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mc:AlternateContent xmlns:mc="http://schemas.openxmlformats.org/markup-compatibility/2006">
    <mc:Choice Requires="x15">
      <x15ac:absPath xmlns:x15ac="http://schemas.microsoft.com/office/spreadsheetml/2010/11/ac" url="C:\Users\olivia\Documents\EPS_Models by Region\RMI\Massachusetts\MA-eps\"/>
    </mc:Choice>
  </mc:AlternateContent>
  <xr:revisionPtr revIDLastSave="0" documentId="13_ncr:1_{11E64660-7832-43AC-91A5-132EEE0D368E}" xr6:coauthVersionLast="47" xr6:coauthVersionMax="47" xr10:uidLastSave="{00000000-0000-0000-0000-000000000000}"/>
  <bookViews>
    <workbookView xWindow="9645" yWindow="375" windowWidth="16980" windowHeight="16110" xr2:uid="{B07BB648-CB91-42DA-B8CE-14FBF1BD9B26}"/>
  </bookViews>
  <sheets>
    <sheet name="About" sheetId="1" r:id="rId1"/>
    <sheet name="Unique State Inputs" sheetId="13" r:id="rId2"/>
    <sheet name="Target Calculations" sheetId="10" r:id="rId3"/>
    <sheet name="Guidance" sheetId="23" r:id="rId4"/>
    <sheet name="Standard Descriptions" sheetId="24" r:id="rId5"/>
    <sheet name="PolicyLevers" sheetId="19" r:id="rId6"/>
    <sheet name="Policy Characteristics" sheetId="30" r:id="rId7"/>
    <sheet name="PolicyLevers Old" sheetId="5" state="hidden" r:id="rId8"/>
    <sheet name="OutputGraphs" sheetId="20" r:id="rId9"/>
    <sheet name="Comparisons" sheetId="15" r:id="rId10"/>
    <sheet name="Supporting Data" sheetId="3" r:id="rId11"/>
    <sheet name="Supporting Data from Scripts" sheetId="4" r:id="rId12"/>
    <sheet name="Repeating Values" sheetId="2" r:id="rId13"/>
    <sheet name="State 2005 Data" sheetId="9" r:id="rId14"/>
    <sheet name="ReferenceScenarios" sheetId="11" r:id="rId15"/>
    <sheet name="UnitControlCenter" sheetId="6" r:id="rId16"/>
    <sheet name="Output Graph Color Key" sheetId="21" r:id="rId17"/>
    <sheet name="MaxBoundCalculations" sheetId="12" r:id="rId18"/>
  </sheets>
  <definedNames>
    <definedName name="_xlnm._FilterDatabase" localSheetId="5" hidden="1">PolicyLevers!$A$1:$R$1163</definedName>
    <definedName name="_xlnm._FilterDatabase" localSheetId="7" hidden="1">'PolicyLevers Old'!$W$1:$W$753</definedName>
  </definedNames>
  <calcPr calcId="191029" iterate="1" iterateDelta="1.0000000000000001E-5"/>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U1105" i="23" l="1"/>
  <c r="T350" i="23"/>
  <c r="C1" i="2"/>
  <c r="A6" i="3" s="1"/>
  <c r="F155" i="20" l="1"/>
  <c r="F154" i="20"/>
  <c r="F153" i="20"/>
  <c r="F152" i="20"/>
  <c r="F151" i="20"/>
  <c r="F150" i="20"/>
  <c r="F149" i="20"/>
  <c r="F148" i="20"/>
  <c r="F147" i="20"/>
  <c r="F146" i="20"/>
  <c r="F145" i="20"/>
  <c r="F144" i="20"/>
  <c r="F143" i="20"/>
  <c r="F142" i="20"/>
  <c r="F141" i="20"/>
  <c r="F140" i="20"/>
  <c r="F139" i="20"/>
  <c r="F138" i="20"/>
  <c r="F137" i="20"/>
  <c r="F136" i="20"/>
  <c r="F135" i="20"/>
  <c r="F134" i="20"/>
  <c r="F133" i="20"/>
  <c r="F132" i="20"/>
  <c r="F131" i="20"/>
  <c r="F130" i="20"/>
  <c r="F129" i="20"/>
  <c r="F128" i="20"/>
  <c r="F127" i="20"/>
  <c r="F126" i="20"/>
  <c r="F125" i="20"/>
  <c r="F124" i="20"/>
  <c r="F123" i="20"/>
  <c r="F122" i="20"/>
  <c r="F121" i="20"/>
  <c r="F120" i="20"/>
  <c r="F119" i="20"/>
  <c r="F118" i="20"/>
  <c r="F117" i="20"/>
  <c r="F116" i="20"/>
  <c r="F115" i="20"/>
  <c r="F114" i="20"/>
  <c r="F113" i="20"/>
  <c r="F112" i="20"/>
  <c r="F111" i="20"/>
  <c r="F110" i="20"/>
  <c r="F109" i="20"/>
  <c r="F108" i="20"/>
  <c r="F107" i="20"/>
  <c r="F106" i="20"/>
  <c r="F105" i="20"/>
  <c r="F104" i="20"/>
  <c r="F103" i="20"/>
  <c r="F102" i="20"/>
  <c r="F101" i="20"/>
  <c r="F100" i="20"/>
  <c r="F99" i="20"/>
  <c r="F98" i="20"/>
  <c r="F97" i="20"/>
  <c r="F96" i="20"/>
  <c r="F95" i="20"/>
  <c r="F94" i="20"/>
  <c r="F93" i="20"/>
  <c r="F92" i="20"/>
  <c r="F91" i="20"/>
  <c r="F90" i="20"/>
  <c r="F89" i="20"/>
  <c r="F88" i="20"/>
  <c r="F87" i="20"/>
  <c r="F86" i="20"/>
  <c r="F85" i="20"/>
  <c r="F84" i="20"/>
  <c r="F83" i="20"/>
  <c r="F82" i="20"/>
  <c r="F81" i="20"/>
  <c r="F80" i="20"/>
  <c r="F79" i="20"/>
  <c r="F78" i="20"/>
  <c r="F77" i="20"/>
  <c r="F76" i="20"/>
  <c r="F75" i="20"/>
  <c r="F74" i="20"/>
  <c r="F73" i="20"/>
  <c r="F72" i="20"/>
  <c r="F71" i="20"/>
  <c r="F70" i="20"/>
  <c r="F69" i="20"/>
  <c r="F68" i="20"/>
  <c r="F67" i="20"/>
  <c r="F66" i="20"/>
  <c r="F65" i="20"/>
  <c r="F64" i="20"/>
  <c r="F63" i="20"/>
  <c r="F62" i="20"/>
  <c r="F61" i="20"/>
  <c r="F60" i="20"/>
  <c r="F59" i="20"/>
  <c r="F58" i="20"/>
  <c r="F57" i="20"/>
  <c r="F56" i="20"/>
  <c r="F55" i="20"/>
  <c r="F54" i="20"/>
  <c r="F53" i="20"/>
  <c r="F52" i="20"/>
  <c r="F51" i="20"/>
  <c r="F50" i="20"/>
  <c r="F49" i="20"/>
  <c r="F48" i="20"/>
  <c r="F47" i="20"/>
  <c r="F46" i="20"/>
  <c r="F45" i="20"/>
  <c r="F44" i="20"/>
  <c r="F43" i="20"/>
  <c r="F42" i="20"/>
  <c r="F41" i="20"/>
  <c r="F40" i="20"/>
  <c r="F39" i="20"/>
  <c r="F38" i="20"/>
  <c r="F37" i="20"/>
  <c r="F36" i="20"/>
  <c r="F35" i="20"/>
  <c r="F34" i="20"/>
  <c r="F33" i="20"/>
  <c r="F32" i="20"/>
  <c r="F31" i="20"/>
  <c r="F30" i="20"/>
  <c r="F29" i="20"/>
  <c r="F28" i="20"/>
  <c r="F27" i="20"/>
  <c r="F26" i="20"/>
  <c r="F25" i="20"/>
  <c r="F24" i="20"/>
  <c r="F23" i="20"/>
  <c r="F22" i="20"/>
  <c r="F21" i="20"/>
  <c r="F20" i="20"/>
  <c r="F19" i="20"/>
  <c r="F18" i="20"/>
  <c r="F17" i="20"/>
  <c r="F16" i="20"/>
  <c r="F15" i="20"/>
  <c r="F14" i="20"/>
  <c r="F13" i="20"/>
  <c r="F12" i="20"/>
  <c r="F11" i="20"/>
  <c r="F10" i="20"/>
  <c r="F9" i="20"/>
  <c r="F8" i="20"/>
  <c r="F7" i="20"/>
  <c r="F6" i="20"/>
  <c r="F5" i="20"/>
  <c r="F4" i="20"/>
  <c r="F3" i="20"/>
  <c r="F2" i="20"/>
  <c r="Q2" i="19" l="1"/>
  <c r="Q3" i="19"/>
  <c r="R3" i="19"/>
  <c r="S3" i="19"/>
  <c r="T3" i="19"/>
  <c r="U3" i="19"/>
  <c r="Q4" i="19"/>
  <c r="R4" i="19"/>
  <c r="S4" i="19"/>
  <c r="T4" i="19"/>
  <c r="U4" i="19"/>
  <c r="Q5" i="19"/>
  <c r="R5" i="19"/>
  <c r="S5" i="19"/>
  <c r="T5" i="19"/>
  <c r="U5" i="19"/>
  <c r="Q6" i="19"/>
  <c r="R6" i="19"/>
  <c r="S6" i="19"/>
  <c r="T6" i="19"/>
  <c r="U6" i="19"/>
  <c r="Q7" i="19"/>
  <c r="R7" i="19"/>
  <c r="S7" i="19"/>
  <c r="T7" i="19"/>
  <c r="U7" i="19"/>
  <c r="Q8" i="19"/>
  <c r="R8" i="19"/>
  <c r="S8" i="19"/>
  <c r="T8" i="19"/>
  <c r="U8" i="19"/>
  <c r="Q9" i="19"/>
  <c r="R9" i="19"/>
  <c r="S9" i="19"/>
  <c r="T9" i="19"/>
  <c r="U9" i="19"/>
  <c r="Q10" i="19"/>
  <c r="R10" i="19"/>
  <c r="S10" i="19"/>
  <c r="T10" i="19"/>
  <c r="U10" i="19"/>
  <c r="Q11" i="19"/>
  <c r="R11" i="19"/>
  <c r="S11" i="19"/>
  <c r="T11" i="19"/>
  <c r="U11" i="19"/>
  <c r="Q12" i="19"/>
  <c r="R12" i="19"/>
  <c r="S12" i="19"/>
  <c r="T12" i="19"/>
  <c r="U12" i="19"/>
  <c r="Q13" i="19"/>
  <c r="R13" i="19"/>
  <c r="S13" i="19"/>
  <c r="T13" i="19"/>
  <c r="U13" i="19"/>
  <c r="Q14" i="19"/>
  <c r="R14" i="19"/>
  <c r="S14" i="19"/>
  <c r="T14" i="19"/>
  <c r="U14" i="19"/>
  <c r="Q15" i="19"/>
  <c r="R15" i="19"/>
  <c r="S15" i="19"/>
  <c r="T15" i="19"/>
  <c r="U15" i="19"/>
  <c r="Q16" i="19"/>
  <c r="R16" i="19"/>
  <c r="S16" i="19"/>
  <c r="T16" i="19"/>
  <c r="U16" i="19"/>
  <c r="Q17" i="19"/>
  <c r="R17" i="19"/>
  <c r="S17" i="19"/>
  <c r="T17" i="19"/>
  <c r="U17" i="19"/>
  <c r="Q18" i="19"/>
  <c r="R18" i="19"/>
  <c r="S18" i="19"/>
  <c r="T18" i="19"/>
  <c r="U18" i="19"/>
  <c r="Q19" i="19"/>
  <c r="R19" i="19"/>
  <c r="S19" i="19"/>
  <c r="T19" i="19"/>
  <c r="U19" i="19"/>
  <c r="Q20" i="19"/>
  <c r="R20" i="19"/>
  <c r="S20" i="19"/>
  <c r="T20" i="19"/>
  <c r="U20" i="19"/>
  <c r="Q21" i="19"/>
  <c r="R21" i="19"/>
  <c r="S21" i="19"/>
  <c r="T21" i="19"/>
  <c r="U21" i="19"/>
  <c r="Q22" i="19"/>
  <c r="R22" i="19"/>
  <c r="S22" i="19"/>
  <c r="T22" i="19"/>
  <c r="U22" i="19"/>
  <c r="Q23" i="19"/>
  <c r="R23" i="19"/>
  <c r="S23" i="19"/>
  <c r="T23" i="19"/>
  <c r="U23" i="19"/>
  <c r="Q24" i="19"/>
  <c r="R24" i="19"/>
  <c r="S24" i="19"/>
  <c r="T24" i="19"/>
  <c r="U24" i="19"/>
  <c r="Q25" i="19"/>
  <c r="R25" i="19"/>
  <c r="S25" i="19"/>
  <c r="T25" i="19"/>
  <c r="U25" i="19"/>
  <c r="Q26" i="19"/>
  <c r="R26" i="19"/>
  <c r="S26" i="19"/>
  <c r="T26" i="19"/>
  <c r="U26" i="19"/>
  <c r="Q27" i="19"/>
  <c r="R27" i="19"/>
  <c r="S27" i="19"/>
  <c r="T27" i="19"/>
  <c r="U27" i="19"/>
  <c r="Q28" i="19"/>
  <c r="R28" i="19"/>
  <c r="S28" i="19"/>
  <c r="T28" i="19"/>
  <c r="U28" i="19"/>
  <c r="Q29" i="19"/>
  <c r="R29" i="19"/>
  <c r="S29" i="19"/>
  <c r="T29" i="19"/>
  <c r="U29" i="19"/>
  <c r="Q30" i="19"/>
  <c r="R30" i="19"/>
  <c r="S30" i="19"/>
  <c r="T30" i="19"/>
  <c r="U30" i="19"/>
  <c r="Q31" i="19"/>
  <c r="R31" i="19"/>
  <c r="S31" i="19"/>
  <c r="T31" i="19"/>
  <c r="U31" i="19"/>
  <c r="Q32" i="19"/>
  <c r="R32" i="19"/>
  <c r="S32" i="19"/>
  <c r="T32" i="19"/>
  <c r="U32" i="19"/>
  <c r="Q33" i="19"/>
  <c r="R33" i="19"/>
  <c r="S33" i="19"/>
  <c r="T33" i="19"/>
  <c r="U33" i="19"/>
  <c r="Q34" i="19"/>
  <c r="R34" i="19"/>
  <c r="S34" i="19"/>
  <c r="T34" i="19"/>
  <c r="U34" i="19"/>
  <c r="Q35" i="19"/>
  <c r="R35" i="19"/>
  <c r="S35" i="19"/>
  <c r="T35" i="19"/>
  <c r="U35" i="19"/>
  <c r="Q36" i="19"/>
  <c r="R36" i="19"/>
  <c r="S36" i="19"/>
  <c r="T36" i="19"/>
  <c r="U36" i="19"/>
  <c r="Q37" i="19"/>
  <c r="R37" i="19"/>
  <c r="S37" i="19"/>
  <c r="T37" i="19"/>
  <c r="U37" i="19"/>
  <c r="Q38" i="19"/>
  <c r="R38" i="19"/>
  <c r="S38" i="19"/>
  <c r="T38" i="19"/>
  <c r="U38" i="19"/>
  <c r="Q39" i="19"/>
  <c r="R39" i="19"/>
  <c r="S39" i="19"/>
  <c r="T39" i="19"/>
  <c r="U39" i="19"/>
  <c r="Q40" i="19"/>
  <c r="R40" i="19"/>
  <c r="S40" i="19"/>
  <c r="T40" i="19"/>
  <c r="U40" i="19"/>
  <c r="Q41" i="19"/>
  <c r="R41" i="19"/>
  <c r="S41" i="19"/>
  <c r="T41" i="19"/>
  <c r="U41" i="19"/>
  <c r="Q42" i="19"/>
  <c r="R42" i="19"/>
  <c r="S42" i="19"/>
  <c r="T42" i="19"/>
  <c r="U42" i="19"/>
  <c r="Q43" i="19"/>
  <c r="R43" i="19"/>
  <c r="S43" i="19"/>
  <c r="T43" i="19"/>
  <c r="U43" i="19"/>
  <c r="Q44" i="19"/>
  <c r="R44" i="19"/>
  <c r="S44" i="19"/>
  <c r="T44" i="19"/>
  <c r="U44" i="19"/>
  <c r="Q45" i="19"/>
  <c r="R45" i="19"/>
  <c r="S45" i="19"/>
  <c r="T45" i="19"/>
  <c r="U45" i="19"/>
  <c r="Q46" i="19"/>
  <c r="R46" i="19"/>
  <c r="S46" i="19"/>
  <c r="T46" i="19"/>
  <c r="U46" i="19"/>
  <c r="Q47" i="19"/>
  <c r="R47" i="19"/>
  <c r="S47" i="19"/>
  <c r="T47" i="19"/>
  <c r="U47" i="19"/>
  <c r="Q48" i="19"/>
  <c r="R48" i="19"/>
  <c r="S48" i="19"/>
  <c r="T48" i="19"/>
  <c r="U48" i="19"/>
  <c r="Q49" i="19"/>
  <c r="R49" i="19"/>
  <c r="S49" i="19"/>
  <c r="T49" i="19"/>
  <c r="U49" i="19"/>
  <c r="Q50" i="19"/>
  <c r="R50" i="19"/>
  <c r="S50" i="19"/>
  <c r="T50" i="19"/>
  <c r="U50" i="19"/>
  <c r="Q51" i="19"/>
  <c r="R51" i="19"/>
  <c r="S51" i="19"/>
  <c r="T51" i="19"/>
  <c r="U51" i="19"/>
  <c r="Q52" i="19"/>
  <c r="R52" i="19"/>
  <c r="S52" i="19"/>
  <c r="T52" i="19"/>
  <c r="U52" i="19"/>
  <c r="Q53" i="19"/>
  <c r="R53" i="19"/>
  <c r="S53" i="19"/>
  <c r="T53" i="19"/>
  <c r="U53" i="19"/>
  <c r="Q54" i="19"/>
  <c r="R54" i="19"/>
  <c r="S54" i="19"/>
  <c r="T54" i="19"/>
  <c r="U54" i="19"/>
  <c r="Q55" i="19"/>
  <c r="R55" i="19"/>
  <c r="S55" i="19"/>
  <c r="T55" i="19"/>
  <c r="U55" i="19"/>
  <c r="Q56" i="19"/>
  <c r="R56" i="19"/>
  <c r="S56" i="19"/>
  <c r="T56" i="19"/>
  <c r="U56" i="19"/>
  <c r="Q57" i="19"/>
  <c r="R57" i="19"/>
  <c r="S57" i="19"/>
  <c r="T57" i="19"/>
  <c r="U57" i="19"/>
  <c r="Q58" i="19"/>
  <c r="R58" i="19"/>
  <c r="S58" i="19"/>
  <c r="T58" i="19"/>
  <c r="U58" i="19"/>
  <c r="Q59" i="19"/>
  <c r="R59" i="19"/>
  <c r="S59" i="19"/>
  <c r="T59" i="19"/>
  <c r="U59" i="19"/>
  <c r="Q60" i="19"/>
  <c r="R60" i="19"/>
  <c r="S60" i="19"/>
  <c r="T60" i="19"/>
  <c r="U60" i="19"/>
  <c r="Q61" i="19"/>
  <c r="R61" i="19"/>
  <c r="S61" i="19"/>
  <c r="T61" i="19"/>
  <c r="U61" i="19"/>
  <c r="Q62" i="19"/>
  <c r="R62" i="19"/>
  <c r="S62" i="19"/>
  <c r="T62" i="19"/>
  <c r="U62" i="19"/>
  <c r="Q63" i="19"/>
  <c r="R63" i="19"/>
  <c r="S63" i="19"/>
  <c r="T63" i="19"/>
  <c r="U63" i="19"/>
  <c r="Q64" i="19"/>
  <c r="R64" i="19"/>
  <c r="S64" i="19"/>
  <c r="T64" i="19"/>
  <c r="U64" i="19"/>
  <c r="Q65" i="19"/>
  <c r="R65" i="19"/>
  <c r="S65" i="19"/>
  <c r="T65" i="19"/>
  <c r="U65" i="19"/>
  <c r="Q66" i="19"/>
  <c r="R66" i="19"/>
  <c r="S66" i="19"/>
  <c r="T66" i="19"/>
  <c r="U66" i="19"/>
  <c r="Q67" i="19"/>
  <c r="R67" i="19"/>
  <c r="S67" i="19"/>
  <c r="T67" i="19"/>
  <c r="U67" i="19"/>
  <c r="Q68" i="19"/>
  <c r="R68" i="19"/>
  <c r="S68" i="19"/>
  <c r="T68" i="19"/>
  <c r="U68" i="19"/>
  <c r="Q69" i="19"/>
  <c r="R69" i="19"/>
  <c r="S69" i="19"/>
  <c r="T69" i="19"/>
  <c r="U69" i="19"/>
  <c r="Q70" i="19"/>
  <c r="R70" i="19"/>
  <c r="S70" i="19"/>
  <c r="T70" i="19"/>
  <c r="U70" i="19"/>
  <c r="Q71" i="19"/>
  <c r="R71" i="19"/>
  <c r="S71" i="19"/>
  <c r="T71" i="19"/>
  <c r="U71" i="19"/>
  <c r="Q72" i="19"/>
  <c r="R72" i="19"/>
  <c r="S72" i="19"/>
  <c r="T72" i="19"/>
  <c r="U72" i="19"/>
  <c r="Q73" i="19"/>
  <c r="R73" i="19"/>
  <c r="S73" i="19"/>
  <c r="T73" i="19"/>
  <c r="U73" i="19"/>
  <c r="Q74" i="19"/>
  <c r="R74" i="19"/>
  <c r="S74" i="19"/>
  <c r="T74" i="19"/>
  <c r="U74" i="19"/>
  <c r="Q75" i="19"/>
  <c r="R75" i="19"/>
  <c r="S75" i="19"/>
  <c r="T75" i="19"/>
  <c r="U75" i="19"/>
  <c r="Q76" i="19"/>
  <c r="R76" i="19"/>
  <c r="S76" i="19"/>
  <c r="T76" i="19"/>
  <c r="U76" i="19"/>
  <c r="Q77" i="19"/>
  <c r="R77" i="19"/>
  <c r="S77" i="19"/>
  <c r="T77" i="19"/>
  <c r="U77" i="19"/>
  <c r="Q78" i="19"/>
  <c r="R78" i="19"/>
  <c r="S78" i="19"/>
  <c r="T78" i="19"/>
  <c r="U78" i="19"/>
  <c r="Q79" i="19"/>
  <c r="R79" i="19"/>
  <c r="S79" i="19"/>
  <c r="T79" i="19"/>
  <c r="U79" i="19"/>
  <c r="Q80" i="19"/>
  <c r="R80" i="19"/>
  <c r="S80" i="19"/>
  <c r="T80" i="19"/>
  <c r="U80" i="19"/>
  <c r="Q81" i="19"/>
  <c r="R81" i="19"/>
  <c r="S81" i="19"/>
  <c r="T81" i="19"/>
  <c r="U81" i="19"/>
  <c r="Q82" i="19"/>
  <c r="R82" i="19"/>
  <c r="S82" i="19"/>
  <c r="T82" i="19"/>
  <c r="U82" i="19"/>
  <c r="Q83" i="19"/>
  <c r="R83" i="19"/>
  <c r="S83" i="19"/>
  <c r="T83" i="19"/>
  <c r="U83" i="19"/>
  <c r="Q84" i="19"/>
  <c r="R84" i="19"/>
  <c r="S84" i="19"/>
  <c r="T84" i="19"/>
  <c r="U84" i="19"/>
  <c r="Q85" i="19"/>
  <c r="R85" i="19"/>
  <c r="S85" i="19"/>
  <c r="T85" i="19"/>
  <c r="U85" i="19"/>
  <c r="Q86" i="19"/>
  <c r="R86" i="19"/>
  <c r="S86" i="19"/>
  <c r="T86" i="19"/>
  <c r="U86" i="19"/>
  <c r="Q87" i="19"/>
  <c r="R87" i="19"/>
  <c r="S87" i="19"/>
  <c r="T87" i="19"/>
  <c r="U87" i="19"/>
  <c r="Q88" i="19"/>
  <c r="R88" i="19"/>
  <c r="S88" i="19"/>
  <c r="T88" i="19"/>
  <c r="U88" i="19"/>
  <c r="Q89" i="19"/>
  <c r="R89" i="19"/>
  <c r="S89" i="19"/>
  <c r="T89" i="19"/>
  <c r="U89" i="19"/>
  <c r="Q90" i="19"/>
  <c r="R90" i="19"/>
  <c r="S90" i="19"/>
  <c r="T90" i="19"/>
  <c r="U90" i="19"/>
  <c r="Q91" i="19"/>
  <c r="R91" i="19"/>
  <c r="S91" i="19"/>
  <c r="T91" i="19"/>
  <c r="U91" i="19"/>
  <c r="Q92" i="19"/>
  <c r="R92" i="19"/>
  <c r="S92" i="19"/>
  <c r="T92" i="19"/>
  <c r="U92" i="19"/>
  <c r="Q93" i="19"/>
  <c r="R93" i="19"/>
  <c r="S93" i="19"/>
  <c r="T93" i="19"/>
  <c r="U93" i="19"/>
  <c r="Q94" i="19"/>
  <c r="R94" i="19"/>
  <c r="S94" i="19"/>
  <c r="T94" i="19"/>
  <c r="U94" i="19"/>
  <c r="Q95" i="19"/>
  <c r="R95" i="19"/>
  <c r="S95" i="19"/>
  <c r="T95" i="19"/>
  <c r="U95" i="19"/>
  <c r="Q96" i="19"/>
  <c r="R96" i="19"/>
  <c r="S96" i="19"/>
  <c r="T96" i="19"/>
  <c r="U96" i="19"/>
  <c r="Q97" i="19"/>
  <c r="R97" i="19"/>
  <c r="S97" i="19"/>
  <c r="T97" i="19"/>
  <c r="U97" i="19"/>
  <c r="Q98" i="19"/>
  <c r="R98" i="19"/>
  <c r="S98" i="19"/>
  <c r="T98" i="19"/>
  <c r="U98" i="19"/>
  <c r="Q99" i="19"/>
  <c r="R99" i="19"/>
  <c r="S99" i="19"/>
  <c r="T99" i="19"/>
  <c r="U99" i="19"/>
  <c r="Q100" i="19"/>
  <c r="R100" i="19"/>
  <c r="S100" i="19"/>
  <c r="T100" i="19"/>
  <c r="U100" i="19"/>
  <c r="Q101" i="19"/>
  <c r="R101" i="19"/>
  <c r="S101" i="19"/>
  <c r="T101" i="19"/>
  <c r="U101" i="19"/>
  <c r="Q102" i="19"/>
  <c r="R102" i="19"/>
  <c r="S102" i="19"/>
  <c r="T102" i="19"/>
  <c r="U102" i="19"/>
  <c r="Q103" i="19"/>
  <c r="R103" i="19"/>
  <c r="S103" i="19"/>
  <c r="T103" i="19"/>
  <c r="U103" i="19"/>
  <c r="Q104" i="19"/>
  <c r="R104" i="19"/>
  <c r="S104" i="19"/>
  <c r="T104" i="19"/>
  <c r="U104" i="19"/>
  <c r="Q105" i="19"/>
  <c r="R105" i="19"/>
  <c r="S105" i="19"/>
  <c r="T105" i="19"/>
  <c r="U105" i="19"/>
  <c r="Q106" i="19"/>
  <c r="R106" i="19"/>
  <c r="S106" i="19"/>
  <c r="T106" i="19"/>
  <c r="U106" i="19"/>
  <c r="Q107" i="19"/>
  <c r="R107" i="19"/>
  <c r="S107" i="19"/>
  <c r="T107" i="19"/>
  <c r="U107" i="19"/>
  <c r="Q108" i="19"/>
  <c r="R108" i="19"/>
  <c r="S108" i="19"/>
  <c r="T108" i="19"/>
  <c r="U108" i="19"/>
  <c r="Q109" i="19"/>
  <c r="R109" i="19"/>
  <c r="S109" i="19"/>
  <c r="T109" i="19"/>
  <c r="U109" i="19"/>
  <c r="Q110" i="19"/>
  <c r="R110" i="19"/>
  <c r="S110" i="19"/>
  <c r="T110" i="19"/>
  <c r="U110" i="19"/>
  <c r="Q111" i="19"/>
  <c r="R111" i="19"/>
  <c r="S111" i="19"/>
  <c r="T111" i="19"/>
  <c r="U111" i="19"/>
  <c r="Q112" i="19"/>
  <c r="R112" i="19"/>
  <c r="S112" i="19"/>
  <c r="T112" i="19"/>
  <c r="U112" i="19"/>
  <c r="Q113" i="19"/>
  <c r="R113" i="19"/>
  <c r="S113" i="19"/>
  <c r="T113" i="19"/>
  <c r="U113" i="19"/>
  <c r="Q114" i="19"/>
  <c r="R114" i="19"/>
  <c r="S114" i="19"/>
  <c r="T114" i="19"/>
  <c r="U114" i="19"/>
  <c r="Q115" i="19"/>
  <c r="R115" i="19"/>
  <c r="S115" i="19"/>
  <c r="T115" i="19"/>
  <c r="U115" i="19"/>
  <c r="Q116" i="19"/>
  <c r="R116" i="19"/>
  <c r="S116" i="19"/>
  <c r="T116" i="19"/>
  <c r="U116" i="19"/>
  <c r="Q117" i="19"/>
  <c r="R117" i="19"/>
  <c r="S117" i="19"/>
  <c r="T117" i="19"/>
  <c r="U117" i="19"/>
  <c r="Q118" i="19"/>
  <c r="R118" i="19"/>
  <c r="S118" i="19"/>
  <c r="T118" i="19"/>
  <c r="U118" i="19"/>
  <c r="Q119" i="19"/>
  <c r="R119" i="19"/>
  <c r="S119" i="19"/>
  <c r="T119" i="19"/>
  <c r="U119" i="19"/>
  <c r="Q120" i="19"/>
  <c r="R120" i="19"/>
  <c r="S120" i="19"/>
  <c r="T120" i="19"/>
  <c r="U120" i="19"/>
  <c r="Q121" i="19"/>
  <c r="R121" i="19"/>
  <c r="S121" i="19"/>
  <c r="T121" i="19"/>
  <c r="U121" i="19"/>
  <c r="Q122" i="19"/>
  <c r="R122" i="19"/>
  <c r="S122" i="19"/>
  <c r="T122" i="19"/>
  <c r="U122" i="19"/>
  <c r="Q123" i="19"/>
  <c r="R123" i="19"/>
  <c r="S123" i="19"/>
  <c r="T123" i="19"/>
  <c r="U123" i="19"/>
  <c r="Q124" i="19"/>
  <c r="R124" i="19"/>
  <c r="S124" i="19"/>
  <c r="T124" i="19"/>
  <c r="U124" i="19"/>
  <c r="Q125" i="19"/>
  <c r="R125" i="19"/>
  <c r="S125" i="19"/>
  <c r="T125" i="19"/>
  <c r="U125" i="19"/>
  <c r="Q126" i="19"/>
  <c r="R126" i="19"/>
  <c r="S126" i="19"/>
  <c r="T126" i="19"/>
  <c r="U126" i="19"/>
  <c r="Q127" i="19"/>
  <c r="R127" i="19"/>
  <c r="S127" i="19"/>
  <c r="T127" i="19"/>
  <c r="U127" i="19"/>
  <c r="Q128" i="19"/>
  <c r="R128" i="19"/>
  <c r="S128" i="19"/>
  <c r="T128" i="19"/>
  <c r="U128" i="19"/>
  <c r="Q129" i="19"/>
  <c r="R129" i="19"/>
  <c r="S129" i="19"/>
  <c r="T129" i="19"/>
  <c r="U129" i="19"/>
  <c r="Q130" i="19"/>
  <c r="R130" i="19"/>
  <c r="S130" i="19"/>
  <c r="T130" i="19"/>
  <c r="U130" i="19"/>
  <c r="Q131" i="19"/>
  <c r="R131" i="19"/>
  <c r="S131" i="19"/>
  <c r="T131" i="19"/>
  <c r="U131" i="19"/>
  <c r="Q132" i="19"/>
  <c r="R132" i="19"/>
  <c r="S132" i="19"/>
  <c r="T132" i="19"/>
  <c r="U132" i="19"/>
  <c r="Q133" i="19"/>
  <c r="R133" i="19"/>
  <c r="S133" i="19"/>
  <c r="T133" i="19"/>
  <c r="U133" i="19"/>
  <c r="Q134" i="19"/>
  <c r="R134" i="19"/>
  <c r="S134" i="19"/>
  <c r="T134" i="19"/>
  <c r="U134" i="19"/>
  <c r="Q135" i="19"/>
  <c r="R135" i="19"/>
  <c r="S135" i="19"/>
  <c r="T135" i="19"/>
  <c r="U135" i="19"/>
  <c r="Q136" i="19"/>
  <c r="R136" i="19"/>
  <c r="S136" i="19"/>
  <c r="T136" i="19"/>
  <c r="U136" i="19"/>
  <c r="Q137" i="19"/>
  <c r="R137" i="19"/>
  <c r="S137" i="19"/>
  <c r="T137" i="19"/>
  <c r="U137" i="19"/>
  <c r="Q138" i="19"/>
  <c r="R138" i="19"/>
  <c r="S138" i="19"/>
  <c r="T138" i="19"/>
  <c r="U138" i="19"/>
  <c r="Q139" i="19"/>
  <c r="R139" i="19"/>
  <c r="S139" i="19"/>
  <c r="T139" i="19"/>
  <c r="U139" i="19"/>
  <c r="Q140" i="19"/>
  <c r="R140" i="19"/>
  <c r="S140" i="19"/>
  <c r="T140" i="19"/>
  <c r="U140" i="19"/>
  <c r="Q141" i="19"/>
  <c r="R141" i="19"/>
  <c r="S141" i="19"/>
  <c r="T141" i="19"/>
  <c r="U141" i="19"/>
  <c r="Q142" i="19"/>
  <c r="R142" i="19"/>
  <c r="S142" i="19"/>
  <c r="T142" i="19"/>
  <c r="U142" i="19"/>
  <c r="Q143" i="19"/>
  <c r="R143" i="19"/>
  <c r="S143" i="19"/>
  <c r="T143" i="19"/>
  <c r="U143" i="19"/>
  <c r="Q144" i="19"/>
  <c r="R144" i="19"/>
  <c r="S144" i="19"/>
  <c r="T144" i="19"/>
  <c r="U144" i="19"/>
  <c r="Q145" i="19"/>
  <c r="R145" i="19"/>
  <c r="S145" i="19"/>
  <c r="T145" i="19"/>
  <c r="U145" i="19"/>
  <c r="Q146" i="19"/>
  <c r="R146" i="19"/>
  <c r="S146" i="19"/>
  <c r="T146" i="19"/>
  <c r="U146" i="19"/>
  <c r="Q147" i="19"/>
  <c r="R147" i="19"/>
  <c r="S147" i="19"/>
  <c r="T147" i="19"/>
  <c r="U147" i="19"/>
  <c r="Q148" i="19"/>
  <c r="R148" i="19"/>
  <c r="S148" i="19"/>
  <c r="T148" i="19"/>
  <c r="U148" i="19"/>
  <c r="Q149" i="19"/>
  <c r="R149" i="19"/>
  <c r="S149" i="19"/>
  <c r="T149" i="19"/>
  <c r="U149" i="19"/>
  <c r="Q150" i="19"/>
  <c r="R150" i="19"/>
  <c r="S150" i="19"/>
  <c r="T150" i="19"/>
  <c r="U150" i="19"/>
  <c r="Q151" i="19"/>
  <c r="R151" i="19"/>
  <c r="S151" i="19"/>
  <c r="T151" i="19"/>
  <c r="U151" i="19"/>
  <c r="Q152" i="19"/>
  <c r="R152" i="19"/>
  <c r="S152" i="19"/>
  <c r="T152" i="19"/>
  <c r="U152" i="19"/>
  <c r="Q153" i="19"/>
  <c r="R153" i="19"/>
  <c r="S153" i="19"/>
  <c r="T153" i="19"/>
  <c r="U153" i="19"/>
  <c r="Q154" i="19"/>
  <c r="R154" i="19"/>
  <c r="S154" i="19"/>
  <c r="T154" i="19"/>
  <c r="U154" i="19"/>
  <c r="Q155" i="19"/>
  <c r="R155" i="19"/>
  <c r="S155" i="19"/>
  <c r="T155" i="19"/>
  <c r="U155" i="19"/>
  <c r="Q156" i="19"/>
  <c r="R156" i="19"/>
  <c r="S156" i="19"/>
  <c r="T156" i="19"/>
  <c r="U156" i="19"/>
  <c r="Q157" i="19"/>
  <c r="R157" i="19"/>
  <c r="S157" i="19"/>
  <c r="T157" i="19"/>
  <c r="U157" i="19"/>
  <c r="Q158" i="19"/>
  <c r="R158" i="19"/>
  <c r="S158" i="19"/>
  <c r="T158" i="19"/>
  <c r="U158" i="19"/>
  <c r="Q159" i="19"/>
  <c r="R159" i="19"/>
  <c r="S159" i="19"/>
  <c r="T159" i="19"/>
  <c r="U159" i="19"/>
  <c r="Q160" i="19"/>
  <c r="R160" i="19"/>
  <c r="S160" i="19"/>
  <c r="T160" i="19"/>
  <c r="U160" i="19"/>
  <c r="Q161" i="19"/>
  <c r="R161" i="19"/>
  <c r="S161" i="19"/>
  <c r="T161" i="19"/>
  <c r="U161" i="19"/>
  <c r="Q162" i="19"/>
  <c r="R162" i="19"/>
  <c r="S162" i="19"/>
  <c r="T162" i="19"/>
  <c r="U162" i="19"/>
  <c r="Q163" i="19"/>
  <c r="R163" i="19"/>
  <c r="S163" i="19"/>
  <c r="T163" i="19"/>
  <c r="U163" i="19"/>
  <c r="Q164" i="19"/>
  <c r="R164" i="19"/>
  <c r="S164" i="19"/>
  <c r="T164" i="19"/>
  <c r="U164" i="19"/>
  <c r="Q165" i="19"/>
  <c r="R165" i="19"/>
  <c r="S165" i="19"/>
  <c r="T165" i="19"/>
  <c r="U165" i="19"/>
  <c r="Q166" i="19"/>
  <c r="R166" i="19"/>
  <c r="S166" i="19"/>
  <c r="T166" i="19"/>
  <c r="U166" i="19"/>
  <c r="Q167" i="19"/>
  <c r="R167" i="19"/>
  <c r="S167" i="19"/>
  <c r="T167" i="19"/>
  <c r="U167" i="19"/>
  <c r="Q168" i="19"/>
  <c r="R168" i="19"/>
  <c r="S168" i="19"/>
  <c r="T168" i="19"/>
  <c r="U168" i="19"/>
  <c r="Q169" i="19"/>
  <c r="R169" i="19"/>
  <c r="S169" i="19"/>
  <c r="T169" i="19"/>
  <c r="U169" i="19"/>
  <c r="Q170" i="19"/>
  <c r="R170" i="19"/>
  <c r="S170" i="19"/>
  <c r="T170" i="19"/>
  <c r="U170" i="19"/>
  <c r="Q171" i="19"/>
  <c r="R171" i="19"/>
  <c r="S171" i="19"/>
  <c r="T171" i="19"/>
  <c r="U171" i="19"/>
  <c r="Q172" i="19"/>
  <c r="R172" i="19"/>
  <c r="S172" i="19"/>
  <c r="T172" i="19"/>
  <c r="U172" i="19"/>
  <c r="Q173" i="19"/>
  <c r="R173" i="19"/>
  <c r="S173" i="19"/>
  <c r="T173" i="19"/>
  <c r="U173" i="19"/>
  <c r="Q174" i="19"/>
  <c r="R174" i="19"/>
  <c r="S174" i="19"/>
  <c r="T174" i="19"/>
  <c r="U174" i="19"/>
  <c r="Q175" i="19"/>
  <c r="R175" i="19"/>
  <c r="S175" i="19"/>
  <c r="T175" i="19"/>
  <c r="U175" i="19"/>
  <c r="Q176" i="19"/>
  <c r="R176" i="19"/>
  <c r="S176" i="19"/>
  <c r="T176" i="19"/>
  <c r="U176" i="19"/>
  <c r="Q177" i="19"/>
  <c r="R177" i="19"/>
  <c r="S177" i="19"/>
  <c r="T177" i="19"/>
  <c r="U177" i="19"/>
  <c r="Q178" i="19"/>
  <c r="R178" i="19"/>
  <c r="S178" i="19"/>
  <c r="T178" i="19"/>
  <c r="U178" i="19"/>
  <c r="Q179" i="19"/>
  <c r="R179" i="19"/>
  <c r="S179" i="19"/>
  <c r="T179" i="19"/>
  <c r="U179" i="19"/>
  <c r="Q180" i="19"/>
  <c r="R180" i="19"/>
  <c r="S180" i="19"/>
  <c r="T180" i="19"/>
  <c r="U180" i="19"/>
  <c r="Q181" i="19"/>
  <c r="R181" i="19"/>
  <c r="S181" i="19"/>
  <c r="T181" i="19"/>
  <c r="U181" i="19"/>
  <c r="Q182" i="19"/>
  <c r="R182" i="19"/>
  <c r="S182" i="19"/>
  <c r="T182" i="19"/>
  <c r="U182" i="19"/>
  <c r="Q183" i="19"/>
  <c r="R183" i="19"/>
  <c r="S183" i="19"/>
  <c r="T183" i="19"/>
  <c r="U183" i="19"/>
  <c r="Q184" i="19"/>
  <c r="R184" i="19"/>
  <c r="S184" i="19"/>
  <c r="T184" i="19"/>
  <c r="U184" i="19"/>
  <c r="Q185" i="19"/>
  <c r="R185" i="19"/>
  <c r="S185" i="19"/>
  <c r="T185" i="19"/>
  <c r="U185" i="19"/>
  <c r="Q186" i="19"/>
  <c r="R186" i="19"/>
  <c r="S186" i="19"/>
  <c r="T186" i="19"/>
  <c r="U186" i="19"/>
  <c r="Q187" i="19"/>
  <c r="R187" i="19"/>
  <c r="S187" i="19"/>
  <c r="T187" i="19"/>
  <c r="U187" i="19"/>
  <c r="Q188" i="19"/>
  <c r="R188" i="19"/>
  <c r="S188" i="19"/>
  <c r="T188" i="19"/>
  <c r="U188" i="19"/>
  <c r="Q189" i="19"/>
  <c r="R189" i="19"/>
  <c r="S189" i="19"/>
  <c r="T189" i="19"/>
  <c r="U189" i="19"/>
  <c r="Q190" i="19"/>
  <c r="R190" i="19"/>
  <c r="S190" i="19"/>
  <c r="T190" i="19"/>
  <c r="U190" i="19"/>
  <c r="Q191" i="19"/>
  <c r="R191" i="19"/>
  <c r="S191" i="19"/>
  <c r="T191" i="19"/>
  <c r="U191" i="19"/>
  <c r="Q192" i="19"/>
  <c r="R192" i="19"/>
  <c r="S192" i="19"/>
  <c r="T192" i="19"/>
  <c r="U192" i="19"/>
  <c r="Q193" i="19"/>
  <c r="R193" i="19"/>
  <c r="S193" i="19"/>
  <c r="T193" i="19"/>
  <c r="U193" i="19"/>
  <c r="Q194" i="19"/>
  <c r="R194" i="19"/>
  <c r="S194" i="19"/>
  <c r="T194" i="19"/>
  <c r="U194" i="19"/>
  <c r="Q195" i="19"/>
  <c r="R195" i="19"/>
  <c r="S195" i="19"/>
  <c r="T195" i="19"/>
  <c r="U195" i="19"/>
  <c r="Q196" i="19"/>
  <c r="R196" i="19"/>
  <c r="S196" i="19"/>
  <c r="T196" i="19"/>
  <c r="U196" i="19"/>
  <c r="Q197" i="19"/>
  <c r="R197" i="19"/>
  <c r="S197" i="19"/>
  <c r="T197" i="19"/>
  <c r="U197" i="19"/>
  <c r="Q198" i="19"/>
  <c r="R198" i="19"/>
  <c r="S198" i="19"/>
  <c r="T198" i="19"/>
  <c r="U198" i="19"/>
  <c r="Q199" i="19"/>
  <c r="R199" i="19"/>
  <c r="S199" i="19"/>
  <c r="T199" i="19"/>
  <c r="U199" i="19"/>
  <c r="Q200" i="19"/>
  <c r="R200" i="19"/>
  <c r="S200" i="19"/>
  <c r="T200" i="19"/>
  <c r="U200" i="19"/>
  <c r="Q201" i="19"/>
  <c r="R201" i="19"/>
  <c r="S201" i="19"/>
  <c r="T201" i="19"/>
  <c r="U201" i="19"/>
  <c r="Q202" i="19"/>
  <c r="R202" i="19"/>
  <c r="S202" i="19"/>
  <c r="T202" i="19"/>
  <c r="U202" i="19"/>
  <c r="Q203" i="19"/>
  <c r="R203" i="19"/>
  <c r="S203" i="19"/>
  <c r="T203" i="19"/>
  <c r="U203" i="19"/>
  <c r="Q204" i="19"/>
  <c r="R204" i="19"/>
  <c r="S204" i="19"/>
  <c r="T204" i="19"/>
  <c r="U204" i="19"/>
  <c r="Q205" i="19"/>
  <c r="R205" i="19"/>
  <c r="S205" i="19"/>
  <c r="T205" i="19"/>
  <c r="U205" i="19"/>
  <c r="Q206" i="19"/>
  <c r="R206" i="19"/>
  <c r="S206" i="19"/>
  <c r="T206" i="19"/>
  <c r="U206" i="19"/>
  <c r="Q207" i="19"/>
  <c r="R207" i="19"/>
  <c r="S207" i="19"/>
  <c r="T207" i="19"/>
  <c r="U207" i="19"/>
  <c r="Q208" i="19"/>
  <c r="R208" i="19"/>
  <c r="S208" i="19"/>
  <c r="T208" i="19"/>
  <c r="U208" i="19"/>
  <c r="Q209" i="19"/>
  <c r="R209" i="19"/>
  <c r="S209" i="19"/>
  <c r="T209" i="19"/>
  <c r="U209" i="19"/>
  <c r="Q210" i="19"/>
  <c r="R210" i="19"/>
  <c r="S210" i="19"/>
  <c r="T210" i="19"/>
  <c r="U210" i="19"/>
  <c r="Q211" i="19"/>
  <c r="R211" i="19"/>
  <c r="S211" i="19"/>
  <c r="T211" i="19"/>
  <c r="U211" i="19"/>
  <c r="Q212" i="19"/>
  <c r="R212" i="19"/>
  <c r="S212" i="19"/>
  <c r="T212" i="19"/>
  <c r="U212" i="19"/>
  <c r="Q213" i="19"/>
  <c r="R213" i="19"/>
  <c r="S213" i="19"/>
  <c r="T213" i="19"/>
  <c r="U213" i="19"/>
  <c r="Q214" i="19"/>
  <c r="R214" i="19"/>
  <c r="S214" i="19"/>
  <c r="T214" i="19"/>
  <c r="U214" i="19"/>
  <c r="Q215" i="19"/>
  <c r="R215" i="19"/>
  <c r="S215" i="19"/>
  <c r="T215" i="19"/>
  <c r="U215" i="19"/>
  <c r="Q216" i="19"/>
  <c r="R216" i="19"/>
  <c r="S216" i="19"/>
  <c r="T216" i="19"/>
  <c r="U216" i="19"/>
  <c r="Q217" i="19"/>
  <c r="R217" i="19"/>
  <c r="S217" i="19"/>
  <c r="T217" i="19"/>
  <c r="U217" i="19"/>
  <c r="Q218" i="19"/>
  <c r="R218" i="19"/>
  <c r="S218" i="19"/>
  <c r="T218" i="19"/>
  <c r="U218" i="19"/>
  <c r="Q219" i="19"/>
  <c r="R219" i="19"/>
  <c r="S219" i="19"/>
  <c r="T219" i="19"/>
  <c r="U219" i="19"/>
  <c r="Q220" i="19"/>
  <c r="R220" i="19"/>
  <c r="S220" i="19"/>
  <c r="T220" i="19"/>
  <c r="U220" i="19"/>
  <c r="Q221" i="19"/>
  <c r="R221" i="19"/>
  <c r="S221" i="19"/>
  <c r="T221" i="19"/>
  <c r="U221" i="19"/>
  <c r="Q222" i="19"/>
  <c r="R222" i="19"/>
  <c r="S222" i="19"/>
  <c r="T222" i="19"/>
  <c r="U222" i="19"/>
  <c r="Q223" i="19"/>
  <c r="R223" i="19"/>
  <c r="S223" i="19"/>
  <c r="T223" i="19"/>
  <c r="U223" i="19"/>
  <c r="Q224" i="19"/>
  <c r="R224" i="19"/>
  <c r="S224" i="19"/>
  <c r="T224" i="19"/>
  <c r="U224" i="19"/>
  <c r="Q225" i="19"/>
  <c r="R225" i="19"/>
  <c r="S225" i="19"/>
  <c r="T225" i="19"/>
  <c r="U225" i="19"/>
  <c r="Q226" i="19"/>
  <c r="R226" i="19"/>
  <c r="S226" i="19"/>
  <c r="T226" i="19"/>
  <c r="U226" i="19"/>
  <c r="Q227" i="19"/>
  <c r="R227" i="19"/>
  <c r="S227" i="19"/>
  <c r="T227" i="19"/>
  <c r="U227" i="19"/>
  <c r="Q228" i="19"/>
  <c r="R228" i="19"/>
  <c r="S228" i="19"/>
  <c r="T228" i="19"/>
  <c r="U228" i="19"/>
  <c r="Q229" i="19"/>
  <c r="R229" i="19"/>
  <c r="S229" i="19"/>
  <c r="T229" i="19"/>
  <c r="U229" i="19"/>
  <c r="Q230" i="19"/>
  <c r="R230" i="19"/>
  <c r="S230" i="19"/>
  <c r="T230" i="19"/>
  <c r="U230" i="19"/>
  <c r="Q231" i="19"/>
  <c r="R231" i="19"/>
  <c r="S231" i="19"/>
  <c r="T231" i="19"/>
  <c r="U231" i="19"/>
  <c r="Q232" i="19"/>
  <c r="R232" i="19"/>
  <c r="S232" i="19"/>
  <c r="T232" i="19"/>
  <c r="U232" i="19"/>
  <c r="Q233" i="19"/>
  <c r="R233" i="19"/>
  <c r="S233" i="19"/>
  <c r="T233" i="19"/>
  <c r="U233" i="19"/>
  <c r="Q234" i="19"/>
  <c r="R234" i="19"/>
  <c r="S234" i="19"/>
  <c r="T234" i="19"/>
  <c r="U234" i="19"/>
  <c r="Q235" i="19"/>
  <c r="R235" i="19"/>
  <c r="S235" i="19"/>
  <c r="T235" i="19"/>
  <c r="U235" i="19"/>
  <c r="Q236" i="19"/>
  <c r="R236" i="19"/>
  <c r="S236" i="19"/>
  <c r="T236" i="19"/>
  <c r="U236" i="19"/>
  <c r="Q237" i="19"/>
  <c r="R237" i="19"/>
  <c r="S237" i="19"/>
  <c r="T237" i="19"/>
  <c r="U237" i="19"/>
  <c r="Q238" i="19"/>
  <c r="R238" i="19"/>
  <c r="S238" i="19"/>
  <c r="T238" i="19"/>
  <c r="U238" i="19"/>
  <c r="Q239" i="19"/>
  <c r="R239" i="19"/>
  <c r="S239" i="19"/>
  <c r="T239" i="19"/>
  <c r="U239" i="19"/>
  <c r="Q240" i="19"/>
  <c r="R240" i="19"/>
  <c r="S240" i="19"/>
  <c r="T240" i="19"/>
  <c r="U240" i="19"/>
  <c r="Q241" i="19"/>
  <c r="R241" i="19"/>
  <c r="S241" i="19"/>
  <c r="T241" i="19"/>
  <c r="U241" i="19"/>
  <c r="Q242" i="19"/>
  <c r="R242" i="19"/>
  <c r="S242" i="19"/>
  <c r="T242" i="19"/>
  <c r="U242" i="19"/>
  <c r="Q243" i="19"/>
  <c r="R243" i="19"/>
  <c r="S243" i="19"/>
  <c r="T243" i="19"/>
  <c r="U243" i="19"/>
  <c r="Q244" i="19"/>
  <c r="R244" i="19"/>
  <c r="S244" i="19"/>
  <c r="T244" i="19"/>
  <c r="U244" i="19"/>
  <c r="Q245" i="19"/>
  <c r="R245" i="19"/>
  <c r="S245" i="19"/>
  <c r="T245" i="19"/>
  <c r="U245" i="19"/>
  <c r="Q246" i="19"/>
  <c r="R246" i="19"/>
  <c r="S246" i="19"/>
  <c r="T246" i="19"/>
  <c r="U246" i="19"/>
  <c r="Q247" i="19"/>
  <c r="R247" i="19"/>
  <c r="S247" i="19"/>
  <c r="T247" i="19"/>
  <c r="U247" i="19"/>
  <c r="Q248" i="19"/>
  <c r="R248" i="19"/>
  <c r="S248" i="19"/>
  <c r="T248" i="19"/>
  <c r="U248" i="19"/>
  <c r="Q249" i="19"/>
  <c r="R249" i="19"/>
  <c r="S249" i="19"/>
  <c r="T249" i="19"/>
  <c r="U249" i="19"/>
  <c r="Q250" i="19"/>
  <c r="R250" i="19"/>
  <c r="S250" i="19"/>
  <c r="T250" i="19"/>
  <c r="U250" i="19"/>
  <c r="Q251" i="19"/>
  <c r="R251" i="19"/>
  <c r="S251" i="19"/>
  <c r="T251" i="19"/>
  <c r="U251" i="19"/>
  <c r="Q252" i="19"/>
  <c r="R252" i="19"/>
  <c r="S252" i="19"/>
  <c r="T252" i="19"/>
  <c r="U252" i="19"/>
  <c r="Q253" i="19"/>
  <c r="R253" i="19"/>
  <c r="S253" i="19"/>
  <c r="T253" i="19"/>
  <c r="U253" i="19"/>
  <c r="Q254" i="19"/>
  <c r="R254" i="19"/>
  <c r="S254" i="19"/>
  <c r="T254" i="19"/>
  <c r="U254" i="19"/>
  <c r="Q255" i="19"/>
  <c r="R255" i="19"/>
  <c r="S255" i="19"/>
  <c r="T255" i="19"/>
  <c r="U255" i="19"/>
  <c r="Q256" i="19"/>
  <c r="R256" i="19"/>
  <c r="S256" i="19"/>
  <c r="T256" i="19"/>
  <c r="U256" i="19"/>
  <c r="Q257" i="19"/>
  <c r="R257" i="19"/>
  <c r="S257" i="19"/>
  <c r="T257" i="19"/>
  <c r="U257" i="19"/>
  <c r="Q258" i="19"/>
  <c r="R258" i="19"/>
  <c r="S258" i="19"/>
  <c r="T258" i="19"/>
  <c r="U258" i="19"/>
  <c r="Q259" i="19"/>
  <c r="R259" i="19"/>
  <c r="S259" i="19"/>
  <c r="T259" i="19"/>
  <c r="U259" i="19"/>
  <c r="Q260" i="19"/>
  <c r="R260" i="19"/>
  <c r="S260" i="19"/>
  <c r="T260" i="19"/>
  <c r="U260" i="19"/>
  <c r="Q261" i="19"/>
  <c r="R261" i="19"/>
  <c r="S261" i="19"/>
  <c r="T261" i="19"/>
  <c r="U261" i="19"/>
  <c r="Q262" i="19"/>
  <c r="R262" i="19"/>
  <c r="S262" i="19"/>
  <c r="T262" i="19"/>
  <c r="U262" i="19"/>
  <c r="Q263" i="19"/>
  <c r="R263" i="19"/>
  <c r="S263" i="19"/>
  <c r="T263" i="19"/>
  <c r="U263" i="19"/>
  <c r="Q264" i="19"/>
  <c r="R264" i="19"/>
  <c r="S264" i="19"/>
  <c r="T264" i="19"/>
  <c r="U264" i="19"/>
  <c r="Q265" i="19"/>
  <c r="R265" i="19"/>
  <c r="S265" i="19"/>
  <c r="T265" i="19"/>
  <c r="U265" i="19"/>
  <c r="Q266" i="19"/>
  <c r="R266" i="19"/>
  <c r="S266" i="19"/>
  <c r="T266" i="19"/>
  <c r="U266" i="19"/>
  <c r="Q267" i="19"/>
  <c r="R267" i="19"/>
  <c r="S267" i="19"/>
  <c r="T267" i="19"/>
  <c r="U267" i="19"/>
  <c r="Q268" i="19"/>
  <c r="R268" i="19"/>
  <c r="S268" i="19"/>
  <c r="T268" i="19"/>
  <c r="U268" i="19"/>
  <c r="Q269" i="19"/>
  <c r="R269" i="19"/>
  <c r="S269" i="19"/>
  <c r="T269" i="19"/>
  <c r="U269" i="19"/>
  <c r="Q270" i="19"/>
  <c r="R270" i="19"/>
  <c r="S270" i="19"/>
  <c r="T270" i="19"/>
  <c r="U270" i="19"/>
  <c r="Q271" i="19"/>
  <c r="R271" i="19"/>
  <c r="S271" i="19"/>
  <c r="T271" i="19"/>
  <c r="U271" i="19"/>
  <c r="Q272" i="19"/>
  <c r="R272" i="19"/>
  <c r="S272" i="19"/>
  <c r="T272" i="19"/>
  <c r="U272" i="19"/>
  <c r="Q273" i="19"/>
  <c r="R273" i="19"/>
  <c r="S273" i="19"/>
  <c r="T273" i="19"/>
  <c r="U273" i="19"/>
  <c r="Q274" i="19"/>
  <c r="R274" i="19"/>
  <c r="S274" i="19"/>
  <c r="T274" i="19"/>
  <c r="U274" i="19"/>
  <c r="Q275" i="19"/>
  <c r="R275" i="19"/>
  <c r="S275" i="19"/>
  <c r="T275" i="19"/>
  <c r="U275" i="19"/>
  <c r="Q276" i="19"/>
  <c r="R276" i="19"/>
  <c r="S276" i="19"/>
  <c r="T276" i="19"/>
  <c r="U276" i="19"/>
  <c r="Q277" i="19"/>
  <c r="R277" i="19"/>
  <c r="S277" i="19"/>
  <c r="T277" i="19"/>
  <c r="U277" i="19"/>
  <c r="Q278" i="19"/>
  <c r="R278" i="19"/>
  <c r="S278" i="19"/>
  <c r="T278" i="19"/>
  <c r="U278" i="19"/>
  <c r="Q279" i="19"/>
  <c r="R279" i="19"/>
  <c r="S279" i="19"/>
  <c r="T279" i="19"/>
  <c r="U279" i="19"/>
  <c r="Q280" i="19"/>
  <c r="R280" i="19"/>
  <c r="S280" i="19"/>
  <c r="T280" i="19"/>
  <c r="U280" i="19"/>
  <c r="Q281" i="19"/>
  <c r="R281" i="19"/>
  <c r="S281" i="19"/>
  <c r="T281" i="19"/>
  <c r="U281" i="19"/>
  <c r="Q282" i="19"/>
  <c r="R282" i="19"/>
  <c r="S282" i="19"/>
  <c r="T282" i="19"/>
  <c r="U282" i="19"/>
  <c r="Q283" i="19"/>
  <c r="R283" i="19"/>
  <c r="S283" i="19"/>
  <c r="T283" i="19"/>
  <c r="U283" i="19"/>
  <c r="Q284" i="19"/>
  <c r="R284" i="19"/>
  <c r="S284" i="19"/>
  <c r="T284" i="19"/>
  <c r="U284" i="19"/>
  <c r="Q285" i="19"/>
  <c r="R285" i="19"/>
  <c r="S285" i="19"/>
  <c r="T285" i="19"/>
  <c r="U285" i="19"/>
  <c r="Q286" i="19"/>
  <c r="R286" i="19"/>
  <c r="S286" i="19"/>
  <c r="T286" i="19"/>
  <c r="U286" i="19"/>
  <c r="Q287" i="19"/>
  <c r="R287" i="19"/>
  <c r="S287" i="19"/>
  <c r="T287" i="19"/>
  <c r="U287" i="19"/>
  <c r="Q288" i="19"/>
  <c r="R288" i="19"/>
  <c r="S288" i="19"/>
  <c r="T288" i="19"/>
  <c r="U288" i="19"/>
  <c r="Q289" i="19"/>
  <c r="R289" i="19"/>
  <c r="S289" i="19"/>
  <c r="T289" i="19"/>
  <c r="U289" i="19"/>
  <c r="Q290" i="19"/>
  <c r="R290" i="19"/>
  <c r="S290" i="19"/>
  <c r="T290" i="19"/>
  <c r="U290" i="19"/>
  <c r="Q291" i="19"/>
  <c r="R291" i="19"/>
  <c r="S291" i="19"/>
  <c r="T291" i="19"/>
  <c r="U291" i="19"/>
  <c r="Q292" i="19"/>
  <c r="R292" i="19"/>
  <c r="S292" i="19"/>
  <c r="T292" i="19"/>
  <c r="U292" i="19"/>
  <c r="Q293" i="19"/>
  <c r="R293" i="19"/>
  <c r="S293" i="19"/>
  <c r="T293" i="19"/>
  <c r="U293" i="19"/>
  <c r="Q294" i="19"/>
  <c r="R294" i="19"/>
  <c r="S294" i="19"/>
  <c r="T294" i="19"/>
  <c r="U294" i="19"/>
  <c r="Q295" i="19"/>
  <c r="R295" i="19"/>
  <c r="S295" i="19"/>
  <c r="T295" i="19"/>
  <c r="U295" i="19"/>
  <c r="Q296" i="19"/>
  <c r="R296" i="19"/>
  <c r="S296" i="19"/>
  <c r="T296" i="19"/>
  <c r="U296" i="19"/>
  <c r="Q297" i="19"/>
  <c r="R297" i="19"/>
  <c r="S297" i="19"/>
  <c r="T297" i="19"/>
  <c r="U297" i="19"/>
  <c r="Q298" i="19"/>
  <c r="R298" i="19"/>
  <c r="S298" i="19"/>
  <c r="T298" i="19"/>
  <c r="U298" i="19"/>
  <c r="Q299" i="19"/>
  <c r="R299" i="19"/>
  <c r="S299" i="19"/>
  <c r="T299" i="19"/>
  <c r="U299" i="19"/>
  <c r="Q300" i="19"/>
  <c r="R300" i="19"/>
  <c r="S300" i="19"/>
  <c r="T300" i="19"/>
  <c r="U300" i="19"/>
  <c r="Q301" i="19"/>
  <c r="R301" i="19"/>
  <c r="S301" i="19"/>
  <c r="T301" i="19"/>
  <c r="U301" i="19"/>
  <c r="Q302" i="19"/>
  <c r="R302" i="19"/>
  <c r="S302" i="19"/>
  <c r="T302" i="19"/>
  <c r="U302" i="19"/>
  <c r="Q303" i="19"/>
  <c r="R303" i="19"/>
  <c r="S303" i="19"/>
  <c r="T303" i="19"/>
  <c r="U303" i="19"/>
  <c r="Q304" i="19"/>
  <c r="R304" i="19"/>
  <c r="S304" i="19"/>
  <c r="T304" i="19"/>
  <c r="U304" i="19"/>
  <c r="Q305" i="19"/>
  <c r="R305" i="19"/>
  <c r="S305" i="19"/>
  <c r="T305" i="19"/>
  <c r="U305" i="19"/>
  <c r="Q306" i="19"/>
  <c r="R306" i="19"/>
  <c r="S306" i="19"/>
  <c r="T306" i="19"/>
  <c r="U306" i="19"/>
  <c r="Q307" i="19"/>
  <c r="R307" i="19"/>
  <c r="S307" i="19"/>
  <c r="T307" i="19"/>
  <c r="U307" i="19"/>
  <c r="Q308" i="19"/>
  <c r="R308" i="19"/>
  <c r="S308" i="19"/>
  <c r="T308" i="19"/>
  <c r="U308" i="19"/>
  <c r="Q309" i="19"/>
  <c r="R309" i="19"/>
  <c r="S309" i="19"/>
  <c r="T309" i="19"/>
  <c r="U309" i="19"/>
  <c r="Q310" i="19"/>
  <c r="R310" i="19"/>
  <c r="S310" i="19"/>
  <c r="T310" i="19"/>
  <c r="U310" i="19"/>
  <c r="Q311" i="19"/>
  <c r="R311" i="19"/>
  <c r="S311" i="19"/>
  <c r="T311" i="19"/>
  <c r="U311" i="19"/>
  <c r="Q312" i="19"/>
  <c r="R312" i="19"/>
  <c r="S312" i="19"/>
  <c r="T312" i="19"/>
  <c r="U312" i="19"/>
  <c r="Q313" i="19"/>
  <c r="R313" i="19"/>
  <c r="S313" i="19"/>
  <c r="T313" i="19"/>
  <c r="U313" i="19"/>
  <c r="Q314" i="19"/>
  <c r="R314" i="19"/>
  <c r="S314" i="19"/>
  <c r="T314" i="19"/>
  <c r="U314" i="19"/>
  <c r="Q315" i="19"/>
  <c r="R315" i="19"/>
  <c r="S315" i="19"/>
  <c r="T315" i="19"/>
  <c r="U315" i="19"/>
  <c r="Q316" i="19"/>
  <c r="R316" i="19"/>
  <c r="S316" i="19"/>
  <c r="T316" i="19"/>
  <c r="U316" i="19"/>
  <c r="Q317" i="19"/>
  <c r="R317" i="19"/>
  <c r="S317" i="19"/>
  <c r="T317" i="19"/>
  <c r="U317" i="19"/>
  <c r="Q318" i="19"/>
  <c r="R318" i="19"/>
  <c r="S318" i="19"/>
  <c r="T318" i="19"/>
  <c r="U318" i="19"/>
  <c r="Q319" i="19"/>
  <c r="R319" i="19"/>
  <c r="S319" i="19"/>
  <c r="T319" i="19"/>
  <c r="U319" i="19"/>
  <c r="Q320" i="19"/>
  <c r="R320" i="19"/>
  <c r="S320" i="19"/>
  <c r="T320" i="19"/>
  <c r="U320" i="19"/>
  <c r="Q321" i="19"/>
  <c r="R321" i="19"/>
  <c r="S321" i="19"/>
  <c r="T321" i="19"/>
  <c r="U321" i="19"/>
  <c r="Q322" i="19"/>
  <c r="R322" i="19"/>
  <c r="S322" i="19"/>
  <c r="T322" i="19"/>
  <c r="U322" i="19"/>
  <c r="Q323" i="19"/>
  <c r="R323" i="19"/>
  <c r="S323" i="19"/>
  <c r="T323" i="19"/>
  <c r="U323" i="19"/>
  <c r="Q324" i="19"/>
  <c r="R324" i="19"/>
  <c r="S324" i="19"/>
  <c r="T324" i="19"/>
  <c r="U324" i="19"/>
  <c r="Q325" i="19"/>
  <c r="R325" i="19"/>
  <c r="S325" i="19"/>
  <c r="T325" i="19"/>
  <c r="U325" i="19"/>
  <c r="Q326" i="19"/>
  <c r="R326" i="19"/>
  <c r="S326" i="19"/>
  <c r="T326" i="19"/>
  <c r="U326" i="19"/>
  <c r="Q327" i="19"/>
  <c r="R327" i="19"/>
  <c r="S327" i="19"/>
  <c r="T327" i="19"/>
  <c r="U327" i="19"/>
  <c r="Q328" i="19"/>
  <c r="R328" i="19"/>
  <c r="S328" i="19"/>
  <c r="T328" i="19"/>
  <c r="U328" i="19"/>
  <c r="Q329" i="19"/>
  <c r="R329" i="19"/>
  <c r="S329" i="19"/>
  <c r="T329" i="19"/>
  <c r="U329" i="19"/>
  <c r="Q330" i="19"/>
  <c r="R330" i="19"/>
  <c r="S330" i="19"/>
  <c r="T330" i="19"/>
  <c r="U330" i="19"/>
  <c r="Q331" i="19"/>
  <c r="R331" i="19"/>
  <c r="S331" i="19"/>
  <c r="T331" i="19"/>
  <c r="U331" i="19"/>
  <c r="Q332" i="19"/>
  <c r="R332" i="19"/>
  <c r="S332" i="19"/>
  <c r="T332" i="19"/>
  <c r="U332" i="19"/>
  <c r="Q333" i="19"/>
  <c r="R333" i="19"/>
  <c r="S333" i="19"/>
  <c r="T333" i="19"/>
  <c r="U333" i="19"/>
  <c r="Q334" i="19"/>
  <c r="R334" i="19"/>
  <c r="S334" i="19"/>
  <c r="T334" i="19"/>
  <c r="U334" i="19"/>
  <c r="Q335" i="19"/>
  <c r="R335" i="19"/>
  <c r="S335" i="19"/>
  <c r="T335" i="19"/>
  <c r="U335" i="19"/>
  <c r="Q336" i="19"/>
  <c r="R336" i="19"/>
  <c r="S336" i="19"/>
  <c r="T336" i="19"/>
  <c r="U336" i="19"/>
  <c r="Q337" i="19"/>
  <c r="R337" i="19"/>
  <c r="S337" i="19"/>
  <c r="T337" i="19"/>
  <c r="U337" i="19"/>
  <c r="Q338" i="19"/>
  <c r="R338" i="19"/>
  <c r="S338" i="19"/>
  <c r="T338" i="19"/>
  <c r="U338" i="19"/>
  <c r="Q339" i="19"/>
  <c r="R339" i="19"/>
  <c r="S339" i="19"/>
  <c r="T339" i="19"/>
  <c r="U339" i="19"/>
  <c r="Q340" i="19"/>
  <c r="R340" i="19"/>
  <c r="S340" i="19"/>
  <c r="T340" i="19"/>
  <c r="U340" i="19"/>
  <c r="Q341" i="19"/>
  <c r="R341" i="19"/>
  <c r="S341" i="19"/>
  <c r="T341" i="19"/>
  <c r="U341" i="19"/>
  <c r="Q342" i="19"/>
  <c r="R342" i="19"/>
  <c r="S342" i="19"/>
  <c r="T342" i="19"/>
  <c r="U342" i="19"/>
  <c r="Q343" i="19"/>
  <c r="R343" i="19"/>
  <c r="S343" i="19"/>
  <c r="T343" i="19"/>
  <c r="U343" i="19"/>
  <c r="Q344" i="19"/>
  <c r="R344" i="19"/>
  <c r="S344" i="19"/>
  <c r="T344" i="19"/>
  <c r="U344" i="19"/>
  <c r="Q345" i="19"/>
  <c r="R345" i="19"/>
  <c r="S345" i="19"/>
  <c r="T345" i="19"/>
  <c r="U345" i="19"/>
  <c r="Q346" i="19"/>
  <c r="R346" i="19"/>
  <c r="S346" i="19"/>
  <c r="T346" i="19"/>
  <c r="U346" i="19"/>
  <c r="Q347" i="19"/>
  <c r="R347" i="19"/>
  <c r="S347" i="19"/>
  <c r="T347" i="19"/>
  <c r="U347" i="19"/>
  <c r="Q348" i="19"/>
  <c r="R348" i="19"/>
  <c r="S348" i="19"/>
  <c r="T348" i="19"/>
  <c r="U348" i="19"/>
  <c r="Q349" i="19"/>
  <c r="R349" i="19"/>
  <c r="S349" i="19"/>
  <c r="T349" i="19"/>
  <c r="U349" i="19"/>
  <c r="Q350" i="19"/>
  <c r="R350" i="19"/>
  <c r="S350" i="19"/>
  <c r="T350" i="19"/>
  <c r="U350" i="19"/>
  <c r="Q351" i="19"/>
  <c r="R351" i="19"/>
  <c r="S351" i="19"/>
  <c r="T351" i="19"/>
  <c r="U351" i="19"/>
  <c r="Q352" i="19"/>
  <c r="R352" i="19"/>
  <c r="S352" i="19"/>
  <c r="T352" i="19"/>
  <c r="U352" i="19"/>
  <c r="Q353" i="19"/>
  <c r="R353" i="19"/>
  <c r="S353" i="19"/>
  <c r="T353" i="19"/>
  <c r="U353" i="19"/>
  <c r="Q354" i="19"/>
  <c r="R354" i="19"/>
  <c r="S354" i="19"/>
  <c r="T354" i="19"/>
  <c r="U354" i="19"/>
  <c r="Q355" i="19"/>
  <c r="R355" i="19"/>
  <c r="S355" i="19"/>
  <c r="T355" i="19"/>
  <c r="U355" i="19"/>
  <c r="Q356" i="19"/>
  <c r="R356" i="19"/>
  <c r="S356" i="19"/>
  <c r="T356" i="19"/>
  <c r="U356" i="19"/>
  <c r="Q357" i="19"/>
  <c r="R357" i="19"/>
  <c r="S357" i="19"/>
  <c r="T357" i="19"/>
  <c r="U357" i="19"/>
  <c r="Q358" i="19"/>
  <c r="R358" i="19"/>
  <c r="S358" i="19"/>
  <c r="T358" i="19"/>
  <c r="U358" i="19"/>
  <c r="Q359" i="19"/>
  <c r="R359" i="19"/>
  <c r="S359" i="19"/>
  <c r="T359" i="19"/>
  <c r="U359" i="19"/>
  <c r="Q360" i="19"/>
  <c r="R360" i="19"/>
  <c r="S360" i="19"/>
  <c r="T360" i="19"/>
  <c r="U360" i="19"/>
  <c r="Q361" i="19"/>
  <c r="R361" i="19"/>
  <c r="S361" i="19"/>
  <c r="T361" i="19"/>
  <c r="U361" i="19"/>
  <c r="Q362" i="19"/>
  <c r="R362" i="19"/>
  <c r="S362" i="19"/>
  <c r="T362" i="19"/>
  <c r="U362" i="19"/>
  <c r="Q363" i="19"/>
  <c r="R363" i="19"/>
  <c r="S363" i="19"/>
  <c r="T363" i="19"/>
  <c r="U363" i="19"/>
  <c r="Q364" i="19"/>
  <c r="R364" i="19"/>
  <c r="S364" i="19"/>
  <c r="T364" i="19"/>
  <c r="U364" i="19"/>
  <c r="Q365" i="19"/>
  <c r="R365" i="19"/>
  <c r="S365" i="19"/>
  <c r="T365" i="19"/>
  <c r="U365" i="19"/>
  <c r="Q366" i="19"/>
  <c r="R366" i="19"/>
  <c r="S366" i="19"/>
  <c r="T366" i="19"/>
  <c r="U366" i="19"/>
  <c r="Q367" i="19"/>
  <c r="R367" i="19"/>
  <c r="S367" i="19"/>
  <c r="T367" i="19"/>
  <c r="U367" i="19"/>
  <c r="Q368" i="19"/>
  <c r="R368" i="19"/>
  <c r="S368" i="19"/>
  <c r="T368" i="19"/>
  <c r="U368" i="19"/>
  <c r="Q369" i="19"/>
  <c r="R369" i="19"/>
  <c r="S369" i="19"/>
  <c r="T369" i="19"/>
  <c r="U369" i="19"/>
  <c r="Q370" i="19"/>
  <c r="R370" i="19"/>
  <c r="S370" i="19"/>
  <c r="T370" i="19"/>
  <c r="U370" i="19"/>
  <c r="Q371" i="19"/>
  <c r="R371" i="19"/>
  <c r="S371" i="19"/>
  <c r="T371" i="19"/>
  <c r="U371" i="19"/>
  <c r="Q372" i="19"/>
  <c r="R372" i="19"/>
  <c r="S372" i="19"/>
  <c r="T372" i="19"/>
  <c r="U372" i="19"/>
  <c r="Q373" i="19"/>
  <c r="R373" i="19"/>
  <c r="S373" i="19"/>
  <c r="T373" i="19"/>
  <c r="U373" i="19"/>
  <c r="Q374" i="19"/>
  <c r="R374" i="19"/>
  <c r="S374" i="19"/>
  <c r="T374" i="19"/>
  <c r="U374" i="19"/>
  <c r="Q375" i="19"/>
  <c r="R375" i="19"/>
  <c r="S375" i="19"/>
  <c r="T375" i="19"/>
  <c r="U375" i="19"/>
  <c r="Q376" i="19"/>
  <c r="R376" i="19"/>
  <c r="S376" i="19"/>
  <c r="T376" i="19"/>
  <c r="U376" i="19"/>
  <c r="Q377" i="19"/>
  <c r="R377" i="19"/>
  <c r="S377" i="19"/>
  <c r="T377" i="19"/>
  <c r="U377" i="19"/>
  <c r="Q378" i="19"/>
  <c r="R378" i="19"/>
  <c r="S378" i="19"/>
  <c r="T378" i="19"/>
  <c r="U378" i="19"/>
  <c r="Q379" i="19"/>
  <c r="R379" i="19"/>
  <c r="S379" i="19"/>
  <c r="T379" i="19"/>
  <c r="U379" i="19"/>
  <c r="Q380" i="19"/>
  <c r="R380" i="19"/>
  <c r="S380" i="19"/>
  <c r="T380" i="19"/>
  <c r="U380" i="19"/>
  <c r="Q381" i="19"/>
  <c r="R381" i="19"/>
  <c r="S381" i="19"/>
  <c r="T381" i="19"/>
  <c r="U381" i="19"/>
  <c r="Q382" i="19"/>
  <c r="R382" i="19"/>
  <c r="S382" i="19"/>
  <c r="T382" i="19"/>
  <c r="U382" i="19"/>
  <c r="Q383" i="19"/>
  <c r="R383" i="19"/>
  <c r="S383" i="19"/>
  <c r="T383" i="19"/>
  <c r="U383" i="19"/>
  <c r="Q384" i="19"/>
  <c r="R384" i="19"/>
  <c r="S384" i="19"/>
  <c r="T384" i="19"/>
  <c r="U384" i="19"/>
  <c r="Q385" i="19"/>
  <c r="R385" i="19"/>
  <c r="S385" i="19"/>
  <c r="T385" i="19"/>
  <c r="U385" i="19"/>
  <c r="Q386" i="19"/>
  <c r="R386" i="19"/>
  <c r="S386" i="19"/>
  <c r="T386" i="19"/>
  <c r="U386" i="19"/>
  <c r="Q387" i="19"/>
  <c r="R387" i="19"/>
  <c r="S387" i="19"/>
  <c r="T387" i="19"/>
  <c r="U387" i="19"/>
  <c r="Q388" i="19"/>
  <c r="R388" i="19"/>
  <c r="S388" i="19"/>
  <c r="T388" i="19"/>
  <c r="U388" i="19"/>
  <c r="Q389" i="19"/>
  <c r="R389" i="19"/>
  <c r="S389" i="19"/>
  <c r="T389" i="19"/>
  <c r="U389" i="19"/>
  <c r="Q390" i="19"/>
  <c r="R390" i="19"/>
  <c r="S390" i="19"/>
  <c r="T390" i="19"/>
  <c r="U390" i="19"/>
  <c r="Q391" i="19"/>
  <c r="R391" i="19"/>
  <c r="S391" i="19"/>
  <c r="T391" i="19"/>
  <c r="U391" i="19"/>
  <c r="Q392" i="19"/>
  <c r="R392" i="19"/>
  <c r="S392" i="19"/>
  <c r="T392" i="19"/>
  <c r="U392" i="19"/>
  <c r="Q393" i="19"/>
  <c r="R393" i="19"/>
  <c r="S393" i="19"/>
  <c r="T393" i="19"/>
  <c r="U393" i="19"/>
  <c r="Q394" i="19"/>
  <c r="R394" i="19"/>
  <c r="S394" i="19"/>
  <c r="T394" i="19"/>
  <c r="U394" i="19"/>
  <c r="Q395" i="19"/>
  <c r="R395" i="19"/>
  <c r="S395" i="19"/>
  <c r="T395" i="19"/>
  <c r="U395" i="19"/>
  <c r="Q396" i="19"/>
  <c r="R396" i="19"/>
  <c r="S396" i="19"/>
  <c r="T396" i="19"/>
  <c r="U396" i="19"/>
  <c r="Q397" i="19"/>
  <c r="R397" i="19"/>
  <c r="S397" i="19"/>
  <c r="T397" i="19"/>
  <c r="U397" i="19"/>
  <c r="Q398" i="19"/>
  <c r="R398" i="19"/>
  <c r="S398" i="19"/>
  <c r="T398" i="19"/>
  <c r="U398" i="19"/>
  <c r="Q399" i="19"/>
  <c r="R399" i="19"/>
  <c r="S399" i="19"/>
  <c r="T399" i="19"/>
  <c r="U399" i="19"/>
  <c r="Q400" i="19"/>
  <c r="R400" i="19"/>
  <c r="S400" i="19"/>
  <c r="T400" i="19"/>
  <c r="U400" i="19"/>
  <c r="Q401" i="19"/>
  <c r="R401" i="19"/>
  <c r="S401" i="19"/>
  <c r="T401" i="19"/>
  <c r="U401" i="19"/>
  <c r="Q402" i="19"/>
  <c r="R402" i="19"/>
  <c r="S402" i="19"/>
  <c r="T402" i="19"/>
  <c r="U402" i="19"/>
  <c r="Q403" i="19"/>
  <c r="R403" i="19"/>
  <c r="S403" i="19"/>
  <c r="T403" i="19"/>
  <c r="U403" i="19"/>
  <c r="Q404" i="19"/>
  <c r="R404" i="19"/>
  <c r="S404" i="19"/>
  <c r="T404" i="19"/>
  <c r="U404" i="19"/>
  <c r="Q405" i="19"/>
  <c r="R405" i="19"/>
  <c r="S405" i="19"/>
  <c r="T405" i="19"/>
  <c r="U405" i="19"/>
  <c r="Q406" i="19"/>
  <c r="R406" i="19"/>
  <c r="S406" i="19"/>
  <c r="T406" i="19"/>
  <c r="U406" i="19"/>
  <c r="Q407" i="19"/>
  <c r="R407" i="19"/>
  <c r="S407" i="19"/>
  <c r="T407" i="19"/>
  <c r="U407" i="19"/>
  <c r="Q408" i="19"/>
  <c r="R408" i="19"/>
  <c r="S408" i="19"/>
  <c r="T408" i="19"/>
  <c r="U408" i="19"/>
  <c r="Q409" i="19"/>
  <c r="R409" i="19"/>
  <c r="S409" i="19"/>
  <c r="T409" i="19"/>
  <c r="U409" i="19"/>
  <c r="Q410" i="19"/>
  <c r="R410" i="19"/>
  <c r="S410" i="19"/>
  <c r="T410" i="19"/>
  <c r="U410" i="19"/>
  <c r="Q411" i="19"/>
  <c r="R411" i="19"/>
  <c r="S411" i="19"/>
  <c r="T411" i="19"/>
  <c r="U411" i="19"/>
  <c r="Q412" i="19"/>
  <c r="R412" i="19"/>
  <c r="S412" i="19"/>
  <c r="T412" i="19"/>
  <c r="U412" i="19"/>
  <c r="Q413" i="19"/>
  <c r="R413" i="19"/>
  <c r="S413" i="19"/>
  <c r="T413" i="19"/>
  <c r="U413" i="19"/>
  <c r="Q414" i="19"/>
  <c r="R414" i="19"/>
  <c r="S414" i="19"/>
  <c r="T414" i="19"/>
  <c r="U414" i="19"/>
  <c r="Q415" i="19"/>
  <c r="R415" i="19"/>
  <c r="S415" i="19"/>
  <c r="T415" i="19"/>
  <c r="U415" i="19"/>
  <c r="Q416" i="19"/>
  <c r="R416" i="19"/>
  <c r="S416" i="19"/>
  <c r="T416" i="19"/>
  <c r="U416" i="19"/>
  <c r="Q417" i="19"/>
  <c r="R417" i="19"/>
  <c r="S417" i="19"/>
  <c r="T417" i="19"/>
  <c r="U417" i="19"/>
  <c r="Q418" i="19"/>
  <c r="R418" i="19"/>
  <c r="S418" i="19"/>
  <c r="T418" i="19"/>
  <c r="U418" i="19"/>
  <c r="Q419" i="19"/>
  <c r="R419" i="19"/>
  <c r="S419" i="19"/>
  <c r="T419" i="19"/>
  <c r="U419" i="19"/>
  <c r="Q420" i="19"/>
  <c r="R420" i="19"/>
  <c r="S420" i="19"/>
  <c r="T420" i="19"/>
  <c r="U420" i="19"/>
  <c r="Q421" i="19"/>
  <c r="R421" i="19"/>
  <c r="S421" i="19"/>
  <c r="T421" i="19"/>
  <c r="U421" i="19"/>
  <c r="Q422" i="19"/>
  <c r="R422" i="19"/>
  <c r="S422" i="19"/>
  <c r="T422" i="19"/>
  <c r="U422" i="19"/>
  <c r="Q423" i="19"/>
  <c r="R423" i="19"/>
  <c r="S423" i="19"/>
  <c r="T423" i="19"/>
  <c r="U423" i="19"/>
  <c r="Q424" i="19"/>
  <c r="R424" i="19"/>
  <c r="S424" i="19"/>
  <c r="T424" i="19"/>
  <c r="U424" i="19"/>
  <c r="Q425" i="19"/>
  <c r="R425" i="19"/>
  <c r="S425" i="19"/>
  <c r="T425" i="19"/>
  <c r="U425" i="19"/>
  <c r="Q426" i="19"/>
  <c r="R426" i="19"/>
  <c r="S426" i="19"/>
  <c r="T426" i="19"/>
  <c r="U426" i="19"/>
  <c r="Q427" i="19"/>
  <c r="R427" i="19"/>
  <c r="S427" i="19"/>
  <c r="T427" i="19"/>
  <c r="U427" i="19"/>
  <c r="Q428" i="19"/>
  <c r="R428" i="19"/>
  <c r="S428" i="19"/>
  <c r="T428" i="19"/>
  <c r="U428" i="19"/>
  <c r="Q429" i="19"/>
  <c r="R429" i="19"/>
  <c r="S429" i="19"/>
  <c r="T429" i="19"/>
  <c r="U429" i="19"/>
  <c r="Q430" i="19"/>
  <c r="R430" i="19"/>
  <c r="S430" i="19"/>
  <c r="T430" i="19"/>
  <c r="U430" i="19"/>
  <c r="Q431" i="19"/>
  <c r="R431" i="19"/>
  <c r="S431" i="19"/>
  <c r="T431" i="19"/>
  <c r="U431" i="19"/>
  <c r="Q432" i="19"/>
  <c r="R432" i="19"/>
  <c r="S432" i="19"/>
  <c r="T432" i="19"/>
  <c r="U432" i="19"/>
  <c r="Q433" i="19"/>
  <c r="R433" i="19"/>
  <c r="S433" i="19"/>
  <c r="T433" i="19"/>
  <c r="U433" i="19"/>
  <c r="Q434" i="19"/>
  <c r="R434" i="19"/>
  <c r="S434" i="19"/>
  <c r="T434" i="19"/>
  <c r="U434" i="19"/>
  <c r="Q435" i="19"/>
  <c r="R435" i="19"/>
  <c r="S435" i="19"/>
  <c r="T435" i="19"/>
  <c r="U435" i="19"/>
  <c r="Q436" i="19"/>
  <c r="R436" i="19"/>
  <c r="S436" i="19"/>
  <c r="T436" i="19"/>
  <c r="U436" i="19"/>
  <c r="Q437" i="19"/>
  <c r="R437" i="19"/>
  <c r="S437" i="19"/>
  <c r="T437" i="19"/>
  <c r="U437" i="19"/>
  <c r="Q438" i="19"/>
  <c r="R438" i="19"/>
  <c r="S438" i="19"/>
  <c r="T438" i="19"/>
  <c r="U438" i="19"/>
  <c r="Q439" i="19"/>
  <c r="R439" i="19"/>
  <c r="S439" i="19"/>
  <c r="T439" i="19"/>
  <c r="U439" i="19"/>
  <c r="Q440" i="19"/>
  <c r="R440" i="19"/>
  <c r="S440" i="19"/>
  <c r="T440" i="19"/>
  <c r="U440" i="19"/>
  <c r="Q441" i="19"/>
  <c r="R441" i="19"/>
  <c r="S441" i="19"/>
  <c r="T441" i="19"/>
  <c r="U441" i="19"/>
  <c r="Q442" i="19"/>
  <c r="R442" i="19"/>
  <c r="S442" i="19"/>
  <c r="T442" i="19"/>
  <c r="U442" i="19"/>
  <c r="Q443" i="19"/>
  <c r="R443" i="19"/>
  <c r="S443" i="19"/>
  <c r="T443" i="19"/>
  <c r="U443" i="19"/>
  <c r="Q444" i="19"/>
  <c r="R444" i="19"/>
  <c r="S444" i="19"/>
  <c r="T444" i="19"/>
  <c r="U444" i="19"/>
  <c r="Q445" i="19"/>
  <c r="R445" i="19"/>
  <c r="S445" i="19"/>
  <c r="T445" i="19"/>
  <c r="U445" i="19"/>
  <c r="Q446" i="19"/>
  <c r="R446" i="19"/>
  <c r="S446" i="19"/>
  <c r="T446" i="19"/>
  <c r="U446" i="19"/>
  <c r="Q447" i="19"/>
  <c r="R447" i="19"/>
  <c r="S447" i="19"/>
  <c r="T447" i="19"/>
  <c r="U447" i="19"/>
  <c r="Q448" i="19"/>
  <c r="R448" i="19"/>
  <c r="S448" i="19"/>
  <c r="T448" i="19"/>
  <c r="U448" i="19"/>
  <c r="Q449" i="19"/>
  <c r="R449" i="19"/>
  <c r="S449" i="19"/>
  <c r="T449" i="19"/>
  <c r="U449" i="19"/>
  <c r="Q450" i="19"/>
  <c r="R450" i="19"/>
  <c r="S450" i="19"/>
  <c r="T450" i="19"/>
  <c r="U450" i="19"/>
  <c r="Q451" i="19"/>
  <c r="R451" i="19"/>
  <c r="S451" i="19"/>
  <c r="T451" i="19"/>
  <c r="U451" i="19"/>
  <c r="Q452" i="19"/>
  <c r="R452" i="19"/>
  <c r="S452" i="19"/>
  <c r="T452" i="19"/>
  <c r="U452" i="19"/>
  <c r="Q453" i="19"/>
  <c r="R453" i="19"/>
  <c r="S453" i="19"/>
  <c r="T453" i="19"/>
  <c r="U453" i="19"/>
  <c r="Q454" i="19"/>
  <c r="R454" i="19"/>
  <c r="S454" i="19"/>
  <c r="T454" i="19"/>
  <c r="U454" i="19"/>
  <c r="Q455" i="19"/>
  <c r="R455" i="19"/>
  <c r="S455" i="19"/>
  <c r="T455" i="19"/>
  <c r="U455" i="19"/>
  <c r="Q456" i="19"/>
  <c r="R456" i="19"/>
  <c r="S456" i="19"/>
  <c r="T456" i="19"/>
  <c r="U456" i="19"/>
  <c r="Q457" i="19"/>
  <c r="R457" i="19"/>
  <c r="S457" i="19"/>
  <c r="T457" i="19"/>
  <c r="U457" i="19"/>
  <c r="Q458" i="19"/>
  <c r="R458" i="19"/>
  <c r="S458" i="19"/>
  <c r="T458" i="19"/>
  <c r="U458" i="19"/>
  <c r="Q459" i="19"/>
  <c r="R459" i="19"/>
  <c r="S459" i="19"/>
  <c r="T459" i="19"/>
  <c r="U459" i="19"/>
  <c r="Q460" i="19"/>
  <c r="R460" i="19"/>
  <c r="S460" i="19"/>
  <c r="T460" i="19"/>
  <c r="U460" i="19"/>
  <c r="Q461" i="19"/>
  <c r="R461" i="19"/>
  <c r="S461" i="19"/>
  <c r="T461" i="19"/>
  <c r="U461" i="19"/>
  <c r="Q462" i="19"/>
  <c r="R462" i="19"/>
  <c r="S462" i="19"/>
  <c r="T462" i="19"/>
  <c r="U462" i="19"/>
  <c r="Q463" i="19"/>
  <c r="R463" i="19"/>
  <c r="S463" i="19"/>
  <c r="T463" i="19"/>
  <c r="U463" i="19"/>
  <c r="Q464" i="19"/>
  <c r="R464" i="19"/>
  <c r="S464" i="19"/>
  <c r="T464" i="19"/>
  <c r="U464" i="19"/>
  <c r="Q465" i="19"/>
  <c r="R465" i="19"/>
  <c r="S465" i="19"/>
  <c r="T465" i="19"/>
  <c r="U465" i="19"/>
  <c r="Q466" i="19"/>
  <c r="R466" i="19"/>
  <c r="S466" i="19"/>
  <c r="T466" i="19"/>
  <c r="U466" i="19"/>
  <c r="Q467" i="19"/>
  <c r="R467" i="19"/>
  <c r="S467" i="19"/>
  <c r="T467" i="19"/>
  <c r="U467" i="19"/>
  <c r="Q468" i="19"/>
  <c r="R468" i="19"/>
  <c r="S468" i="19"/>
  <c r="T468" i="19"/>
  <c r="U468" i="19"/>
  <c r="Q469" i="19"/>
  <c r="R469" i="19"/>
  <c r="S469" i="19"/>
  <c r="T469" i="19"/>
  <c r="U469" i="19"/>
  <c r="Q470" i="19"/>
  <c r="R470" i="19"/>
  <c r="S470" i="19"/>
  <c r="T470" i="19"/>
  <c r="U470" i="19"/>
  <c r="Q471" i="19"/>
  <c r="R471" i="19"/>
  <c r="S471" i="19"/>
  <c r="T471" i="19"/>
  <c r="U471" i="19"/>
  <c r="Q472" i="19"/>
  <c r="R472" i="19"/>
  <c r="S472" i="19"/>
  <c r="T472" i="19"/>
  <c r="U472" i="19"/>
  <c r="Q473" i="19"/>
  <c r="R473" i="19"/>
  <c r="S473" i="19"/>
  <c r="T473" i="19"/>
  <c r="U473" i="19"/>
  <c r="Q474" i="19"/>
  <c r="R474" i="19"/>
  <c r="S474" i="19"/>
  <c r="T474" i="19"/>
  <c r="U474" i="19"/>
  <c r="Q475" i="19"/>
  <c r="R475" i="19"/>
  <c r="S475" i="19"/>
  <c r="T475" i="19"/>
  <c r="U475" i="19"/>
  <c r="Q476" i="19"/>
  <c r="R476" i="19"/>
  <c r="S476" i="19"/>
  <c r="T476" i="19"/>
  <c r="U476" i="19"/>
  <c r="Q477" i="19"/>
  <c r="R477" i="19"/>
  <c r="S477" i="19"/>
  <c r="T477" i="19"/>
  <c r="U477" i="19"/>
  <c r="Q478" i="19"/>
  <c r="R478" i="19"/>
  <c r="S478" i="19"/>
  <c r="T478" i="19"/>
  <c r="U478" i="19"/>
  <c r="Q479" i="19"/>
  <c r="R479" i="19"/>
  <c r="S479" i="19"/>
  <c r="T479" i="19"/>
  <c r="U479" i="19"/>
  <c r="Q480" i="19"/>
  <c r="R480" i="19"/>
  <c r="S480" i="19"/>
  <c r="T480" i="19"/>
  <c r="U480" i="19"/>
  <c r="Q481" i="19"/>
  <c r="R481" i="19"/>
  <c r="S481" i="19"/>
  <c r="T481" i="19"/>
  <c r="U481" i="19"/>
  <c r="Q482" i="19"/>
  <c r="R482" i="19"/>
  <c r="S482" i="19"/>
  <c r="T482" i="19"/>
  <c r="U482" i="19"/>
  <c r="Q483" i="19"/>
  <c r="R483" i="19"/>
  <c r="S483" i="19"/>
  <c r="T483" i="19"/>
  <c r="U483" i="19"/>
  <c r="Q484" i="19"/>
  <c r="R484" i="19"/>
  <c r="S484" i="19"/>
  <c r="T484" i="19"/>
  <c r="U484" i="19"/>
  <c r="Q485" i="19"/>
  <c r="R485" i="19"/>
  <c r="S485" i="19"/>
  <c r="T485" i="19"/>
  <c r="U485" i="19"/>
  <c r="Q486" i="19"/>
  <c r="R486" i="19"/>
  <c r="S486" i="19"/>
  <c r="T486" i="19"/>
  <c r="U486" i="19"/>
  <c r="Q487" i="19"/>
  <c r="R487" i="19"/>
  <c r="S487" i="19"/>
  <c r="T487" i="19"/>
  <c r="U487" i="19"/>
  <c r="Q488" i="19"/>
  <c r="R488" i="19"/>
  <c r="S488" i="19"/>
  <c r="T488" i="19"/>
  <c r="U488" i="19"/>
  <c r="Q489" i="19"/>
  <c r="R489" i="19"/>
  <c r="S489" i="19"/>
  <c r="T489" i="19"/>
  <c r="U489" i="19"/>
  <c r="Q490" i="19"/>
  <c r="R490" i="19"/>
  <c r="S490" i="19"/>
  <c r="T490" i="19"/>
  <c r="U490" i="19"/>
  <c r="Q491" i="19"/>
  <c r="R491" i="19"/>
  <c r="S491" i="19"/>
  <c r="T491" i="19"/>
  <c r="U491" i="19"/>
  <c r="Q492" i="19"/>
  <c r="R492" i="19"/>
  <c r="S492" i="19"/>
  <c r="T492" i="19"/>
  <c r="U492" i="19"/>
  <c r="Q493" i="19"/>
  <c r="R493" i="19"/>
  <c r="S493" i="19"/>
  <c r="T493" i="19"/>
  <c r="U493" i="19"/>
  <c r="Q494" i="19"/>
  <c r="R494" i="19"/>
  <c r="S494" i="19"/>
  <c r="T494" i="19"/>
  <c r="U494" i="19"/>
  <c r="Q495" i="19"/>
  <c r="R495" i="19"/>
  <c r="S495" i="19"/>
  <c r="T495" i="19"/>
  <c r="U495" i="19"/>
  <c r="Q496" i="19"/>
  <c r="R496" i="19"/>
  <c r="S496" i="19"/>
  <c r="T496" i="19"/>
  <c r="U496" i="19"/>
  <c r="Q497" i="19"/>
  <c r="R497" i="19"/>
  <c r="S497" i="19"/>
  <c r="T497" i="19"/>
  <c r="U497" i="19"/>
  <c r="Q498" i="19"/>
  <c r="R498" i="19"/>
  <c r="S498" i="19"/>
  <c r="T498" i="19"/>
  <c r="U498" i="19"/>
  <c r="Q499" i="19"/>
  <c r="R499" i="19"/>
  <c r="S499" i="19"/>
  <c r="T499" i="19"/>
  <c r="U499" i="19"/>
  <c r="Q500" i="19"/>
  <c r="R500" i="19"/>
  <c r="S500" i="19"/>
  <c r="T500" i="19"/>
  <c r="U500" i="19"/>
  <c r="Q501" i="19"/>
  <c r="R501" i="19"/>
  <c r="S501" i="19"/>
  <c r="T501" i="19"/>
  <c r="U501" i="19"/>
  <c r="Q502" i="19"/>
  <c r="R502" i="19"/>
  <c r="S502" i="19"/>
  <c r="T502" i="19"/>
  <c r="U502" i="19"/>
  <c r="Q503" i="19"/>
  <c r="R503" i="19"/>
  <c r="S503" i="19"/>
  <c r="T503" i="19"/>
  <c r="U503" i="19"/>
  <c r="Q504" i="19"/>
  <c r="R504" i="19"/>
  <c r="S504" i="19"/>
  <c r="T504" i="19"/>
  <c r="U504" i="19"/>
  <c r="Q505" i="19"/>
  <c r="R505" i="19"/>
  <c r="S505" i="19"/>
  <c r="T505" i="19"/>
  <c r="U505" i="19"/>
  <c r="Q506" i="19"/>
  <c r="R506" i="19"/>
  <c r="S506" i="19"/>
  <c r="T506" i="19"/>
  <c r="U506" i="19"/>
  <c r="Q507" i="19"/>
  <c r="R507" i="19"/>
  <c r="S507" i="19"/>
  <c r="T507" i="19"/>
  <c r="U507" i="19"/>
  <c r="Q508" i="19"/>
  <c r="R508" i="19"/>
  <c r="S508" i="19"/>
  <c r="T508" i="19"/>
  <c r="U508" i="19"/>
  <c r="Q509" i="19"/>
  <c r="R509" i="19"/>
  <c r="S509" i="19"/>
  <c r="T509" i="19"/>
  <c r="U509" i="19"/>
  <c r="Q510" i="19"/>
  <c r="R510" i="19"/>
  <c r="S510" i="19"/>
  <c r="T510" i="19"/>
  <c r="U510" i="19"/>
  <c r="Q511" i="19"/>
  <c r="R511" i="19"/>
  <c r="S511" i="19"/>
  <c r="T511" i="19"/>
  <c r="U511" i="19"/>
  <c r="Q512" i="19"/>
  <c r="R512" i="19"/>
  <c r="S512" i="19"/>
  <c r="T512" i="19"/>
  <c r="U512" i="19"/>
  <c r="Q513" i="19"/>
  <c r="R513" i="19"/>
  <c r="S513" i="19"/>
  <c r="T513" i="19"/>
  <c r="U513" i="19"/>
  <c r="Q514" i="19"/>
  <c r="R514" i="19"/>
  <c r="S514" i="19"/>
  <c r="T514" i="19"/>
  <c r="U514" i="19"/>
  <c r="Q515" i="19"/>
  <c r="R515" i="19"/>
  <c r="S515" i="19"/>
  <c r="T515" i="19"/>
  <c r="U515" i="19"/>
  <c r="Q516" i="19"/>
  <c r="R516" i="19"/>
  <c r="S516" i="19"/>
  <c r="T516" i="19"/>
  <c r="U516" i="19"/>
  <c r="Q517" i="19"/>
  <c r="R517" i="19"/>
  <c r="S517" i="19"/>
  <c r="T517" i="19"/>
  <c r="U517" i="19"/>
  <c r="Q518" i="19"/>
  <c r="R518" i="19"/>
  <c r="S518" i="19"/>
  <c r="T518" i="19"/>
  <c r="U518" i="19"/>
  <c r="Q519" i="19"/>
  <c r="R519" i="19"/>
  <c r="S519" i="19"/>
  <c r="T519" i="19"/>
  <c r="U519" i="19"/>
  <c r="Q520" i="19"/>
  <c r="R520" i="19"/>
  <c r="S520" i="19"/>
  <c r="T520" i="19"/>
  <c r="U520" i="19"/>
  <c r="Q521" i="19"/>
  <c r="R521" i="19"/>
  <c r="S521" i="19"/>
  <c r="T521" i="19"/>
  <c r="U521" i="19"/>
  <c r="Q522" i="19"/>
  <c r="R522" i="19"/>
  <c r="S522" i="19"/>
  <c r="T522" i="19"/>
  <c r="U522" i="19"/>
  <c r="Q523" i="19"/>
  <c r="R523" i="19"/>
  <c r="S523" i="19"/>
  <c r="T523" i="19"/>
  <c r="U523" i="19"/>
  <c r="Q524" i="19"/>
  <c r="R524" i="19"/>
  <c r="S524" i="19"/>
  <c r="T524" i="19"/>
  <c r="U524" i="19"/>
  <c r="Q525" i="19"/>
  <c r="R525" i="19"/>
  <c r="S525" i="19"/>
  <c r="T525" i="19"/>
  <c r="U525" i="19"/>
  <c r="Q526" i="19"/>
  <c r="R526" i="19"/>
  <c r="S526" i="19"/>
  <c r="T526" i="19"/>
  <c r="U526" i="19"/>
  <c r="Q527" i="19"/>
  <c r="R527" i="19"/>
  <c r="S527" i="19"/>
  <c r="T527" i="19"/>
  <c r="U527" i="19"/>
  <c r="Q528" i="19"/>
  <c r="R528" i="19"/>
  <c r="S528" i="19"/>
  <c r="T528" i="19"/>
  <c r="U528" i="19"/>
  <c r="Q529" i="19"/>
  <c r="R529" i="19"/>
  <c r="S529" i="19"/>
  <c r="T529" i="19"/>
  <c r="U529" i="19"/>
  <c r="Q530" i="19"/>
  <c r="R530" i="19"/>
  <c r="S530" i="19"/>
  <c r="T530" i="19"/>
  <c r="U530" i="19"/>
  <c r="Q531" i="19"/>
  <c r="R531" i="19"/>
  <c r="S531" i="19"/>
  <c r="T531" i="19"/>
  <c r="U531" i="19"/>
  <c r="Q532" i="19"/>
  <c r="R532" i="19"/>
  <c r="S532" i="19"/>
  <c r="T532" i="19"/>
  <c r="U532" i="19"/>
  <c r="Q533" i="19"/>
  <c r="R533" i="19"/>
  <c r="S533" i="19"/>
  <c r="T533" i="19"/>
  <c r="U533" i="19"/>
  <c r="Q534" i="19"/>
  <c r="R534" i="19"/>
  <c r="S534" i="19"/>
  <c r="T534" i="19"/>
  <c r="U534" i="19"/>
  <c r="Q535" i="19"/>
  <c r="R535" i="19"/>
  <c r="S535" i="19"/>
  <c r="T535" i="19"/>
  <c r="U535" i="19"/>
  <c r="Q536" i="19"/>
  <c r="R536" i="19"/>
  <c r="S536" i="19"/>
  <c r="T536" i="19"/>
  <c r="U536" i="19"/>
  <c r="Q537" i="19"/>
  <c r="R537" i="19"/>
  <c r="S537" i="19"/>
  <c r="T537" i="19"/>
  <c r="U537" i="19"/>
  <c r="Q538" i="19"/>
  <c r="R538" i="19"/>
  <c r="S538" i="19"/>
  <c r="T538" i="19"/>
  <c r="U538" i="19"/>
  <c r="Q539" i="19"/>
  <c r="R539" i="19"/>
  <c r="S539" i="19"/>
  <c r="T539" i="19"/>
  <c r="U539" i="19"/>
  <c r="Q540" i="19"/>
  <c r="R540" i="19"/>
  <c r="S540" i="19"/>
  <c r="T540" i="19"/>
  <c r="U540" i="19"/>
  <c r="Q541" i="19"/>
  <c r="R541" i="19"/>
  <c r="S541" i="19"/>
  <c r="T541" i="19"/>
  <c r="U541" i="19"/>
  <c r="Q542" i="19"/>
  <c r="R542" i="19"/>
  <c r="S542" i="19"/>
  <c r="T542" i="19"/>
  <c r="U542" i="19"/>
  <c r="Q543" i="19"/>
  <c r="R543" i="19"/>
  <c r="S543" i="19"/>
  <c r="T543" i="19"/>
  <c r="U543" i="19"/>
  <c r="Q544" i="19"/>
  <c r="R544" i="19"/>
  <c r="S544" i="19"/>
  <c r="T544" i="19"/>
  <c r="U544" i="19"/>
  <c r="Q545" i="19"/>
  <c r="R545" i="19"/>
  <c r="S545" i="19"/>
  <c r="T545" i="19"/>
  <c r="U545" i="19"/>
  <c r="Q546" i="19"/>
  <c r="R546" i="19"/>
  <c r="S546" i="19"/>
  <c r="T546" i="19"/>
  <c r="U546" i="19"/>
  <c r="Q547" i="19"/>
  <c r="R547" i="19"/>
  <c r="S547" i="19"/>
  <c r="T547" i="19"/>
  <c r="U547" i="19"/>
  <c r="Q548" i="19"/>
  <c r="R548" i="19"/>
  <c r="S548" i="19"/>
  <c r="T548" i="19"/>
  <c r="U548" i="19"/>
  <c r="Q549" i="19"/>
  <c r="R549" i="19"/>
  <c r="S549" i="19"/>
  <c r="T549" i="19"/>
  <c r="U549" i="19"/>
  <c r="Q550" i="19"/>
  <c r="R550" i="19"/>
  <c r="S550" i="19"/>
  <c r="T550" i="19"/>
  <c r="U550" i="19"/>
  <c r="Q551" i="19"/>
  <c r="R551" i="19"/>
  <c r="S551" i="19"/>
  <c r="T551" i="19"/>
  <c r="U551" i="19"/>
  <c r="Q552" i="19"/>
  <c r="R552" i="19"/>
  <c r="S552" i="19"/>
  <c r="T552" i="19"/>
  <c r="U552" i="19"/>
  <c r="Q553" i="19"/>
  <c r="R553" i="19"/>
  <c r="S553" i="19"/>
  <c r="T553" i="19"/>
  <c r="U553" i="19"/>
  <c r="Q554" i="19"/>
  <c r="R554" i="19"/>
  <c r="S554" i="19"/>
  <c r="T554" i="19"/>
  <c r="U554" i="19"/>
  <c r="Q555" i="19"/>
  <c r="R555" i="19"/>
  <c r="S555" i="19"/>
  <c r="T555" i="19"/>
  <c r="U555" i="19"/>
  <c r="Q556" i="19"/>
  <c r="R556" i="19"/>
  <c r="S556" i="19"/>
  <c r="T556" i="19"/>
  <c r="U556" i="19"/>
  <c r="Q557" i="19"/>
  <c r="R557" i="19"/>
  <c r="S557" i="19"/>
  <c r="T557" i="19"/>
  <c r="U557" i="19"/>
  <c r="Q558" i="19"/>
  <c r="R558" i="19"/>
  <c r="S558" i="19"/>
  <c r="T558" i="19"/>
  <c r="U558" i="19"/>
  <c r="Q559" i="19"/>
  <c r="R559" i="19"/>
  <c r="S559" i="19"/>
  <c r="T559" i="19"/>
  <c r="U559" i="19"/>
  <c r="Q560" i="19"/>
  <c r="R560" i="19"/>
  <c r="S560" i="19"/>
  <c r="T560" i="19"/>
  <c r="U560" i="19"/>
  <c r="Q561" i="19"/>
  <c r="R561" i="19"/>
  <c r="S561" i="19"/>
  <c r="T561" i="19"/>
  <c r="U561" i="19"/>
  <c r="Q562" i="19"/>
  <c r="R562" i="19"/>
  <c r="S562" i="19"/>
  <c r="T562" i="19"/>
  <c r="U562" i="19"/>
  <c r="Q563" i="19"/>
  <c r="R563" i="19"/>
  <c r="S563" i="19"/>
  <c r="T563" i="19"/>
  <c r="U563" i="19"/>
  <c r="Q564" i="19"/>
  <c r="R564" i="19"/>
  <c r="S564" i="19"/>
  <c r="T564" i="19"/>
  <c r="U564" i="19"/>
  <c r="Q565" i="19"/>
  <c r="R565" i="19"/>
  <c r="S565" i="19"/>
  <c r="T565" i="19"/>
  <c r="U565" i="19"/>
  <c r="Q566" i="19"/>
  <c r="R566" i="19"/>
  <c r="S566" i="19"/>
  <c r="T566" i="19"/>
  <c r="U566" i="19"/>
  <c r="Q567" i="19"/>
  <c r="R567" i="19"/>
  <c r="S567" i="19"/>
  <c r="T567" i="19"/>
  <c r="U567" i="19"/>
  <c r="Q568" i="19"/>
  <c r="R568" i="19"/>
  <c r="S568" i="19"/>
  <c r="T568" i="19"/>
  <c r="U568" i="19"/>
  <c r="Q569" i="19"/>
  <c r="R569" i="19"/>
  <c r="S569" i="19"/>
  <c r="T569" i="19"/>
  <c r="U569" i="19"/>
  <c r="Q570" i="19"/>
  <c r="R570" i="19"/>
  <c r="S570" i="19"/>
  <c r="T570" i="19"/>
  <c r="U570" i="19"/>
  <c r="Q571" i="19"/>
  <c r="R571" i="19"/>
  <c r="S571" i="19"/>
  <c r="T571" i="19"/>
  <c r="U571" i="19"/>
  <c r="Q572" i="19"/>
  <c r="R572" i="19"/>
  <c r="S572" i="19"/>
  <c r="T572" i="19"/>
  <c r="U572" i="19"/>
  <c r="Q573" i="19"/>
  <c r="R573" i="19"/>
  <c r="S573" i="19"/>
  <c r="T573" i="19"/>
  <c r="U573" i="19"/>
  <c r="Q574" i="19"/>
  <c r="R574" i="19"/>
  <c r="S574" i="19"/>
  <c r="T574" i="19"/>
  <c r="U574" i="19"/>
  <c r="Q575" i="19"/>
  <c r="R575" i="19"/>
  <c r="S575" i="19"/>
  <c r="T575" i="19"/>
  <c r="U575" i="19"/>
  <c r="Q576" i="19"/>
  <c r="R576" i="19"/>
  <c r="S576" i="19"/>
  <c r="T576" i="19"/>
  <c r="U576" i="19"/>
  <c r="Q577" i="19"/>
  <c r="R577" i="19"/>
  <c r="S577" i="19"/>
  <c r="T577" i="19"/>
  <c r="U577" i="19"/>
  <c r="Q578" i="19"/>
  <c r="R578" i="19"/>
  <c r="S578" i="19"/>
  <c r="T578" i="19"/>
  <c r="U578" i="19"/>
  <c r="Q579" i="19"/>
  <c r="R579" i="19"/>
  <c r="S579" i="19"/>
  <c r="T579" i="19"/>
  <c r="U579" i="19"/>
  <c r="Q580" i="19"/>
  <c r="R580" i="19"/>
  <c r="S580" i="19"/>
  <c r="T580" i="19"/>
  <c r="U580" i="19"/>
  <c r="Q581" i="19"/>
  <c r="R581" i="19"/>
  <c r="S581" i="19"/>
  <c r="T581" i="19"/>
  <c r="U581" i="19"/>
  <c r="Q582" i="19"/>
  <c r="R582" i="19"/>
  <c r="S582" i="19"/>
  <c r="T582" i="19"/>
  <c r="U582" i="19"/>
  <c r="Q583" i="19"/>
  <c r="R583" i="19"/>
  <c r="S583" i="19"/>
  <c r="T583" i="19"/>
  <c r="U583" i="19"/>
  <c r="Q584" i="19"/>
  <c r="R584" i="19"/>
  <c r="S584" i="19"/>
  <c r="T584" i="19"/>
  <c r="U584" i="19"/>
  <c r="Q585" i="19"/>
  <c r="R585" i="19"/>
  <c r="S585" i="19"/>
  <c r="T585" i="19"/>
  <c r="U585" i="19"/>
  <c r="Q586" i="19"/>
  <c r="R586" i="19"/>
  <c r="S586" i="19"/>
  <c r="T586" i="19"/>
  <c r="U586" i="19"/>
  <c r="Q587" i="19"/>
  <c r="R587" i="19"/>
  <c r="S587" i="19"/>
  <c r="T587" i="19"/>
  <c r="U587" i="19"/>
  <c r="Q588" i="19"/>
  <c r="R588" i="19"/>
  <c r="S588" i="19"/>
  <c r="T588" i="19"/>
  <c r="U588" i="19"/>
  <c r="Q589" i="19"/>
  <c r="R589" i="19"/>
  <c r="S589" i="19"/>
  <c r="T589" i="19"/>
  <c r="U589" i="19"/>
  <c r="Q590" i="19"/>
  <c r="R590" i="19"/>
  <c r="S590" i="19"/>
  <c r="T590" i="19"/>
  <c r="U590" i="19"/>
  <c r="Q591" i="19"/>
  <c r="R591" i="19"/>
  <c r="S591" i="19"/>
  <c r="T591" i="19"/>
  <c r="U591" i="19"/>
  <c r="Q592" i="19"/>
  <c r="R592" i="19"/>
  <c r="S592" i="19"/>
  <c r="T592" i="19"/>
  <c r="U592" i="19"/>
  <c r="Q593" i="19"/>
  <c r="R593" i="19"/>
  <c r="S593" i="19"/>
  <c r="T593" i="19"/>
  <c r="U593" i="19"/>
  <c r="Q594" i="19"/>
  <c r="R594" i="19"/>
  <c r="S594" i="19"/>
  <c r="T594" i="19"/>
  <c r="U594" i="19"/>
  <c r="Q595" i="19"/>
  <c r="R595" i="19"/>
  <c r="S595" i="19"/>
  <c r="T595" i="19"/>
  <c r="U595" i="19"/>
  <c r="Q596" i="19"/>
  <c r="R596" i="19"/>
  <c r="S596" i="19"/>
  <c r="T596" i="19"/>
  <c r="U596" i="19"/>
  <c r="Q597" i="19"/>
  <c r="R597" i="19"/>
  <c r="S597" i="19"/>
  <c r="T597" i="19"/>
  <c r="U597" i="19"/>
  <c r="Q598" i="19"/>
  <c r="R598" i="19"/>
  <c r="S598" i="19"/>
  <c r="T598" i="19"/>
  <c r="U598" i="19"/>
  <c r="Q599" i="19"/>
  <c r="R599" i="19"/>
  <c r="S599" i="19"/>
  <c r="T599" i="19"/>
  <c r="U599" i="19"/>
  <c r="Q600" i="19"/>
  <c r="R600" i="19"/>
  <c r="S600" i="19"/>
  <c r="T600" i="19"/>
  <c r="U600" i="19"/>
  <c r="Q601" i="19"/>
  <c r="R601" i="19"/>
  <c r="S601" i="19"/>
  <c r="T601" i="19"/>
  <c r="U601" i="19"/>
  <c r="Q602" i="19"/>
  <c r="R602" i="19"/>
  <c r="S602" i="19"/>
  <c r="T602" i="19"/>
  <c r="U602" i="19"/>
  <c r="Q603" i="19"/>
  <c r="R603" i="19"/>
  <c r="S603" i="19"/>
  <c r="T603" i="19"/>
  <c r="U603" i="19"/>
  <c r="Q604" i="19"/>
  <c r="R604" i="19"/>
  <c r="S604" i="19"/>
  <c r="T604" i="19"/>
  <c r="U604" i="19"/>
  <c r="Q605" i="19"/>
  <c r="R605" i="19"/>
  <c r="S605" i="19"/>
  <c r="T605" i="19"/>
  <c r="U605" i="19"/>
  <c r="Q606" i="19"/>
  <c r="R606" i="19"/>
  <c r="S606" i="19"/>
  <c r="T606" i="19"/>
  <c r="U606" i="19"/>
  <c r="Q607" i="19"/>
  <c r="R607" i="19"/>
  <c r="S607" i="19"/>
  <c r="T607" i="19"/>
  <c r="U607" i="19"/>
  <c r="Q608" i="19"/>
  <c r="R608" i="19"/>
  <c r="S608" i="19"/>
  <c r="T608" i="19"/>
  <c r="U608" i="19"/>
  <c r="Q609" i="19"/>
  <c r="R609" i="19"/>
  <c r="S609" i="19"/>
  <c r="T609" i="19"/>
  <c r="U609" i="19"/>
  <c r="Q610" i="19"/>
  <c r="R610" i="19"/>
  <c r="S610" i="19"/>
  <c r="T610" i="19"/>
  <c r="U610" i="19"/>
  <c r="Q611" i="19"/>
  <c r="R611" i="19"/>
  <c r="S611" i="19"/>
  <c r="T611" i="19"/>
  <c r="U611" i="19"/>
  <c r="Q612" i="19"/>
  <c r="R612" i="19"/>
  <c r="S612" i="19"/>
  <c r="T612" i="19"/>
  <c r="U612" i="19"/>
  <c r="Q613" i="19"/>
  <c r="R613" i="19"/>
  <c r="S613" i="19"/>
  <c r="T613" i="19"/>
  <c r="U613" i="19"/>
  <c r="Q614" i="19"/>
  <c r="R614" i="19"/>
  <c r="S614" i="19"/>
  <c r="T614" i="19"/>
  <c r="U614" i="19"/>
  <c r="Q615" i="19"/>
  <c r="R615" i="19"/>
  <c r="S615" i="19"/>
  <c r="T615" i="19"/>
  <c r="U615" i="19"/>
  <c r="Q616" i="19"/>
  <c r="R616" i="19"/>
  <c r="S616" i="19"/>
  <c r="T616" i="19"/>
  <c r="U616" i="19"/>
  <c r="Q617" i="19"/>
  <c r="R617" i="19"/>
  <c r="S617" i="19"/>
  <c r="T617" i="19"/>
  <c r="U617" i="19"/>
  <c r="Q618" i="19"/>
  <c r="R618" i="19"/>
  <c r="S618" i="19"/>
  <c r="T618" i="19"/>
  <c r="U618" i="19"/>
  <c r="Q619" i="19"/>
  <c r="R619" i="19"/>
  <c r="S619" i="19"/>
  <c r="T619" i="19"/>
  <c r="U619" i="19"/>
  <c r="Q620" i="19"/>
  <c r="R620" i="19"/>
  <c r="S620" i="19"/>
  <c r="T620" i="19"/>
  <c r="U620" i="19"/>
  <c r="Q621" i="19"/>
  <c r="R621" i="19"/>
  <c r="S621" i="19"/>
  <c r="T621" i="19"/>
  <c r="U621" i="19"/>
  <c r="Q622" i="19"/>
  <c r="R622" i="19"/>
  <c r="S622" i="19"/>
  <c r="T622" i="19"/>
  <c r="U622" i="19"/>
  <c r="Q623" i="19"/>
  <c r="R623" i="19"/>
  <c r="S623" i="19"/>
  <c r="T623" i="19"/>
  <c r="U623" i="19"/>
  <c r="Q624" i="19"/>
  <c r="R624" i="19"/>
  <c r="S624" i="19"/>
  <c r="T624" i="19"/>
  <c r="U624" i="19"/>
  <c r="Q625" i="19"/>
  <c r="R625" i="19"/>
  <c r="S625" i="19"/>
  <c r="T625" i="19"/>
  <c r="U625" i="19"/>
  <c r="Q626" i="19"/>
  <c r="R626" i="19"/>
  <c r="S626" i="19"/>
  <c r="T626" i="19"/>
  <c r="U626" i="19"/>
  <c r="Q627" i="19"/>
  <c r="R627" i="19"/>
  <c r="S627" i="19"/>
  <c r="T627" i="19"/>
  <c r="U627" i="19"/>
  <c r="Q628" i="19"/>
  <c r="R628" i="19"/>
  <c r="S628" i="19"/>
  <c r="T628" i="19"/>
  <c r="U628" i="19"/>
  <c r="Q629" i="19"/>
  <c r="R629" i="19"/>
  <c r="S629" i="19"/>
  <c r="T629" i="19"/>
  <c r="U629" i="19"/>
  <c r="Q630" i="19"/>
  <c r="R630" i="19"/>
  <c r="S630" i="19"/>
  <c r="T630" i="19"/>
  <c r="U630" i="19"/>
  <c r="Q631" i="19"/>
  <c r="R631" i="19"/>
  <c r="S631" i="19"/>
  <c r="T631" i="19"/>
  <c r="U631" i="19"/>
  <c r="Q632" i="19"/>
  <c r="R632" i="19"/>
  <c r="S632" i="19"/>
  <c r="T632" i="19"/>
  <c r="U632" i="19"/>
  <c r="Q633" i="19"/>
  <c r="R633" i="19"/>
  <c r="S633" i="19"/>
  <c r="T633" i="19"/>
  <c r="U633" i="19"/>
  <c r="Q634" i="19"/>
  <c r="R634" i="19"/>
  <c r="S634" i="19"/>
  <c r="T634" i="19"/>
  <c r="U634" i="19"/>
  <c r="Q635" i="19"/>
  <c r="R635" i="19"/>
  <c r="S635" i="19"/>
  <c r="T635" i="19"/>
  <c r="U635" i="19"/>
  <c r="Q636" i="19"/>
  <c r="R636" i="19"/>
  <c r="S636" i="19"/>
  <c r="T636" i="19"/>
  <c r="U636" i="19"/>
  <c r="Q637" i="19"/>
  <c r="R637" i="19"/>
  <c r="S637" i="19"/>
  <c r="T637" i="19"/>
  <c r="U637" i="19"/>
  <c r="Q638" i="19"/>
  <c r="R638" i="19"/>
  <c r="S638" i="19"/>
  <c r="T638" i="19"/>
  <c r="U638" i="19"/>
  <c r="Q639" i="19"/>
  <c r="R639" i="19"/>
  <c r="S639" i="19"/>
  <c r="T639" i="19"/>
  <c r="U639" i="19"/>
  <c r="Q640" i="19"/>
  <c r="R640" i="19"/>
  <c r="S640" i="19"/>
  <c r="T640" i="19"/>
  <c r="U640" i="19"/>
  <c r="Q641" i="19"/>
  <c r="R641" i="19"/>
  <c r="S641" i="19"/>
  <c r="T641" i="19"/>
  <c r="U641" i="19"/>
  <c r="Q642" i="19"/>
  <c r="R642" i="19"/>
  <c r="S642" i="19"/>
  <c r="T642" i="19"/>
  <c r="U642" i="19"/>
  <c r="Q643" i="19"/>
  <c r="R643" i="19"/>
  <c r="S643" i="19"/>
  <c r="T643" i="19"/>
  <c r="U643" i="19"/>
  <c r="Q644" i="19"/>
  <c r="R644" i="19"/>
  <c r="S644" i="19"/>
  <c r="T644" i="19"/>
  <c r="U644" i="19"/>
  <c r="Q645" i="19"/>
  <c r="R645" i="19"/>
  <c r="S645" i="19"/>
  <c r="T645" i="19"/>
  <c r="U645" i="19"/>
  <c r="Q646" i="19"/>
  <c r="R646" i="19"/>
  <c r="S646" i="19"/>
  <c r="T646" i="19"/>
  <c r="U646" i="19"/>
  <c r="Q647" i="19"/>
  <c r="R647" i="19"/>
  <c r="S647" i="19"/>
  <c r="T647" i="19"/>
  <c r="U647" i="19"/>
  <c r="Q648" i="19"/>
  <c r="R648" i="19"/>
  <c r="S648" i="19"/>
  <c r="T648" i="19"/>
  <c r="U648" i="19"/>
  <c r="Q649" i="19"/>
  <c r="R649" i="19"/>
  <c r="S649" i="19"/>
  <c r="T649" i="19"/>
  <c r="U649" i="19"/>
  <c r="Q650" i="19"/>
  <c r="R650" i="19"/>
  <c r="S650" i="19"/>
  <c r="T650" i="19"/>
  <c r="U650" i="19"/>
  <c r="Q651" i="19"/>
  <c r="R651" i="19"/>
  <c r="S651" i="19"/>
  <c r="T651" i="19"/>
  <c r="U651" i="19"/>
  <c r="Q652" i="19"/>
  <c r="R652" i="19"/>
  <c r="S652" i="19"/>
  <c r="T652" i="19"/>
  <c r="U652" i="19"/>
  <c r="Q653" i="19"/>
  <c r="R653" i="19"/>
  <c r="S653" i="19"/>
  <c r="T653" i="19"/>
  <c r="U653" i="19"/>
  <c r="Q654" i="19"/>
  <c r="R654" i="19"/>
  <c r="S654" i="19"/>
  <c r="T654" i="19"/>
  <c r="U654" i="19"/>
  <c r="Q655" i="19"/>
  <c r="R655" i="19"/>
  <c r="S655" i="19"/>
  <c r="T655" i="19"/>
  <c r="U655" i="19"/>
  <c r="Q656" i="19"/>
  <c r="R656" i="19"/>
  <c r="S656" i="19"/>
  <c r="T656" i="19"/>
  <c r="U656" i="19"/>
  <c r="Q657" i="19"/>
  <c r="R657" i="19"/>
  <c r="S657" i="19"/>
  <c r="T657" i="19"/>
  <c r="U657" i="19"/>
  <c r="Q658" i="19"/>
  <c r="R658" i="19"/>
  <c r="S658" i="19"/>
  <c r="T658" i="19"/>
  <c r="U658" i="19"/>
  <c r="Q659" i="19"/>
  <c r="R659" i="19"/>
  <c r="S659" i="19"/>
  <c r="T659" i="19"/>
  <c r="U659" i="19"/>
  <c r="Q660" i="19"/>
  <c r="R660" i="19"/>
  <c r="S660" i="19"/>
  <c r="T660" i="19"/>
  <c r="U660" i="19"/>
  <c r="Q661" i="19"/>
  <c r="R661" i="19"/>
  <c r="S661" i="19"/>
  <c r="T661" i="19"/>
  <c r="U661" i="19"/>
  <c r="Q662" i="19"/>
  <c r="R662" i="19"/>
  <c r="S662" i="19"/>
  <c r="T662" i="19"/>
  <c r="U662" i="19"/>
  <c r="Q663" i="19"/>
  <c r="R663" i="19"/>
  <c r="S663" i="19"/>
  <c r="T663" i="19"/>
  <c r="U663" i="19"/>
  <c r="Q664" i="19"/>
  <c r="R664" i="19"/>
  <c r="S664" i="19"/>
  <c r="T664" i="19"/>
  <c r="U664" i="19"/>
  <c r="Q665" i="19"/>
  <c r="R665" i="19"/>
  <c r="S665" i="19"/>
  <c r="T665" i="19"/>
  <c r="U665" i="19"/>
  <c r="Q666" i="19"/>
  <c r="R666" i="19"/>
  <c r="S666" i="19"/>
  <c r="T666" i="19"/>
  <c r="U666" i="19"/>
  <c r="Q667" i="19"/>
  <c r="R667" i="19"/>
  <c r="S667" i="19"/>
  <c r="T667" i="19"/>
  <c r="U667" i="19"/>
  <c r="Q668" i="19"/>
  <c r="R668" i="19"/>
  <c r="S668" i="19"/>
  <c r="T668" i="19"/>
  <c r="U668" i="19"/>
  <c r="Q669" i="19"/>
  <c r="R669" i="19"/>
  <c r="S669" i="19"/>
  <c r="T669" i="19"/>
  <c r="U669" i="19"/>
  <c r="Q670" i="19"/>
  <c r="R670" i="19"/>
  <c r="S670" i="19"/>
  <c r="T670" i="19"/>
  <c r="U670" i="19"/>
  <c r="Q671" i="19"/>
  <c r="R671" i="19"/>
  <c r="S671" i="19"/>
  <c r="T671" i="19"/>
  <c r="U671" i="19"/>
  <c r="Q672" i="19"/>
  <c r="R672" i="19"/>
  <c r="S672" i="19"/>
  <c r="T672" i="19"/>
  <c r="U672" i="19"/>
  <c r="Q673" i="19"/>
  <c r="R673" i="19"/>
  <c r="S673" i="19"/>
  <c r="T673" i="19"/>
  <c r="U673" i="19"/>
  <c r="Q674" i="19"/>
  <c r="R674" i="19"/>
  <c r="S674" i="19"/>
  <c r="T674" i="19"/>
  <c r="U674" i="19"/>
  <c r="Q675" i="19"/>
  <c r="R675" i="19"/>
  <c r="S675" i="19"/>
  <c r="T675" i="19"/>
  <c r="U675" i="19"/>
  <c r="Q676" i="19"/>
  <c r="R676" i="19"/>
  <c r="S676" i="19"/>
  <c r="T676" i="19"/>
  <c r="U676" i="19"/>
  <c r="Q677" i="19"/>
  <c r="R677" i="19"/>
  <c r="S677" i="19"/>
  <c r="T677" i="19"/>
  <c r="U677" i="19"/>
  <c r="Q678" i="19"/>
  <c r="R678" i="19"/>
  <c r="S678" i="19"/>
  <c r="T678" i="19"/>
  <c r="U678" i="19"/>
  <c r="Q679" i="19"/>
  <c r="R679" i="19"/>
  <c r="S679" i="19"/>
  <c r="T679" i="19"/>
  <c r="U679" i="19"/>
  <c r="Q680" i="19"/>
  <c r="R680" i="19"/>
  <c r="S680" i="19"/>
  <c r="T680" i="19"/>
  <c r="U680" i="19"/>
  <c r="Q681" i="19"/>
  <c r="R681" i="19"/>
  <c r="S681" i="19"/>
  <c r="T681" i="19"/>
  <c r="U681" i="19"/>
  <c r="Q682" i="19"/>
  <c r="R682" i="19"/>
  <c r="S682" i="19"/>
  <c r="T682" i="19"/>
  <c r="U682" i="19"/>
  <c r="Q683" i="19"/>
  <c r="R683" i="19"/>
  <c r="S683" i="19"/>
  <c r="T683" i="19"/>
  <c r="U683" i="19"/>
  <c r="Q684" i="19"/>
  <c r="R684" i="19"/>
  <c r="S684" i="19"/>
  <c r="T684" i="19"/>
  <c r="U684" i="19"/>
  <c r="Q685" i="19"/>
  <c r="R685" i="19"/>
  <c r="S685" i="19"/>
  <c r="T685" i="19"/>
  <c r="U685" i="19"/>
  <c r="Q686" i="19"/>
  <c r="R686" i="19"/>
  <c r="S686" i="19"/>
  <c r="T686" i="19"/>
  <c r="U686" i="19"/>
  <c r="Q687" i="19"/>
  <c r="R687" i="19"/>
  <c r="S687" i="19"/>
  <c r="T687" i="19"/>
  <c r="U687" i="19"/>
  <c r="Q688" i="19"/>
  <c r="R688" i="19"/>
  <c r="S688" i="19"/>
  <c r="T688" i="19"/>
  <c r="U688" i="19"/>
  <c r="Q689" i="19"/>
  <c r="R689" i="19"/>
  <c r="S689" i="19"/>
  <c r="T689" i="19"/>
  <c r="U689" i="19"/>
  <c r="Q690" i="19"/>
  <c r="R690" i="19"/>
  <c r="S690" i="19"/>
  <c r="T690" i="19"/>
  <c r="U690" i="19"/>
  <c r="Q691" i="19"/>
  <c r="R691" i="19"/>
  <c r="S691" i="19"/>
  <c r="T691" i="19"/>
  <c r="U691" i="19"/>
  <c r="Q692" i="19"/>
  <c r="R692" i="19"/>
  <c r="S692" i="19"/>
  <c r="T692" i="19"/>
  <c r="U692" i="19"/>
  <c r="Q693" i="19"/>
  <c r="R693" i="19"/>
  <c r="S693" i="19"/>
  <c r="T693" i="19"/>
  <c r="U693" i="19"/>
  <c r="Q694" i="19"/>
  <c r="R694" i="19"/>
  <c r="S694" i="19"/>
  <c r="T694" i="19"/>
  <c r="U694" i="19"/>
  <c r="Q695" i="19"/>
  <c r="R695" i="19"/>
  <c r="S695" i="19"/>
  <c r="T695" i="19"/>
  <c r="U695" i="19"/>
  <c r="Q696" i="19"/>
  <c r="R696" i="19"/>
  <c r="S696" i="19"/>
  <c r="T696" i="19"/>
  <c r="U696" i="19"/>
  <c r="Q697" i="19"/>
  <c r="R697" i="19"/>
  <c r="S697" i="19"/>
  <c r="T697" i="19"/>
  <c r="U697" i="19"/>
  <c r="Q698" i="19"/>
  <c r="R698" i="19"/>
  <c r="S698" i="19"/>
  <c r="T698" i="19"/>
  <c r="U698" i="19"/>
  <c r="Q699" i="19"/>
  <c r="R699" i="19"/>
  <c r="S699" i="19"/>
  <c r="T699" i="19"/>
  <c r="U699" i="19"/>
  <c r="Q700" i="19"/>
  <c r="R700" i="19"/>
  <c r="S700" i="19"/>
  <c r="T700" i="19"/>
  <c r="U700" i="19"/>
  <c r="Q701" i="19"/>
  <c r="R701" i="19"/>
  <c r="S701" i="19"/>
  <c r="T701" i="19"/>
  <c r="U701" i="19"/>
  <c r="Q702" i="19"/>
  <c r="R702" i="19"/>
  <c r="S702" i="19"/>
  <c r="T702" i="19"/>
  <c r="U702" i="19"/>
  <c r="Q703" i="19"/>
  <c r="R703" i="19"/>
  <c r="S703" i="19"/>
  <c r="T703" i="19"/>
  <c r="U703" i="19"/>
  <c r="Q704" i="19"/>
  <c r="R704" i="19"/>
  <c r="S704" i="19"/>
  <c r="T704" i="19"/>
  <c r="U704" i="19"/>
  <c r="Q705" i="19"/>
  <c r="R705" i="19"/>
  <c r="S705" i="19"/>
  <c r="T705" i="19"/>
  <c r="U705" i="19"/>
  <c r="Q706" i="19"/>
  <c r="R706" i="19"/>
  <c r="S706" i="19"/>
  <c r="T706" i="19"/>
  <c r="U706" i="19"/>
  <c r="Q707" i="19"/>
  <c r="R707" i="19"/>
  <c r="S707" i="19"/>
  <c r="T707" i="19"/>
  <c r="U707" i="19"/>
  <c r="Q708" i="19"/>
  <c r="R708" i="19"/>
  <c r="S708" i="19"/>
  <c r="T708" i="19"/>
  <c r="U708" i="19"/>
  <c r="Q709" i="19"/>
  <c r="R709" i="19"/>
  <c r="S709" i="19"/>
  <c r="T709" i="19"/>
  <c r="U709" i="19"/>
  <c r="Q710" i="19"/>
  <c r="R710" i="19"/>
  <c r="S710" i="19"/>
  <c r="T710" i="19"/>
  <c r="U710" i="19"/>
  <c r="Q711" i="19"/>
  <c r="R711" i="19"/>
  <c r="S711" i="19"/>
  <c r="T711" i="19"/>
  <c r="U711" i="19"/>
  <c r="Q712" i="19"/>
  <c r="R712" i="19"/>
  <c r="S712" i="19"/>
  <c r="T712" i="19"/>
  <c r="U712" i="19"/>
  <c r="Q713" i="19"/>
  <c r="R713" i="19"/>
  <c r="S713" i="19"/>
  <c r="T713" i="19"/>
  <c r="U713" i="19"/>
  <c r="Q714" i="19"/>
  <c r="R714" i="19"/>
  <c r="S714" i="19"/>
  <c r="T714" i="19"/>
  <c r="U714" i="19"/>
  <c r="Q715" i="19"/>
  <c r="R715" i="19"/>
  <c r="S715" i="19"/>
  <c r="T715" i="19"/>
  <c r="U715" i="19"/>
  <c r="Q716" i="19"/>
  <c r="R716" i="19"/>
  <c r="S716" i="19"/>
  <c r="T716" i="19"/>
  <c r="U716" i="19"/>
  <c r="Q717" i="19"/>
  <c r="R717" i="19"/>
  <c r="S717" i="19"/>
  <c r="T717" i="19"/>
  <c r="U717" i="19"/>
  <c r="Q718" i="19"/>
  <c r="R718" i="19"/>
  <c r="S718" i="19"/>
  <c r="T718" i="19"/>
  <c r="U718" i="19"/>
  <c r="Q719" i="19"/>
  <c r="R719" i="19"/>
  <c r="S719" i="19"/>
  <c r="T719" i="19"/>
  <c r="U719" i="19"/>
  <c r="Q720" i="19"/>
  <c r="R720" i="19"/>
  <c r="S720" i="19"/>
  <c r="T720" i="19"/>
  <c r="U720" i="19"/>
  <c r="Q721" i="19"/>
  <c r="R721" i="19"/>
  <c r="S721" i="19"/>
  <c r="T721" i="19"/>
  <c r="U721" i="19"/>
  <c r="Q722" i="19"/>
  <c r="R722" i="19"/>
  <c r="S722" i="19"/>
  <c r="T722" i="19"/>
  <c r="U722" i="19"/>
  <c r="Q723" i="19"/>
  <c r="R723" i="19"/>
  <c r="S723" i="19"/>
  <c r="T723" i="19"/>
  <c r="U723" i="19"/>
  <c r="Q724" i="19"/>
  <c r="R724" i="19"/>
  <c r="S724" i="19"/>
  <c r="T724" i="19"/>
  <c r="U724" i="19"/>
  <c r="Q725" i="19"/>
  <c r="R725" i="19"/>
  <c r="S725" i="19"/>
  <c r="T725" i="19"/>
  <c r="U725" i="19"/>
  <c r="Q726" i="19"/>
  <c r="R726" i="19"/>
  <c r="S726" i="19"/>
  <c r="T726" i="19"/>
  <c r="U726" i="19"/>
  <c r="Q727" i="19"/>
  <c r="R727" i="19"/>
  <c r="S727" i="19"/>
  <c r="T727" i="19"/>
  <c r="U727" i="19"/>
  <c r="Q728" i="19"/>
  <c r="R728" i="19"/>
  <c r="S728" i="19"/>
  <c r="T728" i="19"/>
  <c r="U728" i="19"/>
  <c r="Q729" i="19"/>
  <c r="R729" i="19"/>
  <c r="S729" i="19"/>
  <c r="T729" i="19"/>
  <c r="U729" i="19"/>
  <c r="Q730" i="19"/>
  <c r="R730" i="19"/>
  <c r="S730" i="19"/>
  <c r="T730" i="19"/>
  <c r="U730" i="19"/>
  <c r="Q731" i="19"/>
  <c r="R731" i="19"/>
  <c r="S731" i="19"/>
  <c r="T731" i="19"/>
  <c r="U731" i="19"/>
  <c r="Q732" i="19"/>
  <c r="R732" i="19"/>
  <c r="S732" i="19"/>
  <c r="T732" i="19"/>
  <c r="U732" i="19"/>
  <c r="Q733" i="19"/>
  <c r="R733" i="19"/>
  <c r="S733" i="19"/>
  <c r="T733" i="19"/>
  <c r="U733" i="19"/>
  <c r="Q734" i="19"/>
  <c r="R734" i="19"/>
  <c r="S734" i="19"/>
  <c r="T734" i="19"/>
  <c r="U734" i="19"/>
  <c r="Q735" i="19"/>
  <c r="R735" i="19"/>
  <c r="S735" i="19"/>
  <c r="T735" i="19"/>
  <c r="U735" i="19"/>
  <c r="Q736" i="19"/>
  <c r="R736" i="19"/>
  <c r="S736" i="19"/>
  <c r="T736" i="19"/>
  <c r="U736" i="19"/>
  <c r="Q737" i="19"/>
  <c r="R737" i="19"/>
  <c r="S737" i="19"/>
  <c r="T737" i="19"/>
  <c r="U737" i="19"/>
  <c r="Q738" i="19"/>
  <c r="R738" i="19"/>
  <c r="S738" i="19"/>
  <c r="T738" i="19"/>
  <c r="U738" i="19"/>
  <c r="Q739" i="19"/>
  <c r="R739" i="19"/>
  <c r="S739" i="19"/>
  <c r="T739" i="19"/>
  <c r="U739" i="19"/>
  <c r="Q740" i="19"/>
  <c r="R740" i="19"/>
  <c r="S740" i="19"/>
  <c r="T740" i="19"/>
  <c r="U740" i="19"/>
  <c r="Q741" i="19"/>
  <c r="R741" i="19"/>
  <c r="S741" i="19"/>
  <c r="T741" i="19"/>
  <c r="U741" i="19"/>
  <c r="Q742" i="19"/>
  <c r="R742" i="19"/>
  <c r="S742" i="19"/>
  <c r="T742" i="19"/>
  <c r="U742" i="19"/>
  <c r="Q743" i="19"/>
  <c r="R743" i="19"/>
  <c r="S743" i="19"/>
  <c r="T743" i="19"/>
  <c r="U743" i="19"/>
  <c r="Q744" i="19"/>
  <c r="R744" i="19"/>
  <c r="S744" i="19"/>
  <c r="T744" i="19"/>
  <c r="U744" i="19"/>
  <c r="Q745" i="19"/>
  <c r="R745" i="19"/>
  <c r="S745" i="19"/>
  <c r="T745" i="19"/>
  <c r="U745" i="19"/>
  <c r="Q746" i="19"/>
  <c r="R746" i="19"/>
  <c r="S746" i="19"/>
  <c r="T746" i="19"/>
  <c r="U746" i="19"/>
  <c r="Q747" i="19"/>
  <c r="R747" i="19"/>
  <c r="S747" i="19"/>
  <c r="T747" i="19"/>
  <c r="U747" i="19"/>
  <c r="Q748" i="19"/>
  <c r="R748" i="19"/>
  <c r="S748" i="19"/>
  <c r="T748" i="19"/>
  <c r="U748" i="19"/>
  <c r="Q749" i="19"/>
  <c r="R749" i="19"/>
  <c r="S749" i="19"/>
  <c r="T749" i="19"/>
  <c r="U749" i="19"/>
  <c r="Q750" i="19"/>
  <c r="R750" i="19"/>
  <c r="S750" i="19"/>
  <c r="T750" i="19"/>
  <c r="U750" i="19"/>
  <c r="Q751" i="19"/>
  <c r="R751" i="19"/>
  <c r="S751" i="19"/>
  <c r="T751" i="19"/>
  <c r="U751" i="19"/>
  <c r="Q752" i="19"/>
  <c r="R752" i="19"/>
  <c r="S752" i="19"/>
  <c r="T752" i="19"/>
  <c r="U752" i="19"/>
  <c r="Q753" i="19"/>
  <c r="R753" i="19"/>
  <c r="S753" i="19"/>
  <c r="T753" i="19"/>
  <c r="U753" i="19"/>
  <c r="Q754" i="19"/>
  <c r="R754" i="19"/>
  <c r="S754" i="19"/>
  <c r="T754" i="19"/>
  <c r="U754" i="19"/>
  <c r="Q755" i="19"/>
  <c r="R755" i="19"/>
  <c r="S755" i="19"/>
  <c r="T755" i="19"/>
  <c r="U755" i="19"/>
  <c r="Q756" i="19"/>
  <c r="R756" i="19"/>
  <c r="S756" i="19"/>
  <c r="T756" i="19"/>
  <c r="U756" i="19"/>
  <c r="Q757" i="19"/>
  <c r="R757" i="19"/>
  <c r="S757" i="19"/>
  <c r="T757" i="19"/>
  <c r="U757" i="19"/>
  <c r="Q758" i="19"/>
  <c r="R758" i="19"/>
  <c r="S758" i="19"/>
  <c r="T758" i="19"/>
  <c r="U758" i="19"/>
  <c r="Q759" i="19"/>
  <c r="R759" i="19"/>
  <c r="S759" i="19"/>
  <c r="T759" i="19"/>
  <c r="U759" i="19"/>
  <c r="Q760" i="19"/>
  <c r="R760" i="19"/>
  <c r="S760" i="19"/>
  <c r="T760" i="19"/>
  <c r="U760" i="19"/>
  <c r="Q761" i="19"/>
  <c r="R761" i="19"/>
  <c r="S761" i="19"/>
  <c r="T761" i="19"/>
  <c r="U761" i="19"/>
  <c r="Q762" i="19"/>
  <c r="R762" i="19"/>
  <c r="S762" i="19"/>
  <c r="T762" i="19"/>
  <c r="U762" i="19"/>
  <c r="Q763" i="19"/>
  <c r="R763" i="19"/>
  <c r="S763" i="19"/>
  <c r="T763" i="19"/>
  <c r="U763" i="19"/>
  <c r="Q764" i="19"/>
  <c r="R764" i="19"/>
  <c r="S764" i="19"/>
  <c r="T764" i="19"/>
  <c r="U764" i="19"/>
  <c r="Q765" i="19"/>
  <c r="R765" i="19"/>
  <c r="S765" i="19"/>
  <c r="T765" i="19"/>
  <c r="U765" i="19"/>
  <c r="Q766" i="19"/>
  <c r="R766" i="19"/>
  <c r="S766" i="19"/>
  <c r="T766" i="19"/>
  <c r="U766" i="19"/>
  <c r="Q767" i="19"/>
  <c r="R767" i="19"/>
  <c r="S767" i="19"/>
  <c r="T767" i="19"/>
  <c r="U767" i="19"/>
  <c r="Q768" i="19"/>
  <c r="R768" i="19"/>
  <c r="S768" i="19"/>
  <c r="T768" i="19"/>
  <c r="U768" i="19"/>
  <c r="Q769" i="19"/>
  <c r="R769" i="19"/>
  <c r="S769" i="19"/>
  <c r="T769" i="19"/>
  <c r="U769" i="19"/>
  <c r="Q770" i="19"/>
  <c r="R770" i="19"/>
  <c r="S770" i="19"/>
  <c r="T770" i="19"/>
  <c r="U770" i="19"/>
  <c r="Q771" i="19"/>
  <c r="R771" i="19"/>
  <c r="S771" i="19"/>
  <c r="T771" i="19"/>
  <c r="U771" i="19"/>
  <c r="Q772" i="19"/>
  <c r="R772" i="19"/>
  <c r="S772" i="19"/>
  <c r="T772" i="19"/>
  <c r="U772" i="19"/>
  <c r="Q773" i="19"/>
  <c r="R773" i="19"/>
  <c r="S773" i="19"/>
  <c r="T773" i="19"/>
  <c r="U773" i="19"/>
  <c r="Q774" i="19"/>
  <c r="R774" i="19"/>
  <c r="S774" i="19"/>
  <c r="T774" i="19"/>
  <c r="U774" i="19"/>
  <c r="Q775" i="19"/>
  <c r="R775" i="19"/>
  <c r="S775" i="19"/>
  <c r="T775" i="19"/>
  <c r="U775" i="19"/>
  <c r="Q776" i="19"/>
  <c r="R776" i="19"/>
  <c r="S776" i="19"/>
  <c r="T776" i="19"/>
  <c r="U776" i="19"/>
  <c r="Q777" i="19"/>
  <c r="R777" i="19"/>
  <c r="S777" i="19"/>
  <c r="T777" i="19"/>
  <c r="U777" i="19"/>
  <c r="Q778" i="19"/>
  <c r="R778" i="19"/>
  <c r="S778" i="19"/>
  <c r="T778" i="19"/>
  <c r="U778" i="19"/>
  <c r="Q779" i="19"/>
  <c r="R779" i="19"/>
  <c r="S779" i="19"/>
  <c r="T779" i="19"/>
  <c r="U779" i="19"/>
  <c r="Q780" i="19"/>
  <c r="R780" i="19"/>
  <c r="S780" i="19"/>
  <c r="T780" i="19"/>
  <c r="U780" i="19"/>
  <c r="Q781" i="19"/>
  <c r="R781" i="19"/>
  <c r="S781" i="19"/>
  <c r="T781" i="19"/>
  <c r="U781" i="19"/>
  <c r="Q782" i="19"/>
  <c r="R782" i="19"/>
  <c r="S782" i="19"/>
  <c r="T782" i="19"/>
  <c r="U782" i="19"/>
  <c r="Q783" i="19"/>
  <c r="R783" i="19"/>
  <c r="S783" i="19"/>
  <c r="T783" i="19"/>
  <c r="U783" i="19"/>
  <c r="Q784" i="19"/>
  <c r="R784" i="19"/>
  <c r="S784" i="19"/>
  <c r="T784" i="19"/>
  <c r="U784" i="19"/>
  <c r="Q785" i="19"/>
  <c r="R785" i="19"/>
  <c r="S785" i="19"/>
  <c r="T785" i="19"/>
  <c r="U785" i="19"/>
  <c r="Q786" i="19"/>
  <c r="R786" i="19"/>
  <c r="S786" i="19"/>
  <c r="T786" i="19"/>
  <c r="U786" i="19"/>
  <c r="Q787" i="19"/>
  <c r="R787" i="19"/>
  <c r="S787" i="19"/>
  <c r="T787" i="19"/>
  <c r="U787" i="19"/>
  <c r="Q788" i="19"/>
  <c r="R788" i="19"/>
  <c r="S788" i="19"/>
  <c r="T788" i="19"/>
  <c r="U788" i="19"/>
  <c r="Q789" i="19"/>
  <c r="R789" i="19"/>
  <c r="S789" i="19"/>
  <c r="T789" i="19"/>
  <c r="U789" i="19"/>
  <c r="Q790" i="19"/>
  <c r="R790" i="19"/>
  <c r="S790" i="19"/>
  <c r="T790" i="19"/>
  <c r="U790" i="19"/>
  <c r="Q791" i="19"/>
  <c r="R791" i="19"/>
  <c r="S791" i="19"/>
  <c r="T791" i="19"/>
  <c r="U791" i="19"/>
  <c r="Q792" i="19"/>
  <c r="R792" i="19"/>
  <c r="S792" i="19"/>
  <c r="T792" i="19"/>
  <c r="U792" i="19"/>
  <c r="Q793" i="19"/>
  <c r="R793" i="19"/>
  <c r="S793" i="19"/>
  <c r="T793" i="19"/>
  <c r="U793" i="19"/>
  <c r="Q794" i="19"/>
  <c r="R794" i="19"/>
  <c r="S794" i="19"/>
  <c r="T794" i="19"/>
  <c r="U794" i="19"/>
  <c r="Q795" i="19"/>
  <c r="R795" i="19"/>
  <c r="S795" i="19"/>
  <c r="T795" i="19"/>
  <c r="U795" i="19"/>
  <c r="Q796" i="19"/>
  <c r="R796" i="19"/>
  <c r="S796" i="19"/>
  <c r="T796" i="19"/>
  <c r="U796" i="19"/>
  <c r="Q797" i="19"/>
  <c r="R797" i="19"/>
  <c r="S797" i="19"/>
  <c r="T797" i="19"/>
  <c r="U797" i="19"/>
  <c r="Q798" i="19"/>
  <c r="R798" i="19"/>
  <c r="S798" i="19"/>
  <c r="T798" i="19"/>
  <c r="U798" i="19"/>
  <c r="Q799" i="19"/>
  <c r="R799" i="19"/>
  <c r="S799" i="19"/>
  <c r="T799" i="19"/>
  <c r="U799" i="19"/>
  <c r="Q800" i="19"/>
  <c r="R800" i="19"/>
  <c r="S800" i="19"/>
  <c r="T800" i="19"/>
  <c r="U800" i="19"/>
  <c r="Q801" i="19"/>
  <c r="R801" i="19"/>
  <c r="S801" i="19"/>
  <c r="T801" i="19"/>
  <c r="U801" i="19"/>
  <c r="Q802" i="19"/>
  <c r="R802" i="19"/>
  <c r="S802" i="19"/>
  <c r="T802" i="19"/>
  <c r="U802" i="19"/>
  <c r="Q803" i="19"/>
  <c r="R803" i="19"/>
  <c r="S803" i="19"/>
  <c r="T803" i="19"/>
  <c r="U803" i="19"/>
  <c r="Q804" i="19"/>
  <c r="R804" i="19"/>
  <c r="S804" i="19"/>
  <c r="T804" i="19"/>
  <c r="U804" i="19"/>
  <c r="Q805" i="19"/>
  <c r="R805" i="19"/>
  <c r="S805" i="19"/>
  <c r="T805" i="19"/>
  <c r="U805" i="19"/>
  <c r="Q806" i="19"/>
  <c r="R806" i="19"/>
  <c r="S806" i="19"/>
  <c r="T806" i="19"/>
  <c r="U806" i="19"/>
  <c r="Q807" i="19"/>
  <c r="R807" i="19"/>
  <c r="S807" i="19"/>
  <c r="T807" i="19"/>
  <c r="U807" i="19"/>
  <c r="Q808" i="19"/>
  <c r="R808" i="19"/>
  <c r="S808" i="19"/>
  <c r="T808" i="19"/>
  <c r="U808" i="19"/>
  <c r="Q809" i="19"/>
  <c r="R809" i="19"/>
  <c r="S809" i="19"/>
  <c r="T809" i="19"/>
  <c r="U809" i="19"/>
  <c r="Q810" i="19"/>
  <c r="R810" i="19"/>
  <c r="S810" i="19"/>
  <c r="T810" i="19"/>
  <c r="U810" i="19"/>
  <c r="Q811" i="19"/>
  <c r="R811" i="19"/>
  <c r="S811" i="19"/>
  <c r="T811" i="19"/>
  <c r="U811" i="19"/>
  <c r="Q812" i="19"/>
  <c r="R812" i="19"/>
  <c r="S812" i="19"/>
  <c r="T812" i="19"/>
  <c r="U812" i="19"/>
  <c r="Q813" i="19"/>
  <c r="R813" i="19"/>
  <c r="S813" i="19"/>
  <c r="T813" i="19"/>
  <c r="U813" i="19"/>
  <c r="Q814" i="19"/>
  <c r="R814" i="19"/>
  <c r="S814" i="19"/>
  <c r="T814" i="19"/>
  <c r="U814" i="19"/>
  <c r="Q815" i="19"/>
  <c r="R815" i="19"/>
  <c r="S815" i="19"/>
  <c r="T815" i="19"/>
  <c r="U815" i="19"/>
  <c r="Q816" i="19"/>
  <c r="R816" i="19"/>
  <c r="S816" i="19"/>
  <c r="T816" i="19"/>
  <c r="U816" i="19"/>
  <c r="Q817" i="19"/>
  <c r="R817" i="19"/>
  <c r="S817" i="19"/>
  <c r="T817" i="19"/>
  <c r="U817" i="19"/>
  <c r="Q818" i="19"/>
  <c r="R818" i="19"/>
  <c r="S818" i="19"/>
  <c r="T818" i="19"/>
  <c r="U818" i="19"/>
  <c r="Q819" i="19"/>
  <c r="R819" i="19"/>
  <c r="S819" i="19"/>
  <c r="T819" i="19"/>
  <c r="U819" i="19"/>
  <c r="Q820" i="19"/>
  <c r="R820" i="19"/>
  <c r="S820" i="19"/>
  <c r="T820" i="19"/>
  <c r="U820" i="19"/>
  <c r="Q821" i="19"/>
  <c r="R821" i="19"/>
  <c r="S821" i="19"/>
  <c r="T821" i="19"/>
  <c r="U821" i="19"/>
  <c r="Q822" i="19"/>
  <c r="R822" i="19"/>
  <c r="S822" i="19"/>
  <c r="T822" i="19"/>
  <c r="U822" i="19"/>
  <c r="Q823" i="19"/>
  <c r="R823" i="19"/>
  <c r="S823" i="19"/>
  <c r="T823" i="19"/>
  <c r="U823" i="19"/>
  <c r="Q824" i="19"/>
  <c r="R824" i="19"/>
  <c r="S824" i="19"/>
  <c r="T824" i="19"/>
  <c r="U824" i="19"/>
  <c r="Q825" i="19"/>
  <c r="R825" i="19"/>
  <c r="S825" i="19"/>
  <c r="T825" i="19"/>
  <c r="U825" i="19"/>
  <c r="Q826" i="19"/>
  <c r="R826" i="19"/>
  <c r="S826" i="19"/>
  <c r="T826" i="19"/>
  <c r="U826" i="19"/>
  <c r="Q827" i="19"/>
  <c r="R827" i="19"/>
  <c r="S827" i="19"/>
  <c r="T827" i="19"/>
  <c r="U827" i="19"/>
  <c r="Q828" i="19"/>
  <c r="R828" i="19"/>
  <c r="S828" i="19"/>
  <c r="T828" i="19"/>
  <c r="U828" i="19"/>
  <c r="Q829" i="19"/>
  <c r="R829" i="19"/>
  <c r="S829" i="19"/>
  <c r="T829" i="19"/>
  <c r="U829" i="19"/>
  <c r="Q830" i="19"/>
  <c r="R830" i="19"/>
  <c r="S830" i="19"/>
  <c r="T830" i="19"/>
  <c r="U830" i="19"/>
  <c r="Q831" i="19"/>
  <c r="R831" i="19"/>
  <c r="S831" i="19"/>
  <c r="T831" i="19"/>
  <c r="U831" i="19"/>
  <c r="Q832" i="19"/>
  <c r="R832" i="19"/>
  <c r="S832" i="19"/>
  <c r="T832" i="19"/>
  <c r="U832" i="19"/>
  <c r="Q833" i="19"/>
  <c r="R833" i="19"/>
  <c r="S833" i="19"/>
  <c r="T833" i="19"/>
  <c r="U833" i="19"/>
  <c r="Q834" i="19"/>
  <c r="R834" i="19"/>
  <c r="S834" i="19"/>
  <c r="T834" i="19"/>
  <c r="U834" i="19"/>
  <c r="Q835" i="19"/>
  <c r="R835" i="19"/>
  <c r="S835" i="19"/>
  <c r="T835" i="19"/>
  <c r="U835" i="19"/>
  <c r="Q836" i="19"/>
  <c r="R836" i="19"/>
  <c r="S836" i="19"/>
  <c r="T836" i="19"/>
  <c r="U836" i="19"/>
  <c r="Q837" i="19"/>
  <c r="R837" i="19"/>
  <c r="S837" i="19"/>
  <c r="T837" i="19"/>
  <c r="U837" i="19"/>
  <c r="Q838" i="19"/>
  <c r="R838" i="19"/>
  <c r="S838" i="19"/>
  <c r="T838" i="19"/>
  <c r="U838" i="19"/>
  <c r="Q839" i="19"/>
  <c r="R839" i="19"/>
  <c r="S839" i="19"/>
  <c r="T839" i="19"/>
  <c r="U839" i="19"/>
  <c r="Q840" i="19"/>
  <c r="R840" i="19"/>
  <c r="S840" i="19"/>
  <c r="T840" i="19"/>
  <c r="U840" i="19"/>
  <c r="Q841" i="19"/>
  <c r="R841" i="19"/>
  <c r="S841" i="19"/>
  <c r="T841" i="19"/>
  <c r="U841" i="19"/>
  <c r="Q842" i="19"/>
  <c r="R842" i="19"/>
  <c r="S842" i="19"/>
  <c r="T842" i="19"/>
  <c r="U842" i="19"/>
  <c r="Q843" i="19"/>
  <c r="R843" i="19"/>
  <c r="S843" i="19"/>
  <c r="T843" i="19"/>
  <c r="U843" i="19"/>
  <c r="Q844" i="19"/>
  <c r="R844" i="19"/>
  <c r="S844" i="19"/>
  <c r="T844" i="19"/>
  <c r="U844" i="19"/>
  <c r="Q845" i="19"/>
  <c r="R845" i="19"/>
  <c r="S845" i="19"/>
  <c r="T845" i="19"/>
  <c r="U845" i="19"/>
  <c r="Q846" i="19"/>
  <c r="R846" i="19"/>
  <c r="S846" i="19"/>
  <c r="T846" i="19"/>
  <c r="U846" i="19"/>
  <c r="Q847" i="19"/>
  <c r="R847" i="19"/>
  <c r="S847" i="19"/>
  <c r="T847" i="19"/>
  <c r="U847" i="19"/>
  <c r="Q848" i="19"/>
  <c r="R848" i="19"/>
  <c r="S848" i="19"/>
  <c r="T848" i="19"/>
  <c r="U848" i="19"/>
  <c r="Q849" i="19"/>
  <c r="R849" i="19"/>
  <c r="S849" i="19"/>
  <c r="T849" i="19"/>
  <c r="U849" i="19"/>
  <c r="Q850" i="19"/>
  <c r="R850" i="19"/>
  <c r="S850" i="19"/>
  <c r="T850" i="19"/>
  <c r="U850" i="19"/>
  <c r="Q851" i="19"/>
  <c r="R851" i="19"/>
  <c r="S851" i="19"/>
  <c r="T851" i="19"/>
  <c r="U851" i="19"/>
  <c r="Q852" i="19"/>
  <c r="R852" i="19"/>
  <c r="S852" i="19"/>
  <c r="T852" i="19"/>
  <c r="U852" i="19"/>
  <c r="Q853" i="19"/>
  <c r="R853" i="19"/>
  <c r="S853" i="19"/>
  <c r="T853" i="19"/>
  <c r="U853" i="19"/>
  <c r="Q854" i="19"/>
  <c r="R854" i="19"/>
  <c r="S854" i="19"/>
  <c r="T854" i="19"/>
  <c r="U854" i="19"/>
  <c r="Q855" i="19"/>
  <c r="R855" i="19"/>
  <c r="S855" i="19"/>
  <c r="T855" i="19"/>
  <c r="U855" i="19"/>
  <c r="Q856" i="19"/>
  <c r="R856" i="19"/>
  <c r="S856" i="19"/>
  <c r="T856" i="19"/>
  <c r="U856" i="19"/>
  <c r="Q857" i="19"/>
  <c r="R857" i="19"/>
  <c r="S857" i="19"/>
  <c r="T857" i="19"/>
  <c r="U857" i="19"/>
  <c r="Q858" i="19"/>
  <c r="R858" i="19"/>
  <c r="S858" i="19"/>
  <c r="T858" i="19"/>
  <c r="U858" i="19"/>
  <c r="Q859" i="19"/>
  <c r="R859" i="19"/>
  <c r="S859" i="19"/>
  <c r="T859" i="19"/>
  <c r="U859" i="19"/>
  <c r="Q860" i="19"/>
  <c r="R860" i="19"/>
  <c r="S860" i="19"/>
  <c r="T860" i="19"/>
  <c r="U860" i="19"/>
  <c r="Q861" i="19"/>
  <c r="R861" i="19"/>
  <c r="S861" i="19"/>
  <c r="T861" i="19"/>
  <c r="U861" i="19"/>
  <c r="Q862" i="19"/>
  <c r="R862" i="19"/>
  <c r="S862" i="19"/>
  <c r="T862" i="19"/>
  <c r="U862" i="19"/>
  <c r="Q863" i="19"/>
  <c r="R863" i="19"/>
  <c r="S863" i="19"/>
  <c r="T863" i="19"/>
  <c r="U863" i="19"/>
  <c r="Q864" i="19"/>
  <c r="R864" i="19"/>
  <c r="S864" i="19"/>
  <c r="T864" i="19"/>
  <c r="U864" i="19"/>
  <c r="Q865" i="19"/>
  <c r="R865" i="19"/>
  <c r="S865" i="19"/>
  <c r="T865" i="19"/>
  <c r="U865" i="19"/>
  <c r="Q866" i="19"/>
  <c r="R866" i="19"/>
  <c r="S866" i="19"/>
  <c r="T866" i="19"/>
  <c r="U866" i="19"/>
  <c r="Q867" i="19"/>
  <c r="R867" i="19"/>
  <c r="S867" i="19"/>
  <c r="T867" i="19"/>
  <c r="U867" i="19"/>
  <c r="Q868" i="19"/>
  <c r="R868" i="19"/>
  <c r="S868" i="19"/>
  <c r="T868" i="19"/>
  <c r="U868" i="19"/>
  <c r="Q869" i="19"/>
  <c r="R869" i="19"/>
  <c r="S869" i="19"/>
  <c r="T869" i="19"/>
  <c r="U869" i="19"/>
  <c r="Q870" i="19"/>
  <c r="R870" i="19"/>
  <c r="S870" i="19"/>
  <c r="T870" i="19"/>
  <c r="U870" i="19"/>
  <c r="Q871" i="19"/>
  <c r="R871" i="19"/>
  <c r="S871" i="19"/>
  <c r="T871" i="19"/>
  <c r="U871" i="19"/>
  <c r="Q872" i="19"/>
  <c r="R872" i="19"/>
  <c r="S872" i="19"/>
  <c r="T872" i="19"/>
  <c r="U872" i="19"/>
  <c r="Q873" i="19"/>
  <c r="R873" i="19"/>
  <c r="S873" i="19"/>
  <c r="T873" i="19"/>
  <c r="U873" i="19"/>
  <c r="Q874" i="19"/>
  <c r="R874" i="19"/>
  <c r="S874" i="19"/>
  <c r="T874" i="19"/>
  <c r="U874" i="19"/>
  <c r="Q875" i="19"/>
  <c r="R875" i="19"/>
  <c r="S875" i="19"/>
  <c r="T875" i="19"/>
  <c r="U875" i="19"/>
  <c r="Q876" i="19"/>
  <c r="R876" i="19"/>
  <c r="S876" i="19"/>
  <c r="T876" i="19"/>
  <c r="U876" i="19"/>
  <c r="Q877" i="19"/>
  <c r="R877" i="19"/>
  <c r="S877" i="19"/>
  <c r="T877" i="19"/>
  <c r="U877" i="19"/>
  <c r="Q878" i="19"/>
  <c r="R878" i="19"/>
  <c r="S878" i="19"/>
  <c r="T878" i="19"/>
  <c r="U878" i="19"/>
  <c r="Q879" i="19"/>
  <c r="R879" i="19"/>
  <c r="S879" i="19"/>
  <c r="T879" i="19"/>
  <c r="U879" i="19"/>
  <c r="Q880" i="19"/>
  <c r="R880" i="19"/>
  <c r="S880" i="19"/>
  <c r="T880" i="19"/>
  <c r="U880" i="19"/>
  <c r="Q881" i="19"/>
  <c r="R881" i="19"/>
  <c r="S881" i="19"/>
  <c r="T881" i="19"/>
  <c r="U881" i="19"/>
  <c r="Q882" i="19"/>
  <c r="R882" i="19"/>
  <c r="S882" i="19"/>
  <c r="T882" i="19"/>
  <c r="U882" i="19"/>
  <c r="Q883" i="19"/>
  <c r="R883" i="19"/>
  <c r="S883" i="19"/>
  <c r="T883" i="19"/>
  <c r="U883" i="19"/>
  <c r="Q884" i="19"/>
  <c r="R884" i="19"/>
  <c r="S884" i="19"/>
  <c r="T884" i="19"/>
  <c r="U884" i="19"/>
  <c r="Q885" i="19"/>
  <c r="R885" i="19"/>
  <c r="S885" i="19"/>
  <c r="T885" i="19"/>
  <c r="U885" i="19"/>
  <c r="Q886" i="19"/>
  <c r="R886" i="19"/>
  <c r="S886" i="19"/>
  <c r="T886" i="19"/>
  <c r="U886" i="19"/>
  <c r="Q887" i="19"/>
  <c r="R887" i="19"/>
  <c r="S887" i="19"/>
  <c r="T887" i="19"/>
  <c r="U887" i="19"/>
  <c r="Q888" i="19"/>
  <c r="R888" i="19"/>
  <c r="S888" i="19"/>
  <c r="T888" i="19"/>
  <c r="U888" i="19"/>
  <c r="Q889" i="19"/>
  <c r="R889" i="19"/>
  <c r="S889" i="19"/>
  <c r="T889" i="19"/>
  <c r="U889" i="19"/>
  <c r="Q890" i="19"/>
  <c r="R890" i="19"/>
  <c r="S890" i="19"/>
  <c r="T890" i="19"/>
  <c r="U890" i="19"/>
  <c r="Q891" i="19"/>
  <c r="R891" i="19"/>
  <c r="S891" i="19"/>
  <c r="T891" i="19"/>
  <c r="U891" i="19"/>
  <c r="Q892" i="19"/>
  <c r="R892" i="19"/>
  <c r="S892" i="19"/>
  <c r="T892" i="19"/>
  <c r="U892" i="19"/>
  <c r="Q893" i="19"/>
  <c r="R893" i="19"/>
  <c r="S893" i="19"/>
  <c r="T893" i="19"/>
  <c r="U893" i="19"/>
  <c r="Q894" i="19"/>
  <c r="R894" i="19"/>
  <c r="S894" i="19"/>
  <c r="T894" i="19"/>
  <c r="U894" i="19"/>
  <c r="Q895" i="19"/>
  <c r="R895" i="19"/>
  <c r="S895" i="19"/>
  <c r="T895" i="19"/>
  <c r="U895" i="19"/>
  <c r="Q896" i="19"/>
  <c r="R896" i="19"/>
  <c r="S896" i="19"/>
  <c r="T896" i="19"/>
  <c r="U896" i="19"/>
  <c r="Q897" i="19"/>
  <c r="R897" i="19"/>
  <c r="S897" i="19"/>
  <c r="T897" i="19"/>
  <c r="U897" i="19"/>
  <c r="Q898" i="19"/>
  <c r="R898" i="19"/>
  <c r="S898" i="19"/>
  <c r="T898" i="19"/>
  <c r="U898" i="19"/>
  <c r="Q899" i="19"/>
  <c r="R899" i="19"/>
  <c r="S899" i="19"/>
  <c r="T899" i="19"/>
  <c r="U899" i="19"/>
  <c r="Q900" i="19"/>
  <c r="R900" i="19"/>
  <c r="S900" i="19"/>
  <c r="T900" i="19"/>
  <c r="U900" i="19"/>
  <c r="Q901" i="19"/>
  <c r="R901" i="19"/>
  <c r="S901" i="19"/>
  <c r="T901" i="19"/>
  <c r="U901" i="19"/>
  <c r="Q902" i="19"/>
  <c r="R902" i="19"/>
  <c r="S902" i="19"/>
  <c r="T902" i="19"/>
  <c r="U902" i="19"/>
  <c r="Q903" i="19"/>
  <c r="R903" i="19"/>
  <c r="S903" i="19"/>
  <c r="T903" i="19"/>
  <c r="U903" i="19"/>
  <c r="Q904" i="19"/>
  <c r="R904" i="19"/>
  <c r="S904" i="19"/>
  <c r="T904" i="19"/>
  <c r="U904" i="19"/>
  <c r="Q905" i="19"/>
  <c r="R905" i="19"/>
  <c r="S905" i="19"/>
  <c r="T905" i="19"/>
  <c r="U905" i="19"/>
  <c r="Q906" i="19"/>
  <c r="R906" i="19"/>
  <c r="S906" i="19"/>
  <c r="T906" i="19"/>
  <c r="U906" i="19"/>
  <c r="Q907" i="19"/>
  <c r="R907" i="19"/>
  <c r="S907" i="19"/>
  <c r="T907" i="19"/>
  <c r="U907" i="19"/>
  <c r="Q908" i="19"/>
  <c r="R908" i="19"/>
  <c r="S908" i="19"/>
  <c r="T908" i="19"/>
  <c r="U908" i="19"/>
  <c r="Q909" i="19"/>
  <c r="R909" i="19"/>
  <c r="S909" i="19"/>
  <c r="T909" i="19"/>
  <c r="U909" i="19"/>
  <c r="Q910" i="19"/>
  <c r="R910" i="19"/>
  <c r="S910" i="19"/>
  <c r="T910" i="19"/>
  <c r="U910" i="19"/>
  <c r="Q911" i="19"/>
  <c r="R911" i="19"/>
  <c r="S911" i="19"/>
  <c r="T911" i="19"/>
  <c r="U911" i="19"/>
  <c r="Q912" i="19"/>
  <c r="R912" i="19"/>
  <c r="S912" i="19"/>
  <c r="T912" i="19"/>
  <c r="U912" i="19"/>
  <c r="Q913" i="19"/>
  <c r="R913" i="19"/>
  <c r="S913" i="19"/>
  <c r="T913" i="19"/>
  <c r="U913" i="19"/>
  <c r="Q914" i="19"/>
  <c r="R914" i="19"/>
  <c r="S914" i="19"/>
  <c r="T914" i="19"/>
  <c r="U914" i="19"/>
  <c r="Q915" i="19"/>
  <c r="R915" i="19"/>
  <c r="S915" i="19"/>
  <c r="T915" i="19"/>
  <c r="U915" i="19"/>
  <c r="Q916" i="19"/>
  <c r="R916" i="19"/>
  <c r="S916" i="19"/>
  <c r="T916" i="19"/>
  <c r="U916" i="19"/>
  <c r="Q917" i="19"/>
  <c r="R917" i="19"/>
  <c r="S917" i="19"/>
  <c r="T917" i="19"/>
  <c r="U917" i="19"/>
  <c r="Q918" i="19"/>
  <c r="R918" i="19"/>
  <c r="S918" i="19"/>
  <c r="T918" i="19"/>
  <c r="U918" i="19"/>
  <c r="Q919" i="19"/>
  <c r="R919" i="19"/>
  <c r="S919" i="19"/>
  <c r="T919" i="19"/>
  <c r="U919" i="19"/>
  <c r="Q920" i="19"/>
  <c r="R920" i="19"/>
  <c r="S920" i="19"/>
  <c r="T920" i="19"/>
  <c r="U920" i="19"/>
  <c r="Q921" i="19"/>
  <c r="R921" i="19"/>
  <c r="S921" i="19"/>
  <c r="T921" i="19"/>
  <c r="U921" i="19"/>
  <c r="Q922" i="19"/>
  <c r="R922" i="19"/>
  <c r="S922" i="19"/>
  <c r="T922" i="19"/>
  <c r="U922" i="19"/>
  <c r="Q923" i="19"/>
  <c r="R923" i="19"/>
  <c r="S923" i="19"/>
  <c r="T923" i="19"/>
  <c r="U923" i="19"/>
  <c r="Q924" i="19"/>
  <c r="R924" i="19"/>
  <c r="S924" i="19"/>
  <c r="T924" i="19"/>
  <c r="U924" i="19"/>
  <c r="Q925" i="19"/>
  <c r="R925" i="19"/>
  <c r="S925" i="19"/>
  <c r="T925" i="19"/>
  <c r="U925" i="19"/>
  <c r="Q926" i="19"/>
  <c r="R926" i="19"/>
  <c r="S926" i="19"/>
  <c r="T926" i="19"/>
  <c r="U926" i="19"/>
  <c r="Q927" i="19"/>
  <c r="R927" i="19"/>
  <c r="S927" i="19"/>
  <c r="T927" i="19"/>
  <c r="U927" i="19"/>
  <c r="Q928" i="19"/>
  <c r="R928" i="19"/>
  <c r="S928" i="19"/>
  <c r="T928" i="19"/>
  <c r="U928" i="19"/>
  <c r="Q929" i="19"/>
  <c r="R929" i="19"/>
  <c r="S929" i="19"/>
  <c r="T929" i="19"/>
  <c r="U929" i="19"/>
  <c r="Q930" i="19"/>
  <c r="R930" i="19"/>
  <c r="S930" i="19"/>
  <c r="T930" i="19"/>
  <c r="U930" i="19"/>
  <c r="Q931" i="19"/>
  <c r="R931" i="19"/>
  <c r="S931" i="19"/>
  <c r="T931" i="19"/>
  <c r="U931" i="19"/>
  <c r="Q932" i="19"/>
  <c r="R932" i="19"/>
  <c r="S932" i="19"/>
  <c r="T932" i="19"/>
  <c r="U932" i="19"/>
  <c r="Q933" i="19"/>
  <c r="R933" i="19"/>
  <c r="S933" i="19"/>
  <c r="T933" i="19"/>
  <c r="U933" i="19"/>
  <c r="Q934" i="19"/>
  <c r="R934" i="19"/>
  <c r="S934" i="19"/>
  <c r="T934" i="19"/>
  <c r="U934" i="19"/>
  <c r="Q935" i="19"/>
  <c r="R935" i="19"/>
  <c r="S935" i="19"/>
  <c r="T935" i="19"/>
  <c r="U935" i="19"/>
  <c r="Q936" i="19"/>
  <c r="R936" i="19"/>
  <c r="S936" i="19"/>
  <c r="T936" i="19"/>
  <c r="U936" i="19"/>
  <c r="Q937" i="19"/>
  <c r="R937" i="19"/>
  <c r="S937" i="19"/>
  <c r="T937" i="19"/>
  <c r="U937" i="19"/>
  <c r="Q938" i="19"/>
  <c r="R938" i="19"/>
  <c r="S938" i="19"/>
  <c r="T938" i="19"/>
  <c r="U938" i="19"/>
  <c r="Q939" i="19"/>
  <c r="R939" i="19"/>
  <c r="S939" i="19"/>
  <c r="T939" i="19"/>
  <c r="U939" i="19"/>
  <c r="Q940" i="19"/>
  <c r="R940" i="19"/>
  <c r="S940" i="19"/>
  <c r="T940" i="19"/>
  <c r="U940" i="19"/>
  <c r="Q941" i="19"/>
  <c r="R941" i="19"/>
  <c r="S941" i="19"/>
  <c r="T941" i="19"/>
  <c r="U941" i="19"/>
  <c r="Q942" i="19"/>
  <c r="R942" i="19"/>
  <c r="S942" i="19"/>
  <c r="T942" i="19"/>
  <c r="U942" i="19"/>
  <c r="Q943" i="19"/>
  <c r="R943" i="19"/>
  <c r="S943" i="19"/>
  <c r="T943" i="19"/>
  <c r="U943" i="19"/>
  <c r="Q944" i="19"/>
  <c r="R944" i="19"/>
  <c r="S944" i="19"/>
  <c r="T944" i="19"/>
  <c r="U944" i="19"/>
  <c r="Q945" i="19"/>
  <c r="R945" i="19"/>
  <c r="S945" i="19"/>
  <c r="T945" i="19"/>
  <c r="U945" i="19"/>
  <c r="Q946" i="19"/>
  <c r="R946" i="19"/>
  <c r="S946" i="19"/>
  <c r="T946" i="19"/>
  <c r="U946" i="19"/>
  <c r="Q947" i="19"/>
  <c r="R947" i="19"/>
  <c r="S947" i="19"/>
  <c r="T947" i="19"/>
  <c r="U947" i="19"/>
  <c r="Q948" i="19"/>
  <c r="R948" i="19"/>
  <c r="S948" i="19"/>
  <c r="T948" i="19"/>
  <c r="U948" i="19"/>
  <c r="Q949" i="19"/>
  <c r="R949" i="19"/>
  <c r="S949" i="19"/>
  <c r="T949" i="19"/>
  <c r="U949" i="19"/>
  <c r="Q950" i="19"/>
  <c r="R950" i="19"/>
  <c r="S950" i="19"/>
  <c r="T950" i="19"/>
  <c r="U950" i="19"/>
  <c r="Q951" i="19"/>
  <c r="R951" i="19"/>
  <c r="S951" i="19"/>
  <c r="T951" i="19"/>
  <c r="U951" i="19"/>
  <c r="Q952" i="19"/>
  <c r="R952" i="19"/>
  <c r="S952" i="19"/>
  <c r="T952" i="19"/>
  <c r="U952" i="19"/>
  <c r="Q953" i="19"/>
  <c r="R953" i="19"/>
  <c r="S953" i="19"/>
  <c r="T953" i="19"/>
  <c r="U953" i="19"/>
  <c r="Q954" i="19"/>
  <c r="R954" i="19"/>
  <c r="S954" i="19"/>
  <c r="T954" i="19"/>
  <c r="U954" i="19"/>
  <c r="Q955" i="19"/>
  <c r="R955" i="19"/>
  <c r="S955" i="19"/>
  <c r="T955" i="19"/>
  <c r="U955" i="19"/>
  <c r="Q956" i="19"/>
  <c r="R956" i="19"/>
  <c r="S956" i="19"/>
  <c r="T956" i="19"/>
  <c r="U956" i="19"/>
  <c r="Q957" i="19"/>
  <c r="R957" i="19"/>
  <c r="S957" i="19"/>
  <c r="T957" i="19"/>
  <c r="U957" i="19"/>
  <c r="Q958" i="19"/>
  <c r="R958" i="19"/>
  <c r="S958" i="19"/>
  <c r="T958" i="19"/>
  <c r="U958" i="19"/>
  <c r="Q959" i="19"/>
  <c r="R959" i="19"/>
  <c r="S959" i="19"/>
  <c r="T959" i="19"/>
  <c r="U959" i="19"/>
  <c r="Q960" i="19"/>
  <c r="R960" i="19"/>
  <c r="S960" i="19"/>
  <c r="T960" i="19"/>
  <c r="U960" i="19"/>
  <c r="Q961" i="19"/>
  <c r="R961" i="19"/>
  <c r="S961" i="19"/>
  <c r="T961" i="19"/>
  <c r="U961" i="19"/>
  <c r="Q962" i="19"/>
  <c r="R962" i="19"/>
  <c r="S962" i="19"/>
  <c r="T962" i="19"/>
  <c r="U962" i="19"/>
  <c r="Q963" i="19"/>
  <c r="R963" i="19"/>
  <c r="S963" i="19"/>
  <c r="T963" i="19"/>
  <c r="U963" i="19"/>
  <c r="Q964" i="19"/>
  <c r="R964" i="19"/>
  <c r="S964" i="19"/>
  <c r="T964" i="19"/>
  <c r="U964" i="19"/>
  <c r="Q965" i="19"/>
  <c r="R965" i="19"/>
  <c r="S965" i="19"/>
  <c r="T965" i="19"/>
  <c r="U965" i="19"/>
  <c r="Q966" i="19"/>
  <c r="R966" i="19"/>
  <c r="S966" i="19"/>
  <c r="T966" i="19"/>
  <c r="U966" i="19"/>
  <c r="Q967" i="19"/>
  <c r="R967" i="19"/>
  <c r="S967" i="19"/>
  <c r="T967" i="19"/>
  <c r="U967" i="19"/>
  <c r="Q968" i="19"/>
  <c r="R968" i="19"/>
  <c r="S968" i="19"/>
  <c r="T968" i="19"/>
  <c r="U968" i="19"/>
  <c r="Q969" i="19"/>
  <c r="R969" i="19"/>
  <c r="S969" i="19"/>
  <c r="T969" i="19"/>
  <c r="U969" i="19"/>
  <c r="Q970" i="19"/>
  <c r="R970" i="19"/>
  <c r="S970" i="19"/>
  <c r="T970" i="19"/>
  <c r="U970" i="19"/>
  <c r="Q971" i="19"/>
  <c r="R971" i="19"/>
  <c r="S971" i="19"/>
  <c r="T971" i="19"/>
  <c r="U971" i="19"/>
  <c r="Q972" i="19"/>
  <c r="R972" i="19"/>
  <c r="S972" i="19"/>
  <c r="T972" i="19"/>
  <c r="U972" i="19"/>
  <c r="Q973" i="19"/>
  <c r="R973" i="19"/>
  <c r="S973" i="19"/>
  <c r="T973" i="19"/>
  <c r="U973" i="19"/>
  <c r="Q974" i="19"/>
  <c r="R974" i="19"/>
  <c r="S974" i="19"/>
  <c r="T974" i="19"/>
  <c r="U974" i="19"/>
  <c r="Q975" i="19"/>
  <c r="R975" i="19"/>
  <c r="S975" i="19"/>
  <c r="T975" i="19"/>
  <c r="U975" i="19"/>
  <c r="Q976" i="19"/>
  <c r="R976" i="19"/>
  <c r="S976" i="19"/>
  <c r="T976" i="19"/>
  <c r="U976" i="19"/>
  <c r="Q977" i="19"/>
  <c r="R977" i="19"/>
  <c r="S977" i="19"/>
  <c r="T977" i="19"/>
  <c r="U977" i="19"/>
  <c r="Q978" i="19"/>
  <c r="R978" i="19"/>
  <c r="S978" i="19"/>
  <c r="T978" i="19"/>
  <c r="U978" i="19"/>
  <c r="Q979" i="19"/>
  <c r="R979" i="19"/>
  <c r="S979" i="19"/>
  <c r="T979" i="19"/>
  <c r="U979" i="19"/>
  <c r="Q980" i="19"/>
  <c r="R980" i="19"/>
  <c r="S980" i="19"/>
  <c r="T980" i="19"/>
  <c r="U980" i="19"/>
  <c r="Q981" i="19"/>
  <c r="R981" i="19"/>
  <c r="S981" i="19"/>
  <c r="T981" i="19"/>
  <c r="U981" i="19"/>
  <c r="Q982" i="19"/>
  <c r="R982" i="19"/>
  <c r="S982" i="19"/>
  <c r="T982" i="19"/>
  <c r="U982" i="19"/>
  <c r="Q983" i="19"/>
  <c r="R983" i="19"/>
  <c r="S983" i="19"/>
  <c r="T983" i="19"/>
  <c r="U983" i="19"/>
  <c r="Q984" i="19"/>
  <c r="R984" i="19"/>
  <c r="S984" i="19"/>
  <c r="T984" i="19"/>
  <c r="U984" i="19"/>
  <c r="Q985" i="19"/>
  <c r="R985" i="19"/>
  <c r="S985" i="19"/>
  <c r="T985" i="19"/>
  <c r="U985" i="19"/>
  <c r="Q986" i="19"/>
  <c r="R986" i="19"/>
  <c r="S986" i="19"/>
  <c r="T986" i="19"/>
  <c r="U986" i="19"/>
  <c r="Q987" i="19"/>
  <c r="R987" i="19"/>
  <c r="S987" i="19"/>
  <c r="T987" i="19"/>
  <c r="U987" i="19"/>
  <c r="Q988" i="19"/>
  <c r="R988" i="19"/>
  <c r="S988" i="19"/>
  <c r="T988" i="19"/>
  <c r="U988" i="19"/>
  <c r="Q989" i="19"/>
  <c r="R989" i="19"/>
  <c r="S989" i="19"/>
  <c r="T989" i="19"/>
  <c r="U989" i="19"/>
  <c r="Q990" i="19"/>
  <c r="R990" i="19"/>
  <c r="S990" i="19"/>
  <c r="T990" i="19"/>
  <c r="U990" i="19"/>
  <c r="Q991" i="19"/>
  <c r="R991" i="19"/>
  <c r="S991" i="19"/>
  <c r="T991" i="19"/>
  <c r="U991" i="19"/>
  <c r="Q992" i="19"/>
  <c r="R992" i="19"/>
  <c r="S992" i="19"/>
  <c r="T992" i="19"/>
  <c r="U992" i="19"/>
  <c r="Q993" i="19"/>
  <c r="R993" i="19"/>
  <c r="S993" i="19"/>
  <c r="T993" i="19"/>
  <c r="U993" i="19"/>
  <c r="Q994" i="19"/>
  <c r="R994" i="19"/>
  <c r="S994" i="19"/>
  <c r="T994" i="19"/>
  <c r="U994" i="19"/>
  <c r="Q995" i="19"/>
  <c r="R995" i="19"/>
  <c r="S995" i="19"/>
  <c r="T995" i="19"/>
  <c r="U995" i="19"/>
  <c r="Q996" i="19"/>
  <c r="R996" i="19"/>
  <c r="S996" i="19"/>
  <c r="T996" i="19"/>
  <c r="U996" i="19"/>
  <c r="Q997" i="19"/>
  <c r="R997" i="19"/>
  <c r="S997" i="19"/>
  <c r="T997" i="19"/>
  <c r="U997" i="19"/>
  <c r="Q998" i="19"/>
  <c r="R998" i="19"/>
  <c r="S998" i="19"/>
  <c r="T998" i="19"/>
  <c r="U998" i="19"/>
  <c r="Q999" i="19"/>
  <c r="R999" i="19"/>
  <c r="S999" i="19"/>
  <c r="T999" i="19"/>
  <c r="U999" i="19"/>
  <c r="Q1000" i="19"/>
  <c r="R1000" i="19"/>
  <c r="S1000" i="19"/>
  <c r="T1000" i="19"/>
  <c r="U1000" i="19"/>
  <c r="Q1001" i="19"/>
  <c r="R1001" i="19"/>
  <c r="S1001" i="19"/>
  <c r="T1001" i="19"/>
  <c r="U1001" i="19"/>
  <c r="Q1002" i="19"/>
  <c r="R1002" i="19"/>
  <c r="S1002" i="19"/>
  <c r="T1002" i="19"/>
  <c r="U1002" i="19"/>
  <c r="Q1003" i="19"/>
  <c r="R1003" i="19"/>
  <c r="S1003" i="19"/>
  <c r="T1003" i="19"/>
  <c r="U1003" i="19"/>
  <c r="Q1004" i="19"/>
  <c r="R1004" i="19"/>
  <c r="S1004" i="19"/>
  <c r="T1004" i="19"/>
  <c r="U1004" i="19"/>
  <c r="Q1005" i="19"/>
  <c r="R1005" i="19"/>
  <c r="S1005" i="19"/>
  <c r="T1005" i="19"/>
  <c r="U1005" i="19"/>
  <c r="Q1006" i="19"/>
  <c r="R1006" i="19"/>
  <c r="S1006" i="19"/>
  <c r="T1006" i="19"/>
  <c r="U1006" i="19"/>
  <c r="Q1007" i="19"/>
  <c r="R1007" i="19"/>
  <c r="S1007" i="19"/>
  <c r="T1007" i="19"/>
  <c r="U1007" i="19"/>
  <c r="Q1008" i="19"/>
  <c r="R1008" i="19"/>
  <c r="S1008" i="19"/>
  <c r="T1008" i="19"/>
  <c r="U1008" i="19"/>
  <c r="Q1009" i="19"/>
  <c r="R1009" i="19"/>
  <c r="S1009" i="19"/>
  <c r="T1009" i="19"/>
  <c r="U1009" i="19"/>
  <c r="Q1010" i="19"/>
  <c r="R1010" i="19"/>
  <c r="S1010" i="19"/>
  <c r="T1010" i="19"/>
  <c r="U1010" i="19"/>
  <c r="Q1011" i="19"/>
  <c r="R1011" i="19"/>
  <c r="S1011" i="19"/>
  <c r="T1011" i="19"/>
  <c r="U1011" i="19"/>
  <c r="Q1012" i="19"/>
  <c r="R1012" i="19"/>
  <c r="S1012" i="19"/>
  <c r="T1012" i="19"/>
  <c r="U1012" i="19"/>
  <c r="Q1013" i="19"/>
  <c r="R1013" i="19"/>
  <c r="S1013" i="19"/>
  <c r="T1013" i="19"/>
  <c r="U1013" i="19"/>
  <c r="Q1014" i="19"/>
  <c r="R1014" i="19"/>
  <c r="S1014" i="19"/>
  <c r="T1014" i="19"/>
  <c r="U1014" i="19"/>
  <c r="Q1015" i="19"/>
  <c r="R1015" i="19"/>
  <c r="S1015" i="19"/>
  <c r="T1015" i="19"/>
  <c r="U1015" i="19"/>
  <c r="Q1016" i="19"/>
  <c r="R1016" i="19"/>
  <c r="S1016" i="19"/>
  <c r="T1016" i="19"/>
  <c r="U1016" i="19"/>
  <c r="Q1017" i="19"/>
  <c r="R1017" i="19"/>
  <c r="S1017" i="19"/>
  <c r="T1017" i="19"/>
  <c r="U1017" i="19"/>
  <c r="Q1018" i="19"/>
  <c r="R1018" i="19"/>
  <c r="S1018" i="19"/>
  <c r="T1018" i="19"/>
  <c r="U1018" i="19"/>
  <c r="Q1019" i="19"/>
  <c r="R1019" i="19"/>
  <c r="S1019" i="19"/>
  <c r="T1019" i="19"/>
  <c r="U1019" i="19"/>
  <c r="Q1020" i="19"/>
  <c r="R1020" i="19"/>
  <c r="S1020" i="19"/>
  <c r="T1020" i="19"/>
  <c r="U1020" i="19"/>
  <c r="Q1021" i="19"/>
  <c r="R1021" i="19"/>
  <c r="S1021" i="19"/>
  <c r="T1021" i="19"/>
  <c r="U1021" i="19"/>
  <c r="Q1022" i="19"/>
  <c r="R1022" i="19"/>
  <c r="S1022" i="19"/>
  <c r="T1022" i="19"/>
  <c r="U1022" i="19"/>
  <c r="Q1023" i="19"/>
  <c r="R1023" i="19"/>
  <c r="S1023" i="19"/>
  <c r="T1023" i="19"/>
  <c r="U1023" i="19"/>
  <c r="Q1024" i="19"/>
  <c r="R1024" i="19"/>
  <c r="S1024" i="19"/>
  <c r="T1024" i="19"/>
  <c r="U1024" i="19"/>
  <c r="Q1025" i="19"/>
  <c r="R1025" i="19"/>
  <c r="S1025" i="19"/>
  <c r="T1025" i="19"/>
  <c r="U1025" i="19"/>
  <c r="Q1026" i="19"/>
  <c r="R1026" i="19"/>
  <c r="S1026" i="19"/>
  <c r="T1026" i="19"/>
  <c r="U1026" i="19"/>
  <c r="Q1027" i="19"/>
  <c r="R1027" i="19"/>
  <c r="S1027" i="19"/>
  <c r="T1027" i="19"/>
  <c r="U1027" i="19"/>
  <c r="Q1028" i="19"/>
  <c r="R1028" i="19"/>
  <c r="S1028" i="19"/>
  <c r="T1028" i="19"/>
  <c r="U1028" i="19"/>
  <c r="Q1029" i="19"/>
  <c r="R1029" i="19"/>
  <c r="S1029" i="19"/>
  <c r="T1029" i="19"/>
  <c r="U1029" i="19"/>
  <c r="Q1030" i="19"/>
  <c r="R1030" i="19"/>
  <c r="S1030" i="19"/>
  <c r="T1030" i="19"/>
  <c r="U1030" i="19"/>
  <c r="Q1031" i="19"/>
  <c r="R1031" i="19"/>
  <c r="S1031" i="19"/>
  <c r="T1031" i="19"/>
  <c r="U1031" i="19"/>
  <c r="Q1032" i="19"/>
  <c r="R1032" i="19"/>
  <c r="S1032" i="19"/>
  <c r="T1032" i="19"/>
  <c r="U1032" i="19"/>
  <c r="Q1033" i="19"/>
  <c r="R1033" i="19"/>
  <c r="S1033" i="19"/>
  <c r="T1033" i="19"/>
  <c r="U1033" i="19"/>
  <c r="Q1034" i="19"/>
  <c r="R1034" i="19"/>
  <c r="S1034" i="19"/>
  <c r="T1034" i="19"/>
  <c r="U1034" i="19"/>
  <c r="Q1035" i="19"/>
  <c r="R1035" i="19"/>
  <c r="S1035" i="19"/>
  <c r="T1035" i="19"/>
  <c r="U1035" i="19"/>
  <c r="Q1036" i="19"/>
  <c r="R1036" i="19"/>
  <c r="S1036" i="19"/>
  <c r="T1036" i="19"/>
  <c r="U1036" i="19"/>
  <c r="Q1037" i="19"/>
  <c r="R1037" i="19"/>
  <c r="S1037" i="19"/>
  <c r="T1037" i="19"/>
  <c r="U1037" i="19"/>
  <c r="Q1038" i="19"/>
  <c r="R1038" i="19"/>
  <c r="S1038" i="19"/>
  <c r="T1038" i="19"/>
  <c r="U1038" i="19"/>
  <c r="Q1039" i="19"/>
  <c r="R1039" i="19"/>
  <c r="S1039" i="19"/>
  <c r="T1039" i="19"/>
  <c r="U1039" i="19"/>
  <c r="Q1040" i="19"/>
  <c r="R1040" i="19"/>
  <c r="S1040" i="19"/>
  <c r="T1040" i="19"/>
  <c r="U1040" i="19"/>
  <c r="Q1041" i="19"/>
  <c r="R1041" i="19"/>
  <c r="S1041" i="19"/>
  <c r="T1041" i="19"/>
  <c r="U1041" i="19"/>
  <c r="Q1042" i="19"/>
  <c r="R1042" i="19"/>
  <c r="S1042" i="19"/>
  <c r="T1042" i="19"/>
  <c r="U1042" i="19"/>
  <c r="Q1043" i="19"/>
  <c r="R1043" i="19"/>
  <c r="S1043" i="19"/>
  <c r="T1043" i="19"/>
  <c r="U1043" i="19"/>
  <c r="Q1044" i="19"/>
  <c r="R1044" i="19"/>
  <c r="S1044" i="19"/>
  <c r="T1044" i="19"/>
  <c r="U1044" i="19"/>
  <c r="Q1045" i="19"/>
  <c r="R1045" i="19"/>
  <c r="S1045" i="19"/>
  <c r="T1045" i="19"/>
  <c r="U1045" i="19"/>
  <c r="Q1046" i="19"/>
  <c r="R1046" i="19"/>
  <c r="S1046" i="19"/>
  <c r="T1046" i="19"/>
  <c r="U1046" i="19"/>
  <c r="Q1047" i="19"/>
  <c r="R1047" i="19"/>
  <c r="S1047" i="19"/>
  <c r="T1047" i="19"/>
  <c r="U1047" i="19"/>
  <c r="Q1048" i="19"/>
  <c r="R1048" i="19"/>
  <c r="S1048" i="19"/>
  <c r="T1048" i="19"/>
  <c r="U1048" i="19"/>
  <c r="Q1049" i="19"/>
  <c r="R1049" i="19"/>
  <c r="S1049" i="19"/>
  <c r="T1049" i="19"/>
  <c r="U1049" i="19"/>
  <c r="Q1050" i="19"/>
  <c r="R1050" i="19"/>
  <c r="S1050" i="19"/>
  <c r="T1050" i="19"/>
  <c r="U1050" i="19"/>
  <c r="Q1051" i="19"/>
  <c r="R1051" i="19"/>
  <c r="S1051" i="19"/>
  <c r="T1051" i="19"/>
  <c r="U1051" i="19"/>
  <c r="Q1052" i="19"/>
  <c r="R1052" i="19"/>
  <c r="S1052" i="19"/>
  <c r="T1052" i="19"/>
  <c r="U1052" i="19"/>
  <c r="Q1053" i="19"/>
  <c r="R1053" i="19"/>
  <c r="S1053" i="19"/>
  <c r="T1053" i="19"/>
  <c r="U1053" i="19"/>
  <c r="Q1054" i="19"/>
  <c r="R1054" i="19"/>
  <c r="S1054" i="19"/>
  <c r="T1054" i="19"/>
  <c r="U1054" i="19"/>
  <c r="Q1055" i="19"/>
  <c r="R1055" i="19"/>
  <c r="S1055" i="19"/>
  <c r="T1055" i="19"/>
  <c r="U1055" i="19"/>
  <c r="Q1056" i="19"/>
  <c r="R1056" i="19"/>
  <c r="S1056" i="19"/>
  <c r="T1056" i="19"/>
  <c r="U1056" i="19"/>
  <c r="Q1057" i="19"/>
  <c r="R1057" i="19"/>
  <c r="S1057" i="19"/>
  <c r="T1057" i="19"/>
  <c r="U1057" i="19"/>
  <c r="Q1058" i="19"/>
  <c r="R1058" i="19"/>
  <c r="S1058" i="19"/>
  <c r="T1058" i="19"/>
  <c r="U1058" i="19"/>
  <c r="Q1059" i="19"/>
  <c r="R1059" i="19"/>
  <c r="S1059" i="19"/>
  <c r="T1059" i="19"/>
  <c r="U1059" i="19"/>
  <c r="Q1060" i="19"/>
  <c r="R1060" i="19"/>
  <c r="S1060" i="19"/>
  <c r="T1060" i="19"/>
  <c r="U1060" i="19"/>
  <c r="Q1061" i="19"/>
  <c r="R1061" i="19"/>
  <c r="S1061" i="19"/>
  <c r="T1061" i="19"/>
  <c r="U1061" i="19"/>
  <c r="Q1062" i="19"/>
  <c r="R1062" i="19"/>
  <c r="S1062" i="19"/>
  <c r="T1062" i="19"/>
  <c r="U1062" i="19"/>
  <c r="Q1063" i="19"/>
  <c r="R1063" i="19"/>
  <c r="S1063" i="19"/>
  <c r="T1063" i="19"/>
  <c r="U1063" i="19"/>
  <c r="Q1064" i="19"/>
  <c r="R1064" i="19"/>
  <c r="S1064" i="19"/>
  <c r="T1064" i="19"/>
  <c r="U1064" i="19"/>
  <c r="Q1065" i="19"/>
  <c r="R1065" i="19"/>
  <c r="S1065" i="19"/>
  <c r="T1065" i="19"/>
  <c r="U1065" i="19"/>
  <c r="Q1066" i="19"/>
  <c r="R1066" i="19"/>
  <c r="S1066" i="19"/>
  <c r="T1066" i="19"/>
  <c r="U1066" i="19"/>
  <c r="Q1067" i="19"/>
  <c r="R1067" i="19"/>
  <c r="S1067" i="19"/>
  <c r="T1067" i="19"/>
  <c r="U1067" i="19"/>
  <c r="Q1068" i="19"/>
  <c r="R1068" i="19"/>
  <c r="S1068" i="19"/>
  <c r="T1068" i="19"/>
  <c r="U1068" i="19"/>
  <c r="Q1069" i="19"/>
  <c r="R1069" i="19"/>
  <c r="S1069" i="19"/>
  <c r="T1069" i="19"/>
  <c r="U1069" i="19"/>
  <c r="Q1070" i="19"/>
  <c r="R1070" i="19"/>
  <c r="S1070" i="19"/>
  <c r="T1070" i="19"/>
  <c r="U1070" i="19"/>
  <c r="Q1071" i="19"/>
  <c r="R1071" i="19"/>
  <c r="S1071" i="19"/>
  <c r="T1071" i="19"/>
  <c r="U1071" i="19"/>
  <c r="Q1072" i="19"/>
  <c r="R1072" i="19"/>
  <c r="S1072" i="19"/>
  <c r="T1072" i="19"/>
  <c r="U1072" i="19"/>
  <c r="Q1073" i="19"/>
  <c r="R1073" i="19"/>
  <c r="S1073" i="19"/>
  <c r="T1073" i="19"/>
  <c r="U1073" i="19"/>
  <c r="Q1074" i="19"/>
  <c r="R1074" i="19"/>
  <c r="S1074" i="19"/>
  <c r="T1074" i="19"/>
  <c r="U1074" i="19"/>
  <c r="Q1075" i="19"/>
  <c r="R1075" i="19"/>
  <c r="S1075" i="19"/>
  <c r="T1075" i="19"/>
  <c r="U1075" i="19"/>
  <c r="Q1076" i="19"/>
  <c r="R1076" i="19"/>
  <c r="S1076" i="19"/>
  <c r="T1076" i="19"/>
  <c r="U1076" i="19"/>
  <c r="Q1077" i="19"/>
  <c r="R1077" i="19"/>
  <c r="S1077" i="19"/>
  <c r="T1077" i="19"/>
  <c r="U1077" i="19"/>
  <c r="Q1078" i="19"/>
  <c r="R1078" i="19"/>
  <c r="S1078" i="19"/>
  <c r="T1078" i="19"/>
  <c r="U1078" i="19"/>
  <c r="Q1079" i="19"/>
  <c r="R1079" i="19"/>
  <c r="S1079" i="19"/>
  <c r="T1079" i="19"/>
  <c r="U1079" i="19"/>
  <c r="Q1080" i="19"/>
  <c r="R1080" i="19"/>
  <c r="S1080" i="19"/>
  <c r="T1080" i="19"/>
  <c r="U1080" i="19"/>
  <c r="Q1081" i="19"/>
  <c r="R1081" i="19"/>
  <c r="S1081" i="19"/>
  <c r="T1081" i="19"/>
  <c r="U1081" i="19"/>
  <c r="Q1082" i="19"/>
  <c r="R1082" i="19"/>
  <c r="S1082" i="19"/>
  <c r="T1082" i="19"/>
  <c r="U1082" i="19"/>
  <c r="Q1083" i="19"/>
  <c r="R1083" i="19"/>
  <c r="S1083" i="19"/>
  <c r="T1083" i="19"/>
  <c r="U1083" i="19"/>
  <c r="Q1084" i="19"/>
  <c r="R1084" i="19"/>
  <c r="S1084" i="19"/>
  <c r="T1084" i="19"/>
  <c r="U1084" i="19"/>
  <c r="Q1085" i="19"/>
  <c r="R1085" i="19"/>
  <c r="S1085" i="19"/>
  <c r="T1085" i="19"/>
  <c r="U1085" i="19"/>
  <c r="Q1086" i="19"/>
  <c r="R1086" i="19"/>
  <c r="S1086" i="19"/>
  <c r="T1086" i="19"/>
  <c r="U1086" i="19"/>
  <c r="Q1087" i="19"/>
  <c r="R1087" i="19"/>
  <c r="S1087" i="19"/>
  <c r="T1087" i="19"/>
  <c r="U1087" i="19"/>
  <c r="Q1088" i="19"/>
  <c r="R1088" i="19"/>
  <c r="S1088" i="19"/>
  <c r="T1088" i="19"/>
  <c r="U1088" i="19"/>
  <c r="Q1089" i="19"/>
  <c r="R1089" i="19"/>
  <c r="S1089" i="19"/>
  <c r="T1089" i="19"/>
  <c r="U1089" i="19"/>
  <c r="Q1090" i="19"/>
  <c r="R1090" i="19"/>
  <c r="S1090" i="19"/>
  <c r="T1090" i="19"/>
  <c r="U1090" i="19"/>
  <c r="Q1091" i="19"/>
  <c r="R1091" i="19"/>
  <c r="S1091" i="19"/>
  <c r="T1091" i="19"/>
  <c r="U1091" i="19"/>
  <c r="Q1092" i="19"/>
  <c r="R1092" i="19"/>
  <c r="S1092" i="19"/>
  <c r="T1092" i="19"/>
  <c r="U1092" i="19"/>
  <c r="Q1093" i="19"/>
  <c r="R1093" i="19"/>
  <c r="S1093" i="19"/>
  <c r="T1093" i="19"/>
  <c r="U1093" i="19"/>
  <c r="Q1094" i="19"/>
  <c r="R1094" i="19"/>
  <c r="S1094" i="19"/>
  <c r="T1094" i="19"/>
  <c r="U1094" i="19"/>
  <c r="Q1095" i="19"/>
  <c r="R1095" i="19"/>
  <c r="S1095" i="19"/>
  <c r="T1095" i="19"/>
  <c r="U1095" i="19"/>
  <c r="Q1096" i="19"/>
  <c r="R1096" i="19"/>
  <c r="S1096" i="19"/>
  <c r="T1096" i="19"/>
  <c r="U1096" i="19"/>
  <c r="Q1097" i="19"/>
  <c r="R1097" i="19"/>
  <c r="S1097" i="19"/>
  <c r="T1097" i="19"/>
  <c r="U1097" i="19"/>
  <c r="Q1098" i="19"/>
  <c r="R1098" i="19"/>
  <c r="S1098" i="19"/>
  <c r="T1098" i="19"/>
  <c r="U1098" i="19"/>
  <c r="Q1099" i="19"/>
  <c r="R1099" i="19"/>
  <c r="S1099" i="19"/>
  <c r="T1099" i="19"/>
  <c r="U1099" i="19"/>
  <c r="Q1100" i="19"/>
  <c r="R1100" i="19"/>
  <c r="S1100" i="19"/>
  <c r="T1100" i="19"/>
  <c r="U1100" i="19"/>
  <c r="Q1101" i="19"/>
  <c r="R1101" i="19"/>
  <c r="S1101" i="19"/>
  <c r="T1101" i="19"/>
  <c r="U1101" i="19"/>
  <c r="Q1102" i="19"/>
  <c r="R1102" i="19"/>
  <c r="S1102" i="19"/>
  <c r="T1102" i="19"/>
  <c r="U1102" i="19"/>
  <c r="Q1103" i="19"/>
  <c r="R1103" i="19"/>
  <c r="S1103" i="19"/>
  <c r="T1103" i="19"/>
  <c r="U1103" i="19"/>
  <c r="Q1104" i="19"/>
  <c r="R1104" i="19"/>
  <c r="S1104" i="19"/>
  <c r="T1104" i="19"/>
  <c r="U1104" i="19"/>
  <c r="Q1105" i="19"/>
  <c r="R1105" i="19"/>
  <c r="S1105" i="19"/>
  <c r="T1105" i="19"/>
  <c r="U1105" i="19"/>
  <c r="Q1106" i="19"/>
  <c r="R1106" i="19"/>
  <c r="S1106" i="19"/>
  <c r="T1106" i="19"/>
  <c r="U1106" i="19"/>
  <c r="Q1107" i="19"/>
  <c r="R1107" i="19"/>
  <c r="S1107" i="19"/>
  <c r="T1107" i="19"/>
  <c r="U1107" i="19"/>
  <c r="Q1108" i="19"/>
  <c r="R1108" i="19"/>
  <c r="S1108" i="19"/>
  <c r="T1108" i="19"/>
  <c r="U1108" i="19"/>
  <c r="Q1109" i="19"/>
  <c r="R1109" i="19"/>
  <c r="S1109" i="19"/>
  <c r="T1109" i="19"/>
  <c r="U1109" i="19"/>
  <c r="Q1110" i="19"/>
  <c r="R1110" i="19"/>
  <c r="S1110" i="19"/>
  <c r="T1110" i="19"/>
  <c r="U1110" i="19"/>
  <c r="Q1111" i="19"/>
  <c r="R1111" i="19"/>
  <c r="S1111" i="19"/>
  <c r="T1111" i="19"/>
  <c r="U1111" i="19"/>
  <c r="Q1112" i="19"/>
  <c r="R1112" i="19"/>
  <c r="S1112" i="19"/>
  <c r="T1112" i="19"/>
  <c r="U1112" i="19"/>
  <c r="Q1113" i="19"/>
  <c r="R1113" i="19"/>
  <c r="S1113" i="19"/>
  <c r="T1113" i="19"/>
  <c r="U1113" i="19"/>
  <c r="Q1114" i="19"/>
  <c r="R1114" i="19"/>
  <c r="S1114" i="19"/>
  <c r="T1114" i="19"/>
  <c r="U1114" i="19"/>
  <c r="Q1115" i="19"/>
  <c r="R1115" i="19"/>
  <c r="S1115" i="19"/>
  <c r="T1115" i="19"/>
  <c r="U1115" i="19"/>
  <c r="Q1116" i="19"/>
  <c r="R1116" i="19"/>
  <c r="S1116" i="19"/>
  <c r="T1116" i="19"/>
  <c r="U1116" i="19"/>
  <c r="Q1117" i="19"/>
  <c r="R1117" i="19"/>
  <c r="S1117" i="19"/>
  <c r="T1117" i="19"/>
  <c r="U1117" i="19"/>
  <c r="Q1118" i="19"/>
  <c r="R1118" i="19"/>
  <c r="S1118" i="19"/>
  <c r="T1118" i="19"/>
  <c r="U1118" i="19"/>
  <c r="Q1119" i="19"/>
  <c r="R1119" i="19"/>
  <c r="S1119" i="19"/>
  <c r="T1119" i="19"/>
  <c r="U1119" i="19"/>
  <c r="Q1120" i="19"/>
  <c r="R1120" i="19"/>
  <c r="S1120" i="19"/>
  <c r="T1120" i="19"/>
  <c r="U1120" i="19"/>
  <c r="Q1121" i="19"/>
  <c r="R1121" i="19"/>
  <c r="S1121" i="19"/>
  <c r="T1121" i="19"/>
  <c r="U1121" i="19"/>
  <c r="Q1122" i="19"/>
  <c r="R1122" i="19"/>
  <c r="S1122" i="19"/>
  <c r="T1122" i="19"/>
  <c r="U1122" i="19"/>
  <c r="Q1123" i="19"/>
  <c r="R1123" i="19"/>
  <c r="S1123" i="19"/>
  <c r="T1123" i="19"/>
  <c r="U1123" i="19"/>
  <c r="Q1124" i="19"/>
  <c r="R1124" i="19"/>
  <c r="S1124" i="19"/>
  <c r="T1124" i="19"/>
  <c r="U1124" i="19"/>
  <c r="Q1125" i="19"/>
  <c r="R1125" i="19"/>
  <c r="S1125" i="19"/>
  <c r="T1125" i="19"/>
  <c r="U1125" i="19"/>
  <c r="Q1126" i="19"/>
  <c r="R1126" i="19"/>
  <c r="S1126" i="19"/>
  <c r="T1126" i="19"/>
  <c r="U1126" i="19"/>
  <c r="Q1127" i="19"/>
  <c r="R1127" i="19"/>
  <c r="S1127" i="19"/>
  <c r="T1127" i="19"/>
  <c r="U1127" i="19"/>
  <c r="Q1128" i="19"/>
  <c r="R1128" i="19"/>
  <c r="S1128" i="19"/>
  <c r="T1128" i="19"/>
  <c r="U1128" i="19"/>
  <c r="Q1129" i="19"/>
  <c r="R1129" i="19"/>
  <c r="S1129" i="19"/>
  <c r="T1129" i="19"/>
  <c r="U1129" i="19"/>
  <c r="Q1130" i="19"/>
  <c r="R1130" i="19"/>
  <c r="S1130" i="19"/>
  <c r="T1130" i="19"/>
  <c r="U1130" i="19"/>
  <c r="Q1131" i="19"/>
  <c r="R1131" i="19"/>
  <c r="S1131" i="19"/>
  <c r="T1131" i="19"/>
  <c r="U1131" i="19"/>
  <c r="Q1132" i="19"/>
  <c r="R1132" i="19"/>
  <c r="S1132" i="19"/>
  <c r="T1132" i="19"/>
  <c r="U1132" i="19"/>
  <c r="Q1133" i="19"/>
  <c r="R1133" i="19"/>
  <c r="S1133" i="19"/>
  <c r="T1133" i="19"/>
  <c r="U1133" i="19"/>
  <c r="Q1134" i="19"/>
  <c r="R1134" i="19"/>
  <c r="S1134" i="19"/>
  <c r="T1134" i="19"/>
  <c r="U1134" i="19"/>
  <c r="Q1135" i="19"/>
  <c r="R1135" i="19"/>
  <c r="S1135" i="19"/>
  <c r="T1135" i="19"/>
  <c r="U1135" i="19"/>
  <c r="Q1136" i="19"/>
  <c r="R1136" i="19"/>
  <c r="S1136" i="19"/>
  <c r="T1136" i="19"/>
  <c r="U1136" i="19"/>
  <c r="Q1137" i="19"/>
  <c r="R1137" i="19"/>
  <c r="S1137" i="19"/>
  <c r="T1137" i="19"/>
  <c r="U1137" i="19"/>
  <c r="Q1138" i="19"/>
  <c r="R1138" i="19"/>
  <c r="S1138" i="19"/>
  <c r="T1138" i="19"/>
  <c r="U1138" i="19"/>
  <c r="Q1139" i="19"/>
  <c r="R1139" i="19"/>
  <c r="S1139" i="19"/>
  <c r="T1139" i="19"/>
  <c r="U1139" i="19"/>
  <c r="Q1140" i="19"/>
  <c r="R1140" i="19"/>
  <c r="S1140" i="19"/>
  <c r="T1140" i="19"/>
  <c r="U1140" i="19"/>
  <c r="Q1141" i="19"/>
  <c r="R1141" i="19"/>
  <c r="S1141" i="19"/>
  <c r="T1141" i="19"/>
  <c r="U1141" i="19"/>
  <c r="Q1142" i="19"/>
  <c r="R1142" i="19"/>
  <c r="S1142" i="19"/>
  <c r="T1142" i="19"/>
  <c r="U1142" i="19"/>
  <c r="Q1143" i="19"/>
  <c r="R1143" i="19"/>
  <c r="S1143" i="19"/>
  <c r="T1143" i="19"/>
  <c r="U1143" i="19"/>
  <c r="Q1144" i="19"/>
  <c r="R1144" i="19"/>
  <c r="S1144" i="19"/>
  <c r="T1144" i="19"/>
  <c r="U1144" i="19"/>
  <c r="Q1145" i="19"/>
  <c r="R1145" i="19"/>
  <c r="S1145" i="19"/>
  <c r="T1145" i="19"/>
  <c r="U1145" i="19"/>
  <c r="Q1146" i="19"/>
  <c r="R1146" i="19"/>
  <c r="S1146" i="19"/>
  <c r="T1146" i="19"/>
  <c r="U1146" i="19"/>
  <c r="Q1147" i="19"/>
  <c r="R1147" i="19"/>
  <c r="S1147" i="19"/>
  <c r="T1147" i="19"/>
  <c r="U1147" i="19"/>
  <c r="Q1148" i="19"/>
  <c r="R1148" i="19"/>
  <c r="S1148" i="19"/>
  <c r="T1148" i="19"/>
  <c r="U1148" i="19"/>
  <c r="Q1149" i="19"/>
  <c r="R1149" i="19"/>
  <c r="S1149" i="19"/>
  <c r="T1149" i="19"/>
  <c r="U1149" i="19"/>
  <c r="Q1150" i="19"/>
  <c r="R1150" i="19"/>
  <c r="S1150" i="19"/>
  <c r="T1150" i="19"/>
  <c r="U1150" i="19"/>
  <c r="Q1151" i="19"/>
  <c r="R1151" i="19"/>
  <c r="S1151" i="19"/>
  <c r="T1151" i="19"/>
  <c r="U1151" i="19"/>
  <c r="Q1152" i="19"/>
  <c r="R1152" i="19"/>
  <c r="S1152" i="19"/>
  <c r="T1152" i="19"/>
  <c r="U1152" i="19"/>
  <c r="Q1153" i="19"/>
  <c r="R1153" i="19"/>
  <c r="S1153" i="19"/>
  <c r="T1153" i="19"/>
  <c r="U1153" i="19"/>
  <c r="Q1154" i="19"/>
  <c r="R1154" i="19"/>
  <c r="S1154" i="19"/>
  <c r="T1154" i="19"/>
  <c r="U1154" i="19"/>
  <c r="Q1155" i="19"/>
  <c r="R1155" i="19"/>
  <c r="S1155" i="19"/>
  <c r="T1155" i="19"/>
  <c r="U1155" i="19"/>
  <c r="Q1156" i="19"/>
  <c r="R1156" i="19"/>
  <c r="S1156" i="19"/>
  <c r="T1156" i="19"/>
  <c r="U1156" i="19"/>
  <c r="Q1157" i="19"/>
  <c r="R1157" i="19"/>
  <c r="S1157" i="19"/>
  <c r="T1157" i="19"/>
  <c r="U1157" i="19"/>
  <c r="Q1158" i="19"/>
  <c r="R1158" i="19"/>
  <c r="S1158" i="19"/>
  <c r="T1158" i="19"/>
  <c r="U1158" i="19"/>
  <c r="Q1159" i="19"/>
  <c r="R1159" i="19"/>
  <c r="S1159" i="19"/>
  <c r="T1159" i="19"/>
  <c r="U1159" i="19"/>
  <c r="Q1160" i="19"/>
  <c r="R1160" i="19"/>
  <c r="S1160" i="19"/>
  <c r="T1160" i="19"/>
  <c r="U1160" i="19"/>
  <c r="Q1161" i="19"/>
  <c r="R1161" i="19"/>
  <c r="S1161" i="19"/>
  <c r="T1161" i="19"/>
  <c r="U1161" i="19"/>
  <c r="Q1162" i="19"/>
  <c r="R1162" i="19"/>
  <c r="S1162" i="19"/>
  <c r="T1162" i="19"/>
  <c r="U1162" i="19"/>
  <c r="Q1163" i="19"/>
  <c r="R1163" i="19"/>
  <c r="S1163" i="19"/>
  <c r="T1163" i="19"/>
  <c r="U1163" i="19"/>
  <c r="R2" i="19" l="1"/>
  <c r="S2" i="19"/>
  <c r="T2" i="19"/>
  <c r="U2" i="19"/>
  <c r="O3" i="19" l="1"/>
  <c r="O4" i="19"/>
  <c r="O5" i="19"/>
  <c r="O6" i="19"/>
  <c r="O7" i="19"/>
  <c r="O8" i="19"/>
  <c r="O9" i="19"/>
  <c r="O10" i="19"/>
  <c r="O11" i="19"/>
  <c r="O12" i="19"/>
  <c r="O13" i="19"/>
  <c r="O14" i="19"/>
  <c r="O15" i="19"/>
  <c r="O16" i="19"/>
  <c r="O17" i="19"/>
  <c r="O18" i="19"/>
  <c r="O19" i="19"/>
  <c r="O20" i="19"/>
  <c r="O21" i="19"/>
  <c r="O22" i="19"/>
  <c r="O23" i="19"/>
  <c r="O24" i="19"/>
  <c r="O25" i="19"/>
  <c r="O26" i="19"/>
  <c r="O27" i="19"/>
  <c r="O28" i="19"/>
  <c r="O29" i="19"/>
  <c r="O30" i="19"/>
  <c r="O31" i="19"/>
  <c r="O32" i="19"/>
  <c r="O33" i="19"/>
  <c r="O34" i="19"/>
  <c r="O35" i="19"/>
  <c r="O36" i="19"/>
  <c r="O37" i="19"/>
  <c r="O38" i="19"/>
  <c r="O39" i="19"/>
  <c r="O40" i="19"/>
  <c r="O41" i="19"/>
  <c r="O42" i="19"/>
  <c r="O43" i="19"/>
  <c r="O44" i="19"/>
  <c r="O45" i="19"/>
  <c r="O46" i="19"/>
  <c r="O47" i="19"/>
  <c r="O48" i="19"/>
  <c r="O49" i="19"/>
  <c r="O50" i="19"/>
  <c r="O51" i="19"/>
  <c r="O52" i="19"/>
  <c r="O53" i="19"/>
  <c r="O54" i="19"/>
  <c r="O55" i="19"/>
  <c r="O56" i="19"/>
  <c r="O57" i="19"/>
  <c r="O58" i="19"/>
  <c r="O59" i="19"/>
  <c r="O60" i="19"/>
  <c r="O61" i="19"/>
  <c r="O62" i="19"/>
  <c r="O63" i="19"/>
  <c r="O64" i="19"/>
  <c r="O65" i="19"/>
  <c r="O66" i="19"/>
  <c r="O67" i="19"/>
  <c r="O68" i="19"/>
  <c r="O69" i="19"/>
  <c r="O70" i="19"/>
  <c r="O71" i="19"/>
  <c r="O72" i="19"/>
  <c r="O73" i="19"/>
  <c r="O74" i="19"/>
  <c r="O75" i="19"/>
  <c r="O76" i="19"/>
  <c r="O77" i="19"/>
  <c r="O78" i="19"/>
  <c r="O79" i="19"/>
  <c r="O80" i="19"/>
  <c r="O81" i="19"/>
  <c r="O82" i="19"/>
  <c r="O83" i="19"/>
  <c r="O84" i="19"/>
  <c r="O85" i="19"/>
  <c r="O86" i="19"/>
  <c r="O87" i="19"/>
  <c r="O88" i="19"/>
  <c r="O89" i="19"/>
  <c r="O90" i="19"/>
  <c r="O91" i="19"/>
  <c r="O92" i="19"/>
  <c r="O93" i="19"/>
  <c r="O94" i="19"/>
  <c r="O95" i="19"/>
  <c r="O96" i="19"/>
  <c r="O97" i="19"/>
  <c r="O98" i="19"/>
  <c r="O99" i="19"/>
  <c r="O100" i="19"/>
  <c r="O101" i="19"/>
  <c r="O102" i="19"/>
  <c r="O103" i="19"/>
  <c r="O104" i="19"/>
  <c r="O105" i="19"/>
  <c r="O106" i="19"/>
  <c r="O107" i="19"/>
  <c r="O108" i="19"/>
  <c r="O109" i="19"/>
  <c r="O110" i="19"/>
  <c r="O111" i="19"/>
  <c r="O112" i="19"/>
  <c r="O113" i="19"/>
  <c r="O114" i="19"/>
  <c r="O115" i="19"/>
  <c r="O116" i="19"/>
  <c r="O117" i="19"/>
  <c r="O118" i="19"/>
  <c r="O119" i="19"/>
  <c r="O120" i="19"/>
  <c r="O121" i="19"/>
  <c r="O122" i="19"/>
  <c r="O123" i="19"/>
  <c r="O124" i="19"/>
  <c r="O125" i="19"/>
  <c r="O126" i="19"/>
  <c r="O127" i="19"/>
  <c r="O128" i="19"/>
  <c r="O129" i="19"/>
  <c r="O130" i="19"/>
  <c r="O131" i="19"/>
  <c r="O132" i="19"/>
  <c r="O133" i="19"/>
  <c r="O134" i="19"/>
  <c r="O135" i="19"/>
  <c r="O136" i="19"/>
  <c r="O137" i="19"/>
  <c r="O138" i="19"/>
  <c r="O139" i="19"/>
  <c r="O140" i="19"/>
  <c r="O141" i="19"/>
  <c r="O142" i="19"/>
  <c r="O143" i="19"/>
  <c r="O144" i="19"/>
  <c r="O145" i="19"/>
  <c r="O146" i="19"/>
  <c r="O147" i="19"/>
  <c r="O148" i="19"/>
  <c r="O149" i="19"/>
  <c r="O150" i="19"/>
  <c r="O151" i="19"/>
  <c r="O152" i="19"/>
  <c r="O153" i="19"/>
  <c r="O154" i="19"/>
  <c r="O155" i="19"/>
  <c r="O156" i="19"/>
  <c r="O157" i="19"/>
  <c r="O158" i="19"/>
  <c r="O159" i="19"/>
  <c r="O160" i="19"/>
  <c r="O161" i="19"/>
  <c r="O162" i="19"/>
  <c r="O163" i="19"/>
  <c r="O164" i="19"/>
  <c r="O165" i="19"/>
  <c r="O166" i="19"/>
  <c r="O167" i="19"/>
  <c r="O168" i="19"/>
  <c r="O169" i="19"/>
  <c r="O170" i="19"/>
  <c r="O171" i="19"/>
  <c r="O172" i="19"/>
  <c r="O173" i="19"/>
  <c r="O174" i="19"/>
  <c r="O175" i="19"/>
  <c r="O176" i="19"/>
  <c r="O177" i="19"/>
  <c r="O178" i="19"/>
  <c r="O179" i="19"/>
  <c r="O180" i="19"/>
  <c r="O181" i="19"/>
  <c r="O182" i="19"/>
  <c r="O183" i="19"/>
  <c r="O184" i="19"/>
  <c r="O185" i="19"/>
  <c r="O186" i="19"/>
  <c r="O187" i="19"/>
  <c r="O188" i="19"/>
  <c r="O189" i="19"/>
  <c r="O190" i="19"/>
  <c r="O191" i="19"/>
  <c r="O192" i="19"/>
  <c r="O193" i="19"/>
  <c r="O194" i="19"/>
  <c r="O195" i="19"/>
  <c r="O196" i="19"/>
  <c r="O197" i="19"/>
  <c r="O198" i="19"/>
  <c r="O199" i="19"/>
  <c r="O200" i="19"/>
  <c r="O201" i="19"/>
  <c r="O202" i="19"/>
  <c r="O203" i="19"/>
  <c r="O204" i="19"/>
  <c r="O205" i="19"/>
  <c r="O206" i="19"/>
  <c r="O207" i="19"/>
  <c r="O208" i="19"/>
  <c r="O209" i="19"/>
  <c r="O210" i="19"/>
  <c r="O211" i="19"/>
  <c r="O212" i="19"/>
  <c r="O213" i="19"/>
  <c r="O214" i="19"/>
  <c r="O215" i="19"/>
  <c r="O216" i="19"/>
  <c r="O217" i="19"/>
  <c r="O218" i="19"/>
  <c r="O219" i="19"/>
  <c r="O220" i="19"/>
  <c r="O221" i="19"/>
  <c r="O222" i="19"/>
  <c r="O223" i="19"/>
  <c r="O224" i="19"/>
  <c r="O225" i="19"/>
  <c r="O226" i="19"/>
  <c r="O227" i="19"/>
  <c r="O228" i="19"/>
  <c r="O229" i="19"/>
  <c r="O230" i="19"/>
  <c r="O231" i="19"/>
  <c r="O232" i="19"/>
  <c r="O233" i="19"/>
  <c r="O234" i="19"/>
  <c r="O235" i="19"/>
  <c r="O236" i="19"/>
  <c r="O237" i="19"/>
  <c r="O238" i="19"/>
  <c r="O239" i="19"/>
  <c r="O240" i="19"/>
  <c r="O241" i="19"/>
  <c r="O242" i="19"/>
  <c r="O243" i="19"/>
  <c r="O244" i="19"/>
  <c r="O245" i="19"/>
  <c r="O246" i="19"/>
  <c r="O247" i="19"/>
  <c r="O248" i="19"/>
  <c r="O249" i="19"/>
  <c r="O250" i="19"/>
  <c r="O251" i="19"/>
  <c r="O252" i="19"/>
  <c r="O253" i="19"/>
  <c r="O254" i="19"/>
  <c r="O255" i="19"/>
  <c r="O256" i="19"/>
  <c r="O257" i="19"/>
  <c r="O258" i="19"/>
  <c r="O259" i="19"/>
  <c r="O260" i="19"/>
  <c r="O261" i="19"/>
  <c r="O262" i="19"/>
  <c r="O263" i="19"/>
  <c r="O264" i="19"/>
  <c r="O265" i="19"/>
  <c r="O266" i="19"/>
  <c r="O267" i="19"/>
  <c r="O268" i="19"/>
  <c r="O269" i="19"/>
  <c r="O270" i="19"/>
  <c r="O271" i="19"/>
  <c r="O272" i="19"/>
  <c r="O273" i="19"/>
  <c r="O274" i="19"/>
  <c r="O275" i="19"/>
  <c r="O276" i="19"/>
  <c r="O277" i="19"/>
  <c r="O278" i="19"/>
  <c r="O279" i="19"/>
  <c r="O280" i="19"/>
  <c r="O281" i="19"/>
  <c r="O282" i="19"/>
  <c r="O283" i="19"/>
  <c r="O284" i="19"/>
  <c r="O285" i="19"/>
  <c r="O286" i="19"/>
  <c r="O287" i="19"/>
  <c r="O288" i="19"/>
  <c r="O289" i="19"/>
  <c r="O290" i="19"/>
  <c r="O291" i="19"/>
  <c r="O292" i="19"/>
  <c r="O293" i="19"/>
  <c r="O294" i="19"/>
  <c r="O295" i="19"/>
  <c r="O296" i="19"/>
  <c r="O297" i="19"/>
  <c r="O298" i="19"/>
  <c r="O299" i="19"/>
  <c r="O300" i="19"/>
  <c r="O301" i="19"/>
  <c r="O302" i="19"/>
  <c r="O303" i="19"/>
  <c r="O304" i="19"/>
  <c r="O305" i="19"/>
  <c r="O306" i="19"/>
  <c r="O307" i="19"/>
  <c r="O308" i="19"/>
  <c r="O309" i="19"/>
  <c r="O310" i="19"/>
  <c r="O311" i="19"/>
  <c r="O312" i="19"/>
  <c r="O313" i="19"/>
  <c r="O314" i="19"/>
  <c r="O315" i="19"/>
  <c r="O316" i="19"/>
  <c r="O317" i="19"/>
  <c r="O318" i="19"/>
  <c r="O319" i="19"/>
  <c r="O320" i="19"/>
  <c r="O321" i="19"/>
  <c r="O322" i="19"/>
  <c r="O323" i="19"/>
  <c r="O324" i="19"/>
  <c r="O325" i="19"/>
  <c r="O326" i="19"/>
  <c r="O327" i="19"/>
  <c r="O328" i="19"/>
  <c r="O329" i="19"/>
  <c r="O330" i="19"/>
  <c r="O331" i="19"/>
  <c r="O332" i="19"/>
  <c r="O333" i="19"/>
  <c r="O334" i="19"/>
  <c r="O335" i="19"/>
  <c r="O336" i="19"/>
  <c r="O337" i="19"/>
  <c r="O338" i="19"/>
  <c r="O339" i="19"/>
  <c r="O340" i="19"/>
  <c r="O341" i="19"/>
  <c r="O342" i="19"/>
  <c r="O343" i="19"/>
  <c r="O344" i="19"/>
  <c r="O345" i="19"/>
  <c r="O346" i="19"/>
  <c r="O347" i="19"/>
  <c r="O348" i="19"/>
  <c r="O349" i="19"/>
  <c r="O350" i="19"/>
  <c r="O351" i="19"/>
  <c r="O352" i="19"/>
  <c r="O353" i="19"/>
  <c r="O354" i="19"/>
  <c r="O355" i="19"/>
  <c r="O356" i="19"/>
  <c r="O357" i="19"/>
  <c r="O358" i="19"/>
  <c r="O359" i="19"/>
  <c r="O360" i="19"/>
  <c r="O361" i="19"/>
  <c r="O362" i="19"/>
  <c r="O363" i="19"/>
  <c r="O364" i="19"/>
  <c r="O365" i="19"/>
  <c r="O366" i="19"/>
  <c r="O367" i="19"/>
  <c r="O368" i="19"/>
  <c r="O369" i="19"/>
  <c r="O370" i="19"/>
  <c r="O371" i="19"/>
  <c r="O372" i="19"/>
  <c r="O373" i="19"/>
  <c r="O374" i="19"/>
  <c r="O375" i="19"/>
  <c r="O376" i="19"/>
  <c r="O377" i="19"/>
  <c r="O378" i="19"/>
  <c r="O379" i="19"/>
  <c r="O380" i="19"/>
  <c r="O381" i="19"/>
  <c r="O382" i="19"/>
  <c r="O383" i="19"/>
  <c r="O384" i="19"/>
  <c r="O385" i="19"/>
  <c r="O386" i="19"/>
  <c r="O387" i="19"/>
  <c r="O388" i="19"/>
  <c r="O389" i="19"/>
  <c r="O390" i="19"/>
  <c r="O391" i="19"/>
  <c r="O392" i="19"/>
  <c r="O393" i="19"/>
  <c r="O394" i="19"/>
  <c r="O395" i="19"/>
  <c r="O396" i="19"/>
  <c r="O397" i="19"/>
  <c r="O398" i="19"/>
  <c r="O399" i="19"/>
  <c r="O400" i="19"/>
  <c r="O401" i="19"/>
  <c r="O402" i="19"/>
  <c r="O403" i="19"/>
  <c r="O404" i="19"/>
  <c r="O405" i="19"/>
  <c r="O406" i="19"/>
  <c r="O407" i="19"/>
  <c r="O408" i="19"/>
  <c r="O409" i="19"/>
  <c r="O410" i="19"/>
  <c r="O411" i="19"/>
  <c r="O412" i="19"/>
  <c r="O413" i="19"/>
  <c r="O414" i="19"/>
  <c r="O415" i="19"/>
  <c r="O416" i="19"/>
  <c r="O417" i="19"/>
  <c r="O418" i="19"/>
  <c r="O419" i="19"/>
  <c r="O420" i="19"/>
  <c r="O421" i="19"/>
  <c r="O422" i="19"/>
  <c r="O423" i="19"/>
  <c r="O424" i="19"/>
  <c r="O425" i="19"/>
  <c r="O426" i="19"/>
  <c r="O427" i="19"/>
  <c r="O428" i="19"/>
  <c r="O429" i="19"/>
  <c r="O430" i="19"/>
  <c r="O431" i="19"/>
  <c r="O432" i="19"/>
  <c r="O433" i="19"/>
  <c r="O434" i="19"/>
  <c r="O435" i="19"/>
  <c r="O436" i="19"/>
  <c r="O437" i="19"/>
  <c r="O438" i="19"/>
  <c r="O439" i="19"/>
  <c r="O440" i="19"/>
  <c r="O441" i="19"/>
  <c r="O442" i="19"/>
  <c r="O443" i="19"/>
  <c r="O444" i="19"/>
  <c r="O445" i="19"/>
  <c r="O446" i="19"/>
  <c r="O447" i="19"/>
  <c r="O448" i="19"/>
  <c r="O449" i="19"/>
  <c r="O450" i="19"/>
  <c r="O451" i="19"/>
  <c r="O452" i="19"/>
  <c r="O453" i="19"/>
  <c r="O454" i="19"/>
  <c r="O455" i="19"/>
  <c r="O456" i="19"/>
  <c r="O457" i="19"/>
  <c r="O458" i="19"/>
  <c r="O459" i="19"/>
  <c r="O460" i="19"/>
  <c r="O461" i="19"/>
  <c r="O462" i="19"/>
  <c r="O463" i="19"/>
  <c r="O464" i="19"/>
  <c r="O465" i="19"/>
  <c r="O466" i="19"/>
  <c r="O467" i="19"/>
  <c r="O468" i="19"/>
  <c r="O469" i="19"/>
  <c r="O470" i="19"/>
  <c r="O471" i="19"/>
  <c r="O472" i="19"/>
  <c r="O473" i="19"/>
  <c r="O474" i="19"/>
  <c r="O475" i="19"/>
  <c r="O476" i="19"/>
  <c r="O477" i="19"/>
  <c r="O478" i="19"/>
  <c r="O479" i="19"/>
  <c r="O480" i="19"/>
  <c r="O481" i="19"/>
  <c r="O482" i="19"/>
  <c r="O483" i="19"/>
  <c r="O484" i="19"/>
  <c r="O485" i="19"/>
  <c r="O486" i="19"/>
  <c r="O487" i="19"/>
  <c r="O488" i="19"/>
  <c r="O489" i="19"/>
  <c r="O490" i="19"/>
  <c r="O491" i="19"/>
  <c r="O492" i="19"/>
  <c r="O493" i="19"/>
  <c r="O494" i="19"/>
  <c r="O495" i="19"/>
  <c r="O496" i="19"/>
  <c r="O497" i="19"/>
  <c r="O498" i="19"/>
  <c r="O499" i="19"/>
  <c r="O500" i="19"/>
  <c r="O501" i="19"/>
  <c r="O502" i="19"/>
  <c r="O503" i="19"/>
  <c r="O504" i="19"/>
  <c r="O505" i="19"/>
  <c r="O506" i="19"/>
  <c r="O507" i="19"/>
  <c r="O508" i="19"/>
  <c r="O509" i="19"/>
  <c r="O510" i="19"/>
  <c r="O511" i="19"/>
  <c r="O512" i="19"/>
  <c r="O513" i="19"/>
  <c r="O514" i="19"/>
  <c r="O515" i="19"/>
  <c r="O516" i="19"/>
  <c r="O517" i="19"/>
  <c r="O518" i="19"/>
  <c r="O519" i="19"/>
  <c r="O520" i="19"/>
  <c r="O521" i="19"/>
  <c r="O522" i="19"/>
  <c r="O523" i="19"/>
  <c r="O524" i="19"/>
  <c r="O525" i="19"/>
  <c r="O526" i="19"/>
  <c r="O527" i="19"/>
  <c r="O528" i="19"/>
  <c r="O529" i="19"/>
  <c r="O530" i="19"/>
  <c r="O531" i="19"/>
  <c r="O532" i="19"/>
  <c r="O533" i="19"/>
  <c r="O534" i="19"/>
  <c r="O535" i="19"/>
  <c r="O536" i="19"/>
  <c r="O537" i="19"/>
  <c r="O538" i="19"/>
  <c r="O539" i="19"/>
  <c r="O540" i="19"/>
  <c r="O541" i="19"/>
  <c r="O542" i="19"/>
  <c r="O543" i="19"/>
  <c r="O544" i="19"/>
  <c r="O545" i="19"/>
  <c r="O546" i="19"/>
  <c r="O547" i="19"/>
  <c r="O548" i="19"/>
  <c r="O549" i="19"/>
  <c r="O550" i="19"/>
  <c r="O551" i="19"/>
  <c r="O552" i="19"/>
  <c r="O553" i="19"/>
  <c r="O554" i="19"/>
  <c r="O555" i="19"/>
  <c r="O556" i="19"/>
  <c r="O557" i="19"/>
  <c r="O558" i="19"/>
  <c r="O559" i="19"/>
  <c r="O560" i="19"/>
  <c r="O561" i="19"/>
  <c r="O562" i="19"/>
  <c r="O563" i="19"/>
  <c r="O564" i="19"/>
  <c r="O565" i="19"/>
  <c r="O566" i="19"/>
  <c r="O567" i="19"/>
  <c r="O568" i="19"/>
  <c r="O569" i="19"/>
  <c r="O570" i="19"/>
  <c r="O571" i="19"/>
  <c r="O572" i="19"/>
  <c r="O573" i="19"/>
  <c r="O574" i="19"/>
  <c r="O575" i="19"/>
  <c r="O576" i="19"/>
  <c r="O577" i="19"/>
  <c r="O578" i="19"/>
  <c r="O579" i="19"/>
  <c r="O580" i="19"/>
  <c r="O581" i="19"/>
  <c r="O582" i="19"/>
  <c r="O583" i="19"/>
  <c r="O584" i="19"/>
  <c r="O585" i="19"/>
  <c r="O586" i="19"/>
  <c r="O587" i="19"/>
  <c r="O588" i="19"/>
  <c r="O589" i="19"/>
  <c r="O590" i="19"/>
  <c r="O591" i="19"/>
  <c r="O592" i="19"/>
  <c r="O593" i="19"/>
  <c r="O594" i="19"/>
  <c r="O595" i="19"/>
  <c r="O596" i="19"/>
  <c r="O597" i="19"/>
  <c r="O598" i="19"/>
  <c r="O599" i="19"/>
  <c r="O600" i="19"/>
  <c r="O601" i="19"/>
  <c r="O602" i="19"/>
  <c r="O603" i="19"/>
  <c r="O604" i="19"/>
  <c r="O605" i="19"/>
  <c r="O606" i="19"/>
  <c r="O607" i="19"/>
  <c r="O608" i="19"/>
  <c r="O609" i="19"/>
  <c r="O610" i="19"/>
  <c r="O611" i="19"/>
  <c r="O612" i="19"/>
  <c r="O613" i="19"/>
  <c r="O614" i="19"/>
  <c r="O615" i="19"/>
  <c r="O616" i="19"/>
  <c r="O617" i="19"/>
  <c r="O618" i="19"/>
  <c r="O619" i="19"/>
  <c r="O620" i="19"/>
  <c r="O621" i="19"/>
  <c r="O622" i="19"/>
  <c r="O623" i="19"/>
  <c r="O624" i="19"/>
  <c r="O625" i="19"/>
  <c r="O626" i="19"/>
  <c r="O627" i="19"/>
  <c r="O628" i="19"/>
  <c r="O629" i="19"/>
  <c r="O630" i="19"/>
  <c r="O631" i="19"/>
  <c r="O632" i="19"/>
  <c r="O633" i="19"/>
  <c r="O634" i="19"/>
  <c r="O635" i="19"/>
  <c r="O636" i="19"/>
  <c r="O637" i="19"/>
  <c r="O638" i="19"/>
  <c r="O639" i="19"/>
  <c r="O640" i="19"/>
  <c r="O641" i="19"/>
  <c r="O642" i="19"/>
  <c r="O643" i="19"/>
  <c r="O644" i="19"/>
  <c r="O645" i="19"/>
  <c r="O646" i="19"/>
  <c r="O647" i="19"/>
  <c r="O648" i="19"/>
  <c r="O649" i="19"/>
  <c r="O650" i="19"/>
  <c r="O651" i="19"/>
  <c r="O652" i="19"/>
  <c r="O653" i="19"/>
  <c r="O654" i="19"/>
  <c r="O655" i="19"/>
  <c r="O656" i="19"/>
  <c r="O657" i="19"/>
  <c r="O658" i="19"/>
  <c r="O659" i="19"/>
  <c r="O660" i="19"/>
  <c r="O661" i="19"/>
  <c r="O662" i="19"/>
  <c r="O663" i="19"/>
  <c r="O664" i="19"/>
  <c r="O665" i="19"/>
  <c r="O666" i="19"/>
  <c r="O667" i="19"/>
  <c r="O668" i="19"/>
  <c r="O669" i="19"/>
  <c r="O670" i="19"/>
  <c r="O671" i="19"/>
  <c r="O672" i="19"/>
  <c r="O673" i="19"/>
  <c r="O674" i="19"/>
  <c r="O675" i="19"/>
  <c r="O676" i="19"/>
  <c r="O677" i="19"/>
  <c r="O678" i="19"/>
  <c r="O679" i="19"/>
  <c r="O680" i="19"/>
  <c r="O681" i="19"/>
  <c r="O682" i="19"/>
  <c r="O683" i="19"/>
  <c r="O684" i="19"/>
  <c r="O685" i="19"/>
  <c r="O686" i="19"/>
  <c r="O687" i="19"/>
  <c r="O688" i="19"/>
  <c r="O689" i="19"/>
  <c r="O690" i="19"/>
  <c r="O691" i="19"/>
  <c r="O692" i="19"/>
  <c r="O693" i="19"/>
  <c r="O694" i="19"/>
  <c r="O695" i="19"/>
  <c r="O696" i="19"/>
  <c r="O697" i="19"/>
  <c r="O698" i="19"/>
  <c r="O699" i="19"/>
  <c r="O700" i="19"/>
  <c r="O701" i="19"/>
  <c r="O702" i="19"/>
  <c r="O703" i="19"/>
  <c r="O704" i="19"/>
  <c r="O705" i="19"/>
  <c r="O706" i="19"/>
  <c r="O707" i="19"/>
  <c r="O708" i="19"/>
  <c r="O709" i="19"/>
  <c r="O710" i="19"/>
  <c r="O711" i="19"/>
  <c r="O712" i="19"/>
  <c r="O713" i="19"/>
  <c r="O714" i="19"/>
  <c r="O715" i="19"/>
  <c r="O716" i="19"/>
  <c r="O717" i="19"/>
  <c r="O718" i="19"/>
  <c r="O719" i="19"/>
  <c r="O720" i="19"/>
  <c r="O721" i="19"/>
  <c r="O722" i="19"/>
  <c r="O723" i="19"/>
  <c r="O724" i="19"/>
  <c r="O725" i="19"/>
  <c r="O726" i="19"/>
  <c r="O727" i="19"/>
  <c r="O728" i="19"/>
  <c r="O729" i="19"/>
  <c r="O730" i="19"/>
  <c r="O731" i="19"/>
  <c r="O732" i="19"/>
  <c r="O733" i="19"/>
  <c r="O734" i="19"/>
  <c r="O735" i="19"/>
  <c r="O736" i="19"/>
  <c r="O737" i="19"/>
  <c r="O738" i="19"/>
  <c r="O739" i="19"/>
  <c r="O740" i="19"/>
  <c r="O741" i="19"/>
  <c r="O742" i="19"/>
  <c r="O743" i="19"/>
  <c r="O744" i="19"/>
  <c r="O745" i="19"/>
  <c r="O746" i="19"/>
  <c r="O747" i="19"/>
  <c r="O748" i="19"/>
  <c r="O749" i="19"/>
  <c r="O750" i="19"/>
  <c r="O751" i="19"/>
  <c r="O752" i="19"/>
  <c r="O753" i="19"/>
  <c r="O754" i="19"/>
  <c r="O755" i="19"/>
  <c r="O756" i="19"/>
  <c r="O757" i="19"/>
  <c r="O758" i="19"/>
  <c r="O759" i="19"/>
  <c r="O760" i="19"/>
  <c r="O761" i="19"/>
  <c r="O762" i="19"/>
  <c r="O763" i="19"/>
  <c r="O764" i="19"/>
  <c r="O765" i="19"/>
  <c r="O766" i="19"/>
  <c r="O767" i="19"/>
  <c r="O768" i="19"/>
  <c r="O769" i="19"/>
  <c r="O770" i="19"/>
  <c r="O771" i="19"/>
  <c r="O772" i="19"/>
  <c r="O773" i="19"/>
  <c r="O774" i="19"/>
  <c r="O775" i="19"/>
  <c r="O776" i="19"/>
  <c r="O777" i="19"/>
  <c r="O778" i="19"/>
  <c r="O779" i="19"/>
  <c r="O780" i="19"/>
  <c r="O781" i="19"/>
  <c r="O782" i="19"/>
  <c r="O783" i="19"/>
  <c r="O784" i="19"/>
  <c r="O785" i="19"/>
  <c r="O786" i="19"/>
  <c r="O787" i="19"/>
  <c r="O788" i="19"/>
  <c r="O789" i="19"/>
  <c r="O790" i="19"/>
  <c r="O791" i="19"/>
  <c r="O792" i="19"/>
  <c r="O793" i="19"/>
  <c r="O794" i="19"/>
  <c r="O795" i="19"/>
  <c r="O796" i="19"/>
  <c r="O797" i="19"/>
  <c r="O798" i="19"/>
  <c r="O799" i="19"/>
  <c r="O800" i="19"/>
  <c r="O801" i="19"/>
  <c r="O802" i="19"/>
  <c r="O803" i="19"/>
  <c r="O804" i="19"/>
  <c r="O805" i="19"/>
  <c r="O806" i="19"/>
  <c r="O807" i="19"/>
  <c r="O808" i="19"/>
  <c r="O809" i="19"/>
  <c r="O810" i="19"/>
  <c r="O811" i="19"/>
  <c r="O812" i="19"/>
  <c r="O813" i="19"/>
  <c r="O814" i="19"/>
  <c r="O815" i="19"/>
  <c r="O816" i="19"/>
  <c r="O817" i="19"/>
  <c r="O818" i="19"/>
  <c r="O819" i="19"/>
  <c r="O820" i="19"/>
  <c r="O821" i="19"/>
  <c r="O822" i="19"/>
  <c r="O823" i="19"/>
  <c r="O824" i="19"/>
  <c r="O825" i="19"/>
  <c r="O826" i="19"/>
  <c r="O827" i="19"/>
  <c r="O828" i="19"/>
  <c r="O829" i="19"/>
  <c r="O830" i="19"/>
  <c r="O831" i="19"/>
  <c r="O832" i="19"/>
  <c r="O833" i="19"/>
  <c r="O834" i="19"/>
  <c r="O835" i="19"/>
  <c r="O836" i="19"/>
  <c r="O837" i="19"/>
  <c r="O838" i="19"/>
  <c r="O839" i="19"/>
  <c r="O840" i="19"/>
  <c r="O841" i="19"/>
  <c r="O842" i="19"/>
  <c r="O843" i="19"/>
  <c r="O844" i="19"/>
  <c r="O845" i="19"/>
  <c r="O846" i="19"/>
  <c r="O847" i="19"/>
  <c r="O848" i="19"/>
  <c r="O849" i="19"/>
  <c r="O850" i="19"/>
  <c r="O851" i="19"/>
  <c r="O852" i="19"/>
  <c r="O853" i="19"/>
  <c r="O854" i="19"/>
  <c r="O855" i="19"/>
  <c r="O856" i="19"/>
  <c r="O857" i="19"/>
  <c r="O858" i="19"/>
  <c r="O859" i="19"/>
  <c r="O860" i="19"/>
  <c r="O861" i="19"/>
  <c r="O862" i="19"/>
  <c r="O863" i="19"/>
  <c r="O864" i="19"/>
  <c r="O865" i="19"/>
  <c r="O866" i="19"/>
  <c r="O867" i="19"/>
  <c r="O868" i="19"/>
  <c r="O869" i="19"/>
  <c r="O870" i="19"/>
  <c r="O871" i="19"/>
  <c r="O872" i="19"/>
  <c r="O873" i="19"/>
  <c r="O874" i="19"/>
  <c r="O875" i="19"/>
  <c r="O876" i="19"/>
  <c r="O877" i="19"/>
  <c r="O878" i="19"/>
  <c r="O879" i="19"/>
  <c r="O880" i="19"/>
  <c r="O881" i="19"/>
  <c r="O882" i="19"/>
  <c r="O883" i="19"/>
  <c r="O884" i="19"/>
  <c r="O885" i="19"/>
  <c r="O886" i="19"/>
  <c r="O887" i="19"/>
  <c r="O888" i="19"/>
  <c r="O889" i="19"/>
  <c r="O890" i="19"/>
  <c r="O891" i="19"/>
  <c r="O892" i="19"/>
  <c r="O893" i="19"/>
  <c r="O894" i="19"/>
  <c r="O895" i="19"/>
  <c r="O896" i="19"/>
  <c r="O897" i="19"/>
  <c r="O898" i="19"/>
  <c r="O899" i="19"/>
  <c r="O900" i="19"/>
  <c r="O901" i="19"/>
  <c r="O902" i="19"/>
  <c r="O903" i="19"/>
  <c r="O904" i="19"/>
  <c r="O905" i="19"/>
  <c r="O906" i="19"/>
  <c r="O907" i="19"/>
  <c r="O908" i="19"/>
  <c r="O909" i="19"/>
  <c r="O910" i="19"/>
  <c r="O911" i="19"/>
  <c r="O912" i="19"/>
  <c r="O913" i="19"/>
  <c r="O914" i="19"/>
  <c r="O915" i="19"/>
  <c r="O916" i="19"/>
  <c r="O917" i="19"/>
  <c r="O918" i="19"/>
  <c r="O919" i="19"/>
  <c r="O920" i="19"/>
  <c r="O921" i="19"/>
  <c r="O922" i="19"/>
  <c r="O923" i="19"/>
  <c r="O924" i="19"/>
  <c r="O925" i="19"/>
  <c r="O926" i="19"/>
  <c r="O927" i="19"/>
  <c r="O928" i="19"/>
  <c r="O929" i="19"/>
  <c r="O930" i="19"/>
  <c r="O931" i="19"/>
  <c r="O932" i="19"/>
  <c r="O933" i="19"/>
  <c r="O934" i="19"/>
  <c r="O935" i="19"/>
  <c r="O936" i="19"/>
  <c r="O937" i="19"/>
  <c r="O938" i="19"/>
  <c r="O939" i="19"/>
  <c r="O940" i="19"/>
  <c r="O941" i="19"/>
  <c r="O942" i="19"/>
  <c r="O943" i="19"/>
  <c r="O944" i="19"/>
  <c r="O945" i="19"/>
  <c r="O946" i="19"/>
  <c r="O947" i="19"/>
  <c r="O948" i="19"/>
  <c r="O949" i="19"/>
  <c r="O950" i="19"/>
  <c r="O951" i="19"/>
  <c r="O952" i="19"/>
  <c r="O953" i="19"/>
  <c r="O954" i="19"/>
  <c r="O955" i="19"/>
  <c r="O956" i="19"/>
  <c r="O957" i="19"/>
  <c r="O958" i="19"/>
  <c r="O959" i="19"/>
  <c r="O960" i="19"/>
  <c r="O961" i="19"/>
  <c r="O962" i="19"/>
  <c r="O963" i="19"/>
  <c r="O964" i="19"/>
  <c r="O965" i="19"/>
  <c r="O966" i="19"/>
  <c r="O967" i="19"/>
  <c r="O968" i="19"/>
  <c r="O969" i="19"/>
  <c r="O970" i="19"/>
  <c r="O971" i="19"/>
  <c r="O972" i="19"/>
  <c r="O973" i="19"/>
  <c r="O974" i="19"/>
  <c r="O975" i="19"/>
  <c r="O976" i="19"/>
  <c r="O977" i="19"/>
  <c r="O978" i="19"/>
  <c r="O979" i="19"/>
  <c r="O980" i="19"/>
  <c r="O981" i="19"/>
  <c r="O982" i="19"/>
  <c r="O983" i="19"/>
  <c r="O984" i="19"/>
  <c r="O985" i="19"/>
  <c r="O986" i="19"/>
  <c r="O987" i="19"/>
  <c r="O988" i="19"/>
  <c r="O989" i="19"/>
  <c r="O990" i="19"/>
  <c r="O991" i="19"/>
  <c r="O992" i="19"/>
  <c r="O993" i="19"/>
  <c r="O994" i="19"/>
  <c r="O995" i="19"/>
  <c r="O996" i="19"/>
  <c r="O997" i="19"/>
  <c r="O998" i="19"/>
  <c r="O999" i="19"/>
  <c r="O1000" i="19"/>
  <c r="O1001" i="19"/>
  <c r="O1002" i="19"/>
  <c r="O1003" i="19"/>
  <c r="O1004" i="19"/>
  <c r="O1005" i="19"/>
  <c r="O1006" i="19"/>
  <c r="O1007" i="19"/>
  <c r="O1008" i="19"/>
  <c r="O1009" i="19"/>
  <c r="O1010" i="19"/>
  <c r="O1011" i="19"/>
  <c r="O1012" i="19"/>
  <c r="O1013" i="19"/>
  <c r="O1014" i="19"/>
  <c r="O1015" i="19"/>
  <c r="O1016" i="19"/>
  <c r="O1017" i="19"/>
  <c r="O1018" i="19"/>
  <c r="O1019" i="19"/>
  <c r="O1020" i="19"/>
  <c r="O1021" i="19"/>
  <c r="O1022" i="19"/>
  <c r="O1023" i="19"/>
  <c r="O1024" i="19"/>
  <c r="O1025" i="19"/>
  <c r="O1026" i="19"/>
  <c r="O1027" i="19"/>
  <c r="O1028" i="19"/>
  <c r="O1029" i="19"/>
  <c r="O1030" i="19"/>
  <c r="O1031" i="19"/>
  <c r="O1032" i="19"/>
  <c r="O1033" i="19"/>
  <c r="O1034" i="19"/>
  <c r="O1035" i="19"/>
  <c r="O1036" i="19"/>
  <c r="O1037" i="19"/>
  <c r="O1038" i="19"/>
  <c r="O1039" i="19"/>
  <c r="O1040" i="19"/>
  <c r="O1041" i="19"/>
  <c r="O1042" i="19"/>
  <c r="O1043" i="19"/>
  <c r="O1044" i="19"/>
  <c r="O1045" i="19"/>
  <c r="O1046" i="19"/>
  <c r="O1047" i="19"/>
  <c r="O1048" i="19"/>
  <c r="O1049" i="19"/>
  <c r="O1050" i="19"/>
  <c r="O1051" i="19"/>
  <c r="O1052" i="19"/>
  <c r="O1053" i="19"/>
  <c r="O1054" i="19"/>
  <c r="O1055" i="19"/>
  <c r="O1056" i="19"/>
  <c r="O1057" i="19"/>
  <c r="O1058" i="19"/>
  <c r="O1059" i="19"/>
  <c r="O1060" i="19"/>
  <c r="O1061" i="19"/>
  <c r="O1062" i="19"/>
  <c r="O1063" i="19"/>
  <c r="O1064" i="19"/>
  <c r="O1065" i="19"/>
  <c r="O1066" i="19"/>
  <c r="O1067" i="19"/>
  <c r="O1068" i="19"/>
  <c r="O1069" i="19"/>
  <c r="O1070" i="19"/>
  <c r="O1071" i="19"/>
  <c r="O1072" i="19"/>
  <c r="O1073" i="19"/>
  <c r="O1074" i="19"/>
  <c r="O1075" i="19"/>
  <c r="O1076" i="19"/>
  <c r="O1077" i="19"/>
  <c r="O1078" i="19"/>
  <c r="O1079" i="19"/>
  <c r="O1080" i="19"/>
  <c r="O1081" i="19"/>
  <c r="O1082" i="19"/>
  <c r="O1083" i="19"/>
  <c r="O1084" i="19"/>
  <c r="O1085" i="19"/>
  <c r="O1086" i="19"/>
  <c r="O1087" i="19"/>
  <c r="O1088" i="19"/>
  <c r="O1089" i="19"/>
  <c r="O1090" i="19"/>
  <c r="O1091" i="19"/>
  <c r="O1092" i="19"/>
  <c r="O1093" i="19"/>
  <c r="O1094" i="19"/>
  <c r="O1095" i="19"/>
  <c r="O1096" i="19"/>
  <c r="O1097" i="19"/>
  <c r="O1098" i="19"/>
  <c r="O1099" i="19"/>
  <c r="O1100" i="19"/>
  <c r="O1101" i="19"/>
  <c r="O1102" i="19"/>
  <c r="O1103" i="19"/>
  <c r="O1104" i="19"/>
  <c r="O1105" i="19"/>
  <c r="O1106" i="19"/>
  <c r="O1107" i="19"/>
  <c r="O1108" i="19"/>
  <c r="O1109" i="19"/>
  <c r="O1110" i="19"/>
  <c r="O1111" i="19"/>
  <c r="O1112" i="19"/>
  <c r="O1113" i="19"/>
  <c r="O1114" i="19"/>
  <c r="O1115" i="19"/>
  <c r="O1116" i="19"/>
  <c r="O1117" i="19"/>
  <c r="O1118" i="19"/>
  <c r="O1119" i="19"/>
  <c r="O1120" i="19"/>
  <c r="O1121" i="19"/>
  <c r="O1122" i="19"/>
  <c r="O1123" i="19"/>
  <c r="O1124" i="19"/>
  <c r="O1125" i="19"/>
  <c r="O1126" i="19"/>
  <c r="O1127" i="19"/>
  <c r="O1128" i="19"/>
  <c r="O1129" i="19"/>
  <c r="O1130" i="19"/>
  <c r="O1131" i="19"/>
  <c r="O1132" i="19"/>
  <c r="O1133" i="19"/>
  <c r="O1134" i="19"/>
  <c r="O1135" i="19"/>
  <c r="O1136" i="19"/>
  <c r="O1137" i="19"/>
  <c r="O1138" i="19"/>
  <c r="O1139" i="19"/>
  <c r="O1140" i="19"/>
  <c r="O1141" i="19"/>
  <c r="O1142" i="19"/>
  <c r="O1143" i="19"/>
  <c r="O1144" i="19"/>
  <c r="O1145" i="19"/>
  <c r="O1146" i="19"/>
  <c r="O1147" i="19"/>
  <c r="O1148" i="19"/>
  <c r="O1149" i="19"/>
  <c r="O1150" i="19"/>
  <c r="O1151" i="19"/>
  <c r="O1152" i="19"/>
  <c r="O1153" i="19"/>
  <c r="O1154" i="19"/>
  <c r="O1155" i="19"/>
  <c r="O1156" i="19"/>
  <c r="O1157" i="19"/>
  <c r="O1158" i="19"/>
  <c r="O1159" i="19"/>
  <c r="O1160" i="19"/>
  <c r="O1161" i="19"/>
  <c r="O1162" i="19"/>
  <c r="O1163" i="19"/>
  <c r="O2" i="19"/>
  <c r="N3" i="19"/>
  <c r="N4" i="19"/>
  <c r="N5" i="19"/>
  <c r="N6" i="19"/>
  <c r="N7" i="19"/>
  <c r="N8" i="19"/>
  <c r="N9" i="19"/>
  <c r="N10" i="19"/>
  <c r="N11" i="19"/>
  <c r="N12" i="19"/>
  <c r="N13" i="19"/>
  <c r="N14" i="19"/>
  <c r="N15" i="19"/>
  <c r="N16" i="19"/>
  <c r="N17" i="19"/>
  <c r="N18" i="19"/>
  <c r="N19" i="19"/>
  <c r="N20" i="19"/>
  <c r="N21" i="19"/>
  <c r="N22" i="19"/>
  <c r="N23" i="19"/>
  <c r="N24" i="19"/>
  <c r="N25" i="19"/>
  <c r="N26" i="19"/>
  <c r="N27" i="19"/>
  <c r="N28" i="19"/>
  <c r="N29" i="19"/>
  <c r="N30" i="19"/>
  <c r="N31" i="19"/>
  <c r="N32" i="19"/>
  <c r="N33" i="19"/>
  <c r="N34" i="19"/>
  <c r="N35" i="19"/>
  <c r="N36" i="19"/>
  <c r="N37" i="19"/>
  <c r="N38" i="19"/>
  <c r="N39" i="19"/>
  <c r="N40" i="19"/>
  <c r="N41" i="19"/>
  <c r="N42" i="19"/>
  <c r="N43" i="19"/>
  <c r="N44" i="19"/>
  <c r="N45" i="19"/>
  <c r="N46" i="19"/>
  <c r="N47" i="19"/>
  <c r="N48" i="19"/>
  <c r="N49" i="19"/>
  <c r="N50" i="19"/>
  <c r="N51" i="19"/>
  <c r="N52" i="19"/>
  <c r="N53" i="19"/>
  <c r="N54" i="19"/>
  <c r="N55" i="19"/>
  <c r="N56" i="19"/>
  <c r="N57" i="19"/>
  <c r="N58" i="19"/>
  <c r="N59" i="19"/>
  <c r="N60" i="19"/>
  <c r="N61" i="19"/>
  <c r="N62" i="19"/>
  <c r="N63" i="19"/>
  <c r="N64" i="19"/>
  <c r="N65" i="19"/>
  <c r="N66" i="19"/>
  <c r="N67" i="19"/>
  <c r="N68" i="19"/>
  <c r="N69" i="19"/>
  <c r="N70" i="19"/>
  <c r="N71" i="19"/>
  <c r="N72" i="19"/>
  <c r="N73" i="19"/>
  <c r="N74" i="19"/>
  <c r="N75" i="19"/>
  <c r="N76" i="19"/>
  <c r="N77" i="19"/>
  <c r="N78" i="19"/>
  <c r="N79" i="19"/>
  <c r="N80" i="19"/>
  <c r="N81" i="19"/>
  <c r="N82" i="19"/>
  <c r="N83" i="19"/>
  <c r="N84" i="19"/>
  <c r="N85" i="19"/>
  <c r="N86" i="19"/>
  <c r="N87" i="19"/>
  <c r="N88" i="19"/>
  <c r="N89" i="19"/>
  <c r="N90" i="19"/>
  <c r="N91" i="19"/>
  <c r="N92" i="19"/>
  <c r="N93" i="19"/>
  <c r="N94" i="19"/>
  <c r="N95" i="19"/>
  <c r="N96" i="19"/>
  <c r="N97" i="19"/>
  <c r="N98" i="19"/>
  <c r="N99" i="19"/>
  <c r="N100" i="19"/>
  <c r="N101" i="19"/>
  <c r="N102" i="19"/>
  <c r="N103" i="19"/>
  <c r="N104" i="19"/>
  <c r="N105" i="19"/>
  <c r="N106" i="19"/>
  <c r="N107" i="19"/>
  <c r="N108" i="19"/>
  <c r="N109" i="19"/>
  <c r="N110" i="19"/>
  <c r="N111" i="19"/>
  <c r="N112" i="19"/>
  <c r="N113" i="19"/>
  <c r="N114" i="19"/>
  <c r="N115" i="19"/>
  <c r="N116" i="19"/>
  <c r="N117" i="19"/>
  <c r="N118" i="19"/>
  <c r="N119" i="19"/>
  <c r="N120" i="19"/>
  <c r="N121" i="19"/>
  <c r="N122" i="19"/>
  <c r="N123" i="19"/>
  <c r="N124" i="19"/>
  <c r="N125" i="19"/>
  <c r="N126" i="19"/>
  <c r="N127" i="19"/>
  <c r="N128" i="19"/>
  <c r="N129" i="19"/>
  <c r="N130" i="19"/>
  <c r="N131" i="19"/>
  <c r="N132" i="19"/>
  <c r="N133" i="19"/>
  <c r="N134" i="19"/>
  <c r="N135" i="19"/>
  <c r="N136" i="19"/>
  <c r="N137" i="19"/>
  <c r="N138" i="19"/>
  <c r="N139" i="19"/>
  <c r="N140" i="19"/>
  <c r="N141" i="19"/>
  <c r="N142" i="19"/>
  <c r="N143" i="19"/>
  <c r="N144" i="19"/>
  <c r="N145" i="19"/>
  <c r="N146" i="19"/>
  <c r="N147" i="19"/>
  <c r="N148" i="19"/>
  <c r="N149" i="19"/>
  <c r="N150" i="19"/>
  <c r="N151" i="19"/>
  <c r="N152" i="19"/>
  <c r="N153" i="19"/>
  <c r="N154" i="19"/>
  <c r="N155" i="19"/>
  <c r="N156" i="19"/>
  <c r="N157" i="19"/>
  <c r="N158" i="19"/>
  <c r="N159" i="19"/>
  <c r="N160" i="19"/>
  <c r="N161" i="19"/>
  <c r="N162" i="19"/>
  <c r="N163" i="19"/>
  <c r="N164" i="19"/>
  <c r="N165" i="19"/>
  <c r="N166" i="19"/>
  <c r="N167" i="19"/>
  <c r="N168" i="19"/>
  <c r="N169" i="19"/>
  <c r="N170" i="19"/>
  <c r="N171" i="19"/>
  <c r="N172" i="19"/>
  <c r="N173" i="19"/>
  <c r="N174" i="19"/>
  <c r="N175" i="19"/>
  <c r="N176" i="19"/>
  <c r="N177" i="19"/>
  <c r="N178" i="19"/>
  <c r="N179" i="19"/>
  <c r="N180" i="19"/>
  <c r="N181" i="19"/>
  <c r="N182" i="19"/>
  <c r="N183" i="19"/>
  <c r="N184" i="19"/>
  <c r="N185" i="19"/>
  <c r="N186" i="19"/>
  <c r="N187" i="19"/>
  <c r="N188" i="19"/>
  <c r="N189" i="19"/>
  <c r="N190" i="19"/>
  <c r="N191" i="19"/>
  <c r="N192" i="19"/>
  <c r="N193" i="19"/>
  <c r="N194" i="19"/>
  <c r="N195" i="19"/>
  <c r="N196" i="19"/>
  <c r="N197" i="19"/>
  <c r="N198" i="19"/>
  <c r="N199" i="19"/>
  <c r="N200" i="19"/>
  <c r="N201" i="19"/>
  <c r="N202" i="19"/>
  <c r="N203" i="19"/>
  <c r="N204" i="19"/>
  <c r="N205" i="19"/>
  <c r="N206" i="19"/>
  <c r="N207" i="19"/>
  <c r="N208" i="19"/>
  <c r="N209" i="19"/>
  <c r="N210" i="19"/>
  <c r="N211" i="19"/>
  <c r="N212" i="19"/>
  <c r="N213" i="19"/>
  <c r="N214" i="19"/>
  <c r="N215" i="19"/>
  <c r="N216" i="19"/>
  <c r="N217" i="19"/>
  <c r="N218" i="19"/>
  <c r="N219" i="19"/>
  <c r="N220" i="19"/>
  <c r="N221" i="19"/>
  <c r="N222" i="19"/>
  <c r="N223" i="19"/>
  <c r="N224" i="19"/>
  <c r="N225" i="19"/>
  <c r="N226" i="19"/>
  <c r="N227" i="19"/>
  <c r="N228" i="19"/>
  <c r="N229" i="19"/>
  <c r="N230" i="19"/>
  <c r="N231" i="19"/>
  <c r="N232" i="19"/>
  <c r="N233" i="19"/>
  <c r="N234" i="19"/>
  <c r="N235" i="19"/>
  <c r="N236" i="19"/>
  <c r="N237" i="19"/>
  <c r="N238" i="19"/>
  <c r="N239" i="19"/>
  <c r="N240" i="19"/>
  <c r="N241" i="19"/>
  <c r="N242" i="19"/>
  <c r="N243" i="19"/>
  <c r="N244" i="19"/>
  <c r="N245" i="19"/>
  <c r="N246" i="19"/>
  <c r="N247" i="19"/>
  <c r="N248" i="19"/>
  <c r="N249" i="19"/>
  <c r="N250" i="19"/>
  <c r="N251" i="19"/>
  <c r="N252" i="19"/>
  <c r="N253" i="19"/>
  <c r="N254" i="19"/>
  <c r="N255" i="19"/>
  <c r="N256" i="19"/>
  <c r="N257" i="19"/>
  <c r="N258" i="19"/>
  <c r="N259" i="19"/>
  <c r="N260" i="19"/>
  <c r="N261" i="19"/>
  <c r="N262" i="19"/>
  <c r="N263" i="19"/>
  <c r="N264" i="19"/>
  <c r="N265" i="19"/>
  <c r="N266" i="19"/>
  <c r="N267" i="19"/>
  <c r="N268" i="19"/>
  <c r="N269" i="19"/>
  <c r="N270" i="19"/>
  <c r="N271" i="19"/>
  <c r="N272" i="19"/>
  <c r="N273" i="19"/>
  <c r="N274" i="19"/>
  <c r="N275" i="19"/>
  <c r="N276" i="19"/>
  <c r="N277" i="19"/>
  <c r="N278" i="19"/>
  <c r="N279" i="19"/>
  <c r="N280" i="19"/>
  <c r="N281" i="19"/>
  <c r="N282" i="19"/>
  <c r="N283" i="19"/>
  <c r="N284" i="19"/>
  <c r="N285" i="19"/>
  <c r="N286" i="19"/>
  <c r="N287" i="19"/>
  <c r="N288" i="19"/>
  <c r="N289" i="19"/>
  <c r="N290" i="19"/>
  <c r="N291" i="19"/>
  <c r="N292" i="19"/>
  <c r="N293" i="19"/>
  <c r="N294" i="19"/>
  <c r="N295" i="19"/>
  <c r="N296" i="19"/>
  <c r="N297" i="19"/>
  <c r="N298" i="19"/>
  <c r="N299" i="19"/>
  <c r="N300" i="19"/>
  <c r="N301" i="19"/>
  <c r="N302" i="19"/>
  <c r="N303" i="19"/>
  <c r="N304" i="19"/>
  <c r="N305" i="19"/>
  <c r="N306" i="19"/>
  <c r="N307" i="19"/>
  <c r="N308" i="19"/>
  <c r="N309" i="19"/>
  <c r="N310" i="19"/>
  <c r="N311" i="19"/>
  <c r="N312" i="19"/>
  <c r="N313" i="19"/>
  <c r="N314" i="19"/>
  <c r="N315" i="19"/>
  <c r="N316" i="19"/>
  <c r="N317" i="19"/>
  <c r="N318" i="19"/>
  <c r="N319" i="19"/>
  <c r="N320" i="19"/>
  <c r="N321" i="19"/>
  <c r="N322" i="19"/>
  <c r="N323" i="19"/>
  <c r="N324" i="19"/>
  <c r="N325" i="19"/>
  <c r="N326" i="19"/>
  <c r="N327" i="19"/>
  <c r="N328" i="19"/>
  <c r="N329" i="19"/>
  <c r="N330" i="19"/>
  <c r="N331" i="19"/>
  <c r="N332" i="19"/>
  <c r="N333" i="19"/>
  <c r="N334" i="19"/>
  <c r="N335" i="19"/>
  <c r="N336" i="19"/>
  <c r="N337" i="19"/>
  <c r="N338" i="19"/>
  <c r="N339" i="19"/>
  <c r="N340" i="19"/>
  <c r="N341" i="19"/>
  <c r="N342" i="19"/>
  <c r="N343" i="19"/>
  <c r="N344" i="19"/>
  <c r="N345" i="19"/>
  <c r="N346" i="19"/>
  <c r="N347" i="19"/>
  <c r="N348" i="19"/>
  <c r="N349" i="19"/>
  <c r="N350" i="19"/>
  <c r="N351" i="19"/>
  <c r="N352" i="19"/>
  <c r="N353" i="19"/>
  <c r="N354" i="19"/>
  <c r="N355" i="19"/>
  <c r="N356" i="19"/>
  <c r="N357" i="19"/>
  <c r="N358" i="19"/>
  <c r="N359" i="19"/>
  <c r="N360" i="19"/>
  <c r="N361" i="19"/>
  <c r="N362" i="19"/>
  <c r="N363" i="19"/>
  <c r="N364" i="19"/>
  <c r="N365" i="19"/>
  <c r="N366" i="19"/>
  <c r="N367" i="19"/>
  <c r="N368" i="19"/>
  <c r="N369" i="19"/>
  <c r="N370" i="19"/>
  <c r="N371" i="19"/>
  <c r="N372" i="19"/>
  <c r="N373" i="19"/>
  <c r="N374" i="19"/>
  <c r="N375" i="19"/>
  <c r="N376" i="19"/>
  <c r="N377" i="19"/>
  <c r="N378" i="19"/>
  <c r="N379" i="19"/>
  <c r="N380" i="19"/>
  <c r="N381" i="19"/>
  <c r="N382" i="19"/>
  <c r="N383" i="19"/>
  <c r="N384" i="19"/>
  <c r="N385" i="19"/>
  <c r="N386" i="19"/>
  <c r="N387" i="19"/>
  <c r="N388" i="19"/>
  <c r="N389" i="19"/>
  <c r="N390" i="19"/>
  <c r="N391" i="19"/>
  <c r="N392" i="19"/>
  <c r="N393" i="19"/>
  <c r="N394" i="19"/>
  <c r="N395" i="19"/>
  <c r="N396" i="19"/>
  <c r="N397" i="19"/>
  <c r="N398" i="19"/>
  <c r="N399" i="19"/>
  <c r="N400" i="19"/>
  <c r="N401" i="19"/>
  <c r="N402" i="19"/>
  <c r="N403" i="19"/>
  <c r="N404" i="19"/>
  <c r="N405" i="19"/>
  <c r="N406" i="19"/>
  <c r="N407" i="19"/>
  <c r="N408" i="19"/>
  <c r="N409" i="19"/>
  <c r="N410" i="19"/>
  <c r="N411" i="19"/>
  <c r="N412" i="19"/>
  <c r="N413" i="19"/>
  <c r="N414" i="19"/>
  <c r="N415" i="19"/>
  <c r="N416" i="19"/>
  <c r="N417" i="19"/>
  <c r="N418" i="19"/>
  <c r="N419" i="19"/>
  <c r="N420" i="19"/>
  <c r="N421" i="19"/>
  <c r="N422" i="19"/>
  <c r="N423" i="19"/>
  <c r="N424" i="19"/>
  <c r="N425" i="19"/>
  <c r="N426" i="19"/>
  <c r="N427" i="19"/>
  <c r="N428" i="19"/>
  <c r="N429" i="19"/>
  <c r="N430" i="19"/>
  <c r="N431" i="19"/>
  <c r="N432" i="19"/>
  <c r="N433" i="19"/>
  <c r="N434" i="19"/>
  <c r="N435" i="19"/>
  <c r="N436" i="19"/>
  <c r="N437" i="19"/>
  <c r="N438" i="19"/>
  <c r="N439" i="19"/>
  <c r="N440" i="19"/>
  <c r="N441" i="19"/>
  <c r="N442" i="19"/>
  <c r="N443" i="19"/>
  <c r="N444" i="19"/>
  <c r="N445" i="19"/>
  <c r="N446" i="19"/>
  <c r="N447" i="19"/>
  <c r="N448" i="19"/>
  <c r="N449" i="19"/>
  <c r="N450" i="19"/>
  <c r="N451" i="19"/>
  <c r="N452" i="19"/>
  <c r="N453" i="19"/>
  <c r="N454" i="19"/>
  <c r="N455" i="19"/>
  <c r="N456" i="19"/>
  <c r="N457" i="19"/>
  <c r="N458" i="19"/>
  <c r="N459" i="19"/>
  <c r="N460" i="19"/>
  <c r="N461" i="19"/>
  <c r="N462" i="19"/>
  <c r="N463" i="19"/>
  <c r="N464" i="19"/>
  <c r="N465" i="19"/>
  <c r="N466" i="19"/>
  <c r="N467" i="19"/>
  <c r="N468" i="19"/>
  <c r="N469" i="19"/>
  <c r="N470" i="19"/>
  <c r="N471" i="19"/>
  <c r="N472" i="19"/>
  <c r="N473" i="19"/>
  <c r="N474" i="19"/>
  <c r="N475" i="19"/>
  <c r="N476" i="19"/>
  <c r="N477" i="19"/>
  <c r="N478" i="19"/>
  <c r="N479" i="19"/>
  <c r="N480" i="19"/>
  <c r="N481" i="19"/>
  <c r="N482" i="19"/>
  <c r="N483" i="19"/>
  <c r="N484" i="19"/>
  <c r="N485" i="19"/>
  <c r="N486" i="19"/>
  <c r="N487" i="19"/>
  <c r="N488" i="19"/>
  <c r="N489" i="19"/>
  <c r="N490" i="19"/>
  <c r="N491" i="19"/>
  <c r="N492" i="19"/>
  <c r="N493" i="19"/>
  <c r="N494" i="19"/>
  <c r="N495" i="19"/>
  <c r="N496" i="19"/>
  <c r="N497" i="19"/>
  <c r="N498" i="19"/>
  <c r="N499" i="19"/>
  <c r="N500" i="19"/>
  <c r="N501" i="19"/>
  <c r="N502" i="19"/>
  <c r="N503" i="19"/>
  <c r="N504" i="19"/>
  <c r="N505" i="19"/>
  <c r="N506" i="19"/>
  <c r="N507" i="19"/>
  <c r="N508" i="19"/>
  <c r="N509" i="19"/>
  <c r="N510" i="19"/>
  <c r="N511" i="19"/>
  <c r="N512" i="19"/>
  <c r="N513" i="19"/>
  <c r="N514" i="19"/>
  <c r="N515" i="19"/>
  <c r="N516" i="19"/>
  <c r="N517" i="19"/>
  <c r="N518" i="19"/>
  <c r="N519" i="19"/>
  <c r="N520" i="19"/>
  <c r="N521" i="19"/>
  <c r="N522" i="19"/>
  <c r="N523" i="19"/>
  <c r="N524" i="19"/>
  <c r="N525" i="19"/>
  <c r="N526" i="19"/>
  <c r="N527" i="19"/>
  <c r="N528" i="19"/>
  <c r="N529" i="19"/>
  <c r="N530" i="19"/>
  <c r="N531" i="19"/>
  <c r="N532" i="19"/>
  <c r="N533" i="19"/>
  <c r="N534" i="19"/>
  <c r="N535" i="19"/>
  <c r="N536" i="19"/>
  <c r="N537" i="19"/>
  <c r="N538" i="19"/>
  <c r="N539" i="19"/>
  <c r="N540" i="19"/>
  <c r="N541" i="19"/>
  <c r="N542" i="19"/>
  <c r="N543" i="19"/>
  <c r="N544" i="19"/>
  <c r="N545" i="19"/>
  <c r="N546" i="19"/>
  <c r="N547" i="19"/>
  <c r="N548" i="19"/>
  <c r="N549" i="19"/>
  <c r="N550" i="19"/>
  <c r="N551" i="19"/>
  <c r="N552" i="19"/>
  <c r="N553" i="19"/>
  <c r="N554" i="19"/>
  <c r="N555" i="19"/>
  <c r="N556" i="19"/>
  <c r="N557" i="19"/>
  <c r="N558" i="19"/>
  <c r="N559" i="19"/>
  <c r="N560" i="19"/>
  <c r="N561" i="19"/>
  <c r="N562" i="19"/>
  <c r="N563" i="19"/>
  <c r="N564" i="19"/>
  <c r="N565" i="19"/>
  <c r="N566" i="19"/>
  <c r="N567" i="19"/>
  <c r="N568" i="19"/>
  <c r="N569" i="19"/>
  <c r="N570" i="19"/>
  <c r="N571" i="19"/>
  <c r="N572" i="19"/>
  <c r="N573" i="19"/>
  <c r="N574" i="19"/>
  <c r="N575" i="19"/>
  <c r="N576" i="19"/>
  <c r="N577" i="19"/>
  <c r="N578" i="19"/>
  <c r="N579" i="19"/>
  <c r="N580" i="19"/>
  <c r="N581" i="19"/>
  <c r="N582" i="19"/>
  <c r="N583" i="19"/>
  <c r="N584" i="19"/>
  <c r="N585" i="19"/>
  <c r="N586" i="19"/>
  <c r="N587" i="19"/>
  <c r="N588" i="19"/>
  <c r="N589" i="19"/>
  <c r="N590" i="19"/>
  <c r="N591" i="19"/>
  <c r="N592" i="19"/>
  <c r="N593" i="19"/>
  <c r="N594" i="19"/>
  <c r="N595" i="19"/>
  <c r="N596" i="19"/>
  <c r="N597" i="19"/>
  <c r="N598" i="19"/>
  <c r="N599" i="19"/>
  <c r="N600" i="19"/>
  <c r="N601" i="19"/>
  <c r="N602" i="19"/>
  <c r="N603" i="19"/>
  <c r="N604" i="19"/>
  <c r="N605" i="19"/>
  <c r="N606" i="19"/>
  <c r="N607" i="19"/>
  <c r="N608" i="19"/>
  <c r="N609" i="19"/>
  <c r="N610" i="19"/>
  <c r="N611" i="19"/>
  <c r="N612" i="19"/>
  <c r="N613" i="19"/>
  <c r="N614" i="19"/>
  <c r="N615" i="19"/>
  <c r="N616" i="19"/>
  <c r="N617" i="19"/>
  <c r="N618" i="19"/>
  <c r="N619" i="19"/>
  <c r="N620" i="19"/>
  <c r="N621" i="19"/>
  <c r="N622" i="19"/>
  <c r="N623" i="19"/>
  <c r="N624" i="19"/>
  <c r="N625" i="19"/>
  <c r="N626" i="19"/>
  <c r="N627" i="19"/>
  <c r="N628" i="19"/>
  <c r="N629" i="19"/>
  <c r="N630" i="19"/>
  <c r="N631" i="19"/>
  <c r="N632" i="19"/>
  <c r="N633" i="19"/>
  <c r="N634" i="19"/>
  <c r="N635" i="19"/>
  <c r="N636" i="19"/>
  <c r="N637" i="19"/>
  <c r="N638" i="19"/>
  <c r="N639" i="19"/>
  <c r="N640" i="19"/>
  <c r="N641" i="19"/>
  <c r="N642" i="19"/>
  <c r="N643" i="19"/>
  <c r="N644" i="19"/>
  <c r="N645" i="19"/>
  <c r="N646" i="19"/>
  <c r="N647" i="19"/>
  <c r="N648" i="19"/>
  <c r="N649" i="19"/>
  <c r="N650" i="19"/>
  <c r="N651" i="19"/>
  <c r="N652" i="19"/>
  <c r="N653" i="19"/>
  <c r="N654" i="19"/>
  <c r="N655" i="19"/>
  <c r="N656" i="19"/>
  <c r="N657" i="19"/>
  <c r="N658" i="19"/>
  <c r="N659" i="19"/>
  <c r="N660" i="19"/>
  <c r="N661" i="19"/>
  <c r="N662" i="19"/>
  <c r="N663" i="19"/>
  <c r="N664" i="19"/>
  <c r="N665" i="19"/>
  <c r="N666" i="19"/>
  <c r="N667" i="19"/>
  <c r="N668" i="19"/>
  <c r="N669" i="19"/>
  <c r="N670" i="19"/>
  <c r="N671" i="19"/>
  <c r="N672" i="19"/>
  <c r="N673" i="19"/>
  <c r="N674" i="19"/>
  <c r="N675" i="19"/>
  <c r="N676" i="19"/>
  <c r="N677" i="19"/>
  <c r="N678" i="19"/>
  <c r="N679" i="19"/>
  <c r="N680" i="19"/>
  <c r="N681" i="19"/>
  <c r="N682" i="19"/>
  <c r="N683" i="19"/>
  <c r="N684" i="19"/>
  <c r="N685" i="19"/>
  <c r="N686" i="19"/>
  <c r="N687" i="19"/>
  <c r="N688" i="19"/>
  <c r="N689" i="19"/>
  <c r="N690" i="19"/>
  <c r="N691" i="19"/>
  <c r="N692" i="19"/>
  <c r="N693" i="19"/>
  <c r="N694" i="19"/>
  <c r="N695" i="19"/>
  <c r="N696" i="19"/>
  <c r="N697" i="19"/>
  <c r="N698" i="19"/>
  <c r="N699" i="19"/>
  <c r="N700" i="19"/>
  <c r="N701" i="19"/>
  <c r="N702" i="19"/>
  <c r="N703" i="19"/>
  <c r="N704" i="19"/>
  <c r="N705" i="19"/>
  <c r="N706" i="19"/>
  <c r="N707" i="19"/>
  <c r="N708" i="19"/>
  <c r="N709" i="19"/>
  <c r="N710" i="19"/>
  <c r="N711" i="19"/>
  <c r="N712" i="19"/>
  <c r="N713" i="19"/>
  <c r="N714" i="19"/>
  <c r="N715" i="19"/>
  <c r="N716" i="19"/>
  <c r="N717" i="19"/>
  <c r="N718" i="19"/>
  <c r="N719" i="19"/>
  <c r="N720" i="19"/>
  <c r="N721" i="19"/>
  <c r="N722" i="19"/>
  <c r="N723" i="19"/>
  <c r="N724" i="19"/>
  <c r="N725" i="19"/>
  <c r="N726" i="19"/>
  <c r="N727" i="19"/>
  <c r="N728" i="19"/>
  <c r="N729" i="19"/>
  <c r="N730" i="19"/>
  <c r="N731" i="19"/>
  <c r="N732" i="19"/>
  <c r="N733" i="19"/>
  <c r="N734" i="19"/>
  <c r="N735" i="19"/>
  <c r="N736" i="19"/>
  <c r="N737" i="19"/>
  <c r="N738" i="19"/>
  <c r="N739" i="19"/>
  <c r="N740" i="19"/>
  <c r="N741" i="19"/>
  <c r="N742" i="19"/>
  <c r="N743" i="19"/>
  <c r="N744" i="19"/>
  <c r="N745" i="19"/>
  <c r="N746" i="19"/>
  <c r="N747" i="19"/>
  <c r="N748" i="19"/>
  <c r="N749" i="19"/>
  <c r="N750" i="19"/>
  <c r="N751" i="19"/>
  <c r="N752" i="19"/>
  <c r="N753" i="19"/>
  <c r="N754" i="19"/>
  <c r="N755" i="19"/>
  <c r="N756" i="19"/>
  <c r="N757" i="19"/>
  <c r="N758" i="19"/>
  <c r="N759" i="19"/>
  <c r="N760" i="19"/>
  <c r="N761" i="19"/>
  <c r="N762" i="19"/>
  <c r="N763" i="19"/>
  <c r="N764" i="19"/>
  <c r="N765" i="19"/>
  <c r="N766" i="19"/>
  <c r="N767" i="19"/>
  <c r="N768" i="19"/>
  <c r="N769" i="19"/>
  <c r="N770" i="19"/>
  <c r="N771" i="19"/>
  <c r="N772" i="19"/>
  <c r="N773" i="19"/>
  <c r="N774" i="19"/>
  <c r="N775" i="19"/>
  <c r="N776" i="19"/>
  <c r="N777" i="19"/>
  <c r="N778" i="19"/>
  <c r="N779" i="19"/>
  <c r="N780" i="19"/>
  <c r="N781" i="19"/>
  <c r="N782" i="19"/>
  <c r="N783" i="19"/>
  <c r="N784" i="19"/>
  <c r="N785" i="19"/>
  <c r="N786" i="19"/>
  <c r="N787" i="19"/>
  <c r="N788" i="19"/>
  <c r="N789" i="19"/>
  <c r="N790" i="19"/>
  <c r="N791" i="19"/>
  <c r="N792" i="19"/>
  <c r="N793" i="19"/>
  <c r="N794" i="19"/>
  <c r="N795" i="19"/>
  <c r="N796" i="19"/>
  <c r="N797" i="19"/>
  <c r="N798" i="19"/>
  <c r="N799" i="19"/>
  <c r="N800" i="19"/>
  <c r="N801" i="19"/>
  <c r="N802" i="19"/>
  <c r="N803" i="19"/>
  <c r="N804" i="19"/>
  <c r="N805" i="19"/>
  <c r="N806" i="19"/>
  <c r="N807" i="19"/>
  <c r="N808" i="19"/>
  <c r="N809" i="19"/>
  <c r="N810" i="19"/>
  <c r="N811" i="19"/>
  <c r="N812" i="19"/>
  <c r="N813" i="19"/>
  <c r="N814" i="19"/>
  <c r="N815" i="19"/>
  <c r="N816" i="19"/>
  <c r="N817" i="19"/>
  <c r="N818" i="19"/>
  <c r="N819" i="19"/>
  <c r="N820" i="19"/>
  <c r="N821" i="19"/>
  <c r="N822" i="19"/>
  <c r="N823" i="19"/>
  <c r="N824" i="19"/>
  <c r="N825" i="19"/>
  <c r="N826" i="19"/>
  <c r="N827" i="19"/>
  <c r="N828" i="19"/>
  <c r="N829" i="19"/>
  <c r="N830" i="19"/>
  <c r="N831" i="19"/>
  <c r="N832" i="19"/>
  <c r="N833" i="19"/>
  <c r="N834" i="19"/>
  <c r="N835" i="19"/>
  <c r="N836" i="19"/>
  <c r="N837" i="19"/>
  <c r="N838" i="19"/>
  <c r="N839" i="19"/>
  <c r="N840" i="19"/>
  <c r="N841" i="19"/>
  <c r="N842" i="19"/>
  <c r="N843" i="19"/>
  <c r="N844" i="19"/>
  <c r="N845" i="19"/>
  <c r="N846" i="19"/>
  <c r="N847" i="19"/>
  <c r="N848" i="19"/>
  <c r="N849" i="19"/>
  <c r="N850" i="19"/>
  <c r="N851" i="19"/>
  <c r="N852" i="19"/>
  <c r="N853" i="19"/>
  <c r="N854" i="19"/>
  <c r="N855" i="19"/>
  <c r="N856" i="19"/>
  <c r="N857" i="19"/>
  <c r="N858" i="19"/>
  <c r="N859" i="19"/>
  <c r="N860" i="19"/>
  <c r="N861" i="19"/>
  <c r="N862" i="19"/>
  <c r="N863" i="19"/>
  <c r="N864" i="19"/>
  <c r="N865" i="19"/>
  <c r="N866" i="19"/>
  <c r="N867" i="19"/>
  <c r="N868" i="19"/>
  <c r="N869" i="19"/>
  <c r="N870" i="19"/>
  <c r="N871" i="19"/>
  <c r="N872" i="19"/>
  <c r="N873" i="19"/>
  <c r="N874" i="19"/>
  <c r="N875" i="19"/>
  <c r="N876" i="19"/>
  <c r="N877" i="19"/>
  <c r="N878" i="19"/>
  <c r="N879" i="19"/>
  <c r="N880" i="19"/>
  <c r="N881" i="19"/>
  <c r="N882" i="19"/>
  <c r="N883" i="19"/>
  <c r="N884" i="19"/>
  <c r="N885" i="19"/>
  <c r="N886" i="19"/>
  <c r="N887" i="19"/>
  <c r="N888" i="19"/>
  <c r="N889" i="19"/>
  <c r="N890" i="19"/>
  <c r="N891" i="19"/>
  <c r="N892" i="19"/>
  <c r="N893" i="19"/>
  <c r="N894" i="19"/>
  <c r="N895" i="19"/>
  <c r="N896" i="19"/>
  <c r="N897" i="19"/>
  <c r="N898" i="19"/>
  <c r="N899" i="19"/>
  <c r="N900" i="19"/>
  <c r="N901" i="19"/>
  <c r="N902" i="19"/>
  <c r="N903" i="19"/>
  <c r="N904" i="19"/>
  <c r="N905" i="19"/>
  <c r="N906" i="19"/>
  <c r="N907" i="19"/>
  <c r="N908" i="19"/>
  <c r="N909" i="19"/>
  <c r="N910" i="19"/>
  <c r="N911" i="19"/>
  <c r="N912" i="19"/>
  <c r="N913" i="19"/>
  <c r="N914" i="19"/>
  <c r="N915" i="19"/>
  <c r="N916" i="19"/>
  <c r="N917" i="19"/>
  <c r="N918" i="19"/>
  <c r="N919" i="19"/>
  <c r="N920" i="19"/>
  <c r="N921" i="19"/>
  <c r="N922" i="19"/>
  <c r="N923" i="19"/>
  <c r="N924" i="19"/>
  <c r="N925" i="19"/>
  <c r="N926" i="19"/>
  <c r="N927" i="19"/>
  <c r="N928" i="19"/>
  <c r="N929" i="19"/>
  <c r="N930" i="19"/>
  <c r="N931" i="19"/>
  <c r="N932" i="19"/>
  <c r="N933" i="19"/>
  <c r="N934" i="19"/>
  <c r="N935" i="19"/>
  <c r="N936" i="19"/>
  <c r="N937" i="19"/>
  <c r="N938" i="19"/>
  <c r="N939" i="19"/>
  <c r="N940" i="19"/>
  <c r="N941" i="19"/>
  <c r="N942" i="19"/>
  <c r="N943" i="19"/>
  <c r="N944" i="19"/>
  <c r="N945" i="19"/>
  <c r="N946" i="19"/>
  <c r="N947" i="19"/>
  <c r="N948" i="19"/>
  <c r="N949" i="19"/>
  <c r="N950" i="19"/>
  <c r="N951" i="19"/>
  <c r="N952" i="19"/>
  <c r="N953" i="19"/>
  <c r="N954" i="19"/>
  <c r="N955" i="19"/>
  <c r="N956" i="19"/>
  <c r="N957" i="19"/>
  <c r="N958" i="19"/>
  <c r="N959" i="19"/>
  <c r="N960" i="19"/>
  <c r="N961" i="19"/>
  <c r="N962" i="19"/>
  <c r="N963" i="19"/>
  <c r="N964" i="19"/>
  <c r="N965" i="19"/>
  <c r="N966" i="19"/>
  <c r="N967" i="19"/>
  <c r="N968" i="19"/>
  <c r="N969" i="19"/>
  <c r="N970" i="19"/>
  <c r="N971" i="19"/>
  <c r="N972" i="19"/>
  <c r="N973" i="19"/>
  <c r="N974" i="19"/>
  <c r="N975" i="19"/>
  <c r="N976" i="19"/>
  <c r="N977" i="19"/>
  <c r="N978" i="19"/>
  <c r="N979" i="19"/>
  <c r="N980" i="19"/>
  <c r="N981" i="19"/>
  <c r="N982" i="19"/>
  <c r="N983" i="19"/>
  <c r="N984" i="19"/>
  <c r="N985" i="19"/>
  <c r="N986" i="19"/>
  <c r="N987" i="19"/>
  <c r="N988" i="19"/>
  <c r="N989" i="19"/>
  <c r="N990" i="19"/>
  <c r="N991" i="19"/>
  <c r="N992" i="19"/>
  <c r="N993" i="19"/>
  <c r="N994" i="19"/>
  <c r="N995" i="19"/>
  <c r="N996" i="19"/>
  <c r="N997" i="19"/>
  <c r="N998" i="19"/>
  <c r="N999" i="19"/>
  <c r="N1000" i="19"/>
  <c r="N1001" i="19"/>
  <c r="N1002" i="19"/>
  <c r="N1003" i="19"/>
  <c r="N1004" i="19"/>
  <c r="N1005" i="19"/>
  <c r="N1006" i="19"/>
  <c r="N1007" i="19"/>
  <c r="N1008" i="19"/>
  <c r="N1009" i="19"/>
  <c r="N1010" i="19"/>
  <c r="N1011" i="19"/>
  <c r="N1012" i="19"/>
  <c r="N1013" i="19"/>
  <c r="N1014" i="19"/>
  <c r="N1015" i="19"/>
  <c r="N1016" i="19"/>
  <c r="N1017" i="19"/>
  <c r="N1018" i="19"/>
  <c r="N1019" i="19"/>
  <c r="N1020" i="19"/>
  <c r="N1021" i="19"/>
  <c r="N1022" i="19"/>
  <c r="N1023" i="19"/>
  <c r="N1024" i="19"/>
  <c r="N1025" i="19"/>
  <c r="N1026" i="19"/>
  <c r="N1027" i="19"/>
  <c r="N1028" i="19"/>
  <c r="N1029" i="19"/>
  <c r="N1030" i="19"/>
  <c r="N1031" i="19"/>
  <c r="N1032" i="19"/>
  <c r="N1033" i="19"/>
  <c r="N1034" i="19"/>
  <c r="N1035" i="19"/>
  <c r="N1036" i="19"/>
  <c r="N1037" i="19"/>
  <c r="N1038" i="19"/>
  <c r="N1039" i="19"/>
  <c r="N1040" i="19"/>
  <c r="N1041" i="19"/>
  <c r="N1042" i="19"/>
  <c r="N1043" i="19"/>
  <c r="N1044" i="19"/>
  <c r="N1045" i="19"/>
  <c r="N1046" i="19"/>
  <c r="N1047" i="19"/>
  <c r="N1048" i="19"/>
  <c r="N1049" i="19"/>
  <c r="N1050" i="19"/>
  <c r="N1051" i="19"/>
  <c r="N1052" i="19"/>
  <c r="N1053" i="19"/>
  <c r="N1054" i="19"/>
  <c r="N1055" i="19"/>
  <c r="N1056" i="19"/>
  <c r="N1057" i="19"/>
  <c r="N1058" i="19"/>
  <c r="N1059" i="19"/>
  <c r="N1060" i="19"/>
  <c r="N1061" i="19"/>
  <c r="N1062" i="19"/>
  <c r="N1063" i="19"/>
  <c r="N1064" i="19"/>
  <c r="N1065" i="19"/>
  <c r="N1066" i="19"/>
  <c r="N1067" i="19"/>
  <c r="N1068" i="19"/>
  <c r="N1069" i="19"/>
  <c r="N1070" i="19"/>
  <c r="N1071" i="19"/>
  <c r="N1072" i="19"/>
  <c r="N1073" i="19"/>
  <c r="N1074" i="19"/>
  <c r="N1075" i="19"/>
  <c r="N1076" i="19"/>
  <c r="N1077" i="19"/>
  <c r="N1078" i="19"/>
  <c r="N1079" i="19"/>
  <c r="N1080" i="19"/>
  <c r="N1081" i="19"/>
  <c r="N1082" i="19"/>
  <c r="N1083" i="19"/>
  <c r="N1084" i="19"/>
  <c r="N1085" i="19"/>
  <c r="N1086" i="19"/>
  <c r="N1087" i="19"/>
  <c r="N1088" i="19"/>
  <c r="N1089" i="19"/>
  <c r="N1090" i="19"/>
  <c r="N1091" i="19"/>
  <c r="N1092" i="19"/>
  <c r="N1093" i="19"/>
  <c r="N1094" i="19"/>
  <c r="N1095" i="19"/>
  <c r="N1096" i="19"/>
  <c r="N1097" i="19"/>
  <c r="N1098" i="19"/>
  <c r="N1099" i="19"/>
  <c r="N1100" i="19"/>
  <c r="N1101" i="19"/>
  <c r="N1102" i="19"/>
  <c r="N1103" i="19"/>
  <c r="N1104" i="19"/>
  <c r="N1105" i="19"/>
  <c r="N1106" i="19"/>
  <c r="N1107" i="19"/>
  <c r="N1108" i="19"/>
  <c r="N1109" i="19"/>
  <c r="N1110" i="19"/>
  <c r="N1111" i="19"/>
  <c r="N1112" i="19"/>
  <c r="N1113" i="19"/>
  <c r="N1114" i="19"/>
  <c r="N1115" i="19"/>
  <c r="N1116" i="19"/>
  <c r="N1117" i="19"/>
  <c r="N1118" i="19"/>
  <c r="N1119" i="19"/>
  <c r="N1120" i="19"/>
  <c r="N1121" i="19"/>
  <c r="N1122" i="19"/>
  <c r="N1123" i="19"/>
  <c r="N1124" i="19"/>
  <c r="N1125" i="19"/>
  <c r="N1126" i="19"/>
  <c r="N1127" i="19"/>
  <c r="N1128" i="19"/>
  <c r="N1129" i="19"/>
  <c r="N1130" i="19"/>
  <c r="N1131" i="19"/>
  <c r="N1132" i="19"/>
  <c r="N1133" i="19"/>
  <c r="N1134" i="19"/>
  <c r="N1135" i="19"/>
  <c r="N1136" i="19"/>
  <c r="N1137" i="19"/>
  <c r="N1138" i="19"/>
  <c r="N1139" i="19"/>
  <c r="N1140" i="19"/>
  <c r="N1141" i="19"/>
  <c r="N1142" i="19"/>
  <c r="N1143" i="19"/>
  <c r="N1144" i="19"/>
  <c r="N1145" i="19"/>
  <c r="N1146" i="19"/>
  <c r="N1147" i="19"/>
  <c r="N1148" i="19"/>
  <c r="N1149" i="19"/>
  <c r="N1150" i="19"/>
  <c r="N1151" i="19"/>
  <c r="N1152" i="19"/>
  <c r="N1153" i="19"/>
  <c r="N1154" i="19"/>
  <c r="N1155" i="19"/>
  <c r="N1156" i="19"/>
  <c r="N1157" i="19"/>
  <c r="N1158" i="19"/>
  <c r="N1159" i="19"/>
  <c r="N1160" i="19"/>
  <c r="N1161" i="19"/>
  <c r="N1162" i="19"/>
  <c r="N1163" i="19"/>
  <c r="N2" i="19"/>
  <c r="M3" i="19"/>
  <c r="M4" i="19"/>
  <c r="M5" i="19"/>
  <c r="M6" i="19"/>
  <c r="M7" i="19"/>
  <c r="M8" i="19"/>
  <c r="M9" i="19"/>
  <c r="M10" i="19"/>
  <c r="M11" i="19"/>
  <c r="M12" i="19"/>
  <c r="M13" i="19"/>
  <c r="M14" i="19"/>
  <c r="M15" i="19"/>
  <c r="M16" i="19"/>
  <c r="M17" i="19"/>
  <c r="M18" i="19"/>
  <c r="M19" i="19"/>
  <c r="M20" i="19"/>
  <c r="M21" i="19"/>
  <c r="M22" i="19"/>
  <c r="M23" i="19"/>
  <c r="M24" i="19"/>
  <c r="M25" i="19"/>
  <c r="M26" i="19"/>
  <c r="M27" i="19"/>
  <c r="M28" i="19"/>
  <c r="M29" i="19"/>
  <c r="M30" i="19"/>
  <c r="M31" i="19"/>
  <c r="M32" i="19"/>
  <c r="M33" i="19"/>
  <c r="M34" i="19"/>
  <c r="M35" i="19"/>
  <c r="M36" i="19"/>
  <c r="M37" i="19"/>
  <c r="M38" i="19"/>
  <c r="M39" i="19"/>
  <c r="M40" i="19"/>
  <c r="M41" i="19"/>
  <c r="M42" i="19"/>
  <c r="M43" i="19"/>
  <c r="M44" i="19"/>
  <c r="M45" i="19"/>
  <c r="M46" i="19"/>
  <c r="M47" i="19"/>
  <c r="M48" i="19"/>
  <c r="M49" i="19"/>
  <c r="M50" i="19"/>
  <c r="M51" i="19"/>
  <c r="M52" i="19"/>
  <c r="M53" i="19"/>
  <c r="M54" i="19"/>
  <c r="M55" i="19"/>
  <c r="M56" i="19"/>
  <c r="M57" i="19"/>
  <c r="M58" i="19"/>
  <c r="M59" i="19"/>
  <c r="M60" i="19"/>
  <c r="M61" i="19"/>
  <c r="M62" i="19"/>
  <c r="M63" i="19"/>
  <c r="M64" i="19"/>
  <c r="M65" i="19"/>
  <c r="M66" i="19"/>
  <c r="M67" i="19"/>
  <c r="M68" i="19"/>
  <c r="M69" i="19"/>
  <c r="M70" i="19"/>
  <c r="M71" i="19"/>
  <c r="M72" i="19"/>
  <c r="M73" i="19"/>
  <c r="M74" i="19"/>
  <c r="M75" i="19"/>
  <c r="M76" i="19"/>
  <c r="M77" i="19"/>
  <c r="M78" i="19"/>
  <c r="M79" i="19"/>
  <c r="M80" i="19"/>
  <c r="M81" i="19"/>
  <c r="M82" i="19"/>
  <c r="M83" i="19"/>
  <c r="M84" i="19"/>
  <c r="M85" i="19"/>
  <c r="M86" i="19"/>
  <c r="M87" i="19"/>
  <c r="M88" i="19"/>
  <c r="M89" i="19"/>
  <c r="M90" i="19"/>
  <c r="M91" i="19"/>
  <c r="M92" i="19"/>
  <c r="M93" i="19"/>
  <c r="M94" i="19"/>
  <c r="M95" i="19"/>
  <c r="M96" i="19"/>
  <c r="M97" i="19"/>
  <c r="M98" i="19"/>
  <c r="M99" i="19"/>
  <c r="M100" i="19"/>
  <c r="M101" i="19"/>
  <c r="M102" i="19"/>
  <c r="M103" i="19"/>
  <c r="M104" i="19"/>
  <c r="M105" i="19"/>
  <c r="M106" i="19"/>
  <c r="M107" i="19"/>
  <c r="M108" i="19"/>
  <c r="M109" i="19"/>
  <c r="M110" i="19"/>
  <c r="M111" i="19"/>
  <c r="M112" i="19"/>
  <c r="M113" i="19"/>
  <c r="M114" i="19"/>
  <c r="M115" i="19"/>
  <c r="M116" i="19"/>
  <c r="M117" i="19"/>
  <c r="M118" i="19"/>
  <c r="M119" i="19"/>
  <c r="M120" i="19"/>
  <c r="M121" i="19"/>
  <c r="M122" i="19"/>
  <c r="M123" i="19"/>
  <c r="M124" i="19"/>
  <c r="M125" i="19"/>
  <c r="M126" i="19"/>
  <c r="M127" i="19"/>
  <c r="M128" i="19"/>
  <c r="M129" i="19"/>
  <c r="M130" i="19"/>
  <c r="M131" i="19"/>
  <c r="M132" i="19"/>
  <c r="M133" i="19"/>
  <c r="M134" i="19"/>
  <c r="M135" i="19"/>
  <c r="M136" i="19"/>
  <c r="M137" i="19"/>
  <c r="M138" i="19"/>
  <c r="M139" i="19"/>
  <c r="M140" i="19"/>
  <c r="M141" i="19"/>
  <c r="M142" i="19"/>
  <c r="M143" i="19"/>
  <c r="M144" i="19"/>
  <c r="M145" i="19"/>
  <c r="M146" i="19"/>
  <c r="M147" i="19"/>
  <c r="M148" i="19"/>
  <c r="M149" i="19"/>
  <c r="M150" i="19"/>
  <c r="M151" i="19"/>
  <c r="M152" i="19"/>
  <c r="M153" i="19"/>
  <c r="M154" i="19"/>
  <c r="M155" i="19"/>
  <c r="M156" i="19"/>
  <c r="M157" i="19"/>
  <c r="M158" i="19"/>
  <c r="M159" i="19"/>
  <c r="M160" i="19"/>
  <c r="M161" i="19"/>
  <c r="M162" i="19"/>
  <c r="M163" i="19"/>
  <c r="M164" i="19"/>
  <c r="M165" i="19"/>
  <c r="M166" i="19"/>
  <c r="M167" i="19"/>
  <c r="M168" i="19"/>
  <c r="M169" i="19"/>
  <c r="M170" i="19"/>
  <c r="M171" i="19"/>
  <c r="M172" i="19"/>
  <c r="M173" i="19"/>
  <c r="M174" i="19"/>
  <c r="M175" i="19"/>
  <c r="M176" i="19"/>
  <c r="M177" i="19"/>
  <c r="M178" i="19"/>
  <c r="M179" i="19"/>
  <c r="M180" i="19"/>
  <c r="M181" i="19"/>
  <c r="M182" i="19"/>
  <c r="M183" i="19"/>
  <c r="M184" i="19"/>
  <c r="M185" i="19"/>
  <c r="M186" i="19"/>
  <c r="M187" i="19"/>
  <c r="M188" i="19"/>
  <c r="M189" i="19"/>
  <c r="M190" i="19"/>
  <c r="M191" i="19"/>
  <c r="M192" i="19"/>
  <c r="M193" i="19"/>
  <c r="M194" i="19"/>
  <c r="M195" i="19"/>
  <c r="M196" i="19"/>
  <c r="M197" i="19"/>
  <c r="M198" i="19"/>
  <c r="M199" i="19"/>
  <c r="M200" i="19"/>
  <c r="M201" i="19"/>
  <c r="M202" i="19"/>
  <c r="M203" i="19"/>
  <c r="M204" i="19"/>
  <c r="M205" i="19"/>
  <c r="M206" i="19"/>
  <c r="M207" i="19"/>
  <c r="M208" i="19"/>
  <c r="M209" i="19"/>
  <c r="M210" i="19"/>
  <c r="M211" i="19"/>
  <c r="M212" i="19"/>
  <c r="M213" i="19"/>
  <c r="M214" i="19"/>
  <c r="M215" i="19"/>
  <c r="M216" i="19"/>
  <c r="M217" i="19"/>
  <c r="M218" i="19"/>
  <c r="M219" i="19"/>
  <c r="M220" i="19"/>
  <c r="M221" i="19"/>
  <c r="M222" i="19"/>
  <c r="M223" i="19"/>
  <c r="M224" i="19"/>
  <c r="M225" i="19"/>
  <c r="M226" i="19"/>
  <c r="M227" i="19"/>
  <c r="M228" i="19"/>
  <c r="M229" i="19"/>
  <c r="M230" i="19"/>
  <c r="M231" i="19"/>
  <c r="M232" i="19"/>
  <c r="M233" i="19"/>
  <c r="M234" i="19"/>
  <c r="M235" i="19"/>
  <c r="M236" i="19"/>
  <c r="M237" i="19"/>
  <c r="M238" i="19"/>
  <c r="M239" i="19"/>
  <c r="M240" i="19"/>
  <c r="M241" i="19"/>
  <c r="M242" i="19"/>
  <c r="M243" i="19"/>
  <c r="M244" i="19"/>
  <c r="M245" i="19"/>
  <c r="M246" i="19"/>
  <c r="M247" i="19"/>
  <c r="M248" i="19"/>
  <c r="M249" i="19"/>
  <c r="M250" i="19"/>
  <c r="M251" i="19"/>
  <c r="M252" i="19"/>
  <c r="M253" i="19"/>
  <c r="M254" i="19"/>
  <c r="M255" i="19"/>
  <c r="M256" i="19"/>
  <c r="M257" i="19"/>
  <c r="M258" i="19"/>
  <c r="M259" i="19"/>
  <c r="M260" i="19"/>
  <c r="M261" i="19"/>
  <c r="M262" i="19"/>
  <c r="M263" i="19"/>
  <c r="M264" i="19"/>
  <c r="M265" i="19"/>
  <c r="M266" i="19"/>
  <c r="M267" i="19"/>
  <c r="M268" i="19"/>
  <c r="M269" i="19"/>
  <c r="M270" i="19"/>
  <c r="M271" i="19"/>
  <c r="M272" i="19"/>
  <c r="M273" i="19"/>
  <c r="M274" i="19"/>
  <c r="M275" i="19"/>
  <c r="M276" i="19"/>
  <c r="M277" i="19"/>
  <c r="M278" i="19"/>
  <c r="M279" i="19"/>
  <c r="M280" i="19"/>
  <c r="M281" i="19"/>
  <c r="M282" i="19"/>
  <c r="M283" i="19"/>
  <c r="M284" i="19"/>
  <c r="M285" i="19"/>
  <c r="M286" i="19"/>
  <c r="M287" i="19"/>
  <c r="M288" i="19"/>
  <c r="M289" i="19"/>
  <c r="M290" i="19"/>
  <c r="M291" i="19"/>
  <c r="M292" i="19"/>
  <c r="M293" i="19"/>
  <c r="M294" i="19"/>
  <c r="M295" i="19"/>
  <c r="M296" i="19"/>
  <c r="M297" i="19"/>
  <c r="M298" i="19"/>
  <c r="M299" i="19"/>
  <c r="M300" i="19"/>
  <c r="M301" i="19"/>
  <c r="M302" i="19"/>
  <c r="M303" i="19"/>
  <c r="M304" i="19"/>
  <c r="M305" i="19"/>
  <c r="M306" i="19"/>
  <c r="M307" i="19"/>
  <c r="M308" i="19"/>
  <c r="M309" i="19"/>
  <c r="M310" i="19"/>
  <c r="M311" i="19"/>
  <c r="M312" i="19"/>
  <c r="M313" i="19"/>
  <c r="M314" i="19"/>
  <c r="M315" i="19"/>
  <c r="M316" i="19"/>
  <c r="M317" i="19"/>
  <c r="M318" i="19"/>
  <c r="M319" i="19"/>
  <c r="M320" i="19"/>
  <c r="M321" i="19"/>
  <c r="M322" i="19"/>
  <c r="M323" i="19"/>
  <c r="M324" i="19"/>
  <c r="M325" i="19"/>
  <c r="M326" i="19"/>
  <c r="M327" i="19"/>
  <c r="M328" i="19"/>
  <c r="M329" i="19"/>
  <c r="M330" i="19"/>
  <c r="M331" i="19"/>
  <c r="M332" i="19"/>
  <c r="M333" i="19"/>
  <c r="M334" i="19"/>
  <c r="M335" i="19"/>
  <c r="M336" i="19"/>
  <c r="M337" i="19"/>
  <c r="M338" i="19"/>
  <c r="M339" i="19"/>
  <c r="M340" i="19"/>
  <c r="M341" i="19"/>
  <c r="M342" i="19"/>
  <c r="M343" i="19"/>
  <c r="M344" i="19"/>
  <c r="M345" i="19"/>
  <c r="M346" i="19"/>
  <c r="M347" i="19"/>
  <c r="M348" i="19"/>
  <c r="M349" i="19"/>
  <c r="M350" i="19"/>
  <c r="M351" i="19"/>
  <c r="M352" i="19"/>
  <c r="M353" i="19"/>
  <c r="M354" i="19"/>
  <c r="M355" i="19"/>
  <c r="M356" i="19"/>
  <c r="M357" i="19"/>
  <c r="M358" i="19"/>
  <c r="M359" i="19"/>
  <c r="M360" i="19"/>
  <c r="M361" i="19"/>
  <c r="M362" i="19"/>
  <c r="M363" i="19"/>
  <c r="M364" i="19"/>
  <c r="M365" i="19"/>
  <c r="M366" i="19"/>
  <c r="M367" i="19"/>
  <c r="M368" i="19"/>
  <c r="M369" i="19"/>
  <c r="M370" i="19"/>
  <c r="M371" i="19"/>
  <c r="M372" i="19"/>
  <c r="M373" i="19"/>
  <c r="M374" i="19"/>
  <c r="M375" i="19"/>
  <c r="M376" i="19"/>
  <c r="M377" i="19"/>
  <c r="M378" i="19"/>
  <c r="M379" i="19"/>
  <c r="M380" i="19"/>
  <c r="M381" i="19"/>
  <c r="M382" i="19"/>
  <c r="M383" i="19"/>
  <c r="M384" i="19"/>
  <c r="M385" i="19"/>
  <c r="M386" i="19"/>
  <c r="M387" i="19"/>
  <c r="M388" i="19"/>
  <c r="M389" i="19"/>
  <c r="M390" i="19"/>
  <c r="M391" i="19"/>
  <c r="M392" i="19"/>
  <c r="M393" i="19"/>
  <c r="M394" i="19"/>
  <c r="M395" i="19"/>
  <c r="M396" i="19"/>
  <c r="M397" i="19"/>
  <c r="M398" i="19"/>
  <c r="M399" i="19"/>
  <c r="M400" i="19"/>
  <c r="M401" i="19"/>
  <c r="M402" i="19"/>
  <c r="M403" i="19"/>
  <c r="M404" i="19"/>
  <c r="M405" i="19"/>
  <c r="M406" i="19"/>
  <c r="M407" i="19"/>
  <c r="M408" i="19"/>
  <c r="M409" i="19"/>
  <c r="M410" i="19"/>
  <c r="M411" i="19"/>
  <c r="M412" i="19"/>
  <c r="M413" i="19"/>
  <c r="M414" i="19"/>
  <c r="M415" i="19"/>
  <c r="M416" i="19"/>
  <c r="M417" i="19"/>
  <c r="M418" i="19"/>
  <c r="M419" i="19"/>
  <c r="M420" i="19"/>
  <c r="M421" i="19"/>
  <c r="M422" i="19"/>
  <c r="M423" i="19"/>
  <c r="M424" i="19"/>
  <c r="M425" i="19"/>
  <c r="M426" i="19"/>
  <c r="M427" i="19"/>
  <c r="M428" i="19"/>
  <c r="M429" i="19"/>
  <c r="M430" i="19"/>
  <c r="M431" i="19"/>
  <c r="M432" i="19"/>
  <c r="M433" i="19"/>
  <c r="M434" i="19"/>
  <c r="M435" i="19"/>
  <c r="M436" i="19"/>
  <c r="M437" i="19"/>
  <c r="M438" i="19"/>
  <c r="M439" i="19"/>
  <c r="M440" i="19"/>
  <c r="M441" i="19"/>
  <c r="M442" i="19"/>
  <c r="M443" i="19"/>
  <c r="M444" i="19"/>
  <c r="M445" i="19"/>
  <c r="M446" i="19"/>
  <c r="M447" i="19"/>
  <c r="M448" i="19"/>
  <c r="M449" i="19"/>
  <c r="M450" i="19"/>
  <c r="M451" i="19"/>
  <c r="M452" i="19"/>
  <c r="M453" i="19"/>
  <c r="M454" i="19"/>
  <c r="M455" i="19"/>
  <c r="M456" i="19"/>
  <c r="M457" i="19"/>
  <c r="M458" i="19"/>
  <c r="M459" i="19"/>
  <c r="M460" i="19"/>
  <c r="M461" i="19"/>
  <c r="M462" i="19"/>
  <c r="M463" i="19"/>
  <c r="M464" i="19"/>
  <c r="M465" i="19"/>
  <c r="M466" i="19"/>
  <c r="M467" i="19"/>
  <c r="M468" i="19"/>
  <c r="M469" i="19"/>
  <c r="M470" i="19"/>
  <c r="M471" i="19"/>
  <c r="M472" i="19"/>
  <c r="M473" i="19"/>
  <c r="M474" i="19"/>
  <c r="M475" i="19"/>
  <c r="M476" i="19"/>
  <c r="M477" i="19"/>
  <c r="M478" i="19"/>
  <c r="M479" i="19"/>
  <c r="M480" i="19"/>
  <c r="M481" i="19"/>
  <c r="M482" i="19"/>
  <c r="M483" i="19"/>
  <c r="M484" i="19"/>
  <c r="M485" i="19"/>
  <c r="M486" i="19"/>
  <c r="M487" i="19"/>
  <c r="M488" i="19"/>
  <c r="M489" i="19"/>
  <c r="M490" i="19"/>
  <c r="M491" i="19"/>
  <c r="M492" i="19"/>
  <c r="M493" i="19"/>
  <c r="M494" i="19"/>
  <c r="M495" i="19"/>
  <c r="M496" i="19"/>
  <c r="M497" i="19"/>
  <c r="M498" i="19"/>
  <c r="M499" i="19"/>
  <c r="M500" i="19"/>
  <c r="M501" i="19"/>
  <c r="M502" i="19"/>
  <c r="M503" i="19"/>
  <c r="M504" i="19"/>
  <c r="M505" i="19"/>
  <c r="M506" i="19"/>
  <c r="M507" i="19"/>
  <c r="M508" i="19"/>
  <c r="M509" i="19"/>
  <c r="M510" i="19"/>
  <c r="M511" i="19"/>
  <c r="M512" i="19"/>
  <c r="M513" i="19"/>
  <c r="M514" i="19"/>
  <c r="M515" i="19"/>
  <c r="M516" i="19"/>
  <c r="M517" i="19"/>
  <c r="M518" i="19"/>
  <c r="M519" i="19"/>
  <c r="M520" i="19"/>
  <c r="M521" i="19"/>
  <c r="M522" i="19"/>
  <c r="M523" i="19"/>
  <c r="M524" i="19"/>
  <c r="M525" i="19"/>
  <c r="M526" i="19"/>
  <c r="M527" i="19"/>
  <c r="M528" i="19"/>
  <c r="M529" i="19"/>
  <c r="M530" i="19"/>
  <c r="M531" i="19"/>
  <c r="M532" i="19"/>
  <c r="M533" i="19"/>
  <c r="M534" i="19"/>
  <c r="M535" i="19"/>
  <c r="M536" i="19"/>
  <c r="M537" i="19"/>
  <c r="M538" i="19"/>
  <c r="M539" i="19"/>
  <c r="M540" i="19"/>
  <c r="M541" i="19"/>
  <c r="M542" i="19"/>
  <c r="M543" i="19"/>
  <c r="M544" i="19"/>
  <c r="M545" i="19"/>
  <c r="M546" i="19"/>
  <c r="M547" i="19"/>
  <c r="M548" i="19"/>
  <c r="M549" i="19"/>
  <c r="M550" i="19"/>
  <c r="M551" i="19"/>
  <c r="M552" i="19"/>
  <c r="M553" i="19"/>
  <c r="M554" i="19"/>
  <c r="M555" i="19"/>
  <c r="M556" i="19"/>
  <c r="M557" i="19"/>
  <c r="M558" i="19"/>
  <c r="M559" i="19"/>
  <c r="M560" i="19"/>
  <c r="M561" i="19"/>
  <c r="M562" i="19"/>
  <c r="M563" i="19"/>
  <c r="M564" i="19"/>
  <c r="M565" i="19"/>
  <c r="M566" i="19"/>
  <c r="M567" i="19"/>
  <c r="M568" i="19"/>
  <c r="M569" i="19"/>
  <c r="M570" i="19"/>
  <c r="M571" i="19"/>
  <c r="M572" i="19"/>
  <c r="M573" i="19"/>
  <c r="M574" i="19"/>
  <c r="M575" i="19"/>
  <c r="M576" i="19"/>
  <c r="M577" i="19"/>
  <c r="M578" i="19"/>
  <c r="M579" i="19"/>
  <c r="M580" i="19"/>
  <c r="M581" i="19"/>
  <c r="M582" i="19"/>
  <c r="M583" i="19"/>
  <c r="M584" i="19"/>
  <c r="M585" i="19"/>
  <c r="M586" i="19"/>
  <c r="M587" i="19"/>
  <c r="M588" i="19"/>
  <c r="M589" i="19"/>
  <c r="M590" i="19"/>
  <c r="M591" i="19"/>
  <c r="M592" i="19"/>
  <c r="M593" i="19"/>
  <c r="M594" i="19"/>
  <c r="M595" i="19"/>
  <c r="M596" i="19"/>
  <c r="M597" i="19"/>
  <c r="M598" i="19"/>
  <c r="M599" i="19"/>
  <c r="M600" i="19"/>
  <c r="M601" i="19"/>
  <c r="M602" i="19"/>
  <c r="M603" i="19"/>
  <c r="M604" i="19"/>
  <c r="M605" i="19"/>
  <c r="M606" i="19"/>
  <c r="M607" i="19"/>
  <c r="M608" i="19"/>
  <c r="M609" i="19"/>
  <c r="M610" i="19"/>
  <c r="M611" i="19"/>
  <c r="M612" i="19"/>
  <c r="M613" i="19"/>
  <c r="M614" i="19"/>
  <c r="M615" i="19"/>
  <c r="M616" i="19"/>
  <c r="M617" i="19"/>
  <c r="M618" i="19"/>
  <c r="M619" i="19"/>
  <c r="M620" i="19"/>
  <c r="M621" i="19"/>
  <c r="M622" i="19"/>
  <c r="M623" i="19"/>
  <c r="M624" i="19"/>
  <c r="M625" i="19"/>
  <c r="M626" i="19"/>
  <c r="M627" i="19"/>
  <c r="M628" i="19"/>
  <c r="M629" i="19"/>
  <c r="M630" i="19"/>
  <c r="M631" i="19"/>
  <c r="M632" i="19"/>
  <c r="M633" i="19"/>
  <c r="M634" i="19"/>
  <c r="M635" i="19"/>
  <c r="M636" i="19"/>
  <c r="M637" i="19"/>
  <c r="M638" i="19"/>
  <c r="M639" i="19"/>
  <c r="M640" i="19"/>
  <c r="M641" i="19"/>
  <c r="M642" i="19"/>
  <c r="M643" i="19"/>
  <c r="M644" i="19"/>
  <c r="M645" i="19"/>
  <c r="M646" i="19"/>
  <c r="M647" i="19"/>
  <c r="M648" i="19"/>
  <c r="M649" i="19"/>
  <c r="M650" i="19"/>
  <c r="M651" i="19"/>
  <c r="M652" i="19"/>
  <c r="M653" i="19"/>
  <c r="M654" i="19"/>
  <c r="M655" i="19"/>
  <c r="M656" i="19"/>
  <c r="M657" i="19"/>
  <c r="M658" i="19"/>
  <c r="M659" i="19"/>
  <c r="M660" i="19"/>
  <c r="M661" i="19"/>
  <c r="M662" i="19"/>
  <c r="M663" i="19"/>
  <c r="M664" i="19"/>
  <c r="M665" i="19"/>
  <c r="M666" i="19"/>
  <c r="M667" i="19"/>
  <c r="M668" i="19"/>
  <c r="M669" i="19"/>
  <c r="M670" i="19"/>
  <c r="M671" i="19"/>
  <c r="M672" i="19"/>
  <c r="M673" i="19"/>
  <c r="M674" i="19"/>
  <c r="M675" i="19"/>
  <c r="M676" i="19"/>
  <c r="M677" i="19"/>
  <c r="M678" i="19"/>
  <c r="M679" i="19"/>
  <c r="M680" i="19"/>
  <c r="M681" i="19"/>
  <c r="M682" i="19"/>
  <c r="M683" i="19"/>
  <c r="M684" i="19"/>
  <c r="M685" i="19"/>
  <c r="M686" i="19"/>
  <c r="M687" i="19"/>
  <c r="M688" i="19"/>
  <c r="M689" i="19"/>
  <c r="M690" i="19"/>
  <c r="M691" i="19"/>
  <c r="M692" i="19"/>
  <c r="M693" i="19"/>
  <c r="M694" i="19"/>
  <c r="M695" i="19"/>
  <c r="M696" i="19"/>
  <c r="M697" i="19"/>
  <c r="M698" i="19"/>
  <c r="M699" i="19"/>
  <c r="M700" i="19"/>
  <c r="M701" i="19"/>
  <c r="M702" i="19"/>
  <c r="M703" i="19"/>
  <c r="M704" i="19"/>
  <c r="M705" i="19"/>
  <c r="M706" i="19"/>
  <c r="M707" i="19"/>
  <c r="M708" i="19"/>
  <c r="M709" i="19"/>
  <c r="M710" i="19"/>
  <c r="M711" i="19"/>
  <c r="M712" i="19"/>
  <c r="M713" i="19"/>
  <c r="M714" i="19"/>
  <c r="M715" i="19"/>
  <c r="M716" i="19"/>
  <c r="M717" i="19"/>
  <c r="M718" i="19"/>
  <c r="M719" i="19"/>
  <c r="M720" i="19"/>
  <c r="M721" i="19"/>
  <c r="M722" i="19"/>
  <c r="M723" i="19"/>
  <c r="M724" i="19"/>
  <c r="M725" i="19"/>
  <c r="M726" i="19"/>
  <c r="M727" i="19"/>
  <c r="M728" i="19"/>
  <c r="M729" i="19"/>
  <c r="M730" i="19"/>
  <c r="M731" i="19"/>
  <c r="M732" i="19"/>
  <c r="M733" i="19"/>
  <c r="M734" i="19"/>
  <c r="M735" i="19"/>
  <c r="M736" i="19"/>
  <c r="M737" i="19"/>
  <c r="M738" i="19"/>
  <c r="M739" i="19"/>
  <c r="M740" i="19"/>
  <c r="M741" i="19"/>
  <c r="M742" i="19"/>
  <c r="M743" i="19"/>
  <c r="M744" i="19"/>
  <c r="M745" i="19"/>
  <c r="M746" i="19"/>
  <c r="M747" i="19"/>
  <c r="M748" i="19"/>
  <c r="M749" i="19"/>
  <c r="M750" i="19"/>
  <c r="M751" i="19"/>
  <c r="M752" i="19"/>
  <c r="M753" i="19"/>
  <c r="M754" i="19"/>
  <c r="M755" i="19"/>
  <c r="M756" i="19"/>
  <c r="M757" i="19"/>
  <c r="M758" i="19"/>
  <c r="M759" i="19"/>
  <c r="M760" i="19"/>
  <c r="M761" i="19"/>
  <c r="M762" i="19"/>
  <c r="M763" i="19"/>
  <c r="M764" i="19"/>
  <c r="M765" i="19"/>
  <c r="M766" i="19"/>
  <c r="M767" i="19"/>
  <c r="M768" i="19"/>
  <c r="M769" i="19"/>
  <c r="M770" i="19"/>
  <c r="M771" i="19"/>
  <c r="M772" i="19"/>
  <c r="M773" i="19"/>
  <c r="M774" i="19"/>
  <c r="M775" i="19"/>
  <c r="M776" i="19"/>
  <c r="M777" i="19"/>
  <c r="M778" i="19"/>
  <c r="M779" i="19"/>
  <c r="M780" i="19"/>
  <c r="M781" i="19"/>
  <c r="M782" i="19"/>
  <c r="M783" i="19"/>
  <c r="M784" i="19"/>
  <c r="M785" i="19"/>
  <c r="M786" i="19"/>
  <c r="M787" i="19"/>
  <c r="M788" i="19"/>
  <c r="M789" i="19"/>
  <c r="M790" i="19"/>
  <c r="M791" i="19"/>
  <c r="M792" i="19"/>
  <c r="M793" i="19"/>
  <c r="M794" i="19"/>
  <c r="M795" i="19"/>
  <c r="M796" i="19"/>
  <c r="M797" i="19"/>
  <c r="M798" i="19"/>
  <c r="M799" i="19"/>
  <c r="M800" i="19"/>
  <c r="M801" i="19"/>
  <c r="M802" i="19"/>
  <c r="M803" i="19"/>
  <c r="M804" i="19"/>
  <c r="M805" i="19"/>
  <c r="M806" i="19"/>
  <c r="M807" i="19"/>
  <c r="M808" i="19"/>
  <c r="M809" i="19"/>
  <c r="M810" i="19"/>
  <c r="M811" i="19"/>
  <c r="M812" i="19"/>
  <c r="M813" i="19"/>
  <c r="M814" i="19"/>
  <c r="M815" i="19"/>
  <c r="M816" i="19"/>
  <c r="M817" i="19"/>
  <c r="M818" i="19"/>
  <c r="M819" i="19"/>
  <c r="M820" i="19"/>
  <c r="M821" i="19"/>
  <c r="M822" i="19"/>
  <c r="M823" i="19"/>
  <c r="M824" i="19"/>
  <c r="M825" i="19"/>
  <c r="M826" i="19"/>
  <c r="M827" i="19"/>
  <c r="M828" i="19"/>
  <c r="M829" i="19"/>
  <c r="M830" i="19"/>
  <c r="M831" i="19"/>
  <c r="M832" i="19"/>
  <c r="M833" i="19"/>
  <c r="M834" i="19"/>
  <c r="M835" i="19"/>
  <c r="M836" i="19"/>
  <c r="M837" i="19"/>
  <c r="M838" i="19"/>
  <c r="M839" i="19"/>
  <c r="M840" i="19"/>
  <c r="M841" i="19"/>
  <c r="M842" i="19"/>
  <c r="M843" i="19"/>
  <c r="M844" i="19"/>
  <c r="M845" i="19"/>
  <c r="M846" i="19"/>
  <c r="M847" i="19"/>
  <c r="M848" i="19"/>
  <c r="M849" i="19"/>
  <c r="M850" i="19"/>
  <c r="M851" i="19"/>
  <c r="M852" i="19"/>
  <c r="M853" i="19"/>
  <c r="M854" i="19"/>
  <c r="M855" i="19"/>
  <c r="M856" i="19"/>
  <c r="M857" i="19"/>
  <c r="M858" i="19"/>
  <c r="M859" i="19"/>
  <c r="M860" i="19"/>
  <c r="M861" i="19"/>
  <c r="M862" i="19"/>
  <c r="M863" i="19"/>
  <c r="M864" i="19"/>
  <c r="M865" i="19"/>
  <c r="M866" i="19"/>
  <c r="M867" i="19"/>
  <c r="M868" i="19"/>
  <c r="M869" i="19"/>
  <c r="M870" i="19"/>
  <c r="M871" i="19"/>
  <c r="M872" i="19"/>
  <c r="M873" i="19"/>
  <c r="M874" i="19"/>
  <c r="M875" i="19"/>
  <c r="M876" i="19"/>
  <c r="M877" i="19"/>
  <c r="M878" i="19"/>
  <c r="M879" i="19"/>
  <c r="M880" i="19"/>
  <c r="M881" i="19"/>
  <c r="M882" i="19"/>
  <c r="M883" i="19"/>
  <c r="M884" i="19"/>
  <c r="M885" i="19"/>
  <c r="M886" i="19"/>
  <c r="M887" i="19"/>
  <c r="M888" i="19"/>
  <c r="M889" i="19"/>
  <c r="M890" i="19"/>
  <c r="M891" i="19"/>
  <c r="M892" i="19"/>
  <c r="M893" i="19"/>
  <c r="M894" i="19"/>
  <c r="M895" i="19"/>
  <c r="M896" i="19"/>
  <c r="M897" i="19"/>
  <c r="M898" i="19"/>
  <c r="M899" i="19"/>
  <c r="M900" i="19"/>
  <c r="M901" i="19"/>
  <c r="M902" i="19"/>
  <c r="M903" i="19"/>
  <c r="M904" i="19"/>
  <c r="M905" i="19"/>
  <c r="M906" i="19"/>
  <c r="M907" i="19"/>
  <c r="M908" i="19"/>
  <c r="M909" i="19"/>
  <c r="M910" i="19"/>
  <c r="M911" i="19"/>
  <c r="M912" i="19"/>
  <c r="M913" i="19"/>
  <c r="M914" i="19"/>
  <c r="M915" i="19"/>
  <c r="M916" i="19"/>
  <c r="M917" i="19"/>
  <c r="M918" i="19"/>
  <c r="M919" i="19"/>
  <c r="M920" i="19"/>
  <c r="M921" i="19"/>
  <c r="M922" i="19"/>
  <c r="M923" i="19"/>
  <c r="M924" i="19"/>
  <c r="M925" i="19"/>
  <c r="M926" i="19"/>
  <c r="M927" i="19"/>
  <c r="M928" i="19"/>
  <c r="M929" i="19"/>
  <c r="M930" i="19"/>
  <c r="M931" i="19"/>
  <c r="M932" i="19"/>
  <c r="M933" i="19"/>
  <c r="M934" i="19"/>
  <c r="M935" i="19"/>
  <c r="M936" i="19"/>
  <c r="M937" i="19"/>
  <c r="M938" i="19"/>
  <c r="M939" i="19"/>
  <c r="M940" i="19"/>
  <c r="M941" i="19"/>
  <c r="M942" i="19"/>
  <c r="M943" i="19"/>
  <c r="M944" i="19"/>
  <c r="M945" i="19"/>
  <c r="M946" i="19"/>
  <c r="M947" i="19"/>
  <c r="M948" i="19"/>
  <c r="M949" i="19"/>
  <c r="M950" i="19"/>
  <c r="M951" i="19"/>
  <c r="M952" i="19"/>
  <c r="M953" i="19"/>
  <c r="M954" i="19"/>
  <c r="M955" i="19"/>
  <c r="M956" i="19"/>
  <c r="M957" i="19"/>
  <c r="M958" i="19"/>
  <c r="M959" i="19"/>
  <c r="M960" i="19"/>
  <c r="M961" i="19"/>
  <c r="M962" i="19"/>
  <c r="M963" i="19"/>
  <c r="M964" i="19"/>
  <c r="M965" i="19"/>
  <c r="M966" i="19"/>
  <c r="M967" i="19"/>
  <c r="M968" i="19"/>
  <c r="M969" i="19"/>
  <c r="M970" i="19"/>
  <c r="M971" i="19"/>
  <c r="M972" i="19"/>
  <c r="M973" i="19"/>
  <c r="M974" i="19"/>
  <c r="M975" i="19"/>
  <c r="M976" i="19"/>
  <c r="M977" i="19"/>
  <c r="M978" i="19"/>
  <c r="M979" i="19"/>
  <c r="M980" i="19"/>
  <c r="M981" i="19"/>
  <c r="M982" i="19"/>
  <c r="M983" i="19"/>
  <c r="M984" i="19"/>
  <c r="M985" i="19"/>
  <c r="M986" i="19"/>
  <c r="M987" i="19"/>
  <c r="M988" i="19"/>
  <c r="M989" i="19"/>
  <c r="M990" i="19"/>
  <c r="M991" i="19"/>
  <c r="M992" i="19"/>
  <c r="M993" i="19"/>
  <c r="M994" i="19"/>
  <c r="M995" i="19"/>
  <c r="M996" i="19"/>
  <c r="M997" i="19"/>
  <c r="M998" i="19"/>
  <c r="M999" i="19"/>
  <c r="M1000" i="19"/>
  <c r="M1001" i="19"/>
  <c r="M1002" i="19"/>
  <c r="M1003" i="19"/>
  <c r="M1004" i="19"/>
  <c r="M1005" i="19"/>
  <c r="M1006" i="19"/>
  <c r="M1007" i="19"/>
  <c r="M1008" i="19"/>
  <c r="M1009" i="19"/>
  <c r="M1010" i="19"/>
  <c r="M1011" i="19"/>
  <c r="M1012" i="19"/>
  <c r="M1013" i="19"/>
  <c r="M1014" i="19"/>
  <c r="M1015" i="19"/>
  <c r="M1016" i="19"/>
  <c r="M1017" i="19"/>
  <c r="M1018" i="19"/>
  <c r="M1019" i="19"/>
  <c r="M1020" i="19"/>
  <c r="M1021" i="19"/>
  <c r="M1022" i="19"/>
  <c r="M1023" i="19"/>
  <c r="M1024" i="19"/>
  <c r="M1025" i="19"/>
  <c r="M1026" i="19"/>
  <c r="M1027" i="19"/>
  <c r="M1028" i="19"/>
  <c r="M1029" i="19"/>
  <c r="M1030" i="19"/>
  <c r="M1031" i="19"/>
  <c r="M1032" i="19"/>
  <c r="M1033" i="19"/>
  <c r="M1034" i="19"/>
  <c r="M1035" i="19"/>
  <c r="M1036" i="19"/>
  <c r="M1037" i="19"/>
  <c r="M1038" i="19"/>
  <c r="M1039" i="19"/>
  <c r="M1040" i="19"/>
  <c r="M1041" i="19"/>
  <c r="M1042" i="19"/>
  <c r="M1043" i="19"/>
  <c r="M1044" i="19"/>
  <c r="M1045" i="19"/>
  <c r="M1046" i="19"/>
  <c r="M1047" i="19"/>
  <c r="M1048" i="19"/>
  <c r="M1049" i="19"/>
  <c r="M1050" i="19"/>
  <c r="M1051" i="19"/>
  <c r="M1052" i="19"/>
  <c r="M1053" i="19"/>
  <c r="M1054" i="19"/>
  <c r="M1055" i="19"/>
  <c r="M1056" i="19"/>
  <c r="M1057" i="19"/>
  <c r="M1058" i="19"/>
  <c r="M1059" i="19"/>
  <c r="M1060" i="19"/>
  <c r="M1061" i="19"/>
  <c r="M1062" i="19"/>
  <c r="M1063" i="19"/>
  <c r="M1064" i="19"/>
  <c r="M1065" i="19"/>
  <c r="M1066" i="19"/>
  <c r="M1067" i="19"/>
  <c r="M1068" i="19"/>
  <c r="M1069" i="19"/>
  <c r="M1070" i="19"/>
  <c r="M1071" i="19"/>
  <c r="M1072" i="19"/>
  <c r="M1073" i="19"/>
  <c r="M1074" i="19"/>
  <c r="M1075" i="19"/>
  <c r="M1076" i="19"/>
  <c r="M1077" i="19"/>
  <c r="M1078" i="19"/>
  <c r="M1079" i="19"/>
  <c r="M1080" i="19"/>
  <c r="M1081" i="19"/>
  <c r="M1082" i="19"/>
  <c r="M1083" i="19"/>
  <c r="M1084" i="19"/>
  <c r="M1085" i="19"/>
  <c r="M1086" i="19"/>
  <c r="M1087" i="19"/>
  <c r="M1088" i="19"/>
  <c r="M1089" i="19"/>
  <c r="M1090" i="19"/>
  <c r="M1091" i="19"/>
  <c r="M1092" i="19"/>
  <c r="M1093" i="19"/>
  <c r="M1094" i="19"/>
  <c r="M1095" i="19"/>
  <c r="M1096" i="19"/>
  <c r="M1097" i="19"/>
  <c r="M1098" i="19"/>
  <c r="M1099" i="19"/>
  <c r="M1100" i="19"/>
  <c r="M1101" i="19"/>
  <c r="M1102" i="19"/>
  <c r="M1103" i="19"/>
  <c r="M1104" i="19"/>
  <c r="M1105" i="19"/>
  <c r="M1106" i="19"/>
  <c r="M1107" i="19"/>
  <c r="M1108" i="19"/>
  <c r="M1109" i="19"/>
  <c r="M1110" i="19"/>
  <c r="M1111" i="19"/>
  <c r="M1112" i="19"/>
  <c r="M1113" i="19"/>
  <c r="M1114" i="19"/>
  <c r="M1115" i="19"/>
  <c r="M1116" i="19"/>
  <c r="M1117" i="19"/>
  <c r="M1118" i="19"/>
  <c r="M1119" i="19"/>
  <c r="M1120" i="19"/>
  <c r="M1121" i="19"/>
  <c r="M1122" i="19"/>
  <c r="M1123" i="19"/>
  <c r="M1124" i="19"/>
  <c r="M1125" i="19"/>
  <c r="M1126" i="19"/>
  <c r="M1127" i="19"/>
  <c r="M1128" i="19"/>
  <c r="M1129" i="19"/>
  <c r="M1130" i="19"/>
  <c r="M1131" i="19"/>
  <c r="M1132" i="19"/>
  <c r="M1133" i="19"/>
  <c r="M1134" i="19"/>
  <c r="M1135" i="19"/>
  <c r="M1136" i="19"/>
  <c r="M1137" i="19"/>
  <c r="M1138" i="19"/>
  <c r="M1139" i="19"/>
  <c r="M1140" i="19"/>
  <c r="M1141" i="19"/>
  <c r="M1142" i="19"/>
  <c r="M1143" i="19"/>
  <c r="M1144" i="19"/>
  <c r="M1145" i="19"/>
  <c r="M1146" i="19"/>
  <c r="M1147" i="19"/>
  <c r="M1148" i="19"/>
  <c r="M1149" i="19"/>
  <c r="M1150" i="19"/>
  <c r="M1151" i="19"/>
  <c r="M1152" i="19"/>
  <c r="M1153" i="19"/>
  <c r="M1154" i="19"/>
  <c r="M1155" i="19"/>
  <c r="M1156" i="19"/>
  <c r="M1157" i="19"/>
  <c r="M1158" i="19"/>
  <c r="M1159" i="19"/>
  <c r="M1160" i="19"/>
  <c r="M1161" i="19"/>
  <c r="M1162" i="19"/>
  <c r="M1163" i="19"/>
  <c r="M2" i="19"/>
  <c r="L3" i="19"/>
  <c r="L4" i="19"/>
  <c r="L5" i="19"/>
  <c r="L6" i="19"/>
  <c r="L7" i="19"/>
  <c r="L8" i="19"/>
  <c r="L9" i="19"/>
  <c r="L10" i="19"/>
  <c r="L11" i="19"/>
  <c r="L12" i="19"/>
  <c r="L13" i="19"/>
  <c r="L14" i="19"/>
  <c r="L15" i="19"/>
  <c r="L16" i="19"/>
  <c r="L17" i="19"/>
  <c r="L18" i="19"/>
  <c r="L19" i="19"/>
  <c r="L20" i="19"/>
  <c r="L21" i="19"/>
  <c r="L22" i="19"/>
  <c r="L23" i="19"/>
  <c r="L24" i="19"/>
  <c r="L25" i="19"/>
  <c r="L26" i="19"/>
  <c r="L27" i="19"/>
  <c r="L28" i="19"/>
  <c r="L29" i="19"/>
  <c r="L30" i="19"/>
  <c r="L31" i="19"/>
  <c r="L32" i="19"/>
  <c r="L33" i="19"/>
  <c r="L34" i="19"/>
  <c r="L35" i="19"/>
  <c r="L36" i="19"/>
  <c r="L37" i="19"/>
  <c r="L38" i="19"/>
  <c r="L39" i="19"/>
  <c r="L40" i="19"/>
  <c r="L41" i="19"/>
  <c r="L42" i="19"/>
  <c r="L43" i="19"/>
  <c r="L44" i="19"/>
  <c r="L45" i="19"/>
  <c r="L46" i="19"/>
  <c r="L47" i="19"/>
  <c r="L48" i="19"/>
  <c r="L49" i="19"/>
  <c r="L50" i="19"/>
  <c r="L51" i="19"/>
  <c r="L52" i="19"/>
  <c r="L53" i="19"/>
  <c r="L54" i="19"/>
  <c r="L55" i="19"/>
  <c r="L56" i="19"/>
  <c r="L57" i="19"/>
  <c r="L58" i="19"/>
  <c r="L59" i="19"/>
  <c r="L60" i="19"/>
  <c r="L61" i="19"/>
  <c r="L62" i="19"/>
  <c r="L63" i="19"/>
  <c r="L64" i="19"/>
  <c r="L65" i="19"/>
  <c r="L66" i="19"/>
  <c r="L67" i="19"/>
  <c r="L68" i="19"/>
  <c r="L69" i="19"/>
  <c r="L70" i="19"/>
  <c r="L71" i="19"/>
  <c r="L72" i="19"/>
  <c r="L73" i="19"/>
  <c r="L74" i="19"/>
  <c r="L75" i="19"/>
  <c r="L76" i="19"/>
  <c r="L77" i="19"/>
  <c r="L78" i="19"/>
  <c r="L79" i="19"/>
  <c r="L80" i="19"/>
  <c r="L81" i="19"/>
  <c r="L82" i="19"/>
  <c r="L83" i="19"/>
  <c r="L84" i="19"/>
  <c r="L85" i="19"/>
  <c r="L86" i="19"/>
  <c r="L87" i="19"/>
  <c r="L88" i="19"/>
  <c r="L89" i="19"/>
  <c r="L90" i="19"/>
  <c r="L91" i="19"/>
  <c r="L92" i="19"/>
  <c r="L93" i="19"/>
  <c r="L94" i="19"/>
  <c r="L95" i="19"/>
  <c r="L96" i="19"/>
  <c r="L97" i="19"/>
  <c r="L98" i="19"/>
  <c r="L99" i="19"/>
  <c r="L100" i="19"/>
  <c r="L101" i="19"/>
  <c r="L102" i="19"/>
  <c r="L103" i="19"/>
  <c r="L104" i="19"/>
  <c r="L105" i="19"/>
  <c r="L106" i="19"/>
  <c r="L107" i="19"/>
  <c r="L108" i="19"/>
  <c r="L109" i="19"/>
  <c r="L110" i="19"/>
  <c r="L111" i="19"/>
  <c r="L112" i="19"/>
  <c r="L113" i="19"/>
  <c r="L114" i="19"/>
  <c r="L115" i="19"/>
  <c r="L116" i="19"/>
  <c r="L117" i="19"/>
  <c r="L118" i="19"/>
  <c r="L119" i="19"/>
  <c r="L120" i="19"/>
  <c r="L121" i="19"/>
  <c r="L122" i="19"/>
  <c r="L123" i="19"/>
  <c r="L124" i="19"/>
  <c r="L125" i="19"/>
  <c r="L126" i="19"/>
  <c r="L127" i="19"/>
  <c r="L128" i="19"/>
  <c r="L129" i="19"/>
  <c r="L130" i="19"/>
  <c r="L131" i="19"/>
  <c r="L132" i="19"/>
  <c r="L133" i="19"/>
  <c r="L134" i="19"/>
  <c r="L135" i="19"/>
  <c r="L136" i="19"/>
  <c r="L137" i="19"/>
  <c r="L138" i="19"/>
  <c r="L139" i="19"/>
  <c r="L140" i="19"/>
  <c r="L141" i="19"/>
  <c r="L142" i="19"/>
  <c r="L143" i="19"/>
  <c r="L144" i="19"/>
  <c r="L145" i="19"/>
  <c r="L146" i="19"/>
  <c r="L147" i="19"/>
  <c r="L148" i="19"/>
  <c r="L149" i="19"/>
  <c r="L150" i="19"/>
  <c r="L151" i="19"/>
  <c r="L152" i="19"/>
  <c r="L153" i="19"/>
  <c r="L154" i="19"/>
  <c r="L155" i="19"/>
  <c r="L156" i="19"/>
  <c r="L157" i="19"/>
  <c r="L158" i="19"/>
  <c r="L159" i="19"/>
  <c r="L160" i="19"/>
  <c r="L161" i="19"/>
  <c r="L162" i="19"/>
  <c r="L163" i="19"/>
  <c r="L164" i="19"/>
  <c r="L165" i="19"/>
  <c r="L166" i="19"/>
  <c r="L167" i="19"/>
  <c r="L168" i="19"/>
  <c r="L169" i="19"/>
  <c r="L170" i="19"/>
  <c r="L171" i="19"/>
  <c r="L172" i="19"/>
  <c r="L173" i="19"/>
  <c r="L174" i="19"/>
  <c r="L175" i="19"/>
  <c r="L176" i="19"/>
  <c r="L177" i="19"/>
  <c r="L178" i="19"/>
  <c r="L179" i="19"/>
  <c r="L180" i="19"/>
  <c r="L181" i="19"/>
  <c r="L182" i="19"/>
  <c r="L183" i="19"/>
  <c r="L184" i="19"/>
  <c r="L185" i="19"/>
  <c r="L186" i="19"/>
  <c r="L187" i="19"/>
  <c r="L188" i="19"/>
  <c r="L189" i="19"/>
  <c r="L190" i="19"/>
  <c r="L191" i="19"/>
  <c r="L192" i="19"/>
  <c r="L193" i="19"/>
  <c r="L194" i="19"/>
  <c r="L195" i="19"/>
  <c r="L196" i="19"/>
  <c r="L197" i="19"/>
  <c r="L198" i="19"/>
  <c r="L199" i="19"/>
  <c r="L200" i="19"/>
  <c r="L201" i="19"/>
  <c r="L202" i="19"/>
  <c r="L203" i="19"/>
  <c r="L204" i="19"/>
  <c r="L205" i="19"/>
  <c r="L206" i="19"/>
  <c r="L207" i="19"/>
  <c r="L208" i="19"/>
  <c r="L209" i="19"/>
  <c r="L210" i="19"/>
  <c r="L211" i="19"/>
  <c r="L212" i="19"/>
  <c r="L213" i="19"/>
  <c r="L214" i="19"/>
  <c r="L215" i="19"/>
  <c r="L216" i="19"/>
  <c r="L217" i="19"/>
  <c r="L218" i="19"/>
  <c r="L219" i="19"/>
  <c r="L220" i="19"/>
  <c r="L221" i="19"/>
  <c r="L222" i="19"/>
  <c r="L223" i="19"/>
  <c r="L224" i="19"/>
  <c r="L225" i="19"/>
  <c r="L226" i="19"/>
  <c r="L227" i="19"/>
  <c r="L228" i="19"/>
  <c r="L229" i="19"/>
  <c r="L230" i="19"/>
  <c r="L231" i="19"/>
  <c r="L232" i="19"/>
  <c r="L233" i="19"/>
  <c r="L234" i="19"/>
  <c r="L235" i="19"/>
  <c r="L236" i="19"/>
  <c r="L237" i="19"/>
  <c r="L238" i="19"/>
  <c r="L239" i="19"/>
  <c r="L240" i="19"/>
  <c r="L241" i="19"/>
  <c r="L242" i="19"/>
  <c r="L243" i="19"/>
  <c r="L244" i="19"/>
  <c r="L245" i="19"/>
  <c r="L246" i="19"/>
  <c r="L247" i="19"/>
  <c r="L248" i="19"/>
  <c r="L249" i="19"/>
  <c r="L250" i="19"/>
  <c r="L251" i="19"/>
  <c r="L252" i="19"/>
  <c r="L253" i="19"/>
  <c r="L254" i="19"/>
  <c r="L255" i="19"/>
  <c r="L256" i="19"/>
  <c r="L257" i="19"/>
  <c r="L258" i="19"/>
  <c r="L259" i="19"/>
  <c r="L260" i="19"/>
  <c r="L261" i="19"/>
  <c r="L262" i="19"/>
  <c r="L263" i="19"/>
  <c r="L264" i="19"/>
  <c r="L265" i="19"/>
  <c r="L266" i="19"/>
  <c r="L267" i="19"/>
  <c r="L268" i="19"/>
  <c r="L269" i="19"/>
  <c r="L270" i="19"/>
  <c r="L271" i="19"/>
  <c r="L272" i="19"/>
  <c r="L273" i="19"/>
  <c r="L274" i="19"/>
  <c r="L275" i="19"/>
  <c r="L276" i="19"/>
  <c r="L277" i="19"/>
  <c r="L278" i="19"/>
  <c r="L279" i="19"/>
  <c r="L280" i="19"/>
  <c r="L281" i="19"/>
  <c r="L282" i="19"/>
  <c r="L283" i="19"/>
  <c r="L284" i="19"/>
  <c r="L285" i="19"/>
  <c r="L286" i="19"/>
  <c r="L287" i="19"/>
  <c r="L288" i="19"/>
  <c r="L289" i="19"/>
  <c r="L290" i="19"/>
  <c r="L291" i="19"/>
  <c r="L292" i="19"/>
  <c r="L293" i="19"/>
  <c r="L294" i="19"/>
  <c r="L295" i="19"/>
  <c r="L296" i="19"/>
  <c r="L297" i="19"/>
  <c r="L298" i="19"/>
  <c r="L299" i="19"/>
  <c r="L300" i="19"/>
  <c r="L301" i="19"/>
  <c r="L302" i="19"/>
  <c r="L303" i="19"/>
  <c r="L304" i="19"/>
  <c r="L305" i="19"/>
  <c r="L306" i="19"/>
  <c r="L307" i="19"/>
  <c r="L308" i="19"/>
  <c r="L309" i="19"/>
  <c r="L310" i="19"/>
  <c r="L311" i="19"/>
  <c r="L312" i="19"/>
  <c r="L313" i="19"/>
  <c r="L314" i="19"/>
  <c r="L315" i="19"/>
  <c r="L316" i="19"/>
  <c r="L317" i="19"/>
  <c r="L318" i="19"/>
  <c r="L319" i="19"/>
  <c r="L320" i="19"/>
  <c r="L321" i="19"/>
  <c r="L322" i="19"/>
  <c r="L323" i="19"/>
  <c r="L324" i="19"/>
  <c r="L325" i="19"/>
  <c r="L326" i="19"/>
  <c r="L327" i="19"/>
  <c r="L328" i="19"/>
  <c r="L329" i="19"/>
  <c r="L330" i="19"/>
  <c r="L331" i="19"/>
  <c r="L332" i="19"/>
  <c r="L333" i="19"/>
  <c r="L334" i="19"/>
  <c r="L335" i="19"/>
  <c r="L336" i="19"/>
  <c r="L337" i="19"/>
  <c r="L338" i="19"/>
  <c r="L339" i="19"/>
  <c r="L340" i="19"/>
  <c r="L341" i="19"/>
  <c r="L342" i="19"/>
  <c r="L343" i="19"/>
  <c r="L344" i="19"/>
  <c r="L345" i="19"/>
  <c r="L346" i="19"/>
  <c r="L347" i="19"/>
  <c r="L348" i="19"/>
  <c r="L349" i="19"/>
  <c r="L350" i="19"/>
  <c r="L351" i="19"/>
  <c r="L352" i="19"/>
  <c r="L353" i="19"/>
  <c r="L354" i="19"/>
  <c r="L355" i="19"/>
  <c r="L356" i="19"/>
  <c r="L357" i="19"/>
  <c r="L358" i="19"/>
  <c r="L359" i="19"/>
  <c r="L360" i="19"/>
  <c r="L361" i="19"/>
  <c r="L362" i="19"/>
  <c r="L363" i="19"/>
  <c r="L364" i="19"/>
  <c r="L365" i="19"/>
  <c r="L366" i="19"/>
  <c r="L367" i="19"/>
  <c r="L368" i="19"/>
  <c r="L369" i="19"/>
  <c r="L370" i="19"/>
  <c r="L371" i="19"/>
  <c r="L372" i="19"/>
  <c r="L373" i="19"/>
  <c r="L374" i="19"/>
  <c r="L375" i="19"/>
  <c r="L376" i="19"/>
  <c r="L377" i="19"/>
  <c r="L378" i="19"/>
  <c r="L379" i="19"/>
  <c r="L380" i="19"/>
  <c r="L381" i="19"/>
  <c r="L382" i="19"/>
  <c r="L383" i="19"/>
  <c r="L384" i="19"/>
  <c r="L385" i="19"/>
  <c r="L386" i="19"/>
  <c r="L387" i="19"/>
  <c r="L388" i="19"/>
  <c r="L389" i="19"/>
  <c r="L390" i="19"/>
  <c r="L391" i="19"/>
  <c r="L392" i="19"/>
  <c r="L393" i="19"/>
  <c r="L394" i="19"/>
  <c r="L395" i="19"/>
  <c r="L396" i="19"/>
  <c r="L397" i="19"/>
  <c r="L398" i="19"/>
  <c r="L399" i="19"/>
  <c r="L400" i="19"/>
  <c r="L401" i="19"/>
  <c r="L402" i="19"/>
  <c r="L403" i="19"/>
  <c r="L404" i="19"/>
  <c r="L405" i="19"/>
  <c r="L406" i="19"/>
  <c r="L407" i="19"/>
  <c r="L408" i="19"/>
  <c r="L409" i="19"/>
  <c r="L410" i="19"/>
  <c r="L411" i="19"/>
  <c r="L412" i="19"/>
  <c r="L413" i="19"/>
  <c r="L414" i="19"/>
  <c r="L415" i="19"/>
  <c r="L416" i="19"/>
  <c r="L417" i="19"/>
  <c r="L418" i="19"/>
  <c r="L419" i="19"/>
  <c r="L420" i="19"/>
  <c r="L421" i="19"/>
  <c r="L422" i="19"/>
  <c r="L423" i="19"/>
  <c r="L424" i="19"/>
  <c r="L425" i="19"/>
  <c r="L426" i="19"/>
  <c r="L427" i="19"/>
  <c r="L428" i="19"/>
  <c r="L429" i="19"/>
  <c r="L430" i="19"/>
  <c r="L431" i="19"/>
  <c r="L432" i="19"/>
  <c r="L433" i="19"/>
  <c r="L434" i="19"/>
  <c r="L435" i="19"/>
  <c r="L436" i="19"/>
  <c r="L437" i="19"/>
  <c r="L438" i="19"/>
  <c r="L439" i="19"/>
  <c r="L440" i="19"/>
  <c r="L441" i="19"/>
  <c r="L442" i="19"/>
  <c r="L443" i="19"/>
  <c r="L444" i="19"/>
  <c r="L445" i="19"/>
  <c r="L446" i="19"/>
  <c r="L447" i="19"/>
  <c r="L448" i="19"/>
  <c r="L449" i="19"/>
  <c r="L450" i="19"/>
  <c r="L451" i="19"/>
  <c r="L452" i="19"/>
  <c r="L453" i="19"/>
  <c r="L454" i="19"/>
  <c r="L455" i="19"/>
  <c r="L456" i="19"/>
  <c r="L457" i="19"/>
  <c r="L458" i="19"/>
  <c r="L459" i="19"/>
  <c r="L460" i="19"/>
  <c r="L461" i="19"/>
  <c r="L462" i="19"/>
  <c r="L463" i="19"/>
  <c r="L464" i="19"/>
  <c r="L465" i="19"/>
  <c r="L466" i="19"/>
  <c r="L467" i="19"/>
  <c r="L468" i="19"/>
  <c r="L469" i="19"/>
  <c r="L470" i="19"/>
  <c r="L471" i="19"/>
  <c r="L472" i="19"/>
  <c r="L473" i="19"/>
  <c r="L474" i="19"/>
  <c r="L475" i="19"/>
  <c r="L476" i="19"/>
  <c r="L477" i="19"/>
  <c r="L478" i="19"/>
  <c r="L479" i="19"/>
  <c r="L480" i="19"/>
  <c r="L481" i="19"/>
  <c r="L482" i="19"/>
  <c r="L483" i="19"/>
  <c r="L484" i="19"/>
  <c r="L485" i="19"/>
  <c r="L486" i="19"/>
  <c r="L487" i="19"/>
  <c r="L488" i="19"/>
  <c r="L489" i="19"/>
  <c r="L490" i="19"/>
  <c r="L491" i="19"/>
  <c r="L492" i="19"/>
  <c r="L493" i="19"/>
  <c r="L494" i="19"/>
  <c r="L495" i="19"/>
  <c r="L496" i="19"/>
  <c r="L497" i="19"/>
  <c r="L498" i="19"/>
  <c r="L499" i="19"/>
  <c r="L500" i="19"/>
  <c r="L501" i="19"/>
  <c r="L502" i="19"/>
  <c r="L503" i="19"/>
  <c r="L504" i="19"/>
  <c r="L505" i="19"/>
  <c r="L506" i="19"/>
  <c r="L507" i="19"/>
  <c r="L508" i="19"/>
  <c r="L509" i="19"/>
  <c r="L510" i="19"/>
  <c r="L511" i="19"/>
  <c r="L512" i="19"/>
  <c r="L513" i="19"/>
  <c r="L514" i="19"/>
  <c r="L515" i="19"/>
  <c r="L516" i="19"/>
  <c r="L517" i="19"/>
  <c r="L518" i="19"/>
  <c r="L519" i="19"/>
  <c r="L520" i="19"/>
  <c r="L521" i="19"/>
  <c r="L522" i="19"/>
  <c r="L523" i="19"/>
  <c r="L524" i="19"/>
  <c r="L525" i="19"/>
  <c r="L526" i="19"/>
  <c r="L527" i="19"/>
  <c r="L528" i="19"/>
  <c r="L529" i="19"/>
  <c r="L530" i="19"/>
  <c r="L531" i="19"/>
  <c r="L532" i="19"/>
  <c r="L533" i="19"/>
  <c r="L534" i="19"/>
  <c r="L535" i="19"/>
  <c r="L536" i="19"/>
  <c r="L537" i="19"/>
  <c r="L538" i="19"/>
  <c r="L539" i="19"/>
  <c r="L540" i="19"/>
  <c r="L541" i="19"/>
  <c r="L542" i="19"/>
  <c r="L543" i="19"/>
  <c r="L544" i="19"/>
  <c r="L545" i="19"/>
  <c r="L546" i="19"/>
  <c r="L547" i="19"/>
  <c r="L548" i="19"/>
  <c r="L549" i="19"/>
  <c r="L550" i="19"/>
  <c r="L551" i="19"/>
  <c r="L552" i="19"/>
  <c r="L553" i="19"/>
  <c r="L554" i="19"/>
  <c r="L555" i="19"/>
  <c r="L556" i="19"/>
  <c r="L557" i="19"/>
  <c r="L558" i="19"/>
  <c r="L559" i="19"/>
  <c r="L560" i="19"/>
  <c r="L561" i="19"/>
  <c r="L562" i="19"/>
  <c r="L563" i="19"/>
  <c r="L564" i="19"/>
  <c r="L565" i="19"/>
  <c r="L566" i="19"/>
  <c r="L567" i="19"/>
  <c r="L568" i="19"/>
  <c r="L569" i="19"/>
  <c r="L570" i="19"/>
  <c r="L571" i="19"/>
  <c r="L572" i="19"/>
  <c r="L573" i="19"/>
  <c r="L574" i="19"/>
  <c r="L575" i="19"/>
  <c r="L576" i="19"/>
  <c r="L577" i="19"/>
  <c r="L578" i="19"/>
  <c r="L579" i="19"/>
  <c r="L580" i="19"/>
  <c r="L581" i="19"/>
  <c r="L582" i="19"/>
  <c r="L583" i="19"/>
  <c r="L584" i="19"/>
  <c r="L585" i="19"/>
  <c r="L586" i="19"/>
  <c r="L587" i="19"/>
  <c r="L588" i="19"/>
  <c r="L589" i="19"/>
  <c r="L590" i="19"/>
  <c r="L591" i="19"/>
  <c r="L592" i="19"/>
  <c r="L593" i="19"/>
  <c r="L594" i="19"/>
  <c r="L595" i="19"/>
  <c r="L596" i="19"/>
  <c r="L597" i="19"/>
  <c r="L598" i="19"/>
  <c r="L599" i="19"/>
  <c r="L600" i="19"/>
  <c r="L601" i="19"/>
  <c r="L602" i="19"/>
  <c r="L603" i="19"/>
  <c r="L604" i="19"/>
  <c r="L605" i="19"/>
  <c r="L606" i="19"/>
  <c r="L607" i="19"/>
  <c r="L608" i="19"/>
  <c r="L609" i="19"/>
  <c r="L610" i="19"/>
  <c r="L611" i="19"/>
  <c r="L612" i="19"/>
  <c r="L613" i="19"/>
  <c r="L614" i="19"/>
  <c r="L615" i="19"/>
  <c r="L616" i="19"/>
  <c r="L617" i="19"/>
  <c r="L618" i="19"/>
  <c r="L619" i="19"/>
  <c r="L620" i="19"/>
  <c r="L621" i="19"/>
  <c r="L622" i="19"/>
  <c r="L623" i="19"/>
  <c r="L624" i="19"/>
  <c r="L625" i="19"/>
  <c r="L626" i="19"/>
  <c r="L627" i="19"/>
  <c r="L628" i="19"/>
  <c r="L629" i="19"/>
  <c r="L630" i="19"/>
  <c r="L631" i="19"/>
  <c r="L632" i="19"/>
  <c r="L633" i="19"/>
  <c r="L634" i="19"/>
  <c r="L635" i="19"/>
  <c r="L636" i="19"/>
  <c r="L637" i="19"/>
  <c r="L638" i="19"/>
  <c r="L639" i="19"/>
  <c r="L640" i="19"/>
  <c r="L641" i="19"/>
  <c r="L642" i="19"/>
  <c r="L643" i="19"/>
  <c r="L644" i="19"/>
  <c r="L645" i="19"/>
  <c r="L646" i="19"/>
  <c r="L647" i="19"/>
  <c r="L648" i="19"/>
  <c r="L649" i="19"/>
  <c r="L650" i="19"/>
  <c r="L651" i="19"/>
  <c r="L652" i="19"/>
  <c r="L653" i="19"/>
  <c r="L654" i="19"/>
  <c r="L655" i="19"/>
  <c r="L656" i="19"/>
  <c r="L657" i="19"/>
  <c r="L658" i="19"/>
  <c r="L659" i="19"/>
  <c r="L660" i="19"/>
  <c r="L661" i="19"/>
  <c r="L662" i="19"/>
  <c r="L663" i="19"/>
  <c r="L664" i="19"/>
  <c r="L665" i="19"/>
  <c r="L666" i="19"/>
  <c r="L667" i="19"/>
  <c r="L668" i="19"/>
  <c r="L669" i="19"/>
  <c r="L670" i="19"/>
  <c r="L671" i="19"/>
  <c r="L672" i="19"/>
  <c r="L673" i="19"/>
  <c r="L674" i="19"/>
  <c r="L675" i="19"/>
  <c r="L676" i="19"/>
  <c r="L677" i="19"/>
  <c r="L678" i="19"/>
  <c r="L679" i="19"/>
  <c r="L680" i="19"/>
  <c r="L681" i="19"/>
  <c r="L682" i="19"/>
  <c r="L683" i="19"/>
  <c r="L684" i="19"/>
  <c r="L685" i="19"/>
  <c r="L686" i="19"/>
  <c r="L687" i="19"/>
  <c r="L688" i="19"/>
  <c r="L689" i="19"/>
  <c r="L690" i="19"/>
  <c r="L691" i="19"/>
  <c r="L692" i="19"/>
  <c r="L693" i="19"/>
  <c r="L694" i="19"/>
  <c r="L695" i="19"/>
  <c r="L696" i="19"/>
  <c r="L697" i="19"/>
  <c r="L698" i="19"/>
  <c r="L699" i="19"/>
  <c r="L700" i="19"/>
  <c r="L701" i="19"/>
  <c r="L702" i="19"/>
  <c r="L703" i="19"/>
  <c r="L704" i="19"/>
  <c r="L705" i="19"/>
  <c r="L706" i="19"/>
  <c r="L707" i="19"/>
  <c r="L708" i="19"/>
  <c r="L709" i="19"/>
  <c r="L710" i="19"/>
  <c r="L711" i="19"/>
  <c r="L712" i="19"/>
  <c r="L713" i="19"/>
  <c r="L714" i="19"/>
  <c r="L715" i="19"/>
  <c r="L716" i="19"/>
  <c r="L717" i="19"/>
  <c r="L718" i="19"/>
  <c r="L719" i="19"/>
  <c r="L720" i="19"/>
  <c r="L721" i="19"/>
  <c r="L722" i="19"/>
  <c r="L723" i="19"/>
  <c r="L724" i="19"/>
  <c r="L725" i="19"/>
  <c r="L726" i="19"/>
  <c r="L727" i="19"/>
  <c r="L728" i="19"/>
  <c r="L729" i="19"/>
  <c r="L730" i="19"/>
  <c r="L731" i="19"/>
  <c r="L732" i="19"/>
  <c r="L733" i="19"/>
  <c r="L734" i="19"/>
  <c r="L735" i="19"/>
  <c r="L736" i="19"/>
  <c r="L737" i="19"/>
  <c r="L738" i="19"/>
  <c r="L739" i="19"/>
  <c r="L740" i="19"/>
  <c r="L741" i="19"/>
  <c r="L742" i="19"/>
  <c r="L743" i="19"/>
  <c r="L744" i="19"/>
  <c r="L745" i="19"/>
  <c r="L746" i="19"/>
  <c r="L747" i="19"/>
  <c r="L748" i="19"/>
  <c r="L749" i="19"/>
  <c r="L750" i="19"/>
  <c r="L751" i="19"/>
  <c r="L752" i="19"/>
  <c r="L753" i="19"/>
  <c r="L754" i="19"/>
  <c r="L755" i="19"/>
  <c r="L756" i="19"/>
  <c r="L757" i="19"/>
  <c r="L758" i="19"/>
  <c r="L759" i="19"/>
  <c r="L760" i="19"/>
  <c r="L761" i="19"/>
  <c r="L762" i="19"/>
  <c r="L763" i="19"/>
  <c r="L764" i="19"/>
  <c r="L765" i="19"/>
  <c r="L766" i="19"/>
  <c r="L767" i="19"/>
  <c r="L768" i="19"/>
  <c r="L769" i="19"/>
  <c r="L770" i="19"/>
  <c r="L771" i="19"/>
  <c r="L772" i="19"/>
  <c r="L773" i="19"/>
  <c r="L774" i="19"/>
  <c r="L775" i="19"/>
  <c r="L776" i="19"/>
  <c r="L777" i="19"/>
  <c r="L778" i="19"/>
  <c r="L779" i="19"/>
  <c r="L780" i="19"/>
  <c r="L781" i="19"/>
  <c r="L782" i="19"/>
  <c r="L783" i="19"/>
  <c r="L784" i="19"/>
  <c r="L785" i="19"/>
  <c r="L786" i="19"/>
  <c r="L787" i="19"/>
  <c r="L788" i="19"/>
  <c r="L789" i="19"/>
  <c r="L790" i="19"/>
  <c r="L791" i="19"/>
  <c r="L792" i="19"/>
  <c r="L793" i="19"/>
  <c r="L794" i="19"/>
  <c r="L795" i="19"/>
  <c r="L796" i="19"/>
  <c r="L797" i="19"/>
  <c r="L798" i="19"/>
  <c r="L799" i="19"/>
  <c r="L800" i="19"/>
  <c r="L801" i="19"/>
  <c r="L802" i="19"/>
  <c r="L803" i="19"/>
  <c r="L804" i="19"/>
  <c r="L805" i="19"/>
  <c r="L806" i="19"/>
  <c r="L807" i="19"/>
  <c r="L808" i="19"/>
  <c r="L809" i="19"/>
  <c r="L810" i="19"/>
  <c r="L811" i="19"/>
  <c r="L812" i="19"/>
  <c r="L813" i="19"/>
  <c r="L814" i="19"/>
  <c r="L815" i="19"/>
  <c r="L816" i="19"/>
  <c r="L817" i="19"/>
  <c r="L818" i="19"/>
  <c r="L819" i="19"/>
  <c r="L820" i="19"/>
  <c r="L821" i="19"/>
  <c r="L822" i="19"/>
  <c r="L823" i="19"/>
  <c r="L824" i="19"/>
  <c r="L825" i="19"/>
  <c r="L826" i="19"/>
  <c r="L827" i="19"/>
  <c r="L828" i="19"/>
  <c r="L829" i="19"/>
  <c r="L830" i="19"/>
  <c r="L831" i="19"/>
  <c r="L832" i="19"/>
  <c r="L833" i="19"/>
  <c r="L834" i="19"/>
  <c r="L835" i="19"/>
  <c r="L836" i="19"/>
  <c r="L837" i="19"/>
  <c r="L838" i="19"/>
  <c r="L839" i="19"/>
  <c r="L840" i="19"/>
  <c r="L841" i="19"/>
  <c r="L842" i="19"/>
  <c r="L843" i="19"/>
  <c r="L844" i="19"/>
  <c r="L845" i="19"/>
  <c r="L846" i="19"/>
  <c r="L847" i="19"/>
  <c r="L848" i="19"/>
  <c r="L849" i="19"/>
  <c r="L850" i="19"/>
  <c r="L851" i="19"/>
  <c r="L852" i="19"/>
  <c r="L853" i="19"/>
  <c r="L854" i="19"/>
  <c r="L855" i="19"/>
  <c r="L856" i="19"/>
  <c r="L857" i="19"/>
  <c r="L858" i="19"/>
  <c r="L859" i="19"/>
  <c r="L860" i="19"/>
  <c r="L861" i="19"/>
  <c r="L862" i="19"/>
  <c r="L863" i="19"/>
  <c r="L864" i="19"/>
  <c r="L865" i="19"/>
  <c r="L866" i="19"/>
  <c r="L867" i="19"/>
  <c r="L868" i="19"/>
  <c r="L869" i="19"/>
  <c r="L870" i="19"/>
  <c r="L871" i="19"/>
  <c r="L872" i="19"/>
  <c r="L873" i="19"/>
  <c r="L874" i="19"/>
  <c r="L875" i="19"/>
  <c r="L876" i="19"/>
  <c r="L877" i="19"/>
  <c r="L878" i="19"/>
  <c r="L879" i="19"/>
  <c r="L880" i="19"/>
  <c r="L881" i="19"/>
  <c r="L882" i="19"/>
  <c r="L883" i="19"/>
  <c r="L884" i="19"/>
  <c r="L885" i="19"/>
  <c r="L886" i="19"/>
  <c r="L887" i="19"/>
  <c r="L888" i="19"/>
  <c r="L889" i="19"/>
  <c r="L890" i="19"/>
  <c r="L891" i="19"/>
  <c r="L892" i="19"/>
  <c r="L893" i="19"/>
  <c r="L894" i="19"/>
  <c r="L895" i="19"/>
  <c r="L896" i="19"/>
  <c r="L897" i="19"/>
  <c r="L898" i="19"/>
  <c r="L899" i="19"/>
  <c r="L900" i="19"/>
  <c r="L901" i="19"/>
  <c r="L902" i="19"/>
  <c r="L903" i="19"/>
  <c r="L904" i="19"/>
  <c r="L905" i="19"/>
  <c r="L906" i="19"/>
  <c r="L907" i="19"/>
  <c r="L908" i="19"/>
  <c r="L909" i="19"/>
  <c r="L910" i="19"/>
  <c r="L911" i="19"/>
  <c r="L912" i="19"/>
  <c r="L913" i="19"/>
  <c r="L914" i="19"/>
  <c r="L915" i="19"/>
  <c r="L916" i="19"/>
  <c r="L917" i="19"/>
  <c r="L918" i="19"/>
  <c r="L919" i="19"/>
  <c r="L920" i="19"/>
  <c r="L921" i="19"/>
  <c r="L922" i="19"/>
  <c r="L923" i="19"/>
  <c r="L924" i="19"/>
  <c r="L925" i="19"/>
  <c r="L926" i="19"/>
  <c r="L927" i="19"/>
  <c r="L928" i="19"/>
  <c r="L929" i="19"/>
  <c r="L930" i="19"/>
  <c r="L931" i="19"/>
  <c r="L932" i="19"/>
  <c r="L933" i="19"/>
  <c r="L934" i="19"/>
  <c r="L935" i="19"/>
  <c r="L936" i="19"/>
  <c r="L937" i="19"/>
  <c r="L938" i="19"/>
  <c r="L939" i="19"/>
  <c r="L940" i="19"/>
  <c r="L941" i="19"/>
  <c r="L942" i="19"/>
  <c r="L943" i="19"/>
  <c r="L944" i="19"/>
  <c r="L945" i="19"/>
  <c r="L946" i="19"/>
  <c r="L947" i="19"/>
  <c r="L948" i="19"/>
  <c r="L949" i="19"/>
  <c r="L950" i="19"/>
  <c r="L951" i="19"/>
  <c r="L952" i="19"/>
  <c r="L953" i="19"/>
  <c r="L954" i="19"/>
  <c r="L955" i="19"/>
  <c r="L956" i="19"/>
  <c r="L957" i="19"/>
  <c r="L958" i="19"/>
  <c r="L959" i="19"/>
  <c r="L960" i="19"/>
  <c r="L961" i="19"/>
  <c r="L962" i="19"/>
  <c r="L963" i="19"/>
  <c r="L964" i="19"/>
  <c r="L965" i="19"/>
  <c r="L966" i="19"/>
  <c r="L967" i="19"/>
  <c r="L968" i="19"/>
  <c r="L969" i="19"/>
  <c r="L970" i="19"/>
  <c r="L971" i="19"/>
  <c r="L972" i="19"/>
  <c r="L973" i="19"/>
  <c r="L974" i="19"/>
  <c r="L975" i="19"/>
  <c r="L976" i="19"/>
  <c r="L977" i="19"/>
  <c r="L978" i="19"/>
  <c r="L979" i="19"/>
  <c r="L980" i="19"/>
  <c r="L981" i="19"/>
  <c r="L982" i="19"/>
  <c r="L983" i="19"/>
  <c r="L984" i="19"/>
  <c r="L985" i="19"/>
  <c r="L986" i="19"/>
  <c r="L987" i="19"/>
  <c r="L988" i="19"/>
  <c r="L989" i="19"/>
  <c r="L990" i="19"/>
  <c r="L991" i="19"/>
  <c r="L992" i="19"/>
  <c r="L993" i="19"/>
  <c r="L994" i="19"/>
  <c r="L995" i="19"/>
  <c r="L996" i="19"/>
  <c r="L997" i="19"/>
  <c r="L998" i="19"/>
  <c r="L999" i="19"/>
  <c r="L1000" i="19"/>
  <c r="L1001" i="19"/>
  <c r="L1002" i="19"/>
  <c r="L1003" i="19"/>
  <c r="L1004" i="19"/>
  <c r="L1005" i="19"/>
  <c r="L1006" i="19"/>
  <c r="L1007" i="19"/>
  <c r="L1008" i="19"/>
  <c r="L1009" i="19"/>
  <c r="L1010" i="19"/>
  <c r="L1011" i="19"/>
  <c r="L1012" i="19"/>
  <c r="L1013" i="19"/>
  <c r="L1014" i="19"/>
  <c r="L1015" i="19"/>
  <c r="L1016" i="19"/>
  <c r="L1017" i="19"/>
  <c r="L1018" i="19"/>
  <c r="L1019" i="19"/>
  <c r="L1020" i="19"/>
  <c r="L1021" i="19"/>
  <c r="L1022" i="19"/>
  <c r="L1023" i="19"/>
  <c r="L1024" i="19"/>
  <c r="L1025" i="19"/>
  <c r="L1026" i="19"/>
  <c r="L1027" i="19"/>
  <c r="L1028" i="19"/>
  <c r="L1029" i="19"/>
  <c r="L1030" i="19"/>
  <c r="L1031" i="19"/>
  <c r="L1032" i="19"/>
  <c r="L1033" i="19"/>
  <c r="L1034" i="19"/>
  <c r="L1035" i="19"/>
  <c r="L1036" i="19"/>
  <c r="L1037" i="19"/>
  <c r="L1038" i="19"/>
  <c r="L1039" i="19"/>
  <c r="L1040" i="19"/>
  <c r="L1041" i="19"/>
  <c r="L1042" i="19"/>
  <c r="L1043" i="19"/>
  <c r="L1044" i="19"/>
  <c r="L1045" i="19"/>
  <c r="L1046" i="19"/>
  <c r="L1047" i="19"/>
  <c r="L1048" i="19"/>
  <c r="L1049" i="19"/>
  <c r="L1050" i="19"/>
  <c r="L1051" i="19"/>
  <c r="L1052" i="19"/>
  <c r="L1053" i="19"/>
  <c r="L1054" i="19"/>
  <c r="L1055" i="19"/>
  <c r="L1056" i="19"/>
  <c r="L1057" i="19"/>
  <c r="L1058" i="19"/>
  <c r="L1059" i="19"/>
  <c r="L1060" i="19"/>
  <c r="L1061" i="19"/>
  <c r="L1062" i="19"/>
  <c r="L1063" i="19"/>
  <c r="L1064" i="19"/>
  <c r="L1065" i="19"/>
  <c r="L1066" i="19"/>
  <c r="L1067" i="19"/>
  <c r="L1068" i="19"/>
  <c r="L1069" i="19"/>
  <c r="L1070" i="19"/>
  <c r="L1071" i="19"/>
  <c r="L1072" i="19"/>
  <c r="L1073" i="19"/>
  <c r="L1074" i="19"/>
  <c r="L1075" i="19"/>
  <c r="L1076" i="19"/>
  <c r="L1077" i="19"/>
  <c r="L1078" i="19"/>
  <c r="L1079" i="19"/>
  <c r="L1080" i="19"/>
  <c r="L1081" i="19"/>
  <c r="L1082" i="19"/>
  <c r="L1083" i="19"/>
  <c r="L1084" i="19"/>
  <c r="L1085" i="19"/>
  <c r="L1086" i="19"/>
  <c r="L1087" i="19"/>
  <c r="L1088" i="19"/>
  <c r="L1089" i="19"/>
  <c r="L1090" i="19"/>
  <c r="L1091" i="19"/>
  <c r="L1092" i="19"/>
  <c r="L1093" i="19"/>
  <c r="L1094" i="19"/>
  <c r="L1095" i="19"/>
  <c r="L1096" i="19"/>
  <c r="L1097" i="19"/>
  <c r="L1098" i="19"/>
  <c r="L1099" i="19"/>
  <c r="L1100" i="19"/>
  <c r="L1101" i="19"/>
  <c r="L1102" i="19"/>
  <c r="L1103" i="19"/>
  <c r="L1104" i="19"/>
  <c r="L1105" i="19"/>
  <c r="L1106" i="19"/>
  <c r="L1107" i="19"/>
  <c r="L1108" i="19"/>
  <c r="L1109" i="19"/>
  <c r="L1110" i="19"/>
  <c r="L1111" i="19"/>
  <c r="L1112" i="19"/>
  <c r="L1113" i="19"/>
  <c r="L1114" i="19"/>
  <c r="L1115" i="19"/>
  <c r="L1116" i="19"/>
  <c r="L1117" i="19"/>
  <c r="L1118" i="19"/>
  <c r="L1119" i="19"/>
  <c r="L1120" i="19"/>
  <c r="L1121" i="19"/>
  <c r="L1122" i="19"/>
  <c r="L1123" i="19"/>
  <c r="L1124" i="19"/>
  <c r="L1125" i="19"/>
  <c r="L1126" i="19"/>
  <c r="L1127" i="19"/>
  <c r="L1128" i="19"/>
  <c r="L1129" i="19"/>
  <c r="L1130" i="19"/>
  <c r="L1131" i="19"/>
  <c r="L1132" i="19"/>
  <c r="L1133" i="19"/>
  <c r="L1134" i="19"/>
  <c r="L1135" i="19"/>
  <c r="L1136" i="19"/>
  <c r="L1137" i="19"/>
  <c r="L1138" i="19"/>
  <c r="L1139" i="19"/>
  <c r="L1140" i="19"/>
  <c r="L1141" i="19"/>
  <c r="L1142" i="19"/>
  <c r="L1143" i="19"/>
  <c r="L1144" i="19"/>
  <c r="L1145" i="19"/>
  <c r="L1146" i="19"/>
  <c r="L1147" i="19"/>
  <c r="L1148" i="19"/>
  <c r="L1149" i="19"/>
  <c r="L1150" i="19"/>
  <c r="L1151" i="19"/>
  <c r="L1152" i="19"/>
  <c r="L1153" i="19"/>
  <c r="L1154" i="19"/>
  <c r="L1155" i="19"/>
  <c r="L1156" i="19"/>
  <c r="L1157" i="19"/>
  <c r="L1158" i="19"/>
  <c r="L1159" i="19"/>
  <c r="L1160" i="19"/>
  <c r="L1161" i="19"/>
  <c r="L1162" i="19"/>
  <c r="L1163" i="19"/>
  <c r="L2" i="19"/>
  <c r="K3" i="19"/>
  <c r="K4" i="19"/>
  <c r="K5" i="19"/>
  <c r="K6" i="19"/>
  <c r="K7" i="19"/>
  <c r="K8" i="19"/>
  <c r="K9" i="19"/>
  <c r="K10" i="19"/>
  <c r="K11" i="19"/>
  <c r="K12" i="19"/>
  <c r="K13" i="19"/>
  <c r="K14" i="19"/>
  <c r="K15" i="19"/>
  <c r="K16" i="19"/>
  <c r="K17" i="19"/>
  <c r="K18" i="19"/>
  <c r="K19" i="19"/>
  <c r="K20" i="19"/>
  <c r="K21" i="19"/>
  <c r="K22" i="19"/>
  <c r="K23" i="19"/>
  <c r="K24" i="19"/>
  <c r="K25" i="19"/>
  <c r="K26" i="19"/>
  <c r="K27" i="19"/>
  <c r="K28" i="19"/>
  <c r="K29" i="19"/>
  <c r="K30" i="19"/>
  <c r="K31" i="19"/>
  <c r="K32" i="19"/>
  <c r="K33" i="19"/>
  <c r="K34" i="19"/>
  <c r="K35" i="19"/>
  <c r="K36" i="19"/>
  <c r="K37" i="19"/>
  <c r="K38" i="19"/>
  <c r="K39" i="19"/>
  <c r="K40" i="19"/>
  <c r="K41" i="19"/>
  <c r="K42" i="19"/>
  <c r="K43" i="19"/>
  <c r="K44" i="19"/>
  <c r="K45" i="19"/>
  <c r="K46" i="19"/>
  <c r="K47" i="19"/>
  <c r="K48" i="19"/>
  <c r="K49" i="19"/>
  <c r="K50" i="19"/>
  <c r="K51" i="19"/>
  <c r="K52" i="19"/>
  <c r="K53" i="19"/>
  <c r="K54" i="19"/>
  <c r="K55" i="19"/>
  <c r="K56" i="19"/>
  <c r="K57" i="19"/>
  <c r="K58" i="19"/>
  <c r="K59" i="19"/>
  <c r="K60" i="19"/>
  <c r="K61" i="19"/>
  <c r="K62" i="19"/>
  <c r="K63" i="19"/>
  <c r="K64" i="19"/>
  <c r="K65" i="19"/>
  <c r="K66" i="19"/>
  <c r="K67" i="19"/>
  <c r="K68" i="19"/>
  <c r="K69" i="19"/>
  <c r="K70" i="19"/>
  <c r="K71" i="19"/>
  <c r="K72" i="19"/>
  <c r="K73" i="19"/>
  <c r="K74" i="19"/>
  <c r="K75" i="19"/>
  <c r="K76" i="19"/>
  <c r="K77" i="19"/>
  <c r="K78" i="19"/>
  <c r="K79" i="19"/>
  <c r="K80" i="19"/>
  <c r="K81" i="19"/>
  <c r="K82" i="19"/>
  <c r="K83" i="19"/>
  <c r="K84" i="19"/>
  <c r="K85" i="19"/>
  <c r="K86" i="19"/>
  <c r="K87" i="19"/>
  <c r="K88" i="19"/>
  <c r="K89" i="19"/>
  <c r="K90" i="19"/>
  <c r="K91" i="19"/>
  <c r="K92" i="19"/>
  <c r="K93" i="19"/>
  <c r="K94" i="19"/>
  <c r="K95" i="19"/>
  <c r="K96" i="19"/>
  <c r="K97" i="19"/>
  <c r="K98" i="19"/>
  <c r="K99" i="19"/>
  <c r="K100" i="19"/>
  <c r="K101" i="19"/>
  <c r="K102" i="19"/>
  <c r="K103" i="19"/>
  <c r="K104" i="19"/>
  <c r="K105" i="19"/>
  <c r="K106" i="19"/>
  <c r="K107" i="19"/>
  <c r="K108" i="19"/>
  <c r="K109" i="19"/>
  <c r="K110" i="19"/>
  <c r="K111" i="19"/>
  <c r="K112" i="19"/>
  <c r="K113" i="19"/>
  <c r="K114" i="19"/>
  <c r="K115" i="19"/>
  <c r="K116" i="19"/>
  <c r="K117" i="19"/>
  <c r="K118" i="19"/>
  <c r="K119" i="19"/>
  <c r="K120" i="19"/>
  <c r="K121" i="19"/>
  <c r="K122" i="19"/>
  <c r="K123" i="19"/>
  <c r="K124" i="19"/>
  <c r="K125" i="19"/>
  <c r="K126" i="19"/>
  <c r="K127" i="19"/>
  <c r="K128" i="19"/>
  <c r="K129" i="19"/>
  <c r="K130" i="19"/>
  <c r="K131" i="19"/>
  <c r="K132" i="19"/>
  <c r="K133" i="19"/>
  <c r="K134" i="19"/>
  <c r="K135" i="19"/>
  <c r="K136" i="19"/>
  <c r="K137" i="19"/>
  <c r="K138" i="19"/>
  <c r="K139" i="19"/>
  <c r="K140" i="19"/>
  <c r="K141" i="19"/>
  <c r="K142" i="19"/>
  <c r="K143" i="19"/>
  <c r="K144" i="19"/>
  <c r="K145" i="19"/>
  <c r="K146" i="19"/>
  <c r="K147" i="19"/>
  <c r="K148" i="19"/>
  <c r="K149" i="19"/>
  <c r="K150" i="19"/>
  <c r="K151" i="19"/>
  <c r="K152" i="19"/>
  <c r="K153" i="19"/>
  <c r="K154" i="19"/>
  <c r="K155" i="19"/>
  <c r="K156" i="19"/>
  <c r="K157" i="19"/>
  <c r="K158" i="19"/>
  <c r="K159" i="19"/>
  <c r="K160" i="19"/>
  <c r="K161" i="19"/>
  <c r="K162" i="19"/>
  <c r="K163" i="19"/>
  <c r="K164" i="19"/>
  <c r="K165" i="19"/>
  <c r="K166" i="19"/>
  <c r="K167" i="19"/>
  <c r="K168" i="19"/>
  <c r="K169" i="19"/>
  <c r="K170" i="19"/>
  <c r="K171" i="19"/>
  <c r="K172" i="19"/>
  <c r="K173" i="19"/>
  <c r="K174" i="19"/>
  <c r="K175" i="19"/>
  <c r="K176" i="19"/>
  <c r="K177" i="19"/>
  <c r="K178" i="19"/>
  <c r="K179" i="19"/>
  <c r="K180" i="19"/>
  <c r="K181" i="19"/>
  <c r="K182" i="19"/>
  <c r="K183" i="19"/>
  <c r="K184" i="19"/>
  <c r="K185" i="19"/>
  <c r="K186" i="19"/>
  <c r="K187" i="19"/>
  <c r="K188" i="19"/>
  <c r="K189" i="19"/>
  <c r="K190" i="19"/>
  <c r="K191" i="19"/>
  <c r="K192" i="19"/>
  <c r="K193" i="19"/>
  <c r="K194" i="19"/>
  <c r="K195" i="19"/>
  <c r="K196" i="19"/>
  <c r="K197" i="19"/>
  <c r="K198" i="19"/>
  <c r="K199" i="19"/>
  <c r="K200" i="19"/>
  <c r="K201" i="19"/>
  <c r="K202" i="19"/>
  <c r="K203" i="19"/>
  <c r="K204" i="19"/>
  <c r="K205" i="19"/>
  <c r="K206" i="19"/>
  <c r="K207" i="19"/>
  <c r="K208" i="19"/>
  <c r="K209" i="19"/>
  <c r="K210" i="19"/>
  <c r="K211" i="19"/>
  <c r="K212" i="19"/>
  <c r="K213" i="19"/>
  <c r="K214" i="19"/>
  <c r="K215" i="19"/>
  <c r="K216" i="19"/>
  <c r="K217" i="19"/>
  <c r="K218" i="19"/>
  <c r="K219" i="19"/>
  <c r="K220" i="19"/>
  <c r="K221" i="19"/>
  <c r="K222" i="19"/>
  <c r="K223" i="19"/>
  <c r="K224" i="19"/>
  <c r="K225" i="19"/>
  <c r="K226" i="19"/>
  <c r="K227" i="19"/>
  <c r="K228" i="19"/>
  <c r="K229" i="19"/>
  <c r="K230" i="19"/>
  <c r="K231" i="19"/>
  <c r="K232" i="19"/>
  <c r="K233" i="19"/>
  <c r="K234" i="19"/>
  <c r="K235" i="19"/>
  <c r="K236" i="19"/>
  <c r="K237" i="19"/>
  <c r="K238" i="19"/>
  <c r="K239" i="19"/>
  <c r="K240" i="19"/>
  <c r="K241" i="19"/>
  <c r="K274" i="19"/>
  <c r="K276" i="19"/>
  <c r="K277" i="19"/>
  <c r="K278" i="19"/>
  <c r="K279" i="19"/>
  <c r="K280" i="19"/>
  <c r="K281" i="19"/>
  <c r="K282" i="19"/>
  <c r="K283" i="19"/>
  <c r="K284" i="19"/>
  <c r="K285" i="19"/>
  <c r="K286" i="19"/>
  <c r="K287" i="19"/>
  <c r="K288" i="19"/>
  <c r="K289" i="19"/>
  <c r="K290" i="19"/>
  <c r="K291" i="19"/>
  <c r="K292" i="19"/>
  <c r="K293" i="19"/>
  <c r="K294" i="19"/>
  <c r="K295" i="19"/>
  <c r="K296" i="19"/>
  <c r="K297" i="19"/>
  <c r="K298" i="19"/>
  <c r="K299" i="19"/>
  <c r="K300" i="19"/>
  <c r="K301" i="19"/>
  <c r="K302" i="19"/>
  <c r="K303" i="19"/>
  <c r="K304" i="19"/>
  <c r="K305" i="19"/>
  <c r="K306" i="19"/>
  <c r="K307" i="19"/>
  <c r="K308" i="19"/>
  <c r="K309" i="19"/>
  <c r="K310" i="19"/>
  <c r="K311" i="19"/>
  <c r="K312" i="19"/>
  <c r="K313" i="19"/>
  <c r="K314" i="19"/>
  <c r="K315" i="19"/>
  <c r="K316" i="19"/>
  <c r="K317" i="19"/>
  <c r="K318" i="19"/>
  <c r="K319" i="19"/>
  <c r="K320" i="19"/>
  <c r="K321" i="19"/>
  <c r="K322" i="19"/>
  <c r="K323" i="19"/>
  <c r="K324" i="19"/>
  <c r="K325" i="19"/>
  <c r="K326" i="19"/>
  <c r="K327" i="19"/>
  <c r="K328" i="19"/>
  <c r="K329" i="19"/>
  <c r="K330" i="19"/>
  <c r="K331" i="19"/>
  <c r="K332" i="19"/>
  <c r="K333" i="19"/>
  <c r="K334" i="19"/>
  <c r="K335" i="19"/>
  <c r="K336" i="19"/>
  <c r="K337" i="19"/>
  <c r="K338" i="19"/>
  <c r="K339" i="19"/>
  <c r="K340" i="19"/>
  <c r="K341" i="19"/>
  <c r="K342" i="19"/>
  <c r="K343" i="19"/>
  <c r="K344" i="19"/>
  <c r="K345" i="19"/>
  <c r="K346" i="19"/>
  <c r="K347" i="19"/>
  <c r="K348" i="19"/>
  <c r="K349" i="19"/>
  <c r="K350" i="19"/>
  <c r="K351" i="19"/>
  <c r="K352" i="19"/>
  <c r="K353" i="19"/>
  <c r="K354" i="19"/>
  <c r="K355" i="19"/>
  <c r="K356" i="19"/>
  <c r="K357" i="19"/>
  <c r="K358" i="19"/>
  <c r="K359" i="19"/>
  <c r="K360" i="19"/>
  <c r="K361" i="19"/>
  <c r="K362" i="19"/>
  <c r="K363" i="19"/>
  <c r="K364" i="19"/>
  <c r="K365" i="19"/>
  <c r="K366" i="19"/>
  <c r="K367" i="19"/>
  <c r="K368" i="19"/>
  <c r="K369" i="19"/>
  <c r="K370" i="19"/>
  <c r="K371" i="19"/>
  <c r="K372" i="19"/>
  <c r="K373" i="19"/>
  <c r="K374" i="19"/>
  <c r="K375" i="19"/>
  <c r="K376" i="19"/>
  <c r="K377" i="19"/>
  <c r="K378" i="19"/>
  <c r="K379" i="19"/>
  <c r="K380" i="19"/>
  <c r="K381" i="19"/>
  <c r="K382" i="19"/>
  <c r="K383" i="19"/>
  <c r="K384" i="19"/>
  <c r="K385" i="19"/>
  <c r="K386" i="19"/>
  <c r="K387" i="19"/>
  <c r="K388" i="19"/>
  <c r="K389" i="19"/>
  <c r="K390" i="19"/>
  <c r="K391" i="19"/>
  <c r="K392" i="19"/>
  <c r="K393" i="19"/>
  <c r="K394" i="19"/>
  <c r="K395" i="19"/>
  <c r="K396" i="19"/>
  <c r="K397" i="19"/>
  <c r="K398" i="19"/>
  <c r="K399" i="19"/>
  <c r="K400" i="19"/>
  <c r="K401" i="19"/>
  <c r="K402" i="19"/>
  <c r="K403" i="19"/>
  <c r="K404" i="19"/>
  <c r="K405" i="19"/>
  <c r="K406" i="19"/>
  <c r="K407" i="19"/>
  <c r="K408" i="19"/>
  <c r="K409" i="19"/>
  <c r="K410" i="19"/>
  <c r="K411" i="19"/>
  <c r="K412" i="19"/>
  <c r="K413" i="19"/>
  <c r="K414" i="19"/>
  <c r="K415" i="19"/>
  <c r="K416" i="19"/>
  <c r="K417" i="19"/>
  <c r="K418" i="19"/>
  <c r="K419" i="19"/>
  <c r="K420" i="19"/>
  <c r="K421" i="19"/>
  <c r="K422" i="19"/>
  <c r="K423" i="19"/>
  <c r="K424" i="19"/>
  <c r="K425" i="19"/>
  <c r="K426" i="19"/>
  <c r="K427" i="19"/>
  <c r="K428" i="19"/>
  <c r="K429" i="19"/>
  <c r="K430" i="19"/>
  <c r="K431" i="19"/>
  <c r="K432" i="19"/>
  <c r="K433" i="19"/>
  <c r="K434" i="19"/>
  <c r="K435" i="19"/>
  <c r="K436" i="19"/>
  <c r="K437" i="19"/>
  <c r="K438" i="19"/>
  <c r="K439" i="19"/>
  <c r="K440" i="19"/>
  <c r="K441" i="19"/>
  <c r="K442" i="19"/>
  <c r="K443" i="19"/>
  <c r="K444" i="19"/>
  <c r="K445" i="19"/>
  <c r="K446" i="19"/>
  <c r="K447" i="19"/>
  <c r="K448" i="19"/>
  <c r="K449" i="19"/>
  <c r="K450" i="19"/>
  <c r="K451" i="19"/>
  <c r="K452" i="19"/>
  <c r="K453" i="19"/>
  <c r="K454" i="19"/>
  <c r="K455" i="19"/>
  <c r="K456" i="19"/>
  <c r="K457" i="19"/>
  <c r="K458" i="19"/>
  <c r="K459" i="19"/>
  <c r="K460" i="19"/>
  <c r="K461" i="19"/>
  <c r="K462" i="19"/>
  <c r="K463" i="19"/>
  <c r="K464" i="19"/>
  <c r="K465" i="19"/>
  <c r="K466" i="19"/>
  <c r="K467" i="19"/>
  <c r="K468" i="19"/>
  <c r="K469" i="19"/>
  <c r="K470" i="19"/>
  <c r="K471" i="19"/>
  <c r="K472" i="19"/>
  <c r="K473" i="19"/>
  <c r="K474" i="19"/>
  <c r="K475" i="19"/>
  <c r="K476" i="19"/>
  <c r="K477" i="19"/>
  <c r="K478" i="19"/>
  <c r="K479" i="19"/>
  <c r="K480" i="19"/>
  <c r="K481" i="19"/>
  <c r="K482" i="19"/>
  <c r="K483" i="19"/>
  <c r="K484" i="19"/>
  <c r="K485" i="19"/>
  <c r="K486" i="19"/>
  <c r="K487" i="19"/>
  <c r="K488" i="19"/>
  <c r="K489" i="19"/>
  <c r="K490" i="19"/>
  <c r="K491" i="19"/>
  <c r="K492" i="19"/>
  <c r="K493" i="19"/>
  <c r="K494" i="19"/>
  <c r="K495" i="19"/>
  <c r="K496" i="19"/>
  <c r="K497" i="19"/>
  <c r="K498" i="19"/>
  <c r="K499" i="19"/>
  <c r="K500" i="19"/>
  <c r="K501" i="19"/>
  <c r="K502" i="19"/>
  <c r="K503" i="19"/>
  <c r="K504" i="19"/>
  <c r="K505" i="19"/>
  <c r="K506" i="19"/>
  <c r="K507" i="19"/>
  <c r="K508" i="19"/>
  <c r="K509" i="19"/>
  <c r="K510" i="19"/>
  <c r="K511" i="19"/>
  <c r="K512" i="19"/>
  <c r="K513" i="19"/>
  <c r="K514" i="19"/>
  <c r="K515" i="19"/>
  <c r="K516" i="19"/>
  <c r="K517" i="19"/>
  <c r="K518" i="19"/>
  <c r="K519" i="19"/>
  <c r="K520" i="19"/>
  <c r="K521" i="19"/>
  <c r="K522" i="19"/>
  <c r="K523" i="19"/>
  <c r="K524" i="19"/>
  <c r="K525" i="19"/>
  <c r="K526" i="19"/>
  <c r="K527" i="19"/>
  <c r="K528" i="19"/>
  <c r="K529" i="19"/>
  <c r="K530" i="19"/>
  <c r="K531" i="19"/>
  <c r="K532" i="19"/>
  <c r="K533" i="19"/>
  <c r="K534" i="19"/>
  <c r="K535" i="19"/>
  <c r="K536" i="19"/>
  <c r="K537" i="19"/>
  <c r="K538" i="19"/>
  <c r="K539" i="19"/>
  <c r="K540" i="19"/>
  <c r="K541" i="19"/>
  <c r="K542" i="19"/>
  <c r="K543" i="19"/>
  <c r="K544" i="19"/>
  <c r="K545" i="19"/>
  <c r="K546" i="19"/>
  <c r="K547" i="19"/>
  <c r="K548" i="19"/>
  <c r="K549" i="19"/>
  <c r="K550" i="19"/>
  <c r="K551" i="19"/>
  <c r="K552" i="19"/>
  <c r="K553" i="19"/>
  <c r="K554" i="19"/>
  <c r="K555" i="19"/>
  <c r="K556" i="19"/>
  <c r="K557" i="19"/>
  <c r="K558" i="19"/>
  <c r="K559" i="19"/>
  <c r="K560" i="19"/>
  <c r="K561" i="19"/>
  <c r="K562" i="19"/>
  <c r="K563" i="19"/>
  <c r="K564" i="19"/>
  <c r="K565" i="19"/>
  <c r="K566" i="19"/>
  <c r="K567" i="19"/>
  <c r="K568" i="19"/>
  <c r="K569" i="19"/>
  <c r="K570" i="19"/>
  <c r="K571" i="19"/>
  <c r="K572" i="19"/>
  <c r="K573" i="19"/>
  <c r="K574" i="19"/>
  <c r="K575" i="19"/>
  <c r="K576" i="19"/>
  <c r="K577" i="19"/>
  <c r="K578" i="19"/>
  <c r="K579" i="19"/>
  <c r="K580" i="19"/>
  <c r="K581" i="19"/>
  <c r="K582" i="19"/>
  <c r="K583" i="19"/>
  <c r="K584" i="19"/>
  <c r="K585" i="19"/>
  <c r="K586" i="19"/>
  <c r="K587" i="19"/>
  <c r="K588" i="19"/>
  <c r="K589" i="19"/>
  <c r="K590" i="19"/>
  <c r="K591" i="19"/>
  <c r="K592" i="19"/>
  <c r="K593" i="19"/>
  <c r="K594" i="19"/>
  <c r="K595" i="19"/>
  <c r="K596" i="19"/>
  <c r="K597" i="19"/>
  <c r="K598" i="19"/>
  <c r="K599" i="19"/>
  <c r="K600" i="19"/>
  <c r="K601" i="19"/>
  <c r="K602" i="19"/>
  <c r="K603" i="19"/>
  <c r="K604" i="19"/>
  <c r="K605" i="19"/>
  <c r="K606" i="19"/>
  <c r="K607" i="19"/>
  <c r="K608" i="19"/>
  <c r="K609" i="19"/>
  <c r="K610" i="19"/>
  <c r="K611" i="19"/>
  <c r="K612" i="19"/>
  <c r="K613" i="19"/>
  <c r="K614" i="19"/>
  <c r="K615" i="19"/>
  <c r="K616" i="19"/>
  <c r="K617" i="19"/>
  <c r="K618" i="19"/>
  <c r="K619" i="19"/>
  <c r="K620" i="19"/>
  <c r="K621" i="19"/>
  <c r="K622" i="19"/>
  <c r="K623" i="19"/>
  <c r="K624" i="19"/>
  <c r="K625" i="19"/>
  <c r="K626" i="19"/>
  <c r="K627" i="19"/>
  <c r="K628" i="19"/>
  <c r="K629" i="19"/>
  <c r="K630" i="19"/>
  <c r="K631" i="19"/>
  <c r="K632" i="19"/>
  <c r="K633" i="19"/>
  <c r="K634" i="19"/>
  <c r="K635" i="19"/>
  <c r="K636" i="19"/>
  <c r="K637" i="19"/>
  <c r="K638" i="19"/>
  <c r="K639" i="19"/>
  <c r="K640" i="19"/>
  <c r="K641" i="19"/>
  <c r="K642" i="19"/>
  <c r="K643" i="19"/>
  <c r="K644" i="19"/>
  <c r="K645" i="19"/>
  <c r="K646" i="19"/>
  <c r="K647" i="19"/>
  <c r="K648" i="19"/>
  <c r="K649" i="19"/>
  <c r="K650" i="19"/>
  <c r="K651" i="19"/>
  <c r="K652" i="19"/>
  <c r="K653" i="19"/>
  <c r="K654" i="19"/>
  <c r="K655" i="19"/>
  <c r="K656" i="19"/>
  <c r="K657" i="19"/>
  <c r="K658" i="19"/>
  <c r="K659" i="19"/>
  <c r="K660" i="19"/>
  <c r="K661" i="19"/>
  <c r="K662" i="19"/>
  <c r="K663" i="19"/>
  <c r="K664" i="19"/>
  <c r="K665" i="19"/>
  <c r="K666" i="19"/>
  <c r="K667" i="19"/>
  <c r="K668" i="19"/>
  <c r="K669" i="19"/>
  <c r="K670" i="19"/>
  <c r="K671" i="19"/>
  <c r="K672" i="19"/>
  <c r="K673" i="19"/>
  <c r="K674" i="19"/>
  <c r="K675" i="19"/>
  <c r="K676" i="19"/>
  <c r="K677" i="19"/>
  <c r="K678" i="19"/>
  <c r="K679" i="19"/>
  <c r="K680" i="19"/>
  <c r="K681" i="19"/>
  <c r="K682" i="19"/>
  <c r="K683" i="19"/>
  <c r="K684" i="19"/>
  <c r="K685" i="19"/>
  <c r="K686" i="19"/>
  <c r="K687" i="19"/>
  <c r="K688" i="19"/>
  <c r="K689" i="19"/>
  <c r="K690" i="19"/>
  <c r="K691" i="19"/>
  <c r="K692" i="19"/>
  <c r="K693" i="19"/>
  <c r="K694" i="19"/>
  <c r="K695" i="19"/>
  <c r="K696" i="19"/>
  <c r="K697" i="19"/>
  <c r="K698" i="19"/>
  <c r="K699" i="19"/>
  <c r="K700" i="19"/>
  <c r="K701" i="19"/>
  <c r="K702" i="19"/>
  <c r="K703" i="19"/>
  <c r="K704" i="19"/>
  <c r="K705" i="19"/>
  <c r="K706" i="19"/>
  <c r="K707" i="19"/>
  <c r="K708" i="19"/>
  <c r="K709" i="19"/>
  <c r="K710" i="19"/>
  <c r="K711" i="19"/>
  <c r="K712" i="19"/>
  <c r="K713" i="19"/>
  <c r="K714" i="19"/>
  <c r="K715" i="19"/>
  <c r="K716" i="19"/>
  <c r="K717" i="19"/>
  <c r="K718" i="19"/>
  <c r="K719" i="19"/>
  <c r="K720" i="19"/>
  <c r="K721" i="19"/>
  <c r="K722" i="19"/>
  <c r="K723" i="19"/>
  <c r="K724" i="19"/>
  <c r="K725" i="19"/>
  <c r="K726" i="19"/>
  <c r="K727" i="19"/>
  <c r="K728" i="19"/>
  <c r="K729" i="19"/>
  <c r="K730" i="19"/>
  <c r="K731" i="19"/>
  <c r="K732" i="19"/>
  <c r="K733" i="19"/>
  <c r="K734" i="19"/>
  <c r="K735" i="19"/>
  <c r="K736" i="19"/>
  <c r="K737" i="19"/>
  <c r="K738" i="19"/>
  <c r="K739" i="19"/>
  <c r="K740" i="19"/>
  <c r="K741" i="19"/>
  <c r="K742" i="19"/>
  <c r="K743" i="19"/>
  <c r="K744" i="19"/>
  <c r="K745" i="19"/>
  <c r="K746" i="19"/>
  <c r="K747" i="19"/>
  <c r="K748" i="19"/>
  <c r="K749" i="19"/>
  <c r="K750" i="19"/>
  <c r="K751" i="19"/>
  <c r="K752" i="19"/>
  <c r="K753" i="19"/>
  <c r="K754" i="19"/>
  <c r="K755" i="19"/>
  <c r="K756" i="19"/>
  <c r="K757" i="19"/>
  <c r="K758" i="19"/>
  <c r="K759" i="19"/>
  <c r="K760" i="19"/>
  <c r="K761" i="19"/>
  <c r="K762" i="19"/>
  <c r="K763" i="19"/>
  <c r="K764" i="19"/>
  <c r="K765" i="19"/>
  <c r="K766" i="19"/>
  <c r="K767" i="19"/>
  <c r="K768" i="19"/>
  <c r="K769" i="19"/>
  <c r="K770" i="19"/>
  <c r="K771" i="19"/>
  <c r="K772" i="19"/>
  <c r="K773" i="19"/>
  <c r="K774" i="19"/>
  <c r="K775" i="19"/>
  <c r="K776" i="19"/>
  <c r="K777" i="19"/>
  <c r="K778" i="19"/>
  <c r="K779" i="19"/>
  <c r="K780" i="19"/>
  <c r="K781" i="19"/>
  <c r="K782" i="19"/>
  <c r="K783" i="19"/>
  <c r="K784" i="19"/>
  <c r="K785" i="19"/>
  <c r="K786" i="19"/>
  <c r="K787" i="19"/>
  <c r="K788" i="19"/>
  <c r="K789" i="19"/>
  <c r="K790" i="19"/>
  <c r="K791" i="19"/>
  <c r="K792" i="19"/>
  <c r="K793" i="19"/>
  <c r="K794" i="19"/>
  <c r="K795" i="19"/>
  <c r="K796" i="19"/>
  <c r="K797" i="19"/>
  <c r="K798" i="19"/>
  <c r="K799" i="19"/>
  <c r="K800" i="19"/>
  <c r="K801" i="19"/>
  <c r="K802" i="19"/>
  <c r="K803" i="19"/>
  <c r="K804" i="19"/>
  <c r="K805" i="19"/>
  <c r="K806" i="19"/>
  <c r="K807" i="19"/>
  <c r="K808" i="19"/>
  <c r="K809" i="19"/>
  <c r="K810" i="19"/>
  <c r="K811" i="19"/>
  <c r="K812" i="19"/>
  <c r="K813" i="19"/>
  <c r="K814" i="19"/>
  <c r="K815" i="19"/>
  <c r="K816" i="19"/>
  <c r="K817" i="19"/>
  <c r="K818" i="19"/>
  <c r="K819" i="19"/>
  <c r="K820" i="19"/>
  <c r="K821" i="19"/>
  <c r="K822" i="19"/>
  <c r="K823" i="19"/>
  <c r="K824" i="19"/>
  <c r="K825" i="19"/>
  <c r="K826" i="19"/>
  <c r="K827" i="19"/>
  <c r="K828" i="19"/>
  <c r="K829" i="19"/>
  <c r="K830" i="19"/>
  <c r="K831" i="19"/>
  <c r="K832" i="19"/>
  <c r="K833" i="19"/>
  <c r="K834" i="19"/>
  <c r="K835" i="19"/>
  <c r="K836" i="19"/>
  <c r="K837" i="19"/>
  <c r="K838" i="19"/>
  <c r="K839" i="19"/>
  <c r="K840" i="19"/>
  <c r="K841" i="19"/>
  <c r="K842" i="19"/>
  <c r="K843" i="19"/>
  <c r="K844" i="19"/>
  <c r="K845" i="19"/>
  <c r="K846" i="19"/>
  <c r="K847" i="19"/>
  <c r="K848" i="19"/>
  <c r="K849" i="19"/>
  <c r="K850" i="19"/>
  <c r="K851" i="19"/>
  <c r="K852" i="19"/>
  <c r="K853" i="19"/>
  <c r="K854" i="19"/>
  <c r="K855" i="19"/>
  <c r="K856" i="19"/>
  <c r="K857" i="19"/>
  <c r="K858" i="19"/>
  <c r="K859" i="19"/>
  <c r="K860" i="19"/>
  <c r="K861" i="19"/>
  <c r="K862" i="19"/>
  <c r="K863" i="19"/>
  <c r="K864" i="19"/>
  <c r="K865" i="19"/>
  <c r="K866" i="19"/>
  <c r="K867" i="19"/>
  <c r="K868" i="19"/>
  <c r="K869" i="19"/>
  <c r="K870" i="19"/>
  <c r="K871" i="19"/>
  <c r="K872" i="19"/>
  <c r="K873" i="19"/>
  <c r="K874" i="19"/>
  <c r="K875" i="19"/>
  <c r="K876" i="19"/>
  <c r="K877" i="19"/>
  <c r="K878" i="19"/>
  <c r="K879" i="19"/>
  <c r="K880" i="19"/>
  <c r="K881" i="19"/>
  <c r="K882" i="19"/>
  <c r="K883" i="19"/>
  <c r="K884" i="19"/>
  <c r="K885" i="19"/>
  <c r="K886" i="19"/>
  <c r="K887" i="19"/>
  <c r="K888" i="19"/>
  <c r="K889" i="19"/>
  <c r="K890" i="19"/>
  <c r="K891" i="19"/>
  <c r="K892" i="19"/>
  <c r="K893" i="19"/>
  <c r="K894" i="19"/>
  <c r="K895" i="19"/>
  <c r="K896" i="19"/>
  <c r="K897" i="19"/>
  <c r="K898" i="19"/>
  <c r="K899" i="19"/>
  <c r="K900" i="19"/>
  <c r="K901" i="19"/>
  <c r="K902" i="19"/>
  <c r="K903" i="19"/>
  <c r="K904" i="19"/>
  <c r="K905" i="19"/>
  <c r="K906" i="19"/>
  <c r="K907" i="19"/>
  <c r="K908" i="19"/>
  <c r="K909" i="19"/>
  <c r="K910" i="19"/>
  <c r="K911" i="19"/>
  <c r="K912" i="19"/>
  <c r="K913" i="19"/>
  <c r="K914" i="19"/>
  <c r="K915" i="19"/>
  <c r="K916" i="19"/>
  <c r="K917" i="19"/>
  <c r="K918" i="19"/>
  <c r="K919" i="19"/>
  <c r="K920" i="19"/>
  <c r="K921" i="19"/>
  <c r="K922" i="19"/>
  <c r="K923" i="19"/>
  <c r="K924" i="19"/>
  <c r="K925" i="19"/>
  <c r="K926" i="19"/>
  <c r="K927" i="19"/>
  <c r="K928" i="19"/>
  <c r="K929" i="19"/>
  <c r="K930" i="19"/>
  <c r="K931" i="19"/>
  <c r="K932" i="19"/>
  <c r="K933" i="19"/>
  <c r="K934" i="19"/>
  <c r="K935" i="19"/>
  <c r="K936" i="19"/>
  <c r="K937" i="19"/>
  <c r="K938" i="19"/>
  <c r="K939" i="19"/>
  <c r="K940" i="19"/>
  <c r="K941" i="19"/>
  <c r="K942" i="19"/>
  <c r="K943" i="19"/>
  <c r="K944" i="19"/>
  <c r="K945" i="19"/>
  <c r="K946" i="19"/>
  <c r="K947" i="19"/>
  <c r="K948" i="19"/>
  <c r="K949" i="19"/>
  <c r="K950" i="19"/>
  <c r="K951" i="19"/>
  <c r="K952" i="19"/>
  <c r="K953" i="19"/>
  <c r="K954" i="19"/>
  <c r="K955" i="19"/>
  <c r="K956" i="19"/>
  <c r="K957" i="19"/>
  <c r="K958" i="19"/>
  <c r="K959" i="19"/>
  <c r="K960" i="19"/>
  <c r="K961" i="19"/>
  <c r="K962" i="19"/>
  <c r="K963" i="19"/>
  <c r="K964" i="19"/>
  <c r="K965" i="19"/>
  <c r="K966" i="19"/>
  <c r="K967" i="19"/>
  <c r="K968" i="19"/>
  <c r="K969" i="19"/>
  <c r="K970" i="19"/>
  <c r="K971" i="19"/>
  <c r="K972" i="19"/>
  <c r="K973" i="19"/>
  <c r="K974" i="19"/>
  <c r="K975" i="19"/>
  <c r="K976" i="19"/>
  <c r="K977" i="19"/>
  <c r="K978" i="19"/>
  <c r="K979" i="19"/>
  <c r="K980" i="19"/>
  <c r="K981" i="19"/>
  <c r="K982" i="19"/>
  <c r="K983" i="19"/>
  <c r="K984" i="19"/>
  <c r="K985" i="19"/>
  <c r="K986" i="19"/>
  <c r="K987" i="19"/>
  <c r="K988" i="19"/>
  <c r="K989" i="19"/>
  <c r="K990" i="19"/>
  <c r="K991" i="19"/>
  <c r="K992" i="19"/>
  <c r="K993" i="19"/>
  <c r="K994" i="19"/>
  <c r="K995" i="19"/>
  <c r="K996" i="19"/>
  <c r="K997" i="19"/>
  <c r="K998" i="19"/>
  <c r="K999" i="19"/>
  <c r="K1000" i="19"/>
  <c r="K1001" i="19"/>
  <c r="K1002" i="19"/>
  <c r="K1003" i="19"/>
  <c r="K1004" i="19"/>
  <c r="K1005" i="19"/>
  <c r="K1006" i="19"/>
  <c r="K1007" i="19"/>
  <c r="K1008" i="19"/>
  <c r="K1009" i="19"/>
  <c r="K1010" i="19"/>
  <c r="K1011" i="19"/>
  <c r="K1012" i="19"/>
  <c r="K1013" i="19"/>
  <c r="K1014" i="19"/>
  <c r="K1015" i="19"/>
  <c r="K1016" i="19"/>
  <c r="K1017" i="19"/>
  <c r="K1018" i="19"/>
  <c r="K1019" i="19"/>
  <c r="K1020" i="19"/>
  <c r="K1021" i="19"/>
  <c r="K1022" i="19"/>
  <c r="K1023" i="19"/>
  <c r="K1024" i="19"/>
  <c r="K1025" i="19"/>
  <c r="K1026" i="19"/>
  <c r="K1027" i="19"/>
  <c r="K1028" i="19"/>
  <c r="K1029" i="19"/>
  <c r="K1030" i="19"/>
  <c r="K1031" i="19"/>
  <c r="K1032" i="19"/>
  <c r="K1033" i="19"/>
  <c r="K1034" i="19"/>
  <c r="K1035" i="19"/>
  <c r="K1036" i="19"/>
  <c r="K1037" i="19"/>
  <c r="K1038" i="19"/>
  <c r="K1039" i="19"/>
  <c r="K1040" i="19"/>
  <c r="K1041" i="19"/>
  <c r="K1042" i="19"/>
  <c r="K1043" i="19"/>
  <c r="K1044" i="19"/>
  <c r="K1045" i="19"/>
  <c r="K1046" i="19"/>
  <c r="K1047" i="19"/>
  <c r="K1048" i="19"/>
  <c r="K1049" i="19"/>
  <c r="K1050" i="19"/>
  <c r="K1051" i="19"/>
  <c r="K1052" i="19"/>
  <c r="K1053" i="19"/>
  <c r="K1054" i="19"/>
  <c r="K1055" i="19"/>
  <c r="K1056" i="19"/>
  <c r="K1057" i="19"/>
  <c r="K1058" i="19"/>
  <c r="K1059" i="19"/>
  <c r="K1060" i="19"/>
  <c r="K1061" i="19"/>
  <c r="K1062" i="19"/>
  <c r="K1063" i="19"/>
  <c r="K1064" i="19"/>
  <c r="K1065" i="19"/>
  <c r="K1066" i="19"/>
  <c r="K1067" i="19"/>
  <c r="K1068" i="19"/>
  <c r="K1069" i="19"/>
  <c r="K1070" i="19"/>
  <c r="K1071" i="19"/>
  <c r="K1072" i="19"/>
  <c r="K1073" i="19"/>
  <c r="K1074" i="19"/>
  <c r="K1075" i="19"/>
  <c r="K1076" i="19"/>
  <c r="K1077" i="19"/>
  <c r="K1078" i="19"/>
  <c r="K1079" i="19"/>
  <c r="K1080" i="19"/>
  <c r="K1081" i="19"/>
  <c r="K1082" i="19"/>
  <c r="K1083" i="19"/>
  <c r="K1084" i="19"/>
  <c r="K1085" i="19"/>
  <c r="K1086" i="19"/>
  <c r="K1087" i="19"/>
  <c r="K1088" i="19"/>
  <c r="K1089" i="19"/>
  <c r="K1090" i="19"/>
  <c r="K1091" i="19"/>
  <c r="K1092" i="19"/>
  <c r="K1093" i="19"/>
  <c r="K1094" i="19"/>
  <c r="K1095" i="19"/>
  <c r="K1096" i="19"/>
  <c r="K1097" i="19"/>
  <c r="K1098" i="19"/>
  <c r="K1099" i="19"/>
  <c r="K1100" i="19"/>
  <c r="K1101" i="19"/>
  <c r="K1102" i="19"/>
  <c r="K1103" i="19"/>
  <c r="K1104" i="19"/>
  <c r="K1105" i="19"/>
  <c r="K1106" i="19"/>
  <c r="K1107" i="19"/>
  <c r="K1108" i="19"/>
  <c r="K1109" i="19"/>
  <c r="K1110" i="19"/>
  <c r="K1111" i="19"/>
  <c r="K1112" i="19"/>
  <c r="K1113" i="19"/>
  <c r="K1114" i="19"/>
  <c r="K1115" i="19"/>
  <c r="K1116" i="19"/>
  <c r="K1117" i="19"/>
  <c r="K1118" i="19"/>
  <c r="K1119" i="19"/>
  <c r="K1120" i="19"/>
  <c r="K1121" i="19"/>
  <c r="K1122" i="19"/>
  <c r="K1123" i="19"/>
  <c r="K1124" i="19"/>
  <c r="K1125" i="19"/>
  <c r="K1126" i="19"/>
  <c r="K1127" i="19"/>
  <c r="K1128" i="19"/>
  <c r="K1129" i="19"/>
  <c r="K1130" i="19"/>
  <c r="K1131" i="19"/>
  <c r="K1132" i="19"/>
  <c r="K1133" i="19"/>
  <c r="K1134" i="19"/>
  <c r="K1135" i="19"/>
  <c r="K1136" i="19"/>
  <c r="K1137" i="19"/>
  <c r="K1138" i="19"/>
  <c r="K1139" i="19"/>
  <c r="K1140" i="19"/>
  <c r="K1141" i="19"/>
  <c r="K1142" i="19"/>
  <c r="K1143" i="19"/>
  <c r="K1144" i="19"/>
  <c r="K1145" i="19"/>
  <c r="K1146" i="19"/>
  <c r="K1147" i="19"/>
  <c r="K1148" i="19"/>
  <c r="K1149" i="19"/>
  <c r="K1150" i="19"/>
  <c r="K1151" i="19"/>
  <c r="K1152" i="19"/>
  <c r="K1153" i="19"/>
  <c r="K1154" i="19"/>
  <c r="K1155" i="19"/>
  <c r="K1156" i="19"/>
  <c r="K1157" i="19"/>
  <c r="K1158" i="19"/>
  <c r="K1159" i="19"/>
  <c r="K1160" i="19"/>
  <c r="K1161" i="19"/>
  <c r="K1162" i="19"/>
  <c r="K1163" i="19"/>
  <c r="K2" i="19"/>
  <c r="J3" i="19"/>
  <c r="J4" i="19"/>
  <c r="J5" i="19"/>
  <c r="J6" i="19"/>
  <c r="J7" i="19"/>
  <c r="J8" i="19"/>
  <c r="J9" i="19"/>
  <c r="J10" i="19"/>
  <c r="J11" i="19"/>
  <c r="J12" i="19"/>
  <c r="J13" i="19"/>
  <c r="J14" i="19"/>
  <c r="J15" i="19"/>
  <c r="J16" i="19"/>
  <c r="J17" i="19"/>
  <c r="J18" i="19"/>
  <c r="J19" i="19"/>
  <c r="J20" i="19"/>
  <c r="J21" i="19"/>
  <c r="J22" i="19"/>
  <c r="J23" i="19"/>
  <c r="J24" i="19"/>
  <c r="J25" i="19"/>
  <c r="J26" i="19"/>
  <c r="J27" i="19"/>
  <c r="J28" i="19"/>
  <c r="J29" i="19"/>
  <c r="J30" i="19"/>
  <c r="J31" i="19"/>
  <c r="J32" i="19"/>
  <c r="J33" i="19"/>
  <c r="J34" i="19"/>
  <c r="J35" i="19"/>
  <c r="J36" i="19"/>
  <c r="J37" i="19"/>
  <c r="J38" i="19"/>
  <c r="J39" i="19"/>
  <c r="J40" i="19"/>
  <c r="J41" i="19"/>
  <c r="J42" i="19"/>
  <c r="J43" i="19"/>
  <c r="J44" i="19"/>
  <c r="J45" i="19"/>
  <c r="J46" i="19"/>
  <c r="J47" i="19"/>
  <c r="J48" i="19"/>
  <c r="J49" i="19"/>
  <c r="J50" i="19"/>
  <c r="J51" i="19"/>
  <c r="J52" i="19"/>
  <c r="J53" i="19"/>
  <c r="J54" i="19"/>
  <c r="J55" i="19"/>
  <c r="J56" i="19"/>
  <c r="J57" i="19"/>
  <c r="J58" i="19"/>
  <c r="J59" i="19"/>
  <c r="J60" i="19"/>
  <c r="J61" i="19"/>
  <c r="J62" i="19"/>
  <c r="J63" i="19"/>
  <c r="J64" i="19"/>
  <c r="J65" i="19"/>
  <c r="J66" i="19"/>
  <c r="J67" i="19"/>
  <c r="J68" i="19"/>
  <c r="J69" i="19"/>
  <c r="J70" i="19"/>
  <c r="J71" i="19"/>
  <c r="J72" i="19"/>
  <c r="J73" i="19"/>
  <c r="J74" i="19"/>
  <c r="J75" i="19"/>
  <c r="J76" i="19"/>
  <c r="J77" i="19"/>
  <c r="J78" i="19"/>
  <c r="J79" i="19"/>
  <c r="J80" i="19"/>
  <c r="J81" i="19"/>
  <c r="J82" i="19"/>
  <c r="J83" i="19"/>
  <c r="J84" i="19"/>
  <c r="J85" i="19"/>
  <c r="J86" i="19"/>
  <c r="J87" i="19"/>
  <c r="J88" i="19"/>
  <c r="J89" i="19"/>
  <c r="J90" i="19"/>
  <c r="J91" i="19"/>
  <c r="J92" i="19"/>
  <c r="J93" i="19"/>
  <c r="J94" i="19"/>
  <c r="J95" i="19"/>
  <c r="J96" i="19"/>
  <c r="J97" i="19"/>
  <c r="J98" i="19"/>
  <c r="J99" i="19"/>
  <c r="J100" i="19"/>
  <c r="J101" i="19"/>
  <c r="J102" i="19"/>
  <c r="J103" i="19"/>
  <c r="J104" i="19"/>
  <c r="J105" i="19"/>
  <c r="J106" i="19"/>
  <c r="J107" i="19"/>
  <c r="J108" i="19"/>
  <c r="J109" i="19"/>
  <c r="J110" i="19"/>
  <c r="J111" i="19"/>
  <c r="J112" i="19"/>
  <c r="J113" i="19"/>
  <c r="J114" i="19"/>
  <c r="J115" i="19"/>
  <c r="J116" i="19"/>
  <c r="J117" i="19"/>
  <c r="J118" i="19"/>
  <c r="J119" i="19"/>
  <c r="J120" i="19"/>
  <c r="J121" i="19"/>
  <c r="J122" i="19"/>
  <c r="J123" i="19"/>
  <c r="J124" i="19"/>
  <c r="J125" i="19"/>
  <c r="J126" i="19"/>
  <c r="J127" i="19"/>
  <c r="J128" i="19"/>
  <c r="J129" i="19"/>
  <c r="J130" i="19"/>
  <c r="J131" i="19"/>
  <c r="J132" i="19"/>
  <c r="J133" i="19"/>
  <c r="J134" i="19"/>
  <c r="J135" i="19"/>
  <c r="J136" i="19"/>
  <c r="J137" i="19"/>
  <c r="J138" i="19"/>
  <c r="J139" i="19"/>
  <c r="J140" i="19"/>
  <c r="J141" i="19"/>
  <c r="J142" i="19"/>
  <c r="J143" i="19"/>
  <c r="J144" i="19"/>
  <c r="J145" i="19"/>
  <c r="J146" i="19"/>
  <c r="J147" i="19"/>
  <c r="J148" i="19"/>
  <c r="J149" i="19"/>
  <c r="J150" i="19"/>
  <c r="J151" i="19"/>
  <c r="J152" i="19"/>
  <c r="J153" i="19"/>
  <c r="J154" i="19"/>
  <c r="J155" i="19"/>
  <c r="J156" i="19"/>
  <c r="J157" i="19"/>
  <c r="J158" i="19"/>
  <c r="J159" i="19"/>
  <c r="J160" i="19"/>
  <c r="J161" i="19"/>
  <c r="J162" i="19"/>
  <c r="J163" i="19"/>
  <c r="J164" i="19"/>
  <c r="J165" i="19"/>
  <c r="J166" i="19"/>
  <c r="J167" i="19"/>
  <c r="J168" i="19"/>
  <c r="J169" i="19"/>
  <c r="J170" i="19"/>
  <c r="J171" i="19"/>
  <c r="J172" i="19"/>
  <c r="J173" i="19"/>
  <c r="J174" i="19"/>
  <c r="J175" i="19"/>
  <c r="J176" i="19"/>
  <c r="J177" i="19"/>
  <c r="J178" i="19"/>
  <c r="J179" i="19"/>
  <c r="J180" i="19"/>
  <c r="J181" i="19"/>
  <c r="J182" i="19"/>
  <c r="J183" i="19"/>
  <c r="J184" i="19"/>
  <c r="J185" i="19"/>
  <c r="J186" i="19"/>
  <c r="J187" i="19"/>
  <c r="J188" i="19"/>
  <c r="J189" i="19"/>
  <c r="J190" i="19"/>
  <c r="J191" i="19"/>
  <c r="J192" i="19"/>
  <c r="J193" i="19"/>
  <c r="J194" i="19"/>
  <c r="J195" i="19"/>
  <c r="J196" i="19"/>
  <c r="J197" i="19"/>
  <c r="J198" i="19"/>
  <c r="J199" i="19"/>
  <c r="J200" i="19"/>
  <c r="J201" i="19"/>
  <c r="J202" i="19"/>
  <c r="J203" i="19"/>
  <c r="J204" i="19"/>
  <c r="J205" i="19"/>
  <c r="J206" i="19"/>
  <c r="J207" i="19"/>
  <c r="J208" i="19"/>
  <c r="J209" i="19"/>
  <c r="J210" i="19"/>
  <c r="J211" i="19"/>
  <c r="J212" i="19"/>
  <c r="J213" i="19"/>
  <c r="J214" i="19"/>
  <c r="J215" i="19"/>
  <c r="J216" i="19"/>
  <c r="J217" i="19"/>
  <c r="J218" i="19"/>
  <c r="J219" i="19"/>
  <c r="J220" i="19"/>
  <c r="J221" i="19"/>
  <c r="J222" i="19"/>
  <c r="J223" i="19"/>
  <c r="J224" i="19"/>
  <c r="J225" i="19"/>
  <c r="J226" i="19"/>
  <c r="J227" i="19"/>
  <c r="J228" i="19"/>
  <c r="J229" i="19"/>
  <c r="J230" i="19"/>
  <c r="J231" i="19"/>
  <c r="J232" i="19"/>
  <c r="J233" i="19"/>
  <c r="J234" i="19"/>
  <c r="J235" i="19"/>
  <c r="J236" i="19"/>
  <c r="J237" i="19"/>
  <c r="J238" i="19"/>
  <c r="J239" i="19"/>
  <c r="J240" i="19"/>
  <c r="J241" i="19"/>
  <c r="J242" i="19"/>
  <c r="J243" i="19"/>
  <c r="J244" i="19"/>
  <c r="J245" i="19"/>
  <c r="J246" i="19"/>
  <c r="J247" i="19"/>
  <c r="J248" i="19"/>
  <c r="J249" i="19"/>
  <c r="J250" i="19"/>
  <c r="J251" i="19"/>
  <c r="J252" i="19"/>
  <c r="J253" i="19"/>
  <c r="J254" i="19"/>
  <c r="J255" i="19"/>
  <c r="J256" i="19"/>
  <c r="J257" i="19"/>
  <c r="J258" i="19"/>
  <c r="J259" i="19"/>
  <c r="J260" i="19"/>
  <c r="J261" i="19"/>
  <c r="J262" i="19"/>
  <c r="J263" i="19"/>
  <c r="J264" i="19"/>
  <c r="J265" i="19"/>
  <c r="J266" i="19"/>
  <c r="J267" i="19"/>
  <c r="J268" i="19"/>
  <c r="J269" i="19"/>
  <c r="J270" i="19"/>
  <c r="J271" i="19"/>
  <c r="J272" i="19"/>
  <c r="J273" i="19"/>
  <c r="J274" i="19"/>
  <c r="J275" i="19"/>
  <c r="J276" i="19"/>
  <c r="J277" i="19"/>
  <c r="J278" i="19"/>
  <c r="J279" i="19"/>
  <c r="J280" i="19"/>
  <c r="J281" i="19"/>
  <c r="J282" i="19"/>
  <c r="J283" i="19"/>
  <c r="J284" i="19"/>
  <c r="J285" i="19"/>
  <c r="J286" i="19"/>
  <c r="J287" i="19"/>
  <c r="J288" i="19"/>
  <c r="J289" i="19"/>
  <c r="J290" i="19"/>
  <c r="J291" i="19"/>
  <c r="J292" i="19"/>
  <c r="J293" i="19"/>
  <c r="J294" i="19"/>
  <c r="J295" i="19"/>
  <c r="J296" i="19"/>
  <c r="J297" i="19"/>
  <c r="J298" i="19"/>
  <c r="J299" i="19"/>
  <c r="J300" i="19"/>
  <c r="J301" i="19"/>
  <c r="J302" i="19"/>
  <c r="J303" i="19"/>
  <c r="J304" i="19"/>
  <c r="J305" i="19"/>
  <c r="J306" i="19"/>
  <c r="J307" i="19"/>
  <c r="J308" i="19"/>
  <c r="J309" i="19"/>
  <c r="J310" i="19"/>
  <c r="J311" i="19"/>
  <c r="J312" i="19"/>
  <c r="J313" i="19"/>
  <c r="J314" i="19"/>
  <c r="J315" i="19"/>
  <c r="J316" i="19"/>
  <c r="J317" i="19"/>
  <c r="J318" i="19"/>
  <c r="J319" i="19"/>
  <c r="J320" i="19"/>
  <c r="J321" i="19"/>
  <c r="J322" i="19"/>
  <c r="J323" i="19"/>
  <c r="J324" i="19"/>
  <c r="J325" i="19"/>
  <c r="J326" i="19"/>
  <c r="J327" i="19"/>
  <c r="J328" i="19"/>
  <c r="J329" i="19"/>
  <c r="J330" i="19"/>
  <c r="J331" i="19"/>
  <c r="J332" i="19"/>
  <c r="J333" i="19"/>
  <c r="J334" i="19"/>
  <c r="J335" i="19"/>
  <c r="J336" i="19"/>
  <c r="J337" i="19"/>
  <c r="J338" i="19"/>
  <c r="J339" i="19"/>
  <c r="J340" i="19"/>
  <c r="J341" i="19"/>
  <c r="J342" i="19"/>
  <c r="J343" i="19"/>
  <c r="J344" i="19"/>
  <c r="J345" i="19"/>
  <c r="J346" i="19"/>
  <c r="J347" i="19"/>
  <c r="J348" i="19"/>
  <c r="J349" i="19"/>
  <c r="J350" i="19"/>
  <c r="J351" i="19"/>
  <c r="J352" i="19"/>
  <c r="J353" i="19"/>
  <c r="J354" i="19"/>
  <c r="J355" i="19"/>
  <c r="J356" i="19"/>
  <c r="J357" i="19"/>
  <c r="J358" i="19"/>
  <c r="J359" i="19"/>
  <c r="J360" i="19"/>
  <c r="J361" i="19"/>
  <c r="J362" i="19"/>
  <c r="J363" i="19"/>
  <c r="J364" i="19"/>
  <c r="J365" i="19"/>
  <c r="J366" i="19"/>
  <c r="J367" i="19"/>
  <c r="J368" i="19"/>
  <c r="J369" i="19"/>
  <c r="J370" i="19"/>
  <c r="J371" i="19"/>
  <c r="J372" i="19"/>
  <c r="J373" i="19"/>
  <c r="J374" i="19"/>
  <c r="J375" i="19"/>
  <c r="J376" i="19"/>
  <c r="J377" i="19"/>
  <c r="J378" i="19"/>
  <c r="J379" i="19"/>
  <c r="J380" i="19"/>
  <c r="J381" i="19"/>
  <c r="J382" i="19"/>
  <c r="J383" i="19"/>
  <c r="J384" i="19"/>
  <c r="J385" i="19"/>
  <c r="J386" i="19"/>
  <c r="J387" i="19"/>
  <c r="J388" i="19"/>
  <c r="J389" i="19"/>
  <c r="J390" i="19"/>
  <c r="J391" i="19"/>
  <c r="J392" i="19"/>
  <c r="J393" i="19"/>
  <c r="J394" i="19"/>
  <c r="J395" i="19"/>
  <c r="J396" i="19"/>
  <c r="J397" i="19"/>
  <c r="J398" i="19"/>
  <c r="J399" i="19"/>
  <c r="J400" i="19"/>
  <c r="J401" i="19"/>
  <c r="J402" i="19"/>
  <c r="J403" i="19"/>
  <c r="J404" i="19"/>
  <c r="J405" i="19"/>
  <c r="J406" i="19"/>
  <c r="J407" i="19"/>
  <c r="J408" i="19"/>
  <c r="J409" i="19"/>
  <c r="J410" i="19"/>
  <c r="J411" i="19"/>
  <c r="J412" i="19"/>
  <c r="J413" i="19"/>
  <c r="J414" i="19"/>
  <c r="J415" i="19"/>
  <c r="J416" i="19"/>
  <c r="J417" i="19"/>
  <c r="J418" i="19"/>
  <c r="J419" i="19"/>
  <c r="J420" i="19"/>
  <c r="J421" i="19"/>
  <c r="J422" i="19"/>
  <c r="J423" i="19"/>
  <c r="J424" i="19"/>
  <c r="J425" i="19"/>
  <c r="J426" i="19"/>
  <c r="J427" i="19"/>
  <c r="J428" i="19"/>
  <c r="J429" i="19"/>
  <c r="J430" i="19"/>
  <c r="J431" i="19"/>
  <c r="J432" i="19"/>
  <c r="J433" i="19"/>
  <c r="J434" i="19"/>
  <c r="J435" i="19"/>
  <c r="J436" i="19"/>
  <c r="J437" i="19"/>
  <c r="J438" i="19"/>
  <c r="J439" i="19"/>
  <c r="J440" i="19"/>
  <c r="J441" i="19"/>
  <c r="J442" i="19"/>
  <c r="J443" i="19"/>
  <c r="J444" i="19"/>
  <c r="J445" i="19"/>
  <c r="J446" i="19"/>
  <c r="J447" i="19"/>
  <c r="J448" i="19"/>
  <c r="J449" i="19"/>
  <c r="J450" i="19"/>
  <c r="J451" i="19"/>
  <c r="J452" i="19"/>
  <c r="J453" i="19"/>
  <c r="J454" i="19"/>
  <c r="J455" i="19"/>
  <c r="J456" i="19"/>
  <c r="J457" i="19"/>
  <c r="J458" i="19"/>
  <c r="J459" i="19"/>
  <c r="J460" i="19"/>
  <c r="J461" i="19"/>
  <c r="J462" i="19"/>
  <c r="J463" i="19"/>
  <c r="J464" i="19"/>
  <c r="J465" i="19"/>
  <c r="J466" i="19"/>
  <c r="J467" i="19"/>
  <c r="J468" i="19"/>
  <c r="J469" i="19"/>
  <c r="J470" i="19"/>
  <c r="J471" i="19"/>
  <c r="J472" i="19"/>
  <c r="J473" i="19"/>
  <c r="J474" i="19"/>
  <c r="J475" i="19"/>
  <c r="J476" i="19"/>
  <c r="J477" i="19"/>
  <c r="J478" i="19"/>
  <c r="J479" i="19"/>
  <c r="J480" i="19"/>
  <c r="J481" i="19"/>
  <c r="J482" i="19"/>
  <c r="J483" i="19"/>
  <c r="J484" i="19"/>
  <c r="J485" i="19"/>
  <c r="J486" i="19"/>
  <c r="J487" i="19"/>
  <c r="J488" i="19"/>
  <c r="J489" i="19"/>
  <c r="J490" i="19"/>
  <c r="J491" i="19"/>
  <c r="J492" i="19"/>
  <c r="J493" i="19"/>
  <c r="J494" i="19"/>
  <c r="J495" i="19"/>
  <c r="J496" i="19"/>
  <c r="J497" i="19"/>
  <c r="J498" i="19"/>
  <c r="J499" i="19"/>
  <c r="J500" i="19"/>
  <c r="J501" i="19"/>
  <c r="J502" i="19"/>
  <c r="J503" i="19"/>
  <c r="J504" i="19"/>
  <c r="J505" i="19"/>
  <c r="J506" i="19"/>
  <c r="J507" i="19"/>
  <c r="J508" i="19"/>
  <c r="J509" i="19"/>
  <c r="J510" i="19"/>
  <c r="J511" i="19"/>
  <c r="J512" i="19"/>
  <c r="J513" i="19"/>
  <c r="J514" i="19"/>
  <c r="J515" i="19"/>
  <c r="J516" i="19"/>
  <c r="J517" i="19"/>
  <c r="J518" i="19"/>
  <c r="J519" i="19"/>
  <c r="J520" i="19"/>
  <c r="J521" i="19"/>
  <c r="J522" i="19"/>
  <c r="J523" i="19"/>
  <c r="J524" i="19"/>
  <c r="J525" i="19"/>
  <c r="J526" i="19"/>
  <c r="J527" i="19"/>
  <c r="J528" i="19"/>
  <c r="J529" i="19"/>
  <c r="J530" i="19"/>
  <c r="J531" i="19"/>
  <c r="J532" i="19"/>
  <c r="J533" i="19"/>
  <c r="J534" i="19"/>
  <c r="J535" i="19"/>
  <c r="J536" i="19"/>
  <c r="J537" i="19"/>
  <c r="J538" i="19"/>
  <c r="J539" i="19"/>
  <c r="J540" i="19"/>
  <c r="J541" i="19"/>
  <c r="J542" i="19"/>
  <c r="J543" i="19"/>
  <c r="J544" i="19"/>
  <c r="J545" i="19"/>
  <c r="J546" i="19"/>
  <c r="J547" i="19"/>
  <c r="J548" i="19"/>
  <c r="J549" i="19"/>
  <c r="J550" i="19"/>
  <c r="J551" i="19"/>
  <c r="J552" i="19"/>
  <c r="J553" i="19"/>
  <c r="J554" i="19"/>
  <c r="J555" i="19"/>
  <c r="J556" i="19"/>
  <c r="J557" i="19"/>
  <c r="J558" i="19"/>
  <c r="J559" i="19"/>
  <c r="J560" i="19"/>
  <c r="J561" i="19"/>
  <c r="J562" i="19"/>
  <c r="J563" i="19"/>
  <c r="J564" i="19"/>
  <c r="J565" i="19"/>
  <c r="J566" i="19"/>
  <c r="J567" i="19"/>
  <c r="J568" i="19"/>
  <c r="J569" i="19"/>
  <c r="J570" i="19"/>
  <c r="J571" i="19"/>
  <c r="J572" i="19"/>
  <c r="J573" i="19"/>
  <c r="J574" i="19"/>
  <c r="J575" i="19"/>
  <c r="J576" i="19"/>
  <c r="J577" i="19"/>
  <c r="J578" i="19"/>
  <c r="J579" i="19"/>
  <c r="J580" i="19"/>
  <c r="J581" i="19"/>
  <c r="J582" i="19"/>
  <c r="J583" i="19"/>
  <c r="J584" i="19"/>
  <c r="J585" i="19"/>
  <c r="J586" i="19"/>
  <c r="J587" i="19"/>
  <c r="J588" i="19"/>
  <c r="J589" i="19"/>
  <c r="J590" i="19"/>
  <c r="J591" i="19"/>
  <c r="J592" i="19"/>
  <c r="J593" i="19"/>
  <c r="J594" i="19"/>
  <c r="J595" i="19"/>
  <c r="J596" i="19"/>
  <c r="J597" i="19"/>
  <c r="J598" i="19"/>
  <c r="J599" i="19"/>
  <c r="J600" i="19"/>
  <c r="J601" i="19"/>
  <c r="J602" i="19"/>
  <c r="J603" i="19"/>
  <c r="J604" i="19"/>
  <c r="J605" i="19"/>
  <c r="J606" i="19"/>
  <c r="J607" i="19"/>
  <c r="J608" i="19"/>
  <c r="J609" i="19"/>
  <c r="J610" i="19"/>
  <c r="J611" i="19"/>
  <c r="J612" i="19"/>
  <c r="J613" i="19"/>
  <c r="J614" i="19"/>
  <c r="J615" i="19"/>
  <c r="J616" i="19"/>
  <c r="J617" i="19"/>
  <c r="J618" i="19"/>
  <c r="J619" i="19"/>
  <c r="J620" i="19"/>
  <c r="J621" i="19"/>
  <c r="J622" i="19"/>
  <c r="J623" i="19"/>
  <c r="J624" i="19"/>
  <c r="J625" i="19"/>
  <c r="J626" i="19"/>
  <c r="J627" i="19"/>
  <c r="J628" i="19"/>
  <c r="J629" i="19"/>
  <c r="J630" i="19"/>
  <c r="J631" i="19"/>
  <c r="J632" i="19"/>
  <c r="J633" i="19"/>
  <c r="J634" i="19"/>
  <c r="J635" i="19"/>
  <c r="J636" i="19"/>
  <c r="J637" i="19"/>
  <c r="J638" i="19"/>
  <c r="J639" i="19"/>
  <c r="J640" i="19"/>
  <c r="J641" i="19"/>
  <c r="J642" i="19"/>
  <c r="J643" i="19"/>
  <c r="J644" i="19"/>
  <c r="J645" i="19"/>
  <c r="J646" i="19"/>
  <c r="J647" i="19"/>
  <c r="J648" i="19"/>
  <c r="J649" i="19"/>
  <c r="J650" i="19"/>
  <c r="J651" i="19"/>
  <c r="J652" i="19"/>
  <c r="J653" i="19"/>
  <c r="J654" i="19"/>
  <c r="J655" i="19"/>
  <c r="J656" i="19"/>
  <c r="J657" i="19"/>
  <c r="J658" i="19"/>
  <c r="J659" i="19"/>
  <c r="J660" i="19"/>
  <c r="J661" i="19"/>
  <c r="J662" i="19"/>
  <c r="J663" i="19"/>
  <c r="J664" i="19"/>
  <c r="J665" i="19"/>
  <c r="J666" i="19"/>
  <c r="J667" i="19"/>
  <c r="J668" i="19"/>
  <c r="J669" i="19"/>
  <c r="J670" i="19"/>
  <c r="J671" i="19"/>
  <c r="J672" i="19"/>
  <c r="J673" i="19"/>
  <c r="J674" i="19"/>
  <c r="J675" i="19"/>
  <c r="J676" i="19"/>
  <c r="J677" i="19"/>
  <c r="J678" i="19"/>
  <c r="J679" i="19"/>
  <c r="J680" i="19"/>
  <c r="J681" i="19"/>
  <c r="J682" i="19"/>
  <c r="J683" i="19"/>
  <c r="J684" i="19"/>
  <c r="J685" i="19"/>
  <c r="J686" i="19"/>
  <c r="J687" i="19"/>
  <c r="J688" i="19"/>
  <c r="J689" i="19"/>
  <c r="J690" i="19"/>
  <c r="J691" i="19"/>
  <c r="J692" i="19"/>
  <c r="J693" i="19"/>
  <c r="J694" i="19"/>
  <c r="J695" i="19"/>
  <c r="J696" i="19"/>
  <c r="J697" i="19"/>
  <c r="J698" i="19"/>
  <c r="J699" i="19"/>
  <c r="J700" i="19"/>
  <c r="J701" i="19"/>
  <c r="J702" i="19"/>
  <c r="J703" i="19"/>
  <c r="J704" i="19"/>
  <c r="J705" i="19"/>
  <c r="J706" i="19"/>
  <c r="J707" i="19"/>
  <c r="J708" i="19"/>
  <c r="J709" i="19"/>
  <c r="J710" i="19"/>
  <c r="J711" i="19"/>
  <c r="J712" i="19"/>
  <c r="J713" i="19"/>
  <c r="J714" i="19"/>
  <c r="J715" i="19"/>
  <c r="J716" i="19"/>
  <c r="J717" i="19"/>
  <c r="J718" i="19"/>
  <c r="J719" i="19"/>
  <c r="J720" i="19"/>
  <c r="J721" i="19"/>
  <c r="J722" i="19"/>
  <c r="J723" i="19"/>
  <c r="J724" i="19"/>
  <c r="J725" i="19"/>
  <c r="J726" i="19"/>
  <c r="J727" i="19"/>
  <c r="J728" i="19"/>
  <c r="J729" i="19"/>
  <c r="J730" i="19"/>
  <c r="J731" i="19"/>
  <c r="J732" i="19"/>
  <c r="J733" i="19"/>
  <c r="J734" i="19"/>
  <c r="J735" i="19"/>
  <c r="J736" i="19"/>
  <c r="J737" i="19"/>
  <c r="J738" i="19"/>
  <c r="J739" i="19"/>
  <c r="J740" i="19"/>
  <c r="J741" i="19"/>
  <c r="J742" i="19"/>
  <c r="J743" i="19"/>
  <c r="J744" i="19"/>
  <c r="J745" i="19"/>
  <c r="J746" i="19"/>
  <c r="J747" i="19"/>
  <c r="J748" i="19"/>
  <c r="J749" i="19"/>
  <c r="J750" i="19"/>
  <c r="J751" i="19"/>
  <c r="J752" i="19"/>
  <c r="J753" i="19"/>
  <c r="J754" i="19"/>
  <c r="J755" i="19"/>
  <c r="J756" i="19"/>
  <c r="J757" i="19"/>
  <c r="J758" i="19"/>
  <c r="J759" i="19"/>
  <c r="J760" i="19"/>
  <c r="J761" i="19"/>
  <c r="J762" i="19"/>
  <c r="J763" i="19"/>
  <c r="J764" i="19"/>
  <c r="J765" i="19"/>
  <c r="J766" i="19"/>
  <c r="J767" i="19"/>
  <c r="J768" i="19"/>
  <c r="J769" i="19"/>
  <c r="J770" i="19"/>
  <c r="J771" i="19"/>
  <c r="J772" i="19"/>
  <c r="J773" i="19"/>
  <c r="J774" i="19"/>
  <c r="J775" i="19"/>
  <c r="J776" i="19"/>
  <c r="J777" i="19"/>
  <c r="J778" i="19"/>
  <c r="J779" i="19"/>
  <c r="J780" i="19"/>
  <c r="J781" i="19"/>
  <c r="J782" i="19"/>
  <c r="J783" i="19"/>
  <c r="J784" i="19"/>
  <c r="J785" i="19"/>
  <c r="J786" i="19"/>
  <c r="J787" i="19"/>
  <c r="J788" i="19"/>
  <c r="J789" i="19"/>
  <c r="J790" i="19"/>
  <c r="J791" i="19"/>
  <c r="J792" i="19"/>
  <c r="J793" i="19"/>
  <c r="J794" i="19"/>
  <c r="J795" i="19"/>
  <c r="J796" i="19"/>
  <c r="J797" i="19"/>
  <c r="J798" i="19"/>
  <c r="J799" i="19"/>
  <c r="J800" i="19"/>
  <c r="J801" i="19"/>
  <c r="J802" i="19"/>
  <c r="J803" i="19"/>
  <c r="J804" i="19"/>
  <c r="J805" i="19"/>
  <c r="J806" i="19"/>
  <c r="J807" i="19"/>
  <c r="J808" i="19"/>
  <c r="J809" i="19"/>
  <c r="J810" i="19"/>
  <c r="J811" i="19"/>
  <c r="J812" i="19"/>
  <c r="J813" i="19"/>
  <c r="J814" i="19"/>
  <c r="J815" i="19"/>
  <c r="J816" i="19"/>
  <c r="J817" i="19"/>
  <c r="J818" i="19"/>
  <c r="J819" i="19"/>
  <c r="J820" i="19"/>
  <c r="J821" i="19"/>
  <c r="J822" i="19"/>
  <c r="J823" i="19"/>
  <c r="J824" i="19"/>
  <c r="J825" i="19"/>
  <c r="J826" i="19"/>
  <c r="J827" i="19"/>
  <c r="J828" i="19"/>
  <c r="J829" i="19"/>
  <c r="J830" i="19"/>
  <c r="J831" i="19"/>
  <c r="J832" i="19"/>
  <c r="J833" i="19"/>
  <c r="J834" i="19"/>
  <c r="J835" i="19"/>
  <c r="J836" i="19"/>
  <c r="J837" i="19"/>
  <c r="J838" i="19"/>
  <c r="J839" i="19"/>
  <c r="J840" i="19"/>
  <c r="J841" i="19"/>
  <c r="J842" i="19"/>
  <c r="J843" i="19"/>
  <c r="J844" i="19"/>
  <c r="J845" i="19"/>
  <c r="J846" i="19"/>
  <c r="J847" i="19"/>
  <c r="J848" i="19"/>
  <c r="J849" i="19"/>
  <c r="J850" i="19"/>
  <c r="J851" i="19"/>
  <c r="J852" i="19"/>
  <c r="J853" i="19"/>
  <c r="J854" i="19"/>
  <c r="J855" i="19"/>
  <c r="J856" i="19"/>
  <c r="J857" i="19"/>
  <c r="J858" i="19"/>
  <c r="J859" i="19"/>
  <c r="J860" i="19"/>
  <c r="J861" i="19"/>
  <c r="J862" i="19"/>
  <c r="J863" i="19"/>
  <c r="J864" i="19"/>
  <c r="J865" i="19"/>
  <c r="J866" i="19"/>
  <c r="J867" i="19"/>
  <c r="J868" i="19"/>
  <c r="J869" i="19"/>
  <c r="J870" i="19"/>
  <c r="J871" i="19"/>
  <c r="J872" i="19"/>
  <c r="J873" i="19"/>
  <c r="J874" i="19"/>
  <c r="J875" i="19"/>
  <c r="J876" i="19"/>
  <c r="J877" i="19"/>
  <c r="J878" i="19"/>
  <c r="J879" i="19"/>
  <c r="J880" i="19"/>
  <c r="J881" i="19"/>
  <c r="J882" i="19"/>
  <c r="J883" i="19"/>
  <c r="J884" i="19"/>
  <c r="J885" i="19"/>
  <c r="J886" i="19"/>
  <c r="J887" i="19"/>
  <c r="J888" i="19"/>
  <c r="J889" i="19"/>
  <c r="J890" i="19"/>
  <c r="J891" i="19"/>
  <c r="J892" i="19"/>
  <c r="J893" i="19"/>
  <c r="J894" i="19"/>
  <c r="J895" i="19"/>
  <c r="J896" i="19"/>
  <c r="J897" i="19"/>
  <c r="J898" i="19"/>
  <c r="J899" i="19"/>
  <c r="J900" i="19"/>
  <c r="J901" i="19"/>
  <c r="J902" i="19"/>
  <c r="J903" i="19"/>
  <c r="J904" i="19"/>
  <c r="J905" i="19"/>
  <c r="J906" i="19"/>
  <c r="J907" i="19"/>
  <c r="J908" i="19"/>
  <c r="J909" i="19"/>
  <c r="J910" i="19"/>
  <c r="J911" i="19"/>
  <c r="J912" i="19"/>
  <c r="J913" i="19"/>
  <c r="J914" i="19"/>
  <c r="J915" i="19"/>
  <c r="J916" i="19"/>
  <c r="J917" i="19"/>
  <c r="J918" i="19"/>
  <c r="J919" i="19"/>
  <c r="J920" i="19"/>
  <c r="J921" i="19"/>
  <c r="J922" i="19"/>
  <c r="J923" i="19"/>
  <c r="J924" i="19"/>
  <c r="J925" i="19"/>
  <c r="J926" i="19"/>
  <c r="J927" i="19"/>
  <c r="J928" i="19"/>
  <c r="J929" i="19"/>
  <c r="J930" i="19"/>
  <c r="J931" i="19"/>
  <c r="J932" i="19"/>
  <c r="J933" i="19"/>
  <c r="J934" i="19"/>
  <c r="J935" i="19"/>
  <c r="J936" i="19"/>
  <c r="J937" i="19"/>
  <c r="J938" i="19"/>
  <c r="J939" i="19"/>
  <c r="J940" i="19"/>
  <c r="J941" i="19"/>
  <c r="J942" i="19"/>
  <c r="J943" i="19"/>
  <c r="J944" i="19"/>
  <c r="J945" i="19"/>
  <c r="J946" i="19"/>
  <c r="J947" i="19"/>
  <c r="J948" i="19"/>
  <c r="J949" i="19"/>
  <c r="J950" i="19"/>
  <c r="J951" i="19"/>
  <c r="J952" i="19"/>
  <c r="J953" i="19"/>
  <c r="J954" i="19"/>
  <c r="J955" i="19"/>
  <c r="J956" i="19"/>
  <c r="J957" i="19"/>
  <c r="J958" i="19"/>
  <c r="J959" i="19"/>
  <c r="J960" i="19"/>
  <c r="J961" i="19"/>
  <c r="J962" i="19"/>
  <c r="J963" i="19"/>
  <c r="J964" i="19"/>
  <c r="J965" i="19"/>
  <c r="J966" i="19"/>
  <c r="J967" i="19"/>
  <c r="J968" i="19"/>
  <c r="J969" i="19"/>
  <c r="J970" i="19"/>
  <c r="J971" i="19"/>
  <c r="J972" i="19"/>
  <c r="J973" i="19"/>
  <c r="J974" i="19"/>
  <c r="J975" i="19"/>
  <c r="J976" i="19"/>
  <c r="J977" i="19"/>
  <c r="J978" i="19"/>
  <c r="J979" i="19"/>
  <c r="J980" i="19"/>
  <c r="J981" i="19"/>
  <c r="J982" i="19"/>
  <c r="J983" i="19"/>
  <c r="J984" i="19"/>
  <c r="J985" i="19"/>
  <c r="J986" i="19"/>
  <c r="J987" i="19"/>
  <c r="J988" i="19"/>
  <c r="J989" i="19"/>
  <c r="J990" i="19"/>
  <c r="J991" i="19"/>
  <c r="J992" i="19"/>
  <c r="J993" i="19"/>
  <c r="J994" i="19"/>
  <c r="J995" i="19"/>
  <c r="J996" i="19"/>
  <c r="J997" i="19"/>
  <c r="J998" i="19"/>
  <c r="J999" i="19"/>
  <c r="J1000" i="19"/>
  <c r="J1001" i="19"/>
  <c r="J1002" i="19"/>
  <c r="J1003" i="19"/>
  <c r="J1004" i="19"/>
  <c r="J1005" i="19"/>
  <c r="J1006" i="19"/>
  <c r="J1007" i="19"/>
  <c r="J1008" i="19"/>
  <c r="J1009" i="19"/>
  <c r="J1010" i="19"/>
  <c r="J1011" i="19"/>
  <c r="J1012" i="19"/>
  <c r="J1013" i="19"/>
  <c r="J1014" i="19"/>
  <c r="J1015" i="19"/>
  <c r="J1016" i="19"/>
  <c r="J1017" i="19"/>
  <c r="J1018" i="19"/>
  <c r="J1019" i="19"/>
  <c r="J1020" i="19"/>
  <c r="J1021" i="19"/>
  <c r="J1022" i="19"/>
  <c r="J1023" i="19"/>
  <c r="J1024" i="19"/>
  <c r="J1025" i="19"/>
  <c r="J1026" i="19"/>
  <c r="J1027" i="19"/>
  <c r="J1028" i="19"/>
  <c r="J1029" i="19"/>
  <c r="J1030" i="19"/>
  <c r="J1031" i="19"/>
  <c r="J1032" i="19"/>
  <c r="J1033" i="19"/>
  <c r="J1034" i="19"/>
  <c r="J1035" i="19"/>
  <c r="J1036" i="19"/>
  <c r="J1037" i="19"/>
  <c r="J1038" i="19"/>
  <c r="J1039" i="19"/>
  <c r="J1040" i="19"/>
  <c r="J1041" i="19"/>
  <c r="J1042" i="19"/>
  <c r="J1043" i="19"/>
  <c r="J1044" i="19"/>
  <c r="J1045" i="19"/>
  <c r="J1046" i="19"/>
  <c r="J1047" i="19"/>
  <c r="J1048" i="19"/>
  <c r="J1049" i="19"/>
  <c r="J1050" i="19"/>
  <c r="J1051" i="19"/>
  <c r="J1052" i="19"/>
  <c r="J1053" i="19"/>
  <c r="J1054" i="19"/>
  <c r="J1055" i="19"/>
  <c r="J1056" i="19"/>
  <c r="J1057" i="19"/>
  <c r="J1058" i="19"/>
  <c r="J1059" i="19"/>
  <c r="J1060" i="19"/>
  <c r="J1061" i="19"/>
  <c r="J1062" i="19"/>
  <c r="J1063" i="19"/>
  <c r="J1064" i="19"/>
  <c r="J1065" i="19"/>
  <c r="J1066" i="19"/>
  <c r="J1067" i="19"/>
  <c r="J1068" i="19"/>
  <c r="J1069" i="19"/>
  <c r="J1070" i="19"/>
  <c r="J1071" i="19"/>
  <c r="J1072" i="19"/>
  <c r="J1073" i="19"/>
  <c r="J1074" i="19"/>
  <c r="J1075" i="19"/>
  <c r="J1076" i="19"/>
  <c r="J1077" i="19"/>
  <c r="J1078" i="19"/>
  <c r="J1079" i="19"/>
  <c r="J1080" i="19"/>
  <c r="J1081" i="19"/>
  <c r="J1082" i="19"/>
  <c r="J1083" i="19"/>
  <c r="J1084" i="19"/>
  <c r="J1085" i="19"/>
  <c r="J1086" i="19"/>
  <c r="J1087" i="19"/>
  <c r="J1088" i="19"/>
  <c r="J1089" i="19"/>
  <c r="J1090" i="19"/>
  <c r="J1091" i="19"/>
  <c r="J1092" i="19"/>
  <c r="J1093" i="19"/>
  <c r="J1094" i="19"/>
  <c r="J1095" i="19"/>
  <c r="J1096" i="19"/>
  <c r="J1097" i="19"/>
  <c r="J1098" i="19"/>
  <c r="J1099" i="19"/>
  <c r="J1100" i="19"/>
  <c r="J1101" i="19"/>
  <c r="J1102" i="19"/>
  <c r="J1103" i="19"/>
  <c r="J1104" i="19"/>
  <c r="J1105" i="19"/>
  <c r="J1106" i="19"/>
  <c r="J1107" i="19"/>
  <c r="J1108" i="19"/>
  <c r="J1109" i="19"/>
  <c r="J1110" i="19"/>
  <c r="J1111" i="19"/>
  <c r="J1112" i="19"/>
  <c r="J1113" i="19"/>
  <c r="J1114" i="19"/>
  <c r="J1115" i="19"/>
  <c r="J1116" i="19"/>
  <c r="J1117" i="19"/>
  <c r="J2" i="19"/>
  <c r="B3" i="19"/>
  <c r="B4" i="19"/>
  <c r="B5" i="19"/>
  <c r="B6" i="19"/>
  <c r="B7" i="19"/>
  <c r="B8" i="19"/>
  <c r="B9" i="19"/>
  <c r="B10" i="19"/>
  <c r="B11" i="19"/>
  <c r="B12" i="19"/>
  <c r="B13" i="19"/>
  <c r="B14" i="19"/>
  <c r="B15" i="19"/>
  <c r="B16" i="19"/>
  <c r="B17" i="19"/>
  <c r="B18" i="19"/>
  <c r="B19" i="19"/>
  <c r="B20" i="19"/>
  <c r="B21" i="19"/>
  <c r="B22" i="19"/>
  <c r="B23" i="19"/>
  <c r="B24" i="19"/>
  <c r="B25" i="19"/>
  <c r="B26" i="19"/>
  <c r="B27" i="19"/>
  <c r="B28" i="19"/>
  <c r="B29" i="19"/>
  <c r="B30" i="19"/>
  <c r="B31" i="19"/>
  <c r="B32" i="19"/>
  <c r="B33" i="19"/>
  <c r="B34" i="19"/>
  <c r="B35" i="19"/>
  <c r="B36" i="19"/>
  <c r="B37" i="19"/>
  <c r="B38" i="19"/>
  <c r="B39" i="19"/>
  <c r="B40" i="19"/>
  <c r="B41" i="19"/>
  <c r="B42" i="19"/>
  <c r="B43" i="19"/>
  <c r="B44" i="19"/>
  <c r="B45" i="19"/>
  <c r="B46" i="19"/>
  <c r="B47" i="19"/>
  <c r="B48" i="19"/>
  <c r="B49" i="19"/>
  <c r="B50" i="19"/>
  <c r="B51" i="19"/>
  <c r="B52" i="19"/>
  <c r="B53" i="19"/>
  <c r="B54" i="19"/>
  <c r="B55" i="19"/>
  <c r="B56" i="19"/>
  <c r="B57" i="19"/>
  <c r="B58" i="19"/>
  <c r="B59" i="19"/>
  <c r="B60" i="19"/>
  <c r="B61" i="19"/>
  <c r="B62" i="19"/>
  <c r="B63" i="19"/>
  <c r="B64" i="19"/>
  <c r="B65" i="19"/>
  <c r="B66" i="19"/>
  <c r="B67" i="19"/>
  <c r="B68" i="19"/>
  <c r="B69" i="19"/>
  <c r="B70" i="19"/>
  <c r="B71" i="19"/>
  <c r="B72" i="19"/>
  <c r="B73" i="19"/>
  <c r="B74" i="19"/>
  <c r="B75" i="19"/>
  <c r="B76" i="19"/>
  <c r="B77" i="19"/>
  <c r="B78" i="19"/>
  <c r="B79" i="19"/>
  <c r="B80" i="19"/>
  <c r="B81" i="19"/>
  <c r="B82" i="19"/>
  <c r="B83" i="19"/>
  <c r="B84" i="19"/>
  <c r="B85" i="19"/>
  <c r="B86" i="19"/>
  <c r="B87" i="19"/>
  <c r="B88" i="19"/>
  <c r="B89" i="19"/>
  <c r="B90" i="19"/>
  <c r="B91" i="19"/>
  <c r="B92" i="19"/>
  <c r="B93" i="19"/>
  <c r="B94" i="19"/>
  <c r="B95" i="19"/>
  <c r="B96" i="19"/>
  <c r="B97" i="19"/>
  <c r="B98" i="19"/>
  <c r="B99" i="19"/>
  <c r="B100" i="19"/>
  <c r="B101" i="19"/>
  <c r="B102" i="19"/>
  <c r="B103" i="19"/>
  <c r="B104" i="19"/>
  <c r="B105" i="19"/>
  <c r="B106" i="19"/>
  <c r="B107" i="19"/>
  <c r="B108" i="19"/>
  <c r="B109" i="19"/>
  <c r="B110" i="19"/>
  <c r="B111" i="19"/>
  <c r="B112" i="19"/>
  <c r="B113" i="19"/>
  <c r="B114" i="19"/>
  <c r="B115" i="19"/>
  <c r="B116" i="19"/>
  <c r="B117" i="19"/>
  <c r="B118" i="19"/>
  <c r="B119" i="19"/>
  <c r="B120" i="19"/>
  <c r="B121" i="19"/>
  <c r="B122" i="19"/>
  <c r="B123" i="19"/>
  <c r="B124" i="19"/>
  <c r="B125" i="19"/>
  <c r="B126" i="19"/>
  <c r="B127" i="19"/>
  <c r="B128" i="19"/>
  <c r="B129" i="19"/>
  <c r="B130" i="19"/>
  <c r="B131" i="19"/>
  <c r="B132" i="19"/>
  <c r="B133" i="19"/>
  <c r="B134" i="19"/>
  <c r="B135" i="19"/>
  <c r="B136" i="19"/>
  <c r="B137" i="19"/>
  <c r="B138" i="19"/>
  <c r="B139" i="19"/>
  <c r="B140" i="19"/>
  <c r="B141" i="19"/>
  <c r="B142" i="19"/>
  <c r="B143" i="19"/>
  <c r="B144" i="19"/>
  <c r="B145" i="19"/>
  <c r="B146" i="19"/>
  <c r="B147" i="19"/>
  <c r="B148" i="19"/>
  <c r="B149" i="19"/>
  <c r="B150" i="19"/>
  <c r="B151" i="19"/>
  <c r="B152" i="19"/>
  <c r="B153" i="19"/>
  <c r="B154" i="19"/>
  <c r="B155" i="19"/>
  <c r="B156" i="19"/>
  <c r="B157" i="19"/>
  <c r="B158" i="19"/>
  <c r="B159" i="19"/>
  <c r="B160" i="19"/>
  <c r="B161" i="19"/>
  <c r="B162" i="19"/>
  <c r="B163" i="19"/>
  <c r="B164" i="19"/>
  <c r="B165" i="19"/>
  <c r="B166" i="19"/>
  <c r="B167" i="19"/>
  <c r="B168" i="19"/>
  <c r="B169" i="19"/>
  <c r="B170" i="19"/>
  <c r="B171" i="19"/>
  <c r="B172" i="19"/>
  <c r="B173" i="19"/>
  <c r="B174" i="19"/>
  <c r="B175" i="19"/>
  <c r="B176" i="19"/>
  <c r="B177" i="19"/>
  <c r="B178" i="19"/>
  <c r="B179" i="19"/>
  <c r="B180" i="19"/>
  <c r="B181" i="19"/>
  <c r="B182" i="19"/>
  <c r="B183" i="19"/>
  <c r="B184" i="19"/>
  <c r="B185" i="19"/>
  <c r="B186" i="19"/>
  <c r="B187" i="19"/>
  <c r="B188" i="19"/>
  <c r="B189" i="19"/>
  <c r="B190" i="19"/>
  <c r="B191" i="19"/>
  <c r="B192" i="19"/>
  <c r="B193" i="19"/>
  <c r="B194" i="19"/>
  <c r="B195" i="19"/>
  <c r="B196" i="19"/>
  <c r="B197" i="19"/>
  <c r="B198" i="19"/>
  <c r="B199" i="19"/>
  <c r="B200" i="19"/>
  <c r="B201" i="19"/>
  <c r="B202" i="19"/>
  <c r="B203" i="19"/>
  <c r="B204" i="19"/>
  <c r="B205" i="19"/>
  <c r="B206" i="19"/>
  <c r="B207" i="19"/>
  <c r="B208" i="19"/>
  <c r="B209" i="19"/>
  <c r="B210" i="19"/>
  <c r="B211" i="19"/>
  <c r="B212" i="19"/>
  <c r="B213" i="19"/>
  <c r="B214" i="19"/>
  <c r="B215" i="19"/>
  <c r="B216" i="19"/>
  <c r="B217" i="19"/>
  <c r="B218" i="19"/>
  <c r="B219" i="19"/>
  <c r="B220" i="19"/>
  <c r="B221" i="19"/>
  <c r="B222" i="19"/>
  <c r="B223" i="19"/>
  <c r="B224" i="19"/>
  <c r="B225" i="19"/>
  <c r="B226" i="19"/>
  <c r="B227" i="19"/>
  <c r="B228" i="19"/>
  <c r="B229" i="19"/>
  <c r="B230" i="19"/>
  <c r="B231" i="19"/>
  <c r="B232" i="19"/>
  <c r="B233" i="19"/>
  <c r="B234" i="19"/>
  <c r="B235" i="19"/>
  <c r="B236" i="19"/>
  <c r="B237" i="19"/>
  <c r="B238" i="19"/>
  <c r="B239" i="19"/>
  <c r="B240" i="19"/>
  <c r="B241" i="19"/>
  <c r="B242" i="19"/>
  <c r="B243" i="19"/>
  <c r="B244" i="19"/>
  <c r="B245" i="19"/>
  <c r="B246" i="19"/>
  <c r="B247" i="19"/>
  <c r="B248" i="19"/>
  <c r="B249" i="19"/>
  <c r="B250" i="19"/>
  <c r="B251" i="19"/>
  <c r="B252" i="19"/>
  <c r="B253" i="19"/>
  <c r="B254" i="19"/>
  <c r="B255" i="19"/>
  <c r="B256" i="19"/>
  <c r="B257" i="19"/>
  <c r="B258" i="19"/>
  <c r="B259" i="19"/>
  <c r="B260" i="19"/>
  <c r="B261" i="19"/>
  <c r="B262" i="19"/>
  <c r="B263" i="19"/>
  <c r="B264" i="19"/>
  <c r="B265" i="19"/>
  <c r="B266" i="19"/>
  <c r="B267" i="19"/>
  <c r="B268" i="19"/>
  <c r="B269" i="19"/>
  <c r="B270" i="19"/>
  <c r="B271" i="19"/>
  <c r="B272" i="19"/>
  <c r="B273" i="19"/>
  <c r="B274" i="19"/>
  <c r="B275" i="19"/>
  <c r="B276" i="19"/>
  <c r="B277" i="19"/>
  <c r="B278" i="19"/>
  <c r="B279" i="19"/>
  <c r="B280" i="19"/>
  <c r="B281" i="19"/>
  <c r="B282" i="19"/>
  <c r="B283" i="19"/>
  <c r="B284" i="19"/>
  <c r="B285" i="19"/>
  <c r="B286" i="19"/>
  <c r="B287" i="19"/>
  <c r="B288" i="19"/>
  <c r="B289" i="19"/>
  <c r="B290" i="19"/>
  <c r="B291" i="19"/>
  <c r="B292" i="19"/>
  <c r="B293" i="19"/>
  <c r="B294" i="19"/>
  <c r="B295" i="19"/>
  <c r="B296" i="19"/>
  <c r="B297" i="19"/>
  <c r="B298" i="19"/>
  <c r="B299" i="19"/>
  <c r="B300" i="19"/>
  <c r="B301" i="19"/>
  <c r="B302" i="19"/>
  <c r="B303" i="19"/>
  <c r="B304" i="19"/>
  <c r="B305" i="19"/>
  <c r="B306" i="19"/>
  <c r="B307" i="19"/>
  <c r="B308" i="19"/>
  <c r="B309" i="19"/>
  <c r="B310" i="19"/>
  <c r="B311" i="19"/>
  <c r="B312" i="19"/>
  <c r="B313" i="19"/>
  <c r="B314" i="19"/>
  <c r="B315" i="19"/>
  <c r="B316" i="19"/>
  <c r="B317" i="19"/>
  <c r="B318" i="19"/>
  <c r="B319" i="19"/>
  <c r="B320" i="19"/>
  <c r="B321" i="19"/>
  <c r="B322" i="19"/>
  <c r="B323" i="19"/>
  <c r="B324" i="19"/>
  <c r="B325" i="19"/>
  <c r="B326" i="19"/>
  <c r="B327" i="19"/>
  <c r="B328" i="19"/>
  <c r="B329" i="19"/>
  <c r="B330" i="19"/>
  <c r="B331" i="19"/>
  <c r="B332" i="19"/>
  <c r="B333" i="19"/>
  <c r="B334" i="19"/>
  <c r="B335" i="19"/>
  <c r="B336" i="19"/>
  <c r="B337" i="19"/>
  <c r="B338" i="19"/>
  <c r="B339" i="19"/>
  <c r="B340" i="19"/>
  <c r="B341" i="19"/>
  <c r="B342" i="19"/>
  <c r="B343" i="19"/>
  <c r="B344" i="19"/>
  <c r="B345" i="19"/>
  <c r="B346" i="19"/>
  <c r="B347" i="19"/>
  <c r="B348" i="19"/>
  <c r="B349" i="19"/>
  <c r="B350" i="19"/>
  <c r="B351" i="19"/>
  <c r="B352" i="19"/>
  <c r="B353" i="19"/>
  <c r="B354" i="19"/>
  <c r="B355" i="19"/>
  <c r="B356" i="19"/>
  <c r="B357" i="19"/>
  <c r="B358" i="19"/>
  <c r="B359" i="19"/>
  <c r="B360" i="19"/>
  <c r="B361" i="19"/>
  <c r="B362" i="19"/>
  <c r="B363" i="19"/>
  <c r="B364" i="19"/>
  <c r="B365" i="19"/>
  <c r="B366" i="19"/>
  <c r="B367" i="19"/>
  <c r="B368" i="19"/>
  <c r="B369" i="19"/>
  <c r="B370" i="19"/>
  <c r="B371" i="19"/>
  <c r="B372" i="19"/>
  <c r="B373" i="19"/>
  <c r="B374" i="19"/>
  <c r="B375" i="19"/>
  <c r="B376" i="19"/>
  <c r="B377" i="19"/>
  <c r="B378" i="19"/>
  <c r="B379" i="19"/>
  <c r="B380" i="19"/>
  <c r="B381" i="19"/>
  <c r="B382" i="19"/>
  <c r="B383" i="19"/>
  <c r="B384" i="19"/>
  <c r="B385" i="19"/>
  <c r="B386" i="19"/>
  <c r="B387" i="19"/>
  <c r="B388" i="19"/>
  <c r="B389" i="19"/>
  <c r="B390" i="19"/>
  <c r="B391" i="19"/>
  <c r="B392" i="19"/>
  <c r="B393" i="19"/>
  <c r="B394" i="19"/>
  <c r="B395" i="19"/>
  <c r="B396" i="19"/>
  <c r="B397" i="19"/>
  <c r="B398" i="19"/>
  <c r="B399" i="19"/>
  <c r="B400" i="19"/>
  <c r="B401" i="19"/>
  <c r="B402" i="19"/>
  <c r="B403" i="19"/>
  <c r="B404" i="19"/>
  <c r="B405" i="19"/>
  <c r="B406" i="19"/>
  <c r="B407" i="19"/>
  <c r="B408" i="19"/>
  <c r="B409" i="19"/>
  <c r="B410" i="19"/>
  <c r="B411" i="19"/>
  <c r="B412" i="19"/>
  <c r="B413" i="19"/>
  <c r="B414" i="19"/>
  <c r="B415" i="19"/>
  <c r="B416" i="19"/>
  <c r="B417" i="19"/>
  <c r="B418" i="19"/>
  <c r="B419" i="19"/>
  <c r="B420" i="19"/>
  <c r="B421" i="19"/>
  <c r="B422" i="19"/>
  <c r="B423" i="19"/>
  <c r="B424" i="19"/>
  <c r="B425" i="19"/>
  <c r="B426" i="19"/>
  <c r="B427" i="19"/>
  <c r="B428" i="19"/>
  <c r="B429" i="19"/>
  <c r="B430" i="19"/>
  <c r="B431" i="19"/>
  <c r="B432" i="19"/>
  <c r="B433" i="19"/>
  <c r="B434" i="19"/>
  <c r="B435" i="19"/>
  <c r="B436" i="19"/>
  <c r="B437" i="19"/>
  <c r="B438" i="19"/>
  <c r="B439" i="19"/>
  <c r="B440" i="19"/>
  <c r="B441" i="19"/>
  <c r="B442" i="19"/>
  <c r="B443" i="19"/>
  <c r="B444" i="19"/>
  <c r="B445" i="19"/>
  <c r="B446" i="19"/>
  <c r="B447" i="19"/>
  <c r="B448" i="19"/>
  <c r="B449" i="19"/>
  <c r="B450" i="19"/>
  <c r="B451" i="19"/>
  <c r="B452" i="19"/>
  <c r="B453" i="19"/>
  <c r="B454" i="19"/>
  <c r="B455" i="19"/>
  <c r="B456" i="19"/>
  <c r="B457" i="19"/>
  <c r="B458" i="19"/>
  <c r="B459" i="19"/>
  <c r="B460" i="19"/>
  <c r="B461" i="19"/>
  <c r="B462" i="19"/>
  <c r="B463" i="19"/>
  <c r="B464" i="19"/>
  <c r="B465" i="19"/>
  <c r="B466" i="19"/>
  <c r="B467" i="19"/>
  <c r="B468" i="19"/>
  <c r="B469" i="19"/>
  <c r="B470" i="19"/>
  <c r="B471" i="19"/>
  <c r="B472" i="19"/>
  <c r="B473" i="19"/>
  <c r="B474" i="19"/>
  <c r="B475" i="19"/>
  <c r="B476" i="19"/>
  <c r="B477" i="19"/>
  <c r="B478" i="19"/>
  <c r="B479" i="19"/>
  <c r="B480" i="19"/>
  <c r="B481" i="19"/>
  <c r="B482" i="19"/>
  <c r="B483" i="19"/>
  <c r="B484" i="19"/>
  <c r="B485" i="19"/>
  <c r="B486" i="19"/>
  <c r="B487" i="19"/>
  <c r="B488" i="19"/>
  <c r="B489" i="19"/>
  <c r="B490" i="19"/>
  <c r="B491" i="19"/>
  <c r="B492" i="19"/>
  <c r="B493" i="19"/>
  <c r="B494" i="19"/>
  <c r="B495" i="19"/>
  <c r="B496" i="19"/>
  <c r="B497" i="19"/>
  <c r="B498" i="19"/>
  <c r="B499" i="19"/>
  <c r="B500" i="19"/>
  <c r="B501" i="19"/>
  <c r="B502" i="19"/>
  <c r="B503" i="19"/>
  <c r="B504" i="19"/>
  <c r="B505" i="19"/>
  <c r="B506" i="19"/>
  <c r="B507" i="19"/>
  <c r="B508" i="19"/>
  <c r="B509" i="19"/>
  <c r="B510" i="19"/>
  <c r="B511" i="19"/>
  <c r="B512" i="19"/>
  <c r="B513" i="19"/>
  <c r="B514" i="19"/>
  <c r="B515" i="19"/>
  <c r="B516" i="19"/>
  <c r="B517" i="19"/>
  <c r="B518" i="19"/>
  <c r="B519" i="19"/>
  <c r="B520" i="19"/>
  <c r="B521" i="19"/>
  <c r="B522" i="19"/>
  <c r="B523" i="19"/>
  <c r="B524" i="19"/>
  <c r="B525" i="19"/>
  <c r="B526" i="19"/>
  <c r="B527" i="19"/>
  <c r="B528" i="19"/>
  <c r="B529" i="19"/>
  <c r="B530" i="19"/>
  <c r="B531" i="19"/>
  <c r="B532" i="19"/>
  <c r="B533" i="19"/>
  <c r="B534" i="19"/>
  <c r="B535" i="19"/>
  <c r="B536" i="19"/>
  <c r="B537" i="19"/>
  <c r="B538" i="19"/>
  <c r="B539" i="19"/>
  <c r="B540" i="19"/>
  <c r="B541" i="19"/>
  <c r="B542" i="19"/>
  <c r="B543" i="19"/>
  <c r="B544" i="19"/>
  <c r="B545" i="19"/>
  <c r="B546" i="19"/>
  <c r="B547" i="19"/>
  <c r="B548" i="19"/>
  <c r="B549" i="19"/>
  <c r="B550" i="19"/>
  <c r="B551" i="19"/>
  <c r="B552" i="19"/>
  <c r="B553" i="19"/>
  <c r="B554" i="19"/>
  <c r="B555" i="19"/>
  <c r="B556" i="19"/>
  <c r="B557" i="19"/>
  <c r="B558" i="19"/>
  <c r="B559" i="19"/>
  <c r="B560" i="19"/>
  <c r="B561" i="19"/>
  <c r="B562" i="19"/>
  <c r="B563" i="19"/>
  <c r="B564" i="19"/>
  <c r="B565" i="19"/>
  <c r="B566" i="19"/>
  <c r="B567" i="19"/>
  <c r="B568" i="19"/>
  <c r="B569" i="19"/>
  <c r="B570" i="19"/>
  <c r="B571" i="19"/>
  <c r="B572" i="19"/>
  <c r="B573" i="19"/>
  <c r="B574" i="19"/>
  <c r="B575" i="19"/>
  <c r="B576" i="19"/>
  <c r="B577" i="19"/>
  <c r="B578" i="19"/>
  <c r="B579" i="19"/>
  <c r="B580" i="19"/>
  <c r="B581" i="19"/>
  <c r="B582" i="19"/>
  <c r="B583" i="19"/>
  <c r="B584" i="19"/>
  <c r="B585" i="19"/>
  <c r="B586" i="19"/>
  <c r="B587" i="19"/>
  <c r="B588" i="19"/>
  <c r="B589" i="19"/>
  <c r="B590" i="19"/>
  <c r="B591" i="19"/>
  <c r="B592" i="19"/>
  <c r="B593" i="19"/>
  <c r="B594" i="19"/>
  <c r="B595" i="19"/>
  <c r="B596" i="19"/>
  <c r="B597" i="19"/>
  <c r="B598" i="19"/>
  <c r="B599" i="19"/>
  <c r="B600" i="19"/>
  <c r="B601" i="19"/>
  <c r="B602" i="19"/>
  <c r="B603" i="19"/>
  <c r="B604" i="19"/>
  <c r="B605" i="19"/>
  <c r="B606" i="19"/>
  <c r="B607" i="19"/>
  <c r="B608" i="19"/>
  <c r="B609" i="19"/>
  <c r="B610" i="19"/>
  <c r="B611" i="19"/>
  <c r="B612" i="19"/>
  <c r="B613" i="19"/>
  <c r="B614" i="19"/>
  <c r="B615" i="19"/>
  <c r="B616" i="19"/>
  <c r="B617" i="19"/>
  <c r="B618" i="19"/>
  <c r="B619" i="19"/>
  <c r="B620" i="19"/>
  <c r="B621" i="19"/>
  <c r="B622" i="19"/>
  <c r="B623" i="19"/>
  <c r="B624" i="19"/>
  <c r="B625" i="19"/>
  <c r="B626" i="19"/>
  <c r="B627" i="19"/>
  <c r="B628" i="19"/>
  <c r="B629" i="19"/>
  <c r="B630" i="19"/>
  <c r="B631" i="19"/>
  <c r="B632" i="19"/>
  <c r="B633" i="19"/>
  <c r="B634" i="19"/>
  <c r="B635" i="19"/>
  <c r="B636" i="19"/>
  <c r="B637" i="19"/>
  <c r="B638" i="19"/>
  <c r="B639" i="19"/>
  <c r="B640" i="19"/>
  <c r="B641" i="19"/>
  <c r="B642" i="19"/>
  <c r="B643" i="19"/>
  <c r="B644" i="19"/>
  <c r="B645" i="19"/>
  <c r="B646" i="19"/>
  <c r="B647" i="19"/>
  <c r="B648" i="19"/>
  <c r="B649" i="19"/>
  <c r="B650" i="19"/>
  <c r="B651" i="19"/>
  <c r="B652" i="19"/>
  <c r="B653" i="19"/>
  <c r="B654" i="19"/>
  <c r="B655" i="19"/>
  <c r="B656" i="19"/>
  <c r="B657" i="19"/>
  <c r="B658" i="19"/>
  <c r="B659" i="19"/>
  <c r="B660" i="19"/>
  <c r="B661" i="19"/>
  <c r="B662" i="19"/>
  <c r="B663" i="19"/>
  <c r="B664" i="19"/>
  <c r="B665" i="19"/>
  <c r="B666" i="19"/>
  <c r="B667" i="19"/>
  <c r="B668" i="19"/>
  <c r="B669" i="19"/>
  <c r="B670" i="19"/>
  <c r="B671" i="19"/>
  <c r="B672" i="19"/>
  <c r="B673" i="19"/>
  <c r="B674" i="19"/>
  <c r="B675" i="19"/>
  <c r="B676" i="19"/>
  <c r="B677" i="19"/>
  <c r="B678" i="19"/>
  <c r="B679" i="19"/>
  <c r="B680" i="19"/>
  <c r="B681" i="19"/>
  <c r="B682" i="19"/>
  <c r="B683" i="19"/>
  <c r="B684" i="19"/>
  <c r="B685" i="19"/>
  <c r="B686" i="19"/>
  <c r="B687" i="19"/>
  <c r="B688" i="19"/>
  <c r="B689" i="19"/>
  <c r="B690" i="19"/>
  <c r="B691" i="19"/>
  <c r="B692" i="19"/>
  <c r="B693" i="19"/>
  <c r="B694" i="19"/>
  <c r="B695" i="19"/>
  <c r="B696" i="19"/>
  <c r="B697" i="19"/>
  <c r="B698" i="19"/>
  <c r="B699" i="19"/>
  <c r="B700" i="19"/>
  <c r="B701" i="19"/>
  <c r="B702" i="19"/>
  <c r="B703" i="19"/>
  <c r="B704" i="19"/>
  <c r="B705" i="19"/>
  <c r="B706" i="19"/>
  <c r="B707" i="19"/>
  <c r="B708" i="19"/>
  <c r="B709" i="19"/>
  <c r="B710" i="19"/>
  <c r="B711" i="19"/>
  <c r="B712" i="19"/>
  <c r="B713" i="19"/>
  <c r="B714" i="19"/>
  <c r="B715" i="19"/>
  <c r="B716" i="19"/>
  <c r="B717" i="19"/>
  <c r="B718" i="19"/>
  <c r="B719" i="19"/>
  <c r="B720" i="19"/>
  <c r="B721" i="19"/>
  <c r="B722" i="19"/>
  <c r="B723" i="19"/>
  <c r="B724" i="19"/>
  <c r="B725" i="19"/>
  <c r="B726" i="19"/>
  <c r="B727" i="19"/>
  <c r="B728" i="19"/>
  <c r="B729" i="19"/>
  <c r="B730" i="19"/>
  <c r="B731" i="19"/>
  <c r="B732" i="19"/>
  <c r="B733" i="19"/>
  <c r="B734" i="19"/>
  <c r="B735" i="19"/>
  <c r="B736" i="19"/>
  <c r="B737" i="19"/>
  <c r="B738" i="19"/>
  <c r="B739" i="19"/>
  <c r="B740" i="19"/>
  <c r="B741" i="19"/>
  <c r="B742" i="19"/>
  <c r="B743" i="19"/>
  <c r="B744" i="19"/>
  <c r="B745" i="19"/>
  <c r="B746" i="19"/>
  <c r="B747" i="19"/>
  <c r="B748" i="19"/>
  <c r="B749" i="19"/>
  <c r="B750" i="19"/>
  <c r="B751" i="19"/>
  <c r="B752" i="19"/>
  <c r="B753" i="19"/>
  <c r="B754" i="19"/>
  <c r="B755" i="19"/>
  <c r="B756" i="19"/>
  <c r="B757" i="19"/>
  <c r="B758" i="19"/>
  <c r="B759" i="19"/>
  <c r="B760" i="19"/>
  <c r="B761" i="19"/>
  <c r="B762" i="19"/>
  <c r="B763" i="19"/>
  <c r="B764" i="19"/>
  <c r="B765" i="19"/>
  <c r="B766" i="19"/>
  <c r="B767" i="19"/>
  <c r="B768" i="19"/>
  <c r="B769" i="19"/>
  <c r="B770" i="19"/>
  <c r="B771" i="19"/>
  <c r="B772" i="19"/>
  <c r="B773" i="19"/>
  <c r="B774" i="19"/>
  <c r="B775" i="19"/>
  <c r="B776" i="19"/>
  <c r="B777" i="19"/>
  <c r="B778" i="19"/>
  <c r="B779" i="19"/>
  <c r="B780" i="19"/>
  <c r="B781" i="19"/>
  <c r="B782" i="19"/>
  <c r="B783" i="19"/>
  <c r="B784" i="19"/>
  <c r="B785" i="19"/>
  <c r="B786" i="19"/>
  <c r="B787" i="19"/>
  <c r="B788" i="19"/>
  <c r="B789" i="19"/>
  <c r="B790" i="19"/>
  <c r="B791" i="19"/>
  <c r="B792" i="19"/>
  <c r="B793" i="19"/>
  <c r="B794" i="19"/>
  <c r="B795" i="19"/>
  <c r="B796" i="19"/>
  <c r="B797" i="19"/>
  <c r="B798" i="19"/>
  <c r="B799" i="19"/>
  <c r="B800" i="19"/>
  <c r="B801" i="19"/>
  <c r="B802" i="19"/>
  <c r="B803" i="19"/>
  <c r="B804" i="19"/>
  <c r="B805" i="19"/>
  <c r="B806" i="19"/>
  <c r="B807" i="19"/>
  <c r="B808" i="19"/>
  <c r="B809" i="19"/>
  <c r="B810" i="19"/>
  <c r="B811" i="19"/>
  <c r="B812" i="19"/>
  <c r="B813" i="19"/>
  <c r="B814" i="19"/>
  <c r="B815" i="19"/>
  <c r="B816" i="19"/>
  <c r="B817" i="19"/>
  <c r="B818" i="19"/>
  <c r="B819" i="19"/>
  <c r="B820" i="19"/>
  <c r="B821" i="19"/>
  <c r="B822" i="19"/>
  <c r="B823" i="19"/>
  <c r="B824" i="19"/>
  <c r="B825" i="19"/>
  <c r="B826" i="19"/>
  <c r="B827" i="19"/>
  <c r="B828" i="19"/>
  <c r="B829" i="19"/>
  <c r="B830" i="19"/>
  <c r="B831" i="19"/>
  <c r="B832" i="19"/>
  <c r="B833" i="19"/>
  <c r="B834" i="19"/>
  <c r="B835" i="19"/>
  <c r="B836" i="19"/>
  <c r="B837" i="19"/>
  <c r="B838" i="19"/>
  <c r="B839" i="19"/>
  <c r="B840" i="19"/>
  <c r="B841" i="19"/>
  <c r="B842" i="19"/>
  <c r="B843" i="19"/>
  <c r="B844" i="19"/>
  <c r="B845" i="19"/>
  <c r="B846" i="19"/>
  <c r="B847" i="19"/>
  <c r="B848" i="19"/>
  <c r="B849" i="19"/>
  <c r="B850" i="19"/>
  <c r="B851" i="19"/>
  <c r="B852" i="19"/>
  <c r="B853" i="19"/>
  <c r="B854" i="19"/>
  <c r="B855" i="19"/>
  <c r="B856" i="19"/>
  <c r="B857" i="19"/>
  <c r="B858" i="19"/>
  <c r="B859" i="19"/>
  <c r="B860" i="19"/>
  <c r="B861" i="19"/>
  <c r="B862" i="19"/>
  <c r="B863" i="19"/>
  <c r="B864" i="19"/>
  <c r="B865" i="19"/>
  <c r="B866" i="19"/>
  <c r="B867" i="19"/>
  <c r="B868" i="19"/>
  <c r="B869" i="19"/>
  <c r="B870" i="19"/>
  <c r="B871" i="19"/>
  <c r="B872" i="19"/>
  <c r="B873" i="19"/>
  <c r="B874" i="19"/>
  <c r="B875" i="19"/>
  <c r="B876" i="19"/>
  <c r="B877" i="19"/>
  <c r="B878" i="19"/>
  <c r="B879" i="19"/>
  <c r="B880" i="19"/>
  <c r="B881" i="19"/>
  <c r="B882" i="19"/>
  <c r="B883" i="19"/>
  <c r="B884" i="19"/>
  <c r="B885" i="19"/>
  <c r="B886" i="19"/>
  <c r="B887" i="19"/>
  <c r="B888" i="19"/>
  <c r="B889" i="19"/>
  <c r="B890" i="19"/>
  <c r="B891" i="19"/>
  <c r="B892" i="19"/>
  <c r="B893" i="19"/>
  <c r="B894" i="19"/>
  <c r="B895" i="19"/>
  <c r="B896" i="19"/>
  <c r="B897" i="19"/>
  <c r="B898" i="19"/>
  <c r="B899" i="19"/>
  <c r="B900" i="19"/>
  <c r="B901" i="19"/>
  <c r="B902" i="19"/>
  <c r="B903" i="19"/>
  <c r="B904" i="19"/>
  <c r="B905" i="19"/>
  <c r="B906" i="19"/>
  <c r="B907" i="19"/>
  <c r="B908" i="19"/>
  <c r="B909" i="19"/>
  <c r="B910" i="19"/>
  <c r="B911" i="19"/>
  <c r="B912" i="19"/>
  <c r="B913" i="19"/>
  <c r="B914" i="19"/>
  <c r="B915" i="19"/>
  <c r="B916" i="19"/>
  <c r="B917" i="19"/>
  <c r="B918" i="19"/>
  <c r="B919" i="19"/>
  <c r="B920" i="19"/>
  <c r="B921" i="19"/>
  <c r="B922" i="19"/>
  <c r="B923" i="19"/>
  <c r="B924" i="19"/>
  <c r="B925" i="19"/>
  <c r="B926" i="19"/>
  <c r="B927" i="19"/>
  <c r="B928" i="19"/>
  <c r="B929" i="19"/>
  <c r="B930" i="19"/>
  <c r="B931" i="19"/>
  <c r="B932" i="19"/>
  <c r="B933" i="19"/>
  <c r="B934" i="19"/>
  <c r="B935" i="19"/>
  <c r="B936" i="19"/>
  <c r="B937" i="19"/>
  <c r="B938" i="19"/>
  <c r="B939" i="19"/>
  <c r="B940" i="19"/>
  <c r="B941" i="19"/>
  <c r="B942" i="19"/>
  <c r="B943" i="19"/>
  <c r="B944" i="19"/>
  <c r="B945" i="19"/>
  <c r="B946" i="19"/>
  <c r="B947" i="19"/>
  <c r="B948" i="19"/>
  <c r="B949" i="19"/>
  <c r="B950" i="19"/>
  <c r="B951" i="19"/>
  <c r="B952" i="19"/>
  <c r="B953" i="19"/>
  <c r="B954" i="19"/>
  <c r="B955" i="19"/>
  <c r="B956" i="19"/>
  <c r="B957" i="19"/>
  <c r="B958" i="19"/>
  <c r="B959" i="19"/>
  <c r="B960" i="19"/>
  <c r="B961" i="19"/>
  <c r="B962" i="19"/>
  <c r="B963" i="19"/>
  <c r="B964" i="19"/>
  <c r="B965" i="19"/>
  <c r="B966" i="19"/>
  <c r="B967" i="19"/>
  <c r="B968" i="19"/>
  <c r="B969" i="19"/>
  <c r="B970" i="19"/>
  <c r="B971" i="19"/>
  <c r="B972" i="19"/>
  <c r="B973" i="19"/>
  <c r="B974" i="19"/>
  <c r="B975" i="19"/>
  <c r="B976" i="19"/>
  <c r="B977" i="19"/>
  <c r="B978" i="19"/>
  <c r="B979" i="19"/>
  <c r="B980" i="19"/>
  <c r="B981" i="19"/>
  <c r="B982" i="19"/>
  <c r="B983" i="19"/>
  <c r="B984" i="19"/>
  <c r="B985" i="19"/>
  <c r="B986" i="19"/>
  <c r="B987" i="19"/>
  <c r="B988" i="19"/>
  <c r="B989" i="19"/>
  <c r="B990" i="19"/>
  <c r="B991" i="19"/>
  <c r="B992" i="19"/>
  <c r="B993" i="19"/>
  <c r="B994" i="19"/>
  <c r="B995" i="19"/>
  <c r="B996" i="19"/>
  <c r="B997" i="19"/>
  <c r="B998" i="19"/>
  <c r="B999" i="19"/>
  <c r="B1000" i="19"/>
  <c r="B1001" i="19"/>
  <c r="B1002" i="19"/>
  <c r="B1003" i="19"/>
  <c r="B1004" i="19"/>
  <c r="B1005" i="19"/>
  <c r="B1006" i="19"/>
  <c r="B1007" i="19"/>
  <c r="B1008" i="19"/>
  <c r="B1009" i="19"/>
  <c r="B1010" i="19"/>
  <c r="B1011" i="19"/>
  <c r="B1012" i="19"/>
  <c r="B1013" i="19"/>
  <c r="B1014" i="19"/>
  <c r="B1015" i="19"/>
  <c r="B1016" i="19"/>
  <c r="B1017" i="19"/>
  <c r="B1018" i="19"/>
  <c r="B1019" i="19"/>
  <c r="B1020" i="19"/>
  <c r="B1021" i="19"/>
  <c r="B1022" i="19"/>
  <c r="B1023" i="19"/>
  <c r="B1024" i="19"/>
  <c r="B1025" i="19"/>
  <c r="B1026" i="19"/>
  <c r="B1027" i="19"/>
  <c r="B1028" i="19"/>
  <c r="B1029" i="19"/>
  <c r="B1030" i="19"/>
  <c r="B1031" i="19"/>
  <c r="B1032" i="19"/>
  <c r="B1033" i="19"/>
  <c r="B1034" i="19"/>
  <c r="B1035" i="19"/>
  <c r="B1036" i="19"/>
  <c r="B1037" i="19"/>
  <c r="B1038" i="19"/>
  <c r="B1039" i="19"/>
  <c r="B1040" i="19"/>
  <c r="B1041" i="19"/>
  <c r="B1042" i="19"/>
  <c r="B1043" i="19"/>
  <c r="B1044" i="19"/>
  <c r="B1045" i="19"/>
  <c r="B1046" i="19"/>
  <c r="B1047" i="19"/>
  <c r="B1048" i="19"/>
  <c r="B1049" i="19"/>
  <c r="B1050" i="19"/>
  <c r="B1051" i="19"/>
  <c r="B1052" i="19"/>
  <c r="B1053" i="19"/>
  <c r="B1054" i="19"/>
  <c r="B1055" i="19"/>
  <c r="B1056" i="19"/>
  <c r="B1057" i="19"/>
  <c r="B1058" i="19"/>
  <c r="B1059" i="19"/>
  <c r="B1060" i="19"/>
  <c r="B1061" i="19"/>
  <c r="B1062" i="19"/>
  <c r="B1063" i="19"/>
  <c r="B1064" i="19"/>
  <c r="B1065" i="19"/>
  <c r="B1066" i="19"/>
  <c r="B1067" i="19"/>
  <c r="B1068" i="19"/>
  <c r="B1069" i="19"/>
  <c r="B1070" i="19"/>
  <c r="B1071" i="19"/>
  <c r="B1072" i="19"/>
  <c r="B1073" i="19"/>
  <c r="B1074" i="19"/>
  <c r="B1075" i="19"/>
  <c r="B1076" i="19"/>
  <c r="B1077" i="19"/>
  <c r="B1078" i="19"/>
  <c r="B1079" i="19"/>
  <c r="B1080" i="19"/>
  <c r="B1081" i="19"/>
  <c r="B1082" i="19"/>
  <c r="B1083" i="19"/>
  <c r="B1084" i="19"/>
  <c r="B1085" i="19"/>
  <c r="B1086" i="19"/>
  <c r="B1087" i="19"/>
  <c r="B1088" i="19"/>
  <c r="B1089" i="19"/>
  <c r="B1090" i="19"/>
  <c r="B1091" i="19"/>
  <c r="B1092" i="19"/>
  <c r="B1093" i="19"/>
  <c r="B1094" i="19"/>
  <c r="B1095" i="19"/>
  <c r="B1096" i="19"/>
  <c r="B1097" i="19"/>
  <c r="B1098" i="19"/>
  <c r="B1099" i="19"/>
  <c r="B1100" i="19"/>
  <c r="B1101" i="19"/>
  <c r="B1102" i="19"/>
  <c r="B1103" i="19"/>
  <c r="B1104" i="19"/>
  <c r="B1105" i="19"/>
  <c r="B1106" i="19"/>
  <c r="B1107" i="19"/>
  <c r="B1108" i="19"/>
  <c r="B1109" i="19"/>
  <c r="B1110" i="19"/>
  <c r="B1111" i="19"/>
  <c r="B1112" i="19"/>
  <c r="B1113" i="19"/>
  <c r="B1114" i="19"/>
  <c r="B1115" i="19"/>
  <c r="B1116" i="19"/>
  <c r="B1117" i="19"/>
  <c r="B1118" i="19"/>
  <c r="B1119" i="19"/>
  <c r="B1120" i="19"/>
  <c r="B1121" i="19"/>
  <c r="B1122" i="19"/>
  <c r="B1123" i="19"/>
  <c r="B1124" i="19"/>
  <c r="B1125" i="19"/>
  <c r="B1126" i="19"/>
  <c r="B1127" i="19"/>
  <c r="B1128" i="19"/>
  <c r="B1129" i="19"/>
  <c r="B1130" i="19"/>
  <c r="B1131" i="19"/>
  <c r="B1132" i="19"/>
  <c r="B1133" i="19"/>
  <c r="B1134" i="19"/>
  <c r="B1135" i="19"/>
  <c r="B1136" i="19"/>
  <c r="B1137" i="19"/>
  <c r="B1138" i="19"/>
  <c r="B1139" i="19"/>
  <c r="B1140" i="19"/>
  <c r="B1141" i="19"/>
  <c r="B1142" i="19"/>
  <c r="B1143" i="19"/>
  <c r="B1144" i="19"/>
  <c r="B1145" i="19"/>
  <c r="B1146" i="19"/>
  <c r="B1147" i="19"/>
  <c r="B1148" i="19"/>
  <c r="B1149" i="19"/>
  <c r="B1150" i="19"/>
  <c r="B1151" i="19"/>
  <c r="B1152" i="19"/>
  <c r="B1153" i="19"/>
  <c r="B1154" i="19"/>
  <c r="B1155" i="19"/>
  <c r="B1156" i="19"/>
  <c r="B1157" i="19"/>
  <c r="B1158" i="19"/>
  <c r="B1159" i="19"/>
  <c r="B1160" i="19"/>
  <c r="B1161" i="19"/>
  <c r="B1162" i="19"/>
  <c r="B1163" i="19"/>
  <c r="B2" i="19"/>
  <c r="A3" i="19"/>
  <c r="A4" i="19"/>
  <c r="A5" i="19"/>
  <c r="A6" i="19"/>
  <c r="A7" i="19"/>
  <c r="A8" i="19"/>
  <c r="A9" i="19"/>
  <c r="A10" i="19"/>
  <c r="A11" i="19"/>
  <c r="A12" i="19"/>
  <c r="A13" i="19"/>
  <c r="A14" i="19"/>
  <c r="A15" i="19"/>
  <c r="A16" i="19"/>
  <c r="A17" i="19"/>
  <c r="A18" i="19"/>
  <c r="A19" i="19"/>
  <c r="A20" i="19"/>
  <c r="A21" i="19"/>
  <c r="A22" i="19"/>
  <c r="A23" i="19"/>
  <c r="A24" i="19"/>
  <c r="A25" i="19"/>
  <c r="A26" i="19"/>
  <c r="A27" i="19"/>
  <c r="A28" i="19"/>
  <c r="A29" i="19"/>
  <c r="A30" i="19"/>
  <c r="A31" i="19"/>
  <c r="A32" i="19"/>
  <c r="A33" i="19"/>
  <c r="A34" i="19"/>
  <c r="A35" i="19"/>
  <c r="A36" i="19"/>
  <c r="A37" i="19"/>
  <c r="A38" i="19"/>
  <c r="A39" i="19"/>
  <c r="A40" i="19"/>
  <c r="A41" i="19"/>
  <c r="A42" i="19"/>
  <c r="A43" i="19"/>
  <c r="A44" i="19"/>
  <c r="A45" i="19"/>
  <c r="A46" i="19"/>
  <c r="A47" i="19"/>
  <c r="A48" i="19"/>
  <c r="A49" i="19"/>
  <c r="A50" i="19"/>
  <c r="A51" i="19"/>
  <c r="A52" i="19"/>
  <c r="A53" i="19"/>
  <c r="A54" i="19"/>
  <c r="A55" i="19"/>
  <c r="A56" i="19"/>
  <c r="A57" i="19"/>
  <c r="A58" i="19"/>
  <c r="A59" i="19"/>
  <c r="A60" i="19"/>
  <c r="A61" i="19"/>
  <c r="A62" i="19"/>
  <c r="A63" i="19"/>
  <c r="A64" i="19"/>
  <c r="A65" i="19"/>
  <c r="A66" i="19"/>
  <c r="A67" i="19"/>
  <c r="A68" i="19"/>
  <c r="A69" i="19"/>
  <c r="A70" i="19"/>
  <c r="A71" i="19"/>
  <c r="A72" i="19"/>
  <c r="A73" i="19"/>
  <c r="A74" i="19"/>
  <c r="A75" i="19"/>
  <c r="A76" i="19"/>
  <c r="A77" i="19"/>
  <c r="A78" i="19"/>
  <c r="A79" i="19"/>
  <c r="A80" i="19"/>
  <c r="A81" i="19"/>
  <c r="A82" i="19"/>
  <c r="A83" i="19"/>
  <c r="A84" i="19"/>
  <c r="A85" i="19"/>
  <c r="A86" i="19"/>
  <c r="A87" i="19"/>
  <c r="A88" i="19"/>
  <c r="A89" i="19"/>
  <c r="A90" i="19"/>
  <c r="A91" i="19"/>
  <c r="A92" i="19"/>
  <c r="A93" i="19"/>
  <c r="A94" i="19"/>
  <c r="A95" i="19"/>
  <c r="A96" i="19"/>
  <c r="A97" i="19"/>
  <c r="A98" i="19"/>
  <c r="A99" i="19"/>
  <c r="A100" i="19"/>
  <c r="A101" i="19"/>
  <c r="A102" i="19"/>
  <c r="A103" i="19"/>
  <c r="A104" i="19"/>
  <c r="A105" i="19"/>
  <c r="A106" i="19"/>
  <c r="A107" i="19"/>
  <c r="A108" i="19"/>
  <c r="A109" i="19"/>
  <c r="A110" i="19"/>
  <c r="A111" i="19"/>
  <c r="A112" i="19"/>
  <c r="A113" i="19"/>
  <c r="A114" i="19"/>
  <c r="A115" i="19"/>
  <c r="A116" i="19"/>
  <c r="A117" i="19"/>
  <c r="A118" i="19"/>
  <c r="A119" i="19"/>
  <c r="A120" i="19"/>
  <c r="A121" i="19"/>
  <c r="A122" i="19"/>
  <c r="A123" i="19"/>
  <c r="A124" i="19"/>
  <c r="A125" i="19"/>
  <c r="A126" i="19"/>
  <c r="A127" i="19"/>
  <c r="A128" i="19"/>
  <c r="A129" i="19"/>
  <c r="A130" i="19"/>
  <c r="A131" i="19"/>
  <c r="A132" i="19"/>
  <c r="A133" i="19"/>
  <c r="A134" i="19"/>
  <c r="A135" i="19"/>
  <c r="A136" i="19"/>
  <c r="A137" i="19"/>
  <c r="A138" i="19"/>
  <c r="A139" i="19"/>
  <c r="A140" i="19"/>
  <c r="A141" i="19"/>
  <c r="A142" i="19"/>
  <c r="A143" i="19"/>
  <c r="A144" i="19"/>
  <c r="A145" i="19"/>
  <c r="A146" i="19"/>
  <c r="A147" i="19"/>
  <c r="A148" i="19"/>
  <c r="A149" i="19"/>
  <c r="A150" i="19"/>
  <c r="A151" i="19"/>
  <c r="A152" i="19"/>
  <c r="A153" i="19"/>
  <c r="A154" i="19"/>
  <c r="A155" i="19"/>
  <c r="A156" i="19"/>
  <c r="A157" i="19"/>
  <c r="A158" i="19"/>
  <c r="A159" i="19"/>
  <c r="A160" i="19"/>
  <c r="A161" i="19"/>
  <c r="A162" i="19"/>
  <c r="A163" i="19"/>
  <c r="A164" i="19"/>
  <c r="A165" i="19"/>
  <c r="A166" i="19"/>
  <c r="A167" i="19"/>
  <c r="A168" i="19"/>
  <c r="A169" i="19"/>
  <c r="A170" i="19"/>
  <c r="A171" i="19"/>
  <c r="A172" i="19"/>
  <c r="A173" i="19"/>
  <c r="A174" i="19"/>
  <c r="A175" i="19"/>
  <c r="A176" i="19"/>
  <c r="A177" i="19"/>
  <c r="A178" i="19"/>
  <c r="A179" i="19"/>
  <c r="A180" i="19"/>
  <c r="A181" i="19"/>
  <c r="A182" i="19"/>
  <c r="A183" i="19"/>
  <c r="A184" i="19"/>
  <c r="A185" i="19"/>
  <c r="A186" i="19"/>
  <c r="A187" i="19"/>
  <c r="A188" i="19"/>
  <c r="A189" i="19"/>
  <c r="A190" i="19"/>
  <c r="A191" i="19"/>
  <c r="A192" i="19"/>
  <c r="A193" i="19"/>
  <c r="A194" i="19"/>
  <c r="A195" i="19"/>
  <c r="A196" i="19"/>
  <c r="A197" i="19"/>
  <c r="A198" i="19"/>
  <c r="A199" i="19"/>
  <c r="A200" i="19"/>
  <c r="A201" i="19"/>
  <c r="A202" i="19"/>
  <c r="A203" i="19"/>
  <c r="A204" i="19"/>
  <c r="A205" i="19"/>
  <c r="A206" i="19"/>
  <c r="A207" i="19"/>
  <c r="A208" i="19"/>
  <c r="A209" i="19"/>
  <c r="A210" i="19"/>
  <c r="A211" i="19"/>
  <c r="A212" i="19"/>
  <c r="A213" i="19"/>
  <c r="A214" i="19"/>
  <c r="A215" i="19"/>
  <c r="A216" i="19"/>
  <c r="A217" i="19"/>
  <c r="A218" i="19"/>
  <c r="A219" i="19"/>
  <c r="A220" i="19"/>
  <c r="A221" i="19"/>
  <c r="A222" i="19"/>
  <c r="A223" i="19"/>
  <c r="A224" i="19"/>
  <c r="A225" i="19"/>
  <c r="A226" i="19"/>
  <c r="A227" i="19"/>
  <c r="A228" i="19"/>
  <c r="A229" i="19"/>
  <c r="A230" i="19"/>
  <c r="A231" i="19"/>
  <c r="A232" i="19"/>
  <c r="A233" i="19"/>
  <c r="A234" i="19"/>
  <c r="A235" i="19"/>
  <c r="A236" i="19"/>
  <c r="A237" i="19"/>
  <c r="A238" i="19"/>
  <c r="A239" i="19"/>
  <c r="A240" i="19"/>
  <c r="A241" i="19"/>
  <c r="A242" i="19"/>
  <c r="A243" i="19"/>
  <c r="A244" i="19"/>
  <c r="A245" i="19"/>
  <c r="A246" i="19"/>
  <c r="A247" i="19"/>
  <c r="A248" i="19"/>
  <c r="A249" i="19"/>
  <c r="A250" i="19"/>
  <c r="A251" i="19"/>
  <c r="A252" i="19"/>
  <c r="A253" i="19"/>
  <c r="A254" i="19"/>
  <c r="A255" i="19"/>
  <c r="A256" i="19"/>
  <c r="A257" i="19"/>
  <c r="A258" i="19"/>
  <c r="A259" i="19"/>
  <c r="A260" i="19"/>
  <c r="A261" i="19"/>
  <c r="A262" i="19"/>
  <c r="A263" i="19"/>
  <c r="A264" i="19"/>
  <c r="A265" i="19"/>
  <c r="A266" i="19"/>
  <c r="A267" i="19"/>
  <c r="A268" i="19"/>
  <c r="A269" i="19"/>
  <c r="A270" i="19"/>
  <c r="A271" i="19"/>
  <c r="A272" i="19"/>
  <c r="A273" i="19"/>
  <c r="A274" i="19"/>
  <c r="A275" i="19"/>
  <c r="A276" i="19"/>
  <c r="A277" i="19"/>
  <c r="A278" i="19"/>
  <c r="A279" i="19"/>
  <c r="A280" i="19"/>
  <c r="A281" i="19"/>
  <c r="A282" i="19"/>
  <c r="A283" i="19"/>
  <c r="A284" i="19"/>
  <c r="A285" i="19"/>
  <c r="A286" i="19"/>
  <c r="A287" i="19"/>
  <c r="A288" i="19"/>
  <c r="A289" i="19"/>
  <c r="A290" i="19"/>
  <c r="A291" i="19"/>
  <c r="A292" i="19"/>
  <c r="A293" i="19"/>
  <c r="A294" i="19"/>
  <c r="A295" i="19"/>
  <c r="A296" i="19"/>
  <c r="A297" i="19"/>
  <c r="A298" i="19"/>
  <c r="A299" i="19"/>
  <c r="A300" i="19"/>
  <c r="A301" i="19"/>
  <c r="A302" i="19"/>
  <c r="A303" i="19"/>
  <c r="A304" i="19"/>
  <c r="A305" i="19"/>
  <c r="A306" i="19"/>
  <c r="A307" i="19"/>
  <c r="A308" i="19"/>
  <c r="A309" i="19"/>
  <c r="A310" i="19"/>
  <c r="A311" i="19"/>
  <c r="A312" i="19"/>
  <c r="A313" i="19"/>
  <c r="A314" i="19"/>
  <c r="A315" i="19"/>
  <c r="A316" i="19"/>
  <c r="A317" i="19"/>
  <c r="A318" i="19"/>
  <c r="A319" i="19"/>
  <c r="A320" i="19"/>
  <c r="A321" i="19"/>
  <c r="A322" i="19"/>
  <c r="A323" i="19"/>
  <c r="A324" i="19"/>
  <c r="A325" i="19"/>
  <c r="A326" i="19"/>
  <c r="A327" i="19"/>
  <c r="A328" i="19"/>
  <c r="A329" i="19"/>
  <c r="A330" i="19"/>
  <c r="A331" i="19"/>
  <c r="A332" i="19"/>
  <c r="A333" i="19"/>
  <c r="A334" i="19"/>
  <c r="A335" i="19"/>
  <c r="A336" i="19"/>
  <c r="A337" i="19"/>
  <c r="A338" i="19"/>
  <c r="A339" i="19"/>
  <c r="A340" i="19"/>
  <c r="A341" i="19"/>
  <c r="A342" i="19"/>
  <c r="A343" i="19"/>
  <c r="A344" i="19"/>
  <c r="A345" i="19"/>
  <c r="A346" i="19"/>
  <c r="A347" i="19"/>
  <c r="A348" i="19"/>
  <c r="A349" i="19"/>
  <c r="A350" i="19"/>
  <c r="A351" i="19"/>
  <c r="A352" i="19"/>
  <c r="A353" i="19"/>
  <c r="A354" i="19"/>
  <c r="A355" i="19"/>
  <c r="A356" i="19"/>
  <c r="A357" i="19"/>
  <c r="A358" i="19"/>
  <c r="A359" i="19"/>
  <c r="A360" i="19"/>
  <c r="A361" i="19"/>
  <c r="A362" i="19"/>
  <c r="A363" i="19"/>
  <c r="A364" i="19"/>
  <c r="A365" i="19"/>
  <c r="A366" i="19"/>
  <c r="A367" i="19"/>
  <c r="A368" i="19"/>
  <c r="A369" i="19"/>
  <c r="A370" i="19"/>
  <c r="A371" i="19"/>
  <c r="A372" i="19"/>
  <c r="A373" i="19"/>
  <c r="A374" i="19"/>
  <c r="A375" i="19"/>
  <c r="A376" i="19"/>
  <c r="A377" i="19"/>
  <c r="A378" i="19"/>
  <c r="A379" i="19"/>
  <c r="A380" i="19"/>
  <c r="A381" i="19"/>
  <c r="A382" i="19"/>
  <c r="A383" i="19"/>
  <c r="A384" i="19"/>
  <c r="A385" i="19"/>
  <c r="A386" i="19"/>
  <c r="A387" i="19"/>
  <c r="A388" i="19"/>
  <c r="A389" i="19"/>
  <c r="A390" i="19"/>
  <c r="A391" i="19"/>
  <c r="A392" i="19"/>
  <c r="A393" i="19"/>
  <c r="A394" i="19"/>
  <c r="A395" i="19"/>
  <c r="A396" i="19"/>
  <c r="A397" i="19"/>
  <c r="A398" i="19"/>
  <c r="A399" i="19"/>
  <c r="A400" i="19"/>
  <c r="A401" i="19"/>
  <c r="A402" i="19"/>
  <c r="A403" i="19"/>
  <c r="A404" i="19"/>
  <c r="A405" i="19"/>
  <c r="A406" i="19"/>
  <c r="A407" i="19"/>
  <c r="A408" i="19"/>
  <c r="A409" i="19"/>
  <c r="A410" i="19"/>
  <c r="A411" i="19"/>
  <c r="A412" i="19"/>
  <c r="A413" i="19"/>
  <c r="A414" i="19"/>
  <c r="A415" i="19"/>
  <c r="A416" i="19"/>
  <c r="A417" i="19"/>
  <c r="A418" i="19"/>
  <c r="A419" i="19"/>
  <c r="A420" i="19"/>
  <c r="A421" i="19"/>
  <c r="A422" i="19"/>
  <c r="A423" i="19"/>
  <c r="A424" i="19"/>
  <c r="A425" i="19"/>
  <c r="A426" i="19"/>
  <c r="A427" i="19"/>
  <c r="A428" i="19"/>
  <c r="A429" i="19"/>
  <c r="A430" i="19"/>
  <c r="A431" i="19"/>
  <c r="A432" i="19"/>
  <c r="A433" i="19"/>
  <c r="A434" i="19"/>
  <c r="A435" i="19"/>
  <c r="A436" i="19"/>
  <c r="A437" i="19"/>
  <c r="A438" i="19"/>
  <c r="A439" i="19"/>
  <c r="A440" i="19"/>
  <c r="A441" i="19"/>
  <c r="A442" i="19"/>
  <c r="A443" i="19"/>
  <c r="A444" i="19"/>
  <c r="A445" i="19"/>
  <c r="A446" i="19"/>
  <c r="A447" i="19"/>
  <c r="A448" i="19"/>
  <c r="A449" i="19"/>
  <c r="A450" i="19"/>
  <c r="A451" i="19"/>
  <c r="A452" i="19"/>
  <c r="A453" i="19"/>
  <c r="A454" i="19"/>
  <c r="A455" i="19"/>
  <c r="A456" i="19"/>
  <c r="A457" i="19"/>
  <c r="A458" i="19"/>
  <c r="A459" i="19"/>
  <c r="A460" i="19"/>
  <c r="A461" i="19"/>
  <c r="A462" i="19"/>
  <c r="A463" i="19"/>
  <c r="A464" i="19"/>
  <c r="A465" i="19"/>
  <c r="A466" i="19"/>
  <c r="A467" i="19"/>
  <c r="A468" i="19"/>
  <c r="A469" i="19"/>
  <c r="A470" i="19"/>
  <c r="A471" i="19"/>
  <c r="A472" i="19"/>
  <c r="A473" i="19"/>
  <c r="A474" i="19"/>
  <c r="A475" i="19"/>
  <c r="A476" i="19"/>
  <c r="A477" i="19"/>
  <c r="A478" i="19"/>
  <c r="A479" i="19"/>
  <c r="A480" i="19"/>
  <c r="A481" i="19"/>
  <c r="A482" i="19"/>
  <c r="A483" i="19"/>
  <c r="A484" i="19"/>
  <c r="A485" i="19"/>
  <c r="A486" i="19"/>
  <c r="A487" i="19"/>
  <c r="A488" i="19"/>
  <c r="A489" i="19"/>
  <c r="A490" i="19"/>
  <c r="A491" i="19"/>
  <c r="A492" i="19"/>
  <c r="A493" i="19"/>
  <c r="A494" i="19"/>
  <c r="A495" i="19"/>
  <c r="A496" i="19"/>
  <c r="A497" i="19"/>
  <c r="A498" i="19"/>
  <c r="A499" i="19"/>
  <c r="A500" i="19"/>
  <c r="A501" i="19"/>
  <c r="A502" i="19"/>
  <c r="A503" i="19"/>
  <c r="A504" i="19"/>
  <c r="A505" i="19"/>
  <c r="A506" i="19"/>
  <c r="A507" i="19"/>
  <c r="A508" i="19"/>
  <c r="A509" i="19"/>
  <c r="A510" i="19"/>
  <c r="A511" i="19"/>
  <c r="A512" i="19"/>
  <c r="A513" i="19"/>
  <c r="A514" i="19"/>
  <c r="A515" i="19"/>
  <c r="A516" i="19"/>
  <c r="A517" i="19"/>
  <c r="A518" i="19"/>
  <c r="A519" i="19"/>
  <c r="A520" i="19"/>
  <c r="A521" i="19"/>
  <c r="A522" i="19"/>
  <c r="A523" i="19"/>
  <c r="A524" i="19"/>
  <c r="A525" i="19"/>
  <c r="A526" i="19"/>
  <c r="A527" i="19"/>
  <c r="A528" i="19"/>
  <c r="A529" i="19"/>
  <c r="A530" i="19"/>
  <c r="A531" i="19"/>
  <c r="A532" i="19"/>
  <c r="A533" i="19"/>
  <c r="A534" i="19"/>
  <c r="A535" i="19"/>
  <c r="A536" i="19"/>
  <c r="A537" i="19"/>
  <c r="A538" i="19"/>
  <c r="A539" i="19"/>
  <c r="A540" i="19"/>
  <c r="A541" i="19"/>
  <c r="A542" i="19"/>
  <c r="A543" i="19"/>
  <c r="A544" i="19"/>
  <c r="A545" i="19"/>
  <c r="A546" i="19"/>
  <c r="A547" i="19"/>
  <c r="A548" i="19"/>
  <c r="A549" i="19"/>
  <c r="A550" i="19"/>
  <c r="A551" i="19"/>
  <c r="A552" i="19"/>
  <c r="A553" i="19"/>
  <c r="A554" i="19"/>
  <c r="A555" i="19"/>
  <c r="A556" i="19"/>
  <c r="A557" i="19"/>
  <c r="A558" i="19"/>
  <c r="A559" i="19"/>
  <c r="A560" i="19"/>
  <c r="A561" i="19"/>
  <c r="A562" i="19"/>
  <c r="A563" i="19"/>
  <c r="A564" i="19"/>
  <c r="A565" i="19"/>
  <c r="A566" i="19"/>
  <c r="A567" i="19"/>
  <c r="A568" i="19"/>
  <c r="A569" i="19"/>
  <c r="A570" i="19"/>
  <c r="A571" i="19"/>
  <c r="A572" i="19"/>
  <c r="A573" i="19"/>
  <c r="A574" i="19"/>
  <c r="A575" i="19"/>
  <c r="A576" i="19"/>
  <c r="A577" i="19"/>
  <c r="A578" i="19"/>
  <c r="A579" i="19"/>
  <c r="A580" i="19"/>
  <c r="A581" i="19"/>
  <c r="A582" i="19"/>
  <c r="A583" i="19"/>
  <c r="A584" i="19"/>
  <c r="A585" i="19"/>
  <c r="A586" i="19"/>
  <c r="A587" i="19"/>
  <c r="A588" i="19"/>
  <c r="A589" i="19"/>
  <c r="A590" i="19"/>
  <c r="A591" i="19"/>
  <c r="A592" i="19"/>
  <c r="A593" i="19"/>
  <c r="A594" i="19"/>
  <c r="A595" i="19"/>
  <c r="A596" i="19"/>
  <c r="A597" i="19"/>
  <c r="A598" i="19"/>
  <c r="A599" i="19"/>
  <c r="A600" i="19"/>
  <c r="A601" i="19"/>
  <c r="A602" i="19"/>
  <c r="A603" i="19"/>
  <c r="A604" i="19"/>
  <c r="A605" i="19"/>
  <c r="A606" i="19"/>
  <c r="A607" i="19"/>
  <c r="A608" i="19"/>
  <c r="A609" i="19"/>
  <c r="A610" i="19"/>
  <c r="A611" i="19"/>
  <c r="A612" i="19"/>
  <c r="A613" i="19"/>
  <c r="A614" i="19"/>
  <c r="A615" i="19"/>
  <c r="A616" i="19"/>
  <c r="A617" i="19"/>
  <c r="A618" i="19"/>
  <c r="A619" i="19"/>
  <c r="A620" i="19"/>
  <c r="A621" i="19"/>
  <c r="A622" i="19"/>
  <c r="A623" i="19"/>
  <c r="A624" i="19"/>
  <c r="A625" i="19"/>
  <c r="A626" i="19"/>
  <c r="A627" i="19"/>
  <c r="A628" i="19"/>
  <c r="A629" i="19"/>
  <c r="A630" i="19"/>
  <c r="A631" i="19"/>
  <c r="A632" i="19"/>
  <c r="A633" i="19"/>
  <c r="A634" i="19"/>
  <c r="A635" i="19"/>
  <c r="A636" i="19"/>
  <c r="A637" i="19"/>
  <c r="A638" i="19"/>
  <c r="A639" i="19"/>
  <c r="A640" i="19"/>
  <c r="A641" i="19"/>
  <c r="A642" i="19"/>
  <c r="A643" i="19"/>
  <c r="A644" i="19"/>
  <c r="A645" i="19"/>
  <c r="A646" i="19"/>
  <c r="A647" i="19"/>
  <c r="A648" i="19"/>
  <c r="A649" i="19"/>
  <c r="A650" i="19"/>
  <c r="A651" i="19"/>
  <c r="A652" i="19"/>
  <c r="A653" i="19"/>
  <c r="A654" i="19"/>
  <c r="A655" i="19"/>
  <c r="A656" i="19"/>
  <c r="A657" i="19"/>
  <c r="A658" i="19"/>
  <c r="A659" i="19"/>
  <c r="A660" i="19"/>
  <c r="A661" i="19"/>
  <c r="A662" i="19"/>
  <c r="A663" i="19"/>
  <c r="A664" i="19"/>
  <c r="A665" i="19"/>
  <c r="A666" i="19"/>
  <c r="A667" i="19"/>
  <c r="A668" i="19"/>
  <c r="A669" i="19"/>
  <c r="A670" i="19"/>
  <c r="A671" i="19"/>
  <c r="A672" i="19"/>
  <c r="A673" i="19"/>
  <c r="A674" i="19"/>
  <c r="A675" i="19"/>
  <c r="A676" i="19"/>
  <c r="A677" i="19"/>
  <c r="A678" i="19"/>
  <c r="A679" i="19"/>
  <c r="A680" i="19"/>
  <c r="A681" i="19"/>
  <c r="A682" i="19"/>
  <c r="A683" i="19"/>
  <c r="A684" i="19"/>
  <c r="A685" i="19"/>
  <c r="A686" i="19"/>
  <c r="A687" i="19"/>
  <c r="A688" i="19"/>
  <c r="A689" i="19"/>
  <c r="A690" i="19"/>
  <c r="A691" i="19"/>
  <c r="A692" i="19"/>
  <c r="A693" i="19"/>
  <c r="A694" i="19"/>
  <c r="A695" i="19"/>
  <c r="A696" i="19"/>
  <c r="A697" i="19"/>
  <c r="A698" i="19"/>
  <c r="A699" i="19"/>
  <c r="A700" i="19"/>
  <c r="A701" i="19"/>
  <c r="A702" i="19"/>
  <c r="A703" i="19"/>
  <c r="A704" i="19"/>
  <c r="A705" i="19"/>
  <c r="A706" i="19"/>
  <c r="A707" i="19"/>
  <c r="A708" i="19"/>
  <c r="A709" i="19"/>
  <c r="A710" i="19"/>
  <c r="A711" i="19"/>
  <c r="A712" i="19"/>
  <c r="A713" i="19"/>
  <c r="A714" i="19"/>
  <c r="A715" i="19"/>
  <c r="A716" i="19"/>
  <c r="A717" i="19"/>
  <c r="A718" i="19"/>
  <c r="A719" i="19"/>
  <c r="A720" i="19"/>
  <c r="A721" i="19"/>
  <c r="A722" i="19"/>
  <c r="A723" i="19"/>
  <c r="A724" i="19"/>
  <c r="A725" i="19"/>
  <c r="A726" i="19"/>
  <c r="A727" i="19"/>
  <c r="A728" i="19"/>
  <c r="A729" i="19"/>
  <c r="A730" i="19"/>
  <c r="A731" i="19"/>
  <c r="A732" i="19"/>
  <c r="A733" i="19"/>
  <c r="A734" i="19"/>
  <c r="A735" i="19"/>
  <c r="A736" i="19"/>
  <c r="A737" i="19"/>
  <c r="A738" i="19"/>
  <c r="A739" i="19"/>
  <c r="A740" i="19"/>
  <c r="A741" i="19"/>
  <c r="A742" i="19"/>
  <c r="A743" i="19"/>
  <c r="A744" i="19"/>
  <c r="A745" i="19"/>
  <c r="A746" i="19"/>
  <c r="A747" i="19"/>
  <c r="A748" i="19"/>
  <c r="A749" i="19"/>
  <c r="A750" i="19"/>
  <c r="A751" i="19"/>
  <c r="A752" i="19"/>
  <c r="A753" i="19"/>
  <c r="A754" i="19"/>
  <c r="A755" i="19"/>
  <c r="A756" i="19"/>
  <c r="A757" i="19"/>
  <c r="A758" i="19"/>
  <c r="A759" i="19"/>
  <c r="A760" i="19"/>
  <c r="A761" i="19"/>
  <c r="A762" i="19"/>
  <c r="A763" i="19"/>
  <c r="A764" i="19"/>
  <c r="A765" i="19"/>
  <c r="A766" i="19"/>
  <c r="A767" i="19"/>
  <c r="A768" i="19"/>
  <c r="A769" i="19"/>
  <c r="A770" i="19"/>
  <c r="A771" i="19"/>
  <c r="A772" i="19"/>
  <c r="A773" i="19"/>
  <c r="A774" i="19"/>
  <c r="A775" i="19"/>
  <c r="A776" i="19"/>
  <c r="A777" i="19"/>
  <c r="A778" i="19"/>
  <c r="A779" i="19"/>
  <c r="A780" i="19"/>
  <c r="A781" i="19"/>
  <c r="A782" i="19"/>
  <c r="A783" i="19"/>
  <c r="A784" i="19"/>
  <c r="A785" i="19"/>
  <c r="A786" i="19"/>
  <c r="A787" i="19"/>
  <c r="A788" i="19"/>
  <c r="A789" i="19"/>
  <c r="A790" i="19"/>
  <c r="A791" i="19"/>
  <c r="A792" i="19"/>
  <c r="A793" i="19"/>
  <c r="A794" i="19"/>
  <c r="A795" i="19"/>
  <c r="A796" i="19"/>
  <c r="A797" i="19"/>
  <c r="A798" i="19"/>
  <c r="A799" i="19"/>
  <c r="A800" i="19"/>
  <c r="A801" i="19"/>
  <c r="A802" i="19"/>
  <c r="A803" i="19"/>
  <c r="A804" i="19"/>
  <c r="A805" i="19"/>
  <c r="A806" i="19"/>
  <c r="A807" i="19"/>
  <c r="A808" i="19"/>
  <c r="A809" i="19"/>
  <c r="A810" i="19"/>
  <c r="A811" i="19"/>
  <c r="A812" i="19"/>
  <c r="A813" i="19"/>
  <c r="A814" i="19"/>
  <c r="A815" i="19"/>
  <c r="A816" i="19"/>
  <c r="A817" i="19"/>
  <c r="A818" i="19"/>
  <c r="A819" i="19"/>
  <c r="A820" i="19"/>
  <c r="A821" i="19"/>
  <c r="A822" i="19"/>
  <c r="A823" i="19"/>
  <c r="A824" i="19"/>
  <c r="A825" i="19"/>
  <c r="A826" i="19"/>
  <c r="A827" i="19"/>
  <c r="A828" i="19"/>
  <c r="A829" i="19"/>
  <c r="A830" i="19"/>
  <c r="A831" i="19"/>
  <c r="A832" i="19"/>
  <c r="A833" i="19"/>
  <c r="A834" i="19"/>
  <c r="A835" i="19"/>
  <c r="A836" i="19"/>
  <c r="A837" i="19"/>
  <c r="A838" i="19"/>
  <c r="A839" i="19"/>
  <c r="A840" i="19"/>
  <c r="A841" i="19"/>
  <c r="A842" i="19"/>
  <c r="A843" i="19"/>
  <c r="A844" i="19"/>
  <c r="A845" i="19"/>
  <c r="A846" i="19"/>
  <c r="A847" i="19"/>
  <c r="A848" i="19"/>
  <c r="A849" i="19"/>
  <c r="A850" i="19"/>
  <c r="A851" i="19"/>
  <c r="A852" i="19"/>
  <c r="A853" i="19"/>
  <c r="A854" i="19"/>
  <c r="A855" i="19"/>
  <c r="A856" i="19"/>
  <c r="A857" i="19"/>
  <c r="A858" i="19"/>
  <c r="A859" i="19"/>
  <c r="A860" i="19"/>
  <c r="A861" i="19"/>
  <c r="A862" i="19"/>
  <c r="A863" i="19"/>
  <c r="A864" i="19"/>
  <c r="A865" i="19"/>
  <c r="A866" i="19"/>
  <c r="A867" i="19"/>
  <c r="A868" i="19"/>
  <c r="A869" i="19"/>
  <c r="A870" i="19"/>
  <c r="A871" i="19"/>
  <c r="A872" i="19"/>
  <c r="A873" i="19"/>
  <c r="A874" i="19"/>
  <c r="A875" i="19"/>
  <c r="A876" i="19"/>
  <c r="A877" i="19"/>
  <c r="A878" i="19"/>
  <c r="A879" i="19"/>
  <c r="A880" i="19"/>
  <c r="A881" i="19"/>
  <c r="A882" i="19"/>
  <c r="A883" i="19"/>
  <c r="A884" i="19"/>
  <c r="A885" i="19"/>
  <c r="A886" i="19"/>
  <c r="A887" i="19"/>
  <c r="A888" i="19"/>
  <c r="A889" i="19"/>
  <c r="A890" i="19"/>
  <c r="A891" i="19"/>
  <c r="A892" i="19"/>
  <c r="A893" i="19"/>
  <c r="A894" i="19"/>
  <c r="A895" i="19"/>
  <c r="A896" i="19"/>
  <c r="A897" i="19"/>
  <c r="A898" i="19"/>
  <c r="A899" i="19"/>
  <c r="A900" i="19"/>
  <c r="A901" i="19"/>
  <c r="A902" i="19"/>
  <c r="A903" i="19"/>
  <c r="A904" i="19"/>
  <c r="A905" i="19"/>
  <c r="A906" i="19"/>
  <c r="A907" i="19"/>
  <c r="A908" i="19"/>
  <c r="A909" i="19"/>
  <c r="A910" i="19"/>
  <c r="A911" i="19"/>
  <c r="A912" i="19"/>
  <c r="A913" i="19"/>
  <c r="A914" i="19"/>
  <c r="A915" i="19"/>
  <c r="A916" i="19"/>
  <c r="A917" i="19"/>
  <c r="A918" i="19"/>
  <c r="A919" i="19"/>
  <c r="A920" i="19"/>
  <c r="A921" i="19"/>
  <c r="A922" i="19"/>
  <c r="A923" i="19"/>
  <c r="A924" i="19"/>
  <c r="A925" i="19"/>
  <c r="A926" i="19"/>
  <c r="A927" i="19"/>
  <c r="A928" i="19"/>
  <c r="A929" i="19"/>
  <c r="A930" i="19"/>
  <c r="A931" i="19"/>
  <c r="A932" i="19"/>
  <c r="A933" i="19"/>
  <c r="A934" i="19"/>
  <c r="A935" i="19"/>
  <c r="A936" i="19"/>
  <c r="A937" i="19"/>
  <c r="A938" i="19"/>
  <c r="A939" i="19"/>
  <c r="A940" i="19"/>
  <c r="A941" i="19"/>
  <c r="A942" i="19"/>
  <c r="A943" i="19"/>
  <c r="A944" i="19"/>
  <c r="A945" i="19"/>
  <c r="A946" i="19"/>
  <c r="A947" i="19"/>
  <c r="A948" i="19"/>
  <c r="A949" i="19"/>
  <c r="A950" i="19"/>
  <c r="A951" i="19"/>
  <c r="A952" i="19"/>
  <c r="A953" i="19"/>
  <c r="A954" i="19"/>
  <c r="A955" i="19"/>
  <c r="A956" i="19"/>
  <c r="A957" i="19"/>
  <c r="A958" i="19"/>
  <c r="A959" i="19"/>
  <c r="A960" i="19"/>
  <c r="A961" i="19"/>
  <c r="A962" i="19"/>
  <c r="A963" i="19"/>
  <c r="A964" i="19"/>
  <c r="A965" i="19"/>
  <c r="A966" i="19"/>
  <c r="A967" i="19"/>
  <c r="A968" i="19"/>
  <c r="A969" i="19"/>
  <c r="A970" i="19"/>
  <c r="A971" i="19"/>
  <c r="A972" i="19"/>
  <c r="A973" i="19"/>
  <c r="A974" i="19"/>
  <c r="A975" i="19"/>
  <c r="A976" i="19"/>
  <c r="A977" i="19"/>
  <c r="A978" i="19"/>
  <c r="A979" i="19"/>
  <c r="A980" i="19"/>
  <c r="A981" i="19"/>
  <c r="A982" i="19"/>
  <c r="A983" i="19"/>
  <c r="A984" i="19"/>
  <c r="A985" i="19"/>
  <c r="A986" i="19"/>
  <c r="A987" i="19"/>
  <c r="A988" i="19"/>
  <c r="A989" i="19"/>
  <c r="A990" i="19"/>
  <c r="A991" i="19"/>
  <c r="A992" i="19"/>
  <c r="A993" i="19"/>
  <c r="A994" i="19"/>
  <c r="A995" i="19"/>
  <c r="A996" i="19"/>
  <c r="A997" i="19"/>
  <c r="A998" i="19"/>
  <c r="A999" i="19"/>
  <c r="A1000" i="19"/>
  <c r="A1001" i="19"/>
  <c r="A1002" i="19"/>
  <c r="A1003" i="19"/>
  <c r="A1004" i="19"/>
  <c r="A1005" i="19"/>
  <c r="A1006" i="19"/>
  <c r="A1007" i="19"/>
  <c r="A1008" i="19"/>
  <c r="A1009" i="19"/>
  <c r="A1010" i="19"/>
  <c r="A1011" i="19"/>
  <c r="A1012" i="19"/>
  <c r="A1013" i="19"/>
  <c r="A1014" i="19"/>
  <c r="A1015" i="19"/>
  <c r="A1016" i="19"/>
  <c r="A1017" i="19"/>
  <c r="A1018" i="19"/>
  <c r="A1019" i="19"/>
  <c r="A1020" i="19"/>
  <c r="A1021" i="19"/>
  <c r="A1022" i="19"/>
  <c r="A1023" i="19"/>
  <c r="A1024" i="19"/>
  <c r="A1025" i="19"/>
  <c r="A1026" i="19"/>
  <c r="A1027" i="19"/>
  <c r="A1028" i="19"/>
  <c r="A1029" i="19"/>
  <c r="A1030" i="19"/>
  <c r="A1031" i="19"/>
  <c r="A1032" i="19"/>
  <c r="A1033" i="19"/>
  <c r="A1034" i="19"/>
  <c r="A1035" i="19"/>
  <c r="A1036" i="19"/>
  <c r="A1037" i="19"/>
  <c r="A1038" i="19"/>
  <c r="A1039" i="19"/>
  <c r="A1040" i="19"/>
  <c r="A1041" i="19"/>
  <c r="A1042" i="19"/>
  <c r="A1043" i="19"/>
  <c r="A1044" i="19"/>
  <c r="A1045" i="19"/>
  <c r="A1046" i="19"/>
  <c r="A1047" i="19"/>
  <c r="A1048" i="19"/>
  <c r="A1049" i="19"/>
  <c r="A1050" i="19"/>
  <c r="A1051" i="19"/>
  <c r="A1052" i="19"/>
  <c r="A1053" i="19"/>
  <c r="A1054" i="19"/>
  <c r="A1055" i="19"/>
  <c r="A1056" i="19"/>
  <c r="A1057" i="19"/>
  <c r="A1058" i="19"/>
  <c r="A1059" i="19"/>
  <c r="A1060" i="19"/>
  <c r="A1061" i="19"/>
  <c r="A1062" i="19"/>
  <c r="A1063" i="19"/>
  <c r="A1064" i="19"/>
  <c r="A1065" i="19"/>
  <c r="A1066" i="19"/>
  <c r="A1067" i="19"/>
  <c r="A1068" i="19"/>
  <c r="A1069" i="19"/>
  <c r="A1070" i="19"/>
  <c r="A1071" i="19"/>
  <c r="A1072" i="19"/>
  <c r="A1073" i="19"/>
  <c r="A1074" i="19"/>
  <c r="A1075" i="19"/>
  <c r="A1076" i="19"/>
  <c r="A1077" i="19"/>
  <c r="A1078" i="19"/>
  <c r="A1079" i="19"/>
  <c r="A1080" i="19"/>
  <c r="A1081" i="19"/>
  <c r="A1082" i="19"/>
  <c r="A1083" i="19"/>
  <c r="A1084" i="19"/>
  <c r="A1085" i="19"/>
  <c r="A1086" i="19"/>
  <c r="A1087" i="19"/>
  <c r="A1088" i="19"/>
  <c r="A1089" i="19"/>
  <c r="A1090" i="19"/>
  <c r="A1091" i="19"/>
  <c r="A1092" i="19"/>
  <c r="A1093" i="19"/>
  <c r="A1094" i="19"/>
  <c r="A1095" i="19"/>
  <c r="A1096" i="19"/>
  <c r="A1097" i="19"/>
  <c r="A1098" i="19"/>
  <c r="A1099" i="19"/>
  <c r="A1100" i="19"/>
  <c r="A1101" i="19"/>
  <c r="A1102" i="19"/>
  <c r="A1103" i="19"/>
  <c r="A1104" i="19"/>
  <c r="A1105" i="19"/>
  <c r="A1106" i="19"/>
  <c r="A1107" i="19"/>
  <c r="A1108" i="19"/>
  <c r="A1109" i="19"/>
  <c r="A1110" i="19"/>
  <c r="A1111" i="19"/>
  <c r="A1112" i="19"/>
  <c r="A1113" i="19"/>
  <c r="A1114" i="19"/>
  <c r="A1115" i="19"/>
  <c r="A1116" i="19"/>
  <c r="A1117" i="19"/>
  <c r="A1118" i="19"/>
  <c r="A1119" i="19"/>
  <c r="A1120" i="19"/>
  <c r="A1121" i="19"/>
  <c r="A1122" i="19"/>
  <c r="A1123" i="19"/>
  <c r="A1124" i="19"/>
  <c r="A1125" i="19"/>
  <c r="A1126" i="19"/>
  <c r="A1127" i="19"/>
  <c r="A1128" i="19"/>
  <c r="A1129" i="19"/>
  <c r="A1130" i="19"/>
  <c r="A1131" i="19"/>
  <c r="A1132" i="19"/>
  <c r="A1133" i="19"/>
  <c r="A1134" i="19"/>
  <c r="A1135" i="19"/>
  <c r="A1136" i="19"/>
  <c r="A1137" i="19"/>
  <c r="A1138" i="19"/>
  <c r="A1139" i="19"/>
  <c r="A1140" i="19"/>
  <c r="A1141" i="19"/>
  <c r="A1142" i="19"/>
  <c r="A1143" i="19"/>
  <c r="A1144" i="19"/>
  <c r="A1145" i="19"/>
  <c r="A1146" i="19"/>
  <c r="A1147" i="19"/>
  <c r="A1148" i="19"/>
  <c r="A1149" i="19"/>
  <c r="A1150" i="19"/>
  <c r="A1151" i="19"/>
  <c r="A1152" i="19"/>
  <c r="A1153" i="19"/>
  <c r="A1154" i="19"/>
  <c r="A1155" i="19"/>
  <c r="A1156" i="19"/>
  <c r="A1157" i="19"/>
  <c r="A1158" i="19"/>
  <c r="A1159" i="19"/>
  <c r="A1160" i="19"/>
  <c r="A1161" i="19"/>
  <c r="A1162" i="19"/>
  <c r="A1163" i="19"/>
  <c r="A2" i="19"/>
  <c r="J74" i="30"/>
  <c r="P988" i="19" s="1"/>
  <c r="P989" i="19" l="1"/>
  <c r="P997" i="19"/>
  <c r="P990" i="19"/>
  <c r="P998" i="19"/>
  <c r="P991" i="19"/>
  <c r="P999" i="19"/>
  <c r="P992" i="19"/>
  <c r="P985" i="19"/>
  <c r="P993" i="19"/>
  <c r="P986" i="19"/>
  <c r="P994" i="19"/>
  <c r="P987" i="19"/>
  <c r="P995" i="19"/>
  <c r="P996" i="19"/>
  <c r="O1127" i="23"/>
  <c r="R1127" i="23"/>
  <c r="S1127" i="23" s="1"/>
  <c r="T1127" i="23" s="1"/>
  <c r="O1128" i="23"/>
  <c r="R1128" i="23"/>
  <c r="S1128" i="23" s="1"/>
  <c r="T1128" i="23" s="1"/>
  <c r="O1129" i="23"/>
  <c r="R1129" i="23"/>
  <c r="S1129" i="23" s="1"/>
  <c r="T1129" i="23" s="1"/>
  <c r="O1130" i="23"/>
  <c r="R1130" i="23"/>
  <c r="S1130" i="23" s="1"/>
  <c r="T1130" i="23" s="1"/>
  <c r="O1131" i="23"/>
  <c r="R1131" i="23"/>
  <c r="S1131" i="23" s="1"/>
  <c r="T1131" i="23" s="1"/>
  <c r="O1132" i="23"/>
  <c r="R1132" i="23"/>
  <c r="S1132" i="23" s="1"/>
  <c r="T1132" i="23" s="1"/>
  <c r="O1133" i="23"/>
  <c r="R1133" i="23"/>
  <c r="S1133" i="23" s="1"/>
  <c r="T1133" i="23" s="1"/>
  <c r="O1134" i="23"/>
  <c r="R1134" i="23"/>
  <c r="S1134" i="23" s="1"/>
  <c r="T1134" i="23" s="1"/>
  <c r="O1135" i="23"/>
  <c r="R1135" i="23"/>
  <c r="S1135" i="23" s="1"/>
  <c r="T1135" i="23" s="1"/>
  <c r="O1136" i="23"/>
  <c r="R1136" i="23"/>
  <c r="S1136" i="23" s="1"/>
  <c r="T1136" i="23" s="1"/>
  <c r="O1137" i="23"/>
  <c r="R1137" i="23"/>
  <c r="S1137" i="23" s="1"/>
  <c r="T1137" i="23" s="1"/>
  <c r="O1138" i="23"/>
  <c r="R1138" i="23"/>
  <c r="S1138" i="23" s="1"/>
  <c r="T1138" i="23" s="1"/>
  <c r="O1139" i="23"/>
  <c r="R1139" i="23"/>
  <c r="S1139" i="23" s="1"/>
  <c r="T1139" i="23" s="1"/>
  <c r="O1140" i="23"/>
  <c r="R1140" i="23"/>
  <c r="S1140" i="23" s="1"/>
  <c r="T1140" i="23" s="1"/>
  <c r="O1141" i="23"/>
  <c r="R1141" i="23"/>
  <c r="S1141" i="23" s="1"/>
  <c r="T1141" i="23" s="1"/>
  <c r="O1142" i="23"/>
  <c r="R1142" i="23"/>
  <c r="S1142" i="23" s="1"/>
  <c r="T1142" i="23" s="1"/>
  <c r="O1143" i="23"/>
  <c r="R1143" i="23"/>
  <c r="S1143" i="23" s="1"/>
  <c r="T1143" i="23" s="1"/>
  <c r="O1144" i="23"/>
  <c r="R1144" i="23"/>
  <c r="S1144" i="23" s="1"/>
  <c r="T1144" i="23" s="1"/>
  <c r="O1145" i="23"/>
  <c r="R1145" i="23"/>
  <c r="S1145" i="23" s="1"/>
  <c r="T1145" i="23" s="1"/>
  <c r="O1146" i="23"/>
  <c r="R1146" i="23"/>
  <c r="S1146" i="23" s="1"/>
  <c r="T1146" i="23" s="1"/>
  <c r="O1147" i="23"/>
  <c r="R1147" i="23"/>
  <c r="S1147" i="23" s="1"/>
  <c r="T1147" i="23" s="1"/>
  <c r="O1148" i="23"/>
  <c r="R1148" i="23"/>
  <c r="S1148" i="23" s="1"/>
  <c r="T1148" i="23" s="1"/>
  <c r="O1149" i="23"/>
  <c r="R1149" i="23"/>
  <c r="S1149" i="23" s="1"/>
  <c r="T1149" i="23" s="1"/>
  <c r="O1150" i="23"/>
  <c r="R1150" i="23"/>
  <c r="S1150" i="23" s="1"/>
  <c r="T1150" i="23" s="1"/>
  <c r="O1114" i="23"/>
  <c r="R1114" i="23"/>
  <c r="S1114" i="23" s="1"/>
  <c r="T1114" i="23" s="1"/>
  <c r="O1115" i="23"/>
  <c r="R1115" i="23"/>
  <c r="S1115" i="23" s="1"/>
  <c r="T1115" i="23" s="1"/>
  <c r="O1116" i="23"/>
  <c r="R1116" i="23"/>
  <c r="S1116" i="23" s="1"/>
  <c r="T1116" i="23" s="1"/>
  <c r="O1117" i="23"/>
  <c r="R1117" i="23"/>
  <c r="S1117" i="23" s="1"/>
  <c r="T1117" i="23"/>
  <c r="O1118" i="23"/>
  <c r="R1118" i="23"/>
  <c r="S1118" i="23" s="1"/>
  <c r="T1118" i="23"/>
  <c r="O1119" i="23"/>
  <c r="R1119" i="23"/>
  <c r="S1119" i="23" s="1"/>
  <c r="T1119" i="23"/>
  <c r="O1120" i="23"/>
  <c r="R1120" i="23"/>
  <c r="S1120" i="23" s="1"/>
  <c r="T1120" i="23"/>
  <c r="O1121" i="23"/>
  <c r="R1121" i="23"/>
  <c r="S1121" i="23" s="1"/>
  <c r="T1121" i="23" s="1"/>
  <c r="O1122" i="23"/>
  <c r="R1122" i="23"/>
  <c r="S1122" i="23" s="1"/>
  <c r="T1122" i="23" s="1"/>
  <c r="O1123" i="23"/>
  <c r="R1123" i="23"/>
  <c r="S1123" i="23" s="1"/>
  <c r="T1123" i="23" s="1"/>
  <c r="O1124" i="23"/>
  <c r="R1124" i="23"/>
  <c r="S1124" i="23" s="1"/>
  <c r="T1124" i="23"/>
  <c r="O1072" i="23"/>
  <c r="R1072" i="23"/>
  <c r="S1072" i="23" s="1"/>
  <c r="T1072" i="23" s="1"/>
  <c r="O1073" i="23"/>
  <c r="R1073" i="23"/>
  <c r="S1073" i="23" s="1"/>
  <c r="T1073" i="23" s="1"/>
  <c r="O1074" i="23"/>
  <c r="R1074" i="23"/>
  <c r="S1074" i="23" s="1"/>
  <c r="T1074" i="23" s="1"/>
  <c r="O1075" i="23"/>
  <c r="R1075" i="23"/>
  <c r="S1075" i="23" s="1"/>
  <c r="T1075" i="23" s="1"/>
  <c r="O1076" i="23"/>
  <c r="R1076" i="23"/>
  <c r="S1076" i="23" s="1"/>
  <c r="T1076" i="23" s="1"/>
  <c r="O1077" i="23"/>
  <c r="R1077" i="23"/>
  <c r="S1077" i="23" s="1"/>
  <c r="T1077" i="23" s="1"/>
  <c r="O1078" i="23"/>
  <c r="R1078" i="23"/>
  <c r="S1078" i="23" s="1"/>
  <c r="T1078" i="23" s="1"/>
  <c r="O1079" i="23"/>
  <c r="R1079" i="23"/>
  <c r="S1079" i="23" s="1"/>
  <c r="T1079" i="23" s="1"/>
  <c r="O1080" i="23"/>
  <c r="R1080" i="23"/>
  <c r="S1080" i="23" s="1"/>
  <c r="T1080" i="23" s="1"/>
  <c r="O1081" i="23"/>
  <c r="R1081" i="23"/>
  <c r="S1081" i="23" s="1"/>
  <c r="T1081" i="23" s="1"/>
  <c r="O1082" i="23"/>
  <c r="R1082" i="23"/>
  <c r="S1082" i="23" s="1"/>
  <c r="T1082" i="23" s="1"/>
  <c r="O1083" i="23"/>
  <c r="R1083" i="23"/>
  <c r="S1083" i="23" s="1"/>
  <c r="T1083" i="23" s="1"/>
  <c r="O1084" i="23"/>
  <c r="R1084" i="23"/>
  <c r="S1084" i="23" s="1"/>
  <c r="T1084" i="23" s="1"/>
  <c r="O1085" i="23"/>
  <c r="R1085" i="23"/>
  <c r="S1085" i="23" s="1"/>
  <c r="T1085" i="23" s="1"/>
  <c r="O1086" i="23"/>
  <c r="R1086" i="23"/>
  <c r="S1086" i="23" s="1"/>
  <c r="T1086" i="23" s="1"/>
  <c r="O1087" i="23"/>
  <c r="R1087" i="23"/>
  <c r="S1087" i="23" s="1"/>
  <c r="T1087" i="23" s="1"/>
  <c r="O1088" i="23"/>
  <c r="R1088" i="23"/>
  <c r="S1088" i="23" s="1"/>
  <c r="T1088" i="23" s="1"/>
  <c r="O1089" i="23"/>
  <c r="R1089" i="23"/>
  <c r="S1089" i="23" s="1"/>
  <c r="T1089" i="23" s="1"/>
  <c r="O1090" i="23"/>
  <c r="R1090" i="23"/>
  <c r="S1090" i="23" s="1"/>
  <c r="T1090" i="23" s="1"/>
  <c r="O1091" i="23"/>
  <c r="R1091" i="23"/>
  <c r="S1091" i="23" s="1"/>
  <c r="T1091" i="23" s="1"/>
  <c r="O1092" i="23"/>
  <c r="R1092" i="23"/>
  <c r="S1092" i="23" s="1"/>
  <c r="T1092" i="23" s="1"/>
  <c r="O1093" i="23"/>
  <c r="R1093" i="23"/>
  <c r="S1093" i="23" s="1"/>
  <c r="T1093" i="23" s="1"/>
  <c r="O1094" i="23"/>
  <c r="R1094" i="23"/>
  <c r="S1094" i="23" s="1"/>
  <c r="T1094" i="23" s="1"/>
  <c r="O1095" i="23"/>
  <c r="R1095" i="23"/>
  <c r="S1095" i="23" s="1"/>
  <c r="T1095" i="23" s="1"/>
  <c r="E968" i="23"/>
  <c r="D968" i="23"/>
  <c r="O942" i="23"/>
  <c r="R942" i="23"/>
  <c r="S942" i="23" s="1"/>
  <c r="T942" i="23" s="1"/>
  <c r="O940" i="23"/>
  <c r="R940" i="23"/>
  <c r="S940" i="23" s="1"/>
  <c r="T940" i="23" s="1"/>
  <c r="E941" i="23"/>
  <c r="O679" i="23"/>
  <c r="R679" i="23"/>
  <c r="S679" i="23" s="1"/>
  <c r="T679" i="23"/>
  <c r="O680" i="23"/>
  <c r="R680" i="23"/>
  <c r="S680" i="23" s="1"/>
  <c r="T680" i="23"/>
  <c r="O681" i="23"/>
  <c r="R681" i="23"/>
  <c r="S681" i="23" s="1"/>
  <c r="T681" i="23"/>
  <c r="O682" i="23"/>
  <c r="R682" i="23"/>
  <c r="S682" i="23" s="1"/>
  <c r="T682" i="23"/>
  <c r="O683" i="23"/>
  <c r="R683" i="23"/>
  <c r="S683" i="23" s="1"/>
  <c r="T683" i="23"/>
  <c r="O684" i="23"/>
  <c r="R684" i="23"/>
  <c r="S684" i="23" s="1"/>
  <c r="T684" i="23"/>
  <c r="O685" i="23"/>
  <c r="R685" i="23"/>
  <c r="S685" i="23" s="1"/>
  <c r="T685" i="23"/>
  <c r="O686" i="23"/>
  <c r="R686" i="23"/>
  <c r="S686" i="23" s="1"/>
  <c r="T686" i="23"/>
  <c r="O687" i="23"/>
  <c r="R687" i="23"/>
  <c r="S687" i="23" s="1"/>
  <c r="T687" i="23" s="1"/>
  <c r="O688" i="23"/>
  <c r="R688" i="23"/>
  <c r="S688" i="23" s="1"/>
  <c r="T688" i="23" s="1"/>
  <c r="O689" i="23"/>
  <c r="R689" i="23"/>
  <c r="S689" i="23" s="1"/>
  <c r="T689" i="23"/>
  <c r="O690" i="23"/>
  <c r="R690" i="23"/>
  <c r="S690" i="23" s="1"/>
  <c r="T690" i="23"/>
  <c r="O691" i="23"/>
  <c r="R691" i="23"/>
  <c r="S691" i="23" s="1"/>
  <c r="T691" i="23"/>
  <c r="O692" i="23"/>
  <c r="R692" i="23"/>
  <c r="S692" i="23" s="1"/>
  <c r="T692" i="23"/>
  <c r="O693" i="23"/>
  <c r="R693" i="23"/>
  <c r="S693" i="23" s="1"/>
  <c r="T693" i="23"/>
  <c r="O694" i="23"/>
  <c r="R694" i="23"/>
  <c r="S694" i="23" s="1"/>
  <c r="T694" i="23"/>
  <c r="O695" i="23"/>
  <c r="R695" i="23"/>
  <c r="S695" i="23" s="1"/>
  <c r="T695" i="23"/>
  <c r="O696" i="23"/>
  <c r="R696" i="23"/>
  <c r="S696" i="23" s="1"/>
  <c r="T696" i="23"/>
  <c r="O697" i="23"/>
  <c r="R697" i="23"/>
  <c r="S697" i="23" s="1"/>
  <c r="T697" i="23" s="1"/>
  <c r="O698" i="23"/>
  <c r="R698" i="23"/>
  <c r="S698" i="23" s="1"/>
  <c r="T698" i="23" s="1"/>
  <c r="O699" i="23"/>
  <c r="R699" i="23"/>
  <c r="S699" i="23" s="1"/>
  <c r="T699" i="23"/>
  <c r="O700" i="23"/>
  <c r="R700" i="23"/>
  <c r="S700" i="23" s="1"/>
  <c r="T700" i="23"/>
  <c r="O701" i="23"/>
  <c r="R701" i="23"/>
  <c r="S701" i="23" s="1"/>
  <c r="T701" i="23"/>
  <c r="O702" i="23"/>
  <c r="R702" i="23"/>
  <c r="S702" i="23" s="1"/>
  <c r="T702" i="23"/>
  <c r="O703" i="23"/>
  <c r="R703" i="23"/>
  <c r="S703" i="23" s="1"/>
  <c r="T703" i="23"/>
  <c r="O704" i="23"/>
  <c r="R704" i="23"/>
  <c r="S704" i="23" s="1"/>
  <c r="T704" i="23"/>
  <c r="O705" i="23"/>
  <c r="R705" i="23"/>
  <c r="S705" i="23" s="1"/>
  <c r="T705" i="23"/>
  <c r="O706" i="23"/>
  <c r="R706" i="23"/>
  <c r="S706" i="23" s="1"/>
  <c r="T706" i="23"/>
  <c r="O707" i="23"/>
  <c r="R707" i="23"/>
  <c r="S707" i="23" s="1"/>
  <c r="T707" i="23" s="1"/>
  <c r="O708" i="23"/>
  <c r="R708" i="23"/>
  <c r="S708" i="23" s="1"/>
  <c r="T708" i="23" s="1"/>
  <c r="O709" i="23"/>
  <c r="R709" i="23"/>
  <c r="S709" i="23" s="1"/>
  <c r="T709" i="23"/>
  <c r="O710" i="23"/>
  <c r="R710" i="23"/>
  <c r="S710" i="23" s="1"/>
  <c r="T710" i="23"/>
  <c r="O711" i="23"/>
  <c r="R711" i="23"/>
  <c r="S711" i="23" s="1"/>
  <c r="T711" i="23"/>
  <c r="O712" i="23"/>
  <c r="R712" i="23"/>
  <c r="S712" i="23" s="1"/>
  <c r="T712" i="23"/>
  <c r="O713" i="23"/>
  <c r="R713" i="23"/>
  <c r="S713" i="23" s="1"/>
  <c r="T713" i="23"/>
  <c r="O714" i="23"/>
  <c r="R714" i="23"/>
  <c r="S714" i="23" s="1"/>
  <c r="T714" i="23"/>
  <c r="O715" i="23"/>
  <c r="R715" i="23"/>
  <c r="S715" i="23" s="1"/>
  <c r="T715" i="23"/>
  <c r="O716" i="23"/>
  <c r="R716" i="23"/>
  <c r="S716" i="23" s="1"/>
  <c r="T716" i="23"/>
  <c r="O717" i="23"/>
  <c r="R717" i="23"/>
  <c r="S717" i="23" s="1"/>
  <c r="T717" i="23" s="1"/>
  <c r="O718" i="23"/>
  <c r="R718" i="23"/>
  <c r="S718" i="23" s="1"/>
  <c r="T718" i="23" s="1"/>
  <c r="O719" i="23"/>
  <c r="R719" i="23"/>
  <c r="S719" i="23" s="1"/>
  <c r="T719" i="23"/>
  <c r="O720" i="23"/>
  <c r="R720" i="23"/>
  <c r="S720" i="23" s="1"/>
  <c r="T720" i="23"/>
  <c r="O721" i="23"/>
  <c r="R721" i="23"/>
  <c r="S721" i="23" s="1"/>
  <c r="T721" i="23"/>
  <c r="O722" i="23"/>
  <c r="R722" i="23"/>
  <c r="S722" i="23" s="1"/>
  <c r="T722" i="23"/>
  <c r="O723" i="23"/>
  <c r="R723" i="23"/>
  <c r="S723" i="23" s="1"/>
  <c r="T723" i="23"/>
  <c r="O724" i="23"/>
  <c r="R724" i="23"/>
  <c r="S724" i="23" s="1"/>
  <c r="T724" i="23"/>
  <c r="O725" i="23"/>
  <c r="R725" i="23"/>
  <c r="S725" i="23" s="1"/>
  <c r="T725" i="23"/>
  <c r="O726" i="23"/>
  <c r="R726" i="23"/>
  <c r="S726" i="23" s="1"/>
  <c r="T726" i="23"/>
  <c r="O727" i="23"/>
  <c r="R727" i="23"/>
  <c r="S727" i="23" s="1"/>
  <c r="T727" i="23" s="1"/>
  <c r="O728" i="23"/>
  <c r="R728" i="23"/>
  <c r="S728" i="23" s="1"/>
  <c r="T728" i="23" s="1"/>
  <c r="O729" i="23"/>
  <c r="R729" i="23"/>
  <c r="S729" i="23" s="1"/>
  <c r="T729" i="23"/>
  <c r="O730" i="23"/>
  <c r="R730" i="23"/>
  <c r="S730" i="23" s="1"/>
  <c r="T730" i="23"/>
  <c r="O731" i="23"/>
  <c r="R731" i="23"/>
  <c r="S731" i="23" s="1"/>
  <c r="T731" i="23"/>
  <c r="O732" i="23"/>
  <c r="R732" i="23"/>
  <c r="S732" i="23" s="1"/>
  <c r="T732" i="23"/>
  <c r="O733" i="23"/>
  <c r="R733" i="23"/>
  <c r="S733" i="23" s="1"/>
  <c r="T733" i="23"/>
  <c r="O734" i="23"/>
  <c r="R734" i="23"/>
  <c r="S734" i="23" s="1"/>
  <c r="T734" i="23"/>
  <c r="O735" i="23"/>
  <c r="R735" i="23"/>
  <c r="S735" i="23" s="1"/>
  <c r="T735" i="23"/>
  <c r="O736" i="23"/>
  <c r="R736" i="23"/>
  <c r="S736" i="23" s="1"/>
  <c r="T736" i="23"/>
  <c r="O737" i="23"/>
  <c r="R737" i="23"/>
  <c r="S737" i="23" s="1"/>
  <c r="T737" i="23" s="1"/>
  <c r="O738" i="23"/>
  <c r="R738" i="23"/>
  <c r="S738" i="23" s="1"/>
  <c r="T738" i="23" s="1"/>
  <c r="O739" i="23"/>
  <c r="R739" i="23"/>
  <c r="S739" i="23" s="1"/>
  <c r="T739" i="23"/>
  <c r="O740" i="23"/>
  <c r="R740" i="23"/>
  <c r="S740" i="23" s="1"/>
  <c r="T740" i="23"/>
  <c r="O741" i="23"/>
  <c r="R741" i="23"/>
  <c r="S741" i="23" s="1"/>
  <c r="T741" i="23"/>
  <c r="O742" i="23"/>
  <c r="R742" i="23"/>
  <c r="S742" i="23" s="1"/>
  <c r="T742" i="23"/>
  <c r="O743" i="23"/>
  <c r="R743" i="23"/>
  <c r="S743" i="23" s="1"/>
  <c r="T743" i="23"/>
  <c r="O744" i="23"/>
  <c r="R744" i="23"/>
  <c r="S744" i="23" s="1"/>
  <c r="T744" i="23"/>
  <c r="O745" i="23"/>
  <c r="R745" i="23"/>
  <c r="S745" i="23" s="1"/>
  <c r="T745" i="23"/>
  <c r="O746" i="23"/>
  <c r="R746" i="23"/>
  <c r="S746" i="23" s="1"/>
  <c r="T746" i="23"/>
  <c r="O747" i="23"/>
  <c r="R747" i="23"/>
  <c r="S747" i="23" s="1"/>
  <c r="T747" i="23" s="1"/>
  <c r="O748" i="23"/>
  <c r="R748" i="23"/>
  <c r="S748" i="23" s="1"/>
  <c r="T748" i="23" s="1"/>
  <c r="O749" i="23"/>
  <c r="R749" i="23"/>
  <c r="S749" i="23" s="1"/>
  <c r="T749" i="23"/>
  <c r="O750" i="23"/>
  <c r="R750" i="23"/>
  <c r="S750" i="23" s="1"/>
  <c r="T750" i="23"/>
  <c r="O751" i="23"/>
  <c r="R751" i="23"/>
  <c r="S751" i="23" s="1"/>
  <c r="T751" i="23"/>
  <c r="O752" i="23"/>
  <c r="R752" i="23"/>
  <c r="S752" i="23" s="1"/>
  <c r="T752" i="23"/>
  <c r="O753" i="23"/>
  <c r="R753" i="23"/>
  <c r="S753" i="23" s="1"/>
  <c r="T753" i="23"/>
  <c r="O754" i="23"/>
  <c r="R754" i="23"/>
  <c r="S754" i="23" s="1"/>
  <c r="T754" i="23"/>
  <c r="O755" i="23"/>
  <c r="R755" i="23"/>
  <c r="S755" i="23" s="1"/>
  <c r="T755" i="23"/>
  <c r="O756" i="23"/>
  <c r="R756" i="23"/>
  <c r="S756" i="23" s="1"/>
  <c r="T756" i="23"/>
  <c r="O757" i="23"/>
  <c r="R757" i="23"/>
  <c r="S757" i="23" s="1"/>
  <c r="T757" i="23" s="1"/>
  <c r="O758" i="23"/>
  <c r="R758" i="23"/>
  <c r="S758" i="23" s="1"/>
  <c r="T758" i="23" s="1"/>
  <c r="O759" i="23"/>
  <c r="R759" i="23"/>
  <c r="S759" i="23" s="1"/>
  <c r="T759" i="23"/>
  <c r="O760" i="23"/>
  <c r="R760" i="23"/>
  <c r="S760" i="23" s="1"/>
  <c r="T760" i="23"/>
  <c r="O761" i="23"/>
  <c r="R761" i="23"/>
  <c r="S761" i="23" s="1"/>
  <c r="T761" i="23"/>
  <c r="O762" i="23"/>
  <c r="R762" i="23"/>
  <c r="S762" i="23" s="1"/>
  <c r="T762" i="23"/>
  <c r="O763" i="23"/>
  <c r="R763" i="23"/>
  <c r="S763" i="23" s="1"/>
  <c r="T763" i="23"/>
  <c r="O764" i="23"/>
  <c r="R764" i="23"/>
  <c r="S764" i="23" s="1"/>
  <c r="T764" i="23"/>
  <c r="O765" i="23"/>
  <c r="R765" i="23"/>
  <c r="S765" i="23" s="1"/>
  <c r="T765" i="23"/>
  <c r="O766" i="23"/>
  <c r="R766" i="23"/>
  <c r="S766" i="23" s="1"/>
  <c r="T766" i="23"/>
  <c r="O767" i="23"/>
  <c r="R767" i="23"/>
  <c r="S767" i="23" s="1"/>
  <c r="T767" i="23" s="1"/>
  <c r="O768" i="23"/>
  <c r="R768" i="23"/>
  <c r="S768" i="23" s="1"/>
  <c r="T768" i="23" s="1"/>
  <c r="O769" i="23"/>
  <c r="R769" i="23"/>
  <c r="S769" i="23" s="1"/>
  <c r="T769" i="23"/>
  <c r="O770" i="23"/>
  <c r="R770" i="23"/>
  <c r="S770" i="23" s="1"/>
  <c r="T770" i="23"/>
  <c r="O771" i="23"/>
  <c r="R771" i="23"/>
  <c r="S771" i="23" s="1"/>
  <c r="T771" i="23"/>
  <c r="O772" i="23"/>
  <c r="R772" i="23"/>
  <c r="S772" i="23" s="1"/>
  <c r="T772" i="23"/>
  <c r="O773" i="23"/>
  <c r="R773" i="23"/>
  <c r="S773" i="23" s="1"/>
  <c r="T773" i="23"/>
  <c r="O774" i="23"/>
  <c r="R774" i="23"/>
  <c r="S774" i="23" s="1"/>
  <c r="T774" i="23"/>
  <c r="O775" i="23"/>
  <c r="R775" i="23"/>
  <c r="S775" i="23" s="1"/>
  <c r="T775" i="23"/>
  <c r="O776" i="23"/>
  <c r="R776" i="23"/>
  <c r="S776" i="23" s="1"/>
  <c r="T776" i="23"/>
  <c r="O777" i="23"/>
  <c r="R777" i="23"/>
  <c r="S777" i="23" s="1"/>
  <c r="T777" i="23" s="1"/>
  <c r="O778" i="23"/>
  <c r="R778" i="23"/>
  <c r="S778" i="23" s="1"/>
  <c r="T778" i="23" s="1"/>
  <c r="O779" i="23"/>
  <c r="R779" i="23"/>
  <c r="S779" i="23" s="1"/>
  <c r="T779" i="23"/>
  <c r="O780" i="23"/>
  <c r="R780" i="23"/>
  <c r="S780" i="23" s="1"/>
  <c r="T780" i="23"/>
  <c r="O781" i="23"/>
  <c r="R781" i="23"/>
  <c r="S781" i="23" s="1"/>
  <c r="T781" i="23"/>
  <c r="O782" i="23"/>
  <c r="R782" i="23"/>
  <c r="S782" i="23" s="1"/>
  <c r="T782" i="23"/>
  <c r="O783" i="23"/>
  <c r="R783" i="23"/>
  <c r="S783" i="23" s="1"/>
  <c r="T783" i="23"/>
  <c r="O784" i="23"/>
  <c r="R784" i="23"/>
  <c r="S784" i="23" s="1"/>
  <c r="T784" i="23"/>
  <c r="O785" i="23"/>
  <c r="R785" i="23"/>
  <c r="S785" i="23" s="1"/>
  <c r="T785" i="23"/>
  <c r="O786" i="23"/>
  <c r="R786" i="23"/>
  <c r="S786" i="23" s="1"/>
  <c r="T786" i="23"/>
  <c r="O787" i="23"/>
  <c r="R787" i="23"/>
  <c r="S787" i="23" s="1"/>
  <c r="T787" i="23" s="1"/>
  <c r="O788" i="23"/>
  <c r="R788" i="23"/>
  <c r="S788" i="23" s="1"/>
  <c r="T788" i="23" s="1"/>
  <c r="O789" i="23"/>
  <c r="R789" i="23"/>
  <c r="S789" i="23" s="1"/>
  <c r="T789" i="23"/>
  <c r="O790" i="23"/>
  <c r="R790" i="23"/>
  <c r="S790" i="23" s="1"/>
  <c r="T790" i="23"/>
  <c r="O791" i="23"/>
  <c r="R791" i="23"/>
  <c r="S791" i="23" s="1"/>
  <c r="T791" i="23"/>
  <c r="O792" i="23"/>
  <c r="R792" i="23"/>
  <c r="S792" i="23" s="1"/>
  <c r="T792" i="23"/>
  <c r="O793" i="23"/>
  <c r="R793" i="23"/>
  <c r="S793" i="23" s="1"/>
  <c r="T793" i="23"/>
  <c r="O794" i="23"/>
  <c r="R794" i="23"/>
  <c r="S794" i="23" s="1"/>
  <c r="T794" i="23"/>
  <c r="O795" i="23"/>
  <c r="R795" i="23"/>
  <c r="S795" i="23" s="1"/>
  <c r="T795" i="23"/>
  <c r="O796" i="23"/>
  <c r="R796" i="23"/>
  <c r="S796" i="23" s="1"/>
  <c r="T796" i="23"/>
  <c r="O797" i="23"/>
  <c r="R797" i="23"/>
  <c r="S797" i="23" s="1"/>
  <c r="T797" i="23" s="1"/>
  <c r="O798" i="23"/>
  <c r="R798" i="23"/>
  <c r="S798" i="23" s="1"/>
  <c r="T798" i="23" s="1"/>
  <c r="O799" i="23"/>
  <c r="R799" i="23"/>
  <c r="S799" i="23" s="1"/>
  <c r="T799" i="23"/>
  <c r="O800" i="23"/>
  <c r="R800" i="23"/>
  <c r="S800" i="23" s="1"/>
  <c r="T800" i="23"/>
  <c r="O801" i="23"/>
  <c r="R801" i="23"/>
  <c r="S801" i="23" s="1"/>
  <c r="T801" i="23"/>
  <c r="O802" i="23"/>
  <c r="R802" i="23"/>
  <c r="S802" i="23" s="1"/>
  <c r="T802" i="23"/>
  <c r="O803" i="23"/>
  <c r="R803" i="23"/>
  <c r="S803" i="23" s="1"/>
  <c r="T803" i="23"/>
  <c r="O804" i="23"/>
  <c r="R804" i="23"/>
  <c r="S804" i="23" s="1"/>
  <c r="T804" i="23"/>
  <c r="O805" i="23"/>
  <c r="R805" i="23"/>
  <c r="S805" i="23" s="1"/>
  <c r="T805" i="23"/>
  <c r="O806" i="23"/>
  <c r="R806" i="23"/>
  <c r="S806" i="23" s="1"/>
  <c r="T806" i="23"/>
  <c r="O807" i="23"/>
  <c r="R807" i="23"/>
  <c r="S807" i="23" s="1"/>
  <c r="T807" i="23" s="1"/>
  <c r="O808" i="23"/>
  <c r="R808" i="23"/>
  <c r="S808" i="23" s="1"/>
  <c r="T808" i="23" s="1"/>
  <c r="O809" i="23"/>
  <c r="R809" i="23"/>
  <c r="S809" i="23" s="1"/>
  <c r="T809" i="23"/>
  <c r="O810" i="23"/>
  <c r="R810" i="23"/>
  <c r="S810" i="23" s="1"/>
  <c r="T810" i="23"/>
  <c r="O811" i="23"/>
  <c r="R811" i="23"/>
  <c r="S811" i="23" s="1"/>
  <c r="T811" i="23"/>
  <c r="O812" i="23"/>
  <c r="R812" i="23"/>
  <c r="S812" i="23" s="1"/>
  <c r="T812" i="23"/>
  <c r="O813" i="23"/>
  <c r="R813" i="23"/>
  <c r="S813" i="23" s="1"/>
  <c r="T813" i="23"/>
  <c r="O814" i="23"/>
  <c r="R814" i="23"/>
  <c r="S814" i="23" s="1"/>
  <c r="T814" i="23"/>
  <c r="O815" i="23"/>
  <c r="R815" i="23"/>
  <c r="S815" i="23" s="1"/>
  <c r="T815" i="23"/>
  <c r="O816" i="23"/>
  <c r="R816" i="23"/>
  <c r="S816" i="23" s="1"/>
  <c r="T816" i="23"/>
  <c r="O817" i="23"/>
  <c r="R817" i="23"/>
  <c r="S817" i="23" s="1"/>
  <c r="T817" i="23" s="1"/>
  <c r="O818" i="23"/>
  <c r="R818" i="23"/>
  <c r="S818" i="23" s="1"/>
  <c r="T818" i="23" s="1"/>
  <c r="O819" i="23"/>
  <c r="R819" i="23"/>
  <c r="S819" i="23" s="1"/>
  <c r="T819" i="23"/>
  <c r="O820" i="23"/>
  <c r="R820" i="23"/>
  <c r="S820" i="23" s="1"/>
  <c r="T820" i="23"/>
  <c r="O821" i="23"/>
  <c r="R821" i="23"/>
  <c r="S821" i="23" s="1"/>
  <c r="T821" i="23"/>
  <c r="O822" i="23"/>
  <c r="R822" i="23"/>
  <c r="S822" i="23" s="1"/>
  <c r="T822" i="23"/>
  <c r="O823" i="23"/>
  <c r="R823" i="23"/>
  <c r="S823" i="23" s="1"/>
  <c r="T823" i="23"/>
  <c r="O824" i="23"/>
  <c r="R824" i="23"/>
  <c r="S824" i="23" s="1"/>
  <c r="T824" i="23"/>
  <c r="O825" i="23"/>
  <c r="R825" i="23"/>
  <c r="S825" i="23" s="1"/>
  <c r="T825" i="23"/>
  <c r="O826" i="23"/>
  <c r="R826" i="23"/>
  <c r="S826" i="23" s="1"/>
  <c r="T826" i="23"/>
  <c r="O827" i="23"/>
  <c r="R827" i="23"/>
  <c r="S827" i="23" s="1"/>
  <c r="T827" i="23" s="1"/>
  <c r="O828" i="23"/>
  <c r="R828" i="23"/>
  <c r="S828" i="23" s="1"/>
  <c r="T828" i="23" s="1"/>
  <c r="O829" i="23"/>
  <c r="R829" i="23"/>
  <c r="S829" i="23" s="1"/>
  <c r="T829" i="23"/>
  <c r="O830" i="23"/>
  <c r="R830" i="23"/>
  <c r="S830" i="23" s="1"/>
  <c r="T830" i="23"/>
  <c r="O831" i="23"/>
  <c r="R831" i="23"/>
  <c r="S831" i="23" s="1"/>
  <c r="T831" i="23"/>
  <c r="O832" i="23"/>
  <c r="R832" i="23"/>
  <c r="S832" i="23" s="1"/>
  <c r="T832" i="23"/>
  <c r="O833" i="23"/>
  <c r="R833" i="23"/>
  <c r="S833" i="23" s="1"/>
  <c r="T833" i="23"/>
  <c r="O834" i="23"/>
  <c r="R834" i="23"/>
  <c r="S834" i="23" s="1"/>
  <c r="T834" i="23"/>
  <c r="O835" i="23"/>
  <c r="R835" i="23"/>
  <c r="S835" i="23" s="1"/>
  <c r="T835" i="23"/>
  <c r="O836" i="23"/>
  <c r="R836" i="23"/>
  <c r="S836" i="23" s="1"/>
  <c r="T836" i="23"/>
  <c r="O837" i="23"/>
  <c r="R837" i="23"/>
  <c r="S837" i="23" s="1"/>
  <c r="T837" i="23" s="1"/>
  <c r="O838" i="23"/>
  <c r="R838" i="23"/>
  <c r="S838" i="23" s="1"/>
  <c r="T838" i="23" s="1"/>
  <c r="O839" i="23"/>
  <c r="R839" i="23"/>
  <c r="S839" i="23" s="1"/>
  <c r="T839" i="23"/>
  <c r="O840" i="23"/>
  <c r="R840" i="23"/>
  <c r="S840" i="23" s="1"/>
  <c r="T840" i="23"/>
  <c r="O841" i="23"/>
  <c r="R841" i="23"/>
  <c r="S841" i="23" s="1"/>
  <c r="T841" i="23"/>
  <c r="O842" i="23"/>
  <c r="R842" i="23"/>
  <c r="S842" i="23" s="1"/>
  <c r="T842" i="23"/>
  <c r="O843" i="23"/>
  <c r="R843" i="23"/>
  <c r="S843" i="23" s="1"/>
  <c r="T843" i="23"/>
  <c r="O844" i="23"/>
  <c r="R844" i="23"/>
  <c r="S844" i="23" s="1"/>
  <c r="T844" i="23"/>
  <c r="O845" i="23"/>
  <c r="R845" i="23"/>
  <c r="S845" i="23" s="1"/>
  <c r="T845" i="23"/>
  <c r="O846" i="23"/>
  <c r="R846" i="23"/>
  <c r="S846" i="23" s="1"/>
  <c r="T846" i="23"/>
  <c r="O847" i="23"/>
  <c r="R847" i="23"/>
  <c r="S847" i="23" s="1"/>
  <c r="T847" i="23" s="1"/>
  <c r="O848" i="23"/>
  <c r="R848" i="23"/>
  <c r="S848" i="23" s="1"/>
  <c r="T848" i="23" s="1"/>
  <c r="O849" i="23"/>
  <c r="R849" i="23"/>
  <c r="S849" i="23" s="1"/>
  <c r="T849" i="23"/>
  <c r="O850" i="23"/>
  <c r="R850" i="23"/>
  <c r="S850" i="23" s="1"/>
  <c r="T850" i="23"/>
  <c r="O851" i="23"/>
  <c r="R851" i="23"/>
  <c r="S851" i="23" s="1"/>
  <c r="T851" i="23"/>
  <c r="O852" i="23"/>
  <c r="R852" i="23"/>
  <c r="S852" i="23" s="1"/>
  <c r="T852" i="23"/>
  <c r="O853" i="23"/>
  <c r="R853" i="23"/>
  <c r="S853" i="23" s="1"/>
  <c r="T853" i="23"/>
  <c r="O854" i="23"/>
  <c r="R854" i="23"/>
  <c r="S854" i="23" s="1"/>
  <c r="T854" i="23"/>
  <c r="O855" i="23"/>
  <c r="R855" i="23"/>
  <c r="S855" i="23" s="1"/>
  <c r="T855" i="23"/>
  <c r="O856" i="23"/>
  <c r="R856" i="23"/>
  <c r="S856" i="23" s="1"/>
  <c r="T856" i="23"/>
  <c r="O857" i="23"/>
  <c r="R857" i="23"/>
  <c r="S857" i="23" s="1"/>
  <c r="T857" i="23" s="1"/>
  <c r="O858" i="23"/>
  <c r="R858" i="23"/>
  <c r="S858" i="23" s="1"/>
  <c r="T858" i="23" s="1"/>
  <c r="O859" i="23"/>
  <c r="R859" i="23"/>
  <c r="S859" i="23" s="1"/>
  <c r="T859" i="23"/>
  <c r="O860" i="23"/>
  <c r="R860" i="23"/>
  <c r="S860" i="23" s="1"/>
  <c r="T860" i="23"/>
  <c r="O861" i="23"/>
  <c r="R861" i="23"/>
  <c r="S861" i="23" s="1"/>
  <c r="T861" i="23"/>
  <c r="O862" i="23"/>
  <c r="R862" i="23"/>
  <c r="S862" i="23" s="1"/>
  <c r="T862" i="23"/>
  <c r="O863" i="23"/>
  <c r="R863" i="23"/>
  <c r="S863" i="23" s="1"/>
  <c r="T863" i="23"/>
  <c r="O864" i="23"/>
  <c r="R864" i="23"/>
  <c r="S864" i="23" s="1"/>
  <c r="T864" i="23"/>
  <c r="O865" i="23"/>
  <c r="R865" i="23"/>
  <c r="S865" i="23" s="1"/>
  <c r="T865" i="23"/>
  <c r="O866" i="23"/>
  <c r="R866" i="23"/>
  <c r="S866" i="23" s="1"/>
  <c r="T866" i="23"/>
  <c r="O867" i="23"/>
  <c r="R867" i="23"/>
  <c r="S867" i="23" s="1"/>
  <c r="T867" i="23" s="1"/>
  <c r="O868" i="23"/>
  <c r="R868" i="23"/>
  <c r="S868" i="23" s="1"/>
  <c r="T868" i="23" s="1"/>
  <c r="O869" i="23"/>
  <c r="R869" i="23"/>
  <c r="S869" i="23" s="1"/>
  <c r="T869" i="23"/>
  <c r="O870" i="23"/>
  <c r="R870" i="23"/>
  <c r="S870" i="23" s="1"/>
  <c r="T870" i="23"/>
  <c r="O871" i="23"/>
  <c r="R871" i="23"/>
  <c r="S871" i="23" s="1"/>
  <c r="T871" i="23"/>
  <c r="O872" i="23"/>
  <c r="R872" i="23"/>
  <c r="S872" i="23" s="1"/>
  <c r="T872" i="23"/>
  <c r="O873" i="23"/>
  <c r="R873" i="23"/>
  <c r="S873" i="23" s="1"/>
  <c r="T873" i="23"/>
  <c r="O874" i="23"/>
  <c r="R874" i="23"/>
  <c r="S874" i="23" s="1"/>
  <c r="T874" i="23"/>
  <c r="O875" i="23"/>
  <c r="R875" i="23"/>
  <c r="S875" i="23" s="1"/>
  <c r="T875" i="23"/>
  <c r="O876" i="23"/>
  <c r="R876" i="23"/>
  <c r="S876" i="23" s="1"/>
  <c r="T876" i="23"/>
  <c r="O877" i="23"/>
  <c r="R877" i="23"/>
  <c r="S877" i="23" s="1"/>
  <c r="T877" i="23" s="1"/>
  <c r="O878" i="23"/>
  <c r="R878" i="23"/>
  <c r="S878" i="23" s="1"/>
  <c r="T878" i="23" s="1"/>
  <c r="O879" i="23"/>
  <c r="R879" i="23"/>
  <c r="S879" i="23" s="1"/>
  <c r="T879" i="23"/>
  <c r="O880" i="23"/>
  <c r="R880" i="23"/>
  <c r="S880" i="23" s="1"/>
  <c r="T880" i="23"/>
  <c r="O881" i="23"/>
  <c r="R881" i="23"/>
  <c r="S881" i="23" s="1"/>
  <c r="T881" i="23"/>
  <c r="O882" i="23"/>
  <c r="R882" i="23"/>
  <c r="S882" i="23" s="1"/>
  <c r="T882" i="23"/>
  <c r="O883" i="23"/>
  <c r="R883" i="23"/>
  <c r="S883" i="23" s="1"/>
  <c r="T883" i="23"/>
  <c r="O884" i="23"/>
  <c r="R884" i="23"/>
  <c r="S884" i="23" s="1"/>
  <c r="T884" i="23"/>
  <c r="O885" i="23"/>
  <c r="R885" i="23"/>
  <c r="S885" i="23" s="1"/>
  <c r="T885" i="23"/>
  <c r="O886" i="23"/>
  <c r="R886" i="23"/>
  <c r="S886" i="23" s="1"/>
  <c r="T886" i="23"/>
  <c r="O887" i="23"/>
  <c r="R887" i="23"/>
  <c r="S887" i="23" s="1"/>
  <c r="T887" i="23" s="1"/>
  <c r="O888" i="23"/>
  <c r="R888" i="23"/>
  <c r="S888" i="23" s="1"/>
  <c r="T888" i="23" s="1"/>
  <c r="O889" i="23"/>
  <c r="R889" i="23"/>
  <c r="S889" i="23" s="1"/>
  <c r="T889" i="23"/>
  <c r="O890" i="23"/>
  <c r="R890" i="23"/>
  <c r="S890" i="23" s="1"/>
  <c r="T890" i="23"/>
  <c r="O891" i="23"/>
  <c r="R891" i="23"/>
  <c r="S891" i="23" s="1"/>
  <c r="T891" i="23"/>
  <c r="O892" i="23"/>
  <c r="R892" i="23"/>
  <c r="S892" i="23" s="1"/>
  <c r="T892" i="23"/>
  <c r="O893" i="23"/>
  <c r="R893" i="23"/>
  <c r="S893" i="23" s="1"/>
  <c r="T893" i="23"/>
  <c r="O894" i="23"/>
  <c r="R894" i="23"/>
  <c r="S894" i="23" s="1"/>
  <c r="T894" i="23"/>
  <c r="O895" i="23"/>
  <c r="R895" i="23"/>
  <c r="S895" i="23" s="1"/>
  <c r="T895" i="23"/>
  <c r="O896" i="23"/>
  <c r="R896" i="23"/>
  <c r="S896" i="23" s="1"/>
  <c r="T896" i="23"/>
  <c r="O897" i="23"/>
  <c r="R897" i="23"/>
  <c r="S897" i="23" s="1"/>
  <c r="T897" i="23" s="1"/>
  <c r="O898" i="23"/>
  <c r="R898" i="23"/>
  <c r="S898" i="23" s="1"/>
  <c r="T898" i="23" s="1"/>
  <c r="O899" i="23"/>
  <c r="R899" i="23"/>
  <c r="S899" i="23" s="1"/>
  <c r="T899" i="23"/>
  <c r="O900" i="23"/>
  <c r="R900" i="23"/>
  <c r="S900" i="23" s="1"/>
  <c r="T900" i="23"/>
  <c r="O901" i="23"/>
  <c r="R901" i="23"/>
  <c r="S901" i="23" s="1"/>
  <c r="T901" i="23"/>
  <c r="O902" i="23"/>
  <c r="R902" i="23"/>
  <c r="S902" i="23" s="1"/>
  <c r="T902" i="23"/>
  <c r="O903" i="23"/>
  <c r="R903" i="23"/>
  <c r="S903" i="23" s="1"/>
  <c r="T903" i="23"/>
  <c r="O904" i="23"/>
  <c r="R904" i="23"/>
  <c r="S904" i="23" s="1"/>
  <c r="T904" i="23"/>
  <c r="O905" i="23"/>
  <c r="R905" i="23"/>
  <c r="S905" i="23" s="1"/>
  <c r="T905" i="23"/>
  <c r="O906" i="23"/>
  <c r="R906" i="23"/>
  <c r="S906" i="23" s="1"/>
  <c r="T906" i="23"/>
  <c r="O907" i="23"/>
  <c r="R907" i="23"/>
  <c r="S907" i="23" s="1"/>
  <c r="T907" i="23" s="1"/>
  <c r="O908" i="23"/>
  <c r="R908" i="23"/>
  <c r="S908" i="23" s="1"/>
  <c r="T908" i="23"/>
  <c r="O909" i="23"/>
  <c r="R909" i="23"/>
  <c r="S909" i="23" s="1"/>
  <c r="T909" i="23"/>
  <c r="O910" i="23"/>
  <c r="R910" i="23"/>
  <c r="S910" i="23" s="1"/>
  <c r="T910" i="23"/>
  <c r="O911" i="23"/>
  <c r="R911" i="23"/>
  <c r="S911" i="23" s="1"/>
  <c r="T911" i="23"/>
  <c r="O912" i="23"/>
  <c r="R912" i="23"/>
  <c r="S912" i="23" s="1"/>
  <c r="T912" i="23"/>
  <c r="O913" i="23"/>
  <c r="R913" i="23"/>
  <c r="S913" i="23" s="1"/>
  <c r="T913" i="23"/>
  <c r="O914" i="23"/>
  <c r="R914" i="23"/>
  <c r="S914" i="23" s="1"/>
  <c r="T914" i="23"/>
  <c r="O915" i="23"/>
  <c r="R915" i="23"/>
  <c r="S915" i="23" s="1"/>
  <c r="T915" i="23"/>
  <c r="O916" i="23"/>
  <c r="R916" i="23"/>
  <c r="S916" i="23" s="1"/>
  <c r="T916" i="23"/>
  <c r="O917" i="23"/>
  <c r="R917" i="23"/>
  <c r="S917" i="23" s="1"/>
  <c r="T917" i="23"/>
  <c r="O918" i="23"/>
  <c r="R918" i="23"/>
  <c r="S918" i="23" s="1"/>
  <c r="T918" i="23" s="1"/>
  <c r="O919" i="23"/>
  <c r="R919" i="23"/>
  <c r="S919" i="23" s="1"/>
  <c r="T919" i="23"/>
  <c r="O920" i="23"/>
  <c r="R920" i="23"/>
  <c r="S920" i="23" s="1"/>
  <c r="T920" i="23"/>
  <c r="O921" i="23"/>
  <c r="R921" i="23"/>
  <c r="S921" i="23" s="1"/>
  <c r="T921" i="23"/>
  <c r="O922" i="23"/>
  <c r="R922" i="23"/>
  <c r="S922" i="23" s="1"/>
  <c r="T922" i="23"/>
  <c r="O923" i="23"/>
  <c r="R923" i="23"/>
  <c r="S923" i="23" s="1"/>
  <c r="T923" i="23"/>
  <c r="O924" i="23"/>
  <c r="R924" i="23"/>
  <c r="S924" i="23" s="1"/>
  <c r="T924" i="23"/>
  <c r="O925" i="23"/>
  <c r="R925" i="23"/>
  <c r="S925" i="23" s="1"/>
  <c r="T925" i="23"/>
  <c r="O926" i="23"/>
  <c r="R926" i="23"/>
  <c r="S926" i="23" s="1"/>
  <c r="T926" i="23"/>
  <c r="O927" i="23"/>
  <c r="R927" i="23"/>
  <c r="S927" i="23" s="1"/>
  <c r="T927" i="23" s="1"/>
  <c r="O426" i="23"/>
  <c r="R426" i="23"/>
  <c r="S426" i="23" s="1"/>
  <c r="T426" i="23" s="1"/>
  <c r="O427" i="23"/>
  <c r="R427" i="23"/>
  <c r="S427" i="23" s="1"/>
  <c r="T427" i="23" s="1"/>
  <c r="O428" i="23"/>
  <c r="R428" i="23"/>
  <c r="S428" i="23" s="1"/>
  <c r="T428" i="23" s="1"/>
  <c r="O429" i="23"/>
  <c r="R429" i="23"/>
  <c r="S429" i="23" s="1"/>
  <c r="T429" i="23" s="1"/>
  <c r="O430" i="23"/>
  <c r="R430" i="23"/>
  <c r="S430" i="23" s="1"/>
  <c r="T430" i="23" s="1"/>
  <c r="O431" i="23"/>
  <c r="R431" i="23"/>
  <c r="S431" i="23" s="1"/>
  <c r="T431" i="23" s="1"/>
  <c r="O432" i="23"/>
  <c r="R432" i="23"/>
  <c r="S432" i="23" s="1"/>
  <c r="T432" i="23" s="1"/>
  <c r="O433" i="23"/>
  <c r="R433" i="23"/>
  <c r="S433" i="23" s="1"/>
  <c r="T433" i="23" s="1"/>
  <c r="O434" i="23"/>
  <c r="R434" i="23"/>
  <c r="S434" i="23" s="1"/>
  <c r="T434" i="23" s="1"/>
  <c r="O435" i="23"/>
  <c r="R435" i="23"/>
  <c r="S435" i="23" s="1"/>
  <c r="T435" i="23" s="1"/>
  <c r="O436" i="23"/>
  <c r="R436" i="23"/>
  <c r="S436" i="23" s="1"/>
  <c r="T436" i="23" s="1"/>
  <c r="O437" i="23"/>
  <c r="R437" i="23"/>
  <c r="S437" i="23" s="1"/>
  <c r="T437" i="23" s="1"/>
  <c r="O438" i="23"/>
  <c r="R438" i="23"/>
  <c r="S438" i="23" s="1"/>
  <c r="T438" i="23" s="1"/>
  <c r="O439" i="23"/>
  <c r="R439" i="23"/>
  <c r="S439" i="23" s="1"/>
  <c r="T439" i="23" s="1"/>
  <c r="O440" i="23"/>
  <c r="R440" i="23"/>
  <c r="S440" i="23" s="1"/>
  <c r="T440" i="23" s="1"/>
  <c r="O441" i="23"/>
  <c r="R441" i="23"/>
  <c r="S441" i="23" s="1"/>
  <c r="T441" i="23"/>
  <c r="O442" i="23"/>
  <c r="R442" i="23"/>
  <c r="S442" i="23" s="1"/>
  <c r="T442" i="23" s="1"/>
  <c r="O443" i="23"/>
  <c r="R443" i="23"/>
  <c r="S443" i="23" s="1"/>
  <c r="T443" i="23" s="1"/>
  <c r="O444" i="23"/>
  <c r="R444" i="23"/>
  <c r="S444" i="23" s="1"/>
  <c r="T444" i="23" s="1"/>
  <c r="O445" i="23"/>
  <c r="R445" i="23"/>
  <c r="S445" i="23" s="1"/>
  <c r="T445" i="23" s="1"/>
  <c r="O446" i="23"/>
  <c r="R446" i="23"/>
  <c r="S446" i="23" s="1"/>
  <c r="T446" i="23" s="1"/>
  <c r="O447" i="23"/>
  <c r="R447" i="23"/>
  <c r="S447" i="23" s="1"/>
  <c r="T447" i="23" s="1"/>
  <c r="O448" i="23"/>
  <c r="R448" i="23"/>
  <c r="S448" i="23" s="1"/>
  <c r="T448" i="23" s="1"/>
  <c r="O449" i="23"/>
  <c r="R449" i="23"/>
  <c r="S449" i="23" s="1"/>
  <c r="T449" i="23" s="1"/>
  <c r="O450" i="23"/>
  <c r="R450" i="23"/>
  <c r="S450" i="23" s="1"/>
  <c r="T450" i="23" s="1"/>
  <c r="O451" i="23"/>
  <c r="R451" i="23"/>
  <c r="S451" i="23" s="1"/>
  <c r="T451" i="23" s="1"/>
  <c r="O452" i="23"/>
  <c r="R452" i="23"/>
  <c r="S452" i="23" s="1"/>
  <c r="T452" i="23" s="1"/>
  <c r="O453" i="23"/>
  <c r="R453" i="23"/>
  <c r="S453" i="23" s="1"/>
  <c r="T453" i="23" s="1"/>
  <c r="O454" i="23"/>
  <c r="R454" i="23"/>
  <c r="S454" i="23" s="1"/>
  <c r="T454" i="23" s="1"/>
  <c r="O455" i="23"/>
  <c r="R455" i="23"/>
  <c r="S455" i="23" s="1"/>
  <c r="T455" i="23" s="1"/>
  <c r="O456" i="23"/>
  <c r="R456" i="23"/>
  <c r="S456" i="23" s="1"/>
  <c r="T456" i="23" s="1"/>
  <c r="O457" i="23"/>
  <c r="R457" i="23"/>
  <c r="S457" i="23" s="1"/>
  <c r="T457" i="23" s="1"/>
  <c r="O458" i="23"/>
  <c r="R458" i="23"/>
  <c r="S458" i="23" s="1"/>
  <c r="T458" i="23" s="1"/>
  <c r="O459" i="23"/>
  <c r="R459" i="23"/>
  <c r="S459" i="23" s="1"/>
  <c r="T459" i="23" s="1"/>
  <c r="O460" i="23"/>
  <c r="R460" i="23"/>
  <c r="S460" i="23" s="1"/>
  <c r="T460" i="23" s="1"/>
  <c r="O461" i="23"/>
  <c r="R461" i="23"/>
  <c r="S461" i="23" s="1"/>
  <c r="T461" i="23"/>
  <c r="O462" i="23"/>
  <c r="R462" i="23"/>
  <c r="S462" i="23" s="1"/>
  <c r="T462" i="23" s="1"/>
  <c r="O463" i="23"/>
  <c r="R463" i="23"/>
  <c r="S463" i="23" s="1"/>
  <c r="T463" i="23" s="1"/>
  <c r="O464" i="23"/>
  <c r="R464" i="23"/>
  <c r="S464" i="23" s="1"/>
  <c r="T464" i="23" s="1"/>
  <c r="O465" i="23"/>
  <c r="R465" i="23"/>
  <c r="S465" i="23" s="1"/>
  <c r="T465" i="23" s="1"/>
  <c r="O466" i="23"/>
  <c r="R466" i="23"/>
  <c r="S466" i="23" s="1"/>
  <c r="T466" i="23" s="1"/>
  <c r="O467" i="23"/>
  <c r="R467" i="23"/>
  <c r="S467" i="23" s="1"/>
  <c r="T467" i="23" s="1"/>
  <c r="O468" i="23"/>
  <c r="R468" i="23"/>
  <c r="S468" i="23" s="1"/>
  <c r="T468" i="23" s="1"/>
  <c r="O469" i="23"/>
  <c r="R469" i="23"/>
  <c r="S469" i="23" s="1"/>
  <c r="T469" i="23"/>
  <c r="O470" i="23"/>
  <c r="R470" i="23"/>
  <c r="S470" i="23" s="1"/>
  <c r="T470" i="23" s="1"/>
  <c r="O471" i="23"/>
  <c r="R471" i="23"/>
  <c r="S471" i="23" s="1"/>
  <c r="T471" i="23"/>
  <c r="O472" i="23"/>
  <c r="R472" i="23"/>
  <c r="S472" i="23" s="1"/>
  <c r="T472" i="23" s="1"/>
  <c r="O473" i="23"/>
  <c r="R473" i="23"/>
  <c r="S473" i="23" s="1"/>
  <c r="T473" i="23" s="1"/>
  <c r="O474" i="23"/>
  <c r="R474" i="23"/>
  <c r="S474" i="23" s="1"/>
  <c r="T474" i="23" s="1"/>
  <c r="O475" i="23"/>
  <c r="R475" i="23"/>
  <c r="S475" i="23" s="1"/>
  <c r="T475" i="23" s="1"/>
  <c r="O476" i="23"/>
  <c r="R476" i="23"/>
  <c r="S476" i="23" s="1"/>
  <c r="T476" i="23" s="1"/>
  <c r="O477" i="23"/>
  <c r="R477" i="23"/>
  <c r="S477" i="23" s="1"/>
  <c r="T477" i="23" s="1"/>
  <c r="O478" i="23"/>
  <c r="R478" i="23"/>
  <c r="S478" i="23" s="1"/>
  <c r="T478" i="23" s="1"/>
  <c r="O479" i="23"/>
  <c r="R479" i="23"/>
  <c r="S479" i="23" s="1"/>
  <c r="T479" i="23" s="1"/>
  <c r="O480" i="23"/>
  <c r="R480" i="23"/>
  <c r="S480" i="23" s="1"/>
  <c r="T480" i="23" s="1"/>
  <c r="O481" i="23"/>
  <c r="R481" i="23"/>
  <c r="S481" i="23" s="1"/>
  <c r="T481" i="23" s="1"/>
  <c r="O482" i="23"/>
  <c r="R482" i="23"/>
  <c r="S482" i="23" s="1"/>
  <c r="T482" i="23" s="1"/>
  <c r="O483" i="23"/>
  <c r="R483" i="23"/>
  <c r="S483" i="23" s="1"/>
  <c r="T483" i="23" s="1"/>
  <c r="O484" i="23"/>
  <c r="R484" i="23"/>
  <c r="S484" i="23" s="1"/>
  <c r="T484" i="23" s="1"/>
  <c r="O485" i="23"/>
  <c r="R485" i="23"/>
  <c r="S485" i="23" s="1"/>
  <c r="T485" i="23" s="1"/>
  <c r="O486" i="23"/>
  <c r="R486" i="23"/>
  <c r="S486" i="23" s="1"/>
  <c r="T486" i="23" s="1"/>
  <c r="O487" i="23"/>
  <c r="R487" i="23"/>
  <c r="S487" i="23" s="1"/>
  <c r="T487" i="23" s="1"/>
  <c r="O488" i="23"/>
  <c r="R488" i="23"/>
  <c r="S488" i="23" s="1"/>
  <c r="T488" i="23" s="1"/>
  <c r="O489" i="23"/>
  <c r="R489" i="23"/>
  <c r="S489" i="23" s="1"/>
  <c r="T489" i="23" s="1"/>
  <c r="O490" i="23"/>
  <c r="R490" i="23"/>
  <c r="S490" i="23" s="1"/>
  <c r="T490" i="23" s="1"/>
  <c r="O491" i="23"/>
  <c r="R491" i="23"/>
  <c r="S491" i="23" s="1"/>
  <c r="T491" i="23" s="1"/>
  <c r="O492" i="23"/>
  <c r="R492" i="23"/>
  <c r="S492" i="23" s="1"/>
  <c r="T492" i="23" s="1"/>
  <c r="O493" i="23"/>
  <c r="R493" i="23"/>
  <c r="S493" i="23" s="1"/>
  <c r="T493" i="23" s="1"/>
  <c r="O494" i="23"/>
  <c r="R494" i="23"/>
  <c r="S494" i="23" s="1"/>
  <c r="T494" i="23" s="1"/>
  <c r="O495" i="23"/>
  <c r="R495" i="23"/>
  <c r="S495" i="23" s="1"/>
  <c r="T495" i="23" s="1"/>
  <c r="O496" i="23"/>
  <c r="R496" i="23"/>
  <c r="S496" i="23" s="1"/>
  <c r="T496" i="23" s="1"/>
  <c r="O497" i="23"/>
  <c r="R497" i="23"/>
  <c r="S497" i="23" s="1"/>
  <c r="T497" i="23" s="1"/>
  <c r="O498" i="23"/>
  <c r="R498" i="23"/>
  <c r="S498" i="23" s="1"/>
  <c r="T498" i="23" s="1"/>
  <c r="O499" i="23"/>
  <c r="R499" i="23"/>
  <c r="S499" i="23" s="1"/>
  <c r="T499" i="23" s="1"/>
  <c r="O500" i="23"/>
  <c r="R500" i="23"/>
  <c r="S500" i="23" s="1"/>
  <c r="T500" i="23" s="1"/>
  <c r="O501" i="23"/>
  <c r="R501" i="23"/>
  <c r="S501" i="23" s="1"/>
  <c r="T501" i="23" s="1"/>
  <c r="O502" i="23"/>
  <c r="R502" i="23"/>
  <c r="S502" i="23" s="1"/>
  <c r="T502" i="23" s="1"/>
  <c r="O503" i="23"/>
  <c r="R503" i="23"/>
  <c r="S503" i="23" s="1"/>
  <c r="T503" i="23" s="1"/>
  <c r="O504" i="23"/>
  <c r="R504" i="23"/>
  <c r="S504" i="23" s="1"/>
  <c r="T504" i="23" s="1"/>
  <c r="O505" i="23"/>
  <c r="R505" i="23"/>
  <c r="S505" i="23" s="1"/>
  <c r="T505" i="23" s="1"/>
  <c r="O506" i="23"/>
  <c r="R506" i="23"/>
  <c r="S506" i="23" s="1"/>
  <c r="T506" i="23" s="1"/>
  <c r="O507" i="23"/>
  <c r="R507" i="23"/>
  <c r="S507" i="23" s="1"/>
  <c r="T507" i="23" s="1"/>
  <c r="O508" i="23"/>
  <c r="R508" i="23"/>
  <c r="S508" i="23" s="1"/>
  <c r="T508" i="23" s="1"/>
  <c r="O509" i="23"/>
  <c r="R509" i="23"/>
  <c r="S509" i="23" s="1"/>
  <c r="T509" i="23" s="1"/>
  <c r="O510" i="23"/>
  <c r="R510" i="23"/>
  <c r="S510" i="23" s="1"/>
  <c r="T510" i="23" s="1"/>
  <c r="O511" i="23"/>
  <c r="R511" i="23"/>
  <c r="S511" i="23" s="1"/>
  <c r="T511" i="23" s="1"/>
  <c r="O512" i="23"/>
  <c r="R512" i="23"/>
  <c r="S512" i="23" s="1"/>
  <c r="T512" i="23" s="1"/>
  <c r="O513" i="23"/>
  <c r="R513" i="23"/>
  <c r="S513" i="23" s="1"/>
  <c r="T513" i="23" s="1"/>
  <c r="O514" i="23"/>
  <c r="R514" i="23"/>
  <c r="S514" i="23" s="1"/>
  <c r="T514" i="23" s="1"/>
  <c r="O515" i="23"/>
  <c r="R515" i="23"/>
  <c r="S515" i="23" s="1"/>
  <c r="T515" i="23" s="1"/>
  <c r="O516" i="23"/>
  <c r="R516" i="23"/>
  <c r="S516" i="23" s="1"/>
  <c r="T516" i="23" s="1"/>
  <c r="O517" i="23"/>
  <c r="R517" i="23"/>
  <c r="S517" i="23" s="1"/>
  <c r="T517" i="23" s="1"/>
  <c r="O518" i="23"/>
  <c r="R518" i="23"/>
  <c r="S518" i="23" s="1"/>
  <c r="T518" i="23" s="1"/>
  <c r="O519" i="23"/>
  <c r="R519" i="23"/>
  <c r="S519" i="23" s="1"/>
  <c r="T519" i="23" s="1"/>
  <c r="O520" i="23"/>
  <c r="R520" i="23"/>
  <c r="S520" i="23" s="1"/>
  <c r="T520" i="23" s="1"/>
  <c r="O521" i="23"/>
  <c r="R521" i="23"/>
  <c r="S521" i="23" s="1"/>
  <c r="T521" i="23" s="1"/>
  <c r="O522" i="23"/>
  <c r="R522" i="23"/>
  <c r="S522" i="23" s="1"/>
  <c r="T522" i="23" s="1"/>
  <c r="O523" i="23"/>
  <c r="R523" i="23"/>
  <c r="S523" i="23" s="1"/>
  <c r="T523" i="23" s="1"/>
  <c r="O524" i="23"/>
  <c r="R524" i="23"/>
  <c r="S524" i="23" s="1"/>
  <c r="T524" i="23" s="1"/>
  <c r="O525" i="23"/>
  <c r="R525" i="23"/>
  <c r="S525" i="23" s="1"/>
  <c r="T525" i="23" s="1"/>
  <c r="O526" i="23"/>
  <c r="R526" i="23"/>
  <c r="S526" i="23" s="1"/>
  <c r="T526" i="23" s="1"/>
  <c r="O527" i="23"/>
  <c r="R527" i="23"/>
  <c r="S527" i="23" s="1"/>
  <c r="T527" i="23" s="1"/>
  <c r="O528" i="23"/>
  <c r="R528" i="23"/>
  <c r="S528" i="23" s="1"/>
  <c r="T528" i="23" s="1"/>
  <c r="O529" i="23"/>
  <c r="R529" i="23"/>
  <c r="S529" i="23" s="1"/>
  <c r="T529" i="23" s="1"/>
  <c r="O530" i="23"/>
  <c r="R530" i="23"/>
  <c r="S530" i="23" s="1"/>
  <c r="T530" i="23" s="1"/>
  <c r="O531" i="23"/>
  <c r="R531" i="23"/>
  <c r="S531" i="23" s="1"/>
  <c r="T531" i="23" s="1"/>
  <c r="O532" i="23"/>
  <c r="R532" i="23"/>
  <c r="S532" i="23" s="1"/>
  <c r="T532" i="23" s="1"/>
  <c r="O533" i="23"/>
  <c r="R533" i="23"/>
  <c r="S533" i="23" s="1"/>
  <c r="T533" i="23" s="1"/>
  <c r="O534" i="23"/>
  <c r="R534" i="23"/>
  <c r="S534" i="23" s="1"/>
  <c r="T534" i="23" s="1"/>
  <c r="O535" i="23"/>
  <c r="R535" i="23"/>
  <c r="S535" i="23" s="1"/>
  <c r="T535" i="23" s="1"/>
  <c r="O536" i="23"/>
  <c r="R536" i="23"/>
  <c r="S536" i="23" s="1"/>
  <c r="T536" i="23" s="1"/>
  <c r="O537" i="23"/>
  <c r="R537" i="23"/>
  <c r="S537" i="23" s="1"/>
  <c r="T537" i="23" s="1"/>
  <c r="O538" i="23"/>
  <c r="R538" i="23"/>
  <c r="S538" i="23" s="1"/>
  <c r="T538" i="23" s="1"/>
  <c r="O539" i="23"/>
  <c r="R539" i="23"/>
  <c r="S539" i="23" s="1"/>
  <c r="T539" i="23" s="1"/>
  <c r="O540" i="23"/>
  <c r="R540" i="23"/>
  <c r="S540" i="23" s="1"/>
  <c r="T540" i="23" s="1"/>
  <c r="O541" i="23"/>
  <c r="R541" i="23"/>
  <c r="S541" i="23" s="1"/>
  <c r="T541" i="23" s="1"/>
  <c r="O542" i="23"/>
  <c r="R542" i="23"/>
  <c r="S542" i="23" s="1"/>
  <c r="T542" i="23" s="1"/>
  <c r="O543" i="23"/>
  <c r="R543" i="23"/>
  <c r="S543" i="23" s="1"/>
  <c r="T543" i="23" s="1"/>
  <c r="O544" i="23"/>
  <c r="R544" i="23"/>
  <c r="S544" i="23" s="1"/>
  <c r="T544" i="23" s="1"/>
  <c r="O545" i="23"/>
  <c r="R545" i="23"/>
  <c r="S545" i="23" s="1"/>
  <c r="T545" i="23" s="1"/>
  <c r="O546" i="23"/>
  <c r="R546" i="23"/>
  <c r="S546" i="23" s="1"/>
  <c r="T546" i="23" s="1"/>
  <c r="O547" i="23"/>
  <c r="R547" i="23"/>
  <c r="S547" i="23" s="1"/>
  <c r="T547" i="23" s="1"/>
  <c r="O548" i="23"/>
  <c r="R548" i="23"/>
  <c r="S548" i="23" s="1"/>
  <c r="T548" i="23" s="1"/>
  <c r="O549" i="23"/>
  <c r="R549" i="23"/>
  <c r="S549" i="23" s="1"/>
  <c r="T549" i="23" s="1"/>
  <c r="O550" i="23"/>
  <c r="R550" i="23"/>
  <c r="S550" i="23" s="1"/>
  <c r="T550" i="23" s="1"/>
  <c r="O551" i="23"/>
  <c r="R551" i="23"/>
  <c r="S551" i="23" s="1"/>
  <c r="T551" i="23" s="1"/>
  <c r="O552" i="23"/>
  <c r="R552" i="23"/>
  <c r="S552" i="23" s="1"/>
  <c r="T552" i="23" s="1"/>
  <c r="O553" i="23"/>
  <c r="R553" i="23"/>
  <c r="S553" i="23" s="1"/>
  <c r="T553" i="23" s="1"/>
  <c r="O554" i="23"/>
  <c r="R554" i="23"/>
  <c r="S554" i="23" s="1"/>
  <c r="T554" i="23" s="1"/>
  <c r="O555" i="23"/>
  <c r="R555" i="23"/>
  <c r="S555" i="23" s="1"/>
  <c r="T555" i="23" s="1"/>
  <c r="O556" i="23"/>
  <c r="R556" i="23"/>
  <c r="S556" i="23" s="1"/>
  <c r="T556" i="23" s="1"/>
  <c r="O557" i="23"/>
  <c r="R557" i="23"/>
  <c r="S557" i="23" s="1"/>
  <c r="T557" i="23" s="1"/>
  <c r="O558" i="23"/>
  <c r="R558" i="23"/>
  <c r="S558" i="23" s="1"/>
  <c r="T558" i="23" s="1"/>
  <c r="O559" i="23"/>
  <c r="R559" i="23"/>
  <c r="S559" i="23" s="1"/>
  <c r="T559" i="23" s="1"/>
  <c r="O560" i="23"/>
  <c r="R560" i="23"/>
  <c r="S560" i="23" s="1"/>
  <c r="T560" i="23" s="1"/>
  <c r="O561" i="23"/>
  <c r="R561" i="23"/>
  <c r="S561" i="23" s="1"/>
  <c r="T561" i="23" s="1"/>
  <c r="O562" i="23"/>
  <c r="R562" i="23"/>
  <c r="S562" i="23" s="1"/>
  <c r="T562" i="23" s="1"/>
  <c r="O563" i="23"/>
  <c r="R563" i="23"/>
  <c r="S563" i="23" s="1"/>
  <c r="T563" i="23" s="1"/>
  <c r="O564" i="23"/>
  <c r="R564" i="23"/>
  <c r="S564" i="23" s="1"/>
  <c r="T564" i="23" s="1"/>
  <c r="O565" i="23"/>
  <c r="R565" i="23"/>
  <c r="S565" i="23" s="1"/>
  <c r="T565" i="23" s="1"/>
  <c r="O566" i="23"/>
  <c r="R566" i="23"/>
  <c r="S566" i="23" s="1"/>
  <c r="T566" i="23" s="1"/>
  <c r="O567" i="23"/>
  <c r="R567" i="23"/>
  <c r="S567" i="23" s="1"/>
  <c r="T567" i="23" s="1"/>
  <c r="O568" i="23"/>
  <c r="R568" i="23"/>
  <c r="S568" i="23" s="1"/>
  <c r="T568" i="23" s="1"/>
  <c r="O569" i="23"/>
  <c r="R569" i="23"/>
  <c r="S569" i="23" s="1"/>
  <c r="T569" i="23" s="1"/>
  <c r="O570" i="23"/>
  <c r="R570" i="23"/>
  <c r="S570" i="23" s="1"/>
  <c r="T570" i="23" s="1"/>
  <c r="O571" i="23"/>
  <c r="R571" i="23"/>
  <c r="S571" i="23" s="1"/>
  <c r="T571" i="23" s="1"/>
  <c r="O572" i="23"/>
  <c r="R572" i="23"/>
  <c r="S572" i="23" s="1"/>
  <c r="T572" i="23" s="1"/>
  <c r="O573" i="23"/>
  <c r="R573" i="23"/>
  <c r="S573" i="23" s="1"/>
  <c r="T573" i="23" s="1"/>
  <c r="O574" i="23"/>
  <c r="R574" i="23"/>
  <c r="S574" i="23" s="1"/>
  <c r="T574" i="23" s="1"/>
  <c r="O575" i="23"/>
  <c r="R575" i="23"/>
  <c r="S575" i="23" s="1"/>
  <c r="T575" i="23" s="1"/>
  <c r="O576" i="23"/>
  <c r="R576" i="23"/>
  <c r="S576" i="23" s="1"/>
  <c r="T576" i="23" s="1"/>
  <c r="O577" i="23"/>
  <c r="R577" i="23"/>
  <c r="S577" i="23" s="1"/>
  <c r="T577" i="23" s="1"/>
  <c r="O578" i="23"/>
  <c r="R578" i="23"/>
  <c r="S578" i="23" s="1"/>
  <c r="T578" i="23" s="1"/>
  <c r="O579" i="23"/>
  <c r="R579" i="23"/>
  <c r="S579" i="23" s="1"/>
  <c r="T579" i="23" s="1"/>
  <c r="O580" i="23"/>
  <c r="R580" i="23"/>
  <c r="S580" i="23" s="1"/>
  <c r="T580" i="23" s="1"/>
  <c r="O581" i="23"/>
  <c r="R581" i="23"/>
  <c r="S581" i="23" s="1"/>
  <c r="T581" i="23" s="1"/>
  <c r="O582" i="23"/>
  <c r="R582" i="23"/>
  <c r="S582" i="23" s="1"/>
  <c r="T582" i="23" s="1"/>
  <c r="O583" i="23"/>
  <c r="R583" i="23"/>
  <c r="S583" i="23" s="1"/>
  <c r="T583" i="23" s="1"/>
  <c r="O584" i="23"/>
  <c r="R584" i="23"/>
  <c r="S584" i="23" s="1"/>
  <c r="T584" i="23" s="1"/>
  <c r="O585" i="23"/>
  <c r="R585" i="23"/>
  <c r="S585" i="23" s="1"/>
  <c r="T585" i="23" s="1"/>
  <c r="O586" i="23"/>
  <c r="R586" i="23"/>
  <c r="S586" i="23" s="1"/>
  <c r="T586" i="23" s="1"/>
  <c r="O587" i="23"/>
  <c r="R587" i="23"/>
  <c r="S587" i="23" s="1"/>
  <c r="T587" i="23" s="1"/>
  <c r="O588" i="23"/>
  <c r="R588" i="23"/>
  <c r="S588" i="23" s="1"/>
  <c r="T588" i="23" s="1"/>
  <c r="O589" i="23"/>
  <c r="R589" i="23"/>
  <c r="S589" i="23" s="1"/>
  <c r="T589" i="23" s="1"/>
  <c r="O590" i="23"/>
  <c r="R590" i="23"/>
  <c r="S590" i="23" s="1"/>
  <c r="T590" i="23" s="1"/>
  <c r="O591" i="23"/>
  <c r="R591" i="23"/>
  <c r="S591" i="23" s="1"/>
  <c r="T591" i="23" s="1"/>
  <c r="O592" i="23"/>
  <c r="R592" i="23"/>
  <c r="S592" i="23" s="1"/>
  <c r="T592" i="23" s="1"/>
  <c r="O593" i="23"/>
  <c r="R593" i="23"/>
  <c r="S593" i="23" s="1"/>
  <c r="T593" i="23" s="1"/>
  <c r="O594" i="23"/>
  <c r="R594" i="23"/>
  <c r="S594" i="23" s="1"/>
  <c r="T594" i="23" s="1"/>
  <c r="O595" i="23"/>
  <c r="R595" i="23"/>
  <c r="S595" i="23" s="1"/>
  <c r="T595" i="23" s="1"/>
  <c r="O596" i="23"/>
  <c r="R596" i="23"/>
  <c r="S596" i="23" s="1"/>
  <c r="T596" i="23" s="1"/>
  <c r="O597" i="23"/>
  <c r="R597" i="23"/>
  <c r="S597" i="23" s="1"/>
  <c r="T597" i="23" s="1"/>
  <c r="O598" i="23"/>
  <c r="R598" i="23"/>
  <c r="S598" i="23" s="1"/>
  <c r="T598" i="23" s="1"/>
  <c r="O599" i="23"/>
  <c r="R599" i="23"/>
  <c r="S599" i="23" s="1"/>
  <c r="T599" i="23" s="1"/>
  <c r="O600" i="23"/>
  <c r="R600" i="23"/>
  <c r="S600" i="23" s="1"/>
  <c r="T600" i="23" s="1"/>
  <c r="O601" i="23"/>
  <c r="R601" i="23"/>
  <c r="S601" i="23" s="1"/>
  <c r="T601" i="23" s="1"/>
  <c r="O602" i="23"/>
  <c r="R602" i="23"/>
  <c r="S602" i="23" s="1"/>
  <c r="T602" i="23" s="1"/>
  <c r="O603" i="23"/>
  <c r="R603" i="23"/>
  <c r="S603" i="23" s="1"/>
  <c r="T603" i="23" s="1"/>
  <c r="O604" i="23"/>
  <c r="R604" i="23"/>
  <c r="S604" i="23" s="1"/>
  <c r="T604" i="23" s="1"/>
  <c r="O605" i="23"/>
  <c r="R605" i="23"/>
  <c r="S605" i="23" s="1"/>
  <c r="T605" i="23" s="1"/>
  <c r="O606" i="23"/>
  <c r="R606" i="23"/>
  <c r="S606" i="23" s="1"/>
  <c r="T606" i="23" s="1"/>
  <c r="O607" i="23"/>
  <c r="R607" i="23"/>
  <c r="S607" i="23" s="1"/>
  <c r="T607" i="23" s="1"/>
  <c r="O608" i="23"/>
  <c r="R608" i="23"/>
  <c r="S608" i="23" s="1"/>
  <c r="T608" i="23" s="1"/>
  <c r="O609" i="23"/>
  <c r="R609" i="23"/>
  <c r="S609" i="23" s="1"/>
  <c r="T609" i="23" s="1"/>
  <c r="O610" i="23"/>
  <c r="R610" i="23"/>
  <c r="S610" i="23" s="1"/>
  <c r="T610" i="23" s="1"/>
  <c r="O611" i="23"/>
  <c r="R611" i="23"/>
  <c r="S611" i="23" s="1"/>
  <c r="T611" i="23" s="1"/>
  <c r="O612" i="23"/>
  <c r="R612" i="23"/>
  <c r="S612" i="23" s="1"/>
  <c r="T612" i="23" s="1"/>
  <c r="O613" i="23"/>
  <c r="R613" i="23"/>
  <c r="S613" i="23" s="1"/>
  <c r="T613" i="23" s="1"/>
  <c r="O614" i="23"/>
  <c r="R614" i="23"/>
  <c r="S614" i="23" s="1"/>
  <c r="T614" i="23" s="1"/>
  <c r="O615" i="23"/>
  <c r="R615" i="23"/>
  <c r="S615" i="23" s="1"/>
  <c r="T615" i="23" s="1"/>
  <c r="O616" i="23"/>
  <c r="R616" i="23"/>
  <c r="S616" i="23" s="1"/>
  <c r="T616" i="23" s="1"/>
  <c r="O617" i="23"/>
  <c r="R617" i="23"/>
  <c r="S617" i="23" s="1"/>
  <c r="T617" i="23" s="1"/>
  <c r="O618" i="23"/>
  <c r="R618" i="23"/>
  <c r="S618" i="23" s="1"/>
  <c r="T618" i="23" s="1"/>
  <c r="O619" i="23"/>
  <c r="R619" i="23"/>
  <c r="S619" i="23" s="1"/>
  <c r="T619" i="23" s="1"/>
  <c r="O620" i="23"/>
  <c r="R620" i="23"/>
  <c r="S620" i="23" s="1"/>
  <c r="T620" i="23" s="1"/>
  <c r="O621" i="23"/>
  <c r="R621" i="23"/>
  <c r="S621" i="23" s="1"/>
  <c r="T621" i="23" s="1"/>
  <c r="O622" i="23"/>
  <c r="R622" i="23"/>
  <c r="S622" i="23" s="1"/>
  <c r="T622" i="23" s="1"/>
  <c r="O623" i="23"/>
  <c r="R623" i="23"/>
  <c r="S623" i="23" s="1"/>
  <c r="T623" i="23" s="1"/>
  <c r="O624" i="23"/>
  <c r="R624" i="23"/>
  <c r="S624" i="23" s="1"/>
  <c r="T624" i="23" s="1"/>
  <c r="O625" i="23"/>
  <c r="R625" i="23"/>
  <c r="S625" i="23" s="1"/>
  <c r="T625" i="23" s="1"/>
  <c r="O372" i="23"/>
  <c r="R372" i="23"/>
  <c r="S372" i="23" s="1"/>
  <c r="T372" i="23"/>
  <c r="O373" i="23"/>
  <c r="R373" i="23"/>
  <c r="S373" i="23" s="1"/>
  <c r="T373" i="23"/>
  <c r="O374" i="23"/>
  <c r="R374" i="23"/>
  <c r="S374" i="23" s="1"/>
  <c r="T374" i="23"/>
  <c r="O375" i="23"/>
  <c r="R375" i="23"/>
  <c r="S375" i="23" s="1"/>
  <c r="T375" i="23"/>
  <c r="O376" i="23"/>
  <c r="R376" i="23"/>
  <c r="S376" i="23" s="1"/>
  <c r="T376" i="23"/>
  <c r="O377" i="23"/>
  <c r="R377" i="23"/>
  <c r="S377" i="23" s="1"/>
  <c r="T377" i="23"/>
  <c r="O378" i="23"/>
  <c r="R378" i="23"/>
  <c r="S378" i="23" s="1"/>
  <c r="T378" i="23"/>
  <c r="O379" i="23"/>
  <c r="R379" i="23"/>
  <c r="S379" i="23" s="1"/>
  <c r="T379" i="23"/>
  <c r="O380" i="23"/>
  <c r="R380" i="23"/>
  <c r="S380" i="23" s="1"/>
  <c r="T380" i="23" s="1"/>
  <c r="O381" i="23"/>
  <c r="R381" i="23"/>
  <c r="S381" i="23" s="1"/>
  <c r="T381" i="23"/>
  <c r="O382" i="23"/>
  <c r="R382" i="23"/>
  <c r="S382" i="23" s="1"/>
  <c r="T382" i="23" s="1"/>
  <c r="O383" i="23"/>
  <c r="R383" i="23"/>
  <c r="S383" i="23" s="1"/>
  <c r="T383" i="23"/>
  <c r="O384" i="23"/>
  <c r="R384" i="23"/>
  <c r="S384" i="23" s="1"/>
  <c r="T384" i="23" s="1"/>
  <c r="O385" i="23"/>
  <c r="R385" i="23"/>
  <c r="S385" i="23" s="1"/>
  <c r="T385" i="23"/>
  <c r="O386" i="23"/>
  <c r="R386" i="23"/>
  <c r="S386" i="23" s="1"/>
  <c r="T386" i="23" s="1"/>
  <c r="O387" i="23"/>
  <c r="R387" i="23"/>
  <c r="S387" i="23" s="1"/>
  <c r="T387" i="23"/>
  <c r="O388" i="23"/>
  <c r="R388" i="23"/>
  <c r="S388" i="23" s="1"/>
  <c r="T388" i="23" s="1"/>
  <c r="O389" i="23"/>
  <c r="R389" i="23"/>
  <c r="S389" i="23" s="1"/>
  <c r="T389" i="23"/>
  <c r="O390" i="23"/>
  <c r="R390" i="23"/>
  <c r="S390" i="23" s="1"/>
  <c r="T390" i="23" s="1"/>
  <c r="O391" i="23"/>
  <c r="R391" i="23"/>
  <c r="S391" i="23" s="1"/>
  <c r="T391" i="23" s="1"/>
  <c r="O392" i="23"/>
  <c r="R392" i="23"/>
  <c r="S392" i="23" s="1"/>
  <c r="T392" i="23" s="1"/>
  <c r="O393" i="23"/>
  <c r="R393" i="23"/>
  <c r="S393" i="23" s="1"/>
  <c r="T393" i="23"/>
  <c r="O394" i="23"/>
  <c r="R394" i="23"/>
  <c r="S394" i="23" s="1"/>
  <c r="T394" i="23" s="1"/>
  <c r="O395" i="23"/>
  <c r="R395" i="23"/>
  <c r="S395" i="23" s="1"/>
  <c r="T395" i="23"/>
  <c r="O396" i="23"/>
  <c r="R396" i="23"/>
  <c r="S396" i="23" s="1"/>
  <c r="T396" i="23" s="1"/>
  <c r="O397" i="23"/>
  <c r="R397" i="23"/>
  <c r="S397" i="23" s="1"/>
  <c r="T397" i="23" s="1"/>
  <c r="O398" i="23"/>
  <c r="R398" i="23"/>
  <c r="S398" i="23" s="1"/>
  <c r="T398" i="23" s="1"/>
  <c r="O399" i="23"/>
  <c r="R399" i="23"/>
  <c r="S399" i="23" s="1"/>
  <c r="T399" i="23" s="1"/>
  <c r="O400" i="23"/>
  <c r="R400" i="23"/>
  <c r="S400" i="23" s="1"/>
  <c r="T400" i="23" s="1"/>
  <c r="O401" i="23"/>
  <c r="R401" i="23"/>
  <c r="S401" i="23" s="1"/>
  <c r="T401" i="23"/>
  <c r="O402" i="23"/>
  <c r="R402" i="23"/>
  <c r="S402" i="23" s="1"/>
  <c r="T402" i="23" s="1"/>
  <c r="O403" i="23"/>
  <c r="R403" i="23"/>
  <c r="S403" i="23" s="1"/>
  <c r="T403" i="23"/>
  <c r="O404" i="23"/>
  <c r="R404" i="23"/>
  <c r="S404" i="23" s="1"/>
  <c r="T404" i="23" s="1"/>
  <c r="O405" i="23"/>
  <c r="R405" i="23"/>
  <c r="S405" i="23" s="1"/>
  <c r="T405" i="23"/>
  <c r="E371" i="23"/>
  <c r="O371" i="23" s="1"/>
  <c r="U371" i="23" s="1"/>
  <c r="L367" i="23"/>
  <c r="L365" i="23"/>
  <c r="L364" i="23"/>
  <c r="L363" i="23"/>
  <c r="L362" i="23"/>
  <c r="L361" i="23"/>
  <c r="L360" i="23"/>
  <c r="O53" i="23"/>
  <c r="O58" i="23"/>
  <c r="O50" i="23"/>
  <c r="O42" i="23"/>
  <c r="O34" i="23"/>
  <c r="O26" i="23"/>
  <c r="O18" i="23"/>
  <c r="O10" i="23"/>
  <c r="H7" i="2"/>
  <c r="O1213" i="23"/>
  <c r="O1212" i="23"/>
  <c r="O1211" i="23"/>
  <c r="O1210" i="23"/>
  <c r="O1209" i="23"/>
  <c r="O1207" i="23"/>
  <c r="O1206" i="23"/>
  <c r="O1205" i="23"/>
  <c r="O1204" i="23"/>
  <c r="O1203" i="23"/>
  <c r="O1201" i="23"/>
  <c r="O1200" i="23"/>
  <c r="O1199" i="23"/>
  <c r="O1198" i="23"/>
  <c r="O1197" i="23"/>
  <c r="O1195" i="23"/>
  <c r="O1194" i="23"/>
  <c r="O1193" i="23"/>
  <c r="O1192" i="23"/>
  <c r="O1191" i="23"/>
  <c r="O1189" i="23"/>
  <c r="O1188" i="23"/>
  <c r="O1187" i="23"/>
  <c r="O1186" i="23"/>
  <c r="O1185" i="23"/>
  <c r="O1183" i="23"/>
  <c r="O1182" i="23"/>
  <c r="O1181" i="23"/>
  <c r="O1180" i="23"/>
  <c r="O1179" i="23"/>
  <c r="O1177" i="23"/>
  <c r="O1176" i="23"/>
  <c r="O1175" i="23"/>
  <c r="O1174" i="23"/>
  <c r="O1173" i="23"/>
  <c r="O1171" i="23"/>
  <c r="O1170" i="23"/>
  <c r="O1169" i="23"/>
  <c r="O1168" i="23"/>
  <c r="O1167" i="23"/>
  <c r="O1165" i="23"/>
  <c r="O1164" i="23"/>
  <c r="O1163" i="23"/>
  <c r="O1162" i="23"/>
  <c r="O1161" i="23"/>
  <c r="O1159" i="23"/>
  <c r="U1159" i="23" s="1"/>
  <c r="J87" i="30" s="1"/>
  <c r="P1118" i="19" s="1"/>
  <c r="O1158" i="23"/>
  <c r="O1157" i="23"/>
  <c r="O1156" i="23"/>
  <c r="O1155" i="23"/>
  <c r="O1154" i="23"/>
  <c r="O1153" i="23"/>
  <c r="O1152" i="23"/>
  <c r="O1151" i="23"/>
  <c r="U1151" i="23" s="1"/>
  <c r="J86" i="30" s="1"/>
  <c r="O1126" i="23"/>
  <c r="O1125" i="23"/>
  <c r="U1125" i="23" s="1"/>
  <c r="J85" i="30" s="1"/>
  <c r="O1113" i="23"/>
  <c r="U1113" i="23" s="1"/>
  <c r="J84" i="30" s="1"/>
  <c r="O1112" i="23"/>
  <c r="U1112" i="23" s="1"/>
  <c r="J83" i="30" s="1"/>
  <c r="P1074" i="19" s="1"/>
  <c r="O1111" i="23"/>
  <c r="O1110" i="23"/>
  <c r="O1109" i="23"/>
  <c r="O1108" i="23"/>
  <c r="O1107" i="23"/>
  <c r="O1106" i="23"/>
  <c r="O1105" i="23"/>
  <c r="J82" i="30" s="1"/>
  <c r="O1104" i="23"/>
  <c r="U1104" i="23" s="1"/>
  <c r="J81" i="30" s="1"/>
  <c r="P1067" i="19" s="1"/>
  <c r="O1103" i="23"/>
  <c r="O1102" i="23"/>
  <c r="O1101" i="23"/>
  <c r="O1100" i="23"/>
  <c r="O1099" i="23"/>
  <c r="O1098" i="23"/>
  <c r="O1097" i="23"/>
  <c r="O1096" i="23"/>
  <c r="U1096" i="23" s="1"/>
  <c r="J80" i="30" s="1"/>
  <c r="O1071" i="23"/>
  <c r="O1070" i="23"/>
  <c r="U1070" i="23" s="1"/>
  <c r="J79" i="30" s="1"/>
  <c r="O1069" i="23"/>
  <c r="O1068" i="23"/>
  <c r="O1067" i="23"/>
  <c r="O1066" i="23"/>
  <c r="O1065" i="23"/>
  <c r="O1064" i="23"/>
  <c r="O1063" i="23"/>
  <c r="O1062" i="23"/>
  <c r="O1061" i="23"/>
  <c r="O1060" i="23"/>
  <c r="O1059" i="23"/>
  <c r="O1058" i="23"/>
  <c r="U1058" i="23" s="1"/>
  <c r="J78" i="30" s="1"/>
  <c r="O1057" i="23"/>
  <c r="U1057" i="23" s="1"/>
  <c r="J77" i="30" s="1"/>
  <c r="P1023" i="19" s="1"/>
  <c r="O1056" i="23"/>
  <c r="O1055" i="23"/>
  <c r="O1054" i="23"/>
  <c r="O1053" i="23"/>
  <c r="O1052" i="23"/>
  <c r="O1051" i="23"/>
  <c r="O1050" i="23"/>
  <c r="O1049" i="23"/>
  <c r="O1048" i="23"/>
  <c r="O1047" i="23"/>
  <c r="O1046" i="23"/>
  <c r="O1045" i="23"/>
  <c r="O1044" i="23"/>
  <c r="O1043" i="23"/>
  <c r="O1042" i="23"/>
  <c r="O1041" i="23"/>
  <c r="O1040" i="23"/>
  <c r="O1039" i="23"/>
  <c r="O1038" i="23"/>
  <c r="O1037" i="23"/>
  <c r="O1036" i="23"/>
  <c r="O1035" i="23"/>
  <c r="O1034" i="23"/>
  <c r="O1033" i="23"/>
  <c r="O1031" i="23"/>
  <c r="O1030" i="23"/>
  <c r="O1029" i="23"/>
  <c r="O1028" i="23"/>
  <c r="O1027" i="23"/>
  <c r="O1026" i="23"/>
  <c r="O1025" i="23"/>
  <c r="O1024" i="23"/>
  <c r="O1023" i="23"/>
  <c r="O1022" i="23"/>
  <c r="O1021" i="23"/>
  <c r="O1020" i="23"/>
  <c r="O1019" i="23"/>
  <c r="O1018" i="23"/>
  <c r="O1017" i="23"/>
  <c r="O1015" i="23"/>
  <c r="O1014" i="23"/>
  <c r="O1013" i="23"/>
  <c r="O1012" i="23"/>
  <c r="O1011" i="23"/>
  <c r="O1010" i="23"/>
  <c r="O1009" i="23"/>
  <c r="O1008" i="23"/>
  <c r="O1007" i="23"/>
  <c r="O1006" i="23"/>
  <c r="O1005" i="23"/>
  <c r="O1004" i="23"/>
  <c r="O1002" i="23"/>
  <c r="O1001" i="23"/>
  <c r="O1000" i="23"/>
  <c r="O998" i="23"/>
  <c r="U998" i="23" s="1"/>
  <c r="J71" i="30" s="1"/>
  <c r="P969" i="19" s="1"/>
  <c r="O997" i="23"/>
  <c r="U997" i="23" s="1"/>
  <c r="J70" i="30" s="1"/>
  <c r="P968" i="19" s="1"/>
  <c r="O996" i="23"/>
  <c r="O995" i="23"/>
  <c r="O994" i="23"/>
  <c r="O993" i="23"/>
  <c r="O992" i="23"/>
  <c r="O991" i="23"/>
  <c r="O990" i="23"/>
  <c r="O989" i="23"/>
  <c r="O988" i="23"/>
  <c r="O987" i="23"/>
  <c r="O986" i="23"/>
  <c r="O985" i="23"/>
  <c r="O984" i="23"/>
  <c r="O983" i="23"/>
  <c r="O982" i="23"/>
  <c r="O981" i="23"/>
  <c r="O980" i="23"/>
  <c r="O979" i="23"/>
  <c r="O978" i="23"/>
  <c r="O977" i="23"/>
  <c r="O976" i="23"/>
  <c r="O974" i="23"/>
  <c r="O973" i="23"/>
  <c r="O972" i="23"/>
  <c r="O971" i="23"/>
  <c r="O970" i="23"/>
  <c r="O969" i="23"/>
  <c r="O967" i="23"/>
  <c r="U967" i="23" s="1"/>
  <c r="J67" i="30" s="1"/>
  <c r="P940" i="19" s="1"/>
  <c r="O966" i="23"/>
  <c r="U966" i="23" s="1"/>
  <c r="J66" i="30" s="1"/>
  <c r="P939" i="19" s="1"/>
  <c r="O965" i="23"/>
  <c r="U965" i="23" s="1"/>
  <c r="J65" i="30" s="1"/>
  <c r="P938" i="19" s="1"/>
  <c r="O964" i="23"/>
  <c r="U964" i="23" s="1"/>
  <c r="J64" i="30" s="1"/>
  <c r="P937" i="19" s="1"/>
  <c r="O963" i="23"/>
  <c r="U963" i="23" s="1"/>
  <c r="J63" i="30" s="1"/>
  <c r="P936" i="19" s="1"/>
  <c r="O962" i="23"/>
  <c r="U962" i="23" s="1"/>
  <c r="J62" i="30" s="1"/>
  <c r="P935" i="19" s="1"/>
  <c r="O961" i="23"/>
  <c r="U961" i="23" s="1"/>
  <c r="J61" i="30" s="1"/>
  <c r="P934" i="19" s="1"/>
  <c r="O960" i="23"/>
  <c r="U960" i="23" s="1"/>
  <c r="J60" i="30" s="1"/>
  <c r="P933" i="19" s="1"/>
  <c r="O959" i="23"/>
  <c r="U959" i="23" s="1"/>
  <c r="J59" i="30" s="1"/>
  <c r="P932" i="19" s="1"/>
  <c r="O958" i="23"/>
  <c r="U958" i="23" s="1"/>
  <c r="J58" i="30" s="1"/>
  <c r="P931" i="19" s="1"/>
  <c r="O957" i="23"/>
  <c r="U957" i="23" s="1"/>
  <c r="J57" i="30" s="1"/>
  <c r="P930" i="19" s="1"/>
  <c r="O956" i="23"/>
  <c r="O955" i="23"/>
  <c r="O954" i="23"/>
  <c r="O953" i="23"/>
  <c r="O952" i="23"/>
  <c r="O951" i="23"/>
  <c r="O950" i="23"/>
  <c r="O949" i="23"/>
  <c r="O948" i="23"/>
  <c r="O947" i="23"/>
  <c r="O945" i="23"/>
  <c r="O944" i="23"/>
  <c r="O943" i="23"/>
  <c r="O939" i="23"/>
  <c r="O938" i="23"/>
  <c r="O937" i="23"/>
  <c r="O935" i="23"/>
  <c r="O934" i="23"/>
  <c r="O933" i="23"/>
  <c r="O931" i="23"/>
  <c r="U931" i="23" s="1"/>
  <c r="J51" i="30" s="1"/>
  <c r="P908" i="19" s="1"/>
  <c r="O930" i="23"/>
  <c r="U930" i="23" s="1"/>
  <c r="J50" i="30" s="1"/>
  <c r="P907" i="19" s="1"/>
  <c r="O929" i="23"/>
  <c r="U929" i="23" s="1"/>
  <c r="J49" i="30" s="1"/>
  <c r="P906" i="19" s="1"/>
  <c r="O928" i="23"/>
  <c r="U928" i="23" s="1"/>
  <c r="J48" i="30" s="1"/>
  <c r="P905" i="19" s="1"/>
  <c r="O678" i="23"/>
  <c r="O676" i="23"/>
  <c r="U676" i="23" s="1"/>
  <c r="J46" i="30" s="1"/>
  <c r="P654" i="19" s="1"/>
  <c r="O675" i="23"/>
  <c r="O674" i="23"/>
  <c r="O673" i="23"/>
  <c r="O672" i="23"/>
  <c r="O671" i="23"/>
  <c r="O670" i="23"/>
  <c r="O669" i="23"/>
  <c r="O668" i="23"/>
  <c r="O667" i="23"/>
  <c r="O666" i="23"/>
  <c r="O665" i="23"/>
  <c r="O664" i="23"/>
  <c r="O663" i="23"/>
  <c r="O662" i="23"/>
  <c r="O661" i="23"/>
  <c r="O660" i="23"/>
  <c r="O659" i="23"/>
  <c r="O658" i="23"/>
  <c r="O657" i="23"/>
  <c r="O656" i="23"/>
  <c r="O655" i="23"/>
  <c r="O654" i="23"/>
  <c r="O653" i="23"/>
  <c r="O652" i="23"/>
  <c r="O651" i="23"/>
  <c r="O650" i="23"/>
  <c r="O649" i="23"/>
  <c r="O648" i="23"/>
  <c r="O647" i="23"/>
  <c r="O646" i="23"/>
  <c r="O645" i="23"/>
  <c r="O644" i="23"/>
  <c r="O643" i="23"/>
  <c r="O642" i="23"/>
  <c r="O641" i="23"/>
  <c r="O640" i="23"/>
  <c r="O639" i="23"/>
  <c r="O638" i="23"/>
  <c r="O637" i="23"/>
  <c r="O636" i="23"/>
  <c r="O635" i="23"/>
  <c r="O634" i="23"/>
  <c r="O633" i="23"/>
  <c r="O632" i="23"/>
  <c r="O631" i="23"/>
  <c r="O630" i="23"/>
  <c r="O629" i="23"/>
  <c r="O628" i="23"/>
  <c r="O627" i="23"/>
  <c r="O626" i="23"/>
  <c r="O424" i="23"/>
  <c r="U424" i="23" s="1"/>
  <c r="J44" i="30" s="1"/>
  <c r="P403" i="19" s="1"/>
  <c r="O423" i="23"/>
  <c r="U423" i="23" s="1"/>
  <c r="J43" i="30" s="1"/>
  <c r="P402" i="19" s="1"/>
  <c r="O422" i="23"/>
  <c r="U422" i="23" s="1"/>
  <c r="J42" i="30" s="1"/>
  <c r="P401" i="19" s="1"/>
  <c r="O421" i="23"/>
  <c r="O420" i="23"/>
  <c r="O419" i="23"/>
  <c r="O418" i="23"/>
  <c r="O417" i="23"/>
  <c r="O416" i="23"/>
  <c r="O415" i="23"/>
  <c r="O414" i="23"/>
  <c r="O413" i="23"/>
  <c r="O412" i="23"/>
  <c r="O411" i="23"/>
  <c r="O410" i="23"/>
  <c r="O409" i="23"/>
  <c r="O408" i="23"/>
  <c r="O407" i="23"/>
  <c r="O406" i="23"/>
  <c r="O370" i="23"/>
  <c r="O369" i="23"/>
  <c r="O368" i="23"/>
  <c r="O367" i="23"/>
  <c r="O366" i="23"/>
  <c r="O365" i="23"/>
  <c r="O364" i="23"/>
  <c r="O363" i="23"/>
  <c r="O362" i="23"/>
  <c r="O361" i="23"/>
  <c r="O360" i="23"/>
  <c r="O359" i="23"/>
  <c r="O358" i="23"/>
  <c r="O356" i="23"/>
  <c r="O355" i="23"/>
  <c r="O354" i="23"/>
  <c r="O353" i="23"/>
  <c r="O352" i="23"/>
  <c r="O351" i="23"/>
  <c r="O350" i="23"/>
  <c r="O349" i="23"/>
  <c r="O348" i="23"/>
  <c r="O347" i="23"/>
  <c r="O346" i="23"/>
  <c r="O345" i="23"/>
  <c r="O344" i="23"/>
  <c r="O342" i="23"/>
  <c r="O341" i="23"/>
  <c r="O340" i="23"/>
  <c r="O339" i="23"/>
  <c r="O337" i="23"/>
  <c r="O336" i="23"/>
  <c r="O335" i="23"/>
  <c r="O334" i="23"/>
  <c r="O333" i="23"/>
  <c r="O332" i="23"/>
  <c r="O331" i="23"/>
  <c r="O330" i="23"/>
  <c r="O329" i="23"/>
  <c r="O328" i="23"/>
  <c r="O327" i="23"/>
  <c r="O326" i="23"/>
  <c r="O325" i="23"/>
  <c r="O324" i="23"/>
  <c r="O323" i="23"/>
  <c r="O322" i="23"/>
  <c r="O321" i="23"/>
  <c r="O320" i="23"/>
  <c r="O319" i="23"/>
  <c r="O318" i="23"/>
  <c r="O317" i="23"/>
  <c r="O316" i="23"/>
  <c r="O315" i="23"/>
  <c r="O314" i="23"/>
  <c r="O313" i="23"/>
  <c r="O312" i="23"/>
  <c r="O311" i="23"/>
  <c r="O310" i="23"/>
  <c r="O309" i="23"/>
  <c r="O308" i="23"/>
  <c r="O307" i="23"/>
  <c r="O306" i="23"/>
  <c r="O305" i="23"/>
  <c r="O304" i="23"/>
  <c r="O303" i="23"/>
  <c r="O302" i="23"/>
  <c r="O301" i="23"/>
  <c r="O300" i="23"/>
  <c r="O299" i="23"/>
  <c r="O298" i="23"/>
  <c r="O297" i="23"/>
  <c r="O296" i="23"/>
  <c r="O295" i="23"/>
  <c r="O294" i="23"/>
  <c r="O293" i="23"/>
  <c r="O291" i="23"/>
  <c r="U291" i="23" s="1"/>
  <c r="J35" i="30" s="1"/>
  <c r="P275" i="19" s="1"/>
  <c r="O290" i="23"/>
  <c r="U290" i="23" s="1"/>
  <c r="J34" i="30" s="1"/>
  <c r="P274" i="19" s="1"/>
  <c r="O289" i="23"/>
  <c r="O288" i="23"/>
  <c r="O287" i="23"/>
  <c r="O286" i="23"/>
  <c r="O285" i="23"/>
  <c r="O284" i="23"/>
  <c r="O283" i="23"/>
  <c r="O282" i="23"/>
  <c r="O281" i="23"/>
  <c r="O280" i="23"/>
  <c r="O279" i="23"/>
  <c r="O278" i="23"/>
  <c r="O277" i="23"/>
  <c r="O276" i="23"/>
  <c r="O275" i="23"/>
  <c r="O274" i="23"/>
  <c r="O273" i="23"/>
  <c r="O272" i="23"/>
  <c r="O271" i="23"/>
  <c r="O270" i="23"/>
  <c r="O269" i="23"/>
  <c r="O268" i="23"/>
  <c r="O267" i="23"/>
  <c r="O266" i="23"/>
  <c r="O265" i="23"/>
  <c r="O264" i="23"/>
  <c r="O263" i="23"/>
  <c r="O262" i="23"/>
  <c r="O261" i="23"/>
  <c r="O260" i="23"/>
  <c r="O259" i="23"/>
  <c r="O257" i="23"/>
  <c r="U257" i="23" s="1"/>
  <c r="J32" i="30" s="1"/>
  <c r="P242" i="19" s="1"/>
  <c r="O256" i="23"/>
  <c r="U256" i="23" s="1"/>
  <c r="J31" i="30" s="1"/>
  <c r="P241" i="19" s="1"/>
  <c r="O255" i="23"/>
  <c r="O254" i="23"/>
  <c r="O253" i="23"/>
  <c r="O252" i="23"/>
  <c r="O251" i="23"/>
  <c r="O250" i="23"/>
  <c r="O249" i="23"/>
  <c r="O248" i="23"/>
  <c r="O247" i="23"/>
  <c r="O246" i="23"/>
  <c r="O245" i="23"/>
  <c r="O244" i="23"/>
  <c r="O243" i="23"/>
  <c r="O242" i="23"/>
  <c r="O241" i="23"/>
  <c r="O240" i="23"/>
  <c r="O239" i="23"/>
  <c r="O237" i="23"/>
  <c r="O236" i="23"/>
  <c r="U236" i="23" s="1"/>
  <c r="J27" i="30" s="1"/>
  <c r="P222" i="19" s="1"/>
  <c r="O235" i="23"/>
  <c r="O234" i="23"/>
  <c r="O233" i="23"/>
  <c r="O232" i="23"/>
  <c r="O231" i="23"/>
  <c r="O230" i="23"/>
  <c r="O229" i="23"/>
  <c r="O228" i="23"/>
  <c r="O227" i="23"/>
  <c r="O226" i="23"/>
  <c r="O225" i="23"/>
  <c r="O224" i="23"/>
  <c r="O223" i="23"/>
  <c r="O222" i="23"/>
  <c r="O221" i="23"/>
  <c r="O220" i="23"/>
  <c r="O218" i="23"/>
  <c r="O217" i="23"/>
  <c r="O216" i="23"/>
  <c r="O215" i="23"/>
  <c r="O214" i="23"/>
  <c r="O213" i="23"/>
  <c r="O212" i="23"/>
  <c r="O211" i="23"/>
  <c r="O210" i="23"/>
  <c r="O209" i="23"/>
  <c r="O208" i="23"/>
  <c r="O207" i="23"/>
  <c r="O206" i="23"/>
  <c r="O205" i="23"/>
  <c r="O204" i="23"/>
  <c r="O203" i="23"/>
  <c r="O202" i="23"/>
  <c r="O201" i="23"/>
  <c r="O199" i="23"/>
  <c r="O198" i="23"/>
  <c r="O197" i="23"/>
  <c r="O196" i="23"/>
  <c r="O195" i="23"/>
  <c r="O194" i="23"/>
  <c r="O193" i="23"/>
  <c r="O192" i="23"/>
  <c r="O191" i="23"/>
  <c r="O190" i="23"/>
  <c r="O189" i="23"/>
  <c r="O188" i="23"/>
  <c r="O187" i="23"/>
  <c r="O186" i="23"/>
  <c r="O185" i="23"/>
  <c r="O184" i="23"/>
  <c r="O182" i="23"/>
  <c r="O181" i="23"/>
  <c r="O180" i="23"/>
  <c r="O179" i="23"/>
  <c r="O178" i="23"/>
  <c r="O177" i="23"/>
  <c r="O175" i="23"/>
  <c r="O174" i="23"/>
  <c r="O173" i="23"/>
  <c r="O171" i="23"/>
  <c r="U171" i="23" s="1"/>
  <c r="J19" i="30" s="1"/>
  <c r="P162" i="19" s="1"/>
  <c r="O170" i="23"/>
  <c r="O169" i="23"/>
  <c r="O168" i="23"/>
  <c r="U168" i="23" s="1"/>
  <c r="J16" i="30" s="1"/>
  <c r="P159" i="19" s="1"/>
  <c r="O167" i="23"/>
  <c r="O166" i="23"/>
  <c r="O165" i="23"/>
  <c r="O164" i="23"/>
  <c r="O163" i="23"/>
  <c r="O162" i="23"/>
  <c r="O161" i="23"/>
  <c r="O160" i="23"/>
  <c r="O159" i="23"/>
  <c r="O158" i="23"/>
  <c r="O157" i="23"/>
  <c r="O156" i="23"/>
  <c r="O155" i="23"/>
  <c r="O154" i="23"/>
  <c r="O153" i="23"/>
  <c r="O152" i="23"/>
  <c r="O151" i="23"/>
  <c r="O150" i="23"/>
  <c r="O148" i="23"/>
  <c r="O147" i="23"/>
  <c r="O146" i="23"/>
  <c r="O145" i="23"/>
  <c r="O144" i="23"/>
  <c r="O143" i="23"/>
  <c r="O142" i="23"/>
  <c r="O141" i="23"/>
  <c r="O140" i="23"/>
  <c r="O139" i="23"/>
  <c r="O138" i="23"/>
  <c r="O137" i="23"/>
  <c r="O136" i="23"/>
  <c r="O135" i="23"/>
  <c r="O134" i="23"/>
  <c r="O132" i="23"/>
  <c r="O131" i="23"/>
  <c r="O130" i="23"/>
  <c r="O129" i="23"/>
  <c r="O128" i="23"/>
  <c r="O127" i="23"/>
  <c r="O126" i="23"/>
  <c r="O125" i="23"/>
  <c r="O124" i="23"/>
  <c r="O123" i="23"/>
  <c r="O122" i="23"/>
  <c r="O121" i="23"/>
  <c r="O119" i="23"/>
  <c r="O118" i="23"/>
  <c r="O117" i="23"/>
  <c r="O116" i="23"/>
  <c r="O115" i="23"/>
  <c r="O114" i="23"/>
  <c r="O113" i="23"/>
  <c r="O112" i="23"/>
  <c r="O111" i="23"/>
  <c r="O110" i="23"/>
  <c r="O109" i="23"/>
  <c r="O108" i="23"/>
  <c r="O107" i="23"/>
  <c r="O105" i="23"/>
  <c r="O104" i="23"/>
  <c r="O103" i="23"/>
  <c r="O102" i="23"/>
  <c r="O101" i="23"/>
  <c r="O100" i="23"/>
  <c r="O99" i="23"/>
  <c r="O98" i="23"/>
  <c r="O97" i="23"/>
  <c r="O96" i="23"/>
  <c r="O95" i="23"/>
  <c r="O94" i="23"/>
  <c r="O92" i="23"/>
  <c r="O91" i="23"/>
  <c r="O90" i="23"/>
  <c r="O89" i="23"/>
  <c r="O88" i="23"/>
  <c r="O87" i="23"/>
  <c r="O86" i="23"/>
  <c r="O85" i="23"/>
  <c r="O84" i="23"/>
  <c r="O83" i="23"/>
  <c r="O82" i="23"/>
  <c r="O81" i="23"/>
  <c r="O80" i="23"/>
  <c r="O78" i="23"/>
  <c r="O77" i="23"/>
  <c r="O76" i="23"/>
  <c r="O75" i="23"/>
  <c r="O74" i="23"/>
  <c r="O73" i="23"/>
  <c r="O72" i="23"/>
  <c r="O71" i="23"/>
  <c r="O70" i="23"/>
  <c r="O69" i="23"/>
  <c r="O68" i="23"/>
  <c r="O67" i="23"/>
  <c r="O65" i="23"/>
  <c r="U65" i="23" s="1"/>
  <c r="J6" i="30" s="1"/>
  <c r="P63" i="19" s="1"/>
  <c r="O64" i="23"/>
  <c r="O63" i="23"/>
  <c r="O62" i="23"/>
  <c r="O61" i="23"/>
  <c r="O60" i="23"/>
  <c r="O59" i="23"/>
  <c r="O57" i="23"/>
  <c r="O56" i="23"/>
  <c r="O55" i="23"/>
  <c r="O54" i="23"/>
  <c r="O52" i="23"/>
  <c r="O51" i="23"/>
  <c r="O49" i="23"/>
  <c r="O48" i="23"/>
  <c r="O47" i="23"/>
  <c r="O46" i="23"/>
  <c r="O45" i="23"/>
  <c r="O44" i="23"/>
  <c r="O43" i="23"/>
  <c r="O41" i="23"/>
  <c r="O40" i="23"/>
  <c r="O39" i="23"/>
  <c r="O38" i="23"/>
  <c r="O37" i="23"/>
  <c r="O36" i="23"/>
  <c r="O35" i="23"/>
  <c r="O33" i="23"/>
  <c r="O32" i="23"/>
  <c r="O31" i="23"/>
  <c r="O30" i="23"/>
  <c r="O29" i="23"/>
  <c r="O28" i="23"/>
  <c r="O27" i="23"/>
  <c r="O25" i="23"/>
  <c r="O24" i="23"/>
  <c r="O23" i="23"/>
  <c r="O22" i="23"/>
  <c r="O21" i="23"/>
  <c r="O20" i="23"/>
  <c r="O19" i="23"/>
  <c r="O17" i="23"/>
  <c r="O16" i="23"/>
  <c r="O15" i="23"/>
  <c r="O14" i="23"/>
  <c r="O13" i="23"/>
  <c r="O12" i="23"/>
  <c r="O11" i="23"/>
  <c r="O9" i="23"/>
  <c r="O8" i="23"/>
  <c r="O7" i="23"/>
  <c r="O6" i="23"/>
  <c r="O5" i="23"/>
  <c r="O4" i="23"/>
  <c r="R1213" i="23"/>
  <c r="S1213" i="23" s="1"/>
  <c r="T1213" i="23" s="1"/>
  <c r="R1212" i="23"/>
  <c r="S1212" i="23" s="1"/>
  <c r="T1212" i="23" s="1"/>
  <c r="R1211" i="23"/>
  <c r="S1211" i="23" s="1"/>
  <c r="T1211" i="23" s="1"/>
  <c r="R1210" i="23"/>
  <c r="S1210" i="23" s="1"/>
  <c r="T1210" i="23" s="1"/>
  <c r="R1209" i="23"/>
  <c r="S1209" i="23" s="1"/>
  <c r="T1209" i="23" s="1"/>
  <c r="T1208" i="23"/>
  <c r="S1208" i="23"/>
  <c r="E1208" i="23"/>
  <c r="O1208" i="23" s="1"/>
  <c r="U1208" i="23" s="1"/>
  <c r="J96" i="30" s="1"/>
  <c r="R1207" i="23"/>
  <c r="S1207" i="23" s="1"/>
  <c r="T1207" i="23" s="1"/>
  <c r="R1206" i="23"/>
  <c r="S1206" i="23" s="1"/>
  <c r="T1206" i="23" s="1"/>
  <c r="R1205" i="23"/>
  <c r="S1205" i="23" s="1"/>
  <c r="T1205" i="23" s="1"/>
  <c r="R1204" i="23"/>
  <c r="S1204" i="23" s="1"/>
  <c r="T1204" i="23" s="1"/>
  <c r="R1203" i="23"/>
  <c r="S1203" i="23" s="1"/>
  <c r="T1203" i="23" s="1"/>
  <c r="T1202" i="23"/>
  <c r="S1202" i="23"/>
  <c r="E1202" i="23"/>
  <c r="R1201" i="23"/>
  <c r="S1201" i="23" s="1"/>
  <c r="T1201" i="23" s="1"/>
  <c r="R1200" i="23"/>
  <c r="S1200" i="23" s="1"/>
  <c r="T1200" i="23" s="1"/>
  <c r="R1199" i="23"/>
  <c r="S1199" i="23" s="1"/>
  <c r="T1199" i="23" s="1"/>
  <c r="R1198" i="23"/>
  <c r="S1198" i="23" s="1"/>
  <c r="T1198" i="23" s="1"/>
  <c r="R1197" i="23"/>
  <c r="S1197" i="23" s="1"/>
  <c r="T1197" i="23" s="1"/>
  <c r="T1196" i="23"/>
  <c r="S1196" i="23"/>
  <c r="E1196" i="23"/>
  <c r="O1196" i="23" s="1"/>
  <c r="R1195" i="23"/>
  <c r="S1195" i="23" s="1"/>
  <c r="T1195" i="23" s="1"/>
  <c r="R1194" i="23"/>
  <c r="S1194" i="23" s="1"/>
  <c r="T1194" i="23" s="1"/>
  <c r="R1193" i="23"/>
  <c r="S1193" i="23" s="1"/>
  <c r="T1193" i="23" s="1"/>
  <c r="R1192" i="23"/>
  <c r="S1192" i="23" s="1"/>
  <c r="T1192" i="23" s="1"/>
  <c r="R1191" i="23"/>
  <c r="S1191" i="23" s="1"/>
  <c r="T1191" i="23" s="1"/>
  <c r="T1190" i="23"/>
  <c r="S1190" i="23"/>
  <c r="E1190" i="23"/>
  <c r="O1190" i="23" s="1"/>
  <c r="U1190" i="23" s="1"/>
  <c r="J93" i="30" s="1"/>
  <c r="R1189" i="23"/>
  <c r="S1189" i="23" s="1"/>
  <c r="T1189" i="23" s="1"/>
  <c r="R1188" i="23"/>
  <c r="S1188" i="23" s="1"/>
  <c r="T1188" i="23" s="1"/>
  <c r="R1187" i="23"/>
  <c r="S1187" i="23" s="1"/>
  <c r="T1187" i="23" s="1"/>
  <c r="R1186" i="23"/>
  <c r="S1186" i="23" s="1"/>
  <c r="T1186" i="23" s="1"/>
  <c r="R1185" i="23"/>
  <c r="S1185" i="23" s="1"/>
  <c r="T1185" i="23" s="1"/>
  <c r="T1184" i="23"/>
  <c r="S1184" i="23"/>
  <c r="E1184" i="23"/>
  <c r="O1184" i="23" s="1"/>
  <c r="R1183" i="23"/>
  <c r="S1183" i="23" s="1"/>
  <c r="T1183" i="23" s="1"/>
  <c r="R1182" i="23"/>
  <c r="S1182" i="23" s="1"/>
  <c r="T1182" i="23" s="1"/>
  <c r="R1181" i="23"/>
  <c r="S1181" i="23" s="1"/>
  <c r="T1181" i="23" s="1"/>
  <c r="R1180" i="23"/>
  <c r="S1180" i="23" s="1"/>
  <c r="T1180" i="23" s="1"/>
  <c r="R1179" i="23"/>
  <c r="S1179" i="23" s="1"/>
  <c r="T1179" i="23" s="1"/>
  <c r="T1178" i="23"/>
  <c r="S1178" i="23"/>
  <c r="E1178" i="23"/>
  <c r="R1177" i="23"/>
  <c r="S1177" i="23" s="1"/>
  <c r="T1177" i="23" s="1"/>
  <c r="R1176" i="23"/>
  <c r="S1176" i="23" s="1"/>
  <c r="T1176" i="23" s="1"/>
  <c r="R1175" i="23"/>
  <c r="S1175" i="23" s="1"/>
  <c r="T1175" i="23" s="1"/>
  <c r="R1174" i="23"/>
  <c r="S1174" i="23" s="1"/>
  <c r="T1174" i="23" s="1"/>
  <c r="R1173" i="23"/>
  <c r="S1173" i="23" s="1"/>
  <c r="T1173" i="23" s="1"/>
  <c r="T1172" i="23"/>
  <c r="S1172" i="23"/>
  <c r="E1172" i="23"/>
  <c r="O1172" i="23" s="1"/>
  <c r="U1172" i="23" s="1"/>
  <c r="J90" i="30" s="1"/>
  <c r="R1171" i="23"/>
  <c r="S1171" i="23" s="1"/>
  <c r="T1171" i="23" s="1"/>
  <c r="R1170" i="23"/>
  <c r="S1170" i="23" s="1"/>
  <c r="T1170" i="23" s="1"/>
  <c r="R1169" i="23"/>
  <c r="S1169" i="23" s="1"/>
  <c r="T1169" i="23" s="1"/>
  <c r="R1168" i="23"/>
  <c r="S1168" i="23" s="1"/>
  <c r="T1168" i="23" s="1"/>
  <c r="R1167" i="23"/>
  <c r="S1167" i="23" s="1"/>
  <c r="T1167" i="23" s="1"/>
  <c r="T1166" i="23"/>
  <c r="S1166" i="23"/>
  <c r="E1166" i="23"/>
  <c r="O1166" i="23" s="1"/>
  <c r="U1166" i="23" s="1"/>
  <c r="J89" i="30" s="1"/>
  <c r="R1165" i="23"/>
  <c r="S1165" i="23" s="1"/>
  <c r="T1165" i="23" s="1"/>
  <c r="R1164" i="23"/>
  <c r="S1164" i="23" s="1"/>
  <c r="T1164" i="23" s="1"/>
  <c r="R1163" i="23"/>
  <c r="S1163" i="23" s="1"/>
  <c r="T1163" i="23" s="1"/>
  <c r="R1162" i="23"/>
  <c r="S1162" i="23" s="1"/>
  <c r="T1162" i="23" s="1"/>
  <c r="R1161" i="23"/>
  <c r="S1161" i="23" s="1"/>
  <c r="T1161" i="23" s="1"/>
  <c r="T1160" i="23"/>
  <c r="S1160" i="23"/>
  <c r="E1160" i="23"/>
  <c r="O1160" i="23" s="1"/>
  <c r="U1160" i="23" s="1"/>
  <c r="J88" i="30" s="1"/>
  <c r="T1159" i="23"/>
  <c r="R1159" i="23"/>
  <c r="R1158" i="23"/>
  <c r="S1158" i="23" s="1"/>
  <c r="T1158" i="23" s="1"/>
  <c r="R1157" i="23"/>
  <c r="S1157" i="23" s="1"/>
  <c r="T1157" i="23" s="1"/>
  <c r="R1156" i="23"/>
  <c r="S1156" i="23" s="1"/>
  <c r="T1156" i="23" s="1"/>
  <c r="R1155" i="23"/>
  <c r="S1155" i="23" s="1"/>
  <c r="T1155" i="23" s="1"/>
  <c r="R1154" i="23"/>
  <c r="S1154" i="23" s="1"/>
  <c r="T1154" i="23" s="1"/>
  <c r="R1153" i="23"/>
  <c r="S1153" i="23" s="1"/>
  <c r="T1153" i="23" s="1"/>
  <c r="R1152" i="23"/>
  <c r="S1152" i="23" s="1"/>
  <c r="T1152" i="23" s="1"/>
  <c r="T1151" i="23"/>
  <c r="S1151" i="23"/>
  <c r="R1126" i="23"/>
  <c r="S1126" i="23" s="1"/>
  <c r="T1126" i="23" s="1"/>
  <c r="T1125" i="23"/>
  <c r="S1125" i="23"/>
  <c r="T1113" i="23"/>
  <c r="S1113" i="23"/>
  <c r="R1112" i="23"/>
  <c r="S1112" i="23" s="1"/>
  <c r="T1112" i="23" s="1"/>
  <c r="R1111" i="23"/>
  <c r="S1111" i="23" s="1"/>
  <c r="T1111" i="23" s="1"/>
  <c r="R1110" i="23"/>
  <c r="S1110" i="23" s="1"/>
  <c r="T1110" i="23" s="1"/>
  <c r="R1109" i="23"/>
  <c r="S1109" i="23" s="1"/>
  <c r="T1109" i="23" s="1"/>
  <c r="T1108" i="23"/>
  <c r="R1108" i="23"/>
  <c r="S1108" i="23" s="1"/>
  <c r="R1107" i="23"/>
  <c r="S1107" i="23" s="1"/>
  <c r="T1107" i="23" s="1"/>
  <c r="R1106" i="23"/>
  <c r="S1106" i="23" s="1"/>
  <c r="T1106" i="23" s="1"/>
  <c r="T1105" i="23"/>
  <c r="S1105" i="23"/>
  <c r="T1104" i="23"/>
  <c r="R1104" i="23"/>
  <c r="R1103" i="23"/>
  <c r="S1103" i="23" s="1"/>
  <c r="T1103" i="23" s="1"/>
  <c r="R1102" i="23"/>
  <c r="S1102" i="23" s="1"/>
  <c r="T1102" i="23" s="1"/>
  <c r="R1101" i="23"/>
  <c r="S1101" i="23" s="1"/>
  <c r="T1101" i="23" s="1"/>
  <c r="R1100" i="23"/>
  <c r="S1100" i="23" s="1"/>
  <c r="T1100" i="23" s="1"/>
  <c r="R1099" i="23"/>
  <c r="S1099" i="23" s="1"/>
  <c r="T1099" i="23" s="1"/>
  <c r="R1098" i="23"/>
  <c r="S1098" i="23" s="1"/>
  <c r="T1098" i="23" s="1"/>
  <c r="R1097" i="23"/>
  <c r="S1097" i="23" s="1"/>
  <c r="T1097" i="23" s="1"/>
  <c r="T1096" i="23"/>
  <c r="S1096" i="23"/>
  <c r="R1071" i="23"/>
  <c r="S1071" i="23" s="1"/>
  <c r="T1071" i="23" s="1"/>
  <c r="T1070" i="23"/>
  <c r="S1070" i="23"/>
  <c r="R1069" i="23"/>
  <c r="S1069" i="23" s="1"/>
  <c r="T1069" i="23" s="1"/>
  <c r="R1068" i="23"/>
  <c r="S1068" i="23" s="1"/>
  <c r="T1068" i="23" s="1"/>
  <c r="R1067" i="23"/>
  <c r="S1067" i="23" s="1"/>
  <c r="T1067" i="23" s="1"/>
  <c r="R1066" i="23"/>
  <c r="S1066" i="23" s="1"/>
  <c r="T1066" i="23" s="1"/>
  <c r="R1065" i="23"/>
  <c r="S1065" i="23" s="1"/>
  <c r="T1065" i="23" s="1"/>
  <c r="R1064" i="23"/>
  <c r="S1064" i="23" s="1"/>
  <c r="T1064" i="23" s="1"/>
  <c r="R1063" i="23"/>
  <c r="S1063" i="23" s="1"/>
  <c r="T1063" i="23" s="1"/>
  <c r="R1062" i="23"/>
  <c r="S1062" i="23" s="1"/>
  <c r="T1062" i="23" s="1"/>
  <c r="R1061" i="23"/>
  <c r="S1061" i="23" s="1"/>
  <c r="T1061" i="23" s="1"/>
  <c r="R1060" i="23"/>
  <c r="S1060" i="23" s="1"/>
  <c r="T1060" i="23" s="1"/>
  <c r="R1059" i="23"/>
  <c r="S1059" i="23" s="1"/>
  <c r="T1059" i="23" s="1"/>
  <c r="T1058" i="23"/>
  <c r="S1058" i="23"/>
  <c r="R1057" i="23"/>
  <c r="S1057" i="23" s="1"/>
  <c r="T1057" i="23" s="1"/>
  <c r="R1056" i="23"/>
  <c r="S1056" i="23" s="1"/>
  <c r="T1056" i="23" s="1"/>
  <c r="R1055" i="23"/>
  <c r="S1055" i="23" s="1"/>
  <c r="T1055" i="23" s="1"/>
  <c r="R1054" i="23"/>
  <c r="S1054" i="23" s="1"/>
  <c r="T1054" i="23" s="1"/>
  <c r="R1053" i="23"/>
  <c r="S1053" i="23" s="1"/>
  <c r="T1053" i="23" s="1"/>
  <c r="R1052" i="23"/>
  <c r="S1052" i="23" s="1"/>
  <c r="T1052" i="23" s="1"/>
  <c r="R1051" i="23"/>
  <c r="S1051" i="23" s="1"/>
  <c r="T1051" i="23" s="1"/>
  <c r="T1050" i="23"/>
  <c r="S1050" i="23"/>
  <c r="T1049" i="23"/>
  <c r="R1049" i="23"/>
  <c r="S1049" i="23" s="1"/>
  <c r="T1048" i="23"/>
  <c r="R1048" i="23"/>
  <c r="S1048" i="23" s="1"/>
  <c r="R1047" i="23"/>
  <c r="S1047" i="23" s="1"/>
  <c r="T1047" i="23" s="1"/>
  <c r="R1046" i="23"/>
  <c r="S1046" i="23" s="1"/>
  <c r="T1046" i="23" s="1"/>
  <c r="R1045" i="23"/>
  <c r="S1045" i="23" s="1"/>
  <c r="T1045" i="23" s="1"/>
  <c r="R1044" i="23"/>
  <c r="S1044" i="23" s="1"/>
  <c r="T1044" i="23" s="1"/>
  <c r="T1043" i="23"/>
  <c r="R1043" i="23"/>
  <c r="S1043" i="23" s="1"/>
  <c r="R1042" i="23"/>
  <c r="S1042" i="23" s="1"/>
  <c r="T1042" i="23" s="1"/>
  <c r="T1041" i="23"/>
  <c r="R1041" i="23"/>
  <c r="S1041" i="23" s="1"/>
  <c r="T1040" i="23"/>
  <c r="R1040" i="23"/>
  <c r="S1040" i="23" s="1"/>
  <c r="R1039" i="23"/>
  <c r="S1039" i="23" s="1"/>
  <c r="T1039" i="23" s="1"/>
  <c r="R1038" i="23"/>
  <c r="S1038" i="23" s="1"/>
  <c r="T1038" i="23" s="1"/>
  <c r="T1037" i="23"/>
  <c r="R1037" i="23"/>
  <c r="S1037" i="23" s="1"/>
  <c r="T1036" i="23"/>
  <c r="R1036" i="23"/>
  <c r="S1036" i="23" s="1"/>
  <c r="R1035" i="23"/>
  <c r="S1035" i="23" s="1"/>
  <c r="T1035" i="23" s="1"/>
  <c r="R1034" i="23"/>
  <c r="S1034" i="23" s="1"/>
  <c r="T1034" i="23" s="1"/>
  <c r="R1033" i="23"/>
  <c r="S1033" i="23" s="1"/>
  <c r="T1033" i="23" s="1"/>
  <c r="T1032" i="23"/>
  <c r="S1032" i="23"/>
  <c r="E1032" i="23"/>
  <c r="O1032" i="23" s="1"/>
  <c r="U1032" i="23" s="1"/>
  <c r="J75" i="30" s="1"/>
  <c r="T1031" i="23"/>
  <c r="R1031" i="23"/>
  <c r="S1031" i="23" s="1"/>
  <c r="T1030" i="23"/>
  <c r="R1030" i="23"/>
  <c r="S1030" i="23" s="1"/>
  <c r="T1029" i="23"/>
  <c r="R1029" i="23"/>
  <c r="S1029" i="23" s="1"/>
  <c r="T1028" i="23"/>
  <c r="R1028" i="23"/>
  <c r="S1028" i="23" s="1"/>
  <c r="T1027" i="23"/>
  <c r="R1027" i="23"/>
  <c r="S1027" i="23" s="1"/>
  <c r="T1026" i="23"/>
  <c r="R1026" i="23"/>
  <c r="S1026" i="23" s="1"/>
  <c r="T1025" i="23"/>
  <c r="R1025" i="23"/>
  <c r="S1025" i="23" s="1"/>
  <c r="T1024" i="23"/>
  <c r="R1024" i="23"/>
  <c r="S1024" i="23" s="1"/>
  <c r="T1023" i="23"/>
  <c r="R1023" i="23"/>
  <c r="S1023" i="23" s="1"/>
  <c r="T1022" i="23"/>
  <c r="R1022" i="23"/>
  <c r="S1022" i="23" s="1"/>
  <c r="T1021" i="23"/>
  <c r="R1021" i="23"/>
  <c r="S1021" i="23" s="1"/>
  <c r="T1020" i="23"/>
  <c r="R1020" i="23"/>
  <c r="S1020" i="23" s="1"/>
  <c r="T1019" i="23"/>
  <c r="R1019" i="23"/>
  <c r="S1019" i="23" s="1"/>
  <c r="T1018" i="23"/>
  <c r="R1018" i="23"/>
  <c r="S1018" i="23" s="1"/>
  <c r="T1017" i="23"/>
  <c r="R1017" i="23"/>
  <c r="S1017" i="23" s="1"/>
  <c r="T1016" i="23"/>
  <c r="S1016" i="23"/>
  <c r="E1016" i="23"/>
  <c r="O1016" i="23" s="1"/>
  <c r="T1015" i="23"/>
  <c r="R1015" i="23"/>
  <c r="S1015" i="23" s="1"/>
  <c r="T1014" i="23"/>
  <c r="R1014" i="23"/>
  <c r="S1014" i="23" s="1"/>
  <c r="T1013" i="23"/>
  <c r="R1013" i="23"/>
  <c r="S1013" i="23" s="1"/>
  <c r="T1012" i="23"/>
  <c r="R1012" i="23"/>
  <c r="S1012" i="23" s="1"/>
  <c r="T1011" i="23"/>
  <c r="R1011" i="23"/>
  <c r="S1011" i="23" s="1"/>
  <c r="T1010" i="23"/>
  <c r="R1010" i="23"/>
  <c r="S1010" i="23" s="1"/>
  <c r="T1009" i="23"/>
  <c r="R1009" i="23"/>
  <c r="S1009" i="23" s="1"/>
  <c r="T1008" i="23"/>
  <c r="R1008" i="23"/>
  <c r="S1008" i="23" s="1"/>
  <c r="T1007" i="23"/>
  <c r="R1007" i="23"/>
  <c r="S1007" i="23" s="1"/>
  <c r="T1006" i="23"/>
  <c r="R1006" i="23"/>
  <c r="S1006" i="23" s="1"/>
  <c r="T1005" i="23"/>
  <c r="R1005" i="23"/>
  <c r="S1005" i="23" s="1"/>
  <c r="T1004" i="23"/>
  <c r="R1004" i="23"/>
  <c r="S1004" i="23" s="1"/>
  <c r="T1003" i="23"/>
  <c r="S1003" i="23"/>
  <c r="E1003" i="23"/>
  <c r="T1002" i="23"/>
  <c r="R1002" i="23"/>
  <c r="S1002" i="23" s="1"/>
  <c r="T1001" i="23"/>
  <c r="R1001" i="23"/>
  <c r="S1001" i="23" s="1"/>
  <c r="T1000" i="23"/>
  <c r="R1000" i="23"/>
  <c r="S1000" i="23" s="1"/>
  <c r="T999" i="23"/>
  <c r="S999" i="23"/>
  <c r="E999" i="23"/>
  <c r="O999" i="23" s="1"/>
  <c r="U999" i="23" s="1"/>
  <c r="T998" i="23"/>
  <c r="R998" i="23"/>
  <c r="T997" i="23"/>
  <c r="R997" i="23"/>
  <c r="T996" i="23"/>
  <c r="R996" i="23"/>
  <c r="S996" i="23" s="1"/>
  <c r="T995" i="23"/>
  <c r="R995" i="23"/>
  <c r="S995" i="23" s="1"/>
  <c r="R994" i="23"/>
  <c r="S994" i="23" s="1"/>
  <c r="T994" i="23" s="1"/>
  <c r="T993" i="23"/>
  <c r="R993" i="23"/>
  <c r="S993" i="23" s="1"/>
  <c r="T992" i="23"/>
  <c r="R992" i="23"/>
  <c r="S992" i="23" s="1"/>
  <c r="T991" i="23"/>
  <c r="R991" i="23"/>
  <c r="S991" i="23" s="1"/>
  <c r="T990" i="23"/>
  <c r="R990" i="23"/>
  <c r="S990" i="23" s="1"/>
  <c r="T989" i="23"/>
  <c r="R989" i="23"/>
  <c r="S989" i="23" s="1"/>
  <c r="T988" i="23"/>
  <c r="R988" i="23"/>
  <c r="S988" i="23" s="1"/>
  <c r="T987" i="23"/>
  <c r="R987" i="23"/>
  <c r="S987" i="23" s="1"/>
  <c r="T986" i="23"/>
  <c r="R986" i="23"/>
  <c r="S986" i="23" s="1"/>
  <c r="R985" i="23"/>
  <c r="S985" i="23" s="1"/>
  <c r="T985" i="23" s="1"/>
  <c r="R984" i="23"/>
  <c r="S984" i="23" s="1"/>
  <c r="T984" i="23" s="1"/>
  <c r="T983" i="23"/>
  <c r="R983" i="23"/>
  <c r="S983" i="23" s="1"/>
  <c r="R982" i="23"/>
  <c r="S982" i="23" s="1"/>
  <c r="T982" i="23" s="1"/>
  <c r="T981" i="23"/>
  <c r="R981" i="23"/>
  <c r="S981" i="23" s="1"/>
  <c r="T980" i="23"/>
  <c r="R980" i="23"/>
  <c r="S980" i="23" s="1"/>
  <c r="R979" i="23"/>
  <c r="S979" i="23" s="1"/>
  <c r="T979" i="23" s="1"/>
  <c r="R978" i="23"/>
  <c r="S978" i="23" s="1"/>
  <c r="T978" i="23" s="1"/>
  <c r="R977" i="23"/>
  <c r="S977" i="23" s="1"/>
  <c r="T977" i="23" s="1"/>
  <c r="T976" i="23"/>
  <c r="R976" i="23"/>
  <c r="S976" i="23" s="1"/>
  <c r="T975" i="23"/>
  <c r="S975" i="23"/>
  <c r="E975" i="23"/>
  <c r="O975" i="23" s="1"/>
  <c r="U975" i="23" s="1"/>
  <c r="J69" i="30" s="1"/>
  <c r="R974" i="23"/>
  <c r="S974" i="23" s="1"/>
  <c r="T974" i="23" s="1"/>
  <c r="R973" i="23"/>
  <c r="S973" i="23" s="1"/>
  <c r="T973" i="23" s="1"/>
  <c r="R972" i="23"/>
  <c r="S972" i="23" s="1"/>
  <c r="R971" i="23"/>
  <c r="S971" i="23" s="1"/>
  <c r="T971" i="23" s="1"/>
  <c r="R970" i="23"/>
  <c r="S970" i="23" s="1"/>
  <c r="R969" i="23"/>
  <c r="S969" i="23" s="1"/>
  <c r="T968" i="23"/>
  <c r="S968" i="23"/>
  <c r="O968" i="23"/>
  <c r="U968" i="23" s="1"/>
  <c r="T967" i="23"/>
  <c r="R967" i="23"/>
  <c r="T966" i="23"/>
  <c r="R966" i="23"/>
  <c r="T965" i="23"/>
  <c r="R965" i="23"/>
  <c r="T964" i="23"/>
  <c r="R964" i="23"/>
  <c r="T963" i="23"/>
  <c r="R963" i="23"/>
  <c r="T962" i="23"/>
  <c r="R962" i="23"/>
  <c r="T961" i="23"/>
  <c r="R961" i="23"/>
  <c r="T960" i="23"/>
  <c r="R960" i="23"/>
  <c r="T959" i="23"/>
  <c r="R959" i="23"/>
  <c r="T958" i="23"/>
  <c r="R958" i="23"/>
  <c r="T957" i="23"/>
  <c r="R957" i="23"/>
  <c r="R956" i="23"/>
  <c r="R955" i="23"/>
  <c r="S955" i="23" s="1"/>
  <c r="R954" i="23"/>
  <c r="S954" i="23" s="1"/>
  <c r="R953" i="23"/>
  <c r="S953" i="23" s="1"/>
  <c r="T952" i="23"/>
  <c r="R952" i="23"/>
  <c r="S952" i="23" s="1"/>
  <c r="R951" i="23"/>
  <c r="S951" i="23" s="1"/>
  <c r="R950" i="23"/>
  <c r="S950" i="23" s="1"/>
  <c r="R949" i="23"/>
  <c r="S949" i="23" s="1"/>
  <c r="R948" i="23"/>
  <c r="S948" i="23" s="1"/>
  <c r="R947" i="23"/>
  <c r="S947" i="23" s="1"/>
  <c r="T946" i="23"/>
  <c r="S946" i="23"/>
  <c r="E946" i="23"/>
  <c r="O946" i="23" s="1"/>
  <c r="R945" i="23"/>
  <c r="S945" i="23" s="1"/>
  <c r="T945" i="23" s="1"/>
  <c r="R944" i="23"/>
  <c r="S944" i="23" s="1"/>
  <c r="T944" i="23" s="1"/>
  <c r="R943" i="23"/>
  <c r="S943" i="23" s="1"/>
  <c r="T943" i="23" s="1"/>
  <c r="T941" i="23"/>
  <c r="S941" i="23"/>
  <c r="O941" i="23"/>
  <c r="U941" i="23" s="1"/>
  <c r="J54" i="30" s="1"/>
  <c r="R939" i="23"/>
  <c r="S939" i="23" s="1"/>
  <c r="T939" i="23" s="1"/>
  <c r="R938" i="23"/>
  <c r="S938" i="23" s="1"/>
  <c r="T938" i="23" s="1"/>
  <c r="R937" i="23"/>
  <c r="S937" i="23" s="1"/>
  <c r="T937" i="23" s="1"/>
  <c r="T936" i="23"/>
  <c r="S936" i="23"/>
  <c r="E936" i="23"/>
  <c r="O936" i="23" s="1"/>
  <c r="U936" i="23" s="1"/>
  <c r="J53" i="30" s="1"/>
  <c r="R935" i="23"/>
  <c r="S935" i="23" s="1"/>
  <c r="T935" i="23" s="1"/>
  <c r="R934" i="23"/>
  <c r="S934" i="23" s="1"/>
  <c r="T934" i="23" s="1"/>
  <c r="R933" i="23"/>
  <c r="S933" i="23" s="1"/>
  <c r="T933" i="23" s="1"/>
  <c r="T932" i="23"/>
  <c r="E932" i="23"/>
  <c r="O932" i="23" s="1"/>
  <c r="U932" i="23" s="1"/>
  <c r="J52" i="30" s="1"/>
  <c r="T931" i="23"/>
  <c r="R931" i="23"/>
  <c r="T930" i="23"/>
  <c r="R930" i="23"/>
  <c r="T929" i="23"/>
  <c r="R929" i="23"/>
  <c r="T928" i="23"/>
  <c r="R928" i="23"/>
  <c r="R678" i="23"/>
  <c r="S678" i="23" s="1"/>
  <c r="T678" i="23" s="1"/>
  <c r="T677" i="23"/>
  <c r="S677" i="23"/>
  <c r="E677" i="23"/>
  <c r="O677" i="23" s="1"/>
  <c r="U677" i="23" s="1"/>
  <c r="J47" i="30" s="1"/>
  <c r="T676" i="23"/>
  <c r="R676" i="23"/>
  <c r="T675" i="23"/>
  <c r="R675" i="23"/>
  <c r="S675" i="23" s="1"/>
  <c r="R674" i="23"/>
  <c r="S674" i="23" s="1"/>
  <c r="T674" i="23" s="1"/>
  <c r="R673" i="23"/>
  <c r="S673" i="23" s="1"/>
  <c r="T673" i="23" s="1"/>
  <c r="T672" i="23"/>
  <c r="R672" i="23"/>
  <c r="S672" i="23" s="1"/>
  <c r="T671" i="23"/>
  <c r="R671" i="23"/>
  <c r="S671" i="23" s="1"/>
  <c r="R670" i="23"/>
  <c r="S670" i="23" s="1"/>
  <c r="T670" i="23" s="1"/>
  <c r="T669" i="23"/>
  <c r="R669" i="23"/>
  <c r="S669" i="23" s="1"/>
  <c r="R668" i="23"/>
  <c r="S668" i="23" s="1"/>
  <c r="T668" i="23" s="1"/>
  <c r="T667" i="23"/>
  <c r="R667" i="23"/>
  <c r="S667" i="23" s="1"/>
  <c r="R666" i="23"/>
  <c r="S666" i="23" s="1"/>
  <c r="T666" i="23" s="1"/>
  <c r="T665" i="23"/>
  <c r="R665" i="23"/>
  <c r="S665" i="23" s="1"/>
  <c r="T664" i="23"/>
  <c r="R664" i="23"/>
  <c r="S664" i="23" s="1"/>
  <c r="R663" i="23"/>
  <c r="S663" i="23" s="1"/>
  <c r="T663" i="23" s="1"/>
  <c r="T662" i="23"/>
  <c r="R662" i="23"/>
  <c r="S662" i="23" s="1"/>
  <c r="T661" i="23"/>
  <c r="R661" i="23"/>
  <c r="S661" i="23" s="1"/>
  <c r="R660" i="23"/>
  <c r="S660" i="23" s="1"/>
  <c r="T660" i="23" s="1"/>
  <c r="T659" i="23"/>
  <c r="R659" i="23"/>
  <c r="S659" i="23" s="1"/>
  <c r="R658" i="23"/>
  <c r="S658" i="23" s="1"/>
  <c r="T658" i="23" s="1"/>
  <c r="R657" i="23"/>
  <c r="S657" i="23" s="1"/>
  <c r="T657" i="23" s="1"/>
  <c r="R656" i="23"/>
  <c r="S656" i="23" s="1"/>
  <c r="T656" i="23" s="1"/>
  <c r="T655" i="23"/>
  <c r="R655" i="23"/>
  <c r="S655" i="23" s="1"/>
  <c r="R654" i="23"/>
  <c r="S654" i="23" s="1"/>
  <c r="T654" i="23" s="1"/>
  <c r="R653" i="23"/>
  <c r="S653" i="23" s="1"/>
  <c r="T653" i="23" s="1"/>
  <c r="T652" i="23"/>
  <c r="R652" i="23"/>
  <c r="S652" i="23" s="1"/>
  <c r="T651" i="23"/>
  <c r="R651" i="23"/>
  <c r="S651" i="23" s="1"/>
  <c r="T650" i="23"/>
  <c r="R650" i="23"/>
  <c r="S650" i="23" s="1"/>
  <c r="T649" i="23"/>
  <c r="R649" i="23"/>
  <c r="S649" i="23" s="1"/>
  <c r="R648" i="23"/>
  <c r="S648" i="23" s="1"/>
  <c r="T648" i="23" s="1"/>
  <c r="R647" i="23"/>
  <c r="S647" i="23" s="1"/>
  <c r="T647" i="23" s="1"/>
  <c r="R646" i="23"/>
  <c r="S646" i="23" s="1"/>
  <c r="T646" i="23" s="1"/>
  <c r="T645" i="23"/>
  <c r="R645" i="23"/>
  <c r="S645" i="23" s="1"/>
  <c r="R644" i="23"/>
  <c r="S644" i="23" s="1"/>
  <c r="T644" i="23" s="1"/>
  <c r="R643" i="23"/>
  <c r="S643" i="23" s="1"/>
  <c r="T643" i="23" s="1"/>
  <c r="R642" i="23"/>
  <c r="S642" i="23" s="1"/>
  <c r="T642" i="23" s="1"/>
  <c r="T641" i="23"/>
  <c r="R641" i="23"/>
  <c r="S641" i="23" s="1"/>
  <c r="R640" i="23"/>
  <c r="S640" i="23" s="1"/>
  <c r="T640" i="23" s="1"/>
  <c r="R639" i="23"/>
  <c r="S639" i="23" s="1"/>
  <c r="T639" i="23" s="1"/>
  <c r="R638" i="23"/>
  <c r="S638" i="23" s="1"/>
  <c r="T638" i="23" s="1"/>
  <c r="R637" i="23"/>
  <c r="S637" i="23" s="1"/>
  <c r="T637" i="23" s="1"/>
  <c r="R636" i="23"/>
  <c r="S636" i="23" s="1"/>
  <c r="T636" i="23" s="1"/>
  <c r="T635" i="23"/>
  <c r="R635" i="23"/>
  <c r="S635" i="23" s="1"/>
  <c r="R634" i="23"/>
  <c r="S634" i="23" s="1"/>
  <c r="T634" i="23" s="1"/>
  <c r="R633" i="23"/>
  <c r="S633" i="23" s="1"/>
  <c r="T633" i="23" s="1"/>
  <c r="T632" i="23"/>
  <c r="R632" i="23"/>
  <c r="S632" i="23" s="1"/>
  <c r="T631" i="23"/>
  <c r="R631" i="23"/>
  <c r="S631" i="23" s="1"/>
  <c r="R630" i="23"/>
  <c r="S630" i="23" s="1"/>
  <c r="T630" i="23" s="1"/>
  <c r="R629" i="23"/>
  <c r="S629" i="23" s="1"/>
  <c r="T629" i="23" s="1"/>
  <c r="R628" i="23"/>
  <c r="S628" i="23" s="1"/>
  <c r="T628" i="23" s="1"/>
  <c r="R627" i="23"/>
  <c r="S627" i="23" s="1"/>
  <c r="T627" i="23" s="1"/>
  <c r="R626" i="23"/>
  <c r="S626" i="23" s="1"/>
  <c r="T626" i="23" s="1"/>
  <c r="T425" i="23"/>
  <c r="E425" i="23"/>
  <c r="O425" i="23" s="1"/>
  <c r="U425" i="23" s="1"/>
  <c r="T424" i="23"/>
  <c r="R424" i="23"/>
  <c r="T423" i="23"/>
  <c r="R423" i="23"/>
  <c r="T422" i="23"/>
  <c r="R422" i="23"/>
  <c r="R421" i="23"/>
  <c r="S421" i="23" s="1"/>
  <c r="T421" i="23" s="1"/>
  <c r="T420" i="23"/>
  <c r="R420" i="23"/>
  <c r="S420" i="23" s="1"/>
  <c r="T419" i="23"/>
  <c r="R419" i="23"/>
  <c r="S419" i="23" s="1"/>
  <c r="T418" i="23"/>
  <c r="R418" i="23"/>
  <c r="S418" i="23" s="1"/>
  <c r="T417" i="23"/>
  <c r="R417" i="23"/>
  <c r="S417" i="23" s="1"/>
  <c r="R416" i="23"/>
  <c r="S416" i="23" s="1"/>
  <c r="T416" i="23" s="1"/>
  <c r="T415" i="23"/>
  <c r="R415" i="23"/>
  <c r="S415" i="23" s="1"/>
  <c r="R414" i="23"/>
  <c r="S414" i="23" s="1"/>
  <c r="T414" i="23" s="1"/>
  <c r="R413" i="23"/>
  <c r="S413" i="23" s="1"/>
  <c r="T413" i="23" s="1"/>
  <c r="R412" i="23"/>
  <c r="S412" i="23" s="1"/>
  <c r="T412" i="23" s="1"/>
  <c r="R411" i="23"/>
  <c r="S411" i="23" s="1"/>
  <c r="T411" i="23" s="1"/>
  <c r="R410" i="23"/>
  <c r="S410" i="23" s="1"/>
  <c r="T410" i="23" s="1"/>
  <c r="R409" i="23"/>
  <c r="S409" i="23" s="1"/>
  <c r="T409" i="23" s="1"/>
  <c r="R408" i="23"/>
  <c r="S408" i="23" s="1"/>
  <c r="T408" i="23" s="1"/>
  <c r="R407" i="23"/>
  <c r="S407" i="23" s="1"/>
  <c r="T407" i="23" s="1"/>
  <c r="R406" i="23"/>
  <c r="S406" i="23" s="1"/>
  <c r="T406" i="23" s="1"/>
  <c r="T371" i="23"/>
  <c r="S371" i="23"/>
  <c r="T370" i="23"/>
  <c r="R370" i="23"/>
  <c r="S370" i="23" s="1"/>
  <c r="T369" i="23"/>
  <c r="R369" i="23"/>
  <c r="S369" i="23" s="1"/>
  <c r="T368" i="23"/>
  <c r="R368" i="23"/>
  <c r="S368" i="23" s="1"/>
  <c r="R367" i="23"/>
  <c r="S367" i="23" s="1"/>
  <c r="T366" i="23"/>
  <c r="R366" i="23"/>
  <c r="S366" i="23" s="1"/>
  <c r="R365" i="23"/>
  <c r="S365" i="23" s="1"/>
  <c r="R364" i="23"/>
  <c r="S364" i="23" s="1"/>
  <c r="R363" i="23"/>
  <c r="S363" i="23" s="1"/>
  <c r="R362" i="23"/>
  <c r="S362" i="23" s="1"/>
  <c r="T361" i="23"/>
  <c r="R361" i="23"/>
  <c r="S361" i="23" s="1"/>
  <c r="R360" i="23"/>
  <c r="S360" i="23" s="1"/>
  <c r="T359" i="23"/>
  <c r="R359" i="23"/>
  <c r="S359" i="23" s="1"/>
  <c r="T358" i="23"/>
  <c r="R358" i="23"/>
  <c r="S358" i="23" s="1"/>
  <c r="T357" i="23"/>
  <c r="S357" i="23"/>
  <c r="E357" i="23"/>
  <c r="O357" i="23" s="1"/>
  <c r="U357" i="23" s="1"/>
  <c r="J40" i="30" s="1"/>
  <c r="T356" i="23"/>
  <c r="R356" i="23"/>
  <c r="S356" i="23" s="1"/>
  <c r="T355" i="23"/>
  <c r="R355" i="23"/>
  <c r="S355" i="23" s="1"/>
  <c r="T354" i="23"/>
  <c r="R354" i="23"/>
  <c r="S354" i="23" s="1"/>
  <c r="R353" i="23"/>
  <c r="S353" i="23" s="1"/>
  <c r="T352" i="23"/>
  <c r="R352" i="23"/>
  <c r="S352" i="23" s="1"/>
  <c r="R351" i="23"/>
  <c r="S351" i="23" s="1"/>
  <c r="T351" i="23" s="1"/>
  <c r="R350" i="23"/>
  <c r="S350" i="23" s="1"/>
  <c r="R349" i="23"/>
  <c r="S349" i="23" s="1"/>
  <c r="R348" i="23"/>
  <c r="S348" i="23" s="1"/>
  <c r="T347" i="23"/>
  <c r="R347" i="23"/>
  <c r="S347" i="23" s="1"/>
  <c r="R346" i="23"/>
  <c r="S346" i="23" s="1"/>
  <c r="T346" i="23" s="1"/>
  <c r="T345" i="23"/>
  <c r="R345" i="23"/>
  <c r="S345" i="23" s="1"/>
  <c r="T344" i="23"/>
  <c r="R344" i="23"/>
  <c r="S344" i="23" s="1"/>
  <c r="T343" i="23"/>
  <c r="E343" i="23"/>
  <c r="O343" i="23" s="1"/>
  <c r="T342" i="23"/>
  <c r="R342" i="23"/>
  <c r="R341" i="23"/>
  <c r="S341" i="23" s="1"/>
  <c r="T341" i="23" s="1"/>
  <c r="R340" i="23"/>
  <c r="S340" i="23" s="1"/>
  <c r="T340" i="23" s="1"/>
  <c r="R339" i="23"/>
  <c r="S339" i="23" s="1"/>
  <c r="T339" i="23" s="1"/>
  <c r="T338" i="23"/>
  <c r="S338" i="23"/>
  <c r="E338" i="23"/>
  <c r="O338" i="23" s="1"/>
  <c r="U338" i="23" s="1"/>
  <c r="J37" i="30" s="1"/>
  <c r="T337" i="23"/>
  <c r="R337" i="23"/>
  <c r="T336" i="23"/>
  <c r="R336" i="23"/>
  <c r="T335" i="23"/>
  <c r="R335" i="23"/>
  <c r="T334" i="23"/>
  <c r="R334" i="23"/>
  <c r="T333" i="23"/>
  <c r="R333" i="23"/>
  <c r="T332" i="23"/>
  <c r="R332" i="23"/>
  <c r="T331" i="23"/>
  <c r="R331" i="23"/>
  <c r="T330" i="23"/>
  <c r="R330" i="23"/>
  <c r="T329" i="23"/>
  <c r="R329" i="23"/>
  <c r="R328" i="23"/>
  <c r="S328" i="23" s="1"/>
  <c r="T328" i="23" s="1"/>
  <c r="T327" i="23"/>
  <c r="R327" i="23"/>
  <c r="T326" i="23"/>
  <c r="R326" i="23"/>
  <c r="T325" i="23"/>
  <c r="R325" i="23"/>
  <c r="T324" i="23"/>
  <c r="R324" i="23"/>
  <c r="T323" i="23"/>
  <c r="R323" i="23"/>
  <c r="T322" i="23"/>
  <c r="R322" i="23"/>
  <c r="T321" i="23"/>
  <c r="R321" i="23"/>
  <c r="T320" i="23"/>
  <c r="R320" i="23"/>
  <c r="T319" i="23"/>
  <c r="R319" i="23"/>
  <c r="T318" i="23"/>
  <c r="R318" i="23"/>
  <c r="T317" i="23"/>
  <c r="R317" i="23"/>
  <c r="T316" i="23"/>
  <c r="R316" i="23"/>
  <c r="T315" i="23"/>
  <c r="R315" i="23"/>
  <c r="T314" i="23"/>
  <c r="R314" i="23"/>
  <c r="T313" i="23"/>
  <c r="R313" i="23"/>
  <c r="T312" i="23"/>
  <c r="R312" i="23"/>
  <c r="T311" i="23"/>
  <c r="R311" i="23"/>
  <c r="R310" i="23"/>
  <c r="S310" i="23" s="1"/>
  <c r="T310" i="23" s="1"/>
  <c r="T309" i="23"/>
  <c r="R309" i="23"/>
  <c r="T308" i="23"/>
  <c r="R308" i="23"/>
  <c r="R307" i="23"/>
  <c r="S307" i="23" s="1"/>
  <c r="T307" i="23" s="1"/>
  <c r="T306" i="23"/>
  <c r="R306" i="23"/>
  <c r="T305" i="23"/>
  <c r="R305" i="23"/>
  <c r="T304" i="23"/>
  <c r="R304" i="23"/>
  <c r="T303" i="23"/>
  <c r="R303" i="23"/>
  <c r="T302" i="23"/>
  <c r="R302" i="23"/>
  <c r="T301" i="23"/>
  <c r="R301" i="23"/>
  <c r="T300" i="23"/>
  <c r="R300" i="23"/>
  <c r="T299" i="23"/>
  <c r="R299" i="23"/>
  <c r="T298" i="23"/>
  <c r="R298" i="23"/>
  <c r="T297" i="23"/>
  <c r="R297" i="23"/>
  <c r="R296" i="23"/>
  <c r="S296" i="23" s="1"/>
  <c r="T296" i="23" s="1"/>
  <c r="T295" i="23"/>
  <c r="R295" i="23"/>
  <c r="T294" i="23"/>
  <c r="R294" i="23"/>
  <c r="T293" i="23"/>
  <c r="R293" i="23"/>
  <c r="T292" i="23"/>
  <c r="E292" i="23"/>
  <c r="O292" i="23" s="1"/>
  <c r="U292" i="23" s="1"/>
  <c r="J36" i="30" s="1"/>
  <c r="T291" i="23"/>
  <c r="R291" i="23"/>
  <c r="T290" i="23"/>
  <c r="R290" i="23"/>
  <c r="T289" i="23"/>
  <c r="R289" i="23"/>
  <c r="S289" i="23" s="1"/>
  <c r="T288" i="23"/>
  <c r="R288" i="23"/>
  <c r="S288" i="23" s="1"/>
  <c r="T287" i="23"/>
  <c r="R287" i="23"/>
  <c r="S287" i="23" s="1"/>
  <c r="T286" i="23"/>
  <c r="R286" i="23"/>
  <c r="S286" i="23" s="1"/>
  <c r="T285" i="23"/>
  <c r="R285" i="23"/>
  <c r="S285" i="23" s="1"/>
  <c r="T284" i="23"/>
  <c r="R284" i="23"/>
  <c r="S284" i="23" s="1"/>
  <c r="T283" i="23"/>
  <c r="R283" i="23"/>
  <c r="S283" i="23" s="1"/>
  <c r="T282" i="23"/>
  <c r="R282" i="23"/>
  <c r="S282" i="23" s="1"/>
  <c r="T281" i="23"/>
  <c r="R281" i="23"/>
  <c r="S281" i="23" s="1"/>
  <c r="T280" i="23"/>
  <c r="R280" i="23"/>
  <c r="S280" i="23" s="1"/>
  <c r="T279" i="23"/>
  <c r="R279" i="23"/>
  <c r="S279" i="23" s="1"/>
  <c r="T278" i="23"/>
  <c r="R278" i="23"/>
  <c r="S278" i="23" s="1"/>
  <c r="T277" i="23"/>
  <c r="R277" i="23"/>
  <c r="S277" i="23" s="1"/>
  <c r="T276" i="23"/>
  <c r="R276" i="23"/>
  <c r="S276" i="23" s="1"/>
  <c r="T275" i="23"/>
  <c r="R275" i="23"/>
  <c r="S275" i="23" s="1"/>
  <c r="T274" i="23"/>
  <c r="R274" i="23"/>
  <c r="S274" i="23" s="1"/>
  <c r="T273" i="23"/>
  <c r="R273" i="23"/>
  <c r="S273" i="23" s="1"/>
  <c r="T272" i="23"/>
  <c r="R272" i="23"/>
  <c r="S272" i="23" s="1"/>
  <c r="T271" i="23"/>
  <c r="R271" i="23"/>
  <c r="S271" i="23" s="1"/>
  <c r="T270" i="23"/>
  <c r="R270" i="23"/>
  <c r="S270" i="23" s="1"/>
  <c r="T269" i="23"/>
  <c r="R269" i="23"/>
  <c r="S269" i="23" s="1"/>
  <c r="T268" i="23"/>
  <c r="R268" i="23"/>
  <c r="S268" i="23" s="1"/>
  <c r="T267" i="23"/>
  <c r="R267" i="23"/>
  <c r="S267" i="23" s="1"/>
  <c r="T266" i="23"/>
  <c r="R266" i="23"/>
  <c r="S266" i="23" s="1"/>
  <c r="T265" i="23"/>
  <c r="R265" i="23"/>
  <c r="S265" i="23" s="1"/>
  <c r="T264" i="23"/>
  <c r="R264" i="23"/>
  <c r="S264" i="23" s="1"/>
  <c r="T263" i="23"/>
  <c r="R263" i="23"/>
  <c r="S263" i="23" s="1"/>
  <c r="T262" i="23"/>
  <c r="R262" i="23"/>
  <c r="S262" i="23" s="1"/>
  <c r="T261" i="23"/>
  <c r="R261" i="23"/>
  <c r="S261" i="23" s="1"/>
  <c r="T260" i="23"/>
  <c r="R260" i="23"/>
  <c r="S260" i="23" s="1"/>
  <c r="T259" i="23"/>
  <c r="R259" i="23"/>
  <c r="S259" i="23" s="1"/>
  <c r="T258" i="23"/>
  <c r="S258" i="23"/>
  <c r="O258" i="23"/>
  <c r="U258" i="23" s="1"/>
  <c r="J33" i="30" s="1"/>
  <c r="T257" i="23"/>
  <c r="R257" i="23"/>
  <c r="S257" i="23" s="1"/>
  <c r="T256" i="23"/>
  <c r="R256" i="23"/>
  <c r="R255" i="23"/>
  <c r="T254" i="23"/>
  <c r="R254" i="23"/>
  <c r="S254" i="23" s="1"/>
  <c r="T253" i="23"/>
  <c r="R253" i="23"/>
  <c r="S253" i="23" s="1"/>
  <c r="T252" i="23"/>
  <c r="R252" i="23"/>
  <c r="S252" i="23" s="1"/>
  <c r="T251" i="23"/>
  <c r="R251" i="23"/>
  <c r="S251" i="23" s="1"/>
  <c r="R250" i="23"/>
  <c r="S250" i="23" s="1"/>
  <c r="R249" i="23"/>
  <c r="S249" i="23" s="1"/>
  <c r="T248" i="23"/>
  <c r="R248" i="23"/>
  <c r="S248" i="23" s="1"/>
  <c r="T247" i="23"/>
  <c r="R247" i="23"/>
  <c r="S247" i="23" s="1"/>
  <c r="T246" i="23"/>
  <c r="R246" i="23"/>
  <c r="S246" i="23" s="1"/>
  <c r="T245" i="23"/>
  <c r="R245" i="23"/>
  <c r="S245" i="23" s="1"/>
  <c r="T244" i="23"/>
  <c r="R244" i="23"/>
  <c r="S244" i="23" s="1"/>
  <c r="T243" i="23"/>
  <c r="R243" i="23"/>
  <c r="S243" i="23" s="1"/>
  <c r="T242" i="23"/>
  <c r="R242" i="23"/>
  <c r="S242" i="23" s="1"/>
  <c r="R241" i="23"/>
  <c r="S241" i="23" s="1"/>
  <c r="R240" i="23"/>
  <c r="S240" i="23" s="1"/>
  <c r="R239" i="23"/>
  <c r="S239" i="23" s="1"/>
  <c r="T238" i="23"/>
  <c r="E238" i="23"/>
  <c r="O238" i="23" s="1"/>
  <c r="R237" i="23"/>
  <c r="T236" i="23"/>
  <c r="R236" i="23"/>
  <c r="T235" i="23"/>
  <c r="R235" i="23"/>
  <c r="S235" i="23" s="1"/>
  <c r="T234" i="23"/>
  <c r="R234" i="23"/>
  <c r="S234" i="23" s="1"/>
  <c r="T233" i="23"/>
  <c r="R233" i="23"/>
  <c r="S233" i="23" s="1"/>
  <c r="T232" i="23"/>
  <c r="R232" i="23"/>
  <c r="S232" i="23" s="1"/>
  <c r="T231" i="23"/>
  <c r="R231" i="23"/>
  <c r="S231" i="23" s="1"/>
  <c r="T230" i="23"/>
  <c r="R230" i="23"/>
  <c r="S230" i="23" s="1"/>
  <c r="R229" i="23"/>
  <c r="S229" i="23" s="1"/>
  <c r="T228" i="23"/>
  <c r="R228" i="23"/>
  <c r="S228" i="23" s="1"/>
  <c r="R227" i="23"/>
  <c r="S227" i="23" s="1"/>
  <c r="T226" i="23"/>
  <c r="R226" i="23"/>
  <c r="S226" i="23" s="1"/>
  <c r="R225" i="23"/>
  <c r="S225" i="23" s="1"/>
  <c r="R224" i="23"/>
  <c r="S224" i="23" s="1"/>
  <c r="R223" i="23"/>
  <c r="S223" i="23" s="1"/>
  <c r="R222" i="23"/>
  <c r="S222" i="23" s="1"/>
  <c r="R221" i="23"/>
  <c r="S221" i="23" s="1"/>
  <c r="R220" i="23"/>
  <c r="S220" i="23" s="1"/>
  <c r="T219" i="23"/>
  <c r="S219" i="23"/>
  <c r="E219" i="23"/>
  <c r="O219" i="23" s="1"/>
  <c r="R218" i="23"/>
  <c r="R217" i="23"/>
  <c r="R216" i="23"/>
  <c r="S216" i="23" s="1"/>
  <c r="T216" i="23" s="1"/>
  <c r="T215" i="23"/>
  <c r="R215" i="23"/>
  <c r="S215" i="23" s="1"/>
  <c r="T214" i="23"/>
  <c r="R214" i="23"/>
  <c r="S214" i="23" s="1"/>
  <c r="T213" i="23"/>
  <c r="R213" i="23"/>
  <c r="S213" i="23" s="1"/>
  <c r="R212" i="23"/>
  <c r="S212" i="23" s="1"/>
  <c r="T212" i="23" s="1"/>
  <c r="R211" i="23"/>
  <c r="S211" i="23" s="1"/>
  <c r="T211" i="23" s="1"/>
  <c r="R210" i="23"/>
  <c r="S210" i="23" s="1"/>
  <c r="T210" i="23" s="1"/>
  <c r="T209" i="23"/>
  <c r="R209" i="23"/>
  <c r="S209" i="23" s="1"/>
  <c r="R208" i="23"/>
  <c r="S208" i="23" s="1"/>
  <c r="T208" i="23" s="1"/>
  <c r="T207" i="23"/>
  <c r="R207" i="23"/>
  <c r="S207" i="23" s="1"/>
  <c r="T206" i="23"/>
  <c r="R206" i="23"/>
  <c r="S206" i="23" s="1"/>
  <c r="T205" i="23"/>
  <c r="R205" i="23"/>
  <c r="S205" i="23" s="1"/>
  <c r="T204" i="23"/>
  <c r="R204" i="23"/>
  <c r="S204" i="23" s="1"/>
  <c r="T203" i="23"/>
  <c r="R203" i="23"/>
  <c r="S203" i="23" s="1"/>
  <c r="R202" i="23"/>
  <c r="S202" i="23" s="1"/>
  <c r="T202" i="23" s="1"/>
  <c r="R201" i="23"/>
  <c r="S201" i="23" s="1"/>
  <c r="T201" i="23" s="1"/>
  <c r="T200" i="23"/>
  <c r="S200" i="23"/>
  <c r="E200" i="23"/>
  <c r="O200" i="23" s="1"/>
  <c r="U200" i="23" s="1"/>
  <c r="J23" i="30" s="1"/>
  <c r="T199" i="23"/>
  <c r="R199" i="23"/>
  <c r="S199" i="23" s="1"/>
  <c r="T198" i="23"/>
  <c r="R198" i="23"/>
  <c r="S198" i="23" s="1"/>
  <c r="T197" i="23"/>
  <c r="R197" i="23"/>
  <c r="S197" i="23" s="1"/>
  <c r="T196" i="23"/>
  <c r="R196" i="23"/>
  <c r="S196" i="23" s="1"/>
  <c r="R195" i="23"/>
  <c r="S195" i="23" s="1"/>
  <c r="T195" i="23" s="1"/>
  <c r="T194" i="23"/>
  <c r="R194" i="23"/>
  <c r="S194" i="23" s="1"/>
  <c r="T193" i="23"/>
  <c r="R193" i="23"/>
  <c r="S193" i="23" s="1"/>
  <c r="T192" i="23"/>
  <c r="R192" i="23"/>
  <c r="S192" i="23" s="1"/>
  <c r="T191" i="23"/>
  <c r="R191" i="23"/>
  <c r="S191" i="23" s="1"/>
  <c r="T190" i="23"/>
  <c r="R190" i="23"/>
  <c r="S190" i="23" s="1"/>
  <c r="T189" i="23"/>
  <c r="R189" i="23"/>
  <c r="S189" i="23" s="1"/>
  <c r="T188" i="23"/>
  <c r="R188" i="23"/>
  <c r="S188" i="23" s="1"/>
  <c r="R187" i="23"/>
  <c r="S187" i="23" s="1"/>
  <c r="T187" i="23" s="1"/>
  <c r="R186" i="23"/>
  <c r="S186" i="23" s="1"/>
  <c r="T186" i="23" s="1"/>
  <c r="R185" i="23"/>
  <c r="S185" i="23" s="1"/>
  <c r="T185" i="23" s="1"/>
  <c r="R184" i="23"/>
  <c r="S184" i="23" s="1"/>
  <c r="T183" i="23"/>
  <c r="S183" i="23"/>
  <c r="E183" i="23"/>
  <c r="O183" i="23" s="1"/>
  <c r="T182" i="23"/>
  <c r="R182" i="23"/>
  <c r="S182" i="23" s="1"/>
  <c r="R181" i="23"/>
  <c r="S181" i="23" s="1"/>
  <c r="T181" i="23" s="1"/>
  <c r="T180" i="23"/>
  <c r="R180" i="23"/>
  <c r="S180" i="23" s="1"/>
  <c r="T179" i="23"/>
  <c r="R179" i="23"/>
  <c r="S179" i="23" s="1"/>
  <c r="R178" i="23"/>
  <c r="S178" i="23" s="1"/>
  <c r="T178" i="23" s="1"/>
  <c r="R177" i="23"/>
  <c r="S177" i="23" s="1"/>
  <c r="T177" i="23" s="1"/>
  <c r="T176" i="23"/>
  <c r="S176" i="23"/>
  <c r="E176" i="23"/>
  <c r="O176" i="23" s="1"/>
  <c r="R175" i="23"/>
  <c r="S175" i="23" s="1"/>
  <c r="T175" i="23" s="1"/>
  <c r="R174" i="23"/>
  <c r="S174" i="23" s="1"/>
  <c r="T174" i="23" s="1"/>
  <c r="R173" i="23"/>
  <c r="S173" i="23" s="1"/>
  <c r="T173" i="23" s="1"/>
  <c r="T172" i="23"/>
  <c r="S172" i="23"/>
  <c r="E172" i="23"/>
  <c r="O172" i="23" s="1"/>
  <c r="U172" i="23" s="1"/>
  <c r="J20" i="30" s="1"/>
  <c r="S171" i="23"/>
  <c r="T171" i="23" s="1"/>
  <c r="S170" i="23"/>
  <c r="T170" i="23" s="1"/>
  <c r="S169" i="23"/>
  <c r="T169" i="23" s="1"/>
  <c r="S168" i="23"/>
  <c r="T168" i="23" s="1"/>
  <c r="R167" i="23"/>
  <c r="S167" i="23" s="1"/>
  <c r="R166" i="23"/>
  <c r="S166" i="23" s="1"/>
  <c r="R165" i="23"/>
  <c r="S165" i="23" s="1"/>
  <c r="R164" i="23"/>
  <c r="S164" i="23" s="1"/>
  <c r="R163" i="23"/>
  <c r="S163" i="23" s="1"/>
  <c r="R162" i="23"/>
  <c r="S162" i="23" s="1"/>
  <c r="R161" i="23"/>
  <c r="S161" i="23" s="1"/>
  <c r="R160" i="23"/>
  <c r="S160" i="23" s="1"/>
  <c r="R159" i="23"/>
  <c r="S159" i="23" s="1"/>
  <c r="R158" i="23"/>
  <c r="S158" i="23" s="1"/>
  <c r="R157" i="23"/>
  <c r="S157" i="23" s="1"/>
  <c r="R156" i="23"/>
  <c r="S156" i="23" s="1"/>
  <c r="R155" i="23"/>
  <c r="S155" i="23" s="1"/>
  <c r="R154" i="23"/>
  <c r="S154" i="23" s="1"/>
  <c r="R153" i="23"/>
  <c r="S153" i="23" s="1"/>
  <c r="R152" i="23"/>
  <c r="S152" i="23" s="1"/>
  <c r="R151" i="23"/>
  <c r="S151" i="23" s="1"/>
  <c r="R150" i="23"/>
  <c r="S150" i="23" s="1"/>
  <c r="T149" i="23"/>
  <c r="S149" i="23"/>
  <c r="E149" i="23"/>
  <c r="O149" i="23" s="1"/>
  <c r="R148" i="23"/>
  <c r="S148" i="23" s="1"/>
  <c r="R147" i="23"/>
  <c r="S147" i="23" s="1"/>
  <c r="R146" i="23"/>
  <c r="S146" i="23" s="1"/>
  <c r="T146" i="23" s="1"/>
  <c r="T145" i="23"/>
  <c r="R145" i="23"/>
  <c r="S145" i="23" s="1"/>
  <c r="R144" i="23"/>
  <c r="S144" i="23" s="1"/>
  <c r="R143" i="23"/>
  <c r="S143" i="23" s="1"/>
  <c r="T143" i="23" s="1"/>
  <c r="R142" i="23"/>
  <c r="S142" i="23" s="1"/>
  <c r="R141" i="23"/>
  <c r="S141" i="23" s="1"/>
  <c r="T141" i="23" s="1"/>
  <c r="T140" i="23"/>
  <c r="R140" i="23"/>
  <c r="S140" i="23" s="1"/>
  <c r="R139" i="23"/>
  <c r="S139" i="23" s="1"/>
  <c r="R138" i="23"/>
  <c r="S138" i="23" s="1"/>
  <c r="T138" i="23" s="1"/>
  <c r="R137" i="23"/>
  <c r="S137" i="23" s="1"/>
  <c r="T136" i="23"/>
  <c r="R136" i="23"/>
  <c r="S136" i="23" s="1"/>
  <c r="T135" i="23"/>
  <c r="R135" i="23"/>
  <c r="S135" i="23" s="1"/>
  <c r="R134" i="23"/>
  <c r="S134" i="23" s="1"/>
  <c r="T133" i="23"/>
  <c r="S133" i="23"/>
  <c r="E133" i="23"/>
  <c r="O133" i="23" s="1"/>
  <c r="T132" i="23"/>
  <c r="R132" i="23"/>
  <c r="S132" i="23" s="1"/>
  <c r="T131" i="23"/>
  <c r="R131" i="23"/>
  <c r="S131" i="23" s="1"/>
  <c r="T130" i="23"/>
  <c r="R130" i="23"/>
  <c r="S130" i="23" s="1"/>
  <c r="T129" i="23"/>
  <c r="R129" i="23"/>
  <c r="S129" i="23" s="1"/>
  <c r="R128" i="23"/>
  <c r="S128" i="23" s="1"/>
  <c r="T128" i="23" s="1"/>
  <c r="T127" i="23"/>
  <c r="R127" i="23"/>
  <c r="S127" i="23" s="1"/>
  <c r="T126" i="23"/>
  <c r="R126" i="23"/>
  <c r="S126" i="23" s="1"/>
  <c r="T125" i="23"/>
  <c r="R125" i="23"/>
  <c r="S125" i="23" s="1"/>
  <c r="T124" i="23"/>
  <c r="R124" i="23"/>
  <c r="S124" i="23" s="1"/>
  <c r="R123" i="23"/>
  <c r="S123" i="23" s="1"/>
  <c r="T123" i="23" s="1"/>
  <c r="T122" i="23"/>
  <c r="R122" i="23"/>
  <c r="S122" i="23" s="1"/>
  <c r="R121" i="23"/>
  <c r="S121" i="23" s="1"/>
  <c r="T121" i="23" s="1"/>
  <c r="T120" i="23"/>
  <c r="S120" i="23"/>
  <c r="E120" i="23"/>
  <c r="O120" i="23" s="1"/>
  <c r="S119" i="23"/>
  <c r="T119" i="23" s="1"/>
  <c r="T118" i="23"/>
  <c r="R118" i="23"/>
  <c r="S118" i="23" s="1"/>
  <c r="T117" i="23"/>
  <c r="R117" i="23"/>
  <c r="S117" i="23" s="1"/>
  <c r="R116" i="23"/>
  <c r="S116" i="23" s="1"/>
  <c r="T116" i="23" s="1"/>
  <c r="R115" i="23"/>
  <c r="S115" i="23" s="1"/>
  <c r="T115" i="23" s="1"/>
  <c r="R114" i="23"/>
  <c r="S114" i="23" s="1"/>
  <c r="T114" i="23" s="1"/>
  <c r="R113" i="23"/>
  <c r="S113" i="23" s="1"/>
  <c r="T113" i="23" s="1"/>
  <c r="R112" i="23"/>
  <c r="S112" i="23" s="1"/>
  <c r="T112" i="23" s="1"/>
  <c r="R111" i="23"/>
  <c r="S111" i="23" s="1"/>
  <c r="T111" i="23" s="1"/>
  <c r="R110" i="23"/>
  <c r="S110" i="23" s="1"/>
  <c r="T110" i="23" s="1"/>
  <c r="R109" i="23"/>
  <c r="S109" i="23" s="1"/>
  <c r="T109" i="23" s="1"/>
  <c r="R108" i="23"/>
  <c r="S108" i="23" s="1"/>
  <c r="T108" i="23" s="1"/>
  <c r="R107" i="23"/>
  <c r="S107" i="23" s="1"/>
  <c r="T107" i="23" s="1"/>
  <c r="T106" i="23"/>
  <c r="S106" i="23"/>
  <c r="E106" i="23"/>
  <c r="R105" i="23"/>
  <c r="S105" i="23" s="1"/>
  <c r="T105" i="23" s="1"/>
  <c r="R104" i="23"/>
  <c r="S104" i="23" s="1"/>
  <c r="T104" i="23" s="1"/>
  <c r="R103" i="23"/>
  <c r="S103" i="23" s="1"/>
  <c r="T103" i="23" s="1"/>
  <c r="R102" i="23"/>
  <c r="S102" i="23" s="1"/>
  <c r="T102" i="23" s="1"/>
  <c r="R101" i="23"/>
  <c r="S101" i="23" s="1"/>
  <c r="T101" i="23" s="1"/>
  <c r="R100" i="23"/>
  <c r="S100" i="23" s="1"/>
  <c r="T100" i="23" s="1"/>
  <c r="R99" i="23"/>
  <c r="S99" i="23" s="1"/>
  <c r="T99" i="23" s="1"/>
  <c r="R98" i="23"/>
  <c r="S98" i="23" s="1"/>
  <c r="T98" i="23" s="1"/>
  <c r="R97" i="23"/>
  <c r="S97" i="23" s="1"/>
  <c r="T97" i="23" s="1"/>
  <c r="R96" i="23"/>
  <c r="S96" i="23" s="1"/>
  <c r="T96" i="23" s="1"/>
  <c r="R95" i="23"/>
  <c r="S95" i="23" s="1"/>
  <c r="T95" i="23" s="1"/>
  <c r="R94" i="23"/>
  <c r="S94" i="23" s="1"/>
  <c r="T94" i="23" s="1"/>
  <c r="T93" i="23"/>
  <c r="S93" i="23"/>
  <c r="E93" i="23"/>
  <c r="O93" i="23" s="1"/>
  <c r="S92" i="23"/>
  <c r="T92" i="23" s="1"/>
  <c r="R91" i="23"/>
  <c r="S91" i="23" s="1"/>
  <c r="T91" i="23" s="1"/>
  <c r="R90" i="23"/>
  <c r="S90" i="23" s="1"/>
  <c r="T90" i="23" s="1"/>
  <c r="T89" i="23"/>
  <c r="R89" i="23"/>
  <c r="S89" i="23" s="1"/>
  <c r="T88" i="23"/>
  <c r="R88" i="23"/>
  <c r="S88" i="23" s="1"/>
  <c r="T87" i="23"/>
  <c r="R87" i="23"/>
  <c r="S87" i="23" s="1"/>
  <c r="T86" i="23"/>
  <c r="R86" i="23"/>
  <c r="S86" i="23" s="1"/>
  <c r="T85" i="23"/>
  <c r="R85" i="23"/>
  <c r="S85" i="23" s="1"/>
  <c r="T84" i="23"/>
  <c r="R84" i="23"/>
  <c r="S84" i="23" s="1"/>
  <c r="T83" i="23"/>
  <c r="R83" i="23"/>
  <c r="S83" i="23" s="1"/>
  <c r="R82" i="23"/>
  <c r="S82" i="23" s="1"/>
  <c r="T82" i="23" s="1"/>
  <c r="R81" i="23"/>
  <c r="S81" i="23" s="1"/>
  <c r="T81" i="23" s="1"/>
  <c r="R80" i="23"/>
  <c r="S80" i="23" s="1"/>
  <c r="T79" i="23"/>
  <c r="S79" i="23"/>
  <c r="E79" i="23"/>
  <c r="O79" i="23" s="1"/>
  <c r="R78" i="23"/>
  <c r="S78" i="23" s="1"/>
  <c r="T78" i="23" s="1"/>
  <c r="R77" i="23"/>
  <c r="S77" i="23" s="1"/>
  <c r="T77" i="23" s="1"/>
  <c r="R76" i="23"/>
  <c r="S76" i="23" s="1"/>
  <c r="T76" i="23" s="1"/>
  <c r="R75" i="23"/>
  <c r="S75" i="23" s="1"/>
  <c r="T75" i="23" s="1"/>
  <c r="R74" i="23"/>
  <c r="S74" i="23" s="1"/>
  <c r="R73" i="23"/>
  <c r="S73" i="23" s="1"/>
  <c r="R72" i="23"/>
  <c r="S72" i="23" s="1"/>
  <c r="T72" i="23" s="1"/>
  <c r="R71" i="23"/>
  <c r="S71" i="23" s="1"/>
  <c r="T71" i="23" s="1"/>
  <c r="R70" i="23"/>
  <c r="S70" i="23" s="1"/>
  <c r="T70" i="23" s="1"/>
  <c r="R69" i="23"/>
  <c r="S69" i="23" s="1"/>
  <c r="T69" i="23" s="1"/>
  <c r="R68" i="23"/>
  <c r="S68" i="23" s="1"/>
  <c r="T68" i="23" s="1"/>
  <c r="R67" i="23"/>
  <c r="S67" i="23" s="1"/>
  <c r="T66" i="23"/>
  <c r="S66" i="23"/>
  <c r="E66" i="23"/>
  <c r="O66" i="23" s="1"/>
  <c r="S65" i="23"/>
  <c r="T65" i="23" s="1"/>
  <c r="S64" i="23"/>
  <c r="T63" i="23"/>
  <c r="R63" i="23"/>
  <c r="S63" i="23" s="1"/>
  <c r="T62" i="23"/>
  <c r="R62" i="23"/>
  <c r="S62" i="23" s="1"/>
  <c r="R61" i="23"/>
  <c r="S61" i="23" s="1"/>
  <c r="T61" i="23" s="1"/>
  <c r="R60" i="23"/>
  <c r="S60" i="23" s="1"/>
  <c r="T60" i="23" s="1"/>
  <c r="R59" i="23"/>
  <c r="S59" i="23" s="1"/>
  <c r="T59" i="23" s="1"/>
  <c r="R58" i="23"/>
  <c r="S58" i="23" s="1"/>
  <c r="T58" i="23" s="1"/>
  <c r="R57" i="23"/>
  <c r="S57" i="23" s="1"/>
  <c r="T57" i="23" s="1"/>
  <c r="R56" i="23"/>
  <c r="S56" i="23" s="1"/>
  <c r="T56" i="23" s="1"/>
  <c r="R55" i="23"/>
  <c r="S55" i="23" s="1"/>
  <c r="T55" i="23" s="1"/>
  <c r="R54" i="23"/>
  <c r="S54" i="23" s="1"/>
  <c r="T54" i="23" s="1"/>
  <c r="T53" i="23"/>
  <c r="R53" i="23"/>
  <c r="S53" i="23" s="1"/>
  <c r="T52" i="23"/>
  <c r="R52" i="23"/>
  <c r="S52" i="23" s="1"/>
  <c r="R51" i="23"/>
  <c r="S51" i="23" s="1"/>
  <c r="T51" i="23" s="1"/>
  <c r="R50" i="23"/>
  <c r="S50" i="23" s="1"/>
  <c r="T50" i="23" s="1"/>
  <c r="T49" i="23"/>
  <c r="R49" i="23"/>
  <c r="S49" i="23" s="1"/>
  <c r="R48" i="23"/>
  <c r="S48" i="23" s="1"/>
  <c r="T48" i="23" s="1"/>
  <c r="R47" i="23"/>
  <c r="S47" i="23" s="1"/>
  <c r="T47" i="23" s="1"/>
  <c r="R46" i="23"/>
  <c r="S46" i="23" s="1"/>
  <c r="T46" i="23" s="1"/>
  <c r="R45" i="23"/>
  <c r="S45" i="23" s="1"/>
  <c r="T45" i="23" s="1"/>
  <c r="R44" i="23"/>
  <c r="S44" i="23" s="1"/>
  <c r="T44" i="23" s="1"/>
  <c r="T43" i="23"/>
  <c r="R43" i="23"/>
  <c r="S43" i="23" s="1"/>
  <c r="T42" i="23"/>
  <c r="R42" i="23"/>
  <c r="S42" i="23" s="1"/>
  <c r="R41" i="23"/>
  <c r="S41" i="23" s="1"/>
  <c r="T41" i="23" s="1"/>
  <c r="R40" i="23"/>
  <c r="S40" i="23" s="1"/>
  <c r="T40" i="23" s="1"/>
  <c r="T39" i="23"/>
  <c r="R39" i="23"/>
  <c r="S39" i="23" s="1"/>
  <c r="R38" i="23"/>
  <c r="S38" i="23" s="1"/>
  <c r="T38" i="23" s="1"/>
  <c r="R37" i="23"/>
  <c r="S37" i="23" s="1"/>
  <c r="T37" i="23" s="1"/>
  <c r="R36" i="23"/>
  <c r="S36" i="23" s="1"/>
  <c r="T36" i="23" s="1"/>
  <c r="R35" i="23"/>
  <c r="S35" i="23" s="1"/>
  <c r="T35" i="23" s="1"/>
  <c r="R34" i="23"/>
  <c r="S34" i="23" s="1"/>
  <c r="T34" i="23" s="1"/>
  <c r="T33" i="23"/>
  <c r="R33" i="23"/>
  <c r="S33" i="23" s="1"/>
  <c r="T32" i="23"/>
  <c r="R32" i="23"/>
  <c r="S32" i="23" s="1"/>
  <c r="T31" i="23"/>
  <c r="R31" i="23"/>
  <c r="S31" i="23" s="1"/>
  <c r="T30" i="23"/>
  <c r="R30" i="23"/>
  <c r="S30" i="23" s="1"/>
  <c r="T29" i="23"/>
  <c r="R29" i="23"/>
  <c r="S29" i="23" s="1"/>
  <c r="T28" i="23"/>
  <c r="R28" i="23"/>
  <c r="S28" i="23" s="1"/>
  <c r="T27" i="23"/>
  <c r="R27" i="23"/>
  <c r="S27" i="23" s="1"/>
  <c r="R26" i="23"/>
  <c r="S26" i="23" s="1"/>
  <c r="T26" i="23" s="1"/>
  <c r="T25" i="23"/>
  <c r="R25" i="23"/>
  <c r="S25" i="23" s="1"/>
  <c r="R24" i="23"/>
  <c r="S24" i="23" s="1"/>
  <c r="T24" i="23" s="1"/>
  <c r="T23" i="23"/>
  <c r="R23" i="23"/>
  <c r="S23" i="23" s="1"/>
  <c r="T22" i="23"/>
  <c r="R22" i="23"/>
  <c r="S22" i="23" s="1"/>
  <c r="R21" i="23"/>
  <c r="S21" i="23" s="1"/>
  <c r="T21" i="23" s="1"/>
  <c r="R20" i="23"/>
  <c r="S20" i="23" s="1"/>
  <c r="T20" i="23" s="1"/>
  <c r="R19" i="23"/>
  <c r="S19" i="23" s="1"/>
  <c r="T19" i="23" s="1"/>
  <c r="R18" i="23"/>
  <c r="S18" i="23" s="1"/>
  <c r="T18" i="23" s="1"/>
  <c r="R17" i="23"/>
  <c r="S17" i="23" s="1"/>
  <c r="T17" i="23" s="1"/>
  <c r="R16" i="23"/>
  <c r="S16" i="23" s="1"/>
  <c r="T16" i="23" s="1"/>
  <c r="R15" i="23"/>
  <c r="S15" i="23" s="1"/>
  <c r="T15" i="23" s="1"/>
  <c r="R14" i="23"/>
  <c r="S14" i="23" s="1"/>
  <c r="T14" i="23" s="1"/>
  <c r="T13" i="23"/>
  <c r="R13" i="23"/>
  <c r="S13" i="23" s="1"/>
  <c r="T12" i="23"/>
  <c r="R12" i="23"/>
  <c r="S12" i="23" s="1"/>
  <c r="R11" i="23"/>
  <c r="S11" i="23" s="1"/>
  <c r="T11" i="23" s="1"/>
  <c r="R10" i="23"/>
  <c r="S10" i="23" s="1"/>
  <c r="T10" i="23" s="1"/>
  <c r="R9" i="23"/>
  <c r="S9" i="23" s="1"/>
  <c r="T9" i="23" s="1"/>
  <c r="R8" i="23"/>
  <c r="S8" i="23" s="1"/>
  <c r="T8" i="23" s="1"/>
  <c r="R7" i="23"/>
  <c r="S7" i="23" s="1"/>
  <c r="T7" i="23" s="1"/>
  <c r="R6" i="23"/>
  <c r="S6" i="23" s="1"/>
  <c r="T6" i="23" s="1"/>
  <c r="R5" i="23"/>
  <c r="S5" i="23" s="1"/>
  <c r="T5" i="23" s="1"/>
  <c r="R4" i="23"/>
  <c r="S4" i="23" s="1"/>
  <c r="T4" i="23" s="1"/>
  <c r="E3" i="23"/>
  <c r="O3" i="23" s="1"/>
  <c r="J76" i="30" l="1"/>
  <c r="U1050" i="23"/>
  <c r="U176" i="23"/>
  <c r="J21" i="30" s="1"/>
  <c r="J45" i="30"/>
  <c r="P405" i="19" s="1"/>
  <c r="J41" i="30"/>
  <c r="P1071" i="19"/>
  <c r="P1072" i="19"/>
  <c r="P1073" i="19"/>
  <c r="P1069" i="19"/>
  <c r="P1068" i="19"/>
  <c r="P1070" i="19"/>
  <c r="P292" i="19"/>
  <c r="P309" i="19"/>
  <c r="P279" i="19"/>
  <c r="P296" i="19"/>
  <c r="P313" i="19"/>
  <c r="P299" i="19"/>
  <c r="P300" i="19"/>
  <c r="P317" i="19"/>
  <c r="P287" i="19"/>
  <c r="P304" i="19"/>
  <c r="P282" i="19"/>
  <c r="P307" i="19"/>
  <c r="P308" i="19"/>
  <c r="P278" i="19"/>
  <c r="P295" i="19"/>
  <c r="P312" i="19"/>
  <c r="P290" i="19"/>
  <c r="P315" i="19"/>
  <c r="P316" i="19"/>
  <c r="P286" i="19"/>
  <c r="P303" i="19"/>
  <c r="P320" i="19"/>
  <c r="P298" i="19"/>
  <c r="P277" i="19"/>
  <c r="P294" i="19"/>
  <c r="P311" i="19"/>
  <c r="P281" i="19"/>
  <c r="P306" i="19"/>
  <c r="P285" i="19"/>
  <c r="P302" i="19"/>
  <c r="P319" i="19"/>
  <c r="P289" i="19"/>
  <c r="P314" i="19"/>
  <c r="P276" i="19"/>
  <c r="P293" i="19"/>
  <c r="P310" i="19"/>
  <c r="P280" i="19"/>
  <c r="P297" i="19"/>
  <c r="P283" i="19"/>
  <c r="P288" i="19"/>
  <c r="P305" i="19"/>
  <c r="P291" i="19"/>
  <c r="P284" i="19"/>
  <c r="P301" i="19"/>
  <c r="P318" i="19"/>
  <c r="P321" i="19"/>
  <c r="P322" i="19"/>
  <c r="P323" i="19"/>
  <c r="P909" i="19"/>
  <c r="P910" i="19"/>
  <c r="P911" i="19"/>
  <c r="J72" i="30"/>
  <c r="J73" i="30"/>
  <c r="P596" i="19"/>
  <c r="P477" i="19"/>
  <c r="P648" i="19"/>
  <c r="P568" i="19"/>
  <c r="P534" i="19"/>
  <c r="P578" i="19"/>
  <c r="P603" i="19"/>
  <c r="P517" i="19"/>
  <c r="P500" i="19"/>
  <c r="P634" i="19"/>
  <c r="P554" i="19"/>
  <c r="P630" i="19"/>
  <c r="P467" i="19"/>
  <c r="P595" i="19"/>
  <c r="P446" i="19"/>
  <c r="P418" i="19"/>
  <c r="P538" i="19"/>
  <c r="P263" i="19"/>
  <c r="P267" i="19"/>
  <c r="P271" i="19"/>
  <c r="P259" i="19"/>
  <c r="P260" i="19"/>
  <c r="P264" i="19"/>
  <c r="P268" i="19"/>
  <c r="P272" i="19"/>
  <c r="P261" i="19"/>
  <c r="P265" i="19"/>
  <c r="P269" i="19"/>
  <c r="P273" i="19"/>
  <c r="P262" i="19"/>
  <c r="P258" i="19"/>
  <c r="P270" i="19"/>
  <c r="P266" i="19"/>
  <c r="P917" i="19"/>
  <c r="P918" i="19"/>
  <c r="P919" i="19"/>
  <c r="P916" i="19"/>
  <c r="P691" i="19"/>
  <c r="P771" i="19"/>
  <c r="P699" i="19"/>
  <c r="P655" i="19"/>
  <c r="P724" i="19"/>
  <c r="P788" i="19"/>
  <c r="P852" i="19"/>
  <c r="P666" i="19"/>
  <c r="P733" i="19"/>
  <c r="P797" i="19"/>
  <c r="P861" i="19"/>
  <c r="P677" i="19"/>
  <c r="P742" i="19"/>
  <c r="P806" i="19"/>
  <c r="P870" i="19"/>
  <c r="P687" i="19"/>
  <c r="P751" i="19"/>
  <c r="P815" i="19"/>
  <c r="P879" i="19"/>
  <c r="P696" i="19"/>
  <c r="P760" i="19"/>
  <c r="P824" i="19"/>
  <c r="P888" i="19"/>
  <c r="P705" i="19"/>
  <c r="P769" i="19"/>
  <c r="P833" i="19"/>
  <c r="P897" i="19"/>
  <c r="P722" i="19"/>
  <c r="P786" i="19"/>
  <c r="P850" i="19"/>
  <c r="P683" i="19"/>
  <c r="P851" i="19"/>
  <c r="P707" i="19"/>
  <c r="P883" i="19"/>
  <c r="P665" i="19"/>
  <c r="P732" i="19"/>
  <c r="P796" i="19"/>
  <c r="P860" i="19"/>
  <c r="P676" i="19"/>
  <c r="P741" i="19"/>
  <c r="P805" i="19"/>
  <c r="P869" i="19"/>
  <c r="P686" i="19"/>
  <c r="P750" i="19"/>
  <c r="P814" i="19"/>
  <c r="P878" i="19"/>
  <c r="P695" i="19"/>
  <c r="P759" i="19"/>
  <c r="P823" i="19"/>
  <c r="P887" i="19"/>
  <c r="P704" i="19"/>
  <c r="P768" i="19"/>
  <c r="P832" i="19"/>
  <c r="P896" i="19"/>
  <c r="P713" i="19"/>
  <c r="P777" i="19"/>
  <c r="P841" i="19"/>
  <c r="P663" i="19"/>
  <c r="P730" i="19"/>
  <c r="P794" i="19"/>
  <c r="P858" i="19"/>
  <c r="P787" i="19"/>
  <c r="P843" i="19"/>
  <c r="P819" i="19"/>
  <c r="P675" i="19"/>
  <c r="P740" i="19"/>
  <c r="P804" i="19"/>
  <c r="P868" i="19"/>
  <c r="P685" i="19"/>
  <c r="P749" i="19"/>
  <c r="P813" i="19"/>
  <c r="P877" i="19"/>
  <c r="P694" i="19"/>
  <c r="P758" i="19"/>
  <c r="P822" i="19"/>
  <c r="P886" i="19"/>
  <c r="P703" i="19"/>
  <c r="P767" i="19"/>
  <c r="P831" i="19"/>
  <c r="P895" i="19"/>
  <c r="P712" i="19"/>
  <c r="P776" i="19"/>
  <c r="P840" i="19"/>
  <c r="P904" i="19"/>
  <c r="P721" i="19"/>
  <c r="P785" i="19"/>
  <c r="P849" i="19"/>
  <c r="P673" i="19"/>
  <c r="P738" i="19"/>
  <c r="P802" i="19"/>
  <c r="P866" i="19"/>
  <c r="P803" i="19"/>
  <c r="P723" i="19"/>
  <c r="P779" i="19"/>
  <c r="P755" i="19"/>
  <c r="P660" i="19"/>
  <c r="P684" i="19"/>
  <c r="P748" i="19"/>
  <c r="P812" i="19"/>
  <c r="P876" i="19"/>
  <c r="P693" i="19"/>
  <c r="P757" i="19"/>
  <c r="P821" i="19"/>
  <c r="P885" i="19"/>
  <c r="P702" i="19"/>
  <c r="P766" i="19"/>
  <c r="P830" i="19"/>
  <c r="P894" i="19"/>
  <c r="P711" i="19"/>
  <c r="P775" i="19"/>
  <c r="P839" i="19"/>
  <c r="P903" i="19"/>
  <c r="P720" i="19"/>
  <c r="P784" i="19"/>
  <c r="P848" i="19"/>
  <c r="P661" i="19"/>
  <c r="P729" i="19"/>
  <c r="P793" i="19"/>
  <c r="P857" i="19"/>
  <c r="P682" i="19"/>
  <c r="P746" i="19"/>
  <c r="P810" i="19"/>
  <c r="P874" i="19"/>
  <c r="P739" i="19"/>
  <c r="P715" i="19"/>
  <c r="P668" i="19"/>
  <c r="P692" i="19"/>
  <c r="P756" i="19"/>
  <c r="P820" i="19"/>
  <c r="P884" i="19"/>
  <c r="P701" i="19"/>
  <c r="P765" i="19"/>
  <c r="P829" i="19"/>
  <c r="P893" i="19"/>
  <c r="P710" i="19"/>
  <c r="P774" i="19"/>
  <c r="P838" i="19"/>
  <c r="P902" i="19"/>
  <c r="P719" i="19"/>
  <c r="P783" i="19"/>
  <c r="P847" i="19"/>
  <c r="P659" i="19"/>
  <c r="P728" i="19"/>
  <c r="P792" i="19"/>
  <c r="P856" i="19"/>
  <c r="P672" i="19"/>
  <c r="P737" i="19"/>
  <c r="P801" i="19"/>
  <c r="P865" i="19"/>
  <c r="P690" i="19"/>
  <c r="P754" i="19"/>
  <c r="P818" i="19"/>
  <c r="P882" i="19"/>
  <c r="P891" i="19"/>
  <c r="P662" i="19"/>
  <c r="P700" i="19"/>
  <c r="P764" i="19"/>
  <c r="P828" i="19"/>
  <c r="P892" i="19"/>
  <c r="P709" i="19"/>
  <c r="P773" i="19"/>
  <c r="P837" i="19"/>
  <c r="P901" i="19"/>
  <c r="P718" i="19"/>
  <c r="P782" i="19"/>
  <c r="P846" i="19"/>
  <c r="P658" i="19"/>
  <c r="P727" i="19"/>
  <c r="P791" i="19"/>
  <c r="P855" i="19"/>
  <c r="P671" i="19"/>
  <c r="P736" i="19"/>
  <c r="P800" i="19"/>
  <c r="P864" i="19"/>
  <c r="P681" i="19"/>
  <c r="P745" i="19"/>
  <c r="P809" i="19"/>
  <c r="P873" i="19"/>
  <c r="P698" i="19"/>
  <c r="P762" i="19"/>
  <c r="P826" i="19"/>
  <c r="P890" i="19"/>
  <c r="P875" i="19"/>
  <c r="P899" i="19"/>
  <c r="P827" i="19"/>
  <c r="P670" i="19"/>
  <c r="P708" i="19"/>
  <c r="P772" i="19"/>
  <c r="P836" i="19"/>
  <c r="P900" i="19"/>
  <c r="P717" i="19"/>
  <c r="P781" i="19"/>
  <c r="P845" i="19"/>
  <c r="P657" i="19"/>
  <c r="P726" i="19"/>
  <c r="P790" i="19"/>
  <c r="P854" i="19"/>
  <c r="P669" i="19"/>
  <c r="P735" i="19"/>
  <c r="P799" i="19"/>
  <c r="P863" i="19"/>
  <c r="P680" i="19"/>
  <c r="P744" i="19"/>
  <c r="P808" i="19"/>
  <c r="P872" i="19"/>
  <c r="P689" i="19"/>
  <c r="P753" i="19"/>
  <c r="P817" i="19"/>
  <c r="P881" i="19"/>
  <c r="P706" i="19"/>
  <c r="P770" i="19"/>
  <c r="P834" i="19"/>
  <c r="P898" i="19"/>
  <c r="P811" i="19"/>
  <c r="P656" i="19"/>
  <c r="P679" i="19"/>
  <c r="P697" i="19"/>
  <c r="P725" i="19"/>
  <c r="P743" i="19"/>
  <c r="P761" i="19"/>
  <c r="P789" i="19"/>
  <c r="P807" i="19"/>
  <c r="P825" i="19"/>
  <c r="P747" i="19"/>
  <c r="P853" i="19"/>
  <c r="P871" i="19"/>
  <c r="P889" i="19"/>
  <c r="P867" i="19"/>
  <c r="P859" i="19"/>
  <c r="P763" i="19"/>
  <c r="P678" i="19"/>
  <c r="P667" i="19"/>
  <c r="P688" i="19"/>
  <c r="P714" i="19"/>
  <c r="P674" i="19"/>
  <c r="P795" i="19"/>
  <c r="P835" i="19"/>
  <c r="P716" i="19"/>
  <c r="P734" i="19"/>
  <c r="P752" i="19"/>
  <c r="P778" i="19"/>
  <c r="P780" i="19"/>
  <c r="P798" i="19"/>
  <c r="P816" i="19"/>
  <c r="P842" i="19"/>
  <c r="P664" i="19"/>
  <c r="P844" i="19"/>
  <c r="P862" i="19"/>
  <c r="P880" i="19"/>
  <c r="P731" i="19"/>
  <c r="P1036" i="19"/>
  <c r="P1052" i="19"/>
  <c r="P1044" i="19"/>
  <c r="P1054" i="19"/>
  <c r="P1049" i="19"/>
  <c r="P1059" i="19"/>
  <c r="P1039" i="19"/>
  <c r="P1047" i="19"/>
  <c r="P1042" i="19"/>
  <c r="P1037" i="19"/>
  <c r="P1055" i="19"/>
  <c r="P1050" i="19"/>
  <c r="P1045" i="19"/>
  <c r="P1040" i="19"/>
  <c r="P1058" i="19"/>
  <c r="P1053" i="19"/>
  <c r="P1048" i="19"/>
  <c r="P1035" i="19"/>
  <c r="P1038" i="19"/>
  <c r="P1056" i="19"/>
  <c r="P1043" i="19"/>
  <c r="P1046" i="19"/>
  <c r="P1041" i="19"/>
  <c r="P1057" i="19"/>
  <c r="P1051" i="19"/>
  <c r="P341" i="19"/>
  <c r="P346" i="19"/>
  <c r="P349" i="19"/>
  <c r="P339" i="19"/>
  <c r="P342" i="19"/>
  <c r="P347" i="19"/>
  <c r="P350" i="19"/>
  <c r="P343" i="19"/>
  <c r="P344" i="19"/>
  <c r="P340" i="19"/>
  <c r="P345" i="19"/>
  <c r="P348" i="19"/>
  <c r="P338" i="19"/>
  <c r="P1128" i="19"/>
  <c r="P1124" i="19"/>
  <c r="P1125" i="19"/>
  <c r="P1127" i="19"/>
  <c r="P1126" i="19"/>
  <c r="P1145" i="19"/>
  <c r="P1144" i="19"/>
  <c r="P1146" i="19"/>
  <c r="P1147" i="19"/>
  <c r="P1148" i="19"/>
  <c r="P164" i="19"/>
  <c r="P165" i="19"/>
  <c r="P163" i="19"/>
  <c r="P196" i="19"/>
  <c r="P200" i="19"/>
  <c r="P189" i="19"/>
  <c r="P193" i="19"/>
  <c r="P197" i="19"/>
  <c r="P201" i="19"/>
  <c r="P190" i="19"/>
  <c r="P194" i="19"/>
  <c r="P198" i="19"/>
  <c r="P202" i="19"/>
  <c r="P191" i="19"/>
  <c r="P203" i="19"/>
  <c r="P199" i="19"/>
  <c r="P195" i="19"/>
  <c r="P192" i="19"/>
  <c r="P188" i="19"/>
  <c r="P915" i="19"/>
  <c r="P912" i="19"/>
  <c r="P913" i="19"/>
  <c r="P914" i="19"/>
  <c r="P1005" i="19"/>
  <c r="P1016" i="19"/>
  <c r="P1004" i="19"/>
  <c r="P1013" i="19"/>
  <c r="P1001" i="19"/>
  <c r="P1006" i="19"/>
  <c r="P1009" i="19"/>
  <c r="P1014" i="19"/>
  <c r="P1002" i="19"/>
  <c r="P1012" i="19"/>
  <c r="P1007" i="19"/>
  <c r="P1010" i="19"/>
  <c r="P1015" i="19"/>
  <c r="P1003" i="19"/>
  <c r="P1000" i="19"/>
  <c r="P1011" i="19"/>
  <c r="P1008" i="19"/>
  <c r="P959" i="19"/>
  <c r="P947" i="19"/>
  <c r="P956" i="19"/>
  <c r="P949" i="19"/>
  <c r="P967" i="19"/>
  <c r="P955" i="19"/>
  <c r="P957" i="19"/>
  <c r="P952" i="19"/>
  <c r="P963" i="19"/>
  <c r="P965" i="19"/>
  <c r="P960" i="19"/>
  <c r="P950" i="19"/>
  <c r="P953" i="19"/>
  <c r="P964" i="19"/>
  <c r="P948" i="19"/>
  <c r="P958" i="19"/>
  <c r="P961" i="19"/>
  <c r="P966" i="19"/>
  <c r="P954" i="19"/>
  <c r="P951" i="19"/>
  <c r="P962" i="19"/>
  <c r="P1132" i="19"/>
  <c r="P1133" i="19"/>
  <c r="P1129" i="19"/>
  <c r="P1130" i="19"/>
  <c r="P1131" i="19"/>
  <c r="P1159" i="19"/>
  <c r="P1162" i="19"/>
  <c r="P1163" i="19"/>
  <c r="P1161" i="19"/>
  <c r="P1160" i="19"/>
  <c r="P1085" i="19"/>
  <c r="P1078" i="19"/>
  <c r="P1079" i="19"/>
  <c r="P1076" i="19"/>
  <c r="P1080" i="19"/>
  <c r="P1081" i="19"/>
  <c r="P1082" i="19"/>
  <c r="P1075" i="19"/>
  <c r="P1084" i="19"/>
  <c r="P1077" i="19"/>
  <c r="P1083" i="19"/>
  <c r="P1028" i="19"/>
  <c r="P1025" i="19"/>
  <c r="P1032" i="19"/>
  <c r="P1033" i="19"/>
  <c r="P1026" i="19"/>
  <c r="P1034" i="19"/>
  <c r="P1029" i="19"/>
  <c r="P1027" i="19"/>
  <c r="P1030" i="19"/>
  <c r="P1031" i="19"/>
  <c r="P1024" i="19"/>
  <c r="P356" i="19"/>
  <c r="P373" i="19"/>
  <c r="P390" i="19"/>
  <c r="P399" i="19"/>
  <c r="P353" i="19"/>
  <c r="P370" i="19"/>
  <c r="P379" i="19"/>
  <c r="P364" i="19"/>
  <c r="P381" i="19"/>
  <c r="P398" i="19"/>
  <c r="P352" i="19"/>
  <c r="P361" i="19"/>
  <c r="P378" i="19"/>
  <c r="P387" i="19"/>
  <c r="P372" i="19"/>
  <c r="P389" i="19"/>
  <c r="P351" i="19"/>
  <c r="P360" i="19"/>
  <c r="P369" i="19"/>
  <c r="P386" i="19"/>
  <c r="P380" i="19"/>
  <c r="P397" i="19"/>
  <c r="P359" i="19"/>
  <c r="P368" i="19"/>
  <c r="P377" i="19"/>
  <c r="P394" i="19"/>
  <c r="P388" i="19"/>
  <c r="P358" i="19"/>
  <c r="P367" i="19"/>
  <c r="P376" i="19"/>
  <c r="P385" i="19"/>
  <c r="P395" i="19"/>
  <c r="P396" i="19"/>
  <c r="P366" i="19"/>
  <c r="P375" i="19"/>
  <c r="P384" i="19"/>
  <c r="P393" i="19"/>
  <c r="P355" i="19"/>
  <c r="P357" i="19"/>
  <c r="P374" i="19"/>
  <c r="P383" i="19"/>
  <c r="P392" i="19"/>
  <c r="P354" i="19"/>
  <c r="P363" i="19"/>
  <c r="P362" i="19"/>
  <c r="P371" i="19"/>
  <c r="P365" i="19"/>
  <c r="P382" i="19"/>
  <c r="P391" i="19"/>
  <c r="P400" i="19"/>
  <c r="P1102" i="19"/>
  <c r="P1089" i="19"/>
  <c r="P1107" i="19"/>
  <c r="P1110" i="19"/>
  <c r="P1097" i="19"/>
  <c r="P1087" i="19"/>
  <c r="P1105" i="19"/>
  <c r="P1093" i="19"/>
  <c r="P1095" i="19"/>
  <c r="P1090" i="19"/>
  <c r="P1092" i="19"/>
  <c r="P1101" i="19"/>
  <c r="P1103" i="19"/>
  <c r="P1098" i="19"/>
  <c r="P1109" i="19"/>
  <c r="P1088" i="19"/>
  <c r="P1106" i="19"/>
  <c r="P1100" i="19"/>
  <c r="P1086" i="19"/>
  <c r="P1096" i="19"/>
  <c r="P1091" i="19"/>
  <c r="P1094" i="19"/>
  <c r="P1108" i="19"/>
  <c r="P1104" i="19"/>
  <c r="P1099" i="19"/>
  <c r="P1021" i="19"/>
  <c r="P1022" i="19"/>
  <c r="P1017" i="19"/>
  <c r="P1018" i="19"/>
  <c r="P1019" i="19"/>
  <c r="P1020" i="19"/>
  <c r="P1116" i="19"/>
  <c r="P1117" i="19"/>
  <c r="P1113" i="19"/>
  <c r="P1111" i="19"/>
  <c r="P1112" i="19"/>
  <c r="P1114" i="19"/>
  <c r="P1115" i="19"/>
  <c r="U170" i="23"/>
  <c r="J18" i="30" s="1"/>
  <c r="P161" i="19" s="1"/>
  <c r="P254" i="19"/>
  <c r="P250" i="19"/>
  <c r="P247" i="19"/>
  <c r="P243" i="19"/>
  <c r="P255" i="19"/>
  <c r="P251" i="19"/>
  <c r="P244" i="19"/>
  <c r="P248" i="19"/>
  <c r="P252" i="19"/>
  <c r="P256" i="19"/>
  <c r="P245" i="19"/>
  <c r="P249" i="19"/>
  <c r="P253" i="19"/>
  <c r="P257" i="19"/>
  <c r="P246" i="19"/>
  <c r="P1061" i="19"/>
  <c r="P1062" i="19"/>
  <c r="P1063" i="19"/>
  <c r="P1064" i="19"/>
  <c r="P1065" i="19"/>
  <c r="P1066" i="19"/>
  <c r="P1119" i="19"/>
  <c r="P1121" i="19"/>
  <c r="P1122" i="19"/>
  <c r="P1120" i="19"/>
  <c r="P1060" i="19"/>
  <c r="P1123" i="19"/>
  <c r="T972" i="23"/>
  <c r="T362" i="23"/>
  <c r="T970" i="23"/>
  <c r="U119" i="23"/>
  <c r="J12" i="30" s="1"/>
  <c r="P113" i="19" s="1"/>
  <c r="T969" i="23"/>
  <c r="J68" i="30" s="1"/>
  <c r="U169" i="23"/>
  <c r="J17" i="30" s="1"/>
  <c r="P160" i="19" s="1"/>
  <c r="T363" i="23"/>
  <c r="T360" i="23"/>
  <c r="T367" i="23"/>
  <c r="T364" i="23"/>
  <c r="T365" i="23"/>
  <c r="O1003" i="23"/>
  <c r="U1003" i="23" s="1"/>
  <c r="O1178" i="23"/>
  <c r="U1178" i="23" s="1"/>
  <c r="J91" i="30" s="1"/>
  <c r="O1202" i="23"/>
  <c r="U1202" i="23" s="1"/>
  <c r="J95" i="30" s="1"/>
  <c r="U342" i="23"/>
  <c r="J38" i="30" s="1"/>
  <c r="P324" i="19" s="1"/>
  <c r="O106" i="23"/>
  <c r="U106" i="23" s="1"/>
  <c r="J11" i="30" s="1"/>
  <c r="U92" i="23"/>
  <c r="J9" i="30" s="1"/>
  <c r="P88" i="19" s="1"/>
  <c r="U3" i="23"/>
  <c r="J4" i="30" s="1"/>
  <c r="U93" i="23"/>
  <c r="J10" i="30" s="1"/>
  <c r="U120" i="23"/>
  <c r="J13" i="30" s="1"/>
  <c r="U1184" i="23"/>
  <c r="J92" i="30" s="1"/>
  <c r="U1196" i="23"/>
  <c r="J94" i="30" s="1"/>
  <c r="P942" i="19" l="1"/>
  <c r="P943" i="19"/>
  <c r="P944" i="19"/>
  <c r="P945" i="19"/>
  <c r="P946" i="19"/>
  <c r="P941" i="19"/>
  <c r="P651" i="19"/>
  <c r="P519" i="19"/>
  <c r="P473" i="19"/>
  <c r="P520" i="19"/>
  <c r="P430" i="19"/>
  <c r="P620" i="19"/>
  <c r="P585" i="19"/>
  <c r="P421" i="19"/>
  <c r="P571" i="19"/>
  <c r="P572" i="19"/>
  <c r="P432" i="19"/>
  <c r="P533" i="19"/>
  <c r="P449" i="19"/>
  <c r="P169" i="19"/>
  <c r="P170" i="19"/>
  <c r="P171" i="19"/>
  <c r="P166" i="19"/>
  <c r="P167" i="19"/>
  <c r="P168" i="19"/>
  <c r="P526" i="19"/>
  <c r="P567" i="19"/>
  <c r="P647" i="19"/>
  <c r="P505" i="19"/>
  <c r="P652" i="19"/>
  <c r="P621" i="19"/>
  <c r="P501" i="19"/>
  <c r="P579" i="19"/>
  <c r="P566" i="19"/>
  <c r="P488" i="19"/>
  <c r="P650" i="19"/>
  <c r="P427" i="19"/>
  <c r="P547" i="19"/>
  <c r="P431" i="19"/>
  <c r="P436" i="19"/>
  <c r="P629" i="19"/>
  <c r="P511" i="19"/>
  <c r="P409" i="19"/>
  <c r="P556" i="19"/>
  <c r="P479" i="19"/>
  <c r="P573" i="19"/>
  <c r="P442" i="19"/>
  <c r="P470" i="19"/>
  <c r="P461" i="19"/>
  <c r="P562" i="19"/>
  <c r="P434" i="19"/>
  <c r="P462" i="19"/>
  <c r="P625" i="19"/>
  <c r="P597" i="19"/>
  <c r="P469" i="19"/>
  <c r="P464" i="19"/>
  <c r="P532" i="19"/>
  <c r="P543" i="19"/>
  <c r="P459" i="19"/>
  <c r="P561" i="19"/>
  <c r="P441" i="19"/>
  <c r="P588" i="19"/>
  <c r="P531" i="19"/>
  <c r="P616" i="19"/>
  <c r="P482" i="19"/>
  <c r="P502" i="19"/>
  <c r="P443" i="19"/>
  <c r="P560" i="19"/>
  <c r="P575" i="19"/>
  <c r="P643" i="19"/>
  <c r="P614" i="19"/>
  <c r="P631" i="19"/>
  <c r="P541" i="19"/>
  <c r="P624" i="19"/>
  <c r="P424" i="19"/>
  <c r="P492" i="19"/>
  <c r="P599" i="19"/>
  <c r="P471" i="19"/>
  <c r="P529" i="19"/>
  <c r="P406" i="19"/>
  <c r="P587" i="19"/>
  <c r="P451" i="19"/>
  <c r="P521" i="19"/>
  <c r="P413" i="19"/>
  <c r="P553" i="19"/>
  <c r="P503" i="19"/>
  <c r="P592" i="19"/>
  <c r="P463" i="19"/>
  <c r="P468" i="19"/>
  <c r="P512" i="19"/>
  <c r="P586" i="19"/>
  <c r="P445" i="19"/>
  <c r="P456" i="19"/>
  <c r="P524" i="19"/>
  <c r="P641" i="19"/>
  <c r="P525" i="19"/>
  <c r="P410" i="19"/>
  <c r="P438" i="19"/>
  <c r="P440" i="19"/>
  <c r="P600" i="19"/>
  <c r="P474" i="19"/>
  <c r="P559" i="19"/>
  <c r="P550" i="19"/>
  <c r="P605" i="19"/>
  <c r="P649" i="19"/>
  <c r="P535" i="19"/>
  <c r="P423" i="19"/>
  <c r="P428" i="19"/>
  <c r="P504" i="19"/>
  <c r="P593" i="19"/>
  <c r="P465" i="19"/>
  <c r="P612" i="19"/>
  <c r="P491" i="19"/>
  <c r="P583" i="19"/>
  <c r="P457" i="19"/>
  <c r="P604" i="19"/>
  <c r="P636" i="19"/>
  <c r="P617" i="19"/>
  <c r="P496" i="19"/>
  <c r="P646" i="19"/>
  <c r="P404" i="19"/>
  <c r="P466" i="19"/>
  <c r="P490" i="19"/>
  <c r="P581" i="19"/>
  <c r="P455" i="19"/>
  <c r="P460" i="19"/>
  <c r="P555" i="19"/>
  <c r="P635" i="19"/>
  <c r="P497" i="19"/>
  <c r="P644" i="19"/>
  <c r="P439" i="19"/>
  <c r="P506" i="19"/>
  <c r="P594" i="19"/>
  <c r="P437" i="19"/>
  <c r="P486" i="19"/>
  <c r="P569" i="19"/>
  <c r="P563" i="19"/>
  <c r="P633" i="19"/>
  <c r="P606" i="19"/>
  <c r="P458" i="19"/>
  <c r="P618" i="19"/>
  <c r="P498" i="19"/>
  <c r="P480" i="19"/>
  <c r="P548" i="19"/>
  <c r="P608" i="19"/>
  <c r="P485" i="19"/>
  <c r="P472" i="19"/>
  <c r="P540" i="19"/>
  <c r="P642" i="19"/>
  <c r="P527" i="19"/>
  <c r="P601" i="19"/>
  <c r="P582" i="19"/>
  <c r="P444" i="19"/>
  <c r="P607" i="19"/>
  <c r="P483" i="19"/>
  <c r="P638" i="19"/>
  <c r="P565" i="19"/>
  <c r="P429" i="19"/>
  <c r="P549" i="19"/>
  <c r="P433" i="19"/>
  <c r="P580" i="19"/>
  <c r="P622" i="19"/>
  <c r="P619" i="19"/>
  <c r="P499" i="19"/>
  <c r="P545" i="19"/>
  <c r="P422" i="19"/>
  <c r="P589" i="19"/>
  <c r="P453" i="19"/>
  <c r="P546" i="19"/>
  <c r="P542" i="19"/>
  <c r="P536" i="19"/>
  <c r="P528" i="19"/>
  <c r="P613" i="19"/>
  <c r="P416" i="19"/>
  <c r="P484" i="19"/>
  <c r="P515" i="19"/>
  <c r="P602" i="19"/>
  <c r="P408" i="19"/>
  <c r="P476" i="19"/>
  <c r="P557" i="19"/>
  <c r="P637" i="19"/>
  <c r="P507" i="19"/>
  <c r="P518" i="19"/>
  <c r="P632" i="19"/>
  <c r="P514" i="19"/>
  <c r="P591" i="19"/>
  <c r="P574" i="19"/>
  <c r="P645" i="19"/>
  <c r="P576" i="19"/>
  <c r="P411" i="19"/>
  <c r="P448" i="19"/>
  <c r="P516" i="19"/>
  <c r="P558" i="19"/>
  <c r="P530" i="19"/>
  <c r="P615" i="19"/>
  <c r="P481" i="19"/>
  <c r="P628" i="19"/>
  <c r="P493" i="19"/>
  <c r="P584" i="19"/>
  <c r="P450" i="19"/>
  <c r="P478" i="19"/>
  <c r="P425" i="19"/>
  <c r="P639" i="19"/>
  <c r="P522" i="19"/>
  <c r="P415" i="19"/>
  <c r="P420" i="19"/>
  <c r="P627" i="19"/>
  <c r="P509" i="19"/>
  <c r="P407" i="19"/>
  <c r="P412" i="19"/>
  <c r="P435" i="19"/>
  <c r="P551" i="19"/>
  <c r="P426" i="19"/>
  <c r="P454" i="19"/>
  <c r="P544" i="19"/>
  <c r="P626" i="19"/>
  <c r="P495" i="19"/>
  <c r="P510" i="19"/>
  <c r="P489" i="19"/>
  <c r="P475" i="19"/>
  <c r="P570" i="19"/>
  <c r="P447" i="19"/>
  <c r="P452" i="19"/>
  <c r="P494" i="19"/>
  <c r="P640" i="19"/>
  <c r="P523" i="19"/>
  <c r="P417" i="19"/>
  <c r="P564" i="19"/>
  <c r="P609" i="19"/>
  <c r="P487" i="19"/>
  <c r="P537" i="19"/>
  <c r="P414" i="19"/>
  <c r="P508" i="19"/>
  <c r="P552" i="19"/>
  <c r="P623" i="19"/>
  <c r="P598" i="19"/>
  <c r="P653" i="19"/>
  <c r="P539" i="19"/>
  <c r="P611" i="19"/>
  <c r="P590" i="19"/>
  <c r="P610" i="19"/>
  <c r="P577" i="19"/>
  <c r="P419" i="19"/>
  <c r="P513" i="19"/>
  <c r="P1156" i="19"/>
  <c r="P1154" i="19"/>
  <c r="P1155" i="19"/>
  <c r="P1157" i="19"/>
  <c r="P1158" i="19"/>
  <c r="P103" i="19"/>
  <c r="P111" i="19"/>
  <c r="P104" i="19"/>
  <c r="P108" i="19"/>
  <c r="P112" i="19"/>
  <c r="P101" i="19"/>
  <c r="P105" i="19"/>
  <c r="P109" i="19"/>
  <c r="P106" i="19"/>
  <c r="P102" i="19"/>
  <c r="P107" i="19"/>
  <c r="P110" i="19"/>
  <c r="P1150" i="19"/>
  <c r="P1152" i="19"/>
  <c r="P1149" i="19"/>
  <c r="P1151" i="19"/>
  <c r="P1153" i="19"/>
  <c r="P1141" i="19"/>
  <c r="P1143" i="19"/>
  <c r="P1139" i="19"/>
  <c r="P1140" i="19"/>
  <c r="P1142" i="19"/>
  <c r="P1134" i="19"/>
  <c r="P1135" i="19"/>
  <c r="P1137" i="19"/>
  <c r="P1138" i="19"/>
  <c r="P1136" i="19"/>
  <c r="P119" i="19"/>
  <c r="P120" i="19"/>
  <c r="P121" i="19"/>
  <c r="P116" i="19"/>
  <c r="P114" i="19"/>
  <c r="P124" i="19"/>
  <c r="P122" i="19"/>
  <c r="P115" i="19"/>
  <c r="P125" i="19"/>
  <c r="P123" i="19"/>
  <c r="P117" i="19"/>
  <c r="P118" i="19"/>
  <c r="P100" i="19"/>
  <c r="P98" i="19"/>
  <c r="P93" i="19"/>
  <c r="P91" i="19"/>
  <c r="P94" i="19"/>
  <c r="P99" i="19"/>
  <c r="P95" i="19"/>
  <c r="P96" i="19"/>
  <c r="P89" i="19"/>
  <c r="P97" i="19"/>
  <c r="P92" i="19"/>
  <c r="P90" i="19"/>
  <c r="P2" i="19"/>
  <c r="P52" i="19"/>
  <c r="P53" i="19"/>
  <c r="P54" i="19"/>
  <c r="P8" i="19"/>
  <c r="P17" i="19"/>
  <c r="P26" i="19"/>
  <c r="P35" i="19"/>
  <c r="P3" i="19"/>
  <c r="P60" i="19"/>
  <c r="P61" i="19"/>
  <c r="P7" i="19"/>
  <c r="P16" i="19"/>
  <c r="P25" i="19"/>
  <c r="P34" i="19"/>
  <c r="P43" i="19"/>
  <c r="P4" i="19"/>
  <c r="P5" i="19"/>
  <c r="P6" i="19"/>
  <c r="P15" i="19"/>
  <c r="P24" i="19"/>
  <c r="P33" i="19"/>
  <c r="P42" i="19"/>
  <c r="P51" i="19"/>
  <c r="P12" i="19"/>
  <c r="P13" i="19"/>
  <c r="P14" i="19"/>
  <c r="P23" i="19"/>
  <c r="P32" i="19"/>
  <c r="P41" i="19"/>
  <c r="P50" i="19"/>
  <c r="P59" i="19"/>
  <c r="P20" i="19"/>
  <c r="P21" i="19"/>
  <c r="P22" i="19"/>
  <c r="P31" i="19"/>
  <c r="P40" i="19"/>
  <c r="P49" i="19"/>
  <c r="P58" i="19"/>
  <c r="P28" i="19"/>
  <c r="P29" i="19"/>
  <c r="P30" i="19"/>
  <c r="P39" i="19"/>
  <c r="P48" i="19"/>
  <c r="P57" i="19"/>
  <c r="P11" i="19"/>
  <c r="P36" i="19"/>
  <c r="P37" i="19"/>
  <c r="P38" i="19"/>
  <c r="P47" i="19"/>
  <c r="P56" i="19"/>
  <c r="P10" i="19"/>
  <c r="P19" i="19"/>
  <c r="P55" i="19"/>
  <c r="P9" i="19"/>
  <c r="P18" i="19"/>
  <c r="P27" i="19"/>
  <c r="P44" i="19"/>
  <c r="P45" i="19"/>
  <c r="P46" i="19"/>
  <c r="P972" i="19"/>
  <c r="P974" i="19"/>
  <c r="P978" i="19"/>
  <c r="P980" i="19"/>
  <c r="P982" i="19"/>
  <c r="P971" i="19"/>
  <c r="P975" i="19"/>
  <c r="P979" i="19"/>
  <c r="P983" i="19"/>
  <c r="P976" i="19"/>
  <c r="P984" i="19"/>
  <c r="P973" i="19"/>
  <c r="P977" i="19"/>
  <c r="P981" i="19"/>
  <c r="P970" i="19"/>
  <c r="B17" i="1"/>
  <c r="I1163" i="19" l="1"/>
  <c r="C1163" i="19"/>
  <c r="I1162" i="19"/>
  <c r="C1162" i="19"/>
  <c r="I1161" i="19"/>
  <c r="C1161" i="19"/>
  <c r="I1160" i="19"/>
  <c r="C1160" i="19"/>
  <c r="I1158" i="19"/>
  <c r="C1158" i="19"/>
  <c r="I1157" i="19"/>
  <c r="C1157" i="19"/>
  <c r="I1156" i="19"/>
  <c r="C1156" i="19"/>
  <c r="I1155" i="19"/>
  <c r="C1155" i="19"/>
  <c r="I1153" i="19"/>
  <c r="C1153" i="19"/>
  <c r="I1152" i="19"/>
  <c r="C1152" i="19"/>
  <c r="I1151" i="19"/>
  <c r="C1151" i="19"/>
  <c r="I1150" i="19"/>
  <c r="C1150" i="19"/>
  <c r="I1148" i="19"/>
  <c r="C1148" i="19"/>
  <c r="I1147" i="19"/>
  <c r="C1147" i="19"/>
  <c r="I1146" i="19"/>
  <c r="C1146" i="19"/>
  <c r="I1145" i="19"/>
  <c r="C1145" i="19"/>
  <c r="I1143" i="19"/>
  <c r="C1143" i="19"/>
  <c r="I1142" i="19"/>
  <c r="C1142" i="19"/>
  <c r="I1141" i="19"/>
  <c r="C1141" i="19"/>
  <c r="I1140" i="19"/>
  <c r="C1140" i="19"/>
  <c r="I1138" i="19"/>
  <c r="C1138" i="19"/>
  <c r="I1137" i="19"/>
  <c r="C1137" i="19"/>
  <c r="I1136" i="19"/>
  <c r="C1136" i="19"/>
  <c r="I1135" i="19"/>
  <c r="C1135" i="19"/>
  <c r="I1133" i="19"/>
  <c r="C1133" i="19"/>
  <c r="I1132" i="19"/>
  <c r="C1132" i="19"/>
  <c r="I1131" i="19"/>
  <c r="C1131" i="19"/>
  <c r="I1130" i="19"/>
  <c r="C1130" i="19"/>
  <c r="I1128" i="19"/>
  <c r="C1128" i="19"/>
  <c r="I1127" i="19"/>
  <c r="C1127" i="19"/>
  <c r="I1126" i="19"/>
  <c r="C1126" i="19"/>
  <c r="I1125" i="19"/>
  <c r="C1125" i="19"/>
  <c r="I1123" i="19"/>
  <c r="C1123" i="19"/>
  <c r="I1122" i="19"/>
  <c r="C1122" i="19"/>
  <c r="I1121" i="19"/>
  <c r="C1121" i="19"/>
  <c r="I1120" i="19"/>
  <c r="C1120" i="19"/>
  <c r="C1117" i="19"/>
  <c r="C1116" i="19"/>
  <c r="C1115" i="19"/>
  <c r="C1114" i="19"/>
  <c r="C1113" i="19"/>
  <c r="C1112" i="19"/>
  <c r="C1110" i="19"/>
  <c r="C1109" i="19"/>
  <c r="C1108" i="19"/>
  <c r="C1107" i="19"/>
  <c r="C1106" i="19"/>
  <c r="C1105" i="19"/>
  <c r="C1104" i="19"/>
  <c r="C1103" i="19"/>
  <c r="C1102" i="19"/>
  <c r="C1101" i="19"/>
  <c r="C1100" i="19"/>
  <c r="C1099" i="19"/>
  <c r="C1098" i="19"/>
  <c r="C1097" i="19"/>
  <c r="C1096" i="19"/>
  <c r="C1095" i="19"/>
  <c r="C1094" i="19"/>
  <c r="C1093" i="19"/>
  <c r="C1092" i="19"/>
  <c r="C1091" i="19"/>
  <c r="C1090" i="19"/>
  <c r="C1089" i="19"/>
  <c r="C1088" i="19"/>
  <c r="C1087" i="19"/>
  <c r="C1085" i="19"/>
  <c r="C1084" i="19"/>
  <c r="C1083" i="19"/>
  <c r="C1082" i="19"/>
  <c r="C1081" i="19"/>
  <c r="C1080" i="19"/>
  <c r="C1079" i="19"/>
  <c r="C1078" i="19"/>
  <c r="C1077" i="19"/>
  <c r="C1076" i="19"/>
  <c r="C1073" i="19"/>
  <c r="C1072" i="19"/>
  <c r="C1071" i="19"/>
  <c r="C1070" i="19"/>
  <c r="C1069" i="19"/>
  <c r="C1066" i="19"/>
  <c r="C1065" i="19"/>
  <c r="C1064" i="19"/>
  <c r="C1063" i="19"/>
  <c r="C1062" i="19"/>
  <c r="C1061" i="19"/>
  <c r="C1059" i="19"/>
  <c r="C1058" i="19"/>
  <c r="C1057" i="19"/>
  <c r="C1056" i="19"/>
  <c r="C1055" i="19"/>
  <c r="C1054" i="19"/>
  <c r="C1053" i="19"/>
  <c r="C1052" i="19"/>
  <c r="C1051" i="19"/>
  <c r="C1050" i="19"/>
  <c r="C1049" i="19"/>
  <c r="C1048" i="19"/>
  <c r="C1047" i="19"/>
  <c r="C1046" i="19"/>
  <c r="C1045" i="19"/>
  <c r="C1044" i="19"/>
  <c r="C1043" i="19"/>
  <c r="C1042" i="19"/>
  <c r="C1041" i="19"/>
  <c r="C1040" i="19"/>
  <c r="C1039" i="19"/>
  <c r="C1038" i="19"/>
  <c r="C1037" i="19"/>
  <c r="C1036" i="19"/>
  <c r="C1034" i="19"/>
  <c r="C1033" i="19"/>
  <c r="C1032" i="19"/>
  <c r="C1031" i="19"/>
  <c r="C1030" i="19"/>
  <c r="C1029" i="19"/>
  <c r="C1028" i="19"/>
  <c r="C1027" i="19"/>
  <c r="C1026" i="19"/>
  <c r="C1025" i="19"/>
  <c r="C1022" i="19"/>
  <c r="C1021" i="19"/>
  <c r="C1020" i="19"/>
  <c r="C1019" i="19"/>
  <c r="C1018" i="19"/>
  <c r="C1016" i="19"/>
  <c r="C1015" i="19"/>
  <c r="C1014" i="19"/>
  <c r="C1013" i="19"/>
  <c r="C1012" i="19"/>
  <c r="C1011" i="19"/>
  <c r="C1010" i="19"/>
  <c r="C1009" i="19"/>
  <c r="C1008" i="19"/>
  <c r="C1007" i="19"/>
  <c r="C1006" i="19"/>
  <c r="C1005" i="19"/>
  <c r="C1004" i="19"/>
  <c r="C1003" i="19"/>
  <c r="C1002" i="19"/>
  <c r="C1001" i="19"/>
  <c r="C999" i="19"/>
  <c r="C998" i="19"/>
  <c r="C997" i="19"/>
  <c r="C996" i="19"/>
  <c r="C995" i="19"/>
  <c r="C994" i="19"/>
  <c r="C993" i="19"/>
  <c r="C992" i="19"/>
  <c r="C991" i="19"/>
  <c r="C990" i="19"/>
  <c r="C989" i="19"/>
  <c r="C988" i="19"/>
  <c r="C987" i="19"/>
  <c r="C986" i="19"/>
  <c r="C984" i="19"/>
  <c r="C983" i="19"/>
  <c r="C982" i="19"/>
  <c r="C981" i="19"/>
  <c r="C980" i="19"/>
  <c r="C979" i="19"/>
  <c r="C978" i="19"/>
  <c r="C977" i="19"/>
  <c r="C976" i="19"/>
  <c r="C975" i="19"/>
  <c r="C974" i="19"/>
  <c r="C972" i="19"/>
  <c r="C971" i="19"/>
  <c r="C967" i="19"/>
  <c r="C966" i="19"/>
  <c r="C965" i="19"/>
  <c r="C964" i="19"/>
  <c r="C963" i="19"/>
  <c r="C962" i="19"/>
  <c r="C961" i="19"/>
  <c r="C960" i="19"/>
  <c r="C959" i="19"/>
  <c r="C958" i="19"/>
  <c r="C957" i="19"/>
  <c r="C956" i="19"/>
  <c r="C955" i="19"/>
  <c r="C954" i="19"/>
  <c r="C953" i="19"/>
  <c r="C952" i="19"/>
  <c r="C951" i="19"/>
  <c r="C950" i="19"/>
  <c r="C949" i="19"/>
  <c r="C948" i="19"/>
  <c r="C946" i="19"/>
  <c r="C945" i="19"/>
  <c r="C944" i="19"/>
  <c r="C943" i="19"/>
  <c r="C942" i="19"/>
  <c r="C928" i="19"/>
  <c r="C927" i="19"/>
  <c r="C926" i="19"/>
  <c r="C925" i="19"/>
  <c r="C924" i="19"/>
  <c r="C923" i="19"/>
  <c r="C922" i="19"/>
  <c r="C921" i="19"/>
  <c r="C919" i="19"/>
  <c r="C918" i="19"/>
  <c r="C917" i="19"/>
  <c r="C915" i="19"/>
  <c r="C914" i="19"/>
  <c r="C913" i="19"/>
  <c r="C911" i="19"/>
  <c r="C910" i="19"/>
  <c r="C904" i="19"/>
  <c r="C903" i="19"/>
  <c r="C902" i="19"/>
  <c r="C901" i="19"/>
  <c r="C900" i="19"/>
  <c r="C899" i="19"/>
  <c r="C898" i="19"/>
  <c r="C897" i="19"/>
  <c r="C896" i="19"/>
  <c r="C895" i="19"/>
  <c r="C894" i="19"/>
  <c r="C893" i="19"/>
  <c r="C892" i="19"/>
  <c r="C891" i="19"/>
  <c r="C890" i="19"/>
  <c r="C889" i="19"/>
  <c r="C888" i="19"/>
  <c r="C887" i="19"/>
  <c r="C886" i="19"/>
  <c r="C885" i="19"/>
  <c r="C884" i="19"/>
  <c r="C883" i="19"/>
  <c r="C882" i="19"/>
  <c r="C881" i="19"/>
  <c r="C880" i="19"/>
  <c r="C879" i="19"/>
  <c r="C878" i="19"/>
  <c r="C877" i="19"/>
  <c r="C876" i="19"/>
  <c r="C875" i="19"/>
  <c r="C874" i="19"/>
  <c r="C873" i="19"/>
  <c r="C872" i="19"/>
  <c r="C871" i="19"/>
  <c r="C870" i="19"/>
  <c r="C869" i="19"/>
  <c r="C868" i="19"/>
  <c r="C867" i="19"/>
  <c r="C866" i="19"/>
  <c r="C865" i="19"/>
  <c r="C864" i="19"/>
  <c r="C863" i="19"/>
  <c r="C862" i="19"/>
  <c r="C861" i="19"/>
  <c r="C860" i="19"/>
  <c r="C859" i="19"/>
  <c r="C858" i="19"/>
  <c r="C857" i="19"/>
  <c r="C856" i="19"/>
  <c r="C855" i="19"/>
  <c r="C854" i="19"/>
  <c r="C853" i="19"/>
  <c r="C852" i="19"/>
  <c r="C851" i="19"/>
  <c r="C850" i="19"/>
  <c r="C849" i="19"/>
  <c r="C848" i="19"/>
  <c r="C847" i="19"/>
  <c r="C846" i="19"/>
  <c r="C845" i="19"/>
  <c r="C844" i="19"/>
  <c r="C843" i="19"/>
  <c r="C842" i="19"/>
  <c r="C841" i="19"/>
  <c r="C840" i="19"/>
  <c r="C839" i="19"/>
  <c r="C838" i="19"/>
  <c r="C837" i="19"/>
  <c r="C836" i="19"/>
  <c r="C835" i="19"/>
  <c r="C834" i="19"/>
  <c r="C833" i="19"/>
  <c r="C832" i="19"/>
  <c r="C831" i="19"/>
  <c r="C830" i="19"/>
  <c r="C829" i="19"/>
  <c r="C828" i="19"/>
  <c r="C827" i="19"/>
  <c r="C826" i="19"/>
  <c r="C825" i="19"/>
  <c r="C824" i="19"/>
  <c r="C823" i="19"/>
  <c r="C822" i="19"/>
  <c r="C821" i="19"/>
  <c r="C820" i="19"/>
  <c r="C819" i="19"/>
  <c r="C818" i="19"/>
  <c r="C817" i="19"/>
  <c r="C816" i="19"/>
  <c r="C815" i="19"/>
  <c r="C814" i="19"/>
  <c r="C813" i="19"/>
  <c r="C812" i="19"/>
  <c r="C811" i="19"/>
  <c r="C810" i="19"/>
  <c r="C809" i="19"/>
  <c r="C808" i="19"/>
  <c r="C807" i="19"/>
  <c r="C806" i="19"/>
  <c r="C805" i="19"/>
  <c r="C804" i="19"/>
  <c r="C803" i="19"/>
  <c r="C802" i="19"/>
  <c r="C801" i="19"/>
  <c r="C800" i="19"/>
  <c r="C799" i="19"/>
  <c r="C798" i="19"/>
  <c r="C797" i="19"/>
  <c r="C796" i="19"/>
  <c r="C795" i="19"/>
  <c r="C794" i="19"/>
  <c r="C793" i="19"/>
  <c r="C792" i="19"/>
  <c r="C791" i="19"/>
  <c r="C790" i="19"/>
  <c r="C789" i="19"/>
  <c r="C788" i="19"/>
  <c r="C787" i="19"/>
  <c r="C786" i="19"/>
  <c r="C785" i="19"/>
  <c r="C784" i="19"/>
  <c r="C783" i="19"/>
  <c r="C782" i="19"/>
  <c r="C781" i="19"/>
  <c r="C780" i="19"/>
  <c r="C779" i="19"/>
  <c r="C778" i="19"/>
  <c r="C777" i="19"/>
  <c r="C776" i="19"/>
  <c r="C775" i="19"/>
  <c r="C774" i="19"/>
  <c r="C773" i="19"/>
  <c r="C772" i="19"/>
  <c r="C771" i="19"/>
  <c r="C770" i="19"/>
  <c r="C769" i="19"/>
  <c r="C768" i="19"/>
  <c r="C767" i="19"/>
  <c r="C766" i="19"/>
  <c r="C765" i="19"/>
  <c r="C764" i="19"/>
  <c r="C763" i="19"/>
  <c r="C762" i="19"/>
  <c r="C761" i="19"/>
  <c r="C760" i="19"/>
  <c r="C759" i="19"/>
  <c r="C758" i="19"/>
  <c r="C757" i="19"/>
  <c r="C756" i="19"/>
  <c r="C755" i="19"/>
  <c r="C754" i="19"/>
  <c r="C753" i="19"/>
  <c r="C752" i="19"/>
  <c r="C751" i="19"/>
  <c r="C750" i="19"/>
  <c r="C749" i="19"/>
  <c r="C748" i="19"/>
  <c r="C747" i="19"/>
  <c r="C746" i="19"/>
  <c r="C745" i="19"/>
  <c r="C744" i="19"/>
  <c r="C743" i="19"/>
  <c r="C742" i="19"/>
  <c r="C741" i="19"/>
  <c r="C740" i="19"/>
  <c r="C739" i="19"/>
  <c r="C738" i="19"/>
  <c r="C737" i="19"/>
  <c r="C736" i="19"/>
  <c r="C735" i="19"/>
  <c r="C734" i="19"/>
  <c r="C733" i="19"/>
  <c r="C732" i="19"/>
  <c r="C731" i="19"/>
  <c r="C730" i="19"/>
  <c r="C729" i="19"/>
  <c r="C728" i="19"/>
  <c r="C727" i="19"/>
  <c r="C726" i="19"/>
  <c r="C725" i="19"/>
  <c r="C724" i="19"/>
  <c r="C723" i="19"/>
  <c r="C722" i="19"/>
  <c r="C721" i="19"/>
  <c r="C720" i="19"/>
  <c r="C719" i="19"/>
  <c r="C718" i="19"/>
  <c r="C717" i="19"/>
  <c r="C716" i="19"/>
  <c r="C715" i="19"/>
  <c r="C714" i="19"/>
  <c r="C713" i="19"/>
  <c r="C712" i="19"/>
  <c r="C711" i="19"/>
  <c r="C710" i="19"/>
  <c r="C709" i="19"/>
  <c r="C708" i="19"/>
  <c r="C707" i="19"/>
  <c r="C706" i="19"/>
  <c r="C705" i="19"/>
  <c r="C704" i="19"/>
  <c r="C703" i="19"/>
  <c r="C702" i="19"/>
  <c r="C701" i="19"/>
  <c r="C700" i="19"/>
  <c r="C699" i="19"/>
  <c r="C698" i="19"/>
  <c r="C697" i="19"/>
  <c r="C696" i="19"/>
  <c r="C695" i="19"/>
  <c r="C694" i="19"/>
  <c r="C693" i="19"/>
  <c r="C692" i="19"/>
  <c r="C691" i="19"/>
  <c r="C690" i="19"/>
  <c r="C689" i="19"/>
  <c r="C688" i="19"/>
  <c r="C687" i="19"/>
  <c r="C686" i="19"/>
  <c r="C685" i="19"/>
  <c r="C684" i="19"/>
  <c r="C683" i="19"/>
  <c r="C682" i="19"/>
  <c r="C681" i="19"/>
  <c r="C680" i="19"/>
  <c r="C679" i="19"/>
  <c r="C678" i="19"/>
  <c r="C677" i="19"/>
  <c r="C676" i="19"/>
  <c r="C675" i="19"/>
  <c r="C674" i="19"/>
  <c r="C673" i="19"/>
  <c r="C672" i="19"/>
  <c r="C671" i="19"/>
  <c r="C670" i="19"/>
  <c r="C669" i="19"/>
  <c r="C668" i="19"/>
  <c r="C667" i="19"/>
  <c r="C666" i="19"/>
  <c r="C665" i="19"/>
  <c r="C664" i="19"/>
  <c r="C663" i="19"/>
  <c r="C662" i="19"/>
  <c r="C661" i="19"/>
  <c r="C660" i="19"/>
  <c r="C659" i="19"/>
  <c r="C658" i="19"/>
  <c r="C657" i="19"/>
  <c r="C656" i="19"/>
  <c r="C653" i="19"/>
  <c r="C652" i="19"/>
  <c r="C651" i="19"/>
  <c r="C650" i="19"/>
  <c r="C649" i="19"/>
  <c r="C648" i="19"/>
  <c r="C647" i="19"/>
  <c r="C646" i="19"/>
  <c r="C645" i="19"/>
  <c r="C644" i="19"/>
  <c r="C643" i="19"/>
  <c r="C642" i="19"/>
  <c r="C641" i="19"/>
  <c r="C640" i="19"/>
  <c r="C639" i="19"/>
  <c r="C638" i="19"/>
  <c r="C637" i="19"/>
  <c r="C636" i="19"/>
  <c r="C635" i="19"/>
  <c r="C634" i="19"/>
  <c r="C633" i="19"/>
  <c r="C632" i="19"/>
  <c r="C631" i="19"/>
  <c r="C630" i="19"/>
  <c r="C629" i="19"/>
  <c r="C628" i="19"/>
  <c r="C627" i="19"/>
  <c r="C626" i="19"/>
  <c r="C625" i="19"/>
  <c r="C624" i="19"/>
  <c r="C623" i="19"/>
  <c r="C622" i="19"/>
  <c r="C621" i="19"/>
  <c r="C620" i="19"/>
  <c r="C619" i="19"/>
  <c r="C618" i="19"/>
  <c r="C617" i="19"/>
  <c r="C616" i="19"/>
  <c r="C615" i="19"/>
  <c r="C614" i="19"/>
  <c r="C613" i="19"/>
  <c r="C612" i="19"/>
  <c r="C611" i="19"/>
  <c r="C610" i="19"/>
  <c r="C609" i="19"/>
  <c r="C608" i="19"/>
  <c r="C607" i="19"/>
  <c r="C606" i="19"/>
  <c r="C605" i="19"/>
  <c r="C604" i="19"/>
  <c r="C603" i="19"/>
  <c r="C602" i="19"/>
  <c r="C601" i="19"/>
  <c r="C600" i="19"/>
  <c r="C599" i="19"/>
  <c r="C598" i="19"/>
  <c r="C597" i="19"/>
  <c r="C596" i="19"/>
  <c r="C595" i="19"/>
  <c r="C594" i="19"/>
  <c r="C593" i="19"/>
  <c r="C592" i="19"/>
  <c r="C591" i="19"/>
  <c r="C590" i="19"/>
  <c r="C589" i="19"/>
  <c r="C588" i="19"/>
  <c r="C587" i="19"/>
  <c r="C586" i="19"/>
  <c r="C585" i="19"/>
  <c r="C584" i="19"/>
  <c r="C583" i="19"/>
  <c r="C582" i="19"/>
  <c r="C581" i="19"/>
  <c r="C580" i="19"/>
  <c r="C579" i="19"/>
  <c r="C578" i="19"/>
  <c r="C577" i="19"/>
  <c r="C576" i="19"/>
  <c r="C575" i="19"/>
  <c r="C574" i="19"/>
  <c r="C573" i="19"/>
  <c r="C572" i="19"/>
  <c r="C571" i="19"/>
  <c r="C570" i="19"/>
  <c r="C569" i="19"/>
  <c r="C568" i="19"/>
  <c r="C567" i="19"/>
  <c r="C566" i="19"/>
  <c r="C565" i="19"/>
  <c r="C564" i="19"/>
  <c r="C563" i="19"/>
  <c r="C562" i="19"/>
  <c r="C561" i="19"/>
  <c r="C560" i="19"/>
  <c r="C559" i="19"/>
  <c r="C558" i="19"/>
  <c r="C557" i="19"/>
  <c r="C556" i="19"/>
  <c r="C555" i="19"/>
  <c r="C554" i="19"/>
  <c r="C553" i="19"/>
  <c r="C552" i="19"/>
  <c r="C551" i="19"/>
  <c r="C550" i="19"/>
  <c r="C549" i="19"/>
  <c r="C548" i="19"/>
  <c r="C547" i="19"/>
  <c r="C546" i="19"/>
  <c r="C545" i="19"/>
  <c r="C544" i="19"/>
  <c r="C543" i="19"/>
  <c r="C542" i="19"/>
  <c r="C541" i="19"/>
  <c r="C540" i="19"/>
  <c r="C539" i="19"/>
  <c r="C538" i="19"/>
  <c r="C537" i="19"/>
  <c r="C536" i="19"/>
  <c r="C535" i="19"/>
  <c r="C534" i="19"/>
  <c r="C533" i="19"/>
  <c r="C532" i="19"/>
  <c r="C531" i="19"/>
  <c r="C530" i="19"/>
  <c r="C529" i="19"/>
  <c r="C528" i="19"/>
  <c r="C527" i="19"/>
  <c r="C526" i="19"/>
  <c r="C525" i="19"/>
  <c r="C524" i="19"/>
  <c r="C523" i="19"/>
  <c r="C522" i="19"/>
  <c r="C521" i="19"/>
  <c r="C520" i="19"/>
  <c r="C519" i="19"/>
  <c r="C518" i="19"/>
  <c r="C517" i="19"/>
  <c r="C516" i="19"/>
  <c r="C515" i="19"/>
  <c r="C514" i="19"/>
  <c r="C513" i="19"/>
  <c r="C512" i="19"/>
  <c r="C511" i="19"/>
  <c r="C510" i="19"/>
  <c r="C509" i="19"/>
  <c r="C508" i="19"/>
  <c r="C507" i="19"/>
  <c r="C506" i="19"/>
  <c r="C505" i="19"/>
  <c r="C504" i="19"/>
  <c r="C503" i="19"/>
  <c r="C502" i="19"/>
  <c r="C501" i="19"/>
  <c r="C500" i="19"/>
  <c r="C499" i="19"/>
  <c r="C498" i="19"/>
  <c r="C497" i="19"/>
  <c r="C496" i="19"/>
  <c r="C495" i="19"/>
  <c r="C494" i="19"/>
  <c r="C493" i="19"/>
  <c r="C492" i="19"/>
  <c r="C491" i="19"/>
  <c r="C490" i="19"/>
  <c r="C489" i="19"/>
  <c r="C488" i="19"/>
  <c r="C487" i="19"/>
  <c r="C486" i="19"/>
  <c r="C485" i="19"/>
  <c r="C484" i="19"/>
  <c r="C483" i="19"/>
  <c r="C482" i="19"/>
  <c r="C481" i="19"/>
  <c r="C480" i="19"/>
  <c r="C479" i="19"/>
  <c r="C478" i="19"/>
  <c r="C477" i="19"/>
  <c r="C476" i="19"/>
  <c r="C475" i="19"/>
  <c r="C474" i="19"/>
  <c r="C473" i="19"/>
  <c r="C472" i="19"/>
  <c r="C471" i="19"/>
  <c r="C470" i="19"/>
  <c r="C469" i="19"/>
  <c r="C468" i="19"/>
  <c r="C467" i="19"/>
  <c r="C466" i="19"/>
  <c r="C465" i="19"/>
  <c r="C464" i="19"/>
  <c r="C463" i="19"/>
  <c r="C462" i="19"/>
  <c r="C461" i="19"/>
  <c r="C460" i="19"/>
  <c r="C459" i="19"/>
  <c r="C458" i="19"/>
  <c r="C457" i="19"/>
  <c r="C456" i="19"/>
  <c r="C455" i="19"/>
  <c r="C454" i="19"/>
  <c r="C453" i="19"/>
  <c r="C452" i="19"/>
  <c r="C451" i="19"/>
  <c r="C450" i="19"/>
  <c r="C449" i="19"/>
  <c r="C448" i="19"/>
  <c r="C447" i="19"/>
  <c r="C446" i="19"/>
  <c r="C445" i="19"/>
  <c r="C444" i="19"/>
  <c r="C443" i="19"/>
  <c r="C442" i="19"/>
  <c r="C441" i="19"/>
  <c r="C440" i="19"/>
  <c r="C439" i="19"/>
  <c r="C438" i="19"/>
  <c r="C437" i="19"/>
  <c r="C436" i="19"/>
  <c r="C435" i="19"/>
  <c r="C434" i="19"/>
  <c r="C433" i="19"/>
  <c r="C432" i="19"/>
  <c r="C431" i="19"/>
  <c r="C430" i="19"/>
  <c r="C429" i="19"/>
  <c r="C428" i="19"/>
  <c r="C427" i="19"/>
  <c r="C426" i="19"/>
  <c r="C425" i="19"/>
  <c r="C424" i="19"/>
  <c r="C423" i="19"/>
  <c r="C422" i="19"/>
  <c r="C421" i="19"/>
  <c r="C420" i="19"/>
  <c r="C419" i="19"/>
  <c r="C418" i="19"/>
  <c r="C417" i="19"/>
  <c r="C416" i="19"/>
  <c r="C415" i="19"/>
  <c r="C414" i="19"/>
  <c r="C413" i="19"/>
  <c r="C412" i="19"/>
  <c r="C411" i="19"/>
  <c r="C410" i="19"/>
  <c r="C409" i="19"/>
  <c r="C408" i="19"/>
  <c r="C407" i="19"/>
  <c r="C406" i="19"/>
  <c r="C405" i="19"/>
  <c r="C400" i="19"/>
  <c r="C399" i="19"/>
  <c r="C398" i="19"/>
  <c r="C397" i="19"/>
  <c r="C396" i="19"/>
  <c r="C395" i="19"/>
  <c r="C394" i="19"/>
  <c r="C393" i="19"/>
  <c r="C392" i="19"/>
  <c r="C391" i="19"/>
  <c r="C390" i="19"/>
  <c r="C389" i="19"/>
  <c r="C388" i="19"/>
  <c r="C387" i="19"/>
  <c r="C386" i="19"/>
  <c r="C385" i="19"/>
  <c r="C384" i="19"/>
  <c r="C383" i="19"/>
  <c r="C382" i="19"/>
  <c r="C381" i="19"/>
  <c r="C380" i="19"/>
  <c r="C379" i="19"/>
  <c r="C378" i="19"/>
  <c r="C377" i="19"/>
  <c r="C376" i="19"/>
  <c r="C375" i="19"/>
  <c r="C374" i="19"/>
  <c r="C373" i="19"/>
  <c r="C372" i="19"/>
  <c r="C371" i="19"/>
  <c r="C370" i="19"/>
  <c r="C369" i="19"/>
  <c r="C368" i="19"/>
  <c r="C367" i="19"/>
  <c r="C366" i="19"/>
  <c r="C365" i="19"/>
  <c r="C364" i="19"/>
  <c r="C363" i="19"/>
  <c r="C362" i="19"/>
  <c r="C361" i="19"/>
  <c r="C360" i="19"/>
  <c r="C359" i="19"/>
  <c r="C358" i="19"/>
  <c r="C357" i="19"/>
  <c r="C356" i="19"/>
  <c r="C355" i="19"/>
  <c r="C354" i="19"/>
  <c r="C353" i="19"/>
  <c r="C352" i="19"/>
  <c r="C350" i="19"/>
  <c r="C349" i="19"/>
  <c r="C348" i="19"/>
  <c r="C347" i="19"/>
  <c r="C346" i="19"/>
  <c r="C345" i="19"/>
  <c r="C344" i="19"/>
  <c r="C343" i="19"/>
  <c r="C342" i="19"/>
  <c r="C341" i="19"/>
  <c r="C340" i="19"/>
  <c r="C339" i="19"/>
  <c r="C337" i="19"/>
  <c r="C336" i="19"/>
  <c r="C335" i="19"/>
  <c r="C334" i="19"/>
  <c r="C333" i="19"/>
  <c r="C332" i="19"/>
  <c r="C331" i="19"/>
  <c r="C330" i="19"/>
  <c r="C329" i="19"/>
  <c r="C328" i="19"/>
  <c r="C327" i="19"/>
  <c r="C326" i="19"/>
  <c r="C323" i="19"/>
  <c r="C322" i="19"/>
  <c r="C320" i="19"/>
  <c r="C319" i="19"/>
  <c r="C318" i="19"/>
  <c r="C317" i="19"/>
  <c r="C316" i="19"/>
  <c r="C315" i="19"/>
  <c r="C314" i="19"/>
  <c r="C313" i="19"/>
  <c r="C312" i="19"/>
  <c r="C311" i="19"/>
  <c r="C310" i="19"/>
  <c r="C309" i="19"/>
  <c r="C308" i="19"/>
  <c r="C307" i="19"/>
  <c r="C306" i="19"/>
  <c r="C305" i="19"/>
  <c r="C304" i="19"/>
  <c r="C303" i="19"/>
  <c r="C302" i="19"/>
  <c r="C301" i="19"/>
  <c r="C300" i="19"/>
  <c r="C299" i="19"/>
  <c r="C298" i="19"/>
  <c r="C297" i="19"/>
  <c r="C296" i="19"/>
  <c r="C295" i="19"/>
  <c r="C294" i="19"/>
  <c r="C293" i="19"/>
  <c r="C292" i="19"/>
  <c r="C291" i="19"/>
  <c r="C290" i="19"/>
  <c r="C289" i="19"/>
  <c r="C288" i="19"/>
  <c r="C287" i="19"/>
  <c r="C286" i="19"/>
  <c r="C285" i="19"/>
  <c r="C284" i="19"/>
  <c r="C283" i="19"/>
  <c r="C282" i="19"/>
  <c r="C281" i="19"/>
  <c r="C280" i="19"/>
  <c r="C279" i="19"/>
  <c r="C278" i="19"/>
  <c r="C277" i="19"/>
  <c r="C273" i="19"/>
  <c r="C272" i="19"/>
  <c r="C271" i="19"/>
  <c r="C270" i="19"/>
  <c r="C269" i="19"/>
  <c r="C268" i="19"/>
  <c r="C267" i="19"/>
  <c r="C266" i="19"/>
  <c r="C265" i="19"/>
  <c r="C264" i="19"/>
  <c r="C263" i="19"/>
  <c r="C262" i="19"/>
  <c r="C261" i="19"/>
  <c r="C260" i="19"/>
  <c r="C259" i="19"/>
  <c r="C257" i="19"/>
  <c r="C256" i="19"/>
  <c r="C255" i="19"/>
  <c r="C254" i="19"/>
  <c r="C253" i="19"/>
  <c r="C252" i="19"/>
  <c r="C251" i="19"/>
  <c r="C250" i="19"/>
  <c r="C249" i="19"/>
  <c r="C248" i="19"/>
  <c r="C247" i="19"/>
  <c r="C246" i="19"/>
  <c r="C245" i="19"/>
  <c r="C244" i="19"/>
  <c r="C243" i="19"/>
  <c r="C239" i="19"/>
  <c r="C238" i="19"/>
  <c r="C237" i="19"/>
  <c r="C236" i="19"/>
  <c r="C235" i="19"/>
  <c r="C234" i="19"/>
  <c r="C233" i="19"/>
  <c r="C232" i="19"/>
  <c r="C231" i="19"/>
  <c r="C230" i="19"/>
  <c r="C229" i="19"/>
  <c r="C228" i="19"/>
  <c r="C227" i="19"/>
  <c r="C226" i="19"/>
  <c r="C225" i="19"/>
  <c r="C221" i="19"/>
  <c r="C220" i="19"/>
  <c r="C219" i="19"/>
  <c r="C218" i="19"/>
  <c r="C217" i="19"/>
  <c r="C216" i="19"/>
  <c r="C215" i="19"/>
  <c r="C214" i="19"/>
  <c r="C213" i="19"/>
  <c r="C212" i="19"/>
  <c r="C211" i="19"/>
  <c r="C210" i="19"/>
  <c r="C209" i="19"/>
  <c r="C208" i="19"/>
  <c r="C207" i="19"/>
  <c r="C203" i="19"/>
  <c r="C202" i="19"/>
  <c r="C201" i="19"/>
  <c r="C200" i="19"/>
  <c r="C199" i="19"/>
  <c r="C198" i="19"/>
  <c r="C197" i="19"/>
  <c r="C196" i="19"/>
  <c r="C195" i="19"/>
  <c r="C194" i="19"/>
  <c r="C193" i="19"/>
  <c r="C192" i="19"/>
  <c r="C191" i="19"/>
  <c r="C190" i="19"/>
  <c r="C189" i="19"/>
  <c r="C187" i="19"/>
  <c r="C186" i="19"/>
  <c r="C185" i="19"/>
  <c r="C184" i="19"/>
  <c r="C183" i="19"/>
  <c r="C182" i="19"/>
  <c r="C181" i="19"/>
  <c r="C180" i="19"/>
  <c r="C179" i="19"/>
  <c r="C178" i="19"/>
  <c r="C177" i="19"/>
  <c r="C176" i="19"/>
  <c r="C175" i="19"/>
  <c r="C174" i="19"/>
  <c r="C173" i="19"/>
  <c r="C171" i="19"/>
  <c r="C170" i="19"/>
  <c r="C169" i="19"/>
  <c r="C168" i="19"/>
  <c r="C167" i="19"/>
  <c r="C165" i="19"/>
  <c r="C164" i="19"/>
  <c r="C158" i="19"/>
  <c r="C157" i="19"/>
  <c r="C156" i="19"/>
  <c r="C155" i="19"/>
  <c r="C154" i="19"/>
  <c r="C153" i="19"/>
  <c r="C152" i="19"/>
  <c r="C151" i="19"/>
  <c r="C150" i="19"/>
  <c r="C149" i="19"/>
  <c r="C148" i="19"/>
  <c r="C147" i="19"/>
  <c r="C146" i="19"/>
  <c r="C145" i="19"/>
  <c r="C144" i="19"/>
  <c r="C143" i="19"/>
  <c r="C142" i="19"/>
  <c r="C140" i="19"/>
  <c r="C139" i="19"/>
  <c r="C138" i="19"/>
  <c r="C137" i="19"/>
  <c r="C136" i="19"/>
  <c r="C135" i="19"/>
  <c r="C134" i="19"/>
  <c r="C133" i="19"/>
  <c r="C132" i="19"/>
  <c r="C131" i="19"/>
  <c r="C130" i="19"/>
  <c r="C129" i="19"/>
  <c r="C128" i="19"/>
  <c r="C127" i="19"/>
  <c r="C125" i="19"/>
  <c r="C124" i="19"/>
  <c r="C123" i="19"/>
  <c r="C122" i="19"/>
  <c r="C121" i="19"/>
  <c r="C120" i="19"/>
  <c r="C119" i="19"/>
  <c r="C118" i="19"/>
  <c r="C117" i="19"/>
  <c r="C116" i="19"/>
  <c r="C115" i="19"/>
  <c r="C112" i="19"/>
  <c r="C111" i="19"/>
  <c r="C110" i="19"/>
  <c r="C109" i="19"/>
  <c r="C108" i="19"/>
  <c r="C107" i="19"/>
  <c r="C106" i="19"/>
  <c r="C105" i="19"/>
  <c r="C104" i="19"/>
  <c r="C103" i="19"/>
  <c r="C102" i="19"/>
  <c r="C100" i="19"/>
  <c r="C99" i="19"/>
  <c r="C98" i="19"/>
  <c r="C97" i="19"/>
  <c r="C96" i="19"/>
  <c r="C95" i="19"/>
  <c r="C94" i="19"/>
  <c r="C93" i="19"/>
  <c r="C92" i="19"/>
  <c r="C91" i="19"/>
  <c r="C90" i="19"/>
  <c r="C87" i="19"/>
  <c r="C86" i="19"/>
  <c r="C85" i="19"/>
  <c r="C84" i="19"/>
  <c r="C83" i="19"/>
  <c r="C82" i="19"/>
  <c r="C81" i="19"/>
  <c r="C80" i="19"/>
  <c r="C79" i="19"/>
  <c r="C78" i="19"/>
  <c r="C77" i="19"/>
  <c r="C75" i="19"/>
  <c r="C74" i="19"/>
  <c r="C73" i="19"/>
  <c r="C72" i="19"/>
  <c r="C71" i="19"/>
  <c r="C70" i="19"/>
  <c r="C69" i="19"/>
  <c r="C68" i="19"/>
  <c r="C67" i="19"/>
  <c r="C66" i="19"/>
  <c r="C65" i="19"/>
  <c r="C61" i="19"/>
  <c r="C60" i="19"/>
  <c r="C59" i="19"/>
  <c r="C58" i="19"/>
  <c r="C57" i="19"/>
  <c r="C56" i="19"/>
  <c r="C55" i="19"/>
  <c r="C54" i="19"/>
  <c r="C53" i="19"/>
  <c r="C52" i="19"/>
  <c r="C51" i="19"/>
  <c r="C50" i="19"/>
  <c r="C49" i="19"/>
  <c r="C48" i="19"/>
  <c r="C47" i="19"/>
  <c r="C46" i="19"/>
  <c r="C45" i="19"/>
  <c r="C44" i="19"/>
  <c r="C43" i="19"/>
  <c r="C42" i="19"/>
  <c r="C41" i="19"/>
  <c r="C40" i="19"/>
  <c r="C39" i="19"/>
  <c r="C38" i="19"/>
  <c r="C37" i="19"/>
  <c r="C36" i="19"/>
  <c r="C35" i="19"/>
  <c r="C34" i="19"/>
  <c r="C33" i="19"/>
  <c r="C32" i="19"/>
  <c r="C31" i="19"/>
  <c r="C30" i="19"/>
  <c r="C29" i="19"/>
  <c r="C28" i="19"/>
  <c r="C27" i="19"/>
  <c r="C26" i="19"/>
  <c r="C25" i="19"/>
  <c r="C24" i="19"/>
  <c r="C23" i="19"/>
  <c r="C22" i="19"/>
  <c r="C21" i="19"/>
  <c r="C20" i="19"/>
  <c r="C19" i="19"/>
  <c r="C18" i="19"/>
  <c r="C17" i="19"/>
  <c r="C16" i="19"/>
  <c r="C15" i="19"/>
  <c r="C14" i="19"/>
  <c r="C13" i="19"/>
  <c r="C12" i="19"/>
  <c r="C11" i="19"/>
  <c r="C10" i="19"/>
  <c r="C9" i="19"/>
  <c r="C8" i="19"/>
  <c r="C7" i="19"/>
  <c r="C6" i="19"/>
  <c r="C5" i="19"/>
  <c r="C4" i="19"/>
  <c r="C3" i="19"/>
  <c r="W650" i="5" l="1" a="1"/>
  <c r="W650" i="5" s="1"/>
  <c r="W649" i="5" a="1"/>
  <c r="W649" i="5" s="1"/>
  <c r="W648" i="5" a="1"/>
  <c r="W648" i="5" s="1"/>
  <c r="W647" i="5" a="1"/>
  <c r="W647" i="5" s="1"/>
  <c r="W646" i="5" a="1"/>
  <c r="W646" i="5" s="1"/>
  <c r="W645" i="5" a="1"/>
  <c r="W645" i="5" s="1"/>
  <c r="W644" i="5" a="1"/>
  <c r="W644" i="5" s="1"/>
  <c r="W643" i="5" a="1"/>
  <c r="W643" i="5" s="1"/>
  <c r="W642" i="5" a="1"/>
  <c r="W642" i="5" s="1"/>
  <c r="W641" i="5" a="1"/>
  <c r="W641" i="5" s="1"/>
  <c r="W640" i="5" a="1"/>
  <c r="W640" i="5" s="1"/>
  <c r="W639" i="5" a="1"/>
  <c r="W639" i="5" s="1"/>
  <c r="W638" i="5" a="1"/>
  <c r="W638" i="5" s="1"/>
  <c r="W637" i="5" a="1"/>
  <c r="W637" i="5" s="1"/>
  <c r="W636" i="5" a="1"/>
  <c r="W636" i="5" s="1"/>
  <c r="W635" i="5" a="1"/>
  <c r="W635" i="5" s="1"/>
  <c r="W634" i="5" a="1"/>
  <c r="W634" i="5" s="1"/>
  <c r="W633" i="5" a="1"/>
  <c r="W633" i="5" s="1"/>
  <c r="W632" i="5" a="1"/>
  <c r="W632" i="5" s="1"/>
  <c r="W631" i="5" a="1"/>
  <c r="W631" i="5" s="1"/>
  <c r="W630" i="5" a="1"/>
  <c r="W630" i="5" s="1"/>
  <c r="W629" i="5" a="1"/>
  <c r="W629" i="5" s="1"/>
  <c r="W628" i="5" a="1"/>
  <c r="W628" i="5" s="1"/>
  <c r="W627" i="5" a="1"/>
  <c r="W627" i="5" s="1"/>
  <c r="W626" i="5" a="1"/>
  <c r="W626" i="5" s="1"/>
  <c r="W625" i="5" a="1"/>
  <c r="W625" i="5" s="1"/>
  <c r="W624" i="5" a="1"/>
  <c r="W624" i="5" s="1"/>
  <c r="W623" i="5" a="1"/>
  <c r="W623" i="5" s="1"/>
  <c r="W622" i="5" a="1"/>
  <c r="W622" i="5" s="1"/>
  <c r="W621" i="5" a="1"/>
  <c r="W621" i="5" s="1"/>
  <c r="W620" i="5" a="1"/>
  <c r="W620" i="5" s="1"/>
  <c r="W619" i="5" a="1"/>
  <c r="W619" i="5" s="1"/>
  <c r="W618" i="5" a="1"/>
  <c r="W618" i="5" s="1"/>
  <c r="W617" i="5" a="1"/>
  <c r="W617" i="5" s="1"/>
  <c r="W616" i="5" a="1"/>
  <c r="W616" i="5" s="1"/>
  <c r="W615" i="5" a="1"/>
  <c r="W615" i="5" s="1"/>
  <c r="W614" i="5" a="1"/>
  <c r="W614" i="5" s="1"/>
  <c r="W613" i="5" a="1"/>
  <c r="W613" i="5" s="1"/>
  <c r="W612" i="5" a="1"/>
  <c r="W612" i="5" s="1"/>
  <c r="W611" i="5" a="1"/>
  <c r="W611" i="5" s="1"/>
  <c r="W610" i="5" a="1"/>
  <c r="W610" i="5" s="1"/>
  <c r="W609" i="5" a="1"/>
  <c r="W609" i="5" s="1"/>
  <c r="W608" i="5" a="1"/>
  <c r="W608" i="5" s="1"/>
  <c r="W607" i="5" a="1"/>
  <c r="W607" i="5" s="1"/>
  <c r="W606" i="5" a="1"/>
  <c r="W606" i="5" s="1"/>
  <c r="W605" i="5" a="1"/>
  <c r="W605" i="5" s="1"/>
  <c r="W604" i="5" a="1"/>
  <c r="W604" i="5" s="1"/>
  <c r="W603" i="5" a="1"/>
  <c r="W603" i="5" s="1"/>
  <c r="W602" i="5" a="1"/>
  <c r="W602" i="5" s="1"/>
  <c r="W601" i="5" a="1"/>
  <c r="W601" i="5" s="1"/>
  <c r="W600" i="5" a="1"/>
  <c r="W600" i="5" s="1"/>
  <c r="W599" i="5" a="1"/>
  <c r="W599" i="5" s="1"/>
  <c r="W598" i="5" a="1"/>
  <c r="W598" i="5" s="1"/>
  <c r="W597" i="5" a="1"/>
  <c r="W597" i="5" s="1"/>
  <c r="W596" i="5" a="1"/>
  <c r="W596" i="5" s="1"/>
  <c r="W595" i="5" a="1"/>
  <c r="W595" i="5" s="1"/>
  <c r="W594" i="5" a="1"/>
  <c r="W594" i="5" s="1"/>
  <c r="W593" i="5" a="1"/>
  <c r="W593" i="5" s="1"/>
  <c r="W592" i="5" a="1"/>
  <c r="W592" i="5" s="1"/>
  <c r="W183" i="5" a="1"/>
  <c r="W183" i="5" s="1"/>
  <c r="W735" i="5" a="1"/>
  <c r="W735" i="5" s="1"/>
  <c r="W734" i="5" a="1"/>
  <c r="W734" i="5" s="1"/>
  <c r="W733" i="5" a="1"/>
  <c r="W733" i="5" s="1"/>
  <c r="W732" i="5" a="1"/>
  <c r="W732" i="5" s="1"/>
  <c r="W731" i="5" a="1"/>
  <c r="W731" i="5" s="1"/>
  <c r="W730" i="5" a="1"/>
  <c r="W730" i="5" s="1"/>
  <c r="W729" i="5" a="1"/>
  <c r="W729" i="5" s="1"/>
  <c r="W728" i="5" a="1"/>
  <c r="W728" i="5" s="1"/>
  <c r="W727" i="5" a="1"/>
  <c r="W727" i="5" s="1"/>
  <c r="W726" i="5" a="1"/>
  <c r="W726" i="5" s="1"/>
  <c r="W725" i="5" a="1"/>
  <c r="W725" i="5" s="1"/>
  <c r="W724" i="5" a="1"/>
  <c r="W724" i="5" s="1"/>
  <c r="W723" i="5" a="1"/>
  <c r="W723" i="5" s="1"/>
  <c r="W722" i="5" a="1"/>
  <c r="W722" i="5" s="1"/>
  <c r="W721" i="5" a="1"/>
  <c r="W721" i="5" s="1"/>
  <c r="W720" i="5" a="1"/>
  <c r="W720" i="5" s="1"/>
  <c r="W719" i="5" a="1"/>
  <c r="W719" i="5" s="1"/>
  <c r="W718" i="5" a="1"/>
  <c r="W718" i="5" s="1"/>
  <c r="W717" i="5" a="1"/>
  <c r="W717" i="5" s="1"/>
  <c r="W716" i="5" a="1"/>
  <c r="W716" i="5" s="1"/>
  <c r="W715" i="5" a="1"/>
  <c r="W715" i="5" s="1"/>
  <c r="W714" i="5" a="1"/>
  <c r="W714" i="5" s="1"/>
  <c r="W713" i="5" a="1"/>
  <c r="W713" i="5" s="1"/>
  <c r="W712" i="5" a="1"/>
  <c r="W712" i="5" s="1"/>
  <c r="W711" i="5" a="1"/>
  <c r="W711" i="5" s="1"/>
  <c r="W710" i="5" a="1"/>
  <c r="W710" i="5" s="1"/>
  <c r="W709" i="5" a="1"/>
  <c r="W709" i="5" s="1"/>
  <c r="W708" i="5" a="1"/>
  <c r="W708" i="5" s="1"/>
  <c r="W707" i="5" a="1"/>
  <c r="W707" i="5" s="1"/>
  <c r="W706" i="5" a="1"/>
  <c r="W706" i="5" s="1"/>
  <c r="W705" i="5" a="1"/>
  <c r="W705" i="5" s="1"/>
  <c r="W704" i="5" a="1"/>
  <c r="W704" i="5" s="1"/>
  <c r="W703" i="5" a="1"/>
  <c r="W703" i="5" s="1"/>
  <c r="W702" i="5" a="1"/>
  <c r="W702" i="5" s="1"/>
  <c r="W701" i="5" a="1"/>
  <c r="W701" i="5" s="1"/>
  <c r="W19" i="5" a="1"/>
  <c r="W19" i="5" s="1"/>
  <c r="W18" i="5" a="1"/>
  <c r="W18" i="5" s="1"/>
  <c r="W17" i="5" a="1"/>
  <c r="W17" i="5" s="1"/>
  <c r="W16" i="5" a="1"/>
  <c r="W16" i="5" s="1"/>
  <c r="W15" i="5" a="1"/>
  <c r="W15" i="5" s="1"/>
  <c r="W14" i="5" a="1"/>
  <c r="W14" i="5" s="1"/>
  <c r="W13" i="5" a="1"/>
  <c r="W13" i="5" s="1"/>
  <c r="W12" i="5" a="1"/>
  <c r="W12" i="5" s="1"/>
  <c r="W700" i="5" a="1"/>
  <c r="W700" i="5" s="1"/>
  <c r="W699" i="5" a="1"/>
  <c r="W699" i="5" s="1"/>
  <c r="W698" i="5" a="1"/>
  <c r="W698" i="5" s="1"/>
  <c r="W697" i="5" a="1"/>
  <c r="W697" i="5" s="1"/>
  <c r="W696" i="5" a="1"/>
  <c r="W696" i="5" s="1"/>
  <c r="W695" i="5" a="1"/>
  <c r="W695" i="5" s="1"/>
  <c r="W694" i="5" a="1"/>
  <c r="W694" i="5" s="1"/>
  <c r="W693" i="5" a="1"/>
  <c r="W693" i="5" s="1"/>
  <c r="W692" i="5" a="1"/>
  <c r="W692" i="5" s="1"/>
  <c r="W691" i="5" a="1"/>
  <c r="W691" i="5" s="1"/>
  <c r="W690" i="5" a="1"/>
  <c r="W690" i="5" s="1"/>
  <c r="W689" i="5" a="1"/>
  <c r="W689" i="5" s="1"/>
  <c r="W688" i="5" a="1"/>
  <c r="W688" i="5" s="1"/>
  <c r="W687" i="5" a="1"/>
  <c r="W687" i="5" s="1"/>
  <c r="W686" i="5" a="1"/>
  <c r="W686" i="5" s="1"/>
  <c r="W685" i="5" a="1"/>
  <c r="W685" i="5" s="1"/>
  <c r="W684" i="5" a="1"/>
  <c r="W684" i="5" s="1"/>
  <c r="W683" i="5" a="1"/>
  <c r="W683" i="5" s="1"/>
  <c r="W682" i="5" a="1"/>
  <c r="W682" i="5" s="1"/>
  <c r="W681" i="5" a="1"/>
  <c r="W681" i="5" s="1"/>
  <c r="W680" i="5" a="1"/>
  <c r="W680" i="5" s="1"/>
  <c r="W679" i="5" a="1"/>
  <c r="W679" i="5" s="1"/>
  <c r="W678" i="5" a="1"/>
  <c r="W678" i="5" s="1"/>
  <c r="W677" i="5" a="1"/>
  <c r="W677" i="5" s="1"/>
  <c r="W676" i="5" a="1"/>
  <c r="W676" i="5" s="1"/>
  <c r="W675" i="5" a="1"/>
  <c r="W675" i="5" s="1"/>
  <c r="W11" i="5" a="1"/>
  <c r="W11" i="5" s="1"/>
  <c r="W10" i="5" a="1"/>
  <c r="W10" i="5" s="1"/>
  <c r="W9" i="5" a="1"/>
  <c r="W9" i="5" s="1"/>
  <c r="W8" i="5" a="1"/>
  <c r="W8" i="5" s="1"/>
  <c r="W7" i="5" a="1"/>
  <c r="W7" i="5" s="1"/>
  <c r="W6" i="5" a="1"/>
  <c r="W6" i="5" s="1"/>
  <c r="W5" i="5" a="1"/>
  <c r="W5" i="5" s="1"/>
  <c r="W4" i="5" a="1"/>
  <c r="W4" i="5" s="1"/>
  <c r="W674" i="5" a="1"/>
  <c r="W674" i="5" s="1"/>
  <c r="W673" i="5" a="1"/>
  <c r="W673" i="5" s="1"/>
  <c r="W672" i="5" a="1"/>
  <c r="W672" i="5" s="1"/>
  <c r="W184" i="5" a="1"/>
  <c r="W184" i="5" s="1"/>
  <c r="W185" i="5" a="1"/>
  <c r="W185" i="5" s="1"/>
  <c r="W186" i="5" a="1"/>
  <c r="W186" i="5" s="1"/>
  <c r="W187" i="5" a="1"/>
  <c r="W187" i="5" s="1"/>
  <c r="W188" i="5" a="1"/>
  <c r="W188" i="5" s="1"/>
  <c r="W189" i="5" a="1"/>
  <c r="W189" i="5" s="1"/>
  <c r="W190" i="5" a="1"/>
  <c r="W190" i="5" s="1"/>
  <c r="W753" i="5" a="1"/>
  <c r="W753" i="5" s="1"/>
  <c r="W191" i="5" a="1"/>
  <c r="W191" i="5" s="1"/>
  <c r="W192" i="5" a="1"/>
  <c r="W192" i="5" s="1"/>
  <c r="W752" i="5" a="1"/>
  <c r="W752" i="5" s="1"/>
  <c r="W193" i="5" a="1"/>
  <c r="W193" i="5" s="1"/>
  <c r="W194" i="5" a="1"/>
  <c r="W194" i="5" s="1"/>
  <c r="W195" i="5" a="1"/>
  <c r="W195" i="5" s="1"/>
  <c r="W374" i="5" a="1"/>
  <c r="W374" i="5" s="1"/>
  <c r="W375" i="5" a="1"/>
  <c r="W375" i="5" s="1"/>
  <c r="W376" i="5" a="1"/>
  <c r="W376" i="5" s="1"/>
  <c r="W377" i="5" a="1"/>
  <c r="W377" i="5" s="1"/>
  <c r="W378" i="5" a="1"/>
  <c r="W378" i="5" s="1"/>
  <c r="W379" i="5" a="1"/>
  <c r="W379" i="5" s="1"/>
  <c r="W380" i="5" a="1"/>
  <c r="W380" i="5" s="1"/>
  <c r="W381" i="5" a="1"/>
  <c r="W381" i="5" s="1"/>
  <c r="W382" i="5" a="1"/>
  <c r="W382" i="5" s="1"/>
  <c r="W383" i="5" a="1"/>
  <c r="W383" i="5" s="1"/>
  <c r="W384" i="5" a="1"/>
  <c r="W384" i="5" s="1"/>
  <c r="W385" i="5" a="1"/>
  <c r="W385" i="5" s="1"/>
  <c r="W386" i="5" a="1"/>
  <c r="W386" i="5" s="1"/>
  <c r="W387" i="5" a="1"/>
  <c r="W387" i="5" s="1"/>
  <c r="W388" i="5" a="1"/>
  <c r="W388" i="5" s="1"/>
  <c r="W389" i="5" a="1"/>
  <c r="W389" i="5" s="1"/>
  <c r="W545" i="5" a="1"/>
  <c r="W545" i="5" s="1"/>
  <c r="W546" i="5" a="1"/>
  <c r="W546" i="5" s="1"/>
  <c r="W547" i="5" a="1"/>
  <c r="W547" i="5" s="1"/>
  <c r="W294" i="5" a="1"/>
  <c r="W294" i="5" s="1"/>
  <c r="W295" i="5" a="1"/>
  <c r="W295" i="5" s="1"/>
  <c r="W296" i="5" a="1"/>
  <c r="W296" i="5" s="1"/>
  <c r="W297" i="5" a="1"/>
  <c r="W297" i="5" s="1"/>
  <c r="W298" i="5" a="1"/>
  <c r="W298" i="5" s="1"/>
  <c r="W299" i="5" a="1"/>
  <c r="W299" i="5" s="1"/>
  <c r="W300" i="5" a="1"/>
  <c r="W300" i="5" s="1"/>
  <c r="W301" i="5" a="1"/>
  <c r="W301" i="5" s="1"/>
  <c r="W302" i="5" a="1"/>
  <c r="W302" i="5" s="1"/>
  <c r="W303" i="5" a="1"/>
  <c r="W303" i="5" s="1"/>
  <c r="W304" i="5" a="1"/>
  <c r="W304" i="5" s="1"/>
  <c r="W305" i="5" a="1"/>
  <c r="W305" i="5" s="1"/>
  <c r="W306" i="5" a="1"/>
  <c r="W306" i="5" s="1"/>
  <c r="W307" i="5" a="1"/>
  <c r="W307" i="5" s="1"/>
  <c r="W308" i="5" a="1"/>
  <c r="W308" i="5" s="1"/>
  <c r="W309" i="5" a="1"/>
  <c r="W309" i="5" s="1"/>
  <c r="W310" i="5" a="1"/>
  <c r="W310" i="5" s="1"/>
  <c r="W311" i="5" a="1"/>
  <c r="W311" i="5" s="1"/>
  <c r="W312" i="5" a="1"/>
  <c r="W312" i="5" s="1"/>
  <c r="W313" i="5" a="1"/>
  <c r="W313" i="5" s="1"/>
  <c r="W314" i="5" a="1"/>
  <c r="W314" i="5" s="1"/>
  <c r="W315" i="5" a="1"/>
  <c r="W315" i="5" s="1"/>
  <c r="W316" i="5" a="1"/>
  <c r="W316" i="5" s="1"/>
  <c r="W317" i="5" a="1"/>
  <c r="W317" i="5" s="1"/>
  <c r="W318" i="5" a="1"/>
  <c r="W318" i="5" s="1"/>
  <c r="W319" i="5" a="1"/>
  <c r="W319" i="5" s="1"/>
  <c r="W320" i="5" a="1"/>
  <c r="W320" i="5" s="1"/>
  <c r="W321" i="5" a="1"/>
  <c r="W321" i="5" s="1"/>
  <c r="W322" i="5" a="1"/>
  <c r="W322" i="5" s="1"/>
  <c r="W323" i="5" a="1"/>
  <c r="W323" i="5" s="1"/>
  <c r="W324" i="5" a="1"/>
  <c r="W324" i="5" s="1"/>
  <c r="W325" i="5" a="1"/>
  <c r="W325" i="5" s="1"/>
  <c r="W326" i="5" a="1"/>
  <c r="W326" i="5" s="1"/>
  <c r="W327" i="5" a="1"/>
  <c r="W327" i="5" s="1"/>
  <c r="W328" i="5" a="1"/>
  <c r="W328" i="5" s="1"/>
  <c r="W329" i="5" a="1"/>
  <c r="W329" i="5" s="1"/>
  <c r="W330" i="5" a="1"/>
  <c r="W330" i="5" s="1"/>
  <c r="W331" i="5" a="1"/>
  <c r="W331" i="5" s="1"/>
  <c r="W332" i="5" a="1"/>
  <c r="W332" i="5" s="1"/>
  <c r="W333" i="5" a="1"/>
  <c r="W333" i="5" s="1"/>
  <c r="W334" i="5" a="1"/>
  <c r="W334" i="5" s="1"/>
  <c r="W335" i="5" a="1"/>
  <c r="W335" i="5" s="1"/>
  <c r="W336" i="5" a="1"/>
  <c r="W336" i="5" s="1"/>
  <c r="W337" i="5" a="1"/>
  <c r="W337" i="5" s="1"/>
  <c r="W338" i="5" a="1"/>
  <c r="W338" i="5" s="1"/>
  <c r="W339" i="5" a="1"/>
  <c r="W339" i="5" s="1"/>
  <c r="W340" i="5" a="1"/>
  <c r="W340" i="5" s="1"/>
  <c r="W341" i="5" a="1"/>
  <c r="W341" i="5" s="1"/>
  <c r="W342" i="5" a="1"/>
  <c r="W342" i="5" s="1"/>
  <c r="W343" i="5" a="1"/>
  <c r="W343" i="5" s="1"/>
  <c r="W344" i="5" a="1"/>
  <c r="W344" i="5" s="1"/>
  <c r="W345" i="5" a="1"/>
  <c r="W345" i="5" s="1"/>
  <c r="W346" i="5" a="1"/>
  <c r="W346" i="5" s="1"/>
  <c r="W347" i="5" a="1"/>
  <c r="W347" i="5" s="1"/>
  <c r="W348" i="5" a="1"/>
  <c r="W348" i="5" s="1"/>
  <c r="W349" i="5" a="1"/>
  <c r="W349" i="5" s="1"/>
  <c r="W350" i="5" a="1"/>
  <c r="W350" i="5" s="1"/>
  <c r="W351" i="5" a="1"/>
  <c r="W351" i="5" s="1"/>
  <c r="W352" i="5" a="1"/>
  <c r="W352" i="5" s="1"/>
  <c r="W353" i="5" a="1"/>
  <c r="W353" i="5" s="1"/>
  <c r="W354" i="5" a="1"/>
  <c r="W354" i="5" s="1"/>
  <c r="W355" i="5" a="1"/>
  <c r="W355" i="5" s="1"/>
  <c r="W356" i="5" a="1"/>
  <c r="W356" i="5" s="1"/>
  <c r="W357" i="5" a="1"/>
  <c r="W357" i="5" s="1"/>
  <c r="W358" i="5" a="1"/>
  <c r="W358" i="5" s="1"/>
  <c r="W359" i="5" a="1"/>
  <c r="W359" i="5" s="1"/>
  <c r="W360" i="5" a="1"/>
  <c r="W360" i="5" s="1"/>
  <c r="W361" i="5" a="1"/>
  <c r="W361" i="5" s="1"/>
  <c r="W362" i="5" a="1"/>
  <c r="W362" i="5" s="1"/>
  <c r="W363" i="5" a="1"/>
  <c r="W363" i="5" s="1"/>
  <c r="W364" i="5" a="1"/>
  <c r="W364" i="5" s="1"/>
  <c r="W365" i="5" a="1"/>
  <c r="W365" i="5" s="1"/>
  <c r="W366" i="5" a="1"/>
  <c r="W366" i="5" s="1"/>
  <c r="W367" i="5" a="1"/>
  <c r="W367" i="5" s="1"/>
  <c r="W368" i="5" a="1"/>
  <c r="W368" i="5" s="1"/>
  <c r="W369" i="5" a="1"/>
  <c r="W369" i="5" s="1"/>
  <c r="W370" i="5" a="1"/>
  <c r="W370" i="5" s="1"/>
  <c r="W371" i="5" a="1"/>
  <c r="W371" i="5" s="1"/>
  <c r="W372" i="5" a="1"/>
  <c r="W372" i="5" s="1"/>
  <c r="W373" i="5" a="1"/>
  <c r="W373" i="5" s="1"/>
  <c r="W100" i="5" a="1"/>
  <c r="W100" i="5" s="1"/>
  <c r="W214" i="5" a="1"/>
  <c r="W214" i="5" s="1"/>
  <c r="W215" i="5" a="1"/>
  <c r="W215" i="5" s="1"/>
  <c r="W216" i="5" a="1"/>
  <c r="W216" i="5" s="1"/>
  <c r="W217" i="5" a="1"/>
  <c r="W217" i="5" s="1"/>
  <c r="W218" i="5" a="1"/>
  <c r="W218" i="5" s="1"/>
  <c r="W219" i="5" a="1"/>
  <c r="W219" i="5" s="1"/>
  <c r="W220" i="5" a="1"/>
  <c r="W220" i="5" s="1"/>
  <c r="W221" i="5" a="1"/>
  <c r="W221" i="5" s="1"/>
  <c r="W222" i="5" a="1"/>
  <c r="W222" i="5" s="1"/>
  <c r="W223" i="5" a="1"/>
  <c r="W223" i="5" s="1"/>
  <c r="W224" i="5" a="1"/>
  <c r="W224" i="5" s="1"/>
  <c r="W225" i="5" a="1"/>
  <c r="W225" i="5" s="1"/>
  <c r="W226" i="5" a="1"/>
  <c r="W226" i="5" s="1"/>
  <c r="W227" i="5" a="1"/>
  <c r="W227" i="5" s="1"/>
  <c r="W228" i="5" a="1"/>
  <c r="W228" i="5" s="1"/>
  <c r="W229" i="5" a="1"/>
  <c r="W229" i="5" s="1"/>
  <c r="W230" i="5" a="1"/>
  <c r="W230" i="5" s="1"/>
  <c r="W231" i="5" a="1"/>
  <c r="W231" i="5" s="1"/>
  <c r="W232" i="5" a="1"/>
  <c r="W232" i="5" s="1"/>
  <c r="W233" i="5" a="1"/>
  <c r="W233" i="5" s="1"/>
  <c r="W234" i="5" a="1"/>
  <c r="W234" i="5" s="1"/>
  <c r="W235" i="5" a="1"/>
  <c r="W235" i="5" s="1"/>
  <c r="W236" i="5" a="1"/>
  <c r="W236" i="5" s="1"/>
  <c r="W237" i="5" a="1"/>
  <c r="W237" i="5" s="1"/>
  <c r="W238" i="5" a="1"/>
  <c r="W238" i="5" s="1"/>
  <c r="W239" i="5" a="1"/>
  <c r="W239" i="5" s="1"/>
  <c r="W240" i="5" a="1"/>
  <c r="W240" i="5" s="1"/>
  <c r="W241" i="5" a="1"/>
  <c r="W241" i="5" s="1"/>
  <c r="W242" i="5" a="1"/>
  <c r="W242" i="5" s="1"/>
  <c r="W243" i="5" a="1"/>
  <c r="W243" i="5" s="1"/>
  <c r="W244" i="5" a="1"/>
  <c r="W244" i="5" s="1"/>
  <c r="W245" i="5" a="1"/>
  <c r="W245" i="5" s="1"/>
  <c r="W246" i="5" a="1"/>
  <c r="W246" i="5" s="1"/>
  <c r="W247" i="5" a="1"/>
  <c r="W247" i="5" s="1"/>
  <c r="W248" i="5" a="1"/>
  <c r="W248" i="5" s="1"/>
  <c r="W249" i="5" a="1"/>
  <c r="W249" i="5" s="1"/>
  <c r="W250" i="5" a="1"/>
  <c r="W250" i="5" s="1"/>
  <c r="W251" i="5" a="1"/>
  <c r="W251" i="5" s="1"/>
  <c r="W252" i="5" a="1"/>
  <c r="W252" i="5" s="1"/>
  <c r="W253" i="5" a="1"/>
  <c r="W253" i="5" s="1"/>
  <c r="W254" i="5" a="1"/>
  <c r="W254" i="5" s="1"/>
  <c r="W255" i="5" a="1"/>
  <c r="W255" i="5" s="1"/>
  <c r="W256" i="5" a="1"/>
  <c r="W256" i="5" s="1"/>
  <c r="W257" i="5" a="1"/>
  <c r="W257" i="5" s="1"/>
  <c r="W258" i="5" a="1"/>
  <c r="W258" i="5" s="1"/>
  <c r="W259" i="5" a="1"/>
  <c r="W259" i="5" s="1"/>
  <c r="W260" i="5" a="1"/>
  <c r="W260" i="5" s="1"/>
  <c r="W261" i="5" a="1"/>
  <c r="W261" i="5" s="1"/>
  <c r="W262" i="5" a="1"/>
  <c r="W262" i="5" s="1"/>
  <c r="W263" i="5" a="1"/>
  <c r="W263" i="5" s="1"/>
  <c r="W264" i="5" a="1"/>
  <c r="W264" i="5" s="1"/>
  <c r="W265" i="5" a="1"/>
  <c r="W265" i="5" s="1"/>
  <c r="W266" i="5" a="1"/>
  <c r="W266" i="5" s="1"/>
  <c r="W267" i="5" a="1"/>
  <c r="W267" i="5" s="1"/>
  <c r="W268" i="5" a="1"/>
  <c r="W268" i="5" s="1"/>
  <c r="W269" i="5" a="1"/>
  <c r="W269" i="5" s="1"/>
  <c r="W270" i="5" a="1"/>
  <c r="W270" i="5" s="1"/>
  <c r="W271" i="5" a="1"/>
  <c r="W271" i="5" s="1"/>
  <c r="W272" i="5" a="1"/>
  <c r="W272" i="5" s="1"/>
  <c r="W273" i="5" a="1"/>
  <c r="W273" i="5" s="1"/>
  <c r="W274" i="5" a="1"/>
  <c r="W274" i="5" s="1"/>
  <c r="W275" i="5" a="1"/>
  <c r="W275" i="5" s="1"/>
  <c r="W276" i="5" a="1"/>
  <c r="W276" i="5" s="1"/>
  <c r="W277" i="5" a="1"/>
  <c r="W277" i="5" s="1"/>
  <c r="W278" i="5" a="1"/>
  <c r="W278" i="5" s="1"/>
  <c r="W279" i="5" a="1"/>
  <c r="W279" i="5" s="1"/>
  <c r="W280" i="5" a="1"/>
  <c r="W280" i="5" s="1"/>
  <c r="W281" i="5" a="1"/>
  <c r="W281" i="5" s="1"/>
  <c r="W282" i="5" a="1"/>
  <c r="W282" i="5" s="1"/>
  <c r="W283" i="5" a="1"/>
  <c r="W283" i="5" s="1"/>
  <c r="W284" i="5" a="1"/>
  <c r="W284" i="5" s="1"/>
  <c r="W285" i="5" a="1"/>
  <c r="W285" i="5" s="1"/>
  <c r="W286" i="5" a="1"/>
  <c r="W286" i="5" s="1"/>
  <c r="W287" i="5" a="1"/>
  <c r="W287" i="5" s="1"/>
  <c r="W288" i="5" a="1"/>
  <c r="W288" i="5" s="1"/>
  <c r="W289" i="5" a="1"/>
  <c r="W289" i="5" s="1"/>
  <c r="W290" i="5" a="1"/>
  <c r="W290" i="5" s="1"/>
  <c r="W291" i="5" a="1"/>
  <c r="W291" i="5" s="1"/>
  <c r="W292" i="5" a="1"/>
  <c r="W292" i="5" s="1"/>
  <c r="W293" i="5" a="1"/>
  <c r="W293" i="5" s="1"/>
  <c r="W101" i="5" a="1"/>
  <c r="W101" i="5" s="1"/>
  <c r="W102" i="5" a="1"/>
  <c r="W102" i="5" s="1"/>
  <c r="W103" i="5" a="1"/>
  <c r="W103" i="5" s="1"/>
  <c r="W104" i="5" a="1"/>
  <c r="W104" i="5" s="1"/>
  <c r="W105" i="5" a="1"/>
  <c r="W105" i="5" s="1"/>
  <c r="W106" i="5" a="1"/>
  <c r="W106" i="5" s="1"/>
  <c r="W107" i="5" a="1"/>
  <c r="W107" i="5" s="1"/>
  <c r="W196" i="5" a="1"/>
  <c r="W196" i="5" s="1"/>
  <c r="W108" i="5" a="1"/>
  <c r="W108" i="5" s="1"/>
  <c r="W109" i="5" a="1"/>
  <c r="W109" i="5" s="1"/>
  <c r="W197" i="5" a="1"/>
  <c r="W197" i="5" s="1"/>
  <c r="W110" i="5" a="1"/>
  <c r="W110" i="5" s="1"/>
  <c r="W111" i="5" a="1"/>
  <c r="W111" i="5" s="1"/>
  <c r="W112" i="5" a="1"/>
  <c r="W112" i="5" s="1"/>
  <c r="W392" i="5" a="1"/>
  <c r="W392" i="5" s="1"/>
  <c r="W393" i="5" a="1"/>
  <c r="W393" i="5" s="1"/>
  <c r="W394" i="5" a="1"/>
  <c r="W394" i="5" s="1"/>
  <c r="W395" i="5" a="1"/>
  <c r="W395" i="5" s="1"/>
  <c r="W396" i="5" a="1"/>
  <c r="W396" i="5" s="1"/>
  <c r="W397" i="5" a="1"/>
  <c r="W397" i="5" s="1"/>
  <c r="W398" i="5" a="1"/>
  <c r="W398" i="5" s="1"/>
  <c r="W399" i="5" a="1"/>
  <c r="W399" i="5" s="1"/>
  <c r="W400" i="5" a="1"/>
  <c r="W400" i="5" s="1"/>
  <c r="W401" i="5" a="1"/>
  <c r="W401" i="5" s="1"/>
  <c r="W402" i="5" a="1"/>
  <c r="W402" i="5" s="1"/>
  <c r="W403" i="5" a="1"/>
  <c r="W403" i="5" s="1"/>
  <c r="W404" i="5" a="1"/>
  <c r="W404" i="5" s="1"/>
  <c r="W405" i="5" a="1"/>
  <c r="W405" i="5" s="1"/>
  <c r="W406" i="5" a="1"/>
  <c r="W406" i="5" s="1"/>
  <c r="W407" i="5" a="1"/>
  <c r="W407" i="5" s="1"/>
  <c r="W113" i="5" a="1"/>
  <c r="W113" i="5" s="1"/>
  <c r="W114" i="5" a="1"/>
  <c r="W114" i="5" s="1"/>
  <c r="W115" i="5" a="1"/>
  <c r="W115" i="5" s="1"/>
  <c r="W410" i="5" a="1"/>
  <c r="W410" i="5" s="1"/>
  <c r="W411" i="5" a="1"/>
  <c r="W411" i="5" s="1"/>
  <c r="W412" i="5" a="1"/>
  <c r="W412" i="5" s="1"/>
  <c r="W413" i="5" a="1"/>
  <c r="W413" i="5" s="1"/>
  <c r="W414" i="5" a="1"/>
  <c r="W414" i="5" s="1"/>
  <c r="W415" i="5" a="1"/>
  <c r="W415" i="5" s="1"/>
  <c r="W416" i="5" a="1"/>
  <c r="W416" i="5" s="1"/>
  <c r="W417" i="5" a="1"/>
  <c r="W417" i="5" s="1"/>
  <c r="W418" i="5" a="1"/>
  <c r="W418" i="5" s="1"/>
  <c r="W419" i="5" a="1"/>
  <c r="W419" i="5" s="1"/>
  <c r="W420" i="5" a="1"/>
  <c r="W420" i="5" s="1"/>
  <c r="W421" i="5" a="1"/>
  <c r="W421" i="5" s="1"/>
  <c r="W422" i="5" a="1"/>
  <c r="W422" i="5" s="1"/>
  <c r="W423" i="5" a="1"/>
  <c r="W423" i="5" s="1"/>
  <c r="W424" i="5" a="1"/>
  <c r="W424" i="5" s="1"/>
  <c r="W425" i="5" a="1"/>
  <c r="W425" i="5" s="1"/>
  <c r="W426" i="5" a="1"/>
  <c r="W426" i="5" s="1"/>
  <c r="W427" i="5" a="1"/>
  <c r="W427" i="5" s="1"/>
  <c r="W428" i="5" a="1"/>
  <c r="W428" i="5" s="1"/>
  <c r="W429" i="5" a="1"/>
  <c r="W429" i="5" s="1"/>
  <c r="W430" i="5" a="1"/>
  <c r="W430" i="5" s="1"/>
  <c r="W431" i="5" a="1"/>
  <c r="W431" i="5" s="1"/>
  <c r="W432" i="5" a="1"/>
  <c r="W432" i="5" s="1"/>
  <c r="W433" i="5" a="1"/>
  <c r="W433" i="5" s="1"/>
  <c r="W434" i="5" a="1"/>
  <c r="W434" i="5" s="1"/>
  <c r="W435" i="5" a="1"/>
  <c r="W435" i="5" s="1"/>
  <c r="W436" i="5" a="1"/>
  <c r="W436" i="5" s="1"/>
  <c r="W437" i="5" a="1"/>
  <c r="W437" i="5" s="1"/>
  <c r="W438" i="5" a="1"/>
  <c r="W438" i="5" s="1"/>
  <c r="W439" i="5" a="1"/>
  <c r="W439" i="5" s="1"/>
  <c r="W440" i="5" a="1"/>
  <c r="W440" i="5" s="1"/>
  <c r="W441" i="5" a="1"/>
  <c r="W441" i="5" s="1"/>
  <c r="W442" i="5" a="1"/>
  <c r="W442" i="5" s="1"/>
  <c r="W443" i="5" a="1"/>
  <c r="W443" i="5" s="1"/>
  <c r="W444" i="5" a="1"/>
  <c r="W444" i="5" s="1"/>
  <c r="W445" i="5" a="1"/>
  <c r="W445" i="5" s="1"/>
  <c r="W446" i="5" a="1"/>
  <c r="W446" i="5" s="1"/>
  <c r="W447" i="5" a="1"/>
  <c r="W447" i="5" s="1"/>
  <c r="W448" i="5" a="1"/>
  <c r="W448" i="5" s="1"/>
  <c r="W449" i="5" a="1"/>
  <c r="W449" i="5" s="1"/>
  <c r="W450" i="5" a="1"/>
  <c r="W450" i="5" s="1"/>
  <c r="W451" i="5" a="1"/>
  <c r="W451" i="5" s="1"/>
  <c r="W452" i="5" a="1"/>
  <c r="W452" i="5" s="1"/>
  <c r="W453" i="5" a="1"/>
  <c r="W453" i="5" s="1"/>
  <c r="W454" i="5" a="1"/>
  <c r="W454" i="5" s="1"/>
  <c r="W455" i="5" a="1"/>
  <c r="W455" i="5" s="1"/>
  <c r="W456" i="5" a="1"/>
  <c r="W456" i="5" s="1"/>
  <c r="W457" i="5" a="1"/>
  <c r="W457" i="5" s="1"/>
  <c r="W458" i="5" a="1"/>
  <c r="W458" i="5" s="1"/>
  <c r="W459" i="5" a="1"/>
  <c r="W459" i="5" s="1"/>
  <c r="W460" i="5" a="1"/>
  <c r="W460" i="5" s="1"/>
  <c r="W461" i="5" a="1"/>
  <c r="W461" i="5" s="1"/>
  <c r="W462" i="5" a="1"/>
  <c r="W462" i="5" s="1"/>
  <c r="W463" i="5" a="1"/>
  <c r="W463" i="5" s="1"/>
  <c r="W464" i="5" a="1"/>
  <c r="W464" i="5" s="1"/>
  <c r="W465" i="5" a="1"/>
  <c r="W465" i="5" s="1"/>
  <c r="W466" i="5" a="1"/>
  <c r="W466" i="5" s="1"/>
  <c r="W467" i="5" a="1"/>
  <c r="W467" i="5" s="1"/>
  <c r="W468" i="5" a="1"/>
  <c r="W468" i="5" s="1"/>
  <c r="W469" i="5" a="1"/>
  <c r="W469" i="5" s="1"/>
  <c r="W470" i="5" a="1"/>
  <c r="W470" i="5" s="1"/>
  <c r="W471" i="5" a="1"/>
  <c r="W471" i="5" s="1"/>
  <c r="W472" i="5" a="1"/>
  <c r="W472" i="5" s="1"/>
  <c r="W473" i="5" a="1"/>
  <c r="W473" i="5" s="1"/>
  <c r="W474" i="5" a="1"/>
  <c r="W474" i="5" s="1"/>
  <c r="W475" i="5" a="1"/>
  <c r="W475" i="5" s="1"/>
  <c r="W476" i="5" a="1"/>
  <c r="W476" i="5" s="1"/>
  <c r="W477" i="5" a="1"/>
  <c r="W477" i="5" s="1"/>
  <c r="W478" i="5" a="1"/>
  <c r="W478" i="5" s="1"/>
  <c r="W479" i="5" a="1"/>
  <c r="W479" i="5" s="1"/>
  <c r="W480" i="5" a="1"/>
  <c r="W480" i="5" s="1"/>
  <c r="W481" i="5" a="1"/>
  <c r="W481" i="5" s="1"/>
  <c r="W482" i="5" a="1"/>
  <c r="W482" i="5" s="1"/>
  <c r="W483" i="5" a="1"/>
  <c r="W483" i="5" s="1"/>
  <c r="W484" i="5" a="1"/>
  <c r="W484" i="5" s="1"/>
  <c r="W485" i="5" a="1"/>
  <c r="W485" i="5" s="1"/>
  <c r="W486" i="5" a="1"/>
  <c r="W486" i="5" s="1"/>
  <c r="W487" i="5" a="1"/>
  <c r="W487" i="5" s="1"/>
  <c r="W390" i="5" a="1"/>
  <c r="W390" i="5" s="1"/>
  <c r="W391" i="5" a="1"/>
  <c r="W391" i="5" s="1"/>
  <c r="W116" i="5" a="1"/>
  <c r="W116" i="5" s="1"/>
  <c r="W490" i="5" a="1"/>
  <c r="W490" i="5" s="1"/>
  <c r="W491" i="5" a="1"/>
  <c r="W491" i="5" s="1"/>
  <c r="W492" i="5" a="1"/>
  <c r="W492" i="5" s="1"/>
  <c r="W493" i="5" a="1"/>
  <c r="W493" i="5" s="1"/>
  <c r="W494" i="5" a="1"/>
  <c r="W494" i="5" s="1"/>
  <c r="W495" i="5" a="1"/>
  <c r="W495" i="5" s="1"/>
  <c r="W496" i="5" a="1"/>
  <c r="W496" i="5" s="1"/>
  <c r="W497" i="5" a="1"/>
  <c r="W497" i="5" s="1"/>
  <c r="W498" i="5" a="1"/>
  <c r="W498" i="5" s="1"/>
  <c r="W499" i="5" a="1"/>
  <c r="W499" i="5" s="1"/>
  <c r="W500" i="5" a="1"/>
  <c r="W500" i="5" s="1"/>
  <c r="W501" i="5" a="1"/>
  <c r="W501" i="5" s="1"/>
  <c r="W502" i="5" a="1"/>
  <c r="W502" i="5" s="1"/>
  <c r="W503" i="5" a="1"/>
  <c r="W503" i="5" s="1"/>
  <c r="W504" i="5" a="1"/>
  <c r="W504" i="5" s="1"/>
  <c r="W505" i="5" a="1"/>
  <c r="W505" i="5" s="1"/>
  <c r="W506" i="5" a="1"/>
  <c r="W506" i="5" s="1"/>
  <c r="W507" i="5" a="1"/>
  <c r="W507" i="5" s="1"/>
  <c r="W508" i="5" a="1"/>
  <c r="W508" i="5" s="1"/>
  <c r="W509" i="5" a="1"/>
  <c r="W509" i="5" s="1"/>
  <c r="W510" i="5" a="1"/>
  <c r="W510" i="5" s="1"/>
  <c r="W511" i="5" a="1"/>
  <c r="W511" i="5" s="1"/>
  <c r="W512" i="5" a="1"/>
  <c r="W512" i="5" s="1"/>
  <c r="W513" i="5" a="1"/>
  <c r="W513" i="5" s="1"/>
  <c r="W514" i="5" a="1"/>
  <c r="W514" i="5" s="1"/>
  <c r="W515" i="5" a="1"/>
  <c r="W515" i="5" s="1"/>
  <c r="W516" i="5" a="1"/>
  <c r="W516" i="5" s="1"/>
  <c r="W517" i="5" a="1"/>
  <c r="W517" i="5" s="1"/>
  <c r="W518" i="5" a="1"/>
  <c r="W518" i="5" s="1"/>
  <c r="W519" i="5" a="1"/>
  <c r="W519" i="5" s="1"/>
  <c r="W520" i="5" a="1"/>
  <c r="W520" i="5" s="1"/>
  <c r="W521" i="5" a="1"/>
  <c r="W521" i="5" s="1"/>
  <c r="W522" i="5" a="1"/>
  <c r="W522" i="5" s="1"/>
  <c r="W523" i="5" a="1"/>
  <c r="W523" i="5" s="1"/>
  <c r="W524" i="5" a="1"/>
  <c r="W524" i="5" s="1"/>
  <c r="W525" i="5" a="1"/>
  <c r="W525" i="5" s="1"/>
  <c r="W526" i="5" a="1"/>
  <c r="W526" i="5" s="1"/>
  <c r="W527" i="5" a="1"/>
  <c r="W527" i="5" s="1"/>
  <c r="W528" i="5" a="1"/>
  <c r="W528" i="5" s="1"/>
  <c r="W529" i="5" a="1"/>
  <c r="W529" i="5" s="1"/>
  <c r="W530" i="5" a="1"/>
  <c r="W530" i="5" s="1"/>
  <c r="W531" i="5" a="1"/>
  <c r="W531" i="5" s="1"/>
  <c r="W532" i="5" a="1"/>
  <c r="W532" i="5" s="1"/>
  <c r="W533" i="5" a="1"/>
  <c r="W533" i="5" s="1"/>
  <c r="W534" i="5" a="1"/>
  <c r="W534" i="5" s="1"/>
  <c r="W535" i="5" a="1"/>
  <c r="W535" i="5" s="1"/>
  <c r="W536" i="5" a="1"/>
  <c r="W536" i="5" s="1"/>
  <c r="W537" i="5" a="1"/>
  <c r="W537" i="5" s="1"/>
  <c r="W538" i="5" a="1"/>
  <c r="W538" i="5" s="1"/>
  <c r="W539" i="5" a="1"/>
  <c r="W539" i="5" s="1"/>
  <c r="W540" i="5" a="1"/>
  <c r="W540" i="5" s="1"/>
  <c r="W541" i="5" a="1"/>
  <c r="W541" i="5" s="1"/>
  <c r="W542" i="5" a="1"/>
  <c r="W542" i="5" s="1"/>
  <c r="W543" i="5" a="1"/>
  <c r="W543" i="5" s="1"/>
  <c r="W544" i="5" a="1"/>
  <c r="W544" i="5" s="1"/>
  <c r="W591" i="5" a="1"/>
  <c r="W591" i="5" s="1"/>
  <c r="W590" i="5" a="1"/>
  <c r="W590" i="5" s="1"/>
  <c r="W589" i="5" a="1"/>
  <c r="W589" i="5" s="1"/>
  <c r="W588" i="5" a="1"/>
  <c r="W588" i="5" s="1"/>
  <c r="W587" i="5" a="1"/>
  <c r="W587" i="5" s="1"/>
  <c r="W586" i="5" a="1"/>
  <c r="W586" i="5" s="1"/>
  <c r="W585" i="5" a="1"/>
  <c r="W585" i="5" s="1"/>
  <c r="W584" i="5" a="1"/>
  <c r="W584" i="5" s="1"/>
  <c r="W583" i="5" a="1"/>
  <c r="W583" i="5" s="1"/>
  <c r="W582" i="5" a="1"/>
  <c r="W582" i="5" s="1"/>
  <c r="W581" i="5" a="1"/>
  <c r="W581" i="5" s="1"/>
  <c r="W580" i="5" a="1"/>
  <c r="W580" i="5" s="1"/>
  <c r="W579" i="5" a="1"/>
  <c r="W579" i="5" s="1"/>
  <c r="W578" i="5" a="1"/>
  <c r="W578" i="5" s="1"/>
  <c r="W577" i="5" a="1"/>
  <c r="W577" i="5" s="1"/>
  <c r="W576" i="5" a="1"/>
  <c r="W576" i="5" s="1"/>
  <c r="W180" i="5" a="1"/>
  <c r="W180" i="5" s="1"/>
  <c r="W181" i="5" a="1"/>
  <c r="W181" i="5" s="1"/>
  <c r="W182" i="5" a="1"/>
  <c r="W182" i="5" s="1"/>
  <c r="W671" i="5" a="1"/>
  <c r="W671" i="5" s="1"/>
  <c r="W670" i="5" a="1"/>
  <c r="W670" i="5" s="1"/>
  <c r="W669" i="5" a="1"/>
  <c r="W669" i="5" s="1"/>
  <c r="W668" i="5" a="1"/>
  <c r="W668" i="5" s="1"/>
  <c r="W408" i="5" a="1"/>
  <c r="W408" i="5" s="1"/>
  <c r="W409" i="5" a="1"/>
  <c r="W409" i="5" s="1"/>
  <c r="W117" i="5" a="1"/>
  <c r="W117" i="5" s="1"/>
  <c r="W118" i="5" a="1"/>
  <c r="W118" i="5" s="1"/>
  <c r="W119" i="5" a="1"/>
  <c r="W119" i="5" s="1"/>
  <c r="W120" i="5" a="1"/>
  <c r="W120" i="5" s="1"/>
  <c r="W121" i="5" a="1"/>
  <c r="W121" i="5" s="1"/>
  <c r="W122" i="5" a="1"/>
  <c r="W122" i="5" s="1"/>
  <c r="W123" i="5" a="1"/>
  <c r="W123" i="5" s="1"/>
  <c r="W667" i="5" a="1"/>
  <c r="W667" i="5" s="1"/>
  <c r="W124" i="5" a="1"/>
  <c r="W124" i="5" s="1"/>
  <c r="W125" i="5" a="1"/>
  <c r="W125" i="5" s="1"/>
  <c r="W666" i="5" a="1"/>
  <c r="W666" i="5" s="1"/>
  <c r="W126" i="5" a="1"/>
  <c r="W126" i="5" s="1"/>
  <c r="W127" i="5" a="1"/>
  <c r="W127" i="5" s="1"/>
  <c r="W128" i="5" a="1"/>
  <c r="W128" i="5" s="1"/>
  <c r="W129" i="5" a="1"/>
  <c r="W129" i="5" s="1"/>
  <c r="W130" i="5" a="1"/>
  <c r="W130" i="5" s="1"/>
  <c r="W131" i="5" a="1"/>
  <c r="W131" i="5" s="1"/>
  <c r="W132" i="5" a="1"/>
  <c r="W132" i="5" s="1"/>
  <c r="W133" i="5" a="1"/>
  <c r="W133" i="5" s="1"/>
  <c r="W134" i="5" a="1"/>
  <c r="W134" i="5" s="1"/>
  <c r="W135" i="5" a="1"/>
  <c r="W135" i="5" s="1"/>
  <c r="W136" i="5" a="1"/>
  <c r="W136" i="5" s="1"/>
  <c r="W137" i="5" a="1"/>
  <c r="W137" i="5" s="1"/>
  <c r="W138" i="5" a="1"/>
  <c r="W138" i="5" s="1"/>
  <c r="W139" i="5" a="1"/>
  <c r="W139" i="5" s="1"/>
  <c r="W140" i="5" a="1"/>
  <c r="W140" i="5" s="1"/>
  <c r="W141" i="5" a="1"/>
  <c r="W141" i="5" s="1"/>
  <c r="W142" i="5" a="1"/>
  <c r="W142" i="5" s="1"/>
  <c r="W143" i="5" a="1"/>
  <c r="W143" i="5" s="1"/>
  <c r="W144" i="5" a="1"/>
  <c r="W144" i="5" s="1"/>
  <c r="W145" i="5" a="1"/>
  <c r="W145" i="5" s="1"/>
  <c r="W146" i="5" a="1"/>
  <c r="W146" i="5" s="1"/>
  <c r="W147" i="5" a="1"/>
  <c r="W147" i="5" s="1"/>
  <c r="W148" i="5" a="1"/>
  <c r="W148" i="5" s="1"/>
  <c r="W149" i="5" a="1"/>
  <c r="W149" i="5" s="1"/>
  <c r="W150" i="5" a="1"/>
  <c r="W150" i="5" s="1"/>
  <c r="W151" i="5" a="1"/>
  <c r="W151" i="5" s="1"/>
  <c r="W152" i="5" a="1"/>
  <c r="W152" i="5" s="1"/>
  <c r="W153" i="5" a="1"/>
  <c r="W153" i="5" s="1"/>
  <c r="W154" i="5" a="1"/>
  <c r="W154" i="5" s="1"/>
  <c r="W155" i="5" a="1"/>
  <c r="W155" i="5" s="1"/>
  <c r="W156" i="5" a="1"/>
  <c r="W156" i="5" s="1"/>
  <c r="W157" i="5" a="1"/>
  <c r="W157" i="5" s="1"/>
  <c r="W158" i="5" a="1"/>
  <c r="W158" i="5" s="1"/>
  <c r="W159" i="5" a="1"/>
  <c r="W159" i="5" s="1"/>
  <c r="W160" i="5" a="1"/>
  <c r="W160" i="5" s="1"/>
  <c r="W161" i="5" a="1"/>
  <c r="W161" i="5" s="1"/>
  <c r="W162" i="5" a="1"/>
  <c r="W162" i="5" s="1"/>
  <c r="W163" i="5" a="1"/>
  <c r="W163" i="5" s="1"/>
  <c r="W164" i="5" a="1"/>
  <c r="W164" i="5" s="1"/>
  <c r="W165" i="5" a="1"/>
  <c r="W165" i="5" s="1"/>
  <c r="W166" i="5" a="1"/>
  <c r="W166" i="5" s="1"/>
  <c r="W167" i="5" a="1"/>
  <c r="W167" i="5" s="1"/>
  <c r="W168" i="5" a="1"/>
  <c r="W168" i="5" s="1"/>
  <c r="W169" i="5" a="1"/>
  <c r="W169" i="5" s="1"/>
  <c r="W170" i="5" a="1"/>
  <c r="W170" i="5" s="1"/>
  <c r="W171" i="5" a="1"/>
  <c r="W171" i="5" s="1"/>
  <c r="W172" i="5" a="1"/>
  <c r="W172" i="5" s="1"/>
  <c r="W173" i="5" a="1"/>
  <c r="W173" i="5" s="1"/>
  <c r="W174" i="5" a="1"/>
  <c r="W174" i="5" s="1"/>
  <c r="W175" i="5" a="1"/>
  <c r="W175" i="5" s="1"/>
  <c r="W176" i="5" a="1"/>
  <c r="W176" i="5" s="1"/>
  <c r="W177" i="5" a="1"/>
  <c r="W177" i="5" s="1"/>
  <c r="W178" i="5" a="1"/>
  <c r="W178" i="5" s="1"/>
  <c r="W179" i="5" a="1"/>
  <c r="W179" i="5" s="1"/>
  <c r="W548" i="5" a="1"/>
  <c r="W548" i="5" s="1"/>
  <c r="W20" i="5" a="1"/>
  <c r="W20" i="5" s="1"/>
  <c r="W21" i="5" a="1"/>
  <c r="W21" i="5" s="1"/>
  <c r="W22" i="5" a="1"/>
  <c r="W22" i="5" s="1"/>
  <c r="W23" i="5" a="1"/>
  <c r="W23" i="5" s="1"/>
  <c r="W24" i="5" a="1"/>
  <c r="W24" i="5" s="1"/>
  <c r="W25" i="5" a="1"/>
  <c r="W25" i="5" s="1"/>
  <c r="W26" i="5" a="1"/>
  <c r="W26" i="5" s="1"/>
  <c r="W27" i="5" a="1"/>
  <c r="W27" i="5" s="1"/>
  <c r="W28" i="5" a="1"/>
  <c r="W28" i="5" s="1"/>
  <c r="W29" i="5" a="1"/>
  <c r="W29" i="5" s="1"/>
  <c r="W30" i="5" a="1"/>
  <c r="W30" i="5" s="1"/>
  <c r="W31" i="5" a="1"/>
  <c r="W31" i="5" s="1"/>
  <c r="W32" i="5" a="1"/>
  <c r="W32" i="5" s="1"/>
  <c r="W33" i="5" a="1"/>
  <c r="W33" i="5" s="1"/>
  <c r="W34" i="5" a="1"/>
  <c r="W34" i="5" s="1"/>
  <c r="W35" i="5" a="1"/>
  <c r="W35" i="5" s="1"/>
  <c r="W36" i="5" a="1"/>
  <c r="W36" i="5" s="1"/>
  <c r="W37" i="5" a="1"/>
  <c r="W37" i="5" s="1"/>
  <c r="W38" i="5" a="1"/>
  <c r="W38" i="5" s="1"/>
  <c r="W39" i="5" a="1"/>
  <c r="W39" i="5" s="1"/>
  <c r="W40" i="5" a="1"/>
  <c r="W40" i="5" s="1"/>
  <c r="W41" i="5" a="1"/>
  <c r="W41" i="5" s="1"/>
  <c r="W42" i="5" a="1"/>
  <c r="W42" i="5" s="1"/>
  <c r="W43" i="5" a="1"/>
  <c r="W43" i="5" s="1"/>
  <c r="W44" i="5" a="1"/>
  <c r="W44" i="5" s="1"/>
  <c r="W45" i="5" a="1"/>
  <c r="W45" i="5" s="1"/>
  <c r="W46" i="5" a="1"/>
  <c r="W46" i="5" s="1"/>
  <c r="W47" i="5" a="1"/>
  <c r="W47" i="5" s="1"/>
  <c r="W48" i="5" a="1"/>
  <c r="W48" i="5" s="1"/>
  <c r="W49" i="5" a="1"/>
  <c r="W49" i="5" s="1"/>
  <c r="W751" i="5" a="1"/>
  <c r="W751" i="5" s="1"/>
  <c r="W750" i="5" a="1"/>
  <c r="W750" i="5" s="1"/>
  <c r="W749" i="5" a="1"/>
  <c r="W749" i="5" s="1"/>
  <c r="W748" i="5" a="1"/>
  <c r="W748" i="5" s="1"/>
  <c r="W747" i="5" a="1"/>
  <c r="W747" i="5" s="1"/>
  <c r="W746" i="5" a="1"/>
  <c r="W746" i="5" s="1"/>
  <c r="W745" i="5" a="1"/>
  <c r="W745" i="5" s="1"/>
  <c r="W744" i="5" a="1"/>
  <c r="W744" i="5" s="1"/>
  <c r="W50" i="5" a="1"/>
  <c r="W50" i="5" s="1"/>
  <c r="W51" i="5" a="1"/>
  <c r="W51" i="5" s="1"/>
  <c r="W52" i="5" a="1"/>
  <c r="W52" i="5" s="1"/>
  <c r="W53" i="5" a="1"/>
  <c r="W53" i="5" s="1"/>
  <c r="W54" i="5" a="1"/>
  <c r="W54" i="5" s="1"/>
  <c r="W55" i="5" a="1"/>
  <c r="W55" i="5" s="1"/>
  <c r="W56" i="5" a="1"/>
  <c r="W56" i="5" s="1"/>
  <c r="W57" i="5" a="1"/>
  <c r="W57" i="5" s="1"/>
  <c r="W198" i="5" a="1"/>
  <c r="W198" i="5" s="1"/>
  <c r="W199" i="5" a="1"/>
  <c r="W199" i="5" s="1"/>
  <c r="W200" i="5" a="1"/>
  <c r="W200" i="5" s="1"/>
  <c r="W201" i="5" a="1"/>
  <c r="W201" i="5" s="1"/>
  <c r="W202" i="5" a="1"/>
  <c r="W202" i="5" s="1"/>
  <c r="W203" i="5" a="1"/>
  <c r="W203" i="5" s="1"/>
  <c r="W204" i="5" a="1"/>
  <c r="W204" i="5" s="1"/>
  <c r="W205" i="5" a="1"/>
  <c r="W205" i="5" s="1"/>
  <c r="W58" i="5" a="1"/>
  <c r="W58" i="5" s="1"/>
  <c r="W59" i="5" a="1"/>
  <c r="W59" i="5" s="1"/>
  <c r="W60" i="5" a="1"/>
  <c r="W60" i="5" s="1"/>
  <c r="W61" i="5" a="1"/>
  <c r="W61" i="5" s="1"/>
  <c r="W62" i="5" a="1"/>
  <c r="W62" i="5" s="1"/>
  <c r="W63" i="5" a="1"/>
  <c r="W63" i="5" s="1"/>
  <c r="W64" i="5" a="1"/>
  <c r="W64" i="5" s="1"/>
  <c r="W65" i="5" a="1"/>
  <c r="W65" i="5" s="1"/>
  <c r="W665" i="5" a="1"/>
  <c r="W665" i="5" s="1"/>
  <c r="W664" i="5" a="1"/>
  <c r="W664" i="5" s="1"/>
  <c r="W663" i="5" a="1"/>
  <c r="W663" i="5" s="1"/>
  <c r="W662" i="5" a="1"/>
  <c r="W662" i="5" s="1"/>
  <c r="W661" i="5" a="1"/>
  <c r="W661" i="5" s="1"/>
  <c r="W660" i="5" a="1"/>
  <c r="W660" i="5" s="1"/>
  <c r="W659" i="5" a="1"/>
  <c r="W659" i="5" s="1"/>
  <c r="W658" i="5" a="1"/>
  <c r="W658" i="5" s="1"/>
  <c r="W66" i="5" a="1"/>
  <c r="W66" i="5" s="1"/>
  <c r="W67" i="5" a="1"/>
  <c r="W67" i="5" s="1"/>
  <c r="W68" i="5" a="1"/>
  <c r="W68" i="5" s="1"/>
  <c r="W69" i="5" a="1"/>
  <c r="W69" i="5" s="1"/>
  <c r="W70" i="5" a="1"/>
  <c r="W70" i="5" s="1"/>
  <c r="W71" i="5" a="1"/>
  <c r="W71" i="5" s="1"/>
  <c r="W72" i="5" a="1"/>
  <c r="W72" i="5" s="1"/>
  <c r="W73" i="5" a="1"/>
  <c r="W73" i="5" s="1"/>
  <c r="W74" i="5" a="1"/>
  <c r="W74" i="5" s="1"/>
  <c r="W75" i="5" a="1"/>
  <c r="W75" i="5" s="1"/>
  <c r="W743" i="5" a="1"/>
  <c r="W743" i="5" s="1"/>
  <c r="W742" i="5" a="1"/>
  <c r="W742" i="5" s="1"/>
  <c r="W741" i="5" a="1"/>
  <c r="W741" i="5" s="1"/>
  <c r="W740" i="5" a="1"/>
  <c r="W740" i="5" s="1"/>
  <c r="W739" i="5" a="1"/>
  <c r="W739" i="5" s="1"/>
  <c r="W738" i="5" a="1"/>
  <c r="W738" i="5" s="1"/>
  <c r="W737" i="5" a="1"/>
  <c r="W737" i="5" s="1"/>
  <c r="W736" i="5" a="1"/>
  <c r="W736" i="5" s="1"/>
  <c r="W206" i="5" a="1"/>
  <c r="W206" i="5" s="1"/>
  <c r="W207" i="5" a="1"/>
  <c r="W207" i="5" s="1"/>
  <c r="W208" i="5" a="1"/>
  <c r="W208" i="5" s="1"/>
  <c r="W209" i="5" a="1"/>
  <c r="W209" i="5" s="1"/>
  <c r="W210" i="5" a="1"/>
  <c r="W210" i="5" s="1"/>
  <c r="W211" i="5" a="1"/>
  <c r="W211" i="5" s="1"/>
  <c r="W212" i="5" a="1"/>
  <c r="W212" i="5" s="1"/>
  <c r="W213" i="5" a="1"/>
  <c r="W213" i="5" s="1"/>
  <c r="W657" i="5" a="1"/>
  <c r="W657" i="5" s="1"/>
  <c r="W656" i="5" a="1"/>
  <c r="W656" i="5" s="1"/>
  <c r="W655" i="5" a="1"/>
  <c r="W655" i="5" s="1"/>
  <c r="W654" i="5" a="1"/>
  <c r="W654" i="5" s="1"/>
  <c r="W653" i="5" a="1"/>
  <c r="W653" i="5" s="1"/>
  <c r="W652" i="5" a="1"/>
  <c r="W652" i="5" s="1"/>
  <c r="W488" i="5" a="1"/>
  <c r="W488" i="5" s="1"/>
  <c r="W489" i="5" a="1"/>
  <c r="W489" i="5" s="1"/>
  <c r="W76" i="5" a="1"/>
  <c r="W76" i="5" s="1"/>
  <c r="W77" i="5" a="1"/>
  <c r="W77" i="5" s="1"/>
  <c r="W78" i="5" a="1"/>
  <c r="W78" i="5" s="1"/>
  <c r="W79" i="5" a="1"/>
  <c r="W79" i="5" s="1"/>
  <c r="W80" i="5" a="1"/>
  <c r="W80" i="5" s="1"/>
  <c r="W81" i="5" a="1"/>
  <c r="W81" i="5" s="1"/>
  <c r="W82" i="5" a="1"/>
  <c r="W82" i="5" s="1"/>
  <c r="W83" i="5" a="1"/>
  <c r="W83" i="5" s="1"/>
  <c r="W84" i="5" a="1"/>
  <c r="W84" i="5" s="1"/>
  <c r="W85" i="5" a="1"/>
  <c r="W85" i="5" s="1"/>
  <c r="W86" i="5" a="1"/>
  <c r="W86" i="5" s="1"/>
  <c r="W87" i="5" a="1"/>
  <c r="W87" i="5" s="1"/>
  <c r="W88" i="5" a="1"/>
  <c r="W88" i="5" s="1"/>
  <c r="W89" i="5" a="1"/>
  <c r="W89" i="5" s="1"/>
  <c r="W90" i="5" a="1"/>
  <c r="W90" i="5" s="1"/>
  <c r="W91" i="5" a="1"/>
  <c r="W91" i="5" s="1"/>
  <c r="W92" i="5" a="1"/>
  <c r="W92" i="5" s="1"/>
  <c r="W93" i="5" a="1"/>
  <c r="W93" i="5" s="1"/>
  <c r="W94" i="5" a="1"/>
  <c r="W94" i="5" s="1"/>
  <c r="W95" i="5" a="1"/>
  <c r="W95" i="5" s="1"/>
  <c r="W96" i="5" a="1"/>
  <c r="W96" i="5" s="1"/>
  <c r="W97" i="5" a="1"/>
  <c r="W97" i="5" s="1"/>
  <c r="W98" i="5" a="1"/>
  <c r="W98" i="5" s="1"/>
  <c r="W99" i="5" a="1"/>
  <c r="W99" i="5" s="1"/>
  <c r="W549" i="5" a="1"/>
  <c r="W549" i="5" s="1"/>
  <c r="W550" i="5" a="1"/>
  <c r="W550" i="5" s="1"/>
  <c r="W551" i="5" a="1"/>
  <c r="W551" i="5" s="1"/>
  <c r="W552" i="5" a="1"/>
  <c r="W552" i="5" s="1"/>
  <c r="W553" i="5" a="1"/>
  <c r="W553" i="5" s="1"/>
  <c r="W554" i="5" a="1"/>
  <c r="W554" i="5" s="1"/>
  <c r="W555" i="5" a="1"/>
  <c r="W555" i="5" s="1"/>
  <c r="W2" i="5" a="1"/>
  <c r="W2" i="5" s="1"/>
  <c r="W556" i="5" a="1"/>
  <c r="W556" i="5" s="1"/>
  <c r="W557" i="5" a="1"/>
  <c r="W557" i="5" s="1"/>
  <c r="W3" i="5" a="1"/>
  <c r="W3" i="5" s="1"/>
  <c r="W558" i="5" a="1"/>
  <c r="W558" i="5" s="1"/>
  <c r="W559" i="5" a="1"/>
  <c r="W559" i="5" s="1"/>
  <c r="W560" i="5" a="1"/>
  <c r="W560" i="5" s="1"/>
  <c r="W561" i="5" a="1"/>
  <c r="W561" i="5" s="1"/>
  <c r="W562" i="5" a="1"/>
  <c r="W562" i="5" s="1"/>
  <c r="W563" i="5" a="1"/>
  <c r="W563" i="5" s="1"/>
  <c r="W564" i="5" a="1"/>
  <c r="W564" i="5" s="1"/>
  <c r="W565" i="5" a="1"/>
  <c r="W565" i="5" s="1"/>
  <c r="W566" i="5" a="1"/>
  <c r="W566" i="5" s="1"/>
  <c r="W567" i="5" a="1"/>
  <c r="W567" i="5" s="1"/>
  <c r="W568" i="5" a="1"/>
  <c r="W568" i="5" s="1"/>
  <c r="W569" i="5" a="1"/>
  <c r="W569" i="5" s="1"/>
  <c r="W570" i="5" a="1"/>
  <c r="W570" i="5" s="1"/>
  <c r="W571" i="5" a="1"/>
  <c r="W571" i="5" s="1"/>
  <c r="W572" i="5" a="1"/>
  <c r="W572" i="5" s="1"/>
  <c r="W573" i="5" a="1"/>
  <c r="W573" i="5" s="1"/>
  <c r="W574" i="5" a="1"/>
  <c r="W574" i="5" s="1"/>
  <c r="W575" i="5" a="1"/>
  <c r="W575" i="5" s="1"/>
  <c r="W651" i="5" a="1"/>
  <c r="W651" i="5" s="1"/>
  <c r="A12" i="13" l="1"/>
  <c r="B28" i="10"/>
  <c r="C28" i="10"/>
  <c r="D28" i="10"/>
  <c r="E28" i="10"/>
  <c r="F28" i="10"/>
  <c r="G28" i="10"/>
  <c r="H28" i="10"/>
  <c r="I28" i="10"/>
  <c r="J28" i="10"/>
  <c r="A28" i="10"/>
  <c r="T68" i="3"/>
  <c r="E221" i="12" l="1"/>
  <c r="D221" i="12"/>
  <c r="C221" i="12"/>
  <c r="B221" i="12"/>
  <c r="B222" i="12" s="1"/>
  <c r="B214" i="12"/>
  <c r="I213" i="12"/>
  <c r="B215" i="12" s="1"/>
  <c r="H213" i="12"/>
  <c r="G213" i="12"/>
  <c r="F213" i="12"/>
  <c r="E213" i="12"/>
  <c r="D213" i="12"/>
  <c r="C213" i="12"/>
  <c r="B213" i="12"/>
  <c r="B206" i="12"/>
  <c r="I205" i="12"/>
  <c r="B207" i="12" s="1"/>
  <c r="H205" i="12"/>
  <c r="G205" i="12"/>
  <c r="F205" i="12"/>
  <c r="E205" i="12"/>
  <c r="D205" i="12"/>
  <c r="C205" i="12"/>
  <c r="B205" i="12"/>
  <c r="B194" i="12"/>
  <c r="B196" i="12" s="1"/>
  <c r="B197" i="12" s="1"/>
  <c r="B187" i="12"/>
  <c r="B189" i="12" s="1"/>
  <c r="B186" i="12"/>
  <c r="B188" i="12" s="1"/>
  <c r="B181" i="12"/>
  <c r="B176" i="12"/>
  <c r="B171" i="12"/>
  <c r="B172" i="12" s="1"/>
  <c r="B167" i="12"/>
  <c r="B163" i="12"/>
  <c r="G156" i="12"/>
  <c r="G155" i="12"/>
  <c r="G154" i="12"/>
  <c r="G153" i="12"/>
  <c r="B162" i="12" s="1"/>
  <c r="G152" i="12"/>
  <c r="B161" i="12" s="1"/>
  <c r="G151" i="12"/>
  <c r="G150" i="12"/>
  <c r="G149" i="12"/>
  <c r="G148" i="12"/>
  <c r="G147" i="12"/>
  <c r="G146" i="12"/>
  <c r="G145" i="12"/>
  <c r="G144" i="12"/>
  <c r="G143" i="12"/>
  <c r="G142" i="12"/>
  <c r="G141" i="12"/>
  <c r="G140" i="12"/>
  <c r="G139" i="12"/>
  <c r="A130" i="12"/>
  <c r="A127" i="12"/>
  <c r="A128" i="12" s="1"/>
  <c r="A116" i="12"/>
  <c r="A117" i="12" s="1"/>
  <c r="A105" i="12"/>
  <c r="A106" i="12" s="1"/>
  <c r="A107" i="12" s="1"/>
  <c r="A102" i="12"/>
  <c r="A103" i="12" s="1"/>
  <c r="A101" i="12"/>
  <c r="A91" i="12"/>
  <c r="A93" i="12" s="1"/>
  <c r="A94" i="12" s="1"/>
  <c r="A96" i="12" s="1"/>
  <c r="B88" i="12"/>
  <c r="B22" i="10"/>
  <c r="B19" i="10"/>
  <c r="B18" i="10"/>
  <c r="B14" i="10"/>
  <c r="C9" i="10"/>
  <c r="G9" i="10" s="1"/>
  <c r="C8" i="10"/>
  <c r="G8" i="10" s="1"/>
  <c r="C7" i="10"/>
  <c r="C6" i="10"/>
  <c r="C5" i="10"/>
  <c r="F5" i="10" s="1"/>
  <c r="C4" i="10"/>
  <c r="F4" i="10" s="1"/>
  <c r="C3" i="10"/>
  <c r="G3" i="10" s="1"/>
  <c r="B1" i="10"/>
  <c r="F477" i="9"/>
  <c r="F476" i="9"/>
  <c r="F474" i="9"/>
  <c r="F473" i="9"/>
  <c r="F472" i="9"/>
  <c r="F470" i="9"/>
  <c r="F469" i="9"/>
  <c r="F468" i="9"/>
  <c r="F466" i="9"/>
  <c r="F465" i="9"/>
  <c r="F464" i="9"/>
  <c r="F462" i="9"/>
  <c r="F461" i="9"/>
  <c r="F460" i="9"/>
  <c r="F458" i="9"/>
  <c r="F457" i="9"/>
  <c r="F456" i="9"/>
  <c r="F454" i="9"/>
  <c r="F453" i="9"/>
  <c r="F452" i="9"/>
  <c r="F451" i="9"/>
  <c r="F450" i="9"/>
  <c r="F449" i="9"/>
  <c r="F448" i="9"/>
  <c r="F446" i="9"/>
  <c r="F445" i="9"/>
  <c r="F444" i="9"/>
  <c r="F442" i="9"/>
  <c r="F441" i="9"/>
  <c r="F440" i="9"/>
  <c r="F438" i="9"/>
  <c r="F437" i="9"/>
  <c r="F436" i="9"/>
  <c r="F435" i="9"/>
  <c r="F434" i="9"/>
  <c r="F433" i="9"/>
  <c r="F432" i="9"/>
  <c r="F430" i="9"/>
  <c r="F429" i="9"/>
  <c r="F428" i="9"/>
  <c r="F426" i="9"/>
  <c r="F425" i="9"/>
  <c r="F424" i="9"/>
  <c r="F422" i="9"/>
  <c r="F421" i="9"/>
  <c r="F420" i="9"/>
  <c r="F418" i="9"/>
  <c r="F417" i="9"/>
  <c r="F416" i="9"/>
  <c r="F414" i="9"/>
  <c r="F413" i="9"/>
  <c r="F412" i="9"/>
  <c r="F410" i="9"/>
  <c r="F409" i="9"/>
  <c r="F408" i="9"/>
  <c r="F406" i="9"/>
  <c r="F405" i="9"/>
  <c r="F404" i="9"/>
  <c r="F402" i="9"/>
  <c r="F401" i="9"/>
  <c r="F400" i="9"/>
  <c r="F398" i="9"/>
  <c r="F397" i="9"/>
  <c r="F396" i="9"/>
  <c r="F394" i="9"/>
  <c r="F393" i="9"/>
  <c r="F392" i="9"/>
  <c r="F390" i="9"/>
  <c r="F389" i="9"/>
  <c r="F388" i="9"/>
  <c r="F387" i="9"/>
  <c r="F386" i="9"/>
  <c r="F385" i="9"/>
  <c r="F384" i="9"/>
  <c r="F382" i="9"/>
  <c r="F381" i="9"/>
  <c r="F380" i="9"/>
  <c r="F378" i="9"/>
  <c r="F377" i="9"/>
  <c r="F376" i="9"/>
  <c r="F374" i="9"/>
  <c r="F373" i="9"/>
  <c r="F372" i="9"/>
  <c r="F371" i="9"/>
  <c r="F370" i="9"/>
  <c r="F369" i="9"/>
  <c r="F368" i="9"/>
  <c r="F366" i="9"/>
  <c r="F365" i="9"/>
  <c r="F364" i="9"/>
  <c r="F362" i="9"/>
  <c r="F361" i="9"/>
  <c r="F360" i="9"/>
  <c r="F358" i="9"/>
  <c r="F357" i="9"/>
  <c r="F356" i="9"/>
  <c r="F354" i="9"/>
  <c r="F353" i="9"/>
  <c r="F352" i="9"/>
  <c r="F350" i="9"/>
  <c r="F349" i="9"/>
  <c r="F348" i="9"/>
  <c r="F346" i="9"/>
  <c r="F345" i="9"/>
  <c r="F344" i="9"/>
  <c r="F342" i="9"/>
  <c r="F341" i="9"/>
  <c r="F340" i="9"/>
  <c r="F338" i="9"/>
  <c r="F337" i="9"/>
  <c r="F336" i="9"/>
  <c r="F334" i="9"/>
  <c r="F333" i="9"/>
  <c r="F332" i="9"/>
  <c r="F330" i="9"/>
  <c r="F329" i="9"/>
  <c r="F328" i="9"/>
  <c r="F326" i="9"/>
  <c r="F325" i="9"/>
  <c r="F324" i="9"/>
  <c r="F323" i="9"/>
  <c r="F322" i="9"/>
  <c r="F321" i="9"/>
  <c r="F320" i="9"/>
  <c r="F318" i="9"/>
  <c r="F317" i="9"/>
  <c r="F316" i="9"/>
  <c r="F314" i="9"/>
  <c r="F313" i="9"/>
  <c r="F312" i="9"/>
  <c r="F310" i="9"/>
  <c r="F309" i="9"/>
  <c r="F308" i="9"/>
  <c r="F307" i="9"/>
  <c r="F306" i="9"/>
  <c r="F305" i="9"/>
  <c r="F304" i="9"/>
  <c r="F302" i="9"/>
  <c r="F301" i="9"/>
  <c r="F300" i="9"/>
  <c r="F298" i="9"/>
  <c r="F297" i="9"/>
  <c r="F296" i="9"/>
  <c r="F294" i="9"/>
  <c r="F293" i="9"/>
  <c r="F292" i="9"/>
  <c r="F290" i="9"/>
  <c r="F289" i="9"/>
  <c r="F288" i="9"/>
  <c r="F286" i="9"/>
  <c r="F285" i="9"/>
  <c r="F284" i="9"/>
  <c r="F283" i="9"/>
  <c r="F282" i="9"/>
  <c r="F281" i="9"/>
  <c r="F280" i="9"/>
  <c r="F278" i="9"/>
  <c r="F277" i="9"/>
  <c r="F276" i="9"/>
  <c r="F274" i="9"/>
  <c r="F273" i="9"/>
  <c r="F272" i="9"/>
  <c r="F270" i="9"/>
  <c r="F269" i="9"/>
  <c r="F268" i="9"/>
  <c r="F266" i="9"/>
  <c r="F265" i="9"/>
  <c r="F264" i="9"/>
  <c r="F262" i="9"/>
  <c r="F261" i="9"/>
  <c r="F260" i="9"/>
  <c r="F259" i="9"/>
  <c r="F258" i="9"/>
  <c r="F257" i="9"/>
  <c r="F256" i="9"/>
  <c r="F254" i="9"/>
  <c r="F253" i="9"/>
  <c r="F252" i="9"/>
  <c r="F250" i="9"/>
  <c r="F249" i="9"/>
  <c r="F248" i="9"/>
  <c r="F246" i="9"/>
  <c r="F245" i="9"/>
  <c r="F244" i="9"/>
  <c r="F243" i="9"/>
  <c r="F242" i="9"/>
  <c r="F241" i="9"/>
  <c r="F240" i="9"/>
  <c r="F238" i="9"/>
  <c r="F237" i="9"/>
  <c r="F236" i="9"/>
  <c r="F234" i="9"/>
  <c r="F233" i="9"/>
  <c r="F232" i="9"/>
  <c r="F230" i="9"/>
  <c r="F229" i="9"/>
  <c r="F228" i="9"/>
  <c r="F226" i="9"/>
  <c r="F225" i="9"/>
  <c r="F224" i="9"/>
  <c r="F222" i="9"/>
  <c r="F221" i="9"/>
  <c r="F220" i="9"/>
  <c r="F219" i="9"/>
  <c r="F218" i="9"/>
  <c r="F217" i="9"/>
  <c r="F216" i="9"/>
  <c r="F214" i="9"/>
  <c r="F213" i="9"/>
  <c r="F212" i="9"/>
  <c r="F210" i="9"/>
  <c r="F209" i="9"/>
  <c r="F208" i="9"/>
  <c r="F206" i="9"/>
  <c r="F205" i="9"/>
  <c r="F204" i="9"/>
  <c r="F202" i="9"/>
  <c r="F201" i="9"/>
  <c r="F200" i="9"/>
  <c r="F198" i="9"/>
  <c r="F197" i="9"/>
  <c r="F196" i="9"/>
  <c r="F195" i="9"/>
  <c r="F194" i="9"/>
  <c r="F193" i="9"/>
  <c r="F192" i="9"/>
  <c r="F190" i="9"/>
  <c r="F189" i="9"/>
  <c r="F188" i="9"/>
  <c r="F186" i="9"/>
  <c r="F185" i="9"/>
  <c r="F184" i="9"/>
  <c r="F182" i="9"/>
  <c r="F181" i="9"/>
  <c r="F180" i="9"/>
  <c r="F179" i="9"/>
  <c r="F178" i="9"/>
  <c r="F177" i="9"/>
  <c r="F176" i="9"/>
  <c r="F174" i="9"/>
  <c r="F173" i="9"/>
  <c r="F172" i="9"/>
  <c r="F170" i="9"/>
  <c r="F169" i="9"/>
  <c r="F168" i="9"/>
  <c r="F166" i="9"/>
  <c r="F165" i="9"/>
  <c r="F164" i="9"/>
  <c r="F162" i="9"/>
  <c r="F161" i="9"/>
  <c r="F160" i="9"/>
  <c r="F158" i="9"/>
  <c r="J17" i="9"/>
  <c r="J16" i="9"/>
  <c r="F475" i="9" s="1"/>
  <c r="J4" i="9"/>
  <c r="J10" i="9" s="1"/>
  <c r="B45" i="6"/>
  <c r="B44" i="6"/>
  <c r="B40" i="6"/>
  <c r="B39" i="6"/>
  <c r="B38" i="6"/>
  <c r="B37" i="6"/>
  <c r="B36" i="6"/>
  <c r="B35" i="6"/>
  <c r="B34" i="6"/>
  <c r="B33" i="6"/>
  <c r="B32" i="6"/>
  <c r="B31" i="6"/>
  <c r="B30" i="6"/>
  <c r="B29" i="6"/>
  <c r="B28" i="6"/>
  <c r="B27" i="6"/>
  <c r="B26" i="6"/>
  <c r="B25" i="6"/>
  <c r="B24" i="6"/>
  <c r="B23" i="6"/>
  <c r="B22" i="6"/>
  <c r="B21" i="6"/>
  <c r="B20" i="6"/>
  <c r="B19" i="6"/>
  <c r="B18" i="6"/>
  <c r="B17" i="6"/>
  <c r="B16" i="6"/>
  <c r="B15" i="6"/>
  <c r="B14" i="6"/>
  <c r="B13" i="6"/>
  <c r="B12" i="6"/>
  <c r="B11" i="6"/>
  <c r="B10" i="6"/>
  <c r="B9" i="6"/>
  <c r="B8" i="6"/>
  <c r="B7" i="6"/>
  <c r="B6" i="6"/>
  <c r="B5" i="6"/>
  <c r="B4" i="6"/>
  <c r="B3" i="6"/>
  <c r="Q753" i="5"/>
  <c r="P753" i="5"/>
  <c r="O753" i="5"/>
  <c r="N753" i="5"/>
  <c r="M753" i="5"/>
  <c r="L753" i="5"/>
  <c r="K753" i="5"/>
  <c r="I753" i="5"/>
  <c r="C753" i="5"/>
  <c r="B753" i="5"/>
  <c r="A753" i="5"/>
  <c r="Q752" i="5"/>
  <c r="P752" i="5"/>
  <c r="O752" i="5"/>
  <c r="N752" i="5"/>
  <c r="M752" i="5"/>
  <c r="L752" i="5"/>
  <c r="K752" i="5"/>
  <c r="I752" i="5"/>
  <c r="C752" i="5"/>
  <c r="B752" i="5"/>
  <c r="A752" i="5"/>
  <c r="Q751" i="5"/>
  <c r="P751" i="5"/>
  <c r="O751" i="5"/>
  <c r="N751" i="5"/>
  <c r="M751" i="5"/>
  <c r="L751" i="5"/>
  <c r="K751" i="5"/>
  <c r="I751" i="5"/>
  <c r="C751" i="5"/>
  <c r="B751" i="5"/>
  <c r="A751" i="5"/>
  <c r="Q750" i="5"/>
  <c r="P750" i="5"/>
  <c r="O750" i="5"/>
  <c r="N750" i="5"/>
  <c r="M750" i="5"/>
  <c r="L750" i="5"/>
  <c r="K750" i="5"/>
  <c r="I750" i="5"/>
  <c r="C750" i="5"/>
  <c r="B750" i="5"/>
  <c r="A750" i="5"/>
  <c r="P749" i="5"/>
  <c r="Q748" i="5"/>
  <c r="P748" i="5"/>
  <c r="O748" i="5"/>
  <c r="N748" i="5"/>
  <c r="M748" i="5"/>
  <c r="L748" i="5"/>
  <c r="K748" i="5"/>
  <c r="I748" i="5"/>
  <c r="C748" i="5"/>
  <c r="B748" i="5"/>
  <c r="A748" i="5"/>
  <c r="Q747" i="5"/>
  <c r="P747" i="5"/>
  <c r="O747" i="5"/>
  <c r="N747" i="5"/>
  <c r="M747" i="5"/>
  <c r="L747" i="5"/>
  <c r="K747" i="5"/>
  <c r="I747" i="5"/>
  <c r="C747" i="5"/>
  <c r="B747" i="5"/>
  <c r="A747" i="5"/>
  <c r="Q746" i="5"/>
  <c r="P746" i="5"/>
  <c r="O746" i="5"/>
  <c r="N746" i="5"/>
  <c r="M746" i="5"/>
  <c r="L746" i="5"/>
  <c r="K746" i="5"/>
  <c r="I746" i="5"/>
  <c r="C746" i="5"/>
  <c r="B746" i="5"/>
  <c r="A746" i="5"/>
  <c r="Q745" i="5"/>
  <c r="P745" i="5"/>
  <c r="O745" i="5"/>
  <c r="N745" i="5"/>
  <c r="M745" i="5"/>
  <c r="L745" i="5"/>
  <c r="K745" i="5"/>
  <c r="I745" i="5"/>
  <c r="C745" i="5"/>
  <c r="B745" i="5"/>
  <c r="A745" i="5"/>
  <c r="P744" i="5"/>
  <c r="Q743" i="5"/>
  <c r="P743" i="5"/>
  <c r="O743" i="5"/>
  <c r="N743" i="5"/>
  <c r="M743" i="5"/>
  <c r="L743" i="5"/>
  <c r="K743" i="5"/>
  <c r="I743" i="5"/>
  <c r="C743" i="5"/>
  <c r="B743" i="5"/>
  <c r="A743" i="5"/>
  <c r="Q742" i="5"/>
  <c r="P742" i="5"/>
  <c r="O742" i="5"/>
  <c r="N742" i="5"/>
  <c r="M742" i="5"/>
  <c r="L742" i="5"/>
  <c r="K742" i="5"/>
  <c r="I742" i="5"/>
  <c r="C742" i="5"/>
  <c r="B742" i="5"/>
  <c r="A742" i="5"/>
  <c r="Q741" i="5"/>
  <c r="P741" i="5"/>
  <c r="O741" i="5"/>
  <c r="N741" i="5"/>
  <c r="M741" i="5"/>
  <c r="L741" i="5"/>
  <c r="K741" i="5"/>
  <c r="I741" i="5"/>
  <c r="C741" i="5"/>
  <c r="B741" i="5"/>
  <c r="A741" i="5"/>
  <c r="Q740" i="5"/>
  <c r="P740" i="5"/>
  <c r="O740" i="5"/>
  <c r="N740" i="5"/>
  <c r="M740" i="5"/>
  <c r="L740" i="5"/>
  <c r="K740" i="5"/>
  <c r="I740" i="5"/>
  <c r="C740" i="5"/>
  <c r="B740" i="5"/>
  <c r="A740" i="5"/>
  <c r="P739" i="5"/>
  <c r="Q738" i="5"/>
  <c r="P738" i="5"/>
  <c r="O738" i="5"/>
  <c r="N738" i="5"/>
  <c r="M738" i="5"/>
  <c r="L738" i="5"/>
  <c r="K738" i="5"/>
  <c r="I738" i="5"/>
  <c r="C738" i="5"/>
  <c r="B738" i="5"/>
  <c r="A738" i="5"/>
  <c r="Q737" i="5"/>
  <c r="P737" i="5"/>
  <c r="O737" i="5"/>
  <c r="N737" i="5"/>
  <c r="M737" i="5"/>
  <c r="L737" i="5"/>
  <c r="K737" i="5"/>
  <c r="I737" i="5"/>
  <c r="C737" i="5"/>
  <c r="B737" i="5"/>
  <c r="A737" i="5"/>
  <c r="Q736" i="5"/>
  <c r="P736" i="5"/>
  <c r="O736" i="5"/>
  <c r="N736" i="5"/>
  <c r="M736" i="5"/>
  <c r="L736" i="5"/>
  <c r="K736" i="5"/>
  <c r="I736" i="5"/>
  <c r="C736" i="5"/>
  <c r="B736" i="5"/>
  <c r="A736" i="5"/>
  <c r="Q735" i="5"/>
  <c r="P735" i="5"/>
  <c r="O735" i="5"/>
  <c r="N735" i="5"/>
  <c r="M735" i="5"/>
  <c r="L735" i="5"/>
  <c r="K735" i="5"/>
  <c r="I735" i="5"/>
  <c r="C735" i="5"/>
  <c r="B735" i="5"/>
  <c r="A735" i="5"/>
  <c r="P734" i="5"/>
  <c r="Q733" i="5"/>
  <c r="P733" i="5"/>
  <c r="O733" i="5"/>
  <c r="N733" i="5"/>
  <c r="M733" i="5"/>
  <c r="L733" i="5"/>
  <c r="K733" i="5"/>
  <c r="I733" i="5"/>
  <c r="C733" i="5"/>
  <c r="B733" i="5"/>
  <c r="A733" i="5"/>
  <c r="Q732" i="5"/>
  <c r="P732" i="5"/>
  <c r="O732" i="5"/>
  <c r="N732" i="5"/>
  <c r="M732" i="5"/>
  <c r="L732" i="5"/>
  <c r="K732" i="5"/>
  <c r="I732" i="5"/>
  <c r="C732" i="5"/>
  <c r="B732" i="5"/>
  <c r="A732" i="5"/>
  <c r="Q731" i="5"/>
  <c r="P731" i="5"/>
  <c r="O731" i="5"/>
  <c r="N731" i="5"/>
  <c r="M731" i="5"/>
  <c r="L731" i="5"/>
  <c r="K731" i="5"/>
  <c r="I731" i="5"/>
  <c r="C731" i="5"/>
  <c r="B731" i="5"/>
  <c r="A731" i="5"/>
  <c r="Q730" i="5"/>
  <c r="P730" i="5"/>
  <c r="O730" i="5"/>
  <c r="N730" i="5"/>
  <c r="M730" i="5"/>
  <c r="L730" i="5"/>
  <c r="K730" i="5"/>
  <c r="I730" i="5"/>
  <c r="C730" i="5"/>
  <c r="B730" i="5"/>
  <c r="A730" i="5"/>
  <c r="P729" i="5"/>
  <c r="Q728" i="5"/>
  <c r="P728" i="5"/>
  <c r="O728" i="5"/>
  <c r="N728" i="5"/>
  <c r="M728" i="5"/>
  <c r="L728" i="5"/>
  <c r="K728" i="5"/>
  <c r="I728" i="5"/>
  <c r="C728" i="5"/>
  <c r="B728" i="5"/>
  <c r="A728" i="5"/>
  <c r="Q727" i="5"/>
  <c r="P727" i="5"/>
  <c r="O727" i="5"/>
  <c r="N727" i="5"/>
  <c r="M727" i="5"/>
  <c r="L727" i="5"/>
  <c r="K727" i="5"/>
  <c r="I727" i="5"/>
  <c r="C727" i="5"/>
  <c r="B727" i="5"/>
  <c r="A727" i="5"/>
  <c r="Q726" i="5"/>
  <c r="P726" i="5"/>
  <c r="O726" i="5"/>
  <c r="N726" i="5"/>
  <c r="M726" i="5"/>
  <c r="L726" i="5"/>
  <c r="K726" i="5"/>
  <c r="I726" i="5"/>
  <c r="C726" i="5"/>
  <c r="B726" i="5"/>
  <c r="A726" i="5"/>
  <c r="Q725" i="5"/>
  <c r="P725" i="5"/>
  <c r="O725" i="5"/>
  <c r="N725" i="5"/>
  <c r="M725" i="5"/>
  <c r="L725" i="5"/>
  <c r="K725" i="5"/>
  <c r="I725" i="5"/>
  <c r="C725" i="5"/>
  <c r="B725" i="5"/>
  <c r="A725" i="5"/>
  <c r="P724" i="5"/>
  <c r="Q723" i="5"/>
  <c r="P723" i="5"/>
  <c r="O723" i="5"/>
  <c r="N723" i="5"/>
  <c r="M723" i="5"/>
  <c r="L723" i="5"/>
  <c r="K723" i="5"/>
  <c r="I723" i="5"/>
  <c r="C723" i="5"/>
  <c r="B723" i="5"/>
  <c r="A723" i="5"/>
  <c r="Q722" i="5"/>
  <c r="P722" i="5"/>
  <c r="O722" i="5"/>
  <c r="N722" i="5"/>
  <c r="M722" i="5"/>
  <c r="L722" i="5"/>
  <c r="K722" i="5"/>
  <c r="I722" i="5"/>
  <c r="C722" i="5"/>
  <c r="B722" i="5"/>
  <c r="A722" i="5"/>
  <c r="Q721" i="5"/>
  <c r="P721" i="5"/>
  <c r="O721" i="5"/>
  <c r="N721" i="5"/>
  <c r="M721" i="5"/>
  <c r="L721" i="5"/>
  <c r="K721" i="5"/>
  <c r="I721" i="5"/>
  <c r="C721" i="5"/>
  <c r="B721" i="5"/>
  <c r="A721" i="5"/>
  <c r="Q720" i="5"/>
  <c r="P720" i="5"/>
  <c r="O720" i="5"/>
  <c r="N720" i="5"/>
  <c r="M720" i="5"/>
  <c r="L720" i="5"/>
  <c r="K720" i="5"/>
  <c r="I720" i="5"/>
  <c r="C720" i="5"/>
  <c r="B720" i="5"/>
  <c r="A720" i="5"/>
  <c r="P719" i="5"/>
  <c r="Q718" i="5"/>
  <c r="P718" i="5"/>
  <c r="O718" i="5"/>
  <c r="N718" i="5"/>
  <c r="M718" i="5"/>
  <c r="L718" i="5"/>
  <c r="K718" i="5"/>
  <c r="I718" i="5"/>
  <c r="C718" i="5"/>
  <c r="B718" i="5"/>
  <c r="A718" i="5"/>
  <c r="Q717" i="5"/>
  <c r="P717" i="5"/>
  <c r="O717" i="5"/>
  <c r="N717" i="5"/>
  <c r="M717" i="5"/>
  <c r="L717" i="5"/>
  <c r="K717" i="5"/>
  <c r="I717" i="5"/>
  <c r="C717" i="5"/>
  <c r="B717" i="5"/>
  <c r="A717" i="5"/>
  <c r="Q716" i="5"/>
  <c r="P716" i="5"/>
  <c r="O716" i="5"/>
  <c r="N716" i="5"/>
  <c r="M716" i="5"/>
  <c r="L716" i="5"/>
  <c r="K716" i="5"/>
  <c r="I716" i="5"/>
  <c r="C716" i="5"/>
  <c r="B716" i="5"/>
  <c r="A716" i="5"/>
  <c r="Q715" i="5"/>
  <c r="P715" i="5"/>
  <c r="O715" i="5"/>
  <c r="N715" i="5"/>
  <c r="M715" i="5"/>
  <c r="L715" i="5"/>
  <c r="K715" i="5"/>
  <c r="I715" i="5"/>
  <c r="C715" i="5"/>
  <c r="B715" i="5"/>
  <c r="A715" i="5"/>
  <c r="P714" i="5"/>
  <c r="Q713" i="5"/>
  <c r="O713" i="5"/>
  <c r="N713" i="5"/>
  <c r="M713" i="5"/>
  <c r="L713" i="5"/>
  <c r="K713" i="5"/>
  <c r="I713" i="5"/>
  <c r="C713" i="5"/>
  <c r="B713" i="5"/>
  <c r="A713" i="5"/>
  <c r="Q712" i="5"/>
  <c r="O712" i="5"/>
  <c r="N712" i="5"/>
  <c r="M712" i="5"/>
  <c r="L712" i="5"/>
  <c r="K712" i="5"/>
  <c r="I712" i="5"/>
  <c r="C712" i="5"/>
  <c r="B712" i="5"/>
  <c r="A712" i="5"/>
  <c r="Q711" i="5"/>
  <c r="O711" i="5"/>
  <c r="N711" i="5"/>
  <c r="M711" i="5"/>
  <c r="L711" i="5"/>
  <c r="K711" i="5"/>
  <c r="I711" i="5"/>
  <c r="C711" i="5"/>
  <c r="B711" i="5"/>
  <c r="A711" i="5"/>
  <c r="Q710" i="5"/>
  <c r="O710" i="5"/>
  <c r="N710" i="5"/>
  <c r="M710" i="5"/>
  <c r="L710" i="5"/>
  <c r="K710" i="5"/>
  <c r="I710" i="5"/>
  <c r="C710" i="5"/>
  <c r="B710" i="5"/>
  <c r="A710" i="5"/>
  <c r="O707" i="5"/>
  <c r="N707" i="5"/>
  <c r="M707" i="5"/>
  <c r="L707" i="5"/>
  <c r="K707" i="5"/>
  <c r="J707" i="5"/>
  <c r="C707" i="5"/>
  <c r="A707" i="5"/>
  <c r="O706" i="5"/>
  <c r="N706" i="5"/>
  <c r="M706" i="5"/>
  <c r="L706" i="5"/>
  <c r="K706" i="5"/>
  <c r="J706" i="5"/>
  <c r="C706" i="5"/>
  <c r="A706" i="5"/>
  <c r="O705" i="5"/>
  <c r="N705" i="5"/>
  <c r="M705" i="5"/>
  <c r="L705" i="5"/>
  <c r="K705" i="5"/>
  <c r="J705" i="5"/>
  <c r="C705" i="5"/>
  <c r="A705" i="5"/>
  <c r="O704" i="5"/>
  <c r="N704" i="5"/>
  <c r="M704" i="5"/>
  <c r="L704" i="5"/>
  <c r="K704" i="5"/>
  <c r="J704" i="5"/>
  <c r="C704" i="5"/>
  <c r="A704" i="5"/>
  <c r="O703" i="5"/>
  <c r="N703" i="5"/>
  <c r="M703" i="5"/>
  <c r="L703" i="5"/>
  <c r="K703" i="5"/>
  <c r="J703" i="5"/>
  <c r="C703" i="5"/>
  <c r="A703" i="5"/>
  <c r="O702" i="5"/>
  <c r="N702" i="5"/>
  <c r="M702" i="5"/>
  <c r="L702" i="5"/>
  <c r="K702" i="5"/>
  <c r="J702" i="5"/>
  <c r="C702" i="5"/>
  <c r="A702" i="5"/>
  <c r="J701" i="5"/>
  <c r="O700" i="5"/>
  <c r="N700" i="5"/>
  <c r="M700" i="5"/>
  <c r="L700" i="5"/>
  <c r="K700" i="5"/>
  <c r="J700" i="5"/>
  <c r="C700" i="5"/>
  <c r="A700" i="5"/>
  <c r="O699" i="5"/>
  <c r="N699" i="5"/>
  <c r="M699" i="5"/>
  <c r="L699" i="5"/>
  <c r="K699" i="5"/>
  <c r="J699" i="5"/>
  <c r="C699" i="5"/>
  <c r="A699" i="5"/>
  <c r="O698" i="5"/>
  <c r="N698" i="5"/>
  <c r="M698" i="5"/>
  <c r="L698" i="5"/>
  <c r="K698" i="5"/>
  <c r="J698" i="5"/>
  <c r="C698" i="5"/>
  <c r="A698" i="5"/>
  <c r="O697" i="5"/>
  <c r="N697" i="5"/>
  <c r="M697" i="5"/>
  <c r="L697" i="5"/>
  <c r="K697" i="5"/>
  <c r="J697" i="5"/>
  <c r="C697" i="5"/>
  <c r="A697" i="5"/>
  <c r="O696" i="5"/>
  <c r="N696" i="5"/>
  <c r="M696" i="5"/>
  <c r="L696" i="5"/>
  <c r="K696" i="5"/>
  <c r="J696" i="5"/>
  <c r="C696" i="5"/>
  <c r="A696" i="5"/>
  <c r="O695" i="5"/>
  <c r="N695" i="5"/>
  <c r="M695" i="5"/>
  <c r="L695" i="5"/>
  <c r="K695" i="5"/>
  <c r="J695" i="5"/>
  <c r="C695" i="5"/>
  <c r="A695" i="5"/>
  <c r="O694" i="5"/>
  <c r="N694" i="5"/>
  <c r="M694" i="5"/>
  <c r="L694" i="5"/>
  <c r="K694" i="5"/>
  <c r="J694" i="5"/>
  <c r="C694" i="5"/>
  <c r="A694" i="5"/>
  <c r="J693" i="5"/>
  <c r="K692" i="5"/>
  <c r="J692" i="5"/>
  <c r="C692" i="5"/>
  <c r="A692" i="5"/>
  <c r="O691" i="5"/>
  <c r="N691" i="5"/>
  <c r="M691" i="5"/>
  <c r="L691" i="5"/>
  <c r="K691" i="5"/>
  <c r="J691" i="5"/>
  <c r="C691" i="5"/>
  <c r="A691" i="5"/>
  <c r="O690" i="5"/>
  <c r="N690" i="5"/>
  <c r="M690" i="5"/>
  <c r="L690" i="5"/>
  <c r="K690" i="5"/>
  <c r="J690" i="5"/>
  <c r="C690" i="5"/>
  <c r="A690" i="5"/>
  <c r="O689" i="5"/>
  <c r="N689" i="5"/>
  <c r="M689" i="5"/>
  <c r="L689" i="5"/>
  <c r="K689" i="5"/>
  <c r="J689" i="5"/>
  <c r="C689" i="5"/>
  <c r="A689" i="5"/>
  <c r="K688" i="5"/>
  <c r="J688" i="5"/>
  <c r="C688" i="5"/>
  <c r="A688" i="5"/>
  <c r="K687" i="5"/>
  <c r="J687" i="5"/>
  <c r="C687" i="5"/>
  <c r="A687" i="5"/>
  <c r="K686" i="5"/>
  <c r="J686" i="5"/>
  <c r="C686" i="5"/>
  <c r="A686" i="5"/>
  <c r="K685" i="5"/>
  <c r="J685" i="5"/>
  <c r="C685" i="5"/>
  <c r="A685" i="5"/>
  <c r="O684" i="5"/>
  <c r="N684" i="5"/>
  <c r="M684" i="5"/>
  <c r="L684" i="5"/>
  <c r="K684" i="5"/>
  <c r="J684" i="5"/>
  <c r="C684" i="5"/>
  <c r="A684" i="5"/>
  <c r="O683" i="5"/>
  <c r="N683" i="5"/>
  <c r="M683" i="5"/>
  <c r="L683" i="5"/>
  <c r="K683" i="5"/>
  <c r="J683" i="5"/>
  <c r="C683" i="5"/>
  <c r="A683" i="5"/>
  <c r="J682" i="5"/>
  <c r="B682" i="5"/>
  <c r="B693" i="5" s="1"/>
  <c r="B701" i="5" s="1"/>
  <c r="J681" i="5"/>
  <c r="B681" i="5"/>
  <c r="O680" i="5"/>
  <c r="N680" i="5"/>
  <c r="M680" i="5"/>
  <c r="L680" i="5"/>
  <c r="K680" i="5"/>
  <c r="J680" i="5"/>
  <c r="C680" i="5"/>
  <c r="B680" i="5"/>
  <c r="A680" i="5"/>
  <c r="O679" i="5"/>
  <c r="N679" i="5"/>
  <c r="M679" i="5"/>
  <c r="L679" i="5"/>
  <c r="K679" i="5"/>
  <c r="J679" i="5"/>
  <c r="C679" i="5"/>
  <c r="B679" i="5"/>
  <c r="A679" i="5"/>
  <c r="O678" i="5"/>
  <c r="N678" i="5"/>
  <c r="M678" i="5"/>
  <c r="L678" i="5"/>
  <c r="K678" i="5"/>
  <c r="J678" i="5"/>
  <c r="C678" i="5"/>
  <c r="B678" i="5"/>
  <c r="A678" i="5"/>
  <c r="K677" i="5"/>
  <c r="J677" i="5"/>
  <c r="C677" i="5"/>
  <c r="B677" i="5"/>
  <c r="A677" i="5"/>
  <c r="O676" i="5"/>
  <c r="N676" i="5"/>
  <c r="M676" i="5"/>
  <c r="L676" i="5"/>
  <c r="K676" i="5"/>
  <c r="J676" i="5"/>
  <c r="C676" i="5"/>
  <c r="B676" i="5"/>
  <c r="A676" i="5"/>
  <c r="O673" i="5"/>
  <c r="N673" i="5"/>
  <c r="M673" i="5"/>
  <c r="L673" i="5"/>
  <c r="K673" i="5"/>
  <c r="J673" i="5"/>
  <c r="C673" i="5"/>
  <c r="A673" i="5"/>
  <c r="O672" i="5"/>
  <c r="N672" i="5"/>
  <c r="M672" i="5"/>
  <c r="L672" i="5"/>
  <c r="K672" i="5"/>
  <c r="J672" i="5"/>
  <c r="C672" i="5"/>
  <c r="A672" i="5"/>
  <c r="O671" i="5"/>
  <c r="N671" i="5"/>
  <c r="M671" i="5"/>
  <c r="L671" i="5"/>
  <c r="K671" i="5"/>
  <c r="J671" i="5"/>
  <c r="C671" i="5"/>
  <c r="A671" i="5"/>
  <c r="O670" i="5"/>
  <c r="N670" i="5"/>
  <c r="M670" i="5"/>
  <c r="L670" i="5"/>
  <c r="K670" i="5"/>
  <c r="J670" i="5"/>
  <c r="C670" i="5"/>
  <c r="A670" i="5"/>
  <c r="O669" i="5"/>
  <c r="N669" i="5"/>
  <c r="M669" i="5"/>
  <c r="L669" i="5"/>
  <c r="K669" i="5"/>
  <c r="J669" i="5"/>
  <c r="C669" i="5"/>
  <c r="A669" i="5"/>
  <c r="O668" i="5"/>
  <c r="N668" i="5"/>
  <c r="M668" i="5"/>
  <c r="L668" i="5"/>
  <c r="K668" i="5"/>
  <c r="J668" i="5"/>
  <c r="C668" i="5"/>
  <c r="A668" i="5"/>
  <c r="J667" i="5"/>
  <c r="O666" i="5"/>
  <c r="N666" i="5"/>
  <c r="M666" i="5"/>
  <c r="L666" i="5"/>
  <c r="K666" i="5"/>
  <c r="J666" i="5"/>
  <c r="C666" i="5"/>
  <c r="A666" i="5"/>
  <c r="O665" i="5"/>
  <c r="N665" i="5"/>
  <c r="M665" i="5"/>
  <c r="L665" i="5"/>
  <c r="K665" i="5"/>
  <c r="J665" i="5"/>
  <c r="C665" i="5"/>
  <c r="A665" i="5"/>
  <c r="O664" i="5"/>
  <c r="N664" i="5"/>
  <c r="M664" i="5"/>
  <c r="L664" i="5"/>
  <c r="K664" i="5"/>
  <c r="J664" i="5"/>
  <c r="C664" i="5"/>
  <c r="A664" i="5"/>
  <c r="O663" i="5"/>
  <c r="N663" i="5"/>
  <c r="M663" i="5"/>
  <c r="L663" i="5"/>
  <c r="K663" i="5"/>
  <c r="J663" i="5"/>
  <c r="C663" i="5"/>
  <c r="A663" i="5"/>
  <c r="O662" i="5"/>
  <c r="N662" i="5"/>
  <c r="M662" i="5"/>
  <c r="L662" i="5"/>
  <c r="K662" i="5"/>
  <c r="J662" i="5"/>
  <c r="C662" i="5"/>
  <c r="A662" i="5"/>
  <c r="O661" i="5"/>
  <c r="N661" i="5"/>
  <c r="M661" i="5"/>
  <c r="L661" i="5"/>
  <c r="K661" i="5"/>
  <c r="J661" i="5"/>
  <c r="C661" i="5"/>
  <c r="A661" i="5"/>
  <c r="O660" i="5"/>
  <c r="N660" i="5"/>
  <c r="M660" i="5"/>
  <c r="L660" i="5"/>
  <c r="K660" i="5"/>
  <c r="J660" i="5"/>
  <c r="C660" i="5"/>
  <c r="A660" i="5"/>
  <c r="J659" i="5"/>
  <c r="O658" i="5"/>
  <c r="N658" i="5"/>
  <c r="M658" i="5"/>
  <c r="L658" i="5"/>
  <c r="K658" i="5"/>
  <c r="J658" i="5"/>
  <c r="C658" i="5"/>
  <c r="A658" i="5"/>
  <c r="O657" i="5"/>
  <c r="N657" i="5"/>
  <c r="M657" i="5"/>
  <c r="L657" i="5"/>
  <c r="K657" i="5"/>
  <c r="J657" i="5"/>
  <c r="C657" i="5"/>
  <c r="A657" i="5"/>
  <c r="O656" i="5"/>
  <c r="N656" i="5"/>
  <c r="M656" i="5"/>
  <c r="L656" i="5"/>
  <c r="K656" i="5"/>
  <c r="J656" i="5"/>
  <c r="C656" i="5"/>
  <c r="A656" i="5"/>
  <c r="O655" i="5"/>
  <c r="N655" i="5"/>
  <c r="M655" i="5"/>
  <c r="L655" i="5"/>
  <c r="K655" i="5"/>
  <c r="J655" i="5"/>
  <c r="C655" i="5"/>
  <c r="A655" i="5"/>
  <c r="O654" i="5"/>
  <c r="N654" i="5"/>
  <c r="M654" i="5"/>
  <c r="L654" i="5"/>
  <c r="K654" i="5"/>
  <c r="J654" i="5"/>
  <c r="C654" i="5"/>
  <c r="A654" i="5"/>
  <c r="O653" i="5"/>
  <c r="N653" i="5"/>
  <c r="M653" i="5"/>
  <c r="L653" i="5"/>
  <c r="K653" i="5"/>
  <c r="J653" i="5"/>
  <c r="C653" i="5"/>
  <c r="A653" i="5"/>
  <c r="O652" i="5"/>
  <c r="N652" i="5"/>
  <c r="M652" i="5"/>
  <c r="L652" i="5"/>
  <c r="K652" i="5"/>
  <c r="J652" i="5"/>
  <c r="C652" i="5"/>
  <c r="A652" i="5"/>
  <c r="O651" i="5"/>
  <c r="N651" i="5"/>
  <c r="M651" i="5"/>
  <c r="L651" i="5"/>
  <c r="K651" i="5"/>
  <c r="J651" i="5"/>
  <c r="C651" i="5"/>
  <c r="A651" i="5"/>
  <c r="O650" i="5"/>
  <c r="N650" i="5"/>
  <c r="M650" i="5"/>
  <c r="L650" i="5"/>
  <c r="K650" i="5"/>
  <c r="J650" i="5"/>
  <c r="C650" i="5"/>
  <c r="A650" i="5"/>
  <c r="O649" i="5"/>
  <c r="N649" i="5"/>
  <c r="M649" i="5"/>
  <c r="L649" i="5"/>
  <c r="K649" i="5"/>
  <c r="J649" i="5"/>
  <c r="C649" i="5"/>
  <c r="A649" i="5"/>
  <c r="J648" i="5"/>
  <c r="B648" i="5"/>
  <c r="B654" i="5" s="1"/>
  <c r="J647" i="5"/>
  <c r="B647" i="5"/>
  <c r="A647" i="5"/>
  <c r="O646" i="5"/>
  <c r="N646" i="5"/>
  <c r="M646" i="5"/>
  <c r="L646" i="5"/>
  <c r="K646" i="5"/>
  <c r="J646" i="5"/>
  <c r="C646" i="5"/>
  <c r="B646" i="5"/>
  <c r="A646" i="5"/>
  <c r="O645" i="5"/>
  <c r="N645" i="5"/>
  <c r="M645" i="5"/>
  <c r="L645" i="5"/>
  <c r="K645" i="5"/>
  <c r="J645" i="5"/>
  <c r="C645" i="5"/>
  <c r="B645" i="5"/>
  <c r="A645" i="5"/>
  <c r="O644" i="5"/>
  <c r="N644" i="5"/>
  <c r="M644" i="5"/>
  <c r="L644" i="5"/>
  <c r="K644" i="5"/>
  <c r="J644" i="5"/>
  <c r="C644" i="5"/>
  <c r="B644" i="5"/>
  <c r="A644" i="5"/>
  <c r="O643" i="5"/>
  <c r="N643" i="5"/>
  <c r="M643" i="5"/>
  <c r="L643" i="5"/>
  <c r="K643" i="5"/>
  <c r="J643" i="5"/>
  <c r="C643" i="5"/>
  <c r="B643" i="5"/>
  <c r="A643" i="5"/>
  <c r="O642" i="5"/>
  <c r="N642" i="5"/>
  <c r="M642" i="5"/>
  <c r="L642" i="5"/>
  <c r="K642" i="5"/>
  <c r="J642" i="5"/>
  <c r="C642" i="5"/>
  <c r="B642" i="5"/>
  <c r="A642" i="5"/>
  <c r="K640" i="5"/>
  <c r="J640" i="5"/>
  <c r="C640" i="5"/>
  <c r="B640" i="5"/>
  <c r="A640" i="5"/>
  <c r="K639" i="5"/>
  <c r="J639" i="5"/>
  <c r="C639" i="5"/>
  <c r="B639" i="5"/>
  <c r="A639" i="5"/>
  <c r="K638" i="5"/>
  <c r="J638" i="5"/>
  <c r="C638" i="5"/>
  <c r="B638" i="5"/>
  <c r="A638" i="5"/>
  <c r="K637" i="5"/>
  <c r="J637" i="5"/>
  <c r="C637" i="5"/>
  <c r="B637" i="5"/>
  <c r="A637" i="5"/>
  <c r="K636" i="5"/>
  <c r="J636" i="5"/>
  <c r="C636" i="5"/>
  <c r="B636" i="5"/>
  <c r="A636" i="5"/>
  <c r="K635" i="5"/>
  <c r="J635" i="5"/>
  <c r="C635" i="5"/>
  <c r="B635" i="5"/>
  <c r="A635" i="5"/>
  <c r="K634" i="5"/>
  <c r="J634" i="5"/>
  <c r="C634" i="5"/>
  <c r="B634" i="5"/>
  <c r="A634" i="5"/>
  <c r="K633" i="5"/>
  <c r="J633" i="5"/>
  <c r="C633" i="5"/>
  <c r="B633" i="5"/>
  <c r="A633" i="5"/>
  <c r="K632" i="5"/>
  <c r="J632" i="5"/>
  <c r="C632" i="5"/>
  <c r="B632" i="5"/>
  <c r="A632" i="5"/>
  <c r="K631" i="5"/>
  <c r="J631" i="5"/>
  <c r="C631" i="5"/>
  <c r="B631" i="5"/>
  <c r="A631" i="5"/>
  <c r="S630" i="5"/>
  <c r="O630" i="5"/>
  <c r="N630" i="5"/>
  <c r="M630" i="5"/>
  <c r="L630" i="5"/>
  <c r="K630" i="5"/>
  <c r="J630" i="5"/>
  <c r="C630" i="5"/>
  <c r="B630" i="5"/>
  <c r="A630" i="5"/>
  <c r="S629" i="5"/>
  <c r="O629" i="5"/>
  <c r="N629" i="5"/>
  <c r="M629" i="5"/>
  <c r="L629" i="5"/>
  <c r="K629" i="5"/>
  <c r="J629" i="5"/>
  <c r="C629" i="5"/>
  <c r="B629" i="5"/>
  <c r="A629" i="5"/>
  <c r="K628" i="5"/>
  <c r="J628" i="5"/>
  <c r="C628" i="5"/>
  <c r="B628" i="5"/>
  <c r="A628" i="5"/>
  <c r="K627" i="5"/>
  <c r="J627" i="5"/>
  <c r="C627" i="5"/>
  <c r="B627" i="5"/>
  <c r="A627" i="5"/>
  <c r="S626" i="5"/>
  <c r="O626" i="5"/>
  <c r="N626" i="5"/>
  <c r="M626" i="5"/>
  <c r="L626" i="5"/>
  <c r="K626" i="5"/>
  <c r="J626" i="5"/>
  <c r="C626" i="5"/>
  <c r="B626" i="5"/>
  <c r="A626" i="5"/>
  <c r="S625" i="5"/>
  <c r="O625" i="5"/>
  <c r="N625" i="5"/>
  <c r="M625" i="5"/>
  <c r="L625" i="5"/>
  <c r="K625" i="5"/>
  <c r="J625" i="5"/>
  <c r="C625" i="5"/>
  <c r="B625" i="5"/>
  <c r="A625" i="5"/>
  <c r="K623" i="5"/>
  <c r="J623" i="5"/>
  <c r="C623" i="5"/>
  <c r="B623" i="5"/>
  <c r="A623" i="5"/>
  <c r="K622" i="5"/>
  <c r="J622" i="5"/>
  <c r="C622" i="5"/>
  <c r="B622" i="5"/>
  <c r="A622" i="5"/>
  <c r="K621" i="5"/>
  <c r="J621" i="5"/>
  <c r="C621" i="5"/>
  <c r="B621" i="5"/>
  <c r="A621" i="5"/>
  <c r="K620" i="5"/>
  <c r="J620" i="5"/>
  <c r="C620" i="5"/>
  <c r="B620" i="5"/>
  <c r="A620" i="5"/>
  <c r="K619" i="5"/>
  <c r="J619" i="5"/>
  <c r="C619" i="5"/>
  <c r="B619" i="5"/>
  <c r="A619" i="5"/>
  <c r="K618" i="5"/>
  <c r="J618" i="5"/>
  <c r="C618" i="5"/>
  <c r="B618" i="5"/>
  <c r="A618" i="5"/>
  <c r="K617" i="5"/>
  <c r="J617" i="5"/>
  <c r="C617" i="5"/>
  <c r="B617" i="5"/>
  <c r="A617" i="5"/>
  <c r="K616" i="5"/>
  <c r="J616" i="5"/>
  <c r="C616" i="5"/>
  <c r="B616" i="5"/>
  <c r="A616" i="5"/>
  <c r="K615" i="5"/>
  <c r="J615" i="5"/>
  <c r="C615" i="5"/>
  <c r="B615" i="5"/>
  <c r="A615" i="5"/>
  <c r="K614" i="5"/>
  <c r="J614" i="5"/>
  <c r="C614" i="5"/>
  <c r="B614" i="5"/>
  <c r="A614" i="5"/>
  <c r="K613" i="5"/>
  <c r="J613" i="5"/>
  <c r="C613" i="5"/>
  <c r="B613" i="5"/>
  <c r="A613" i="5"/>
  <c r="K612" i="5"/>
  <c r="J612" i="5"/>
  <c r="C612" i="5"/>
  <c r="B612" i="5"/>
  <c r="A612" i="5"/>
  <c r="K611" i="5"/>
  <c r="J611" i="5"/>
  <c r="C611" i="5"/>
  <c r="B611" i="5"/>
  <c r="A611" i="5"/>
  <c r="K610" i="5"/>
  <c r="J610" i="5"/>
  <c r="C610" i="5"/>
  <c r="B610" i="5"/>
  <c r="A610" i="5"/>
  <c r="K608" i="5"/>
  <c r="J608" i="5"/>
  <c r="C608" i="5"/>
  <c r="B608" i="5"/>
  <c r="A608" i="5"/>
  <c r="K607" i="5"/>
  <c r="J607" i="5"/>
  <c r="C607" i="5"/>
  <c r="B607" i="5"/>
  <c r="A607" i="5"/>
  <c r="K606" i="5"/>
  <c r="J606" i="5"/>
  <c r="C606" i="5"/>
  <c r="B606" i="5"/>
  <c r="A606" i="5"/>
  <c r="K605" i="5"/>
  <c r="J605" i="5"/>
  <c r="C605" i="5"/>
  <c r="B605" i="5"/>
  <c r="A605" i="5"/>
  <c r="K604" i="5"/>
  <c r="J604" i="5"/>
  <c r="C604" i="5"/>
  <c r="B604" i="5"/>
  <c r="A604" i="5"/>
  <c r="K603" i="5"/>
  <c r="J603" i="5"/>
  <c r="C603" i="5"/>
  <c r="B603" i="5"/>
  <c r="A603" i="5"/>
  <c r="K602" i="5"/>
  <c r="J602" i="5"/>
  <c r="C602" i="5"/>
  <c r="B602" i="5"/>
  <c r="A602" i="5"/>
  <c r="K601" i="5"/>
  <c r="J601" i="5"/>
  <c r="C601" i="5"/>
  <c r="B601" i="5"/>
  <c r="A601" i="5"/>
  <c r="K600" i="5"/>
  <c r="J600" i="5"/>
  <c r="C600" i="5"/>
  <c r="B600" i="5"/>
  <c r="A600" i="5"/>
  <c r="K599" i="5"/>
  <c r="J599" i="5"/>
  <c r="C599" i="5"/>
  <c r="B599" i="5"/>
  <c r="A599" i="5"/>
  <c r="K598" i="5"/>
  <c r="J598" i="5"/>
  <c r="C598" i="5"/>
  <c r="B598" i="5"/>
  <c r="A598" i="5"/>
  <c r="K597" i="5"/>
  <c r="K596" i="5"/>
  <c r="J596" i="5"/>
  <c r="C596" i="5"/>
  <c r="B596" i="5"/>
  <c r="A596" i="5"/>
  <c r="K595" i="5"/>
  <c r="J595" i="5"/>
  <c r="C595" i="5"/>
  <c r="B595" i="5"/>
  <c r="A595" i="5"/>
  <c r="K591" i="5"/>
  <c r="J591" i="5"/>
  <c r="C591" i="5"/>
  <c r="B591" i="5"/>
  <c r="A591" i="5"/>
  <c r="K590" i="5"/>
  <c r="J590" i="5"/>
  <c r="C590" i="5"/>
  <c r="B590" i="5"/>
  <c r="A590" i="5"/>
  <c r="K589" i="5"/>
  <c r="J589" i="5"/>
  <c r="C589" i="5"/>
  <c r="B589" i="5"/>
  <c r="A589" i="5"/>
  <c r="K588" i="5"/>
  <c r="J588" i="5"/>
  <c r="C588" i="5"/>
  <c r="B588" i="5"/>
  <c r="A588" i="5"/>
  <c r="K587" i="5"/>
  <c r="J587" i="5"/>
  <c r="C587" i="5"/>
  <c r="B587" i="5"/>
  <c r="A587" i="5"/>
  <c r="K586" i="5"/>
  <c r="J586" i="5"/>
  <c r="C586" i="5"/>
  <c r="B586" i="5"/>
  <c r="A586" i="5"/>
  <c r="K585" i="5"/>
  <c r="J585" i="5"/>
  <c r="C585" i="5"/>
  <c r="B585" i="5"/>
  <c r="A585" i="5"/>
  <c r="K584" i="5"/>
  <c r="J584" i="5"/>
  <c r="C584" i="5"/>
  <c r="B584" i="5"/>
  <c r="A584" i="5"/>
  <c r="K583" i="5"/>
  <c r="J583" i="5"/>
  <c r="C583" i="5"/>
  <c r="B583" i="5"/>
  <c r="A583" i="5"/>
  <c r="K582" i="5"/>
  <c r="J582" i="5"/>
  <c r="C582" i="5"/>
  <c r="B582" i="5"/>
  <c r="A582" i="5"/>
  <c r="K581" i="5"/>
  <c r="J581" i="5"/>
  <c r="C581" i="5"/>
  <c r="B581" i="5"/>
  <c r="A581" i="5"/>
  <c r="O580" i="5"/>
  <c r="N580" i="5"/>
  <c r="M580" i="5"/>
  <c r="L580" i="5"/>
  <c r="K580" i="5"/>
  <c r="J580" i="5"/>
  <c r="C580" i="5"/>
  <c r="B580" i="5"/>
  <c r="A580" i="5"/>
  <c r="O579" i="5"/>
  <c r="N579" i="5"/>
  <c r="M579" i="5"/>
  <c r="L579" i="5"/>
  <c r="K579" i="5"/>
  <c r="J579" i="5"/>
  <c r="C579" i="5"/>
  <c r="B579" i="5"/>
  <c r="A579" i="5"/>
  <c r="K578" i="5"/>
  <c r="J578" i="5"/>
  <c r="C578" i="5"/>
  <c r="B578" i="5"/>
  <c r="A578" i="5"/>
  <c r="O577" i="5"/>
  <c r="N577" i="5"/>
  <c r="M577" i="5"/>
  <c r="L577" i="5"/>
  <c r="K577" i="5"/>
  <c r="J577" i="5"/>
  <c r="C577" i="5"/>
  <c r="B577" i="5"/>
  <c r="A577" i="5"/>
  <c r="K576" i="5"/>
  <c r="J576" i="5"/>
  <c r="C576" i="5"/>
  <c r="B576" i="5"/>
  <c r="A576" i="5"/>
  <c r="K575" i="5"/>
  <c r="J575" i="5"/>
  <c r="C575" i="5"/>
  <c r="B575" i="5"/>
  <c r="A575" i="5"/>
  <c r="O574" i="5"/>
  <c r="N574" i="5"/>
  <c r="M574" i="5"/>
  <c r="L574" i="5"/>
  <c r="K574" i="5"/>
  <c r="J574" i="5"/>
  <c r="C574" i="5"/>
  <c r="B574" i="5"/>
  <c r="A574" i="5"/>
  <c r="O573" i="5"/>
  <c r="N573" i="5"/>
  <c r="M573" i="5"/>
  <c r="L573" i="5"/>
  <c r="K573" i="5"/>
  <c r="J573" i="5"/>
  <c r="C573" i="5"/>
  <c r="B573" i="5"/>
  <c r="A573" i="5"/>
  <c r="K572" i="5"/>
  <c r="J572" i="5"/>
  <c r="C572" i="5"/>
  <c r="B572" i="5"/>
  <c r="A572" i="5"/>
  <c r="R570" i="5"/>
  <c r="Q570" i="5"/>
  <c r="P570" i="5"/>
  <c r="N570" i="5"/>
  <c r="M570" i="5"/>
  <c r="L570" i="5"/>
  <c r="K570" i="5"/>
  <c r="J570" i="5"/>
  <c r="C570" i="5"/>
  <c r="B570" i="5"/>
  <c r="A570" i="5"/>
  <c r="R569" i="5"/>
  <c r="Q569" i="5"/>
  <c r="P569" i="5"/>
  <c r="N569" i="5"/>
  <c r="M569" i="5"/>
  <c r="L569" i="5"/>
  <c r="K569" i="5"/>
  <c r="J569" i="5"/>
  <c r="C569" i="5"/>
  <c r="B569" i="5"/>
  <c r="A569" i="5"/>
  <c r="R568" i="5"/>
  <c r="Q568" i="5"/>
  <c r="P568" i="5"/>
  <c r="N568" i="5"/>
  <c r="M568" i="5"/>
  <c r="L568" i="5"/>
  <c r="K568" i="5"/>
  <c r="J568" i="5"/>
  <c r="C568" i="5"/>
  <c r="B568" i="5"/>
  <c r="A568" i="5"/>
  <c r="R567" i="5"/>
  <c r="Q567" i="5"/>
  <c r="P567" i="5"/>
  <c r="O567" i="5"/>
  <c r="N567" i="5"/>
  <c r="M567" i="5"/>
  <c r="L567" i="5"/>
  <c r="K567" i="5"/>
  <c r="J567" i="5"/>
  <c r="C567" i="5"/>
  <c r="B567" i="5"/>
  <c r="A567" i="5"/>
  <c r="R566" i="5"/>
  <c r="Q566" i="5"/>
  <c r="P566" i="5"/>
  <c r="N566" i="5"/>
  <c r="M566" i="5"/>
  <c r="L566" i="5"/>
  <c r="K566" i="5"/>
  <c r="J566" i="5"/>
  <c r="C566" i="5"/>
  <c r="B566" i="5"/>
  <c r="A566" i="5"/>
  <c r="P565" i="5"/>
  <c r="O565" i="5"/>
  <c r="O570" i="5" s="1"/>
  <c r="S552" i="5"/>
  <c r="R552" i="5"/>
  <c r="O552" i="5"/>
  <c r="N552" i="5"/>
  <c r="M552" i="5"/>
  <c r="L552" i="5"/>
  <c r="K552" i="5"/>
  <c r="J552" i="5"/>
  <c r="C552" i="5"/>
  <c r="B552" i="5"/>
  <c r="A552" i="5"/>
  <c r="S551" i="5"/>
  <c r="R551" i="5"/>
  <c r="O551" i="5"/>
  <c r="N551" i="5"/>
  <c r="M551" i="5"/>
  <c r="L551" i="5"/>
  <c r="K551" i="5"/>
  <c r="J551" i="5"/>
  <c r="C551" i="5"/>
  <c r="B551" i="5"/>
  <c r="A551" i="5"/>
  <c r="S550" i="5"/>
  <c r="R550" i="5"/>
  <c r="O550" i="5"/>
  <c r="N550" i="5"/>
  <c r="M550" i="5"/>
  <c r="L550" i="5"/>
  <c r="K550" i="5"/>
  <c r="J550" i="5"/>
  <c r="C550" i="5"/>
  <c r="B550" i="5"/>
  <c r="A550" i="5"/>
  <c r="S549" i="5"/>
  <c r="C549" i="5"/>
  <c r="B549" i="5"/>
  <c r="A549" i="5"/>
  <c r="S548" i="5"/>
  <c r="R548" i="5"/>
  <c r="O548" i="5"/>
  <c r="N548" i="5"/>
  <c r="M548" i="5"/>
  <c r="L548" i="5"/>
  <c r="K548" i="5"/>
  <c r="J548" i="5"/>
  <c r="C548" i="5"/>
  <c r="B548" i="5"/>
  <c r="A548" i="5"/>
  <c r="S547" i="5"/>
  <c r="R547" i="5"/>
  <c r="O547" i="5"/>
  <c r="N547" i="5"/>
  <c r="M547" i="5"/>
  <c r="L547" i="5"/>
  <c r="K547" i="5"/>
  <c r="J547" i="5"/>
  <c r="C547" i="5"/>
  <c r="B547" i="5"/>
  <c r="A547" i="5"/>
  <c r="S546" i="5"/>
  <c r="R546" i="5"/>
  <c r="O546" i="5"/>
  <c r="N546" i="5"/>
  <c r="M546" i="5"/>
  <c r="L546" i="5"/>
  <c r="K546" i="5"/>
  <c r="J546" i="5"/>
  <c r="C546" i="5"/>
  <c r="B546" i="5"/>
  <c r="A546" i="5"/>
  <c r="S545" i="5"/>
  <c r="R545" i="5"/>
  <c r="O545" i="5"/>
  <c r="N545" i="5"/>
  <c r="M545" i="5"/>
  <c r="L545" i="5"/>
  <c r="K545" i="5"/>
  <c r="J545" i="5"/>
  <c r="C545" i="5"/>
  <c r="B545" i="5"/>
  <c r="A545" i="5"/>
  <c r="S543" i="5"/>
  <c r="R543" i="5"/>
  <c r="Q543" i="5"/>
  <c r="O543" i="5"/>
  <c r="N543" i="5"/>
  <c r="M543" i="5"/>
  <c r="L543" i="5"/>
  <c r="K543" i="5"/>
  <c r="J543" i="5"/>
  <c r="C543" i="5"/>
  <c r="B543" i="5"/>
  <c r="A543" i="5"/>
  <c r="S542" i="5"/>
  <c r="R542" i="5"/>
  <c r="Q542" i="5"/>
  <c r="O542" i="5"/>
  <c r="N542" i="5"/>
  <c r="M542" i="5"/>
  <c r="L542" i="5"/>
  <c r="K542" i="5"/>
  <c r="J542" i="5"/>
  <c r="C542" i="5"/>
  <c r="B542" i="5"/>
  <c r="A542" i="5"/>
  <c r="S540" i="5"/>
  <c r="R540" i="5"/>
  <c r="Q540" i="5"/>
  <c r="O540" i="5"/>
  <c r="N540" i="5"/>
  <c r="M540" i="5"/>
  <c r="L540" i="5"/>
  <c r="K540" i="5"/>
  <c r="J540" i="5"/>
  <c r="C540" i="5"/>
  <c r="B540" i="5"/>
  <c r="A540" i="5"/>
  <c r="S539" i="5"/>
  <c r="R539" i="5"/>
  <c r="Q539" i="5"/>
  <c r="O539" i="5"/>
  <c r="N539" i="5"/>
  <c r="M539" i="5"/>
  <c r="L539" i="5"/>
  <c r="K539" i="5"/>
  <c r="J539" i="5"/>
  <c r="C539" i="5"/>
  <c r="B539" i="5"/>
  <c r="A539" i="5"/>
  <c r="O537" i="5"/>
  <c r="N537" i="5"/>
  <c r="M537" i="5"/>
  <c r="L537" i="5"/>
  <c r="K537" i="5"/>
  <c r="J537" i="5"/>
  <c r="C537" i="5"/>
  <c r="B537" i="5"/>
  <c r="A537" i="5"/>
  <c r="R536" i="5"/>
  <c r="O536" i="5"/>
  <c r="N536" i="5"/>
  <c r="M536" i="5"/>
  <c r="L536" i="5"/>
  <c r="K536" i="5"/>
  <c r="J536" i="5"/>
  <c r="C536" i="5"/>
  <c r="B536" i="5"/>
  <c r="A536" i="5"/>
  <c r="R530" i="5"/>
  <c r="Q530" i="5"/>
  <c r="O530" i="5"/>
  <c r="N530" i="5"/>
  <c r="M530" i="5"/>
  <c r="L530" i="5"/>
  <c r="K530" i="5"/>
  <c r="J530" i="5"/>
  <c r="C530" i="5"/>
  <c r="B530" i="5"/>
  <c r="A530" i="5"/>
  <c r="R529" i="5"/>
  <c r="Q529" i="5"/>
  <c r="O529" i="5"/>
  <c r="N529" i="5"/>
  <c r="M529" i="5"/>
  <c r="L529" i="5"/>
  <c r="K529" i="5"/>
  <c r="J529" i="5"/>
  <c r="C529" i="5"/>
  <c r="B529" i="5"/>
  <c r="A529" i="5"/>
  <c r="R528" i="5"/>
  <c r="Q528" i="5"/>
  <c r="O528" i="5"/>
  <c r="N528" i="5"/>
  <c r="M528" i="5"/>
  <c r="L528" i="5"/>
  <c r="K528" i="5"/>
  <c r="J528" i="5"/>
  <c r="C528" i="5"/>
  <c r="B528" i="5"/>
  <c r="A528" i="5"/>
  <c r="R527" i="5"/>
  <c r="Q527" i="5"/>
  <c r="O527" i="5"/>
  <c r="N527" i="5"/>
  <c r="M527" i="5"/>
  <c r="L527" i="5"/>
  <c r="K527" i="5"/>
  <c r="J527" i="5"/>
  <c r="C527" i="5"/>
  <c r="B527" i="5"/>
  <c r="A527" i="5"/>
  <c r="R526" i="5"/>
  <c r="Q526" i="5"/>
  <c r="O526" i="5"/>
  <c r="N526" i="5"/>
  <c r="M526" i="5"/>
  <c r="L526" i="5"/>
  <c r="K526" i="5"/>
  <c r="J526" i="5"/>
  <c r="C526" i="5"/>
  <c r="B526" i="5"/>
  <c r="A526" i="5"/>
  <c r="R525" i="5"/>
  <c r="Q525" i="5"/>
  <c r="O525" i="5"/>
  <c r="N525" i="5"/>
  <c r="M525" i="5"/>
  <c r="L525" i="5"/>
  <c r="K525" i="5"/>
  <c r="J525" i="5"/>
  <c r="C525" i="5"/>
  <c r="B525" i="5"/>
  <c r="A525" i="5"/>
  <c r="R524" i="5"/>
  <c r="Q524" i="5"/>
  <c r="O524" i="5"/>
  <c r="N524" i="5"/>
  <c r="M524" i="5"/>
  <c r="L524" i="5"/>
  <c r="K524" i="5"/>
  <c r="J524" i="5"/>
  <c r="C524" i="5"/>
  <c r="B524" i="5"/>
  <c r="A524" i="5"/>
  <c r="R523" i="5"/>
  <c r="Q523" i="5"/>
  <c r="O523" i="5"/>
  <c r="N523" i="5"/>
  <c r="M523" i="5"/>
  <c r="L523" i="5"/>
  <c r="K523" i="5"/>
  <c r="J523" i="5"/>
  <c r="C523" i="5"/>
  <c r="B523" i="5"/>
  <c r="A523" i="5"/>
  <c r="R522" i="5"/>
  <c r="Q522" i="5"/>
  <c r="O522" i="5"/>
  <c r="N522" i="5"/>
  <c r="M522" i="5"/>
  <c r="L522" i="5"/>
  <c r="K522" i="5"/>
  <c r="J522" i="5"/>
  <c r="C522" i="5"/>
  <c r="B522" i="5"/>
  <c r="A522" i="5"/>
  <c r="R521" i="5"/>
  <c r="Q521" i="5"/>
  <c r="O521" i="5"/>
  <c r="N521" i="5"/>
  <c r="M521" i="5"/>
  <c r="L521" i="5"/>
  <c r="K521" i="5"/>
  <c r="J521" i="5"/>
  <c r="C521" i="5"/>
  <c r="B521" i="5"/>
  <c r="A521" i="5"/>
  <c r="R520" i="5"/>
  <c r="Q520" i="5"/>
  <c r="O520" i="5"/>
  <c r="N520" i="5"/>
  <c r="M520" i="5"/>
  <c r="L520" i="5"/>
  <c r="K520" i="5"/>
  <c r="J520" i="5"/>
  <c r="C520" i="5"/>
  <c r="B520" i="5"/>
  <c r="A520" i="5"/>
  <c r="R519" i="5"/>
  <c r="Q519" i="5"/>
  <c r="O519" i="5"/>
  <c r="N519" i="5"/>
  <c r="M519" i="5"/>
  <c r="L519" i="5"/>
  <c r="K519" i="5"/>
  <c r="J519" i="5"/>
  <c r="C519" i="5"/>
  <c r="B519" i="5"/>
  <c r="A519" i="5"/>
  <c r="R518" i="5"/>
  <c r="Q518" i="5"/>
  <c r="O518" i="5"/>
  <c r="N518" i="5"/>
  <c r="M518" i="5"/>
  <c r="L518" i="5"/>
  <c r="K518" i="5"/>
  <c r="J518" i="5"/>
  <c r="C518" i="5"/>
  <c r="B518" i="5"/>
  <c r="A518" i="5"/>
  <c r="R517" i="5"/>
  <c r="Q517" i="5"/>
  <c r="O517" i="5"/>
  <c r="N517" i="5"/>
  <c r="M517" i="5"/>
  <c r="L517" i="5"/>
  <c r="K517" i="5"/>
  <c r="J517" i="5"/>
  <c r="C517" i="5"/>
  <c r="B517" i="5"/>
  <c r="A517" i="5"/>
  <c r="R516" i="5"/>
  <c r="Q516" i="5"/>
  <c r="O516" i="5"/>
  <c r="N516" i="5"/>
  <c r="M516" i="5"/>
  <c r="L516" i="5"/>
  <c r="K516" i="5"/>
  <c r="J516" i="5"/>
  <c r="C516" i="5"/>
  <c r="A516" i="5"/>
  <c r="R515" i="5"/>
  <c r="Q515" i="5"/>
  <c r="O515" i="5"/>
  <c r="N515" i="5"/>
  <c r="M515" i="5"/>
  <c r="L515" i="5"/>
  <c r="K515" i="5"/>
  <c r="J515" i="5"/>
  <c r="C515" i="5"/>
  <c r="B515" i="5"/>
  <c r="A515" i="5"/>
  <c r="R514" i="5"/>
  <c r="Q514" i="5"/>
  <c r="O514" i="5"/>
  <c r="N514" i="5"/>
  <c r="M514" i="5"/>
  <c r="L514" i="5"/>
  <c r="K514" i="5"/>
  <c r="J514" i="5"/>
  <c r="C514" i="5"/>
  <c r="B514" i="5"/>
  <c r="A514" i="5"/>
  <c r="R513" i="5"/>
  <c r="Q513" i="5"/>
  <c r="O513" i="5"/>
  <c r="N513" i="5"/>
  <c r="M513" i="5"/>
  <c r="L513" i="5"/>
  <c r="K513" i="5"/>
  <c r="J513" i="5"/>
  <c r="C513" i="5"/>
  <c r="B513" i="5"/>
  <c r="A513" i="5"/>
  <c r="R512" i="5"/>
  <c r="Q512" i="5"/>
  <c r="O512" i="5"/>
  <c r="N512" i="5"/>
  <c r="M512" i="5"/>
  <c r="L512" i="5"/>
  <c r="K512" i="5"/>
  <c r="J512" i="5"/>
  <c r="C512" i="5"/>
  <c r="B512" i="5"/>
  <c r="A512" i="5"/>
  <c r="R511" i="5"/>
  <c r="Q511" i="5"/>
  <c r="O511" i="5"/>
  <c r="N511" i="5"/>
  <c r="M511" i="5"/>
  <c r="L511" i="5"/>
  <c r="K511" i="5"/>
  <c r="J511" i="5"/>
  <c r="C511" i="5"/>
  <c r="B511" i="5"/>
  <c r="A511" i="5"/>
  <c r="R510" i="5"/>
  <c r="Q510" i="5"/>
  <c r="O510" i="5"/>
  <c r="N510" i="5"/>
  <c r="M510" i="5"/>
  <c r="L510" i="5"/>
  <c r="K510" i="5"/>
  <c r="J510" i="5"/>
  <c r="C510" i="5"/>
  <c r="B510" i="5"/>
  <c r="A510" i="5"/>
  <c r="R509" i="5"/>
  <c r="Q509" i="5"/>
  <c r="O509" i="5"/>
  <c r="N509" i="5"/>
  <c r="M509" i="5"/>
  <c r="L509" i="5"/>
  <c r="K509" i="5"/>
  <c r="J509" i="5"/>
  <c r="C509" i="5"/>
  <c r="B509" i="5"/>
  <c r="A509" i="5"/>
  <c r="R508" i="5"/>
  <c r="Q508" i="5"/>
  <c r="O508" i="5"/>
  <c r="N508" i="5"/>
  <c r="M508" i="5"/>
  <c r="L508" i="5"/>
  <c r="K508" i="5"/>
  <c r="J508" i="5"/>
  <c r="C508" i="5"/>
  <c r="B508" i="5"/>
  <c r="A508" i="5"/>
  <c r="R507" i="5"/>
  <c r="Q507" i="5"/>
  <c r="O507" i="5"/>
  <c r="N507" i="5"/>
  <c r="M507" i="5"/>
  <c r="L507" i="5"/>
  <c r="K507" i="5"/>
  <c r="J507" i="5"/>
  <c r="C507" i="5"/>
  <c r="B507" i="5"/>
  <c r="A507" i="5"/>
  <c r="R506" i="5"/>
  <c r="Q506" i="5"/>
  <c r="O506" i="5"/>
  <c r="N506" i="5"/>
  <c r="M506" i="5"/>
  <c r="L506" i="5"/>
  <c r="K506" i="5"/>
  <c r="J506" i="5"/>
  <c r="C506" i="5"/>
  <c r="B506" i="5"/>
  <c r="A506" i="5"/>
  <c r="R505" i="5"/>
  <c r="Q505" i="5"/>
  <c r="O505" i="5"/>
  <c r="N505" i="5"/>
  <c r="M505" i="5"/>
  <c r="L505" i="5"/>
  <c r="K505" i="5"/>
  <c r="J505" i="5"/>
  <c r="C505" i="5"/>
  <c r="B505" i="5"/>
  <c r="A505" i="5"/>
  <c r="R504" i="5"/>
  <c r="Q504" i="5"/>
  <c r="O504" i="5"/>
  <c r="N504" i="5"/>
  <c r="M504" i="5"/>
  <c r="L504" i="5"/>
  <c r="K504" i="5"/>
  <c r="J504" i="5"/>
  <c r="C504" i="5"/>
  <c r="B504" i="5"/>
  <c r="A504" i="5"/>
  <c r="R503" i="5"/>
  <c r="Q503" i="5"/>
  <c r="O503" i="5"/>
  <c r="N503" i="5"/>
  <c r="M503" i="5"/>
  <c r="L503" i="5"/>
  <c r="K503" i="5"/>
  <c r="J503" i="5"/>
  <c r="C503" i="5"/>
  <c r="B503" i="5"/>
  <c r="A503" i="5"/>
  <c r="R502" i="5"/>
  <c r="Q502" i="5"/>
  <c r="O502" i="5"/>
  <c r="N502" i="5"/>
  <c r="M502" i="5"/>
  <c r="L502" i="5"/>
  <c r="K502" i="5"/>
  <c r="J502" i="5"/>
  <c r="C502" i="5"/>
  <c r="B502" i="5"/>
  <c r="A502" i="5"/>
  <c r="R501" i="5"/>
  <c r="Q501" i="5"/>
  <c r="O501" i="5"/>
  <c r="N501" i="5"/>
  <c r="M501" i="5"/>
  <c r="L501" i="5"/>
  <c r="K501" i="5"/>
  <c r="J501" i="5"/>
  <c r="C501" i="5"/>
  <c r="B501" i="5"/>
  <c r="A501" i="5"/>
  <c r="R500" i="5"/>
  <c r="Q500" i="5"/>
  <c r="O500" i="5"/>
  <c r="N500" i="5"/>
  <c r="M500" i="5"/>
  <c r="L500" i="5"/>
  <c r="K500" i="5"/>
  <c r="J500" i="5"/>
  <c r="C500" i="5"/>
  <c r="B500" i="5"/>
  <c r="A500" i="5"/>
  <c r="R499" i="5"/>
  <c r="Q499" i="5"/>
  <c r="O499" i="5"/>
  <c r="N499" i="5"/>
  <c r="M499" i="5"/>
  <c r="L499" i="5"/>
  <c r="K499" i="5"/>
  <c r="J499" i="5"/>
  <c r="C499" i="5"/>
  <c r="B499" i="5"/>
  <c r="A499" i="5"/>
  <c r="R498" i="5"/>
  <c r="Q498" i="5"/>
  <c r="O498" i="5"/>
  <c r="N498" i="5"/>
  <c r="M498" i="5"/>
  <c r="L498" i="5"/>
  <c r="K498" i="5"/>
  <c r="J498" i="5"/>
  <c r="C498" i="5"/>
  <c r="B498" i="5"/>
  <c r="A498" i="5"/>
  <c r="R497" i="5"/>
  <c r="Q497" i="5"/>
  <c r="O497" i="5"/>
  <c r="N497" i="5"/>
  <c r="M497" i="5"/>
  <c r="L497" i="5"/>
  <c r="K497" i="5"/>
  <c r="J497" i="5"/>
  <c r="C497" i="5"/>
  <c r="B497" i="5"/>
  <c r="A497" i="5"/>
  <c r="R496" i="5"/>
  <c r="Q496" i="5"/>
  <c r="O496" i="5"/>
  <c r="N496" i="5"/>
  <c r="M496" i="5"/>
  <c r="L496" i="5"/>
  <c r="K496" i="5"/>
  <c r="J496" i="5"/>
  <c r="C496" i="5"/>
  <c r="B496" i="5"/>
  <c r="A496" i="5"/>
  <c r="R495" i="5"/>
  <c r="Q495" i="5"/>
  <c r="O495" i="5"/>
  <c r="N495" i="5"/>
  <c r="M495" i="5"/>
  <c r="L495" i="5"/>
  <c r="K495" i="5"/>
  <c r="J495" i="5"/>
  <c r="C495" i="5"/>
  <c r="B495" i="5"/>
  <c r="A495" i="5"/>
  <c r="R494" i="5"/>
  <c r="Q494" i="5"/>
  <c r="O494" i="5"/>
  <c r="N494" i="5"/>
  <c r="M494" i="5"/>
  <c r="L494" i="5"/>
  <c r="K494" i="5"/>
  <c r="J494" i="5"/>
  <c r="C494" i="5"/>
  <c r="B494" i="5"/>
  <c r="A494" i="5"/>
  <c r="R493" i="5"/>
  <c r="Q493" i="5"/>
  <c r="O493" i="5"/>
  <c r="N493" i="5"/>
  <c r="M493" i="5"/>
  <c r="L493" i="5"/>
  <c r="K493" i="5"/>
  <c r="J493" i="5"/>
  <c r="C493" i="5"/>
  <c r="B493" i="5"/>
  <c r="A493" i="5"/>
  <c r="R492" i="5"/>
  <c r="Q492" i="5"/>
  <c r="O492" i="5"/>
  <c r="N492" i="5"/>
  <c r="M492" i="5"/>
  <c r="L492" i="5"/>
  <c r="K492" i="5"/>
  <c r="J492" i="5"/>
  <c r="C492" i="5"/>
  <c r="B492" i="5"/>
  <c r="A492" i="5"/>
  <c r="R491" i="5"/>
  <c r="Q491" i="5"/>
  <c r="O491" i="5"/>
  <c r="N491" i="5"/>
  <c r="M491" i="5"/>
  <c r="L491" i="5"/>
  <c r="K491" i="5"/>
  <c r="J491" i="5"/>
  <c r="C491" i="5"/>
  <c r="B491" i="5"/>
  <c r="A491" i="5"/>
  <c r="R490" i="5"/>
  <c r="Q490" i="5"/>
  <c r="O490" i="5"/>
  <c r="N490" i="5"/>
  <c r="M490" i="5"/>
  <c r="L490" i="5"/>
  <c r="K490" i="5"/>
  <c r="J490" i="5"/>
  <c r="C490" i="5"/>
  <c r="B490" i="5"/>
  <c r="A490" i="5"/>
  <c r="R489" i="5"/>
  <c r="Q489" i="5"/>
  <c r="O489" i="5"/>
  <c r="N489" i="5"/>
  <c r="M489" i="5"/>
  <c r="L489" i="5"/>
  <c r="K489" i="5"/>
  <c r="J489" i="5"/>
  <c r="C489" i="5"/>
  <c r="B489" i="5"/>
  <c r="A489" i="5"/>
  <c r="R488" i="5"/>
  <c r="Q488" i="5"/>
  <c r="O488" i="5"/>
  <c r="N488" i="5"/>
  <c r="M488" i="5"/>
  <c r="L488" i="5"/>
  <c r="K488" i="5"/>
  <c r="J488" i="5"/>
  <c r="C488" i="5"/>
  <c r="B488" i="5"/>
  <c r="A488" i="5"/>
  <c r="R487" i="5"/>
  <c r="Q487" i="5"/>
  <c r="O487" i="5"/>
  <c r="N487" i="5"/>
  <c r="M487" i="5"/>
  <c r="L487" i="5"/>
  <c r="K487" i="5"/>
  <c r="J487" i="5"/>
  <c r="C487" i="5"/>
  <c r="B487" i="5"/>
  <c r="A487" i="5"/>
  <c r="R486" i="5"/>
  <c r="Q486" i="5"/>
  <c r="O486" i="5"/>
  <c r="N486" i="5"/>
  <c r="M486" i="5"/>
  <c r="L486" i="5"/>
  <c r="K486" i="5"/>
  <c r="J486" i="5"/>
  <c r="C486" i="5"/>
  <c r="B486" i="5"/>
  <c r="A486" i="5"/>
  <c r="R485" i="5"/>
  <c r="Q485" i="5"/>
  <c r="O485" i="5"/>
  <c r="N485" i="5"/>
  <c r="M485" i="5"/>
  <c r="L485" i="5"/>
  <c r="K485" i="5"/>
  <c r="J485" i="5"/>
  <c r="C485" i="5"/>
  <c r="B485" i="5"/>
  <c r="A485" i="5"/>
  <c r="R484" i="5"/>
  <c r="Q484" i="5"/>
  <c r="O484" i="5"/>
  <c r="N484" i="5"/>
  <c r="M484" i="5"/>
  <c r="L484" i="5"/>
  <c r="K484" i="5"/>
  <c r="J484" i="5"/>
  <c r="C484" i="5"/>
  <c r="B484" i="5"/>
  <c r="A484" i="5"/>
  <c r="R483" i="5"/>
  <c r="Q483" i="5"/>
  <c r="O483" i="5"/>
  <c r="N483" i="5"/>
  <c r="M483" i="5"/>
  <c r="L483" i="5"/>
  <c r="K483" i="5"/>
  <c r="J483" i="5"/>
  <c r="C483" i="5"/>
  <c r="B483" i="5"/>
  <c r="A483" i="5"/>
  <c r="R482" i="5"/>
  <c r="Q482" i="5"/>
  <c r="O482" i="5"/>
  <c r="N482" i="5"/>
  <c r="M482" i="5"/>
  <c r="L482" i="5"/>
  <c r="K482" i="5"/>
  <c r="J482" i="5"/>
  <c r="C482" i="5"/>
  <c r="B482" i="5"/>
  <c r="A482" i="5"/>
  <c r="R481" i="5"/>
  <c r="Q481" i="5"/>
  <c r="O481" i="5"/>
  <c r="N481" i="5"/>
  <c r="M481" i="5"/>
  <c r="L481" i="5"/>
  <c r="K481" i="5"/>
  <c r="J481" i="5"/>
  <c r="C481" i="5"/>
  <c r="B481" i="5"/>
  <c r="A481" i="5"/>
  <c r="R480" i="5"/>
  <c r="Q480" i="5"/>
  <c r="O480" i="5"/>
  <c r="N480" i="5"/>
  <c r="M480" i="5"/>
  <c r="L480" i="5"/>
  <c r="K480" i="5"/>
  <c r="J480" i="5"/>
  <c r="C480" i="5"/>
  <c r="B480" i="5"/>
  <c r="A480" i="5"/>
  <c r="R479" i="5"/>
  <c r="Q479" i="5"/>
  <c r="O479" i="5"/>
  <c r="N479" i="5"/>
  <c r="M479" i="5"/>
  <c r="L479" i="5"/>
  <c r="K479" i="5"/>
  <c r="J479" i="5"/>
  <c r="C479" i="5"/>
  <c r="B479" i="5"/>
  <c r="A479" i="5"/>
  <c r="R478" i="5"/>
  <c r="Q478" i="5"/>
  <c r="O478" i="5"/>
  <c r="N478" i="5"/>
  <c r="M478" i="5"/>
  <c r="L478" i="5"/>
  <c r="K478" i="5"/>
  <c r="J478" i="5"/>
  <c r="C478" i="5"/>
  <c r="B478" i="5"/>
  <c r="A478" i="5"/>
  <c r="R477" i="5"/>
  <c r="Q477" i="5"/>
  <c r="O477" i="5"/>
  <c r="N477" i="5"/>
  <c r="M477" i="5"/>
  <c r="L477" i="5"/>
  <c r="K477" i="5"/>
  <c r="J477" i="5"/>
  <c r="C477" i="5"/>
  <c r="B477" i="5"/>
  <c r="A477" i="5"/>
  <c r="R476" i="5"/>
  <c r="Q476" i="5"/>
  <c r="O476" i="5"/>
  <c r="N476" i="5"/>
  <c r="M476" i="5"/>
  <c r="L476" i="5"/>
  <c r="K476" i="5"/>
  <c r="J476" i="5"/>
  <c r="C476" i="5"/>
  <c r="B476" i="5"/>
  <c r="A476" i="5"/>
  <c r="R475" i="5"/>
  <c r="Q475" i="5"/>
  <c r="O475" i="5"/>
  <c r="N475" i="5"/>
  <c r="M475" i="5"/>
  <c r="L475" i="5"/>
  <c r="K475" i="5"/>
  <c r="J475" i="5"/>
  <c r="C475" i="5"/>
  <c r="B475" i="5"/>
  <c r="A475" i="5"/>
  <c r="R474" i="5"/>
  <c r="Q474" i="5"/>
  <c r="O474" i="5"/>
  <c r="N474" i="5"/>
  <c r="M474" i="5"/>
  <c r="L474" i="5"/>
  <c r="K474" i="5"/>
  <c r="J474" i="5"/>
  <c r="C474" i="5"/>
  <c r="B474" i="5"/>
  <c r="A474" i="5"/>
  <c r="R473" i="5"/>
  <c r="Q473" i="5"/>
  <c r="O473" i="5"/>
  <c r="N473" i="5"/>
  <c r="M473" i="5"/>
  <c r="L473" i="5"/>
  <c r="K473" i="5"/>
  <c r="J473" i="5"/>
  <c r="C473" i="5"/>
  <c r="B473" i="5"/>
  <c r="A473" i="5"/>
  <c r="R472" i="5"/>
  <c r="Q472" i="5"/>
  <c r="O472" i="5"/>
  <c r="N472" i="5"/>
  <c r="M472" i="5"/>
  <c r="L472" i="5"/>
  <c r="K472" i="5"/>
  <c r="J472" i="5"/>
  <c r="C472" i="5"/>
  <c r="B472" i="5"/>
  <c r="A472" i="5"/>
  <c r="R471" i="5"/>
  <c r="Q471" i="5"/>
  <c r="O471" i="5"/>
  <c r="N471" i="5"/>
  <c r="M471" i="5"/>
  <c r="L471" i="5"/>
  <c r="K471" i="5"/>
  <c r="J471" i="5"/>
  <c r="C471" i="5"/>
  <c r="B471" i="5"/>
  <c r="A471" i="5"/>
  <c r="R470" i="5"/>
  <c r="Q470" i="5"/>
  <c r="O470" i="5"/>
  <c r="N470" i="5"/>
  <c r="M470" i="5"/>
  <c r="L470" i="5"/>
  <c r="K470" i="5"/>
  <c r="J470" i="5"/>
  <c r="C470" i="5"/>
  <c r="B470" i="5"/>
  <c r="A470" i="5"/>
  <c r="R469" i="5"/>
  <c r="Q469" i="5"/>
  <c r="O469" i="5"/>
  <c r="N469" i="5"/>
  <c r="M469" i="5"/>
  <c r="L469" i="5"/>
  <c r="K469" i="5"/>
  <c r="J469" i="5"/>
  <c r="C469" i="5"/>
  <c r="B469" i="5"/>
  <c r="A469" i="5"/>
  <c r="R468" i="5"/>
  <c r="Q468" i="5"/>
  <c r="O468" i="5"/>
  <c r="N468" i="5"/>
  <c r="M468" i="5"/>
  <c r="L468" i="5"/>
  <c r="K468" i="5"/>
  <c r="J468" i="5"/>
  <c r="C468" i="5"/>
  <c r="B468" i="5"/>
  <c r="A468" i="5"/>
  <c r="R467" i="5"/>
  <c r="Q467" i="5"/>
  <c r="O467" i="5"/>
  <c r="N467" i="5"/>
  <c r="M467" i="5"/>
  <c r="L467" i="5"/>
  <c r="K467" i="5"/>
  <c r="J467" i="5"/>
  <c r="C467" i="5"/>
  <c r="B467" i="5"/>
  <c r="A467" i="5"/>
  <c r="R466" i="5"/>
  <c r="Q466" i="5"/>
  <c r="O466" i="5"/>
  <c r="N466" i="5"/>
  <c r="M466" i="5"/>
  <c r="L466" i="5"/>
  <c r="K466" i="5"/>
  <c r="J466" i="5"/>
  <c r="C466" i="5"/>
  <c r="B466" i="5"/>
  <c r="A466" i="5"/>
  <c r="R465" i="5"/>
  <c r="Q465" i="5"/>
  <c r="O465" i="5"/>
  <c r="N465" i="5"/>
  <c r="M465" i="5"/>
  <c r="L465" i="5"/>
  <c r="K465" i="5"/>
  <c r="J465" i="5"/>
  <c r="C465" i="5"/>
  <c r="B465" i="5"/>
  <c r="A465" i="5"/>
  <c r="R464" i="5"/>
  <c r="Q464" i="5"/>
  <c r="O464" i="5"/>
  <c r="N464" i="5"/>
  <c r="M464" i="5"/>
  <c r="L464" i="5"/>
  <c r="K464" i="5"/>
  <c r="J464" i="5"/>
  <c r="C464" i="5"/>
  <c r="B464" i="5"/>
  <c r="A464" i="5"/>
  <c r="R463" i="5"/>
  <c r="Q463" i="5"/>
  <c r="O463" i="5"/>
  <c r="N463" i="5"/>
  <c r="M463" i="5"/>
  <c r="L463" i="5"/>
  <c r="K463" i="5"/>
  <c r="J463" i="5"/>
  <c r="C463" i="5"/>
  <c r="B463" i="5"/>
  <c r="A463" i="5"/>
  <c r="R462" i="5"/>
  <c r="Q462" i="5"/>
  <c r="O462" i="5"/>
  <c r="N462" i="5"/>
  <c r="M462" i="5"/>
  <c r="L462" i="5"/>
  <c r="K462" i="5"/>
  <c r="J462" i="5"/>
  <c r="C462" i="5"/>
  <c r="B462" i="5"/>
  <c r="A462" i="5"/>
  <c r="R461" i="5"/>
  <c r="Q461" i="5"/>
  <c r="O461" i="5"/>
  <c r="N461" i="5"/>
  <c r="M461" i="5"/>
  <c r="L461" i="5"/>
  <c r="K461" i="5"/>
  <c r="J461" i="5"/>
  <c r="C461" i="5"/>
  <c r="B461" i="5"/>
  <c r="A461" i="5"/>
  <c r="R460" i="5"/>
  <c r="Q460" i="5"/>
  <c r="O460" i="5"/>
  <c r="N460" i="5"/>
  <c r="M460" i="5"/>
  <c r="L460" i="5"/>
  <c r="K460" i="5"/>
  <c r="J460" i="5"/>
  <c r="C460" i="5"/>
  <c r="B460" i="5"/>
  <c r="A460" i="5"/>
  <c r="R459" i="5"/>
  <c r="Q459" i="5"/>
  <c r="O459" i="5"/>
  <c r="N459" i="5"/>
  <c r="M459" i="5"/>
  <c r="L459" i="5"/>
  <c r="K459" i="5"/>
  <c r="J459" i="5"/>
  <c r="C459" i="5"/>
  <c r="B459" i="5"/>
  <c r="A459" i="5"/>
  <c r="R458" i="5"/>
  <c r="Q458" i="5"/>
  <c r="O458" i="5"/>
  <c r="N458" i="5"/>
  <c r="M458" i="5"/>
  <c r="L458" i="5"/>
  <c r="K458" i="5"/>
  <c r="J458" i="5"/>
  <c r="C458" i="5"/>
  <c r="B458" i="5"/>
  <c r="A458" i="5"/>
  <c r="R457" i="5"/>
  <c r="Q457" i="5"/>
  <c r="O457" i="5"/>
  <c r="N457" i="5"/>
  <c r="M457" i="5"/>
  <c r="L457" i="5"/>
  <c r="K457" i="5"/>
  <c r="J457" i="5"/>
  <c r="C457" i="5"/>
  <c r="B457" i="5"/>
  <c r="A457" i="5"/>
  <c r="R456" i="5"/>
  <c r="Q456" i="5"/>
  <c r="O456" i="5"/>
  <c r="N456" i="5"/>
  <c r="M456" i="5"/>
  <c r="L456" i="5"/>
  <c r="K456" i="5"/>
  <c r="J456" i="5"/>
  <c r="C456" i="5"/>
  <c r="B456" i="5"/>
  <c r="A456" i="5"/>
  <c r="R455" i="5"/>
  <c r="Q455" i="5"/>
  <c r="O455" i="5"/>
  <c r="N455" i="5"/>
  <c r="M455" i="5"/>
  <c r="L455" i="5"/>
  <c r="K455" i="5"/>
  <c r="J455" i="5"/>
  <c r="C455" i="5"/>
  <c r="B455" i="5"/>
  <c r="A455" i="5"/>
  <c r="R454" i="5"/>
  <c r="Q454" i="5"/>
  <c r="O454" i="5"/>
  <c r="N454" i="5"/>
  <c r="M454" i="5"/>
  <c r="L454" i="5"/>
  <c r="K454" i="5"/>
  <c r="J454" i="5"/>
  <c r="C454" i="5"/>
  <c r="B454" i="5"/>
  <c r="A454" i="5"/>
  <c r="R453" i="5"/>
  <c r="Q453" i="5"/>
  <c r="O453" i="5"/>
  <c r="N453" i="5"/>
  <c r="M453" i="5"/>
  <c r="L453" i="5"/>
  <c r="K453" i="5"/>
  <c r="J453" i="5"/>
  <c r="C453" i="5"/>
  <c r="B453" i="5"/>
  <c r="A453" i="5"/>
  <c r="R452" i="5"/>
  <c r="Q452" i="5"/>
  <c r="O452" i="5"/>
  <c r="N452" i="5"/>
  <c r="M452" i="5"/>
  <c r="L452" i="5"/>
  <c r="K452" i="5"/>
  <c r="J452" i="5"/>
  <c r="C452" i="5"/>
  <c r="B452" i="5"/>
  <c r="A452" i="5"/>
  <c r="T449" i="5"/>
  <c r="S449" i="5"/>
  <c r="R449" i="5"/>
  <c r="Q449" i="5"/>
  <c r="P449" i="5"/>
  <c r="O449" i="5"/>
  <c r="N449" i="5"/>
  <c r="L449" i="5"/>
  <c r="K449" i="5"/>
  <c r="J449" i="5"/>
  <c r="C449" i="5"/>
  <c r="B449" i="5"/>
  <c r="A449" i="5"/>
  <c r="T448" i="5"/>
  <c r="S448" i="5"/>
  <c r="R448" i="5"/>
  <c r="Q448" i="5"/>
  <c r="P448" i="5"/>
  <c r="O448" i="5"/>
  <c r="N448" i="5"/>
  <c r="L448" i="5"/>
  <c r="K448" i="5"/>
  <c r="J448" i="5"/>
  <c r="C448" i="5"/>
  <c r="B448" i="5"/>
  <c r="A448" i="5"/>
  <c r="T447" i="5"/>
  <c r="S447" i="5"/>
  <c r="R447" i="5"/>
  <c r="Q447" i="5"/>
  <c r="P447" i="5"/>
  <c r="O447" i="5"/>
  <c r="N447" i="5"/>
  <c r="L447" i="5"/>
  <c r="K447" i="5"/>
  <c r="J447" i="5"/>
  <c r="C447" i="5"/>
  <c r="B447" i="5"/>
  <c r="A447" i="5"/>
  <c r="T446" i="5"/>
  <c r="S446" i="5"/>
  <c r="R446" i="5"/>
  <c r="Q446" i="5"/>
  <c r="P446" i="5"/>
  <c r="O446" i="5"/>
  <c r="N446" i="5"/>
  <c r="L446" i="5"/>
  <c r="K446" i="5"/>
  <c r="J446" i="5"/>
  <c r="C446" i="5"/>
  <c r="B446" i="5"/>
  <c r="A446" i="5"/>
  <c r="T445" i="5"/>
  <c r="S445" i="5"/>
  <c r="R445" i="5"/>
  <c r="Q445" i="5"/>
  <c r="P445" i="5"/>
  <c r="O445" i="5"/>
  <c r="N445" i="5"/>
  <c r="L445" i="5"/>
  <c r="K445" i="5"/>
  <c r="J445" i="5"/>
  <c r="C445" i="5"/>
  <c r="B445" i="5"/>
  <c r="A445" i="5"/>
  <c r="T444" i="5"/>
  <c r="S444" i="5"/>
  <c r="R444" i="5"/>
  <c r="Q444" i="5"/>
  <c r="P444" i="5"/>
  <c r="O444" i="5"/>
  <c r="N444" i="5"/>
  <c r="L444" i="5"/>
  <c r="K444" i="5"/>
  <c r="J444" i="5"/>
  <c r="C444" i="5"/>
  <c r="B444" i="5"/>
  <c r="A444" i="5"/>
  <c r="T443" i="5"/>
  <c r="S443" i="5"/>
  <c r="R443" i="5"/>
  <c r="Q443" i="5"/>
  <c r="P443" i="5"/>
  <c r="O443" i="5"/>
  <c r="N443" i="5"/>
  <c r="L443" i="5"/>
  <c r="K443" i="5"/>
  <c r="J443" i="5"/>
  <c r="C443" i="5"/>
  <c r="B443" i="5"/>
  <c r="A443" i="5"/>
  <c r="T442" i="5"/>
  <c r="S442" i="5"/>
  <c r="R442" i="5"/>
  <c r="Q442" i="5"/>
  <c r="P442" i="5"/>
  <c r="O442" i="5"/>
  <c r="N442" i="5"/>
  <c r="L442" i="5"/>
  <c r="K442" i="5"/>
  <c r="J442" i="5"/>
  <c r="C442" i="5"/>
  <c r="B442" i="5"/>
  <c r="A442" i="5"/>
  <c r="T441" i="5"/>
  <c r="S441" i="5"/>
  <c r="R441" i="5"/>
  <c r="Q441" i="5"/>
  <c r="P441" i="5"/>
  <c r="O441" i="5"/>
  <c r="N441" i="5"/>
  <c r="L441" i="5"/>
  <c r="K441" i="5"/>
  <c r="J441" i="5"/>
  <c r="C441" i="5"/>
  <c r="B441" i="5"/>
  <c r="A441" i="5"/>
  <c r="T440" i="5"/>
  <c r="S440" i="5"/>
  <c r="R440" i="5"/>
  <c r="Q440" i="5"/>
  <c r="P440" i="5"/>
  <c r="O440" i="5"/>
  <c r="N440" i="5"/>
  <c r="L440" i="5"/>
  <c r="K440" i="5"/>
  <c r="J440" i="5"/>
  <c r="C440" i="5"/>
  <c r="B440" i="5"/>
  <c r="A440" i="5"/>
  <c r="T439" i="5"/>
  <c r="S439" i="5"/>
  <c r="R439" i="5"/>
  <c r="Q439" i="5"/>
  <c r="P439" i="5"/>
  <c r="O439" i="5"/>
  <c r="N439" i="5"/>
  <c r="L439" i="5"/>
  <c r="K439" i="5"/>
  <c r="J439" i="5"/>
  <c r="C439" i="5"/>
  <c r="B439" i="5"/>
  <c r="A439" i="5"/>
  <c r="T438" i="5"/>
  <c r="S438" i="5"/>
  <c r="R438" i="5"/>
  <c r="Q438" i="5"/>
  <c r="P438" i="5"/>
  <c r="O438" i="5"/>
  <c r="N438" i="5"/>
  <c r="L438" i="5"/>
  <c r="K438" i="5"/>
  <c r="J438" i="5"/>
  <c r="C438" i="5"/>
  <c r="B438" i="5"/>
  <c r="A438" i="5"/>
  <c r="T437" i="5"/>
  <c r="S437" i="5"/>
  <c r="R437" i="5"/>
  <c r="Q437" i="5"/>
  <c r="P437" i="5"/>
  <c r="O437" i="5"/>
  <c r="N437" i="5"/>
  <c r="L437" i="5"/>
  <c r="K437" i="5"/>
  <c r="J437" i="5"/>
  <c r="C437" i="5"/>
  <c r="B437" i="5"/>
  <c r="A437" i="5"/>
  <c r="T436" i="5"/>
  <c r="S436" i="5"/>
  <c r="R436" i="5"/>
  <c r="Q436" i="5"/>
  <c r="P436" i="5"/>
  <c r="O436" i="5"/>
  <c r="N436" i="5"/>
  <c r="L436" i="5"/>
  <c r="K436" i="5"/>
  <c r="J436" i="5"/>
  <c r="C436" i="5"/>
  <c r="B436" i="5"/>
  <c r="A436" i="5"/>
  <c r="T435" i="5"/>
  <c r="S435" i="5"/>
  <c r="R435" i="5"/>
  <c r="Q435" i="5"/>
  <c r="P435" i="5"/>
  <c r="O435" i="5"/>
  <c r="N435" i="5"/>
  <c r="L435" i="5"/>
  <c r="K435" i="5"/>
  <c r="J435" i="5"/>
  <c r="C435" i="5"/>
  <c r="B435" i="5"/>
  <c r="A435" i="5"/>
  <c r="T434" i="5"/>
  <c r="S434" i="5"/>
  <c r="R434" i="5"/>
  <c r="Q434" i="5"/>
  <c r="P434" i="5"/>
  <c r="O434" i="5"/>
  <c r="N434" i="5"/>
  <c r="L434" i="5"/>
  <c r="K434" i="5"/>
  <c r="J434" i="5"/>
  <c r="C434" i="5"/>
  <c r="B434" i="5"/>
  <c r="A434" i="5"/>
  <c r="T433" i="5"/>
  <c r="S433" i="5"/>
  <c r="R433" i="5"/>
  <c r="Q433" i="5"/>
  <c r="P433" i="5"/>
  <c r="O433" i="5"/>
  <c r="N433" i="5"/>
  <c r="L433" i="5"/>
  <c r="K433" i="5"/>
  <c r="J433" i="5"/>
  <c r="C433" i="5"/>
  <c r="B433" i="5"/>
  <c r="A433" i="5"/>
  <c r="T432" i="5"/>
  <c r="S432" i="5"/>
  <c r="R432" i="5"/>
  <c r="Q432" i="5"/>
  <c r="P432" i="5"/>
  <c r="O432" i="5"/>
  <c r="N432" i="5"/>
  <c r="L432" i="5"/>
  <c r="K432" i="5"/>
  <c r="J432" i="5"/>
  <c r="C432" i="5"/>
  <c r="B432" i="5"/>
  <c r="A432" i="5"/>
  <c r="T431" i="5"/>
  <c r="S431" i="5"/>
  <c r="R431" i="5"/>
  <c r="Q431" i="5"/>
  <c r="P431" i="5"/>
  <c r="O431" i="5"/>
  <c r="N431" i="5"/>
  <c r="L431" i="5"/>
  <c r="K431" i="5"/>
  <c r="J431" i="5"/>
  <c r="C431" i="5"/>
  <c r="B431" i="5"/>
  <c r="A431" i="5"/>
  <c r="T430" i="5"/>
  <c r="S430" i="5"/>
  <c r="R430" i="5"/>
  <c r="Q430" i="5"/>
  <c r="P430" i="5"/>
  <c r="O430" i="5"/>
  <c r="N430" i="5"/>
  <c r="L430" i="5"/>
  <c r="K430" i="5"/>
  <c r="J430" i="5"/>
  <c r="C430" i="5"/>
  <c r="B430" i="5"/>
  <c r="A430" i="5"/>
  <c r="T429" i="5"/>
  <c r="S429" i="5"/>
  <c r="R429" i="5"/>
  <c r="Q429" i="5"/>
  <c r="P429" i="5"/>
  <c r="O429" i="5"/>
  <c r="N429" i="5"/>
  <c r="L429" i="5"/>
  <c r="K429" i="5"/>
  <c r="J429" i="5"/>
  <c r="C429" i="5"/>
  <c r="B429" i="5"/>
  <c r="A429" i="5"/>
  <c r="T428" i="5"/>
  <c r="S428" i="5"/>
  <c r="R428" i="5"/>
  <c r="Q428" i="5"/>
  <c r="P428" i="5"/>
  <c r="O428" i="5"/>
  <c r="N428" i="5"/>
  <c r="L428" i="5"/>
  <c r="K428" i="5"/>
  <c r="J428" i="5"/>
  <c r="C428" i="5"/>
  <c r="B428" i="5"/>
  <c r="A428" i="5"/>
  <c r="T427" i="5"/>
  <c r="S427" i="5"/>
  <c r="R427" i="5"/>
  <c r="Q427" i="5"/>
  <c r="P427" i="5"/>
  <c r="O427" i="5"/>
  <c r="N427" i="5"/>
  <c r="L427" i="5"/>
  <c r="K427" i="5"/>
  <c r="J427" i="5"/>
  <c r="C427" i="5"/>
  <c r="B427" i="5"/>
  <c r="A427" i="5"/>
  <c r="T426" i="5"/>
  <c r="S426" i="5"/>
  <c r="R426" i="5"/>
  <c r="Q426" i="5"/>
  <c r="P426" i="5"/>
  <c r="O426" i="5"/>
  <c r="N426" i="5"/>
  <c r="L426" i="5"/>
  <c r="K426" i="5"/>
  <c r="J426" i="5"/>
  <c r="C426" i="5"/>
  <c r="B426" i="5"/>
  <c r="A426" i="5"/>
  <c r="T425" i="5"/>
  <c r="S425" i="5"/>
  <c r="R425" i="5"/>
  <c r="Q425" i="5"/>
  <c r="P425" i="5"/>
  <c r="O425" i="5"/>
  <c r="N425" i="5"/>
  <c r="L425" i="5"/>
  <c r="K425" i="5"/>
  <c r="J425" i="5"/>
  <c r="C425" i="5"/>
  <c r="B425" i="5"/>
  <c r="A425" i="5"/>
  <c r="T424" i="5"/>
  <c r="S424" i="5"/>
  <c r="R424" i="5"/>
  <c r="Q424" i="5"/>
  <c r="P424" i="5"/>
  <c r="O424" i="5"/>
  <c r="N424" i="5"/>
  <c r="L424" i="5"/>
  <c r="K424" i="5"/>
  <c r="J424" i="5"/>
  <c r="C424" i="5"/>
  <c r="B424" i="5"/>
  <c r="A424" i="5"/>
  <c r="T423" i="5"/>
  <c r="S423" i="5"/>
  <c r="R423" i="5"/>
  <c r="Q423" i="5"/>
  <c r="P423" i="5"/>
  <c r="O423" i="5"/>
  <c r="N423" i="5"/>
  <c r="L423" i="5"/>
  <c r="K423" i="5"/>
  <c r="J423" i="5"/>
  <c r="C423" i="5"/>
  <c r="B423" i="5"/>
  <c r="A423" i="5"/>
  <c r="T422" i="5"/>
  <c r="S422" i="5"/>
  <c r="R422" i="5"/>
  <c r="Q422" i="5"/>
  <c r="P422" i="5"/>
  <c r="O422" i="5"/>
  <c r="N422" i="5"/>
  <c r="L422" i="5"/>
  <c r="K422" i="5"/>
  <c r="J422" i="5"/>
  <c r="C422" i="5"/>
  <c r="B422" i="5"/>
  <c r="A422" i="5"/>
  <c r="T421" i="5"/>
  <c r="S421" i="5"/>
  <c r="R421" i="5"/>
  <c r="Q421" i="5"/>
  <c r="P421" i="5"/>
  <c r="O421" i="5"/>
  <c r="N421" i="5"/>
  <c r="L421" i="5"/>
  <c r="K421" i="5"/>
  <c r="J421" i="5"/>
  <c r="C421" i="5"/>
  <c r="B421" i="5"/>
  <c r="A421" i="5"/>
  <c r="T420" i="5"/>
  <c r="S420" i="5"/>
  <c r="R420" i="5"/>
  <c r="Q420" i="5"/>
  <c r="P420" i="5"/>
  <c r="O420" i="5"/>
  <c r="N420" i="5"/>
  <c r="L420" i="5"/>
  <c r="K420" i="5"/>
  <c r="J420" i="5"/>
  <c r="C420" i="5"/>
  <c r="B420" i="5"/>
  <c r="A420" i="5"/>
  <c r="T419" i="5"/>
  <c r="S419" i="5"/>
  <c r="R419" i="5"/>
  <c r="Q419" i="5"/>
  <c r="P419" i="5"/>
  <c r="O419" i="5"/>
  <c r="N419" i="5"/>
  <c r="L419" i="5"/>
  <c r="K419" i="5"/>
  <c r="J419" i="5"/>
  <c r="C419" i="5"/>
  <c r="B419" i="5"/>
  <c r="A419" i="5"/>
  <c r="T418" i="5"/>
  <c r="S418" i="5"/>
  <c r="R418" i="5"/>
  <c r="Q418" i="5"/>
  <c r="P418" i="5"/>
  <c r="O418" i="5"/>
  <c r="N418" i="5"/>
  <c r="L418" i="5"/>
  <c r="K418" i="5"/>
  <c r="J418" i="5"/>
  <c r="C418" i="5"/>
  <c r="B418" i="5"/>
  <c r="A418" i="5"/>
  <c r="T417" i="5"/>
  <c r="S417" i="5"/>
  <c r="R417" i="5"/>
  <c r="Q417" i="5"/>
  <c r="P417" i="5"/>
  <c r="O417" i="5"/>
  <c r="N417" i="5"/>
  <c r="L417" i="5"/>
  <c r="K417" i="5"/>
  <c r="J417" i="5"/>
  <c r="C417" i="5"/>
  <c r="B417" i="5"/>
  <c r="A417" i="5"/>
  <c r="T416" i="5"/>
  <c r="S416" i="5"/>
  <c r="R416" i="5"/>
  <c r="Q416" i="5"/>
  <c r="P416" i="5"/>
  <c r="O416" i="5"/>
  <c r="N416" i="5"/>
  <c r="L416" i="5"/>
  <c r="K416" i="5"/>
  <c r="J416" i="5"/>
  <c r="C416" i="5"/>
  <c r="B416" i="5"/>
  <c r="A416" i="5"/>
  <c r="T415" i="5"/>
  <c r="S415" i="5"/>
  <c r="R415" i="5"/>
  <c r="Q415" i="5"/>
  <c r="P415" i="5"/>
  <c r="O415" i="5"/>
  <c r="N415" i="5"/>
  <c r="L415" i="5"/>
  <c r="K415" i="5"/>
  <c r="J415" i="5"/>
  <c r="C415" i="5"/>
  <c r="B415" i="5"/>
  <c r="A415" i="5"/>
  <c r="T414" i="5"/>
  <c r="S414" i="5"/>
  <c r="R414" i="5"/>
  <c r="Q414" i="5"/>
  <c r="P414" i="5"/>
  <c r="O414" i="5"/>
  <c r="N414" i="5"/>
  <c r="L414" i="5"/>
  <c r="K414" i="5"/>
  <c r="J414" i="5"/>
  <c r="C414" i="5"/>
  <c r="B414" i="5"/>
  <c r="A414" i="5"/>
  <c r="T413" i="5"/>
  <c r="S413" i="5"/>
  <c r="R413" i="5"/>
  <c r="Q413" i="5"/>
  <c r="P413" i="5"/>
  <c r="O413" i="5"/>
  <c r="N413" i="5"/>
  <c r="L413" i="5"/>
  <c r="K413" i="5"/>
  <c r="J413" i="5"/>
  <c r="C413" i="5"/>
  <c r="B413" i="5"/>
  <c r="A413" i="5"/>
  <c r="T412" i="5"/>
  <c r="S412" i="5"/>
  <c r="R412" i="5"/>
  <c r="Q412" i="5"/>
  <c r="P412" i="5"/>
  <c r="O412" i="5"/>
  <c r="N412" i="5"/>
  <c r="L412" i="5"/>
  <c r="K412" i="5"/>
  <c r="J412" i="5"/>
  <c r="C412" i="5"/>
  <c r="B412" i="5"/>
  <c r="A412" i="5"/>
  <c r="T411" i="5"/>
  <c r="S411" i="5"/>
  <c r="R411" i="5"/>
  <c r="Q411" i="5"/>
  <c r="P411" i="5"/>
  <c r="O411" i="5"/>
  <c r="N411" i="5"/>
  <c r="L411" i="5"/>
  <c r="K411" i="5"/>
  <c r="J411" i="5"/>
  <c r="C411" i="5"/>
  <c r="B411" i="5"/>
  <c r="A411" i="5"/>
  <c r="T410" i="5"/>
  <c r="S410" i="5"/>
  <c r="R410" i="5"/>
  <c r="Q410" i="5"/>
  <c r="P410" i="5"/>
  <c r="O410" i="5"/>
  <c r="N410" i="5"/>
  <c r="L410" i="5"/>
  <c r="K410" i="5"/>
  <c r="J410" i="5"/>
  <c r="C410" i="5"/>
  <c r="B410" i="5"/>
  <c r="A410" i="5"/>
  <c r="T409" i="5"/>
  <c r="S409" i="5"/>
  <c r="R409" i="5"/>
  <c r="Q409" i="5"/>
  <c r="P409" i="5"/>
  <c r="O409" i="5"/>
  <c r="N409" i="5"/>
  <c r="L409" i="5"/>
  <c r="K409" i="5"/>
  <c r="J409" i="5"/>
  <c r="C409" i="5"/>
  <c r="B409" i="5"/>
  <c r="A409" i="5"/>
  <c r="T408" i="5"/>
  <c r="S408" i="5"/>
  <c r="R408" i="5"/>
  <c r="Q408" i="5"/>
  <c r="P408" i="5"/>
  <c r="O408" i="5"/>
  <c r="N408" i="5"/>
  <c r="L408" i="5"/>
  <c r="K408" i="5"/>
  <c r="J408" i="5"/>
  <c r="C408" i="5"/>
  <c r="B408" i="5"/>
  <c r="A408" i="5"/>
  <c r="T407" i="5"/>
  <c r="S407" i="5"/>
  <c r="R407" i="5"/>
  <c r="Q407" i="5"/>
  <c r="P407" i="5"/>
  <c r="O407" i="5"/>
  <c r="N407" i="5"/>
  <c r="L407" i="5"/>
  <c r="K407" i="5"/>
  <c r="J407" i="5"/>
  <c r="C407" i="5"/>
  <c r="B407" i="5"/>
  <c r="A407" i="5"/>
  <c r="T406" i="5"/>
  <c r="S406" i="5"/>
  <c r="R406" i="5"/>
  <c r="Q406" i="5"/>
  <c r="P406" i="5"/>
  <c r="O406" i="5"/>
  <c r="N406" i="5"/>
  <c r="L406" i="5"/>
  <c r="K406" i="5"/>
  <c r="J406" i="5"/>
  <c r="C406" i="5"/>
  <c r="B406" i="5"/>
  <c r="A406" i="5"/>
  <c r="T405" i="5"/>
  <c r="S405" i="5"/>
  <c r="R405" i="5"/>
  <c r="Q405" i="5"/>
  <c r="P405" i="5"/>
  <c r="O405" i="5"/>
  <c r="N405" i="5"/>
  <c r="L405" i="5"/>
  <c r="K405" i="5"/>
  <c r="J405" i="5"/>
  <c r="C405" i="5"/>
  <c r="B405" i="5"/>
  <c r="A405" i="5"/>
  <c r="T404" i="5"/>
  <c r="S404" i="5"/>
  <c r="R404" i="5"/>
  <c r="Q404" i="5"/>
  <c r="P404" i="5"/>
  <c r="O404" i="5"/>
  <c r="N404" i="5"/>
  <c r="L404" i="5"/>
  <c r="K404" i="5"/>
  <c r="J404" i="5"/>
  <c r="C404" i="5"/>
  <c r="B404" i="5"/>
  <c r="A404" i="5"/>
  <c r="T403" i="5"/>
  <c r="S403" i="5"/>
  <c r="R403" i="5"/>
  <c r="Q403" i="5"/>
  <c r="P403" i="5"/>
  <c r="O403" i="5"/>
  <c r="N403" i="5"/>
  <c r="L403" i="5"/>
  <c r="K403" i="5"/>
  <c r="J403" i="5"/>
  <c r="C403" i="5"/>
  <c r="B403" i="5"/>
  <c r="A403" i="5"/>
  <c r="T402" i="5"/>
  <c r="S402" i="5"/>
  <c r="R402" i="5"/>
  <c r="Q402" i="5"/>
  <c r="P402" i="5"/>
  <c r="O402" i="5"/>
  <c r="N402" i="5"/>
  <c r="L402" i="5"/>
  <c r="K402" i="5"/>
  <c r="J402" i="5"/>
  <c r="C402" i="5"/>
  <c r="B402" i="5"/>
  <c r="A402" i="5"/>
  <c r="T401" i="5"/>
  <c r="S401" i="5"/>
  <c r="R401" i="5"/>
  <c r="Q401" i="5"/>
  <c r="P401" i="5"/>
  <c r="O401" i="5"/>
  <c r="N401" i="5"/>
  <c r="L401" i="5"/>
  <c r="K401" i="5"/>
  <c r="J401" i="5"/>
  <c r="C401" i="5"/>
  <c r="B401" i="5"/>
  <c r="A401" i="5"/>
  <c r="T400" i="5"/>
  <c r="S400" i="5"/>
  <c r="R400" i="5"/>
  <c r="Q400" i="5"/>
  <c r="P400" i="5"/>
  <c r="O400" i="5"/>
  <c r="N400" i="5"/>
  <c r="L400" i="5"/>
  <c r="K400" i="5"/>
  <c r="J400" i="5"/>
  <c r="C400" i="5"/>
  <c r="B400" i="5"/>
  <c r="A400" i="5"/>
  <c r="T399" i="5"/>
  <c r="S399" i="5"/>
  <c r="R399" i="5"/>
  <c r="Q399" i="5"/>
  <c r="P399" i="5"/>
  <c r="O399" i="5"/>
  <c r="N399" i="5"/>
  <c r="L399" i="5"/>
  <c r="K399" i="5"/>
  <c r="J399" i="5"/>
  <c r="C399" i="5"/>
  <c r="B399" i="5"/>
  <c r="A399" i="5"/>
  <c r="T398" i="5"/>
  <c r="S398" i="5"/>
  <c r="R398" i="5"/>
  <c r="Q398" i="5"/>
  <c r="P398" i="5"/>
  <c r="O398" i="5"/>
  <c r="N398" i="5"/>
  <c r="L398" i="5"/>
  <c r="K398" i="5"/>
  <c r="J398" i="5"/>
  <c r="C398" i="5"/>
  <c r="B398" i="5"/>
  <c r="A398" i="5"/>
  <c r="T397" i="5"/>
  <c r="S397" i="5"/>
  <c r="R397" i="5"/>
  <c r="Q397" i="5"/>
  <c r="P397" i="5"/>
  <c r="O397" i="5"/>
  <c r="N397" i="5"/>
  <c r="L397" i="5"/>
  <c r="K397" i="5"/>
  <c r="J397" i="5"/>
  <c r="C397" i="5"/>
  <c r="B397" i="5"/>
  <c r="A397" i="5"/>
  <c r="T396" i="5"/>
  <c r="S396" i="5"/>
  <c r="R396" i="5"/>
  <c r="Q396" i="5"/>
  <c r="P396" i="5"/>
  <c r="O396" i="5"/>
  <c r="N396" i="5"/>
  <c r="L396" i="5"/>
  <c r="K396" i="5"/>
  <c r="J396" i="5"/>
  <c r="C396" i="5"/>
  <c r="B396" i="5"/>
  <c r="A396" i="5"/>
  <c r="T395" i="5"/>
  <c r="S395" i="5"/>
  <c r="R395" i="5"/>
  <c r="Q395" i="5"/>
  <c r="P395" i="5"/>
  <c r="O395" i="5"/>
  <c r="N395" i="5"/>
  <c r="L395" i="5"/>
  <c r="K395" i="5"/>
  <c r="J395" i="5"/>
  <c r="C395" i="5"/>
  <c r="B395" i="5"/>
  <c r="A395" i="5"/>
  <c r="T394" i="5"/>
  <c r="S394" i="5"/>
  <c r="R394" i="5"/>
  <c r="Q394" i="5"/>
  <c r="P394" i="5"/>
  <c r="O394" i="5"/>
  <c r="N394" i="5"/>
  <c r="L394" i="5"/>
  <c r="K394" i="5"/>
  <c r="J394" i="5"/>
  <c r="C394" i="5"/>
  <c r="B394" i="5"/>
  <c r="A394" i="5"/>
  <c r="T393" i="5"/>
  <c r="S393" i="5"/>
  <c r="R393" i="5"/>
  <c r="Q393" i="5"/>
  <c r="P393" i="5"/>
  <c r="O393" i="5"/>
  <c r="N393" i="5"/>
  <c r="L393" i="5"/>
  <c r="K393" i="5"/>
  <c r="J393" i="5"/>
  <c r="C393" i="5"/>
  <c r="B393" i="5"/>
  <c r="A393" i="5"/>
  <c r="T392" i="5"/>
  <c r="S392" i="5"/>
  <c r="R392" i="5"/>
  <c r="Q392" i="5"/>
  <c r="P392" i="5"/>
  <c r="O392" i="5"/>
  <c r="N392" i="5"/>
  <c r="L392" i="5"/>
  <c r="K392" i="5"/>
  <c r="J392" i="5"/>
  <c r="C392" i="5"/>
  <c r="B392" i="5"/>
  <c r="A392" i="5"/>
  <c r="T391" i="5"/>
  <c r="S391" i="5"/>
  <c r="R391" i="5"/>
  <c r="Q391" i="5"/>
  <c r="P391" i="5"/>
  <c r="O391" i="5"/>
  <c r="N391" i="5"/>
  <c r="L391" i="5"/>
  <c r="K391" i="5"/>
  <c r="J391" i="5"/>
  <c r="C391" i="5"/>
  <c r="B391" i="5"/>
  <c r="A391" i="5"/>
  <c r="T390" i="5"/>
  <c r="S390" i="5"/>
  <c r="R390" i="5"/>
  <c r="Q390" i="5"/>
  <c r="P390" i="5"/>
  <c r="O390" i="5"/>
  <c r="N390" i="5"/>
  <c r="L390" i="5"/>
  <c r="K390" i="5"/>
  <c r="J390" i="5"/>
  <c r="C390" i="5"/>
  <c r="B390" i="5"/>
  <c r="A390" i="5"/>
  <c r="T389" i="5"/>
  <c r="S389" i="5"/>
  <c r="R389" i="5"/>
  <c r="Q389" i="5"/>
  <c r="P389" i="5"/>
  <c r="O389" i="5"/>
  <c r="N389" i="5"/>
  <c r="L389" i="5"/>
  <c r="K389" i="5"/>
  <c r="J389" i="5"/>
  <c r="C389" i="5"/>
  <c r="B389" i="5"/>
  <c r="A389" i="5"/>
  <c r="T388" i="5"/>
  <c r="S388" i="5"/>
  <c r="R388" i="5"/>
  <c r="Q388" i="5"/>
  <c r="P388" i="5"/>
  <c r="O388" i="5"/>
  <c r="N388" i="5"/>
  <c r="L388" i="5"/>
  <c r="K388" i="5"/>
  <c r="J388" i="5"/>
  <c r="C388" i="5"/>
  <c r="B388" i="5"/>
  <c r="A388" i="5"/>
  <c r="T387" i="5"/>
  <c r="S387" i="5"/>
  <c r="R387" i="5"/>
  <c r="Q387" i="5"/>
  <c r="P387" i="5"/>
  <c r="O387" i="5"/>
  <c r="N387" i="5"/>
  <c r="L387" i="5"/>
  <c r="K387" i="5"/>
  <c r="J387" i="5"/>
  <c r="C387" i="5"/>
  <c r="B387" i="5"/>
  <c r="A387" i="5"/>
  <c r="T386" i="5"/>
  <c r="S386" i="5"/>
  <c r="R386" i="5"/>
  <c r="Q386" i="5"/>
  <c r="P386" i="5"/>
  <c r="O386" i="5"/>
  <c r="N386" i="5"/>
  <c r="L386" i="5"/>
  <c r="K386" i="5"/>
  <c r="J386" i="5"/>
  <c r="C386" i="5"/>
  <c r="B386" i="5"/>
  <c r="A386" i="5"/>
  <c r="T385" i="5"/>
  <c r="S385" i="5"/>
  <c r="R385" i="5"/>
  <c r="Q385" i="5"/>
  <c r="P385" i="5"/>
  <c r="O385" i="5"/>
  <c r="N385" i="5"/>
  <c r="L385" i="5"/>
  <c r="K385" i="5"/>
  <c r="J385" i="5"/>
  <c r="C385" i="5"/>
  <c r="B385" i="5"/>
  <c r="A385" i="5"/>
  <c r="T384" i="5"/>
  <c r="S384" i="5"/>
  <c r="R384" i="5"/>
  <c r="Q384" i="5"/>
  <c r="P384" i="5"/>
  <c r="O384" i="5"/>
  <c r="N384" i="5"/>
  <c r="L384" i="5"/>
  <c r="K384" i="5"/>
  <c r="J384" i="5"/>
  <c r="C384" i="5"/>
  <c r="B384" i="5"/>
  <c r="A384" i="5"/>
  <c r="T383" i="5"/>
  <c r="S383" i="5"/>
  <c r="R383" i="5"/>
  <c r="Q383" i="5"/>
  <c r="P383" i="5"/>
  <c r="O383" i="5"/>
  <c r="N383" i="5"/>
  <c r="L383" i="5"/>
  <c r="K383" i="5"/>
  <c r="J383" i="5"/>
  <c r="C383" i="5"/>
  <c r="B383" i="5"/>
  <c r="A383" i="5"/>
  <c r="T382" i="5"/>
  <c r="S382" i="5"/>
  <c r="R382" i="5"/>
  <c r="Q382" i="5"/>
  <c r="P382" i="5"/>
  <c r="O382" i="5"/>
  <c r="N382" i="5"/>
  <c r="L382" i="5"/>
  <c r="K382" i="5"/>
  <c r="J382" i="5"/>
  <c r="C382" i="5"/>
  <c r="B382" i="5"/>
  <c r="A382" i="5"/>
  <c r="T381" i="5"/>
  <c r="S381" i="5"/>
  <c r="R381" i="5"/>
  <c r="Q381" i="5"/>
  <c r="P381" i="5"/>
  <c r="O381" i="5"/>
  <c r="N381" i="5"/>
  <c r="L381" i="5"/>
  <c r="K381" i="5"/>
  <c r="J381" i="5"/>
  <c r="C381" i="5"/>
  <c r="B381" i="5"/>
  <c r="A381" i="5"/>
  <c r="T380" i="5"/>
  <c r="S380" i="5"/>
  <c r="R380" i="5"/>
  <c r="Q380" i="5"/>
  <c r="P380" i="5"/>
  <c r="O380" i="5"/>
  <c r="N380" i="5"/>
  <c r="L380" i="5"/>
  <c r="K380" i="5"/>
  <c r="J380" i="5"/>
  <c r="C380" i="5"/>
  <c r="B380" i="5"/>
  <c r="A380" i="5"/>
  <c r="T379" i="5"/>
  <c r="S379" i="5"/>
  <c r="R379" i="5"/>
  <c r="Q379" i="5"/>
  <c r="P379" i="5"/>
  <c r="O379" i="5"/>
  <c r="N379" i="5"/>
  <c r="M379" i="5"/>
  <c r="L379" i="5"/>
  <c r="K379" i="5"/>
  <c r="J379" i="5"/>
  <c r="C379" i="5"/>
  <c r="B379" i="5"/>
  <c r="A379" i="5"/>
  <c r="T378" i="5"/>
  <c r="S378" i="5"/>
  <c r="R378" i="5"/>
  <c r="Q378" i="5"/>
  <c r="P378" i="5"/>
  <c r="O378" i="5"/>
  <c r="N378" i="5"/>
  <c r="L378" i="5"/>
  <c r="K378" i="5"/>
  <c r="J378" i="5"/>
  <c r="C378" i="5"/>
  <c r="B378" i="5"/>
  <c r="A378" i="5"/>
  <c r="T377" i="5"/>
  <c r="S377" i="5"/>
  <c r="R377" i="5"/>
  <c r="Q377" i="5"/>
  <c r="P377" i="5"/>
  <c r="O377" i="5"/>
  <c r="N377" i="5"/>
  <c r="L377" i="5"/>
  <c r="K377" i="5"/>
  <c r="J377" i="5"/>
  <c r="C377" i="5"/>
  <c r="B377" i="5"/>
  <c r="A377" i="5"/>
  <c r="T376" i="5"/>
  <c r="S376" i="5"/>
  <c r="R376" i="5"/>
  <c r="Q376" i="5"/>
  <c r="P376" i="5"/>
  <c r="O376" i="5"/>
  <c r="N376" i="5"/>
  <c r="L376" i="5"/>
  <c r="K376" i="5"/>
  <c r="J376" i="5"/>
  <c r="C376" i="5"/>
  <c r="B376" i="5"/>
  <c r="A376" i="5"/>
  <c r="T375" i="5"/>
  <c r="S375" i="5"/>
  <c r="R375" i="5"/>
  <c r="Q375" i="5"/>
  <c r="P375" i="5"/>
  <c r="O375" i="5"/>
  <c r="N375" i="5"/>
  <c r="L375" i="5"/>
  <c r="K375" i="5"/>
  <c r="J375" i="5"/>
  <c r="C375" i="5"/>
  <c r="B375" i="5"/>
  <c r="A375" i="5"/>
  <c r="T374" i="5"/>
  <c r="S374" i="5"/>
  <c r="R374" i="5"/>
  <c r="Q374" i="5"/>
  <c r="P374" i="5"/>
  <c r="O374" i="5"/>
  <c r="N374" i="5"/>
  <c r="L374" i="5"/>
  <c r="K374" i="5"/>
  <c r="J374" i="5"/>
  <c r="C374" i="5"/>
  <c r="B374" i="5"/>
  <c r="A374" i="5"/>
  <c r="T373" i="5"/>
  <c r="S373" i="5"/>
  <c r="R373" i="5"/>
  <c r="Q373" i="5"/>
  <c r="P373" i="5"/>
  <c r="O373" i="5"/>
  <c r="N373" i="5"/>
  <c r="L373" i="5"/>
  <c r="K373" i="5"/>
  <c r="J373" i="5"/>
  <c r="C373" i="5"/>
  <c r="B373" i="5"/>
  <c r="A373" i="5"/>
  <c r="T372" i="5"/>
  <c r="S372" i="5"/>
  <c r="R372" i="5"/>
  <c r="Q372" i="5"/>
  <c r="P372" i="5"/>
  <c r="O372" i="5"/>
  <c r="N372" i="5"/>
  <c r="L372" i="5"/>
  <c r="K372" i="5"/>
  <c r="J372" i="5"/>
  <c r="C372" i="5"/>
  <c r="B372" i="5"/>
  <c r="A372" i="5"/>
  <c r="T371" i="5"/>
  <c r="S371" i="5"/>
  <c r="R371" i="5"/>
  <c r="Q371" i="5"/>
  <c r="P371" i="5"/>
  <c r="O371" i="5"/>
  <c r="N371" i="5"/>
  <c r="L371" i="5"/>
  <c r="K371" i="5"/>
  <c r="J371" i="5"/>
  <c r="C371" i="5"/>
  <c r="B371" i="5"/>
  <c r="A371" i="5"/>
  <c r="M370" i="5"/>
  <c r="M447" i="5" s="1"/>
  <c r="R366" i="5"/>
  <c r="Q366" i="5"/>
  <c r="P366" i="5"/>
  <c r="O366" i="5"/>
  <c r="N366" i="5"/>
  <c r="M366" i="5"/>
  <c r="L366" i="5"/>
  <c r="K366" i="5"/>
  <c r="J366" i="5"/>
  <c r="C366" i="5"/>
  <c r="B366" i="5"/>
  <c r="A366" i="5"/>
  <c r="R365" i="5"/>
  <c r="Q365" i="5"/>
  <c r="P365" i="5"/>
  <c r="O365" i="5"/>
  <c r="N365" i="5"/>
  <c r="M365" i="5"/>
  <c r="L365" i="5"/>
  <c r="K365" i="5"/>
  <c r="J365" i="5"/>
  <c r="C365" i="5"/>
  <c r="B365" i="5"/>
  <c r="A365" i="5"/>
  <c r="K364" i="5"/>
  <c r="J364" i="5"/>
  <c r="C364" i="5"/>
  <c r="B364" i="5"/>
  <c r="A364" i="5"/>
  <c r="K363" i="5"/>
  <c r="J363" i="5"/>
  <c r="C363" i="5"/>
  <c r="B363" i="5"/>
  <c r="A363" i="5"/>
  <c r="K362" i="5"/>
  <c r="J362" i="5"/>
  <c r="C362" i="5"/>
  <c r="B362" i="5"/>
  <c r="A362" i="5"/>
  <c r="K361" i="5"/>
  <c r="J361" i="5"/>
  <c r="C361" i="5"/>
  <c r="B361" i="5"/>
  <c r="A361" i="5"/>
  <c r="K360" i="5"/>
  <c r="J360" i="5"/>
  <c r="C360" i="5"/>
  <c r="B360" i="5"/>
  <c r="A360" i="5"/>
  <c r="K359" i="5"/>
  <c r="J359" i="5"/>
  <c r="C359" i="5"/>
  <c r="B359" i="5"/>
  <c r="A359" i="5"/>
  <c r="R358" i="5"/>
  <c r="Q358" i="5"/>
  <c r="P358" i="5"/>
  <c r="O358" i="5"/>
  <c r="N358" i="5"/>
  <c r="M358" i="5"/>
  <c r="L358" i="5"/>
  <c r="K358" i="5"/>
  <c r="J358" i="5"/>
  <c r="C358" i="5"/>
  <c r="B358" i="5"/>
  <c r="A358" i="5"/>
  <c r="R357" i="5"/>
  <c r="Q357" i="5"/>
  <c r="P357" i="5"/>
  <c r="O357" i="5"/>
  <c r="N357" i="5"/>
  <c r="M357" i="5"/>
  <c r="L357" i="5"/>
  <c r="K357" i="5"/>
  <c r="J357" i="5"/>
  <c r="C357" i="5"/>
  <c r="B357" i="5"/>
  <c r="A357" i="5"/>
  <c r="R356" i="5"/>
  <c r="Q356" i="5"/>
  <c r="P356" i="5"/>
  <c r="O356" i="5"/>
  <c r="N356" i="5"/>
  <c r="M356" i="5"/>
  <c r="L356" i="5"/>
  <c r="K356" i="5"/>
  <c r="J356" i="5"/>
  <c r="C356" i="5"/>
  <c r="B356" i="5"/>
  <c r="A356" i="5"/>
  <c r="R355" i="5"/>
  <c r="Q355" i="5"/>
  <c r="P355" i="5"/>
  <c r="O355" i="5"/>
  <c r="N355" i="5"/>
  <c r="M355" i="5"/>
  <c r="L355" i="5"/>
  <c r="K355" i="5"/>
  <c r="J355" i="5"/>
  <c r="C355" i="5"/>
  <c r="B355" i="5"/>
  <c r="A355" i="5"/>
  <c r="R354" i="5"/>
  <c r="Q354" i="5"/>
  <c r="P354" i="5"/>
  <c r="O354" i="5"/>
  <c r="N354" i="5"/>
  <c r="M354" i="5"/>
  <c r="L354" i="5"/>
  <c r="K354" i="5"/>
  <c r="J354" i="5"/>
  <c r="C354" i="5"/>
  <c r="B354" i="5"/>
  <c r="A354" i="5"/>
  <c r="R353" i="5"/>
  <c r="Q353" i="5"/>
  <c r="P353" i="5"/>
  <c r="O353" i="5"/>
  <c r="N353" i="5"/>
  <c r="M353" i="5"/>
  <c r="L353" i="5"/>
  <c r="K353" i="5"/>
  <c r="J353" i="5"/>
  <c r="C353" i="5"/>
  <c r="B353" i="5"/>
  <c r="A353" i="5"/>
  <c r="R352" i="5"/>
  <c r="Q352" i="5"/>
  <c r="P352" i="5"/>
  <c r="O352" i="5"/>
  <c r="N352" i="5"/>
  <c r="M352" i="5"/>
  <c r="L352" i="5"/>
  <c r="K352" i="5"/>
  <c r="J352" i="5"/>
  <c r="C352" i="5"/>
  <c r="B352" i="5"/>
  <c r="A352" i="5"/>
  <c r="K350" i="5"/>
  <c r="J350" i="5"/>
  <c r="C350" i="5"/>
  <c r="B350" i="5"/>
  <c r="A350" i="5"/>
  <c r="K349" i="5"/>
  <c r="J349" i="5"/>
  <c r="C349" i="5"/>
  <c r="B349" i="5"/>
  <c r="A349" i="5"/>
  <c r="K348" i="5"/>
  <c r="J348" i="5"/>
  <c r="C348" i="5"/>
  <c r="B348" i="5"/>
  <c r="A348" i="5"/>
  <c r="S347" i="5"/>
  <c r="P347" i="5"/>
  <c r="N347" i="5"/>
  <c r="M347" i="5"/>
  <c r="L347" i="5"/>
  <c r="K347" i="5"/>
  <c r="J347" i="5"/>
  <c r="C347" i="5"/>
  <c r="B347" i="5"/>
  <c r="A347" i="5"/>
  <c r="K346" i="5"/>
  <c r="J346" i="5"/>
  <c r="C346" i="5"/>
  <c r="B346" i="5"/>
  <c r="A346" i="5"/>
  <c r="S345" i="5"/>
  <c r="P345" i="5"/>
  <c r="N345" i="5"/>
  <c r="M345" i="5"/>
  <c r="L345" i="5"/>
  <c r="K345" i="5"/>
  <c r="J345" i="5"/>
  <c r="C345" i="5"/>
  <c r="B345" i="5"/>
  <c r="A345" i="5"/>
  <c r="S344" i="5"/>
  <c r="P344" i="5"/>
  <c r="N344" i="5"/>
  <c r="M344" i="5"/>
  <c r="L344" i="5"/>
  <c r="K344" i="5"/>
  <c r="J344" i="5"/>
  <c r="C344" i="5"/>
  <c r="B344" i="5"/>
  <c r="A344" i="5"/>
  <c r="S343" i="5"/>
  <c r="P343" i="5"/>
  <c r="N343" i="5"/>
  <c r="M343" i="5"/>
  <c r="L343" i="5"/>
  <c r="K343" i="5"/>
  <c r="J343" i="5"/>
  <c r="C343" i="5"/>
  <c r="B343" i="5"/>
  <c r="A343" i="5"/>
  <c r="S342" i="5"/>
  <c r="P342" i="5"/>
  <c r="N342" i="5"/>
  <c r="M342" i="5"/>
  <c r="L342" i="5"/>
  <c r="K342" i="5"/>
  <c r="J342" i="5"/>
  <c r="C342" i="5"/>
  <c r="B342" i="5"/>
  <c r="A342" i="5"/>
  <c r="P341" i="5"/>
  <c r="K341" i="5"/>
  <c r="J341" i="5"/>
  <c r="C341" i="5"/>
  <c r="B341" i="5"/>
  <c r="A341" i="5"/>
  <c r="P340" i="5"/>
  <c r="O340" i="5"/>
  <c r="O344" i="5" s="1"/>
  <c r="K340" i="5"/>
  <c r="J340" i="5"/>
  <c r="C340" i="5"/>
  <c r="B340" i="5"/>
  <c r="A340" i="5"/>
  <c r="K339" i="5"/>
  <c r="J339" i="5"/>
  <c r="C339" i="5"/>
  <c r="B339" i="5"/>
  <c r="A339" i="5"/>
  <c r="Q337" i="5"/>
  <c r="O337" i="5"/>
  <c r="N337" i="5"/>
  <c r="M337" i="5"/>
  <c r="L337" i="5"/>
  <c r="K337" i="5"/>
  <c r="J337" i="5"/>
  <c r="C337" i="5"/>
  <c r="B337" i="5"/>
  <c r="A337" i="5"/>
  <c r="Q336" i="5"/>
  <c r="O336" i="5"/>
  <c r="N336" i="5"/>
  <c r="M336" i="5"/>
  <c r="L336" i="5"/>
  <c r="K336" i="5"/>
  <c r="J336" i="5"/>
  <c r="C336" i="5"/>
  <c r="B336" i="5"/>
  <c r="A336" i="5"/>
  <c r="Q335" i="5"/>
  <c r="O335" i="5"/>
  <c r="N335" i="5"/>
  <c r="M335" i="5"/>
  <c r="L335" i="5"/>
  <c r="K335" i="5"/>
  <c r="J335" i="5"/>
  <c r="C335" i="5"/>
  <c r="B335" i="5"/>
  <c r="A335" i="5"/>
  <c r="Q334" i="5"/>
  <c r="O334" i="5"/>
  <c r="N334" i="5"/>
  <c r="M334" i="5"/>
  <c r="L334" i="5"/>
  <c r="K334" i="5"/>
  <c r="J334" i="5"/>
  <c r="C334" i="5"/>
  <c r="B334" i="5"/>
  <c r="A334" i="5"/>
  <c r="Q333" i="5"/>
  <c r="O333" i="5"/>
  <c r="N333" i="5"/>
  <c r="M333" i="5"/>
  <c r="L333" i="5"/>
  <c r="K333" i="5"/>
  <c r="J333" i="5"/>
  <c r="C333" i="5"/>
  <c r="B333" i="5"/>
  <c r="A333" i="5"/>
  <c r="Q332" i="5"/>
  <c r="O332" i="5"/>
  <c r="N332" i="5"/>
  <c r="M332" i="5"/>
  <c r="L332" i="5"/>
  <c r="K332" i="5"/>
  <c r="J332" i="5"/>
  <c r="C332" i="5"/>
  <c r="B332" i="5"/>
  <c r="A332" i="5"/>
  <c r="Q331" i="5"/>
  <c r="O331" i="5"/>
  <c r="N331" i="5"/>
  <c r="M331" i="5"/>
  <c r="L331" i="5"/>
  <c r="K331" i="5"/>
  <c r="J331" i="5"/>
  <c r="C331" i="5"/>
  <c r="B331" i="5"/>
  <c r="A331" i="5"/>
  <c r="Q330" i="5"/>
  <c r="O330" i="5"/>
  <c r="N330" i="5"/>
  <c r="M330" i="5"/>
  <c r="L330" i="5"/>
  <c r="K330" i="5"/>
  <c r="J330" i="5"/>
  <c r="C330" i="5"/>
  <c r="B330" i="5"/>
  <c r="A330" i="5"/>
  <c r="Q329" i="5"/>
  <c r="O329" i="5"/>
  <c r="N329" i="5"/>
  <c r="M329" i="5"/>
  <c r="L329" i="5"/>
  <c r="K329" i="5"/>
  <c r="J329" i="5"/>
  <c r="C329" i="5"/>
  <c r="B329" i="5"/>
  <c r="A329" i="5"/>
  <c r="Q328" i="5"/>
  <c r="O328" i="5"/>
  <c r="N328" i="5"/>
  <c r="M328" i="5"/>
  <c r="L328" i="5"/>
  <c r="K328" i="5"/>
  <c r="J328" i="5"/>
  <c r="C328" i="5"/>
  <c r="B328" i="5"/>
  <c r="A328" i="5"/>
  <c r="Q327" i="5"/>
  <c r="O327" i="5"/>
  <c r="N327" i="5"/>
  <c r="M327" i="5"/>
  <c r="L327" i="5"/>
  <c r="K327" i="5"/>
  <c r="J327" i="5"/>
  <c r="C327" i="5"/>
  <c r="B327" i="5"/>
  <c r="A327" i="5"/>
  <c r="Q326" i="5"/>
  <c r="O326" i="5"/>
  <c r="N326" i="5"/>
  <c r="M326" i="5"/>
  <c r="L326" i="5"/>
  <c r="K326" i="5"/>
  <c r="J326" i="5"/>
  <c r="C326" i="5"/>
  <c r="B326" i="5"/>
  <c r="A326" i="5"/>
  <c r="R323" i="5"/>
  <c r="Q323" i="5"/>
  <c r="O323" i="5"/>
  <c r="N323" i="5"/>
  <c r="M323" i="5"/>
  <c r="L323" i="5"/>
  <c r="K323" i="5"/>
  <c r="J323" i="5"/>
  <c r="C323" i="5"/>
  <c r="B323" i="5"/>
  <c r="A323" i="5"/>
  <c r="R322" i="5"/>
  <c r="Q322" i="5"/>
  <c r="O322" i="5"/>
  <c r="N322" i="5"/>
  <c r="M322" i="5"/>
  <c r="L322" i="5"/>
  <c r="K322" i="5"/>
  <c r="J322" i="5"/>
  <c r="C322" i="5"/>
  <c r="B322" i="5"/>
  <c r="A322" i="5"/>
  <c r="J320" i="5"/>
  <c r="C320" i="5"/>
  <c r="B320" i="5"/>
  <c r="A320" i="5"/>
  <c r="J319" i="5"/>
  <c r="C319" i="5"/>
  <c r="B319" i="5"/>
  <c r="A319" i="5"/>
  <c r="J318" i="5"/>
  <c r="C318" i="5"/>
  <c r="B318" i="5"/>
  <c r="A318" i="5"/>
  <c r="J317" i="5"/>
  <c r="C317" i="5"/>
  <c r="B317" i="5"/>
  <c r="A317" i="5"/>
  <c r="J316" i="5"/>
  <c r="C316" i="5"/>
  <c r="B316" i="5"/>
  <c r="A316" i="5"/>
  <c r="J315" i="5"/>
  <c r="C315" i="5"/>
  <c r="B315" i="5"/>
  <c r="A315" i="5"/>
  <c r="J314" i="5"/>
  <c r="C314" i="5"/>
  <c r="B314" i="5"/>
  <c r="A314" i="5"/>
  <c r="J313" i="5"/>
  <c r="C313" i="5"/>
  <c r="B313" i="5"/>
  <c r="A313" i="5"/>
  <c r="J312" i="5"/>
  <c r="C312" i="5"/>
  <c r="B312" i="5"/>
  <c r="A312" i="5"/>
  <c r="J311" i="5"/>
  <c r="C311" i="5"/>
  <c r="B311" i="5"/>
  <c r="A311" i="5"/>
  <c r="K310" i="5"/>
  <c r="J310" i="5"/>
  <c r="C310" i="5"/>
  <c r="B310" i="5"/>
  <c r="A310" i="5"/>
  <c r="K309" i="5"/>
  <c r="J309" i="5"/>
  <c r="C309" i="5"/>
  <c r="B309" i="5"/>
  <c r="A309" i="5"/>
  <c r="K308" i="5"/>
  <c r="J308" i="5"/>
  <c r="C308" i="5"/>
  <c r="B308" i="5"/>
  <c r="A308" i="5"/>
  <c r="K307" i="5"/>
  <c r="J307" i="5"/>
  <c r="C307" i="5"/>
  <c r="B307" i="5"/>
  <c r="A307" i="5"/>
  <c r="K306" i="5"/>
  <c r="J306" i="5"/>
  <c r="C306" i="5"/>
  <c r="B306" i="5"/>
  <c r="A306" i="5"/>
  <c r="K305" i="5"/>
  <c r="J305" i="5"/>
  <c r="C305" i="5"/>
  <c r="B305" i="5"/>
  <c r="A305" i="5"/>
  <c r="K304" i="5"/>
  <c r="J304" i="5"/>
  <c r="C304" i="5"/>
  <c r="B304" i="5"/>
  <c r="A304" i="5"/>
  <c r="K303" i="5"/>
  <c r="J303" i="5"/>
  <c r="C303" i="5"/>
  <c r="B303" i="5"/>
  <c r="A303" i="5"/>
  <c r="K302" i="5"/>
  <c r="J302" i="5"/>
  <c r="C302" i="5"/>
  <c r="B302" i="5"/>
  <c r="A302" i="5"/>
  <c r="K301" i="5"/>
  <c r="J301" i="5"/>
  <c r="C301" i="5"/>
  <c r="B301" i="5"/>
  <c r="A301" i="5"/>
  <c r="K300" i="5"/>
  <c r="J300" i="5"/>
  <c r="C300" i="5"/>
  <c r="B300" i="5"/>
  <c r="A300" i="5"/>
  <c r="K299" i="5"/>
  <c r="J299" i="5"/>
  <c r="C299" i="5"/>
  <c r="B299" i="5"/>
  <c r="A299" i="5"/>
  <c r="K298" i="5"/>
  <c r="J298" i="5"/>
  <c r="C298" i="5"/>
  <c r="B298" i="5"/>
  <c r="A298" i="5"/>
  <c r="K297" i="5"/>
  <c r="J297" i="5"/>
  <c r="C297" i="5"/>
  <c r="B297" i="5"/>
  <c r="A297" i="5"/>
  <c r="K296" i="5"/>
  <c r="J296" i="5"/>
  <c r="C296" i="5"/>
  <c r="B296" i="5"/>
  <c r="A296" i="5"/>
  <c r="K295" i="5"/>
  <c r="J295" i="5"/>
  <c r="C295" i="5"/>
  <c r="B295" i="5"/>
  <c r="A295" i="5"/>
  <c r="K294" i="5"/>
  <c r="J294" i="5"/>
  <c r="C294" i="5"/>
  <c r="B294" i="5"/>
  <c r="A294" i="5"/>
  <c r="K293" i="5"/>
  <c r="J293" i="5"/>
  <c r="C293" i="5"/>
  <c r="B293" i="5"/>
  <c r="A293" i="5"/>
  <c r="K292" i="5"/>
  <c r="J292" i="5"/>
  <c r="C292" i="5"/>
  <c r="B292" i="5"/>
  <c r="A292" i="5"/>
  <c r="K291" i="5"/>
  <c r="J291" i="5"/>
  <c r="C291" i="5"/>
  <c r="B291" i="5"/>
  <c r="A291" i="5"/>
  <c r="K290" i="5"/>
  <c r="J290" i="5"/>
  <c r="C290" i="5"/>
  <c r="B290" i="5"/>
  <c r="A290" i="5"/>
  <c r="K289" i="5"/>
  <c r="J289" i="5"/>
  <c r="C289" i="5"/>
  <c r="B289" i="5"/>
  <c r="A289" i="5"/>
  <c r="K288" i="5"/>
  <c r="J288" i="5"/>
  <c r="C288" i="5"/>
  <c r="B288" i="5"/>
  <c r="A288" i="5"/>
  <c r="K287" i="5"/>
  <c r="J287" i="5"/>
  <c r="C287" i="5"/>
  <c r="B287" i="5"/>
  <c r="A287" i="5"/>
  <c r="K286" i="5"/>
  <c r="J286" i="5"/>
  <c r="C286" i="5"/>
  <c r="B286" i="5"/>
  <c r="A286" i="5"/>
  <c r="K285" i="5"/>
  <c r="J285" i="5"/>
  <c r="C285" i="5"/>
  <c r="B285" i="5"/>
  <c r="A285" i="5"/>
  <c r="K284" i="5"/>
  <c r="J284" i="5"/>
  <c r="C284" i="5"/>
  <c r="B284" i="5"/>
  <c r="A284" i="5"/>
  <c r="K283" i="5"/>
  <c r="J283" i="5"/>
  <c r="C283" i="5"/>
  <c r="B283" i="5"/>
  <c r="A283" i="5"/>
  <c r="K282" i="5"/>
  <c r="J282" i="5"/>
  <c r="C282" i="5"/>
  <c r="B282" i="5"/>
  <c r="A282" i="5"/>
  <c r="K281" i="5"/>
  <c r="J281" i="5"/>
  <c r="C281" i="5"/>
  <c r="B281" i="5"/>
  <c r="A281" i="5"/>
  <c r="K280" i="5"/>
  <c r="J280" i="5"/>
  <c r="C280" i="5"/>
  <c r="B280" i="5"/>
  <c r="A280" i="5"/>
  <c r="K279" i="5"/>
  <c r="K314" i="5" s="1"/>
  <c r="J279" i="5"/>
  <c r="C279" i="5"/>
  <c r="B279" i="5"/>
  <c r="A279" i="5"/>
  <c r="K278" i="5"/>
  <c r="J278" i="5"/>
  <c r="C278" i="5"/>
  <c r="B278" i="5"/>
  <c r="A278" i="5"/>
  <c r="K277" i="5"/>
  <c r="J277" i="5"/>
  <c r="C277" i="5"/>
  <c r="B277" i="5"/>
  <c r="A277" i="5"/>
  <c r="J273" i="5"/>
  <c r="C273" i="5"/>
  <c r="B273" i="5"/>
  <c r="A273" i="5"/>
  <c r="J272" i="5"/>
  <c r="C272" i="5"/>
  <c r="B272" i="5"/>
  <c r="A272" i="5"/>
  <c r="J271" i="5"/>
  <c r="C271" i="5"/>
  <c r="B271" i="5"/>
  <c r="A271" i="5"/>
  <c r="J270" i="5"/>
  <c r="C270" i="5"/>
  <c r="B270" i="5"/>
  <c r="A270" i="5"/>
  <c r="J269" i="5"/>
  <c r="C269" i="5"/>
  <c r="B269" i="5"/>
  <c r="A269" i="5"/>
  <c r="J268" i="5"/>
  <c r="C268" i="5"/>
  <c r="B268" i="5"/>
  <c r="A268" i="5"/>
  <c r="J267" i="5"/>
  <c r="C267" i="5"/>
  <c r="B267" i="5"/>
  <c r="A267" i="5"/>
  <c r="J266" i="5"/>
  <c r="C266" i="5"/>
  <c r="B266" i="5"/>
  <c r="A266" i="5"/>
  <c r="J265" i="5"/>
  <c r="C265" i="5"/>
  <c r="B265" i="5"/>
  <c r="A265" i="5"/>
  <c r="J264" i="5"/>
  <c r="C264" i="5"/>
  <c r="B264" i="5"/>
  <c r="A264" i="5"/>
  <c r="J263" i="5"/>
  <c r="C263" i="5"/>
  <c r="B263" i="5"/>
  <c r="A263" i="5"/>
  <c r="J262" i="5"/>
  <c r="C262" i="5"/>
  <c r="B262" i="5"/>
  <c r="A262" i="5"/>
  <c r="J261" i="5"/>
  <c r="C261" i="5"/>
  <c r="B261" i="5"/>
  <c r="A261" i="5"/>
  <c r="J260" i="5"/>
  <c r="C260" i="5"/>
  <c r="B260" i="5"/>
  <c r="A260" i="5"/>
  <c r="J259" i="5"/>
  <c r="C259" i="5"/>
  <c r="B259" i="5"/>
  <c r="A259" i="5"/>
  <c r="J257" i="5"/>
  <c r="C257" i="5"/>
  <c r="B257" i="5"/>
  <c r="A257" i="5"/>
  <c r="J256" i="5"/>
  <c r="C256" i="5"/>
  <c r="B256" i="5"/>
  <c r="A256" i="5"/>
  <c r="J255" i="5"/>
  <c r="C255" i="5"/>
  <c r="B255" i="5"/>
  <c r="A255" i="5"/>
  <c r="J254" i="5"/>
  <c r="C254" i="5"/>
  <c r="B254" i="5"/>
  <c r="A254" i="5"/>
  <c r="J253" i="5"/>
  <c r="C253" i="5"/>
  <c r="B253" i="5"/>
  <c r="A253" i="5"/>
  <c r="J252" i="5"/>
  <c r="C252" i="5"/>
  <c r="B252" i="5"/>
  <c r="A252" i="5"/>
  <c r="J251" i="5"/>
  <c r="C251" i="5"/>
  <c r="B251" i="5"/>
  <c r="A251" i="5"/>
  <c r="J250" i="5"/>
  <c r="C250" i="5"/>
  <c r="B250" i="5"/>
  <c r="A250" i="5"/>
  <c r="J249" i="5"/>
  <c r="C249" i="5"/>
  <c r="B249" i="5"/>
  <c r="A249" i="5"/>
  <c r="J248" i="5"/>
  <c r="C248" i="5"/>
  <c r="B248" i="5"/>
  <c r="A248" i="5"/>
  <c r="J247" i="5"/>
  <c r="C247" i="5"/>
  <c r="B247" i="5"/>
  <c r="A247" i="5"/>
  <c r="J246" i="5"/>
  <c r="C246" i="5"/>
  <c r="B246" i="5"/>
  <c r="A246" i="5"/>
  <c r="J245" i="5"/>
  <c r="C245" i="5"/>
  <c r="B245" i="5"/>
  <c r="A245" i="5"/>
  <c r="J244" i="5"/>
  <c r="C244" i="5"/>
  <c r="B244" i="5"/>
  <c r="A244" i="5"/>
  <c r="J243" i="5"/>
  <c r="C243" i="5"/>
  <c r="B243" i="5"/>
  <c r="A243" i="5"/>
  <c r="M241" i="5"/>
  <c r="K239" i="5"/>
  <c r="J239" i="5"/>
  <c r="C239" i="5"/>
  <c r="B239" i="5"/>
  <c r="A239" i="5"/>
  <c r="K238" i="5"/>
  <c r="J238" i="5"/>
  <c r="C238" i="5"/>
  <c r="B238" i="5"/>
  <c r="A238" i="5"/>
  <c r="K237" i="5"/>
  <c r="J237" i="5"/>
  <c r="C237" i="5"/>
  <c r="B237" i="5"/>
  <c r="A237" i="5"/>
  <c r="K236" i="5"/>
  <c r="J236" i="5"/>
  <c r="C236" i="5"/>
  <c r="B236" i="5"/>
  <c r="A236" i="5"/>
  <c r="R235" i="5"/>
  <c r="Q235" i="5"/>
  <c r="O235" i="5"/>
  <c r="K235" i="5"/>
  <c r="J235" i="5"/>
  <c r="C235" i="5"/>
  <c r="B235" i="5"/>
  <c r="A235" i="5"/>
  <c r="O234" i="5"/>
  <c r="N234" i="5"/>
  <c r="M234" i="5"/>
  <c r="L234" i="5"/>
  <c r="K234" i="5"/>
  <c r="J234" i="5"/>
  <c r="C234" i="5"/>
  <c r="B234" i="5"/>
  <c r="A234" i="5"/>
  <c r="K233" i="5"/>
  <c r="J233" i="5"/>
  <c r="C233" i="5"/>
  <c r="B233" i="5"/>
  <c r="A233" i="5"/>
  <c r="K232" i="5"/>
  <c r="J232" i="5"/>
  <c r="C232" i="5"/>
  <c r="B232" i="5"/>
  <c r="A232" i="5"/>
  <c r="K231" i="5"/>
  <c r="J231" i="5"/>
  <c r="C231" i="5"/>
  <c r="B231" i="5"/>
  <c r="A231" i="5"/>
  <c r="K230" i="5"/>
  <c r="J230" i="5"/>
  <c r="C230" i="5"/>
  <c r="B230" i="5"/>
  <c r="A230" i="5"/>
  <c r="K229" i="5"/>
  <c r="J229" i="5"/>
  <c r="C229" i="5"/>
  <c r="B229" i="5"/>
  <c r="A229" i="5"/>
  <c r="K228" i="5"/>
  <c r="J228" i="5"/>
  <c r="C228" i="5"/>
  <c r="B228" i="5"/>
  <c r="A228" i="5"/>
  <c r="K227" i="5"/>
  <c r="J227" i="5"/>
  <c r="C227" i="5"/>
  <c r="B227" i="5"/>
  <c r="A227" i="5"/>
  <c r="R226" i="5"/>
  <c r="Q226" i="5"/>
  <c r="O226" i="5"/>
  <c r="N226" i="5"/>
  <c r="M226" i="5"/>
  <c r="L226" i="5"/>
  <c r="K226" i="5"/>
  <c r="J226" i="5"/>
  <c r="C226" i="5"/>
  <c r="B226" i="5"/>
  <c r="A226" i="5"/>
  <c r="O225" i="5"/>
  <c r="N225" i="5"/>
  <c r="M225" i="5"/>
  <c r="L225" i="5"/>
  <c r="K225" i="5"/>
  <c r="J225" i="5"/>
  <c r="C225" i="5"/>
  <c r="B225" i="5"/>
  <c r="A225" i="5"/>
  <c r="S221" i="5"/>
  <c r="R221" i="5"/>
  <c r="Q221" i="5"/>
  <c r="O221" i="5"/>
  <c r="N221" i="5"/>
  <c r="M221" i="5"/>
  <c r="L221" i="5"/>
  <c r="K221" i="5"/>
  <c r="J221" i="5"/>
  <c r="C221" i="5"/>
  <c r="B221" i="5"/>
  <c r="A221" i="5"/>
  <c r="S220" i="5"/>
  <c r="R220" i="5"/>
  <c r="Q220" i="5"/>
  <c r="O220" i="5"/>
  <c r="N220" i="5"/>
  <c r="M220" i="5"/>
  <c r="L220" i="5"/>
  <c r="K220" i="5"/>
  <c r="J220" i="5"/>
  <c r="C220" i="5"/>
  <c r="B220" i="5"/>
  <c r="A220" i="5"/>
  <c r="S219" i="5"/>
  <c r="R219" i="5"/>
  <c r="Q219" i="5"/>
  <c r="O219" i="5"/>
  <c r="N219" i="5"/>
  <c r="M219" i="5"/>
  <c r="L219" i="5"/>
  <c r="K219" i="5"/>
  <c r="J219" i="5"/>
  <c r="C219" i="5"/>
  <c r="B219" i="5"/>
  <c r="A219" i="5"/>
  <c r="S218" i="5"/>
  <c r="R218" i="5"/>
  <c r="Q218" i="5"/>
  <c r="O218" i="5"/>
  <c r="N218" i="5"/>
  <c r="M218" i="5"/>
  <c r="L218" i="5"/>
  <c r="K218" i="5"/>
  <c r="J218" i="5"/>
  <c r="C218" i="5"/>
  <c r="B218" i="5"/>
  <c r="A218" i="5"/>
  <c r="S217" i="5"/>
  <c r="R217" i="5"/>
  <c r="Q217" i="5"/>
  <c r="O217" i="5"/>
  <c r="N217" i="5"/>
  <c r="M217" i="5"/>
  <c r="L217" i="5"/>
  <c r="K217" i="5"/>
  <c r="J217" i="5"/>
  <c r="C217" i="5"/>
  <c r="B217" i="5"/>
  <c r="A217" i="5"/>
  <c r="S216" i="5"/>
  <c r="R216" i="5"/>
  <c r="Q216" i="5"/>
  <c r="O216" i="5"/>
  <c r="N216" i="5"/>
  <c r="M216" i="5"/>
  <c r="L216" i="5"/>
  <c r="K216" i="5"/>
  <c r="J216" i="5"/>
  <c r="C216" i="5"/>
  <c r="B216" i="5"/>
  <c r="A216" i="5"/>
  <c r="S215" i="5"/>
  <c r="R215" i="5"/>
  <c r="Q215" i="5"/>
  <c r="O215" i="5"/>
  <c r="N215" i="5"/>
  <c r="M215" i="5"/>
  <c r="L215" i="5"/>
  <c r="K215" i="5"/>
  <c r="J215" i="5"/>
  <c r="C215" i="5"/>
  <c r="B215" i="5"/>
  <c r="A215" i="5"/>
  <c r="S214" i="5"/>
  <c r="R214" i="5"/>
  <c r="Q214" i="5"/>
  <c r="O214" i="5"/>
  <c r="N214" i="5"/>
  <c r="M214" i="5"/>
  <c r="L214" i="5"/>
  <c r="K214" i="5"/>
  <c r="J214" i="5"/>
  <c r="C214" i="5"/>
  <c r="B214" i="5"/>
  <c r="A214" i="5"/>
  <c r="S213" i="5"/>
  <c r="R213" i="5"/>
  <c r="Q213" i="5"/>
  <c r="O213" i="5"/>
  <c r="N213" i="5"/>
  <c r="M213" i="5"/>
  <c r="L213" i="5"/>
  <c r="K213" i="5"/>
  <c r="J213" i="5"/>
  <c r="C213" i="5"/>
  <c r="B213" i="5"/>
  <c r="A213" i="5"/>
  <c r="S212" i="5"/>
  <c r="R212" i="5"/>
  <c r="Q212" i="5"/>
  <c r="O212" i="5"/>
  <c r="N212" i="5"/>
  <c r="M212" i="5"/>
  <c r="L212" i="5"/>
  <c r="K212" i="5"/>
  <c r="J212" i="5"/>
  <c r="C212" i="5"/>
  <c r="B212" i="5"/>
  <c r="A212" i="5"/>
  <c r="S211" i="5"/>
  <c r="R211" i="5"/>
  <c r="Q211" i="5"/>
  <c r="O211" i="5"/>
  <c r="N211" i="5"/>
  <c r="M211" i="5"/>
  <c r="L211" i="5"/>
  <c r="K211" i="5"/>
  <c r="J211" i="5"/>
  <c r="C211" i="5"/>
  <c r="B211" i="5"/>
  <c r="A211" i="5"/>
  <c r="S210" i="5"/>
  <c r="R210" i="5"/>
  <c r="Q210" i="5"/>
  <c r="O210" i="5"/>
  <c r="N210" i="5"/>
  <c r="M210" i="5"/>
  <c r="L210" i="5"/>
  <c r="K210" i="5"/>
  <c r="J210" i="5"/>
  <c r="C210" i="5"/>
  <c r="B210" i="5"/>
  <c r="A210" i="5"/>
  <c r="S209" i="5"/>
  <c r="R209" i="5"/>
  <c r="Q209" i="5"/>
  <c r="O209" i="5"/>
  <c r="N209" i="5"/>
  <c r="M209" i="5"/>
  <c r="L209" i="5"/>
  <c r="K209" i="5"/>
  <c r="J209" i="5"/>
  <c r="C209" i="5"/>
  <c r="B209" i="5"/>
  <c r="A209" i="5"/>
  <c r="S208" i="5"/>
  <c r="R208" i="5"/>
  <c r="Q208" i="5"/>
  <c r="O208" i="5"/>
  <c r="N208" i="5"/>
  <c r="M208" i="5"/>
  <c r="L208" i="5"/>
  <c r="K208" i="5"/>
  <c r="J208" i="5"/>
  <c r="C208" i="5"/>
  <c r="B208" i="5"/>
  <c r="A208" i="5"/>
  <c r="S207" i="5"/>
  <c r="R207" i="5"/>
  <c r="Q207" i="5"/>
  <c r="O207" i="5"/>
  <c r="N207" i="5"/>
  <c r="M207" i="5"/>
  <c r="L207" i="5"/>
  <c r="K207" i="5"/>
  <c r="J207" i="5"/>
  <c r="C207" i="5"/>
  <c r="B207" i="5"/>
  <c r="A207" i="5"/>
  <c r="R203" i="5"/>
  <c r="Q203" i="5"/>
  <c r="P203" i="5"/>
  <c r="O203" i="5"/>
  <c r="N203" i="5"/>
  <c r="M203" i="5"/>
  <c r="L203" i="5"/>
  <c r="K203" i="5"/>
  <c r="J203" i="5"/>
  <c r="C203" i="5"/>
  <c r="B203" i="5"/>
  <c r="A203" i="5"/>
  <c r="K202" i="5"/>
  <c r="J202" i="5"/>
  <c r="C202" i="5"/>
  <c r="B202" i="5"/>
  <c r="A202" i="5"/>
  <c r="K201" i="5"/>
  <c r="J201" i="5"/>
  <c r="C201" i="5"/>
  <c r="B201" i="5"/>
  <c r="A201" i="5"/>
  <c r="K200" i="5"/>
  <c r="J200" i="5"/>
  <c r="C200" i="5"/>
  <c r="B200" i="5"/>
  <c r="A200" i="5"/>
  <c r="R199" i="5"/>
  <c r="Q199" i="5"/>
  <c r="P199" i="5"/>
  <c r="O199" i="5"/>
  <c r="N199" i="5"/>
  <c r="M199" i="5"/>
  <c r="L199" i="5"/>
  <c r="K199" i="5"/>
  <c r="J199" i="5"/>
  <c r="C199" i="5"/>
  <c r="B199" i="5"/>
  <c r="A199" i="5"/>
  <c r="R198" i="5"/>
  <c r="Q198" i="5"/>
  <c r="P198" i="5"/>
  <c r="O198" i="5"/>
  <c r="N198" i="5"/>
  <c r="M198" i="5"/>
  <c r="L198" i="5"/>
  <c r="K198" i="5"/>
  <c r="J198" i="5"/>
  <c r="C198" i="5"/>
  <c r="B198" i="5"/>
  <c r="A198" i="5"/>
  <c r="R197" i="5"/>
  <c r="Q197" i="5"/>
  <c r="P197" i="5"/>
  <c r="O197" i="5"/>
  <c r="N197" i="5"/>
  <c r="M197" i="5"/>
  <c r="L197" i="5"/>
  <c r="K197" i="5"/>
  <c r="J197" i="5"/>
  <c r="C197" i="5"/>
  <c r="B197" i="5"/>
  <c r="A197" i="5"/>
  <c r="K196" i="5"/>
  <c r="J196" i="5"/>
  <c r="C196" i="5"/>
  <c r="B196" i="5"/>
  <c r="A196" i="5"/>
  <c r="R195" i="5"/>
  <c r="Q195" i="5"/>
  <c r="P195" i="5"/>
  <c r="O195" i="5"/>
  <c r="N195" i="5"/>
  <c r="M195" i="5"/>
  <c r="L195" i="5"/>
  <c r="K195" i="5"/>
  <c r="J195" i="5"/>
  <c r="C195" i="5"/>
  <c r="B195" i="5"/>
  <c r="A195" i="5"/>
  <c r="K194" i="5"/>
  <c r="J194" i="5"/>
  <c r="C194" i="5"/>
  <c r="B194" i="5"/>
  <c r="A194" i="5"/>
  <c r="K193" i="5"/>
  <c r="J193" i="5"/>
  <c r="C193" i="5"/>
  <c r="B193" i="5"/>
  <c r="A193" i="5"/>
  <c r="K192" i="5"/>
  <c r="J192" i="5"/>
  <c r="C192" i="5"/>
  <c r="B192" i="5"/>
  <c r="A192" i="5"/>
  <c r="K191" i="5"/>
  <c r="J191" i="5"/>
  <c r="C191" i="5"/>
  <c r="B191" i="5"/>
  <c r="A191" i="5"/>
  <c r="K190" i="5"/>
  <c r="J190" i="5"/>
  <c r="C190" i="5"/>
  <c r="B190" i="5"/>
  <c r="A190" i="5"/>
  <c r="R189" i="5"/>
  <c r="Q189" i="5"/>
  <c r="P189" i="5"/>
  <c r="O189" i="5"/>
  <c r="N189" i="5"/>
  <c r="M189" i="5"/>
  <c r="L189" i="5"/>
  <c r="K189" i="5"/>
  <c r="J189" i="5"/>
  <c r="C189" i="5"/>
  <c r="B189" i="5"/>
  <c r="A189" i="5"/>
  <c r="K187" i="5"/>
  <c r="J187" i="5"/>
  <c r="C187" i="5"/>
  <c r="B187" i="5"/>
  <c r="A187" i="5"/>
  <c r="K186" i="5"/>
  <c r="J186" i="5"/>
  <c r="C186" i="5"/>
  <c r="B186" i="5"/>
  <c r="A186" i="5"/>
  <c r="K185" i="5"/>
  <c r="J185" i="5"/>
  <c r="C185" i="5"/>
  <c r="B185" i="5"/>
  <c r="A185" i="5"/>
  <c r="K184" i="5"/>
  <c r="J184" i="5"/>
  <c r="C184" i="5"/>
  <c r="B184" i="5"/>
  <c r="A184" i="5"/>
  <c r="R183" i="5"/>
  <c r="Q183" i="5"/>
  <c r="O183" i="5"/>
  <c r="N183" i="5"/>
  <c r="M183" i="5"/>
  <c r="L183" i="5"/>
  <c r="K183" i="5"/>
  <c r="J183" i="5"/>
  <c r="C183" i="5"/>
  <c r="B183" i="5"/>
  <c r="A183" i="5"/>
  <c r="K182" i="5"/>
  <c r="J182" i="5"/>
  <c r="C182" i="5"/>
  <c r="B182" i="5"/>
  <c r="A182" i="5"/>
  <c r="K181" i="5"/>
  <c r="J181" i="5"/>
  <c r="C181" i="5"/>
  <c r="B181" i="5"/>
  <c r="A181" i="5"/>
  <c r="K180" i="5"/>
  <c r="J180" i="5"/>
  <c r="C180" i="5"/>
  <c r="B180" i="5"/>
  <c r="A180" i="5"/>
  <c r="K179" i="5"/>
  <c r="J179" i="5"/>
  <c r="C179" i="5"/>
  <c r="B179" i="5"/>
  <c r="A179" i="5"/>
  <c r="K178" i="5"/>
  <c r="J178" i="5"/>
  <c r="C178" i="5"/>
  <c r="B178" i="5"/>
  <c r="A178" i="5"/>
  <c r="K177" i="5"/>
  <c r="J177" i="5"/>
  <c r="C177" i="5"/>
  <c r="B177" i="5"/>
  <c r="A177" i="5"/>
  <c r="K176" i="5"/>
  <c r="J176" i="5"/>
  <c r="C176" i="5"/>
  <c r="B176" i="5"/>
  <c r="A176" i="5"/>
  <c r="R175" i="5"/>
  <c r="Q175" i="5"/>
  <c r="O175" i="5"/>
  <c r="N175" i="5"/>
  <c r="M175" i="5"/>
  <c r="L175" i="5"/>
  <c r="K175" i="5"/>
  <c r="J175" i="5"/>
  <c r="C175" i="5"/>
  <c r="B175" i="5"/>
  <c r="A175" i="5"/>
  <c r="R174" i="5"/>
  <c r="Q174" i="5"/>
  <c r="O174" i="5"/>
  <c r="N174" i="5"/>
  <c r="M174" i="5"/>
  <c r="L174" i="5"/>
  <c r="K174" i="5"/>
  <c r="J174" i="5"/>
  <c r="C174" i="5"/>
  <c r="B174" i="5"/>
  <c r="A174" i="5"/>
  <c r="R173" i="5"/>
  <c r="Q173" i="5"/>
  <c r="O173" i="5"/>
  <c r="N173" i="5"/>
  <c r="M173" i="5"/>
  <c r="L173" i="5"/>
  <c r="K173" i="5"/>
  <c r="J173" i="5"/>
  <c r="C173" i="5"/>
  <c r="B173" i="5"/>
  <c r="A173" i="5"/>
  <c r="K171" i="5"/>
  <c r="J171" i="5"/>
  <c r="C171" i="5"/>
  <c r="B171" i="5"/>
  <c r="A171" i="5"/>
  <c r="O170" i="5"/>
  <c r="N170" i="5"/>
  <c r="M170" i="5"/>
  <c r="L170" i="5"/>
  <c r="K170" i="5"/>
  <c r="J170" i="5"/>
  <c r="C170" i="5"/>
  <c r="B170" i="5"/>
  <c r="A170" i="5"/>
  <c r="K169" i="5"/>
  <c r="J169" i="5"/>
  <c r="C169" i="5"/>
  <c r="B169" i="5"/>
  <c r="A169" i="5"/>
  <c r="K168" i="5"/>
  <c r="J168" i="5"/>
  <c r="C168" i="5"/>
  <c r="B168" i="5"/>
  <c r="A168" i="5"/>
  <c r="O167" i="5"/>
  <c r="N167" i="5"/>
  <c r="M167" i="5"/>
  <c r="L167" i="5"/>
  <c r="K167" i="5"/>
  <c r="J167" i="5"/>
  <c r="C167" i="5"/>
  <c r="B167" i="5"/>
  <c r="A167" i="5"/>
  <c r="O165" i="5"/>
  <c r="N165" i="5"/>
  <c r="M165" i="5"/>
  <c r="L165" i="5"/>
  <c r="K165" i="5"/>
  <c r="J165" i="5"/>
  <c r="C165" i="5"/>
  <c r="B165" i="5"/>
  <c r="A165" i="5"/>
  <c r="S164" i="5"/>
  <c r="S165" i="5" s="1"/>
  <c r="O164" i="5"/>
  <c r="N164" i="5"/>
  <c r="M164" i="5"/>
  <c r="L164" i="5"/>
  <c r="K164" i="5"/>
  <c r="J164" i="5"/>
  <c r="C164" i="5"/>
  <c r="B164" i="5"/>
  <c r="A164" i="5"/>
  <c r="M160" i="5"/>
  <c r="S158" i="5"/>
  <c r="R158" i="5"/>
  <c r="Q158" i="5"/>
  <c r="O158" i="5"/>
  <c r="N158" i="5"/>
  <c r="L158" i="5"/>
  <c r="K158" i="5"/>
  <c r="J158" i="5"/>
  <c r="C158" i="5"/>
  <c r="B158" i="5"/>
  <c r="A158" i="5"/>
  <c r="S157" i="5"/>
  <c r="R157" i="5"/>
  <c r="Q157" i="5"/>
  <c r="O157" i="5"/>
  <c r="N157" i="5"/>
  <c r="L157" i="5"/>
  <c r="K157" i="5"/>
  <c r="J157" i="5"/>
  <c r="C157" i="5"/>
  <c r="B157" i="5"/>
  <c r="A157" i="5"/>
  <c r="S156" i="5"/>
  <c r="R156" i="5"/>
  <c r="Q156" i="5"/>
  <c r="O156" i="5"/>
  <c r="N156" i="5"/>
  <c r="L156" i="5"/>
  <c r="K156" i="5"/>
  <c r="J156" i="5"/>
  <c r="C156" i="5"/>
  <c r="B156" i="5"/>
  <c r="A156" i="5"/>
  <c r="S155" i="5"/>
  <c r="R155" i="5"/>
  <c r="Q155" i="5"/>
  <c r="O155" i="5"/>
  <c r="N155" i="5"/>
  <c r="L155" i="5"/>
  <c r="K155" i="5"/>
  <c r="J155" i="5"/>
  <c r="C155" i="5"/>
  <c r="B155" i="5"/>
  <c r="A155" i="5"/>
  <c r="S154" i="5"/>
  <c r="R154" i="5"/>
  <c r="Q154" i="5"/>
  <c r="O154" i="5"/>
  <c r="N154" i="5"/>
  <c r="L154" i="5"/>
  <c r="K154" i="5"/>
  <c r="J154" i="5"/>
  <c r="C154" i="5"/>
  <c r="B154" i="5"/>
  <c r="A154" i="5"/>
  <c r="S153" i="5"/>
  <c r="R153" i="5"/>
  <c r="Q153" i="5"/>
  <c r="O153" i="5"/>
  <c r="N153" i="5"/>
  <c r="L153" i="5"/>
  <c r="K153" i="5"/>
  <c r="J153" i="5"/>
  <c r="C153" i="5"/>
  <c r="B153" i="5"/>
  <c r="A153" i="5"/>
  <c r="S152" i="5"/>
  <c r="R152" i="5"/>
  <c r="Q152" i="5"/>
  <c r="O152" i="5"/>
  <c r="N152" i="5"/>
  <c r="L152" i="5"/>
  <c r="K152" i="5"/>
  <c r="J152" i="5"/>
  <c r="C152" i="5"/>
  <c r="B152" i="5"/>
  <c r="A152" i="5"/>
  <c r="S151" i="5"/>
  <c r="R151" i="5"/>
  <c r="Q151" i="5"/>
  <c r="O151" i="5"/>
  <c r="N151" i="5"/>
  <c r="L151" i="5"/>
  <c r="K151" i="5"/>
  <c r="J151" i="5"/>
  <c r="C151" i="5"/>
  <c r="B151" i="5"/>
  <c r="A151" i="5"/>
  <c r="S150" i="5"/>
  <c r="R150" i="5"/>
  <c r="Q150" i="5"/>
  <c r="O150" i="5"/>
  <c r="N150" i="5"/>
  <c r="L150" i="5"/>
  <c r="K150" i="5"/>
  <c r="J150" i="5"/>
  <c r="C150" i="5"/>
  <c r="B150" i="5"/>
  <c r="A150" i="5"/>
  <c r="S149" i="5"/>
  <c r="R149" i="5"/>
  <c r="Q149" i="5"/>
  <c r="O149" i="5"/>
  <c r="N149" i="5"/>
  <c r="L149" i="5"/>
  <c r="K149" i="5"/>
  <c r="J149" i="5"/>
  <c r="C149" i="5"/>
  <c r="B149" i="5"/>
  <c r="A149" i="5"/>
  <c r="S148" i="5"/>
  <c r="R148" i="5"/>
  <c r="Q148" i="5"/>
  <c r="O148" i="5"/>
  <c r="N148" i="5"/>
  <c r="L148" i="5"/>
  <c r="K148" i="5"/>
  <c r="J148" i="5"/>
  <c r="C148" i="5"/>
  <c r="B148" i="5"/>
  <c r="A148" i="5"/>
  <c r="S147" i="5"/>
  <c r="R147" i="5"/>
  <c r="Q147" i="5"/>
  <c r="O147" i="5"/>
  <c r="N147" i="5"/>
  <c r="M147" i="5"/>
  <c r="M153" i="5" s="1"/>
  <c r="L147" i="5"/>
  <c r="K147" i="5"/>
  <c r="J147" i="5"/>
  <c r="C147" i="5"/>
  <c r="B147" i="5"/>
  <c r="A147" i="5"/>
  <c r="S146" i="5"/>
  <c r="R146" i="5"/>
  <c r="Q146" i="5"/>
  <c r="O146" i="5"/>
  <c r="N146" i="5"/>
  <c r="L146" i="5"/>
  <c r="K146" i="5"/>
  <c r="J146" i="5"/>
  <c r="C146" i="5"/>
  <c r="B146" i="5"/>
  <c r="A146" i="5"/>
  <c r="S145" i="5"/>
  <c r="R145" i="5"/>
  <c r="Q145" i="5"/>
  <c r="O145" i="5"/>
  <c r="N145" i="5"/>
  <c r="L145" i="5"/>
  <c r="K145" i="5"/>
  <c r="J145" i="5"/>
  <c r="C145" i="5"/>
  <c r="B145" i="5"/>
  <c r="A145" i="5"/>
  <c r="S144" i="5"/>
  <c r="R144" i="5"/>
  <c r="Q144" i="5"/>
  <c r="O144" i="5"/>
  <c r="N144" i="5"/>
  <c r="M144" i="5"/>
  <c r="M150" i="5" s="1"/>
  <c r="M156" i="5" s="1"/>
  <c r="L144" i="5"/>
  <c r="K144" i="5"/>
  <c r="J144" i="5"/>
  <c r="C144" i="5"/>
  <c r="B144" i="5"/>
  <c r="A144" i="5"/>
  <c r="S143" i="5"/>
  <c r="R143" i="5"/>
  <c r="Q143" i="5"/>
  <c r="O143" i="5"/>
  <c r="N143" i="5"/>
  <c r="M143" i="5"/>
  <c r="M149" i="5" s="1"/>
  <c r="M155" i="5" s="1"/>
  <c r="L143" i="5"/>
  <c r="K143" i="5"/>
  <c r="J143" i="5"/>
  <c r="C143" i="5"/>
  <c r="B143" i="5"/>
  <c r="A143" i="5"/>
  <c r="T142" i="5"/>
  <c r="T143" i="5" s="1"/>
  <c r="T144" i="5" s="1"/>
  <c r="T145" i="5" s="1"/>
  <c r="T146" i="5" s="1"/>
  <c r="T147" i="5" s="1"/>
  <c r="T148" i="5" s="1"/>
  <c r="T149" i="5" s="1"/>
  <c r="T150" i="5" s="1"/>
  <c r="T151" i="5" s="1"/>
  <c r="T152" i="5" s="1"/>
  <c r="T153" i="5" s="1"/>
  <c r="T154" i="5" s="1"/>
  <c r="T155" i="5" s="1"/>
  <c r="T156" i="5" s="1"/>
  <c r="T157" i="5" s="1"/>
  <c r="T158" i="5" s="1"/>
  <c r="S142" i="5"/>
  <c r="R142" i="5"/>
  <c r="Q142" i="5"/>
  <c r="O142" i="5"/>
  <c r="N142" i="5"/>
  <c r="M142" i="5"/>
  <c r="M148" i="5" s="1"/>
  <c r="M154" i="5" s="1"/>
  <c r="L142" i="5"/>
  <c r="K142" i="5"/>
  <c r="J142" i="5"/>
  <c r="C142" i="5"/>
  <c r="B142" i="5"/>
  <c r="A142" i="5"/>
  <c r="M141" i="5"/>
  <c r="R140" i="5"/>
  <c r="Q140" i="5"/>
  <c r="O140" i="5"/>
  <c r="N140" i="5"/>
  <c r="M140" i="5"/>
  <c r="L140" i="5"/>
  <c r="K140" i="5"/>
  <c r="J140" i="5"/>
  <c r="C140" i="5"/>
  <c r="B140" i="5"/>
  <c r="A140" i="5"/>
  <c r="R139" i="5"/>
  <c r="Q139" i="5"/>
  <c r="O139" i="5"/>
  <c r="N139" i="5"/>
  <c r="M139" i="5"/>
  <c r="L139" i="5"/>
  <c r="K139" i="5"/>
  <c r="J139" i="5"/>
  <c r="C139" i="5"/>
  <c r="B139" i="5"/>
  <c r="A139" i="5"/>
  <c r="C138" i="5"/>
  <c r="B138" i="5"/>
  <c r="A138" i="5"/>
  <c r="C137" i="5"/>
  <c r="B137" i="5"/>
  <c r="A137" i="5"/>
  <c r="R136" i="5"/>
  <c r="Q136" i="5"/>
  <c r="O136" i="5"/>
  <c r="N136" i="5"/>
  <c r="M136" i="5"/>
  <c r="L136" i="5"/>
  <c r="K136" i="5"/>
  <c r="J136" i="5"/>
  <c r="C136" i="5"/>
  <c r="B136" i="5"/>
  <c r="A136" i="5"/>
  <c r="R135" i="5"/>
  <c r="Q135" i="5"/>
  <c r="O135" i="5"/>
  <c r="N135" i="5"/>
  <c r="M135" i="5"/>
  <c r="L135" i="5"/>
  <c r="K135" i="5"/>
  <c r="J135" i="5"/>
  <c r="C135" i="5"/>
  <c r="B135" i="5"/>
  <c r="A135" i="5"/>
  <c r="R134" i="5"/>
  <c r="Q134" i="5"/>
  <c r="O134" i="5"/>
  <c r="N134" i="5"/>
  <c r="M134" i="5"/>
  <c r="L134" i="5"/>
  <c r="K134" i="5"/>
  <c r="J134" i="5"/>
  <c r="C134" i="5"/>
  <c r="B134" i="5"/>
  <c r="A134" i="5"/>
  <c r="C133" i="5"/>
  <c r="B133" i="5"/>
  <c r="A133" i="5"/>
  <c r="C132" i="5"/>
  <c r="B132" i="5"/>
  <c r="A132" i="5"/>
  <c r="R131" i="5"/>
  <c r="Q131" i="5"/>
  <c r="O131" i="5"/>
  <c r="N131" i="5"/>
  <c r="M131" i="5"/>
  <c r="L131" i="5"/>
  <c r="K131" i="5"/>
  <c r="J131" i="5"/>
  <c r="C131" i="5"/>
  <c r="B131" i="5"/>
  <c r="A131" i="5"/>
  <c r="R130" i="5"/>
  <c r="Q130" i="5"/>
  <c r="O130" i="5"/>
  <c r="N130" i="5"/>
  <c r="M130" i="5"/>
  <c r="L130" i="5"/>
  <c r="K130" i="5"/>
  <c r="J130" i="5"/>
  <c r="C130" i="5"/>
  <c r="B130" i="5"/>
  <c r="A130" i="5"/>
  <c r="R129" i="5"/>
  <c r="Q129" i="5"/>
  <c r="O129" i="5"/>
  <c r="N129" i="5"/>
  <c r="M129" i="5"/>
  <c r="L129" i="5"/>
  <c r="K129" i="5"/>
  <c r="J129" i="5"/>
  <c r="C129" i="5"/>
  <c r="B129" i="5"/>
  <c r="A129" i="5"/>
  <c r="C128" i="5"/>
  <c r="B128" i="5"/>
  <c r="A128" i="5"/>
  <c r="C127" i="5"/>
  <c r="B127" i="5"/>
  <c r="A127" i="5"/>
  <c r="C125" i="5"/>
  <c r="B125" i="5"/>
  <c r="A125" i="5"/>
  <c r="C124" i="5"/>
  <c r="B124" i="5"/>
  <c r="A124" i="5"/>
  <c r="C123" i="5"/>
  <c r="B123" i="5"/>
  <c r="A123" i="5"/>
  <c r="C122" i="5"/>
  <c r="B122" i="5"/>
  <c r="A122" i="5"/>
  <c r="S121" i="5"/>
  <c r="R121" i="5"/>
  <c r="Q121" i="5"/>
  <c r="O121" i="5"/>
  <c r="N121" i="5"/>
  <c r="M121" i="5"/>
  <c r="L121" i="5"/>
  <c r="K121" i="5"/>
  <c r="J121" i="5"/>
  <c r="C121" i="5"/>
  <c r="B121" i="5"/>
  <c r="A121" i="5"/>
  <c r="C120" i="5"/>
  <c r="B120" i="5"/>
  <c r="A120" i="5"/>
  <c r="C119" i="5"/>
  <c r="B119" i="5"/>
  <c r="A119" i="5"/>
  <c r="C118" i="5"/>
  <c r="B118" i="5"/>
  <c r="A118" i="5"/>
  <c r="C117" i="5"/>
  <c r="B117" i="5"/>
  <c r="A117" i="5"/>
  <c r="S116" i="5"/>
  <c r="R116" i="5"/>
  <c r="Q116" i="5"/>
  <c r="O116" i="5"/>
  <c r="N116" i="5"/>
  <c r="M116" i="5"/>
  <c r="L116" i="5"/>
  <c r="K116" i="5"/>
  <c r="J116" i="5"/>
  <c r="C116" i="5"/>
  <c r="B116" i="5"/>
  <c r="A116" i="5"/>
  <c r="C115" i="5"/>
  <c r="B115" i="5"/>
  <c r="A115" i="5"/>
  <c r="M114" i="5"/>
  <c r="C112" i="5"/>
  <c r="B112" i="5"/>
  <c r="A112" i="5"/>
  <c r="C111" i="5"/>
  <c r="B111" i="5"/>
  <c r="A111" i="5"/>
  <c r="O110" i="5"/>
  <c r="N110" i="5"/>
  <c r="M110" i="5"/>
  <c r="L110" i="5"/>
  <c r="K110" i="5"/>
  <c r="J110" i="5"/>
  <c r="C110" i="5"/>
  <c r="B110" i="5"/>
  <c r="A110" i="5"/>
  <c r="O109" i="5"/>
  <c r="N109" i="5"/>
  <c r="M109" i="5"/>
  <c r="L109" i="5"/>
  <c r="K109" i="5"/>
  <c r="J109" i="5"/>
  <c r="C109" i="5"/>
  <c r="B109" i="5"/>
  <c r="A109" i="5"/>
  <c r="O108" i="5"/>
  <c r="N108" i="5"/>
  <c r="M108" i="5"/>
  <c r="L108" i="5"/>
  <c r="K108" i="5"/>
  <c r="J108" i="5"/>
  <c r="C108" i="5"/>
  <c r="B108" i="5"/>
  <c r="A108" i="5"/>
  <c r="O107" i="5"/>
  <c r="N107" i="5"/>
  <c r="M107" i="5"/>
  <c r="L107" i="5"/>
  <c r="K107" i="5"/>
  <c r="J107" i="5"/>
  <c r="C107" i="5"/>
  <c r="B107" i="5"/>
  <c r="A107" i="5"/>
  <c r="O106" i="5"/>
  <c r="N106" i="5"/>
  <c r="M106" i="5"/>
  <c r="L106" i="5"/>
  <c r="K106" i="5"/>
  <c r="J106" i="5"/>
  <c r="C106" i="5"/>
  <c r="B106" i="5"/>
  <c r="A106" i="5"/>
  <c r="O105" i="5"/>
  <c r="N105" i="5"/>
  <c r="M105" i="5"/>
  <c r="L105" i="5"/>
  <c r="K105" i="5"/>
  <c r="J105" i="5"/>
  <c r="C105" i="5"/>
  <c r="B105" i="5"/>
  <c r="A105" i="5"/>
  <c r="R104" i="5"/>
  <c r="O104" i="5"/>
  <c r="N104" i="5"/>
  <c r="M104" i="5"/>
  <c r="L104" i="5"/>
  <c r="K104" i="5"/>
  <c r="J104" i="5"/>
  <c r="C104" i="5"/>
  <c r="B104" i="5"/>
  <c r="A104" i="5"/>
  <c r="R103" i="5"/>
  <c r="O103" i="5"/>
  <c r="N103" i="5"/>
  <c r="M103" i="5"/>
  <c r="L103" i="5"/>
  <c r="K103" i="5"/>
  <c r="J103" i="5"/>
  <c r="C103" i="5"/>
  <c r="B103" i="5"/>
  <c r="A103" i="5"/>
  <c r="R102" i="5"/>
  <c r="O102" i="5"/>
  <c r="N102" i="5"/>
  <c r="M102" i="5"/>
  <c r="L102" i="5"/>
  <c r="K102" i="5"/>
  <c r="J102" i="5"/>
  <c r="C102" i="5"/>
  <c r="B102" i="5"/>
  <c r="A102" i="5"/>
  <c r="K100" i="5"/>
  <c r="J100" i="5"/>
  <c r="C100" i="5"/>
  <c r="B100" i="5"/>
  <c r="A100" i="5"/>
  <c r="R99" i="5"/>
  <c r="Q99" i="5"/>
  <c r="O99" i="5"/>
  <c r="N99" i="5"/>
  <c r="L99" i="5"/>
  <c r="K99" i="5"/>
  <c r="J99" i="5"/>
  <c r="C99" i="5"/>
  <c r="B99" i="5"/>
  <c r="A99" i="5"/>
  <c r="T98" i="5"/>
  <c r="R98" i="5"/>
  <c r="Q98" i="5"/>
  <c r="O98" i="5"/>
  <c r="N98" i="5"/>
  <c r="M98" i="5"/>
  <c r="L98" i="5"/>
  <c r="K98" i="5"/>
  <c r="J98" i="5"/>
  <c r="C98" i="5"/>
  <c r="B98" i="5"/>
  <c r="A98" i="5"/>
  <c r="R97" i="5"/>
  <c r="Q97" i="5"/>
  <c r="O97" i="5"/>
  <c r="N97" i="5"/>
  <c r="L97" i="5"/>
  <c r="K97" i="5"/>
  <c r="J97" i="5"/>
  <c r="C97" i="5"/>
  <c r="B97" i="5"/>
  <c r="A97" i="5"/>
  <c r="T96" i="5"/>
  <c r="R96" i="5"/>
  <c r="Q96" i="5"/>
  <c r="O96" i="5"/>
  <c r="N96" i="5"/>
  <c r="M96" i="5"/>
  <c r="L96" i="5"/>
  <c r="K96" i="5"/>
  <c r="J96" i="5"/>
  <c r="C96" i="5"/>
  <c r="B96" i="5"/>
  <c r="A96" i="5"/>
  <c r="R95" i="5"/>
  <c r="Q95" i="5"/>
  <c r="O95" i="5"/>
  <c r="N95" i="5"/>
  <c r="L95" i="5"/>
  <c r="K95" i="5"/>
  <c r="J95" i="5"/>
  <c r="C95" i="5"/>
  <c r="B95" i="5"/>
  <c r="A95" i="5"/>
  <c r="T94" i="5"/>
  <c r="R94" i="5"/>
  <c r="Q94" i="5"/>
  <c r="O94" i="5"/>
  <c r="N94" i="5"/>
  <c r="M94" i="5"/>
  <c r="L94" i="5"/>
  <c r="K94" i="5"/>
  <c r="J94" i="5"/>
  <c r="C94" i="5"/>
  <c r="B94" i="5"/>
  <c r="A94" i="5"/>
  <c r="R93" i="5"/>
  <c r="Q93" i="5"/>
  <c r="O93" i="5"/>
  <c r="N93" i="5"/>
  <c r="L93" i="5"/>
  <c r="K93" i="5"/>
  <c r="J93" i="5"/>
  <c r="C93" i="5"/>
  <c r="B93" i="5"/>
  <c r="A93" i="5"/>
  <c r="T92" i="5"/>
  <c r="S92" i="5"/>
  <c r="R92" i="5"/>
  <c r="Q92" i="5"/>
  <c r="O92" i="5"/>
  <c r="N92" i="5"/>
  <c r="M92" i="5"/>
  <c r="L92" i="5"/>
  <c r="K92" i="5"/>
  <c r="J92" i="5"/>
  <c r="C92" i="5"/>
  <c r="B92" i="5"/>
  <c r="A92" i="5"/>
  <c r="R91" i="5"/>
  <c r="Q91" i="5"/>
  <c r="O91" i="5"/>
  <c r="N91" i="5"/>
  <c r="L91" i="5"/>
  <c r="K91" i="5"/>
  <c r="J91" i="5"/>
  <c r="C91" i="5"/>
  <c r="B91" i="5"/>
  <c r="A91" i="5"/>
  <c r="T90" i="5"/>
  <c r="S90" i="5"/>
  <c r="R90" i="5"/>
  <c r="Q90" i="5"/>
  <c r="O90" i="5"/>
  <c r="N90" i="5"/>
  <c r="L90" i="5"/>
  <c r="K90" i="5"/>
  <c r="J90" i="5"/>
  <c r="C90" i="5"/>
  <c r="B90" i="5"/>
  <c r="A90" i="5"/>
  <c r="M89" i="5"/>
  <c r="M90" i="5" s="1"/>
  <c r="K87" i="5"/>
  <c r="J87" i="5"/>
  <c r="C87" i="5"/>
  <c r="B87" i="5"/>
  <c r="A87" i="5"/>
  <c r="K86" i="5"/>
  <c r="J86" i="5"/>
  <c r="C86" i="5"/>
  <c r="B86" i="5"/>
  <c r="A86" i="5"/>
  <c r="K85" i="5"/>
  <c r="J85" i="5"/>
  <c r="C85" i="5"/>
  <c r="B85" i="5"/>
  <c r="A85" i="5"/>
  <c r="K84" i="5"/>
  <c r="J84" i="5"/>
  <c r="C84" i="5"/>
  <c r="B84" i="5"/>
  <c r="A84" i="5"/>
  <c r="K83" i="5"/>
  <c r="J83" i="5"/>
  <c r="C83" i="5"/>
  <c r="B83" i="5"/>
  <c r="A83" i="5"/>
  <c r="K82" i="5"/>
  <c r="J82" i="5"/>
  <c r="C82" i="5"/>
  <c r="B82" i="5"/>
  <c r="A82" i="5"/>
  <c r="K81" i="5"/>
  <c r="J81" i="5"/>
  <c r="C81" i="5"/>
  <c r="B81" i="5"/>
  <c r="A81" i="5"/>
  <c r="K80" i="5"/>
  <c r="J80" i="5"/>
  <c r="C80" i="5"/>
  <c r="B80" i="5"/>
  <c r="A80" i="5"/>
  <c r="K79" i="5"/>
  <c r="J79" i="5"/>
  <c r="C79" i="5"/>
  <c r="B79" i="5"/>
  <c r="A79" i="5"/>
  <c r="K78" i="5"/>
  <c r="J78" i="5"/>
  <c r="C78" i="5"/>
  <c r="B78" i="5"/>
  <c r="A78" i="5"/>
  <c r="K77" i="5"/>
  <c r="J77" i="5"/>
  <c r="C77" i="5"/>
  <c r="B77" i="5"/>
  <c r="A77" i="5"/>
  <c r="K75" i="5"/>
  <c r="J75" i="5"/>
  <c r="C75" i="5"/>
  <c r="B75" i="5"/>
  <c r="A75" i="5"/>
  <c r="R74" i="5"/>
  <c r="Q74" i="5"/>
  <c r="O74" i="5"/>
  <c r="N74" i="5"/>
  <c r="M74" i="5"/>
  <c r="L74" i="5"/>
  <c r="K74" i="5"/>
  <c r="J74" i="5"/>
  <c r="C74" i="5"/>
  <c r="B74" i="5"/>
  <c r="A74" i="5"/>
  <c r="R73" i="5"/>
  <c r="Q73" i="5"/>
  <c r="O73" i="5"/>
  <c r="N73" i="5"/>
  <c r="M73" i="5"/>
  <c r="L73" i="5"/>
  <c r="K73" i="5"/>
  <c r="J73" i="5"/>
  <c r="C73" i="5"/>
  <c r="B73" i="5"/>
  <c r="A73" i="5"/>
  <c r="R72" i="5"/>
  <c r="Q72" i="5"/>
  <c r="O72" i="5"/>
  <c r="N72" i="5"/>
  <c r="M72" i="5"/>
  <c r="L72" i="5"/>
  <c r="K72" i="5"/>
  <c r="J72" i="5"/>
  <c r="C72" i="5"/>
  <c r="B72" i="5"/>
  <c r="A72" i="5"/>
  <c r="R71" i="5"/>
  <c r="Q71" i="5"/>
  <c r="O71" i="5"/>
  <c r="N71" i="5"/>
  <c r="M71" i="5"/>
  <c r="L71" i="5"/>
  <c r="K71" i="5"/>
  <c r="J71" i="5"/>
  <c r="C71" i="5"/>
  <c r="B71" i="5"/>
  <c r="A71" i="5"/>
  <c r="R70" i="5"/>
  <c r="Q70" i="5"/>
  <c r="O70" i="5"/>
  <c r="N70" i="5"/>
  <c r="M70" i="5"/>
  <c r="L70" i="5"/>
  <c r="K70" i="5"/>
  <c r="J70" i="5"/>
  <c r="C70" i="5"/>
  <c r="B70" i="5"/>
  <c r="A70" i="5"/>
  <c r="R69" i="5"/>
  <c r="Q69" i="5"/>
  <c r="O69" i="5"/>
  <c r="N69" i="5"/>
  <c r="M69" i="5"/>
  <c r="L69" i="5"/>
  <c r="K69" i="5"/>
  <c r="J69" i="5"/>
  <c r="C69" i="5"/>
  <c r="B69" i="5"/>
  <c r="A69" i="5"/>
  <c r="R68" i="5"/>
  <c r="Q68" i="5"/>
  <c r="O68" i="5"/>
  <c r="N68" i="5"/>
  <c r="M68" i="5"/>
  <c r="L68" i="5"/>
  <c r="K68" i="5"/>
  <c r="J68" i="5"/>
  <c r="C68" i="5"/>
  <c r="B68" i="5"/>
  <c r="A68" i="5"/>
  <c r="R67" i="5"/>
  <c r="Q67" i="5"/>
  <c r="O67" i="5"/>
  <c r="N67" i="5"/>
  <c r="M67" i="5"/>
  <c r="L67" i="5"/>
  <c r="K67" i="5"/>
  <c r="J67" i="5"/>
  <c r="C67" i="5"/>
  <c r="B67" i="5"/>
  <c r="A67" i="5"/>
  <c r="R66" i="5"/>
  <c r="Q66" i="5"/>
  <c r="O66" i="5"/>
  <c r="N66" i="5"/>
  <c r="M66" i="5"/>
  <c r="L66" i="5"/>
  <c r="K66" i="5"/>
  <c r="J66" i="5"/>
  <c r="C66" i="5"/>
  <c r="B66" i="5"/>
  <c r="A66" i="5"/>
  <c r="R65" i="5"/>
  <c r="Q65" i="5"/>
  <c r="O65" i="5"/>
  <c r="N65" i="5"/>
  <c r="M65" i="5"/>
  <c r="L65" i="5"/>
  <c r="K65" i="5"/>
  <c r="J65" i="5"/>
  <c r="C65" i="5"/>
  <c r="B65" i="5"/>
  <c r="A65" i="5"/>
  <c r="C61" i="5"/>
  <c r="B61" i="5"/>
  <c r="A61" i="5"/>
  <c r="C60" i="5"/>
  <c r="B60" i="5"/>
  <c r="A60" i="5"/>
  <c r="R59" i="5"/>
  <c r="Q59" i="5"/>
  <c r="O59" i="5"/>
  <c r="N59" i="5"/>
  <c r="M59" i="5"/>
  <c r="L59" i="5"/>
  <c r="K59" i="5"/>
  <c r="J59" i="5"/>
  <c r="C59" i="5"/>
  <c r="B59" i="5"/>
  <c r="A59" i="5"/>
  <c r="R58" i="5"/>
  <c r="Q58" i="5"/>
  <c r="O58" i="5"/>
  <c r="N58" i="5"/>
  <c r="M58" i="5"/>
  <c r="L58" i="5"/>
  <c r="K58" i="5"/>
  <c r="J58" i="5"/>
  <c r="C58" i="5"/>
  <c r="B58" i="5"/>
  <c r="A58" i="5"/>
  <c r="R57" i="5"/>
  <c r="Q57" i="5"/>
  <c r="O57" i="5"/>
  <c r="N57" i="5"/>
  <c r="M57" i="5"/>
  <c r="L57" i="5"/>
  <c r="K57" i="5"/>
  <c r="J57" i="5"/>
  <c r="C57" i="5"/>
  <c r="B57" i="5"/>
  <c r="A57" i="5"/>
  <c r="R56" i="5"/>
  <c r="Q56" i="5"/>
  <c r="O56" i="5"/>
  <c r="N56" i="5"/>
  <c r="M56" i="5"/>
  <c r="L56" i="5"/>
  <c r="K56" i="5"/>
  <c r="J56" i="5"/>
  <c r="C56" i="5"/>
  <c r="B56" i="5"/>
  <c r="A56" i="5"/>
  <c r="R55" i="5"/>
  <c r="Q55" i="5"/>
  <c r="O55" i="5"/>
  <c r="N55" i="5"/>
  <c r="M55" i="5"/>
  <c r="L55" i="5"/>
  <c r="K55" i="5"/>
  <c r="J55" i="5"/>
  <c r="C55" i="5"/>
  <c r="B55" i="5"/>
  <c r="A55" i="5"/>
  <c r="R54" i="5"/>
  <c r="Q54" i="5"/>
  <c r="O54" i="5"/>
  <c r="N54" i="5"/>
  <c r="M54" i="5"/>
  <c r="L54" i="5"/>
  <c r="K54" i="5"/>
  <c r="J54" i="5"/>
  <c r="C54" i="5"/>
  <c r="B54" i="5"/>
  <c r="A54" i="5"/>
  <c r="R53" i="5"/>
  <c r="Q53" i="5"/>
  <c r="O53" i="5"/>
  <c r="N53" i="5"/>
  <c r="M53" i="5"/>
  <c r="L53" i="5"/>
  <c r="K53" i="5"/>
  <c r="J53" i="5"/>
  <c r="C53" i="5"/>
  <c r="B53" i="5"/>
  <c r="A53" i="5"/>
  <c r="R52" i="5"/>
  <c r="Q52" i="5"/>
  <c r="O52" i="5"/>
  <c r="N52" i="5"/>
  <c r="M52" i="5"/>
  <c r="L52" i="5"/>
  <c r="K52" i="5"/>
  <c r="J52" i="5"/>
  <c r="C52" i="5"/>
  <c r="B52" i="5"/>
  <c r="A52" i="5"/>
  <c r="C51" i="5"/>
  <c r="B51" i="5"/>
  <c r="A51" i="5"/>
  <c r="C50" i="5"/>
  <c r="B50" i="5"/>
  <c r="A50" i="5"/>
  <c r="R49" i="5"/>
  <c r="Q49" i="5"/>
  <c r="O49" i="5"/>
  <c r="N49" i="5"/>
  <c r="M49" i="5"/>
  <c r="L49" i="5"/>
  <c r="K49" i="5"/>
  <c r="J49" i="5"/>
  <c r="C49" i="5"/>
  <c r="B49" i="5"/>
  <c r="A49" i="5"/>
  <c r="R48" i="5"/>
  <c r="Q48" i="5"/>
  <c r="O48" i="5"/>
  <c r="N48" i="5"/>
  <c r="M48" i="5"/>
  <c r="L48" i="5"/>
  <c r="K48" i="5"/>
  <c r="J48" i="5"/>
  <c r="C48" i="5"/>
  <c r="B48" i="5"/>
  <c r="A48" i="5"/>
  <c r="C47" i="5"/>
  <c r="B47" i="5"/>
  <c r="A47" i="5"/>
  <c r="R46" i="5"/>
  <c r="Q46" i="5"/>
  <c r="O46" i="5"/>
  <c r="N46" i="5"/>
  <c r="M46" i="5"/>
  <c r="L46" i="5"/>
  <c r="K46" i="5"/>
  <c r="J46" i="5"/>
  <c r="C46" i="5"/>
  <c r="B46" i="5"/>
  <c r="A46" i="5"/>
  <c r="R45" i="5"/>
  <c r="Q45" i="5"/>
  <c r="O45" i="5"/>
  <c r="N45" i="5"/>
  <c r="M45" i="5"/>
  <c r="L45" i="5"/>
  <c r="K45" i="5"/>
  <c r="J45" i="5"/>
  <c r="C45" i="5"/>
  <c r="B45" i="5"/>
  <c r="A45" i="5"/>
  <c r="R44" i="5"/>
  <c r="Q44" i="5"/>
  <c r="O44" i="5"/>
  <c r="N44" i="5"/>
  <c r="M44" i="5"/>
  <c r="L44" i="5"/>
  <c r="K44" i="5"/>
  <c r="J44" i="5"/>
  <c r="C44" i="5"/>
  <c r="B44" i="5"/>
  <c r="A44" i="5"/>
  <c r="R43" i="5"/>
  <c r="Q43" i="5"/>
  <c r="O43" i="5"/>
  <c r="N43" i="5"/>
  <c r="M43" i="5"/>
  <c r="L43" i="5"/>
  <c r="K43" i="5"/>
  <c r="J43" i="5"/>
  <c r="C43" i="5"/>
  <c r="B43" i="5"/>
  <c r="A43" i="5"/>
  <c r="R42" i="5"/>
  <c r="Q42" i="5"/>
  <c r="O42" i="5"/>
  <c r="N42" i="5"/>
  <c r="M42" i="5"/>
  <c r="L42" i="5"/>
  <c r="K42" i="5"/>
  <c r="J42" i="5"/>
  <c r="C42" i="5"/>
  <c r="B42" i="5"/>
  <c r="A42" i="5"/>
  <c r="C41" i="5"/>
  <c r="B41" i="5"/>
  <c r="A41" i="5"/>
  <c r="C40" i="5"/>
  <c r="B40" i="5"/>
  <c r="A40" i="5"/>
  <c r="R39" i="5"/>
  <c r="Q39" i="5"/>
  <c r="O39" i="5"/>
  <c r="N39" i="5"/>
  <c r="M39" i="5"/>
  <c r="L39" i="5"/>
  <c r="K39" i="5"/>
  <c r="J39" i="5"/>
  <c r="C39" i="5"/>
  <c r="B39" i="5"/>
  <c r="A39" i="5"/>
  <c r="R38" i="5"/>
  <c r="Q38" i="5"/>
  <c r="O38" i="5"/>
  <c r="N38" i="5"/>
  <c r="M38" i="5"/>
  <c r="L38" i="5"/>
  <c r="K38" i="5"/>
  <c r="J38" i="5"/>
  <c r="C38" i="5"/>
  <c r="B38" i="5"/>
  <c r="A38" i="5"/>
  <c r="C37" i="5"/>
  <c r="B37" i="5"/>
  <c r="A37" i="5"/>
  <c r="R36" i="5"/>
  <c r="Q36" i="5"/>
  <c r="O36" i="5"/>
  <c r="N36" i="5"/>
  <c r="M36" i="5"/>
  <c r="L36" i="5"/>
  <c r="K36" i="5"/>
  <c r="J36" i="5"/>
  <c r="C36" i="5"/>
  <c r="B36" i="5"/>
  <c r="A36" i="5"/>
  <c r="R35" i="5"/>
  <c r="Q35" i="5"/>
  <c r="O35" i="5"/>
  <c r="N35" i="5"/>
  <c r="M35" i="5"/>
  <c r="L35" i="5"/>
  <c r="K35" i="5"/>
  <c r="J35" i="5"/>
  <c r="C35" i="5"/>
  <c r="B35" i="5"/>
  <c r="A35" i="5"/>
  <c r="R34" i="5"/>
  <c r="Q34" i="5"/>
  <c r="O34" i="5"/>
  <c r="N34" i="5"/>
  <c r="M34" i="5"/>
  <c r="L34" i="5"/>
  <c r="K34" i="5"/>
  <c r="J34" i="5"/>
  <c r="C34" i="5"/>
  <c r="B34" i="5"/>
  <c r="A34" i="5"/>
  <c r="R33" i="5"/>
  <c r="Q33" i="5"/>
  <c r="O33" i="5"/>
  <c r="N33" i="5"/>
  <c r="M33" i="5"/>
  <c r="L33" i="5"/>
  <c r="K33" i="5"/>
  <c r="J33" i="5"/>
  <c r="C33" i="5"/>
  <c r="B33" i="5"/>
  <c r="A33" i="5"/>
  <c r="R32" i="5"/>
  <c r="Q32" i="5"/>
  <c r="O32" i="5"/>
  <c r="N32" i="5"/>
  <c r="M32" i="5"/>
  <c r="L32" i="5"/>
  <c r="K32" i="5"/>
  <c r="J32" i="5"/>
  <c r="C32" i="5"/>
  <c r="B32" i="5"/>
  <c r="A32" i="5"/>
  <c r="C31" i="5"/>
  <c r="B31" i="5"/>
  <c r="A31" i="5"/>
  <c r="C30" i="5"/>
  <c r="B30" i="5"/>
  <c r="A30" i="5"/>
  <c r="C29" i="5"/>
  <c r="B29" i="5"/>
  <c r="A29" i="5"/>
  <c r="C28" i="5"/>
  <c r="B28" i="5"/>
  <c r="A28" i="5"/>
  <c r="C27" i="5"/>
  <c r="B27" i="5"/>
  <c r="A27" i="5"/>
  <c r="C26" i="5"/>
  <c r="B26" i="5"/>
  <c r="A26" i="5"/>
  <c r="C25" i="5"/>
  <c r="B25" i="5"/>
  <c r="A25" i="5"/>
  <c r="R24" i="5"/>
  <c r="Q24" i="5"/>
  <c r="O24" i="5"/>
  <c r="N24" i="5"/>
  <c r="M24" i="5"/>
  <c r="L24" i="5"/>
  <c r="K24" i="5"/>
  <c r="J24" i="5"/>
  <c r="C24" i="5"/>
  <c r="B24" i="5"/>
  <c r="A24" i="5"/>
  <c r="C23" i="5"/>
  <c r="B23" i="5"/>
  <c r="A23" i="5"/>
  <c r="R22" i="5"/>
  <c r="Q22" i="5"/>
  <c r="O22" i="5"/>
  <c r="N22" i="5"/>
  <c r="M22" i="5"/>
  <c r="L22" i="5"/>
  <c r="K22" i="5"/>
  <c r="J22" i="5"/>
  <c r="C22" i="5"/>
  <c r="B22" i="5"/>
  <c r="A22" i="5"/>
  <c r="C21" i="5"/>
  <c r="B21" i="5"/>
  <c r="A21" i="5"/>
  <c r="C20" i="5"/>
  <c r="B20" i="5"/>
  <c r="A20" i="5"/>
  <c r="R19" i="5"/>
  <c r="Q19" i="5"/>
  <c r="O19" i="5"/>
  <c r="N19" i="5"/>
  <c r="M19" i="5"/>
  <c r="L19" i="5"/>
  <c r="K19" i="5"/>
  <c r="J19" i="5"/>
  <c r="C19" i="5"/>
  <c r="B19" i="5"/>
  <c r="A19" i="5"/>
  <c r="R18" i="5"/>
  <c r="Q18" i="5"/>
  <c r="O18" i="5"/>
  <c r="N18" i="5"/>
  <c r="M18" i="5"/>
  <c r="L18" i="5"/>
  <c r="K18" i="5"/>
  <c r="J18" i="5"/>
  <c r="C18" i="5"/>
  <c r="B18" i="5"/>
  <c r="A18" i="5"/>
  <c r="R17" i="5"/>
  <c r="Q17" i="5"/>
  <c r="O17" i="5"/>
  <c r="N17" i="5"/>
  <c r="M17" i="5"/>
  <c r="L17" i="5"/>
  <c r="K17" i="5"/>
  <c r="J17" i="5"/>
  <c r="C17" i="5"/>
  <c r="B17" i="5"/>
  <c r="A17" i="5"/>
  <c r="R16" i="5"/>
  <c r="Q16" i="5"/>
  <c r="O16" i="5"/>
  <c r="N16" i="5"/>
  <c r="M16" i="5"/>
  <c r="L16" i="5"/>
  <c r="K16" i="5"/>
  <c r="J16" i="5"/>
  <c r="C16" i="5"/>
  <c r="B16" i="5"/>
  <c r="A16" i="5"/>
  <c r="R15" i="5"/>
  <c r="Q15" i="5"/>
  <c r="O15" i="5"/>
  <c r="N15" i="5"/>
  <c r="M15" i="5"/>
  <c r="L15" i="5"/>
  <c r="K15" i="5"/>
  <c r="J15" i="5"/>
  <c r="C15" i="5"/>
  <c r="B15" i="5"/>
  <c r="A15" i="5"/>
  <c r="R14" i="5"/>
  <c r="Q14" i="5"/>
  <c r="O14" i="5"/>
  <c r="N14" i="5"/>
  <c r="M14" i="5"/>
  <c r="L14" i="5"/>
  <c r="K14" i="5"/>
  <c r="J14" i="5"/>
  <c r="C14" i="5"/>
  <c r="B14" i="5"/>
  <c r="A14" i="5"/>
  <c r="R13" i="5"/>
  <c r="Q13" i="5"/>
  <c r="O13" i="5"/>
  <c r="N13" i="5"/>
  <c r="M13" i="5"/>
  <c r="L13" i="5"/>
  <c r="K13" i="5"/>
  <c r="J13" i="5"/>
  <c r="C13" i="5"/>
  <c r="B13" i="5"/>
  <c r="A13" i="5"/>
  <c r="R12" i="5"/>
  <c r="Q12" i="5"/>
  <c r="O12" i="5"/>
  <c r="N12" i="5"/>
  <c r="M12" i="5"/>
  <c r="L12" i="5"/>
  <c r="K12" i="5"/>
  <c r="J12" i="5"/>
  <c r="C12" i="5"/>
  <c r="B12" i="5"/>
  <c r="A12" i="5"/>
  <c r="C11" i="5"/>
  <c r="B11" i="5"/>
  <c r="A11" i="5"/>
  <c r="C10" i="5"/>
  <c r="B10" i="5"/>
  <c r="A10" i="5"/>
  <c r="R9" i="5"/>
  <c r="Q9" i="5"/>
  <c r="O9" i="5"/>
  <c r="N9" i="5"/>
  <c r="M9" i="5"/>
  <c r="L9" i="5"/>
  <c r="K9" i="5"/>
  <c r="J9" i="5"/>
  <c r="C9" i="5"/>
  <c r="B9" i="5"/>
  <c r="A9" i="5"/>
  <c r="R8" i="5"/>
  <c r="Q8" i="5"/>
  <c r="O8" i="5"/>
  <c r="N8" i="5"/>
  <c r="M8" i="5"/>
  <c r="L8" i="5"/>
  <c r="K8" i="5"/>
  <c r="J8" i="5"/>
  <c r="C8" i="5"/>
  <c r="B8" i="5"/>
  <c r="A8" i="5"/>
  <c r="R7" i="5"/>
  <c r="Q7" i="5"/>
  <c r="O7" i="5"/>
  <c r="N7" i="5"/>
  <c r="M7" i="5"/>
  <c r="L7" i="5"/>
  <c r="K7" i="5"/>
  <c r="J7" i="5"/>
  <c r="C7" i="5"/>
  <c r="B7" i="5"/>
  <c r="A7" i="5"/>
  <c r="R6" i="5"/>
  <c r="Q6" i="5"/>
  <c r="O6" i="5"/>
  <c r="N6" i="5"/>
  <c r="M6" i="5"/>
  <c r="L6" i="5"/>
  <c r="K6" i="5"/>
  <c r="J6" i="5"/>
  <c r="C6" i="5"/>
  <c r="B6" i="5"/>
  <c r="A6" i="5"/>
  <c r="R5" i="5"/>
  <c r="Q5" i="5"/>
  <c r="O5" i="5"/>
  <c r="N5" i="5"/>
  <c r="M5" i="5"/>
  <c r="L5" i="5"/>
  <c r="K5" i="5"/>
  <c r="J5" i="5"/>
  <c r="C5" i="5"/>
  <c r="B5" i="5"/>
  <c r="A5" i="5"/>
  <c r="R4" i="5"/>
  <c r="Q4" i="5"/>
  <c r="O4" i="5"/>
  <c r="N4" i="5"/>
  <c r="M4" i="5"/>
  <c r="L4" i="5"/>
  <c r="K4" i="5"/>
  <c r="J4" i="5"/>
  <c r="C4" i="5"/>
  <c r="B4" i="5"/>
  <c r="A4" i="5"/>
  <c r="R3" i="5"/>
  <c r="Q3" i="5"/>
  <c r="O3" i="5"/>
  <c r="N3" i="5"/>
  <c r="M3" i="5"/>
  <c r="L3" i="5"/>
  <c r="K3" i="5"/>
  <c r="J3" i="5"/>
  <c r="C3" i="5"/>
  <c r="B3" i="5"/>
  <c r="A3" i="5"/>
  <c r="Y29" i="4"/>
  <c r="X29" i="4"/>
  <c r="W29" i="4"/>
  <c r="V29" i="4"/>
  <c r="U29" i="4"/>
  <c r="T29" i="4"/>
  <c r="S29" i="4"/>
  <c r="R29" i="4"/>
  <c r="Y73" i="3"/>
  <c r="X73" i="3"/>
  <c r="W73" i="3"/>
  <c r="V73" i="3"/>
  <c r="U73" i="3"/>
  <c r="T73" i="3"/>
  <c r="Y72" i="3"/>
  <c r="X72" i="3"/>
  <c r="W72" i="3"/>
  <c r="V72" i="3"/>
  <c r="U72" i="3"/>
  <c r="T72" i="3"/>
  <c r="S72" i="3"/>
  <c r="R72" i="3"/>
  <c r="Y71" i="3"/>
  <c r="X71" i="3"/>
  <c r="W71" i="3"/>
  <c r="V71" i="3"/>
  <c r="U71" i="3"/>
  <c r="T71" i="3"/>
  <c r="S71" i="3"/>
  <c r="R71" i="3"/>
  <c r="Y70" i="3"/>
  <c r="X70" i="3"/>
  <c r="W70" i="3"/>
  <c r="V70" i="3"/>
  <c r="U70" i="3"/>
  <c r="T70" i="3"/>
  <c r="S70" i="3"/>
  <c r="R70" i="3"/>
  <c r="Y69" i="3"/>
  <c r="X69" i="3"/>
  <c r="W69" i="3"/>
  <c r="V69" i="3"/>
  <c r="U69" i="3"/>
  <c r="T69" i="3"/>
  <c r="S69" i="3"/>
  <c r="R69" i="3"/>
  <c r="Y68" i="3"/>
  <c r="X68" i="3"/>
  <c r="W68" i="3"/>
  <c r="V68" i="3"/>
  <c r="U68" i="3"/>
  <c r="S68" i="3"/>
  <c r="R68" i="3"/>
  <c r="Y67" i="3"/>
  <c r="X67" i="3"/>
  <c r="W67" i="3"/>
  <c r="V67" i="3"/>
  <c r="U67" i="3"/>
  <c r="T67" i="3"/>
  <c r="S67" i="3"/>
  <c r="R67" i="3"/>
  <c r="Y66" i="3"/>
  <c r="X66" i="3"/>
  <c r="W66" i="3"/>
  <c r="V66" i="3"/>
  <c r="U66" i="3"/>
  <c r="T66" i="3"/>
  <c r="S66" i="3"/>
  <c r="R66" i="3"/>
  <c r="Y65" i="3"/>
  <c r="X65" i="3"/>
  <c r="W65" i="3"/>
  <c r="V65" i="3"/>
  <c r="U65" i="3"/>
  <c r="T65" i="3"/>
  <c r="S65" i="3"/>
  <c r="R65" i="3"/>
  <c r="Y64" i="3"/>
  <c r="X64" i="3"/>
  <c r="W64" i="3"/>
  <c r="V64" i="3"/>
  <c r="U64" i="3"/>
  <c r="T64" i="3"/>
  <c r="S64" i="3"/>
  <c r="R64" i="3"/>
  <c r="N57" i="3"/>
  <c r="M57" i="3"/>
  <c r="D57" i="3"/>
  <c r="N56" i="3"/>
  <c r="M56" i="3"/>
  <c r="D56" i="3"/>
  <c r="N55" i="3"/>
  <c r="M55" i="3"/>
  <c r="D55" i="3"/>
  <c r="N54" i="3"/>
  <c r="M54" i="3"/>
  <c r="D54" i="3"/>
  <c r="N53" i="3"/>
  <c r="M53" i="3"/>
  <c r="D53" i="3"/>
  <c r="N52" i="3"/>
  <c r="M52" i="3"/>
  <c r="D52" i="3"/>
  <c r="N51" i="3"/>
  <c r="M51" i="3"/>
  <c r="D51" i="3"/>
  <c r="N50" i="3"/>
  <c r="M50" i="3"/>
  <c r="D50" i="3"/>
  <c r="N49" i="3"/>
  <c r="M49" i="3"/>
  <c r="D49" i="3"/>
  <c r="N48" i="3"/>
  <c r="M48" i="3"/>
  <c r="D48" i="3"/>
  <c r="N47" i="3"/>
  <c r="M47" i="3"/>
  <c r="D47" i="3"/>
  <c r="N46" i="3"/>
  <c r="M46" i="3"/>
  <c r="D46" i="3"/>
  <c r="N45" i="3"/>
  <c r="M45" i="3"/>
  <c r="D45" i="3"/>
  <c r="N44" i="3"/>
  <c r="M44" i="3"/>
  <c r="D44" i="3"/>
  <c r="N43" i="3"/>
  <c r="M43" i="3"/>
  <c r="D43" i="3"/>
  <c r="N42" i="3"/>
  <c r="M42" i="3"/>
  <c r="D42" i="3"/>
  <c r="N41" i="3"/>
  <c r="M41" i="3"/>
  <c r="D41" i="3"/>
  <c r="N40" i="3"/>
  <c r="M40" i="3"/>
  <c r="D40" i="3"/>
  <c r="N39" i="3"/>
  <c r="M39" i="3"/>
  <c r="D39" i="3"/>
  <c r="N38" i="3"/>
  <c r="M38" i="3"/>
  <c r="D38" i="3"/>
  <c r="N37" i="3"/>
  <c r="M37" i="3"/>
  <c r="D37" i="3"/>
  <c r="N36" i="3"/>
  <c r="M36" i="3"/>
  <c r="D36" i="3"/>
  <c r="N35" i="3"/>
  <c r="M35" i="3"/>
  <c r="D35" i="3"/>
  <c r="N34" i="3"/>
  <c r="M34" i="3"/>
  <c r="D34" i="3"/>
  <c r="N33" i="3"/>
  <c r="M33" i="3"/>
  <c r="D33" i="3"/>
  <c r="N32" i="3"/>
  <c r="M32" i="3"/>
  <c r="D32" i="3"/>
  <c r="N31" i="3"/>
  <c r="M31" i="3"/>
  <c r="D31" i="3"/>
  <c r="N30" i="3"/>
  <c r="M30" i="3"/>
  <c r="D30" i="3"/>
  <c r="N29" i="3"/>
  <c r="M29" i="3"/>
  <c r="D29" i="3"/>
  <c r="N28" i="3"/>
  <c r="M28" i="3"/>
  <c r="D28" i="3"/>
  <c r="N27" i="3"/>
  <c r="M27" i="3"/>
  <c r="D27" i="3"/>
  <c r="N26" i="3"/>
  <c r="M26" i="3"/>
  <c r="D26" i="3"/>
  <c r="N25" i="3"/>
  <c r="M25" i="3"/>
  <c r="D25" i="3"/>
  <c r="N24" i="3"/>
  <c r="M24" i="3"/>
  <c r="D24" i="3"/>
  <c r="N23" i="3"/>
  <c r="M23" i="3"/>
  <c r="D23" i="3"/>
  <c r="N22" i="3"/>
  <c r="M22" i="3"/>
  <c r="D22" i="3"/>
  <c r="N21" i="3"/>
  <c r="M21" i="3"/>
  <c r="D21" i="3"/>
  <c r="N20" i="3"/>
  <c r="M20" i="3"/>
  <c r="D20" i="3"/>
  <c r="N19" i="3"/>
  <c r="M19" i="3"/>
  <c r="D19" i="3"/>
  <c r="N18" i="3"/>
  <c r="M18" i="3"/>
  <c r="D18" i="3"/>
  <c r="N17" i="3"/>
  <c r="M17" i="3"/>
  <c r="D17" i="3"/>
  <c r="N16" i="3"/>
  <c r="M16" i="3"/>
  <c r="D16" i="3"/>
  <c r="D15" i="3"/>
  <c r="N14" i="3"/>
  <c r="M14" i="3"/>
  <c r="D14" i="3"/>
  <c r="N13" i="3"/>
  <c r="M13" i="3"/>
  <c r="D13" i="3"/>
  <c r="N12" i="3"/>
  <c r="M12" i="3"/>
  <c r="D12" i="3"/>
  <c r="N11" i="3"/>
  <c r="M11" i="3"/>
  <c r="D11" i="3"/>
  <c r="N10" i="3"/>
  <c r="M10" i="3"/>
  <c r="D10" i="3"/>
  <c r="N9" i="3"/>
  <c r="M9" i="3"/>
  <c r="D9" i="3"/>
  <c r="N8" i="3"/>
  <c r="M8" i="3"/>
  <c r="D8" i="3"/>
  <c r="N7" i="3"/>
  <c r="M7" i="3"/>
  <c r="D7" i="3"/>
  <c r="E3" i="3"/>
  <c r="B18" i="1" a="1"/>
  <c r="B18" i="1" s="1"/>
  <c r="D6" i="2" l="1"/>
  <c r="L73" i="23"/>
  <c r="T73" i="23" s="1"/>
  <c r="L184" i="23"/>
  <c r="T184" i="23" s="1"/>
  <c r="U183" i="23" s="1"/>
  <c r="H6" i="2"/>
  <c r="O345" i="5"/>
  <c r="O347" i="5"/>
  <c r="M375" i="5"/>
  <c r="O569" i="5"/>
  <c r="O343" i="5"/>
  <c r="M371" i="5"/>
  <c r="G6" i="10"/>
  <c r="F6" i="10"/>
  <c r="G4" i="10"/>
  <c r="F9" i="10"/>
  <c r="C11" i="10"/>
  <c r="G5" i="10"/>
  <c r="C10" i="10"/>
  <c r="F3" i="10"/>
  <c r="B8" i="10"/>
  <c r="J8" i="10" s="1"/>
  <c r="A63" i="3"/>
  <c r="C77" i="3"/>
  <c r="B650" i="5"/>
  <c r="B651" i="5"/>
  <c r="B683" i="5"/>
  <c r="B689" i="5"/>
  <c r="B691" i="5"/>
  <c r="B649" i="5"/>
  <c r="B690" i="5"/>
  <c r="B686" i="5"/>
  <c r="B658" i="5"/>
  <c r="B659" i="5"/>
  <c r="B663" i="5" s="1"/>
  <c r="B694" i="5"/>
  <c r="B652" i="5"/>
  <c r="B684" i="5"/>
  <c r="B688" i="5"/>
  <c r="B692" i="5"/>
  <c r="B653" i="5"/>
  <c r="B685" i="5"/>
  <c r="B656" i="5"/>
  <c r="B657" i="5"/>
  <c r="B687" i="5"/>
  <c r="K320" i="5"/>
  <c r="K315" i="5"/>
  <c r="K317" i="5"/>
  <c r="B655" i="5"/>
  <c r="K312" i="5"/>
  <c r="B706" i="5"/>
  <c r="B705" i="5"/>
  <c r="B704" i="5"/>
  <c r="B707" i="5"/>
  <c r="B703" i="5"/>
  <c r="B702" i="5"/>
  <c r="K311" i="5"/>
  <c r="K319" i="5"/>
  <c r="K316" i="5"/>
  <c r="O342" i="5"/>
  <c r="M373" i="5"/>
  <c r="M377" i="5"/>
  <c r="M381" i="5"/>
  <c r="M385" i="5"/>
  <c r="M389" i="5"/>
  <c r="M393" i="5"/>
  <c r="M397" i="5"/>
  <c r="M401" i="5"/>
  <c r="M405" i="5"/>
  <c r="M409" i="5"/>
  <c r="M413" i="5"/>
  <c r="M417" i="5"/>
  <c r="M421" i="5"/>
  <c r="M425" i="5"/>
  <c r="M429" i="5"/>
  <c r="M433" i="5"/>
  <c r="M437" i="5"/>
  <c r="M441" i="5"/>
  <c r="M445" i="5"/>
  <c r="B700" i="5"/>
  <c r="F347" i="9"/>
  <c r="F411" i="9"/>
  <c r="K313" i="5"/>
  <c r="M448" i="5"/>
  <c r="F471" i="9"/>
  <c r="F463" i="9"/>
  <c r="F455" i="9"/>
  <c r="F447" i="9"/>
  <c r="F439" i="9"/>
  <c r="F431" i="9"/>
  <c r="F423" i="9"/>
  <c r="F415" i="9"/>
  <c r="F407" i="9"/>
  <c r="F399" i="9"/>
  <c r="F391" i="9"/>
  <c r="F383" i="9"/>
  <c r="F375" i="9"/>
  <c r="F367" i="9"/>
  <c r="F359" i="9"/>
  <c r="F351" i="9"/>
  <c r="F343" i="9"/>
  <c r="F335" i="9"/>
  <c r="F327" i="9"/>
  <c r="F319" i="9"/>
  <c r="F311" i="9"/>
  <c r="F303" i="9"/>
  <c r="F295" i="9"/>
  <c r="F287" i="9"/>
  <c r="F279" i="9"/>
  <c r="F271" i="9"/>
  <c r="F263" i="9"/>
  <c r="F255" i="9"/>
  <c r="F247" i="9"/>
  <c r="F239" i="9"/>
  <c r="F231" i="9"/>
  <c r="F223" i="9"/>
  <c r="F215" i="9"/>
  <c r="F207" i="9"/>
  <c r="F199" i="9"/>
  <c r="F191" i="9"/>
  <c r="F183" i="9"/>
  <c r="F175" i="9"/>
  <c r="F167" i="9"/>
  <c r="F159" i="9"/>
  <c r="F211" i="9"/>
  <c r="F275" i="9"/>
  <c r="F339" i="9"/>
  <c r="F403" i="9"/>
  <c r="F467" i="9"/>
  <c r="J5" i="9" s="1"/>
  <c r="P70" i="5"/>
  <c r="K318" i="5"/>
  <c r="M372" i="5"/>
  <c r="M376" i="5"/>
  <c r="M380" i="5"/>
  <c r="M384" i="5"/>
  <c r="M388" i="5"/>
  <c r="M392" i="5"/>
  <c r="M396" i="5"/>
  <c r="M400" i="5"/>
  <c r="M404" i="5"/>
  <c r="M408" i="5"/>
  <c r="M412" i="5"/>
  <c r="M416" i="5"/>
  <c r="M420" i="5"/>
  <c r="M424" i="5"/>
  <c r="M428" i="5"/>
  <c r="M432" i="5"/>
  <c r="M436" i="5"/>
  <c r="M440" i="5"/>
  <c r="M444" i="5"/>
  <c r="J9" i="9"/>
  <c r="B7" i="10" s="1"/>
  <c r="J8" i="9"/>
  <c r="B6" i="10" s="1"/>
  <c r="J6" i="10" s="1"/>
  <c r="J7" i="9"/>
  <c r="B5" i="10" s="1"/>
  <c r="I5" i="10" s="1"/>
  <c r="F203" i="9"/>
  <c r="F267" i="9"/>
  <c r="F331" i="9"/>
  <c r="F395" i="9"/>
  <c r="F459" i="9"/>
  <c r="G7" i="10"/>
  <c r="F7" i="10"/>
  <c r="A120" i="12"/>
  <c r="A121" i="12" s="1"/>
  <c r="A118" i="12"/>
  <c r="B159" i="12"/>
  <c r="M145" i="5" s="1"/>
  <c r="M151" i="5" s="1"/>
  <c r="M157" i="5" s="1"/>
  <c r="B699" i="5"/>
  <c r="B698" i="5"/>
  <c r="B697" i="5"/>
  <c r="P172" i="5"/>
  <c r="M383" i="5"/>
  <c r="M387" i="5"/>
  <c r="M391" i="5"/>
  <c r="M395" i="5"/>
  <c r="M399" i="5"/>
  <c r="M403" i="5"/>
  <c r="M407" i="5"/>
  <c r="M411" i="5"/>
  <c r="M415" i="5"/>
  <c r="M419" i="5"/>
  <c r="M423" i="5"/>
  <c r="M427" i="5"/>
  <c r="M431" i="5"/>
  <c r="M435" i="5"/>
  <c r="M439" i="5"/>
  <c r="M443" i="5"/>
  <c r="J6" i="9"/>
  <c r="B4" i="10" s="1"/>
  <c r="J4" i="10" s="1"/>
  <c r="F187" i="9"/>
  <c r="F251" i="9"/>
  <c r="F315" i="9"/>
  <c r="F379" i="9"/>
  <c r="F443" i="9"/>
  <c r="M374" i="5"/>
  <c r="M378" i="5"/>
  <c r="M382" i="5"/>
  <c r="M386" i="5"/>
  <c r="M390" i="5"/>
  <c r="M394" i="5"/>
  <c r="M398" i="5"/>
  <c r="M402" i="5"/>
  <c r="M406" i="5"/>
  <c r="M410" i="5"/>
  <c r="M414" i="5"/>
  <c r="M418" i="5"/>
  <c r="M422" i="5"/>
  <c r="M426" i="5"/>
  <c r="M430" i="5"/>
  <c r="M434" i="5"/>
  <c r="M438" i="5"/>
  <c r="M442" i="5"/>
  <c r="M446" i="5"/>
  <c r="B695" i="5"/>
  <c r="J11" i="9"/>
  <c r="B9" i="10" s="1"/>
  <c r="F171" i="9"/>
  <c r="F235" i="9"/>
  <c r="F299" i="9"/>
  <c r="F363" i="9"/>
  <c r="F427" i="9"/>
  <c r="B160" i="12"/>
  <c r="M146" i="5" s="1"/>
  <c r="M152" i="5" s="1"/>
  <c r="M158" i="5" s="1"/>
  <c r="M449" i="5"/>
  <c r="B696" i="5"/>
  <c r="F163" i="9"/>
  <c r="F227" i="9"/>
  <c r="F291" i="9"/>
  <c r="F355" i="9"/>
  <c r="F419" i="9"/>
  <c r="F8" i="10"/>
  <c r="A131" i="12"/>
  <c r="O566" i="5"/>
  <c r="O568" i="5"/>
  <c r="J22" i="30" l="1"/>
  <c r="P180" i="19" s="1"/>
  <c r="L353" i="23"/>
  <c r="T353" i="23" s="1"/>
  <c r="L349" i="23"/>
  <c r="T349" i="23" s="1"/>
  <c r="L348" i="23"/>
  <c r="T348" i="23" s="1"/>
  <c r="U343" i="23" s="1"/>
  <c r="L74" i="23"/>
  <c r="T74" i="23" s="1"/>
  <c r="L167" i="23"/>
  <c r="T167" i="23" s="1"/>
  <c r="L159" i="23"/>
  <c r="T159" i="23" s="1"/>
  <c r="L151" i="23"/>
  <c r="T151" i="23" s="1"/>
  <c r="L158" i="23"/>
  <c r="T158" i="23" s="1"/>
  <c r="L150" i="23"/>
  <c r="T150" i="23" s="1"/>
  <c r="L165" i="23"/>
  <c r="T165" i="23" s="1"/>
  <c r="L157" i="23"/>
  <c r="T157" i="23" s="1"/>
  <c r="L164" i="23"/>
  <c r="T164" i="23" s="1"/>
  <c r="L156" i="23"/>
  <c r="T156" i="23" s="1"/>
  <c r="L163" i="23"/>
  <c r="T163" i="23" s="1"/>
  <c r="L155" i="23"/>
  <c r="T155" i="23" s="1"/>
  <c r="L161" i="23"/>
  <c r="T161" i="23" s="1"/>
  <c r="L162" i="23"/>
  <c r="T162" i="23" s="1"/>
  <c r="L154" i="23"/>
  <c r="T154" i="23" s="1"/>
  <c r="L153" i="23"/>
  <c r="T153" i="23" s="1"/>
  <c r="L160" i="23"/>
  <c r="T160" i="23" s="1"/>
  <c r="L152" i="23"/>
  <c r="T152" i="23" s="1"/>
  <c r="L166" i="23"/>
  <c r="T166" i="23" s="1"/>
  <c r="P141" i="5"/>
  <c r="B660" i="5"/>
  <c r="G10" i="10"/>
  <c r="I8" i="10"/>
  <c r="K8" i="10" s="1"/>
  <c r="I9" i="10"/>
  <c r="F10" i="10"/>
  <c r="F11" i="10" s="1"/>
  <c r="AZ6" i="3"/>
  <c r="AO6" i="3"/>
  <c r="AN6" i="3"/>
  <c r="AP6" i="3"/>
  <c r="N6" i="3"/>
  <c r="P205" i="5" s="1"/>
  <c r="E79" i="3" a="1"/>
  <c r="E79" i="3" s="1"/>
  <c r="D80" i="3" a="1"/>
  <c r="D80" i="3" s="1"/>
  <c r="E80" i="3" a="1"/>
  <c r="E80" i="3" s="1"/>
  <c r="D81" i="3" a="1"/>
  <c r="D81" i="3" s="1"/>
  <c r="D85" i="3" a="1"/>
  <c r="D85" i="3" s="1"/>
  <c r="E86" i="3" a="1"/>
  <c r="E86" i="3" s="1"/>
  <c r="D84" i="3" a="1"/>
  <c r="D84" i="3" s="1"/>
  <c r="E81" i="3" a="1"/>
  <c r="E81" i="3" s="1"/>
  <c r="E85" i="3" a="1"/>
  <c r="E85" i="3" s="1"/>
  <c r="D86" i="3" a="1"/>
  <c r="D86" i="3" s="1"/>
  <c r="D78" i="3" a="1"/>
  <c r="D78" i="3" s="1"/>
  <c r="E84" i="3" a="1"/>
  <c r="E84" i="3" s="1"/>
  <c r="D82" i="3" a="1"/>
  <c r="D82" i="3" s="1"/>
  <c r="E82" i="3" a="1"/>
  <c r="E82" i="3" s="1"/>
  <c r="D79" i="3" a="1"/>
  <c r="D79" i="3" s="1"/>
  <c r="D83" i="3" a="1"/>
  <c r="D83" i="3" s="1"/>
  <c r="E78" i="3" a="1"/>
  <c r="E78" i="3" s="1"/>
  <c r="E83" i="3" a="1"/>
  <c r="E83" i="3" s="1"/>
  <c r="J83" i="3"/>
  <c r="B63" i="3"/>
  <c r="B661" i="5"/>
  <c r="B665" i="5"/>
  <c r="B664" i="5"/>
  <c r="B667" i="5"/>
  <c r="B662" i="5"/>
  <c r="B666" i="5"/>
  <c r="B3" i="10"/>
  <c r="J3" i="10" s="1"/>
  <c r="J12" i="9"/>
  <c r="I4" i="10"/>
  <c r="K4" i="10" s="1"/>
  <c r="G11" i="10"/>
  <c r="E10" i="10"/>
  <c r="P156" i="5"/>
  <c r="P152" i="5"/>
  <c r="P148" i="5"/>
  <c r="P144" i="5"/>
  <c r="P157" i="5"/>
  <c r="P153" i="5"/>
  <c r="P149" i="5"/>
  <c r="P145" i="5"/>
  <c r="P158" i="5"/>
  <c r="P154" i="5"/>
  <c r="P150" i="5"/>
  <c r="P146" i="5"/>
  <c r="P142" i="5"/>
  <c r="P155" i="5"/>
  <c r="P151" i="5"/>
  <c r="P147" i="5"/>
  <c r="P143" i="5"/>
  <c r="P330" i="5"/>
  <c r="P334" i="5"/>
  <c r="AT6" i="3"/>
  <c r="W6" i="3"/>
  <c r="O6" i="3"/>
  <c r="G6" i="3"/>
  <c r="AS6" i="3"/>
  <c r="V6" i="3"/>
  <c r="F6" i="3"/>
  <c r="AY6" i="3"/>
  <c r="AQ6" i="3"/>
  <c r="T6" i="3"/>
  <c r="L6" i="3"/>
  <c r="D6" i="3"/>
  <c r="AX6" i="3"/>
  <c r="S6" i="3"/>
  <c r="K6" i="3"/>
  <c r="C6" i="3"/>
  <c r="P329" i="5"/>
  <c r="AR6" i="3"/>
  <c r="U6" i="3"/>
  <c r="M6" i="3"/>
  <c r="E6" i="3"/>
  <c r="P71" i="5"/>
  <c r="AW6" i="3"/>
  <c r="R6" i="3"/>
  <c r="J6" i="3"/>
  <c r="B6" i="3"/>
  <c r="AV6" i="3"/>
  <c r="Q6" i="3"/>
  <c r="I6" i="3"/>
  <c r="AU6" i="3"/>
  <c r="P6" i="3"/>
  <c r="H6" i="3"/>
  <c r="J9" i="10"/>
  <c r="K9" i="10" s="1"/>
  <c r="A122" i="12"/>
  <c r="A111" i="12" s="1"/>
  <c r="I7" i="10"/>
  <c r="I6" i="10"/>
  <c r="K6" i="10" s="1"/>
  <c r="J7" i="10"/>
  <c r="J5" i="10"/>
  <c r="K5" i="10" s="1"/>
  <c r="T63" i="3"/>
  <c r="L63" i="3"/>
  <c r="D63" i="3"/>
  <c r="S63" i="3"/>
  <c r="K63" i="3"/>
  <c r="C63" i="3"/>
  <c r="Y63" i="3"/>
  <c r="Q63" i="3"/>
  <c r="I63" i="3"/>
  <c r="X63" i="3"/>
  <c r="P63" i="3"/>
  <c r="H63" i="3"/>
  <c r="R63" i="3"/>
  <c r="J63" i="3"/>
  <c r="W63" i="3"/>
  <c r="O63" i="3"/>
  <c r="G63" i="3"/>
  <c r="V63" i="3"/>
  <c r="N63" i="3"/>
  <c r="F63" i="3"/>
  <c r="U63" i="3"/>
  <c r="M63" i="3"/>
  <c r="E63" i="3"/>
  <c r="J13" i="9"/>
  <c r="L237" i="23" l="1"/>
  <c r="T237" i="23" s="1"/>
  <c r="U237" i="23" s="1"/>
  <c r="J28" i="30" s="1"/>
  <c r="P223" i="19" s="1"/>
  <c r="L217" i="23"/>
  <c r="P182" i="19"/>
  <c r="P174" i="19"/>
  <c r="P177" i="19"/>
  <c r="P176" i="19"/>
  <c r="P187" i="19"/>
  <c r="P179" i="19"/>
  <c r="P186" i="19"/>
  <c r="P173" i="19"/>
  <c r="P178" i="19"/>
  <c r="P172" i="19"/>
  <c r="P183" i="19"/>
  <c r="P175" i="19"/>
  <c r="L220" i="23"/>
  <c r="L142" i="23"/>
  <c r="T142" i="23" s="1"/>
  <c r="P185" i="19"/>
  <c r="P181" i="19"/>
  <c r="L951" i="23"/>
  <c r="T951" i="23" s="1"/>
  <c r="L947" i="23"/>
  <c r="T947" i="23" s="1"/>
  <c r="L137" i="23"/>
  <c r="T137" i="23" s="1"/>
  <c r="P184" i="19"/>
  <c r="L954" i="23"/>
  <c r="T954" i="23" s="1"/>
  <c r="L956" i="23"/>
  <c r="T956" i="23" s="1"/>
  <c r="U956" i="23" s="1"/>
  <c r="L80" i="23"/>
  <c r="T80" i="23" s="1"/>
  <c r="U79" i="23" s="1"/>
  <c r="L955" i="23"/>
  <c r="T955" i="23" s="1"/>
  <c r="L950" i="23"/>
  <c r="T950" i="23" s="1"/>
  <c r="J39" i="30"/>
  <c r="P332" i="19" s="1"/>
  <c r="L949" i="23"/>
  <c r="T949" i="23" s="1"/>
  <c r="L67" i="23"/>
  <c r="T67" i="23" s="1"/>
  <c r="U66" i="23" s="1"/>
  <c r="L218" i="23"/>
  <c r="T218" i="23" s="1"/>
  <c r="U218" i="23" s="1"/>
  <c r="L225" i="23"/>
  <c r="T225" i="23" s="1"/>
  <c r="T220" i="23"/>
  <c r="L222" i="23"/>
  <c r="T222" i="23" s="1"/>
  <c r="L224" i="23"/>
  <c r="T224" i="23" s="1"/>
  <c r="L227" i="23"/>
  <c r="T227" i="23" s="1"/>
  <c r="L221" i="23"/>
  <c r="T221" i="23" s="1"/>
  <c r="L229" i="23"/>
  <c r="T229" i="23" s="1"/>
  <c r="L223" i="23"/>
  <c r="T223" i="23" s="1"/>
  <c r="L64" i="23"/>
  <c r="T64" i="23" s="1"/>
  <c r="U64" i="23" s="1"/>
  <c r="L144" i="23"/>
  <c r="T144" i="23" s="1"/>
  <c r="L255" i="23"/>
  <c r="T255" i="23" s="1"/>
  <c r="U255" i="23" s="1"/>
  <c r="L147" i="23"/>
  <c r="T147" i="23" s="1"/>
  <c r="L134" i="23"/>
  <c r="T134" i="23" s="1"/>
  <c r="L148" i="23"/>
  <c r="T148" i="23" s="1"/>
  <c r="T217" i="23"/>
  <c r="U217" i="23" s="1"/>
  <c r="L139" i="23"/>
  <c r="T139" i="23" s="1"/>
  <c r="U149" i="23"/>
  <c r="P553" i="5"/>
  <c r="P547" i="5"/>
  <c r="P76" i="5"/>
  <c r="P64" i="5"/>
  <c r="P546" i="5"/>
  <c r="P223" i="5"/>
  <c r="P206" i="5"/>
  <c r="P213" i="5" s="1"/>
  <c r="P134" i="5"/>
  <c r="P129" i="5"/>
  <c r="D10" i="10"/>
  <c r="L87" i="3" a="1"/>
  <c r="L87" i="3" s="1"/>
  <c r="K86" i="3" a="1"/>
  <c r="K86" i="3" s="1"/>
  <c r="L86" i="3" a="1"/>
  <c r="L86" i="3" s="1"/>
  <c r="N87" i="3" a="1"/>
  <c r="N87" i="3" s="1"/>
  <c r="P86" i="3" a="1"/>
  <c r="P86" i="3" s="1"/>
  <c r="Q87" i="3" a="1"/>
  <c r="Q87" i="3" s="1"/>
  <c r="N86" i="3" a="1"/>
  <c r="N86" i="3" s="1"/>
  <c r="M87" i="3" a="1"/>
  <c r="M87" i="3" s="1"/>
  <c r="M86" i="3" a="1"/>
  <c r="M86" i="3" s="1"/>
  <c r="O87" i="3" a="1"/>
  <c r="O87" i="3" s="1"/>
  <c r="K87" i="3" a="1"/>
  <c r="K87" i="3" s="1"/>
  <c r="O86" i="3" a="1"/>
  <c r="O86" i="3" s="1"/>
  <c r="P87" i="3" a="1"/>
  <c r="P87" i="3" s="1"/>
  <c r="Q86" i="3" a="1"/>
  <c r="Q86" i="3" s="1"/>
  <c r="R87" i="3" a="1"/>
  <c r="R87" i="3" s="1"/>
  <c r="R86" i="3" a="1"/>
  <c r="R86" i="3" s="1"/>
  <c r="P131" i="5"/>
  <c r="P136" i="5"/>
  <c r="P139" i="5"/>
  <c r="K7" i="10"/>
  <c r="P140" i="5"/>
  <c r="P126" i="5"/>
  <c r="B673" i="5"/>
  <c r="B669" i="5"/>
  <c r="B670" i="5"/>
  <c r="B672" i="5"/>
  <c r="B671" i="5"/>
  <c r="B668" i="5"/>
  <c r="P240" i="5"/>
  <c r="P204" i="5"/>
  <c r="E11" i="10"/>
  <c r="D11" i="10"/>
  <c r="P62" i="5"/>
  <c r="B10" i="10"/>
  <c r="H10" i="10" s="1"/>
  <c r="B11" i="10"/>
  <c r="H11" i="10" s="1"/>
  <c r="I3" i="10"/>
  <c r="P211" i="5" l="1"/>
  <c r="P335" i="19"/>
  <c r="P331" i="19"/>
  <c r="P336" i="19"/>
  <c r="P337" i="19"/>
  <c r="P328" i="19"/>
  <c r="P327" i="19"/>
  <c r="P334" i="19"/>
  <c r="P333" i="19"/>
  <c r="P330" i="19"/>
  <c r="P326" i="19"/>
  <c r="N88" i="3"/>
  <c r="J56" i="30"/>
  <c r="P929" i="19" s="1"/>
  <c r="J15" i="30"/>
  <c r="P150" i="19" s="1"/>
  <c r="P329" i="19"/>
  <c r="P325" i="19"/>
  <c r="J25" i="30"/>
  <c r="P205" i="19" s="1"/>
  <c r="J7" i="30"/>
  <c r="J24" i="30"/>
  <c r="P204" i="19" s="1"/>
  <c r="J30" i="30"/>
  <c r="P240" i="19" s="1"/>
  <c r="J8" i="30"/>
  <c r="J5" i="30"/>
  <c r="P62" i="19" s="1"/>
  <c r="P209" i="5"/>
  <c r="P208" i="5"/>
  <c r="P210" i="5"/>
  <c r="P207" i="5"/>
  <c r="P215" i="5"/>
  <c r="U133" i="23"/>
  <c r="U219" i="23"/>
  <c r="O88" i="3"/>
  <c r="L88" i="3"/>
  <c r="Q88" i="3"/>
  <c r="R88" i="3"/>
  <c r="K88" i="3"/>
  <c r="P88" i="3"/>
  <c r="M88" i="3"/>
  <c r="I10" i="10"/>
  <c r="J10" i="10"/>
  <c r="J11" i="10"/>
  <c r="I11" i="10"/>
  <c r="K3" i="10"/>
  <c r="P147" i="19" l="1"/>
  <c r="P144" i="19"/>
  <c r="P151" i="19"/>
  <c r="P143" i="19"/>
  <c r="P155" i="19"/>
  <c r="P158" i="19"/>
  <c r="P149" i="19"/>
  <c r="P156" i="19"/>
  <c r="P154" i="19"/>
  <c r="P141" i="19"/>
  <c r="P145" i="19"/>
  <c r="P152" i="19"/>
  <c r="P142" i="19"/>
  <c r="P153" i="19"/>
  <c r="P157" i="19"/>
  <c r="L953" i="23"/>
  <c r="T953" i="23" s="1"/>
  <c r="P148" i="19"/>
  <c r="J14" i="30"/>
  <c r="P133" i="19" s="1"/>
  <c r="P146" i="19"/>
  <c r="P73" i="19"/>
  <c r="P68" i="19"/>
  <c r="P66" i="19"/>
  <c r="P69" i="19"/>
  <c r="P74" i="19"/>
  <c r="P70" i="19"/>
  <c r="P75" i="19"/>
  <c r="P71" i="19"/>
  <c r="P67" i="19"/>
  <c r="P64" i="19"/>
  <c r="P72" i="19"/>
  <c r="P65" i="19"/>
  <c r="P77" i="19"/>
  <c r="P82" i="19"/>
  <c r="P85" i="19"/>
  <c r="P83" i="19"/>
  <c r="P78" i="19"/>
  <c r="P86" i="19"/>
  <c r="P79" i="19"/>
  <c r="P87" i="19"/>
  <c r="P76" i="19"/>
  <c r="P80" i="19"/>
  <c r="P84" i="19"/>
  <c r="P81" i="19"/>
  <c r="J26" i="30"/>
  <c r="P215" i="19" s="1"/>
  <c r="L948" i="23"/>
  <c r="T948" i="23" s="1"/>
  <c r="P552" i="5"/>
  <c r="P545" i="5"/>
  <c r="P548" i="5"/>
  <c r="P550" i="5"/>
  <c r="P551" i="5"/>
  <c r="P544" i="5"/>
  <c r="K11" i="10"/>
  <c r="K10" i="10"/>
  <c r="X6" i="3"/>
  <c r="Y6" i="3"/>
  <c r="Z6" i="3"/>
  <c r="AA6" i="3"/>
  <c r="AB6" i="3"/>
  <c r="AC6" i="3"/>
  <c r="AD6" i="3"/>
  <c r="AE6" i="3"/>
  <c r="AF6" i="3"/>
  <c r="AG6" i="3"/>
  <c r="AH6" i="3"/>
  <c r="AI6" i="3"/>
  <c r="AJ6" i="3"/>
  <c r="AK6" i="3"/>
  <c r="AL6" i="3"/>
  <c r="AM6" i="3"/>
  <c r="P136" i="19" l="1"/>
  <c r="U946" i="23"/>
  <c r="J55" i="30" s="1"/>
  <c r="P128" i="19"/>
  <c r="P218" i="19"/>
  <c r="P214" i="19"/>
  <c r="P211" i="19"/>
  <c r="P206" i="19"/>
  <c r="P127" i="19"/>
  <c r="P217" i="19"/>
  <c r="P221" i="19"/>
  <c r="P135" i="19"/>
  <c r="P131" i="19"/>
  <c r="P126" i="19"/>
  <c r="P209" i="19"/>
  <c r="P213" i="19"/>
  <c r="P210" i="19"/>
  <c r="P139" i="19"/>
  <c r="P140" i="19"/>
  <c r="P216" i="19"/>
  <c r="P220" i="19"/>
  <c r="P130" i="19"/>
  <c r="P132" i="19"/>
  <c r="P208" i="19"/>
  <c r="P212" i="19"/>
  <c r="P207" i="19"/>
  <c r="P129" i="19"/>
  <c r="P219" i="19"/>
  <c r="L248" i="23"/>
  <c r="L239" i="23"/>
  <c r="T239" i="23" s="1"/>
  <c r="P138" i="19"/>
  <c r="P134" i="19"/>
  <c r="L249" i="23"/>
  <c r="T249" i="23" s="1"/>
  <c r="L240" i="23"/>
  <c r="T240" i="23" s="1"/>
  <c r="L250" i="23"/>
  <c r="T250" i="23" s="1"/>
  <c r="P137" i="19"/>
  <c r="L241" i="23"/>
  <c r="T241" i="23" s="1"/>
  <c r="L246" i="23"/>
  <c r="I235" i="5"/>
  <c r="P234" i="5"/>
  <c r="I226" i="5"/>
  <c r="I225" i="5"/>
  <c r="I233" i="5"/>
  <c r="P224" i="5"/>
  <c r="Z228" i="5"/>
  <c r="P235" i="5"/>
  <c r="I234" i="5"/>
  <c r="I224" i="5"/>
  <c r="B19" i="1" a="1"/>
  <c r="B19" i="1" s="1"/>
  <c r="P225" i="5"/>
  <c r="P233" i="5"/>
  <c r="P231" i="5"/>
  <c r="I231" i="5"/>
  <c r="P226" i="5"/>
  <c r="U238" i="23" l="1"/>
  <c r="J29" i="30" s="1"/>
  <c r="P228" i="19" s="1"/>
  <c r="P920" i="19"/>
  <c r="P921" i="19"/>
  <c r="P926" i="19"/>
  <c r="P922" i="19"/>
  <c r="P924" i="19"/>
  <c r="P925" i="19"/>
  <c r="P928" i="19"/>
  <c r="P927" i="19"/>
  <c r="P923" i="19"/>
  <c r="P233" i="19" l="1"/>
  <c r="P237" i="19"/>
  <c r="P227" i="19"/>
  <c r="P235" i="19"/>
  <c r="P238" i="19"/>
  <c r="P234" i="19"/>
  <c r="P224" i="19"/>
  <c r="P226" i="19"/>
  <c r="P229" i="19"/>
  <c r="P231" i="19"/>
  <c r="P230" i="19"/>
  <c r="P232" i="19"/>
  <c r="P225" i="19"/>
  <c r="P239" i="19"/>
  <c r="P236" i="1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tc={B46FA372-61EF-493C-B19D-F89BDD096A37}</author>
    <author>tc={9F2A5C2B-B340-4FB0-B3A9-2F00F3DC0A6B}</author>
    <author>tc={FAA3502F-12E4-4465-8194-A9BC259B29B5}</author>
    <author>tc={09D439C9-934D-4C1A-B58B-4BE6E3120089}</author>
    <author>tc={D5FF5740-B5F7-4B41-AAE6-BFC89C556EBA}</author>
    <author>tc={258CEDA3-486D-4802-9517-1F029E488580}</author>
    <author>tc={4C3B61CC-27A5-4D5D-91A3-7CC6865852AE}</author>
    <author>tc={54B89942-0C19-4D82-B2D3-B81AD7B917EC}</author>
    <author>tc={D84FAF98-6892-47C8-B89C-D818A701AC93}</author>
    <author>tc={F81C4C66-7852-45FF-A7F5-0780AA66368B}</author>
    <author>tc={AD7E3A50-B567-413C-9E8F-B87C0E10E7EF}</author>
    <author>tc={CDC3EA58-9645-4C53-9C51-2285C58A7FE4}</author>
    <author>tc={FEBFBAE2-2A49-490B-B1AE-B021DC41F8D6}</author>
    <author>tc={C7F6A6F2-5429-41A7-8DD5-893DB8E98F08}</author>
    <author>tc={DF7433F3-B45A-4014-825C-8BBC4874F319}</author>
    <author>tc={044C93A6-8B2A-46DC-A902-193BA32127B9}</author>
    <author>tc={2A827570-7E4B-474E-AF9E-DCCEA2611572}</author>
    <author>tc={EF32A444-8668-48FD-81E9-0BC832554FAF}</author>
    <author>tc={6519BF15-5D0F-4EBA-ACCA-46B2E949C6B6}</author>
    <author>tc={AC21EB21-9195-4DBB-878C-32B1F7B2B590}</author>
    <author>tc={2C9C753B-547C-42F6-A47B-567E4DA46650}</author>
    <author>tc={D3E393E3-4DC5-4CF8-8CC5-B84AC78C4B3F}</author>
    <author>tc={4014AED6-1AC8-41B0-A275-598DBFCA7BF9}</author>
    <author>tc={FD3EF6D1-B7AA-4DA2-AABD-E05F3043E885}</author>
    <author>tc={01EC6D33-22D6-442C-871D-F639FC89DF2B}</author>
    <author>tc={EF326DDC-4BB3-4DB3-97EE-FBC346A5DDE3}</author>
    <author>tc={877CECA2-DC4D-407C-87D4-83BB5F8294F0}</author>
    <author>tc={9B65AEA3-6B9F-4206-945B-4D5D85B5F857}</author>
    <author>tc={2A7EEB54-8A96-43CD-833B-503F095EF878}</author>
    <author>tc={7E5F218D-776D-49C5-A2D1-A80582C26B54}</author>
    <author>tc={64A66ED3-610A-42C6-8B69-B0901A41EB38}</author>
    <author>tc={CBC2DB4E-97D0-47BA-A8F9-6CA45B3C34B6}</author>
    <author>tc={709BA4C4-3F87-4DE5-BB33-43CEFDE5370C}</author>
    <author>tc={C8FCEFA9-3E40-4839-831B-C6A43AA5CA5C}</author>
    <author>tc={9397021C-08DD-4FE0-8359-BA300A7C5D5B}</author>
    <author>tc={BCAABC3F-A3B7-4C3A-B9F8-0C83B386B714}</author>
    <author>tc={B0484148-8B53-48D9-B520-C2ED0C9DDA6C}</author>
    <author>tc={635E13E9-FBBD-4BE1-9AA1-9742E7A90C47}</author>
    <author>tc={D69E2C3A-CB51-41CD-9565-F06C4A2D8AD0}</author>
    <author>tc={4C20668A-5291-4D69-B775-45461C4B446A}</author>
    <author>tc={DFFBB990-F4B3-4DED-9754-9795E504D83B}</author>
    <author>tc={50FD6E59-6A68-4A21-9E8B-397728D60914}</author>
    <author>tc={770A19E3-C404-4770-944C-4BEC5CBFD04F}</author>
    <author>tc={86CFA3AA-125A-491C-B3C2-E7C155A2DBBC}</author>
    <author>tc={5A13A2ED-FCF8-462A-B182-AC3E50A92F94}</author>
    <author>tc={785BCBC5-BFEB-4E48-9E54-7BAC0188ACF2}</author>
    <author>tc={0D3E7A49-45A4-471B-8E7C-C1E569134040}</author>
    <author>tc={219885D5-2340-4EEE-9484-E5AED7DD6901}</author>
    <author>tc={492769E4-F6AE-4FBA-9523-2B41C2C9B35F}</author>
    <author>tc={314E261D-1EE5-4016-B355-C28F795A40C4}</author>
    <author>tc={F856B457-05C1-4F52-A648-BF3C09563101}</author>
    <author>tc={B5B78CFA-003B-4BB3-A912-3CA2369E5F73}</author>
    <author>tc={E6A0BB9D-E175-4093-AB56-0E0789907E3E}</author>
    <author>tc={95C0ADAA-E54A-42C3-81EA-16E3C60EE367}</author>
    <author>tc={F6858E60-9391-44EC-879E-5272FF76B5E9}</author>
    <author>tc={AD4DF913-31BD-486D-859A-10DE6BF1BE50}</author>
    <author>tc={D8D00129-64D3-4746-8C54-486CFD9C0373}</author>
    <author>tc={E7B0D3BE-1454-4851-93C1-671C79754EB8}</author>
    <author>tc={7E5C8482-CF6F-44D0-A70D-BFF25298D271}</author>
    <author>tc={409079D0-6679-4FB2-998C-0EF6123510CC}</author>
    <author>tc={11A48B05-0EAC-4CED-9571-5EFD66E1D5D2}</author>
    <author>tc={C80E4469-B5E3-47F6-B14A-C38B419C2C32}</author>
    <author>tc={2E2D8B69-027A-4BD5-B22C-14C22C12DBF1}</author>
    <author>tc={4AA8E4AC-2550-404F-93B5-A03BEAA85FD4}</author>
    <author>tc={ABFA919E-32C1-43FA-9F01-B9B3F11F7EB0}</author>
    <author>tc={9DECBEC0-42BA-47E6-8D88-7000F4BA6ECB}</author>
    <author>tc={6F5E87A7-9F7A-4EAA-A538-B5FF026E67D7}</author>
    <author>tc={8005E1BD-3B91-46BE-AF79-907373B0DB10}</author>
    <author>tc={EFFFBDD8-521B-4471-B020-783270122BAB}</author>
    <author>tc={5B9891B9-790E-4690-BF2B-40BA609C3028}</author>
    <author>tc={667227B6-A295-44D4-86E1-84921A45EAD9}</author>
    <author>tc={2763741A-F2A9-4DA0-AD77-0A0FFADE8D33}</author>
    <author>tc={8B36A7C5-41EB-4E4C-8449-9CAA139A1AAC}</author>
    <author>tc={1F4EC7CC-EC0A-4B24-B08E-5AAF64CCE088}</author>
    <author>tc={72A66368-817C-46CC-A524-DC5BFFB1884D}</author>
    <author>tc={9C121CEA-DB01-4A75-AB51-45E1DAF3008F}</author>
    <author>tc={37D715A0-1A20-4527-ADBE-5117646328EC}</author>
    <author>tc={1E13E6A8-5883-482F-9AEC-784AC831FF7F}</author>
    <author>tc={C4960A31-ACEF-424D-B146-89FF3A203F88}</author>
  </authors>
  <commentList>
    <comment ref="K242" authorId="0" shapeId="0" xr:uid="{B46FA372-61EF-493C-B19D-F89BDD096A3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3" authorId="1" shapeId="0" xr:uid="{9F2A5C2B-B340-4FB0-B3A9-2F00F3DC0A6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4" authorId="2" shapeId="0" xr:uid="{FAA3502F-12E4-4465-8194-A9BC259B29B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5" authorId="3" shapeId="0" xr:uid="{09D439C9-934D-4C1A-B58B-4BE6E312008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6" authorId="4" shapeId="0" xr:uid="{D5FF5740-B5F7-4B41-AAE6-BFC89C556EB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7" authorId="5" shapeId="0" xr:uid="{258CEDA3-486D-4802-9517-1F029E48858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8" authorId="6" shapeId="0" xr:uid="{4C3B61CC-27A5-4D5D-91A3-7CC6865852A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9" authorId="7" shapeId="0" xr:uid="{54B89942-0C19-4D82-B2D3-B81AD7B917E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0" authorId="8" shapeId="0" xr:uid="{D84FAF98-6892-47C8-B89C-D818A701AC9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1" authorId="9" shapeId="0" xr:uid="{F81C4C66-7852-45FF-A7F5-0780AA66368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2" authorId="10" shapeId="0" xr:uid="{AD7E3A50-B567-413C-9E8F-B87C0E10E7E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3" authorId="11" shapeId="0" xr:uid="{CDC3EA58-9645-4C53-9C51-2285C58A7FE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4" authorId="12" shapeId="0" xr:uid="{FEBFBAE2-2A49-490B-B1AE-B021DC41F8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5" authorId="13" shapeId="0" xr:uid="{C7F6A6F2-5429-41A7-8DD5-893DB8E98F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6" authorId="14" shapeId="0" xr:uid="{DF7433F3-B45A-4014-825C-8BBC4874F31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7" authorId="15" shapeId="0" xr:uid="{044C93A6-8B2A-46DC-A902-193BA32127B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8" authorId="16" shapeId="0" xr:uid="{2A827570-7E4B-474E-AF9E-DCCEA261157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9" authorId="17" shapeId="0" xr:uid="{EF32A444-8668-48FD-81E9-0BC832554FA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0" authorId="18" shapeId="0" xr:uid="{6519BF15-5D0F-4EBA-ACCA-46B2E949C6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1" authorId="19" shapeId="0" xr:uid="{AC21EB21-9195-4DBB-878C-32B1F7B2B59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2" authorId="20" shapeId="0" xr:uid="{2C9C753B-547C-42F6-A47B-567E4DA466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3" authorId="21" shapeId="0" xr:uid="{D3E393E3-4DC5-4CF8-8CC5-B84AC78C4B3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4" authorId="22" shapeId="0" xr:uid="{4014AED6-1AC8-41B0-A275-598DBFCA7BF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5" authorId="23" shapeId="0" xr:uid="{FD3EF6D1-B7AA-4DA2-AABD-E05F3043E88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6" authorId="24" shapeId="0" xr:uid="{01EC6D33-22D6-442C-871D-F639FC89DF2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7" authorId="25" shapeId="0" xr:uid="{EF326DDC-4BB3-4DB3-97EE-FBC346A5DDE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8" authorId="26" shapeId="0" xr:uid="{877CECA2-DC4D-407C-87D4-83BB5F8294F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9" authorId="27" shapeId="0" xr:uid="{9B65AEA3-6B9F-4206-945B-4D5D85B5F85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0" authorId="28" shapeId="0" xr:uid="{2A7EEB54-8A96-43CD-833B-503F095EF87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1" authorId="29" shapeId="0" xr:uid="{7E5F218D-776D-49C5-A2D1-A80582C26B5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2" authorId="30" shapeId="0" xr:uid="{64A66ED3-610A-42C6-8B69-B0901A41EB3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3" authorId="31" shapeId="0" xr:uid="{CBC2DB4E-97D0-47BA-A8F9-6CA45B3C3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5" authorId="32" shapeId="0" xr:uid="{709BA4C4-3F87-4DE5-BB33-43CEFDE5370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18" authorId="33" shapeId="0" xr:uid="{C8FCEFA9-3E40-4839-831B-C6A43AA5CA5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19" authorId="34" shapeId="0" xr:uid="{9397021C-08DD-4FE0-8359-BA300A7C5D5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0" authorId="35" shapeId="0" xr:uid="{BCAABC3F-A3B7-4C3A-B9F8-0C83B386B71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1" authorId="36" shapeId="0" xr:uid="{B0484148-8B53-48D9-B520-C2ED0C9DDA6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2" authorId="37" shapeId="0" xr:uid="{635E13E9-FBBD-4BE1-9AA1-9742E7A90C4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3" authorId="38" shapeId="0" xr:uid="{D69E2C3A-CB51-41CD-9565-F06C4A2D8AD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4" authorId="39" shapeId="0" xr:uid="{4C20668A-5291-4D69-B775-45461C4B446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5" authorId="40" shapeId="0" xr:uid="{DFFBB990-F4B3-4DED-9754-9795E504D83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6" authorId="41" shapeId="0" xr:uid="{50FD6E59-6A68-4A21-9E8B-397728D6091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7" authorId="42" shapeId="0" xr:uid="{770A19E3-C404-4770-944C-4BEC5CBFD0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8" authorId="43" shapeId="0" xr:uid="{86CFA3AA-125A-491C-B3C2-E7C155A2DBB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9" authorId="44" shapeId="0" xr:uid="{5A13A2ED-FCF8-462A-B182-AC3E50A92F9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0" authorId="45" shapeId="0" xr:uid="{785BCBC5-BFEB-4E48-9E54-7BAC0188ACF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1" authorId="46" shapeId="0" xr:uid="{0D3E7A49-45A4-471B-8E7C-C1E5691340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2" authorId="47" shapeId="0" xr:uid="{219885D5-2340-4EEE-9484-E5AED7DD690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3" authorId="48" shapeId="0" xr:uid="{492769E4-F6AE-4FBA-9523-2B41C2C9B35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4" authorId="49" shapeId="0" xr:uid="{314E261D-1EE5-4016-B355-C28F795A40C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5" authorId="50" shapeId="0" xr:uid="{F856B457-05C1-4F52-A648-BF3C0956310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6" authorId="51" shapeId="0" xr:uid="{B5B78CFA-003B-4BB3-A912-3CA2369E5F7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7" authorId="52" shapeId="0" xr:uid="{E6A0BB9D-E175-4093-AB56-0E0789907E3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8" authorId="53" shapeId="0" xr:uid="{95C0ADAA-E54A-42C3-81EA-16E3C60EE3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9" authorId="54" shapeId="0" xr:uid="{F6858E60-9391-44EC-879E-5272FF76B5E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0" authorId="55" shapeId="0" xr:uid="{AD4DF913-31BD-486D-859A-10DE6BF1B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1" authorId="56" shapeId="0" xr:uid="{D8D00129-64D3-4746-8C54-486CFD9C037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2" authorId="57" shapeId="0" xr:uid="{E7B0D3BE-1454-4851-93C1-671C79754EB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3" authorId="58" shapeId="0" xr:uid="{7E5C8482-CF6F-44D0-A70D-BFF25298D27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4" authorId="59" shapeId="0" xr:uid="{409079D0-6679-4FB2-998C-0EF6123510C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5" authorId="60" shapeId="0" xr:uid="{11A48B05-0EAC-4CED-9571-5EFD66E1D5D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6" authorId="61" shapeId="0" xr:uid="{C80E4469-B5E3-47F6-B14A-C38B419C2C3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7" authorId="62" shapeId="0" xr:uid="{2E2D8B69-027A-4BD5-B22C-14C22C12DBF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8" authorId="63" shapeId="0" xr:uid="{4AA8E4AC-2550-404F-93B5-A03BEAA85F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9" authorId="64" shapeId="0" xr:uid="{ABFA919E-32C1-43FA-9F01-B9B3F11F7E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0" authorId="65" shapeId="0" xr:uid="{9DECBEC0-42BA-47E6-8D88-7000F4BA6EC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1" authorId="66" shapeId="0" xr:uid="{6F5E87A7-9F7A-4EAA-A538-B5FF026E67D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2" authorId="67" shapeId="0" xr:uid="{8005E1BD-3B91-46BE-AF79-907373B0DB1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3" authorId="68" shapeId="0" xr:uid="{EFFFBDD8-521B-4471-B020-783270122BA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4" authorId="69" shapeId="0" xr:uid="{5B9891B9-790E-4690-BF2B-40BA609C302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5" authorId="70" shapeId="0" xr:uid="{667227B6-A295-44D4-86E1-84921A45EAD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6" authorId="71" shapeId="0" xr:uid="{2763741A-F2A9-4DA0-AD77-0A0FFADE8D3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7" authorId="72" shapeId="0" xr:uid="{8B36A7C5-41EB-4E4C-8449-9CAA139A1AA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8" authorId="73" shapeId="0" xr:uid="{1F4EC7CC-EC0A-4B24-B08E-5AAF64CCE08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9" authorId="74" shapeId="0" xr:uid="{72A66368-817C-46CC-A524-DC5BFFB1884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0" authorId="75" shapeId="0" xr:uid="{9C121CEA-DB01-4A75-AB51-45E1DAF3008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1" authorId="76" shapeId="0" xr:uid="{37D715A0-1A20-4527-ADBE-5117646328E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2" authorId="77" shapeId="0" xr:uid="{1E13E6A8-5883-482F-9AEC-784AC831FF7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3" authorId="78" shapeId="0" xr:uid="{C4960A31-ACEF-424D-B146-89FF3A203F88}">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tc={2C398B18-23A6-4946-A4DE-2C1B1E7C8343}</author>
  </authors>
  <commentList>
    <comment ref="I40" authorId="0" shapeId="0" xr:uid="{2C398B18-23A6-4946-A4DE-2C1B1E7C8343}">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<sst xmlns="http://schemas.openxmlformats.org/spreadsheetml/2006/main" count="32060" uniqueCount="2370">
  <si>
    <t>Web App Data</t>
  </si>
  <si>
    <t>Wisconsin</t>
  </si>
  <si>
    <t>Alabama</t>
  </si>
  <si>
    <t>AL</t>
  </si>
  <si>
    <t>Alaska</t>
  </si>
  <si>
    <t>AK</t>
  </si>
  <si>
    <t>This spreadsheet contains data that is used to populate the web application interface</t>
  </si>
  <si>
    <t>Arizona</t>
  </si>
  <si>
    <t>AZ</t>
  </si>
  <si>
    <t>for the Energy Policy Simulator.  The data in other tabs in this spreadsheet are used</t>
  </si>
  <si>
    <t>Arkansas</t>
  </si>
  <si>
    <t>AR</t>
  </si>
  <si>
    <t>to establish the policy levers, lever bounds, descriptive text for pop-over</t>
  </si>
  <si>
    <t>California</t>
  </si>
  <si>
    <t>CA</t>
  </si>
  <si>
    <t>panels, output graphs, and reference scenarios available in the web app.</t>
  </si>
  <si>
    <t>Colorado</t>
  </si>
  <si>
    <t>CO</t>
  </si>
  <si>
    <t>Connecticut</t>
  </si>
  <si>
    <t>CT</t>
  </si>
  <si>
    <t>A live version of the web application interface powered by a copy of this model</t>
  </si>
  <si>
    <t>Delaware</t>
  </si>
  <si>
    <t>DE</t>
  </si>
  <si>
    <t>can be found at:</t>
  </si>
  <si>
    <t>Florida</t>
  </si>
  <si>
    <t>FL</t>
  </si>
  <si>
    <t>https://www.energypolicy.solutions</t>
  </si>
  <si>
    <t>Georgia</t>
  </si>
  <si>
    <t>GA</t>
  </si>
  <si>
    <t>Hawaii</t>
  </si>
  <si>
    <t>HI</t>
  </si>
  <si>
    <t>You are unlikely to need to use or change the contents of this spreadsheet, unless</t>
  </si>
  <si>
    <t>Idaho</t>
  </si>
  <si>
    <t>ID</t>
  </si>
  <si>
    <t>you are adapting the Energy Policy Simulator to a new country and desire</t>
  </si>
  <si>
    <t>Illinois</t>
  </si>
  <si>
    <t>IL</t>
  </si>
  <si>
    <t>a web application interface customized for your country-specific model version.</t>
  </si>
  <si>
    <t>Indiana</t>
  </si>
  <si>
    <t>IN</t>
  </si>
  <si>
    <t>Iowa</t>
  </si>
  <si>
    <t>IA</t>
  </si>
  <si>
    <t>Checks for Policy ID Number Validity</t>
  </si>
  <si>
    <t>Kansas</t>
  </si>
  <si>
    <t>KS</t>
  </si>
  <si>
    <t>Max policy ID number in use</t>
  </si>
  <si>
    <t>Kentucky</t>
  </si>
  <si>
    <t>KY</t>
  </si>
  <si>
    <t>Lowest duplicate ID number</t>
  </si>
  <si>
    <t>Louisiana</t>
  </si>
  <si>
    <t>LA</t>
  </si>
  <si>
    <t>Row of first policy missing a valid ID number</t>
  </si>
  <si>
    <t>Maine</t>
  </si>
  <si>
    <t>ME</t>
  </si>
  <si>
    <t>Maryland</t>
  </si>
  <si>
    <t>MD</t>
  </si>
  <si>
    <t>Notes on Meaning of Blank Cells on the Policy Levers Tab</t>
  </si>
  <si>
    <t>Massachusetts</t>
  </si>
  <si>
    <t>MA</t>
  </si>
  <si>
    <t>Leave the "Policy Schedule Subscript" cell blank to deny the ability to edit the implementation</t>
  </si>
  <si>
    <t>Michigan</t>
  </si>
  <si>
    <t>MI</t>
  </si>
  <si>
    <t>schedule for a lever.  This should generally only be done for levers that do not use an</t>
  </si>
  <si>
    <t>Minnesota</t>
  </si>
  <si>
    <t>MN</t>
  </si>
  <si>
    <t>implementation schedule: the toggle to Non-BAU Mandated Capacity Construction</t>
  </si>
  <si>
    <t>Mississippi</t>
  </si>
  <si>
    <t>MS</t>
  </si>
  <si>
    <t>(which has its own schedule built into its input data) and the Nuclear Lifetime Extension</t>
  </si>
  <si>
    <t>Missouri</t>
  </si>
  <si>
    <t>MO</t>
  </si>
  <si>
    <t>(which simply delays retirements that would occur in the BAU Retirements input data).</t>
  </si>
  <si>
    <t>Montana</t>
  </si>
  <si>
    <t>MT</t>
  </si>
  <si>
    <t>Nebraska</t>
  </si>
  <si>
    <t>NE</t>
  </si>
  <si>
    <t>Leave the "Policy Group" cell blank to exclude a lever from wedge diagrams and abatement cost curves.</t>
  </si>
  <si>
    <t>Nevada</t>
  </si>
  <si>
    <t>NV</t>
  </si>
  <si>
    <t>This should always be done for "Control Settings" (which affect both the BAU and policy cases),</t>
  </si>
  <si>
    <t>New Hampshire</t>
  </si>
  <si>
    <t>NH</t>
  </si>
  <si>
    <t>and should generally never be done for actual policy levers.</t>
  </si>
  <si>
    <t>New Jersey</t>
  </si>
  <si>
    <t>NJ</t>
  </si>
  <si>
    <t>New Mexico</t>
  </si>
  <si>
    <t>NM</t>
  </si>
  <si>
    <t>Leave the "URL for "How the model handles this policy" links" cell blank to exclude this link from</t>
  </si>
  <si>
    <t>New York</t>
  </si>
  <si>
    <t>NY</t>
  </si>
  <si>
    <t>the policy's pop-over pane.  You should generally do this whenever there is no on-topic place</t>
  </si>
  <si>
    <t>North Carolina</t>
  </si>
  <si>
    <t>NC</t>
  </si>
  <si>
    <t>in the documentation to which to send a user.</t>
  </si>
  <si>
    <t>North Dakota</t>
  </si>
  <si>
    <t>ND</t>
  </si>
  <si>
    <t>Ohio</t>
  </si>
  <si>
    <t>OH</t>
  </si>
  <si>
    <t>Leave the "URL for "How to design this policy well" links" cell blank to exclude this link from</t>
  </si>
  <si>
    <t>Oklahoma</t>
  </si>
  <si>
    <t>OK</t>
  </si>
  <si>
    <t>the policy's pop-over pane.  You should generally do this whenever no documentation page</t>
  </si>
  <si>
    <t>Oregon</t>
  </si>
  <si>
    <t>OR</t>
  </si>
  <si>
    <t>for that policy exists.</t>
  </si>
  <si>
    <t>Pennsylvania</t>
  </si>
  <si>
    <t>PA</t>
  </si>
  <si>
    <t>Rhode Island</t>
  </si>
  <si>
    <t>RI</t>
  </si>
  <si>
    <t>Notes on Unit Formatting on Policy Levers Tab</t>
  </si>
  <si>
    <t>South Carolina</t>
  </si>
  <si>
    <t>SC</t>
  </si>
  <si>
    <t>If you want a policy lever to be formatted as a percentage in the web interface, the percent</t>
  </si>
  <si>
    <t>South Dakota</t>
  </si>
  <si>
    <t>SD</t>
  </si>
  <si>
    <t>symbol (%) must appear somewhere in the "Units" field for that policy.</t>
  </si>
  <si>
    <t>Tennessee</t>
  </si>
  <si>
    <t>TN</t>
  </si>
  <si>
    <t>Texas</t>
  </si>
  <si>
    <t>TX</t>
  </si>
  <si>
    <t>For percentages, the web interface will choose the number of decimal places to show for</t>
  </si>
  <si>
    <t>Utah</t>
  </si>
  <si>
    <t>UT</t>
  </si>
  <si>
    <t>policy settings based on the "Slider Step Size."  Up to 2 decimal places (e.g. showing values as</t>
  </si>
  <si>
    <t>Vermont</t>
  </si>
  <si>
    <t>VT</t>
  </si>
  <si>
    <t>small as 0.01%) are supported.  If the slider step size is 1% or larger, you must use an integer</t>
  </si>
  <si>
    <t>Virginia</t>
  </si>
  <si>
    <t>VA</t>
  </si>
  <si>
    <t>step size (e.g. 1.5% is not a valid step size, but 1%, 2%, 0.5% and 0.05% are all valid).</t>
  </si>
  <si>
    <t>Washington</t>
  </si>
  <si>
    <t>WA</t>
  </si>
  <si>
    <t>West Virginia</t>
  </si>
  <si>
    <t>WV</t>
  </si>
  <si>
    <t>WI</t>
  </si>
  <si>
    <t>Notes on updating webapp for states</t>
  </si>
  <si>
    <t>Wyoming</t>
  </si>
  <si>
    <t>WY</t>
  </si>
  <si>
    <t>First, change the state name on cell B1 of the about tab</t>
  </si>
  <si>
    <t>Then, check cell D6 in the Repeating Values tab and change the building codes data</t>
  </si>
  <si>
    <t>Key files</t>
  </si>
  <si>
    <t>Last updated: Jan 11, 2021</t>
  </si>
  <si>
    <t>SYvBT</t>
  </si>
  <si>
    <t>BCEU</t>
  </si>
  <si>
    <t>BRPSPTY</t>
  </si>
  <si>
    <t>EIAE</t>
  </si>
  <si>
    <t>DRC</t>
  </si>
  <si>
    <t>BCRBQ</t>
  </si>
  <si>
    <t>GBSC</t>
  </si>
  <si>
    <t>BFPIaE</t>
  </si>
  <si>
    <t>Incomplete (need to update for each new tranche)</t>
  </si>
  <si>
    <t>State Name</t>
  </si>
  <si>
    <t>IECC Comparisons (energy savings)</t>
  </si>
  <si>
    <t>Repetitive Levers</t>
  </si>
  <si>
    <t>Base</t>
  </si>
  <si>
    <t>Lines</t>
  </si>
  <si>
    <t>Category</t>
  </si>
  <si>
    <t>Guidance for Pop-Over Panel Description</t>
  </si>
  <si>
    <t>Notes</t>
  </si>
  <si>
    <t>141-158</t>
  </si>
  <si>
    <t xml:space="preserve">**Description:** This policy tightens energy efficiency standards for heating systems in urban, residential buildings.  The policy only applies to newly sold heating systems each year (whether for new buildings or replacement of old components of existing buildings). </t>
  </si>
  <si>
    <t>Energy efficiency standards via building codes</t>
  </si>
  <si>
    <t>Lines 308-315</t>
  </si>
  <si>
    <t>// **Guidance for setting values:** The EPA Waiver Zero Emission Vehicle (ZEV) program requires automakers to sell ZEVs in 12 states, which will likely require about 7% to 10% new vehicle sales in 2025. The most ambitious current state goal phases out sales of new gas cars by 2035, which would be equivalent to a setting of 100% in 2035.</t>
  </si>
  <si>
    <t>Feed in tariffs</t>
  </si>
  <si>
    <t>Lines 297-302</t>
  </si>
  <si>
    <t>ITC value</t>
  </si>
  <si>
    <t>However, the Investment Tax Credit, a similar program for solar power, covers 30% of system costs through 2019, with declining amounts thereafter.</t>
  </si>
  <si>
    <t xml:space="preserve">**Description:**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t>
  </si>
  <si>
    <t>SCC Value</t>
  </si>
  <si>
    <t>The U.S. government's revised 2015 Social Cost of Carbon estimates for the year 2050 range from $32 to $115 per ton (in inflation-adjusted 2018 dollars), depending on one's choice of discount rate.</t>
  </si>
  <si>
    <t xml:space="preserve">**Description:** This policy tightens energy efficiency standards for urban, residential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</si>
  <si>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urban, residential buildings.  The policy only applies to newly sold lighting components each year (whether for new buildings or replacement of old components of existing buildings). </t>
  </si>
  <si>
    <t xml:space="preserve">**Description:** This policy tightens energy efficiency standards for appliances in urban, residential buildings.  The policy only applies to newly sold appliances each year (whether for new buildings or replacement of old appliances in existing buildings). </t>
  </si>
  <si>
    <t xml:space="preserve">**Description:** This policy tightens energy efficiency standards for other energy-using components in urban, residential buildings.  The policy only applies to newly sold components each year (whether for new buildings or replacement of old components of existing buildings). </t>
  </si>
  <si>
    <t xml:space="preserve">**Description:** This policy tightens energy efficiency standards for heating systems in rural, residential buildings.  The policy only applies to newly sold heating systems each year (whether for new buildings or replacement of old components of existing buildings). </t>
  </si>
  <si>
    <t xml:space="preserve">**Description:**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t>
  </si>
  <si>
    <t xml:space="preserve">**Description:** This policy tightens energy efficiency standards for rural, residential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</si>
  <si>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rural, residential buildings.  The policy only applies to newly sold lighting components each year (whether for new buildings or replacement of old components of existing buildings). </t>
  </si>
  <si>
    <t xml:space="preserve">**Description:** This policy tightens energy efficiency standards for appliances in rural, residential buildings.  The policy only applies to newly sold appliances each year (whether for new buildings or replacement of old appliances in existing buildings). </t>
  </si>
  <si>
    <t xml:space="preserve">**Description:** This policy tightens energy efficiency standards for other energy-using components in rural, residential buildings.  The policy only applies to newly sold components each year (whether for new buildings or replacement of old components of existing buildings). </t>
  </si>
  <si>
    <t xml:space="preserve">**Description:** This policy tightens energy efficiency standards for heating systems in commercial buildings.  The policy only applies to newly sold heating systems each year (whether for new buildings or replacement of old components of existing buildings). </t>
  </si>
  <si>
    <t xml:space="preserve">**Description:**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t>
  </si>
  <si>
    <t xml:space="preserve">**Description:** This policy tightens energy efficiency standards for commercial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</si>
  <si>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commercial buildings.  The policy only applies to newly sold lighting components each year (whether for new buildings or replacement of old components of existing buildings). </t>
  </si>
  <si>
    <t xml:space="preserve">**Description:** This policy tightens energy efficiency standards for appliances in commercial buildings.  The policy only applies to newly sold appliances each year (whether for new buildings or replacement of old appliances in existing buildings). </t>
  </si>
  <si>
    <t xml:space="preserve">**Description:** This policy tightens energy efficiency standards for other energy-using components in commercial buildings.  The policy only applies to newly sold components each year (whether for new buildings or replacement of old components of existing buildings). </t>
  </si>
  <si>
    <t>*Approx same BAU EV sales for all states</t>
  </si>
  <si>
    <t>BCRbQ</t>
  </si>
  <si>
    <t>Incomplete</t>
  </si>
  <si>
    <t>(Line 62)</t>
  </si>
  <si>
    <t>Line 64</t>
  </si>
  <si>
    <t>Line 188</t>
  </si>
  <si>
    <t>Line 189-190</t>
  </si>
  <si>
    <t>Line 207</t>
  </si>
  <si>
    <t>Line 208-219</t>
  </si>
  <si>
    <t>Line 224</t>
  </si>
  <si>
    <t>BAU RPS Percentage (BRPSPTY)</t>
  </si>
  <si>
    <t>Chargers (plugs total)</t>
  </si>
  <si>
    <t>Population</t>
  </si>
  <si>
    <t>Plug/100k</t>
  </si>
  <si>
    <t>ZEV States</t>
  </si>
  <si>
    <t>2020 RPS</t>
  </si>
  <si>
    <t>2030 RPS</t>
  </si>
  <si>
    <t>2050 RPS</t>
  </si>
  <si>
    <t>Imports 2008</t>
  </si>
  <si>
    <t>Exports 2008</t>
  </si>
  <si>
    <t>Imports 2018</t>
  </si>
  <si>
    <t>Exports 2018</t>
  </si>
  <si>
    <t>Delta Imports (%)</t>
  </si>
  <si>
    <t>Delta Exports (%)</t>
  </si>
  <si>
    <t>Potential Additional DR Capacity (MW)</t>
  </si>
  <si>
    <t>BAU DR Capacity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</si>
  <si>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</si>
  <si>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</si>
  <si>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</si>
  <si>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</si>
  <si>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</si>
  <si>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</si>
  <si>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</si>
  <si>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</si>
  <si>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</si>
  <si>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</si>
  <si>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</si>
  <si>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</si>
  <si>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</si>
  <si>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</si>
  <si>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</si>
  <si>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</si>
  <si>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</si>
  <si>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</si>
  <si>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</si>
  <si>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</si>
  <si>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</si>
  <si>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</si>
  <si>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</si>
  <si>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Battery BAU</t>
  </si>
  <si>
    <t>Battery Potential</t>
  </si>
  <si>
    <t>Battery SYC</t>
  </si>
  <si>
    <t>% land is forested</t>
  </si>
  <si>
    <t>2019 Demand Response (MW)</t>
  </si>
  <si>
    <t>2050 BAU Demand Response (MW)</t>
  </si>
  <si>
    <t>2050 Potential Demand Response (MW)</t>
  </si>
  <si>
    <t>100% plan?</t>
  </si>
  <si>
    <t>s</t>
  </si>
  <si>
    <t>District of Columbia</t>
  </si>
  <si>
    <t>-</t>
  </si>
  <si>
    <t>Exports</t>
  </si>
  <si>
    <t>production</t>
  </si>
  <si>
    <t>Exports Percentage</t>
  </si>
  <si>
    <t>crude oil</t>
  </si>
  <si>
    <t>hard coal</t>
  </si>
  <si>
    <t>heavy fuel oil</t>
  </si>
  <si>
    <t>jet fuel or kerosene</t>
  </si>
  <si>
    <t>LPG propane or butane</t>
  </si>
  <si>
    <t>natural gas</t>
  </si>
  <si>
    <t>petroleum diesel</t>
  </si>
  <si>
    <t>petroleum gasoline</t>
  </si>
  <si>
    <t>BCEU-commercial-appl.csv</t>
  </si>
  <si>
    <t>BCEU-commercial-cooling.csv</t>
  </si>
  <si>
    <t>BCEU-commercial-heating.csv</t>
  </si>
  <si>
    <t>BCEU-commercial-lighting.csv</t>
  </si>
  <si>
    <t>BCEU-commercial-other.csv</t>
  </si>
  <si>
    <t>BCEU-rural-residential-appl.csv</t>
  </si>
  <si>
    <t>BCEU-rural-residential-cooling.csv</t>
  </si>
  <si>
    <t>BCEU-rural-residential-heating.csv</t>
  </si>
  <si>
    <t>BCEU-rural-residential-lighting.csv</t>
  </si>
  <si>
    <t>BCEU-rural-residential-other.csv</t>
  </si>
  <si>
    <t>BCEU-urban-residential-appl.csv</t>
  </si>
  <si>
    <t>BCEU-urban-residential-cooling.csv</t>
  </si>
  <si>
    <t>BCEU-urban-residential-heating.csv</t>
  </si>
  <si>
    <t>BCEU-urban-residential-lighting.csv</t>
  </si>
  <si>
    <t>BCEU-urban-residential-other.csv</t>
  </si>
  <si>
    <t>State</t>
  </si>
  <si>
    <t xml:space="preserve">State: </t>
  </si>
  <si>
    <t>BCEU (Building Component Energy Use)</t>
  </si>
  <si>
    <t>% energy consumption from electricity by demand subsector</t>
  </si>
  <si>
    <t>Demand subsector</t>
  </si>
  <si>
    <t>GBSC (Grid Battery Storage Capacity)</t>
  </si>
  <si>
    <t>Battery storage (MW)</t>
  </si>
  <si>
    <t>BFPIaE (BAU Fuel Production, Imports, and Exports)</t>
  </si>
  <si>
    <t>Production</t>
  </si>
  <si>
    <t>2019 (Btu)</t>
  </si>
  <si>
    <t>Sector</t>
  </si>
  <si>
    <t>Short Name</t>
  </si>
  <si>
    <t>Vensim Variable Name</t>
  </si>
  <si>
    <t>Subscript 1 Value</t>
  </si>
  <si>
    <t>Subscript 2 Value</t>
  </si>
  <si>
    <t>Subscript 1 Display Name</t>
  </si>
  <si>
    <t>Subscript 2 Display Name</t>
  </si>
  <si>
    <t>Policy ID Number</t>
  </si>
  <si>
    <t>Include in Web App</t>
  </si>
  <si>
    <t>Policy Group</t>
  </si>
  <si>
    <t>Policy Schedule Subscript</t>
  </si>
  <si>
    <t>Min Slider Value</t>
  </si>
  <si>
    <t>Max Slider Value</t>
  </si>
  <si>
    <t>Slider Step Size</t>
  </si>
  <si>
    <t>Units</t>
  </si>
  <si>
    <t>Text for Pop-Over Panel Description</t>
  </si>
  <si>
    <t>URL for "How the model handles this policy" links</t>
  </si>
  <si>
    <t>URL for "How to design this policy well" links</t>
  </si>
  <si>
    <t>Source for Guidance Text (if any)</t>
  </si>
  <si>
    <t>Source for Max Slider Value (if any)</t>
  </si>
  <si>
    <t>Notes on where to check data</t>
  </si>
  <si>
    <t>Transportation</t>
  </si>
  <si>
    <t>Conventional Pollutant Standards</t>
  </si>
  <si>
    <t>Percentage Reduction of Separately Regulated Pollutants</t>
  </si>
  <si>
    <t>LDVs</t>
  </si>
  <si>
    <t>VOC</t>
  </si>
  <si>
    <t>VOCs</t>
  </si>
  <si>
    <t>Yes</t>
  </si>
  <si>
    <t>Conventional Pollutant Standard</t>
  </si>
  <si>
    <t>trans reduce regulated pollutants</t>
  </si>
  <si>
    <t>% reduction in emissions</t>
  </si>
  <si>
    <t>**Description:** This policy represents strengthening standards for VOCs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</si>
  <si>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transportation-sector-main.html#conv-pol-stds</t>
  </si>
  <si>
    <t>conventional-pollutant-standards.html</t>
  </si>
  <si>
    <t>**Description:** This policy represents strengthening standards for CO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</si>
  <si>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NOx</t>
  </si>
  <si>
    <t>**Description:** This policy represents strengthening standards for NOx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</si>
  <si>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PM10</t>
  </si>
  <si>
    <t>**Description:** This policy represents strengthening standards for PM10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</si>
  <si>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PM25</t>
  </si>
  <si>
    <t>PM2.5</t>
  </si>
  <si>
    <t>**Description:** This policy represents strengthening standards for PM2.5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</si>
  <si>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SOx</t>
  </si>
  <si>
    <t>**Description:** This policy represents strengthening standards for SOx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</si>
  <si>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BC</t>
  </si>
  <si>
    <t>**Description:** This policy represents strengthening standards for BC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</si>
  <si>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OC</t>
  </si>
  <si>
    <t>**Description:** This policy represents strengthening standards for OC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</si>
  <si>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CH4</t>
  </si>
  <si>
    <t>No</t>
  </si>
  <si>
    <t>N2O</t>
  </si>
  <si>
    <t>HDVs</t>
  </si>
  <si>
    <t>**Description:** This policy represents strengthening standards for VOCs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</si>
  <si>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</si>
  <si>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</si>
  <si>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</si>
  <si>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</si>
  <si>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</si>
  <si>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</si>
  <si>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</si>
  <si>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aircraft</t>
  </si>
  <si>
    <t>**Description:** This policy represents strengthening standards for VOCs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</si>
  <si>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</si>
  <si>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rail</t>
  </si>
  <si>
    <t>**Description:** This policy represents strengthening standards for VOCs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</si>
  <si>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</si>
  <si>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</si>
  <si>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</si>
  <si>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</si>
  <si>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</si>
  <si>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</si>
  <si>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ships</t>
  </si>
  <si>
    <t>**Description:** This policy represents strengthening standards for VOCs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</si>
  <si>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</si>
  <si>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</si>
  <si>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</si>
  <si>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</si>
  <si>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</si>
  <si>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</si>
  <si>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motorbikes</t>
  </si>
  <si>
    <t>**Description:** This policy represents strengthening standards for VOCs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</si>
  <si>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</si>
  <si>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</si>
  <si>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</si>
  <si>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</si>
  <si>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</si>
  <si>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</si>
  <si>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</si>
  <si>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Electric Vehicle Charger Deployment</t>
  </si>
  <si>
    <t>EV Charger Deployment</t>
  </si>
  <si>
    <t>trans EV charger deployment</t>
  </si>
  <si>
    <t>chargers / 100k pop</t>
  </si>
  <si>
    <t>ev-charger-deployment.html</t>
  </si>
  <si>
    <t>Number of EV chargers: https://afdc.energy.gov/stations/states                                         Number of gas stations: U.S. Census, Statistics of U.S. Businesses, https://www.census.gov/data/tables/2016/econ/susb/2016-susb-annual.html                                                            Pumps per station: https://247wallst.com/economy/2014/05/22/why-are-there-115000-or-150000-gas-stations-in-america/</t>
  </si>
  <si>
    <t>Supporting data</t>
  </si>
  <si>
    <t>Electric Vehicle Range &amp; Charging Time</t>
  </si>
  <si>
    <t>Reduce EV Range Anxiety and Charging Time</t>
  </si>
  <si>
    <t>EV Range &amp; Charging Time</t>
  </si>
  <si>
    <t>trans reduce EV range anxiety and charging time</t>
  </si>
  <si>
    <t>% reduction in concern</t>
  </si>
  <si>
    <t>**Description:**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U.S. model year 2017 all-electric (not hybrid) vehicles had ranges from 58 to 335 miles (median 114 miles), and the typical charging time was 0.5 hours (with a DC Fast charger) or 3.5 hours (with a Level 2 charger).</t>
  </si>
  <si>
    <t>reduce-range-anxiety-charging-time.html</t>
  </si>
  <si>
    <t>Ranges: https://www.energy.gov/eere/vehicles/articles/fotw-1010-january-1-2018-all-electric-light-vehicle-ranges-can-exceed-those                                              Charging Times: https://www.chargepoint.com/files/Quick_Guide_to_Fast_Charging.pdf</t>
  </si>
  <si>
    <t>Electric Vehicle Sales Standard</t>
  </si>
  <si>
    <t>Additional Minimum Required EV Sales Percentage</t>
  </si>
  <si>
    <t>passenger</t>
  </si>
  <si>
    <t>Passenger</t>
  </si>
  <si>
    <t>EV Sales Standard</t>
  </si>
  <si>
    <t>trans EV minimum</t>
  </si>
  <si>
    <t>% of new vehicles sold</t>
  </si>
  <si>
    <t>transportation-sector-main.html#ev-mandate</t>
  </si>
  <si>
    <t>ev-mandate.html</t>
  </si>
  <si>
    <t>https://autoalliance.org/energy-environment/state-electric-vehicle-mandate/
https://www.cnbc.com/2019/08/26/colorado-joins-california-in-requiring-automakers-to-sell-more-evs.html
https://www.consumerreports.org/hybrids-evs/california-says-new-cars-sold-in-the-state-must-be-zero-emissions-by-2035/</t>
  </si>
  <si>
    <t>freight</t>
  </si>
  <si>
    <t>Freight</t>
  </si>
  <si>
    <t>**Description:** This policy requires the specified percentage of new freight LDVs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</si>
  <si>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**Description:** This policy requires the specified percentage of new buses to consist of battery electric vehicles.  If that percentage would already be achieved through BAU sales plus the effects of other policies, such as an EV subsidy, this policy has no effect.  Many buses are purchased by government agencies for transit, so this policy can be used to represent government procurement policies that favor electric buses. // **Guidance for setting values:** Electric bus manufacturer Proterra believes all new transit bus sales could be electric as early as 2030, but transit buses make up roughly 15% of the US bus fleet.</t>
  </si>
  <si>
    <t>https://www.greentechmedia.com/articles/read/electric-buses-are-going-to-dominate plus statistics from FoVObE variable</t>
  </si>
  <si>
    <t>**Description:** This policy requires the specified percentage of new freight trucks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</si>
  <si>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Aircraft</t>
  </si>
  <si>
    <t>**Description:** This policy requires the specified percentage of new passenger aircraft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</si>
  <si>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**Description:** This policy requires the specified percentage of new freight aircraft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</si>
  <si>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Rail</t>
  </si>
  <si>
    <t>Ships</t>
  </si>
  <si>
    <t>**Description:** This policy requires the specified percentage of new recreational boats to consist of battery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t>
  </si>
  <si>
    <t>https://www.prnewswire.com/news-releases/electric-boats-and-ships-2017-2027-300561222.html</t>
  </si>
  <si>
    <t>**Description:** This policy requires the specified percentage of new freight ships to consist of battery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t>
  </si>
  <si>
    <t>Motorbikes</t>
  </si>
  <si>
    <t>**Description:** This policy requires the specified percentage of new passenger motorbikes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Though electric motorcycles and scooters are popular in Europe and Asia, where motorbikes are commonly used for urban transportation and commuting, electric motorbikes are not yet a significant presence in the U.S., where motorbikes are mostly used for recreation.</t>
  </si>
  <si>
    <t>Electric Vehicle Subsidy</t>
  </si>
  <si>
    <t>Additional EV Subsidy Percentage</t>
  </si>
  <si>
    <t>EV Subsidy</t>
  </si>
  <si>
    <t>trans EV subsidy</t>
  </si>
  <si>
    <t>% of vehicle cost</t>
  </si>
  <si>
    <t>transportation-sector-main.html#ev-subsidy</t>
  </si>
  <si>
    <t>ev-subsidy.html</t>
  </si>
  <si>
    <t>https://www.fueleconomy.gov/feg/taxevb.shtml plus Chevrolet and Tesla websites</t>
  </si>
  <si>
    <t>Feebate</t>
  </si>
  <si>
    <t>LDVs Feebate Rate</t>
  </si>
  <si>
    <t>trans LDVs feebate</t>
  </si>
  <si>
    <t>% of global best practice rate</t>
  </si>
  <si>
    <t>**Description:**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</si>
  <si>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transportation-sector-main.html#feebate</t>
  </si>
  <si>
    <t>feebate.html</t>
  </si>
  <si>
    <t>Greene et al., 2005, "Feebates, rebates and gas-guzzler taxes: a study of incentives for increased fuel economy", Energy Policy, 33(6), 757-775, http://cta.ornl.gov/cta/Publications/Reports/FeebateEnergyPolicy_FINAL.pdf.</t>
  </si>
  <si>
    <t>John German and Dan Meszler, 2010, "Best Practices for Feebate Program Design and Implementation", ICCT, http://www.theicct.org/sites/default/files/publications/ICCT_feebates_may2010.pdf, Table 2</t>
  </si>
  <si>
    <t>Fuel Economy Standard</t>
  </si>
  <si>
    <t>Percentage Additional Improvement of Fuel Economy Std</t>
  </si>
  <si>
    <t>Vehicle Fuel Economy Standards</t>
  </si>
  <si>
    <t>trans fuel economy standards</t>
  </si>
  <si>
    <t>% increase in miles/gal</t>
  </si>
  <si>
    <t>**Description:** This policy specifies a percentage improvement in fuel economy (distance traveled on the same quantity of fuel with the same cargo or passenger loading) due to fuel economy standards for new light-duty passenger vehicles (cars and SUVs)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</si>
  <si>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transportation-sector-main.html#fuel-econ-std</t>
  </si>
  <si>
    <t>fuel-economy-standard.html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</si>
  <si>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t>
  </si>
  <si>
    <t>National Research Council, 2013, "Transitions to Alternative Vehicles and Fuels", https://www.nap.edu/catalog/18264/transitions-to-alternative-vehicles-and-fuels, Table 2.9, Fuel economy test mpg.</t>
  </si>
  <si>
    <t>**Description:** This policy specifies a percentage improvement in fuel economy (distance traveled on the same quantity of fuel with the same cargo or passenger loading) due to fuel economy standards for new light-duty freight vehicles (light commercial trucks)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</si>
  <si>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**Description:** This policy specifies a percentage improvement in fuel economy (distance traveled on the same quantity of fuel with the same cargo or passenger loading) due to fuel economy standards for new heavy-duty passenger vehicles (buses) with gasoline or diesel engines. // **Guidance for setting values:**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t>
  </si>
  <si>
    <t>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t>
  </si>
  <si>
    <t>U.S. DoE, 2013, "Potential for Energy Efficiency Improvement Beyond the Light-Duty-Vehicle Sector," http://www.nrel.gov/docs/fy13osti/55637.pdf, Table 2.2</t>
  </si>
  <si>
    <t>**Description:** This policy specifies a percentage improvement in fuel economy (distance traveled on the same quantity of fuel with the same cargo or passenger loading) due to fuel economy standards for new medium- and heavy-duty freight vehicles (trucks) with gasoline or diesel engines. // **Guidance for setting values:**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t>
  </si>
  <si>
    <t>**Description:** This policy specifies a percentage improvement in fuel economy (distance traveled on the same quantity of fuel with the same cargo or passenger loading) due to fuel economy standards for new passenger aircraft. // **Guidance for setting values:** The U.S. currently does not have fuel economy standards for aircraft.  In the absence of standards, new passenger aircraft fuel economy is projected to improve roughly 17% from 2018-2050 in the BAU case.</t>
  </si>
  <si>
    <t>Calculated from model data; see the relevant variable(s) in the InputData folder for source information.</t>
  </si>
  <si>
    <t>David McCollum, Gregory Gould, and Davide Greene, 2009, "Greenhouse Gas Emissions from Aviation and Marine Transportation: Mitigation Potential and Policies", Pew Center on Global Climate Change, http://www.c2es.org/docUploads/aviation-and-marine-report-2009.pdf, Table 4</t>
  </si>
  <si>
    <t>**Description:** This policy specifies a percentage improvement in fuel economy (distance traveled on the same quantity of fuel with the same cargo or passenger loading) due to fuel economy standards for new freight aircraft. // **Guidance for setting values:** The U.S. currently does not have fuel economy standards for aircraft.  In the absence of standards, new freight aircraft fuel economy is projected to improve roughly 50% from 2018-2050 in the BAU case.</t>
  </si>
  <si>
    <t>**Description:** This policy specifies a percentage improvement in fuel economy (distance traveled on the same quantity of fuel with the same cargo or passenger loading) due to fuel economy standards for new passenger trains. // **Guidance for setting values:** The U.S. currently does not have fuel economy standards for trains.  In the absence of standards, new passenger train fuel economy is not projected to change significantly from 2018-2050 in the BAU case.</t>
  </si>
  <si>
    <t>U.S. DOE, 2013, "Potential for Energy Efficiency Improvement Beyond the Light-Duty-Vehicle Sector", http://www.nrel.gov/docs/fy13osti/55637.pdf, Section 3.4.5, Paragraph 1</t>
  </si>
  <si>
    <t>**Description:** This policy specifies a percentage improvement in fuel economy (distance traveled on the same quantity of fuel with the same cargo or passenger loading) due to fuel economy standards for new freight trains. // **Guidance for setting values:** The U.S. currently does not have fuel economy standards for trains.  In the absence of standards, new freight train fuel economy is projected to improve roughly 23% from 2018-2050 in the BAU case.</t>
  </si>
  <si>
    <t>**Description:** This policy specifies a percentage improvement in fuel economy (distance traveled on the same quantity of fuel with the same cargo or passenger loading) due to fuel economy standards for new passenger ships. // **Guidance for setting values:** The U.S. currently does not have fuel economy standards for ships.  In the absence of standards, new passenger ship fuel economy is not projected to change significantly from 2018-2050 in the BAU case.</t>
  </si>
  <si>
    <t>**Description:** This policy specifies a percentage improvement in fuel economy (distance traveled on the same quantity of fuel with the same cargo or passenger loading) due to fuel economy standards for new freight ships. // **Guidance for setting values:** The U.S. currently does not have fuel economy standards for ships.  In the absence of standards, new freight ship fuel economy is projected to improve roughly 21% from 2018-2050 in the BAU case.</t>
  </si>
  <si>
    <t>**Description:** This policy specifies a percentage improvement in fuel economy (distance traveled on the same quantity of fuel with the same cargo or passenger loading) due to fuel economy standards for new motorbikes with gasoline or diesel engines. // **Guidance for setting values:** The U.S. currently does not have fuel economy standards for motorbikes.  In the absence of standards, new motorbike fuel economy is not projected to change significantly from 2018-2050 in the BAU case.</t>
  </si>
  <si>
    <t>AEA, 2012, "A review of the efficiency and cost assumptions for road transport vehicles to 2050," https://www.theccc.org.uk/archive/aws/ED57444%20-%20CCC%20RoadV%20Cost-Eff%20to%202050%20FINAL%2025Apr12.pdf, Figure 6.13, Petrol ICE, 2050</t>
  </si>
  <si>
    <t>Hydrogen Vehicle Sales Standard</t>
  </si>
  <si>
    <t>Minimum Required Hydrogen Vehicle Sales Percentage</t>
  </si>
  <si>
    <t>Hydrogen Veh Sales Standard</t>
  </si>
  <si>
    <t>trans hydrogen vehicle minimum</t>
  </si>
  <si>
    <t>**Description:** This policy requires the specified percentage of new passenger LDVs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</si>
  <si>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hydrogen-vehicle-mandate.html</t>
  </si>
  <si>
    <t>https://wamu.org/story/19/03/18/japan-is-betting-big-on-the-future-of-hydrogen-cars/</t>
  </si>
  <si>
    <t>**Description:** This policy requires the specified percentage of new light commercial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</si>
  <si>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buses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</si>
  <si>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medium and heavy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</si>
  <si>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passenger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</si>
  <si>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freight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</si>
  <si>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passenger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</si>
  <si>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freight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</si>
  <si>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passenger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t>
  </si>
  <si>
    <t>**Description:** This policy requires the specified percentage of new freight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</si>
  <si>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Low Carbon Fuel Standard</t>
  </si>
  <si>
    <t>Additional LCFS Percentage</t>
  </si>
  <si>
    <t>trans LCFS</t>
  </si>
  <si>
    <t>% reduction in carbon emissions</t>
  </si>
  <si>
    <t>**Description:**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The most ambitious state policy adopts an LCFS that requires a 10% reduction in carbon intensity of the transportation fuel pool by 2020.</t>
  </si>
  <si>
    <t>transportation-sector-main.html#lcfs</t>
  </si>
  <si>
    <t>low-carbon-fuel-standard.html</t>
  </si>
  <si>
    <t>https://www.arb.ca.gov/fuels/lcfs/background/basics.htm</t>
  </si>
  <si>
    <t>Mode Shifting</t>
  </si>
  <si>
    <t>Percent of Travel Demand Shifted to Other Modes or Eliminated</t>
  </si>
  <si>
    <t>trans mode shifting</t>
  </si>
  <si>
    <t>% of trips shifted</t>
  </si>
  <si>
    <t>**Description:** This policy represents a set of measures aimed at reducing demand for passenger travel in light-duty vehicles (cars and SUVs) by shifting to other travel modes, such as buses, rail, walking, biking, or eliminating trips through technology such as videoconferencing.  Example measures include improved public transit systems, more walking and bike paths, zoning for higher density along transit corridors, zoning for mixed-use developments, roadway and congestion pricing, and increased parking fees. // **Guidance for setting values:**  The International Energy Agency's BLUE Shifts scenario (from the 2009 report "Transport, Energy, and CO2: Moving Toward Sustainability") includes a 26% reduction in usage of cars and SUVs in OECD countries by 2050 relative to a BAU case.</t>
  </si>
  <si>
    <t>transportation-sector-main.html#tdm</t>
  </si>
  <si>
    <t>transportation-demand-management.html</t>
  </si>
  <si>
    <t>International Energy Agency, 2009, "Transport, Energy and CO2: Moving toward Sustainability", http://www.iea.org/publications/freepublications/publication/transport2009.pdf</t>
  </si>
  <si>
    <t xml:space="preserve">**Description:** Freight Transportation Demand Management (TDM) represents a set of policies aimed primarily at shifting freight from trucks to rail.  We use the International Energy Agency's BLUE Shifts scenario (from the 2009 report "Transport, Energy, and CO2: Moving Toward Sustainability") to represent freight TDM policies as a whole. // **Guidance for setting values:** A value of "100%" fully implements the IEA's BLUE Shifts scenario by 2050, which is in line with IEA expectations (since their scenario assumes implementation by 2050). </t>
  </si>
  <si>
    <t>**Description:** This policy represents a set of measures aimed at reducing demand for passenger travel in aircraft by shifting to other travel modes, such as rail, or eliminating trips through technology such as videoconferencing. // **Guidance for setting values:**  The International Energy Agency's BLUE Shifts scenario (from the 2009 report "Transport, Energy, and CO2: Moving Toward Sustainability") includes a 30% reduction in usage of aircraft in OECD countries by 2050 relative to a BAU case.</t>
  </si>
  <si>
    <t>**Description:** This policy represents a set of measures aimed at reducing demand for truck transport of freight by shifting to other modes, such as freight rail. // **Guidance for setting values:**  The International Energy Agency's BLUE Shifts scenario (from the 2009 report "Transport, Energy, and CO2: Moving Toward Sustainability") includes a 22% reduction in usage of freight trucks in OECD countries by 2050 relative to a BAU case.</t>
  </si>
  <si>
    <t>Buildings and Appliances</t>
  </si>
  <si>
    <t>Building Component Electrification</t>
  </si>
  <si>
    <t>Fraction of New Bldg Components Shifted to Other Fuels</t>
  </si>
  <si>
    <t>heating</t>
  </si>
  <si>
    <t>urban residential</t>
  </si>
  <si>
    <t>Urban Residential</t>
  </si>
  <si>
    <t>Heating</t>
  </si>
  <si>
    <t>bldgs new component fuel shifting</t>
  </si>
  <si>
    <t>% of newly sold non-electric building components</t>
  </si>
  <si>
    <t>buildings-sector-main.html#component-elec</t>
  </si>
  <si>
    <t>building-component-electrification.html</t>
  </si>
  <si>
    <t>cooling and ventilation</t>
  </si>
  <si>
    <t>Cooling and Ventilation</t>
  </si>
  <si>
    <t>lighting</t>
  </si>
  <si>
    <t>Lighting</t>
  </si>
  <si>
    <t>appliances</t>
  </si>
  <si>
    <t>Appliances</t>
  </si>
  <si>
    <t>other component</t>
  </si>
  <si>
    <t>Other Components</t>
  </si>
  <si>
    <t>**Description:** This policy replaces the specified fraction of newly sold non-electric other components in urban, residential buildings with electricity-using components. // **Guidance for setting values:** In the BAU case, the share of electricity among fuels used by other components in urban, residential buildings is 100%.</t>
  </si>
  <si>
    <t>rural residential</t>
  </si>
  <si>
    <t>Rural Residential</t>
  </si>
  <si>
    <t>**Description:** This policy replaces the specified fraction of newly sold non-electric other components in urban, residential buildings with electricity-using components. // **Guidance for setting values:** in the United States, the share of electricity among fuels used by other components in urban, residential buildings is 100%.</t>
  </si>
  <si>
    <t>commercial</t>
  </si>
  <si>
    <t>Commercial</t>
  </si>
  <si>
    <t>Building Energy Efficiency Standards</t>
  </si>
  <si>
    <t>Reduction in E Use Allowed by Component Eff Std</t>
  </si>
  <si>
    <t>bldgs efficiency standards</t>
  </si>
  <si>
    <t>% reduction in energy use</t>
  </si>
  <si>
    <t>buildings-sector-main.html#eff-stds</t>
  </si>
  <si>
    <t>building-energy-efficiency-standards.html</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</si>
  <si>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</si>
  <si>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Itron, 2007, "ASSESSMENT OF LONG-TERM
ELECTRIC ENERGY EFFICIENCY
POTENTIAL IN CALIFORNIA’S
RESIDENTIAL SECTOR," http://www.energy.ca.gov/2007publications/CEC-500-2007-002/CEC-500-2007-002.PDF, p.33, Table 5-1</t>
  </si>
  <si>
    <t>envelope</t>
  </si>
  <si>
    <t>Envelope</t>
  </si>
  <si>
    <t>Contractor Training</t>
  </si>
  <si>
    <t>Boolean Improved Contractor Edu and Training</t>
  </si>
  <si>
    <t>bldgs contractor training</t>
  </si>
  <si>
    <t>on/off</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</si>
  <si>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</si>
  <si>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buildings-sector-main.html#contractor-ed</t>
  </si>
  <si>
    <t>contractor-training.html</t>
  </si>
  <si>
    <t>none</t>
  </si>
  <si>
    <t>Distributed Solar Carve-Out</t>
  </si>
  <si>
    <t>Min Fraction of Total Elec Demand to be Met by Distributed Solar PV</t>
  </si>
  <si>
    <t>Distributed Solar Promotion</t>
  </si>
  <si>
    <t>bldgs min fraction distributed solar</t>
  </si>
  <si>
    <t>minimum % elec from solar</t>
  </si>
  <si>
    <t>buildings-sector-main.html#solar-carve-out</t>
  </si>
  <si>
    <t>solar-carve-out.html</t>
  </si>
  <si>
    <t>MASSACHUSETTS: http://www.mass.gov/eea/energy-utilities-clean-tech/renewable-energy/solar/rps-solar-carve-out/current-status-of-the-rps-solar-carve-out-program.html  COLORADO: http://www.seia.org/research-resources/rps-solar-carve-out-colorado</t>
  </si>
  <si>
    <t>RMI, 2011, "Reinventing Fire Electricity Sector Methodology," http://www.rmi.org/cms/Download.aspx?id=10765&amp;file=Reinventing+Fire+Electricity+Sector+Methodology.pdf&amp;title=Reinventing+Fire+Electricity+Sector+Methodology, Page 11, 2050 Generation by Case</t>
  </si>
  <si>
    <t>DSIRE</t>
  </si>
  <si>
    <t>Distributed Solar Subsidy</t>
  </si>
  <si>
    <t>Perc Subsidy for Distributed Solar PV Capacity</t>
  </si>
  <si>
    <t>bldgs distributed solar subsidy</t>
  </si>
  <si>
    <t>% of PV system cost</t>
  </si>
  <si>
    <t>**Description:** This policy causes the government to reimburse building owners for a percentage of the cost of new distributed solar PV capacity that is installed on or around buildings. // **Guidance for setting values:** The federal Business Energy Investment Tax Credit (ITC) (whose effects are accounted for in the BAU case in this simulator) offers a 26% rebate through 2021, with lower values thereafter.</t>
  </si>
  <si>
    <t>buildings-sector-main.html#distributed-solar-subsidy</t>
  </si>
  <si>
    <t>distributed-solar-subsidy.html</t>
  </si>
  <si>
    <t>Department of Energy.  Business Energy Investment Tax Credit (ITC).  http://energy.gov/savings/business-energy-investment-tax-credit-itc</t>
  </si>
  <si>
    <t>Improved Labeling</t>
  </si>
  <si>
    <t>Boolean Improved Device Labeling</t>
  </si>
  <si>
    <t>bldgs device labeling</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</si>
  <si>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</si>
  <si>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buildings-sector-main.html#device-labeling</t>
  </si>
  <si>
    <t>improved-labeling.html</t>
  </si>
  <si>
    <t>Retrofit Existing Buildings</t>
  </si>
  <si>
    <t>Share of Preexisting Buildings Subject to Retrofitting</t>
  </si>
  <si>
    <t>Increased Retrofitting</t>
  </si>
  <si>
    <t>bldgs retrofitting</t>
  </si>
  <si>
    <t>% of existing buildings</t>
  </si>
  <si>
    <t>**Description:** Each year, the specified percentage of urban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</si>
  <si>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buildings-sector-main.html#retrofitting</t>
  </si>
  <si>
    <t>increased-retrofitting.html</t>
  </si>
  <si>
    <t>**Description:** Each year, the specified percentage of rural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</si>
  <si>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Each year, the specified percentage of commercial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</si>
  <si>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Rebate for Efficient Products</t>
  </si>
  <si>
    <t>Boolean Rebate Program for Efficient Components</t>
  </si>
  <si>
    <t>bldgs rebate</t>
  </si>
  <si>
    <t xml:space="preserve">**Description:** This policy represents a modest rebate paid to customers who purchase energy-efficient heating equipment.  </t>
  </si>
  <si>
    <t>buildings-sector-main.html#rebate</t>
  </si>
  <si>
    <t>rebate-for-efficient-products.html</t>
  </si>
  <si>
    <t xml:space="preserve">**Description:** This policy represents a modest rebate paid to customers who purchase energy-efficient cooling and ventilation equipment. </t>
  </si>
  <si>
    <t>**Description:** This policy represents a modest rebate paid to customers who purchase energy-efficient appliances.  Typical rebate amounts represented by this policy are $50-100 for a clothes washer and $25-50 for a dishwasher or refrigerator.</t>
  </si>
  <si>
    <t>Electricity Supply</t>
  </si>
  <si>
    <t>New Power Plant</t>
  </si>
  <si>
    <t>Boolean Ban New Power Plants</t>
  </si>
  <si>
    <t>hard coal es</t>
  </si>
  <si>
    <t>Hard Coal</t>
  </si>
  <si>
    <t>Ban New Power Plants</t>
  </si>
  <si>
    <t>elec ban new power plants</t>
  </si>
  <si>
    <t>electricity-sector-main.html#ban</t>
  </si>
  <si>
    <t>ban-new-capacity.html</t>
  </si>
  <si>
    <t>BPMCCS</t>
  </si>
  <si>
    <t>natural gas nonpeaker es</t>
  </si>
  <si>
    <t>Natural Gas Nonpeaker</t>
  </si>
  <si>
    <t>**Description:** This policy prevents new natural gas nonpeaker capacity from being built or deployed.</t>
  </si>
  <si>
    <t>nuclear es</t>
  </si>
  <si>
    <t>Nuclear</t>
  </si>
  <si>
    <t>**Description:** This policy prevents new nuclear capacity from being built or deployed.</t>
  </si>
  <si>
    <t>hydro es</t>
  </si>
  <si>
    <t>Hydro</t>
  </si>
  <si>
    <t>**Description:** This policy prevents new hydroelectric capacity from being built or deployed.</t>
  </si>
  <si>
    <t>onshore wind es</t>
  </si>
  <si>
    <t>Onshore Wind</t>
  </si>
  <si>
    <t>solar PV es</t>
  </si>
  <si>
    <t>Solar PV</t>
  </si>
  <si>
    <t>solar thermal es</t>
  </si>
  <si>
    <t>Solar Thermal</t>
  </si>
  <si>
    <t>biomass es</t>
  </si>
  <si>
    <t>Biomass</t>
  </si>
  <si>
    <t>geothermal es</t>
  </si>
  <si>
    <t>Geothermal</t>
  </si>
  <si>
    <t>petroleum es</t>
  </si>
  <si>
    <t>Petroleum</t>
  </si>
  <si>
    <t>natural gas peaker es</t>
  </si>
  <si>
    <t>Natural Gas Peaker</t>
  </si>
  <si>
    <t>lignite es</t>
  </si>
  <si>
    <t>Lignite</t>
  </si>
  <si>
    <t>**Description:** This policy prevents new lignite capacity from being built or deployed.</t>
  </si>
  <si>
    <t>offshore wind es</t>
  </si>
  <si>
    <t>Offshore Wind</t>
  </si>
  <si>
    <t>crude oil es</t>
  </si>
  <si>
    <t>Crude Oil</t>
  </si>
  <si>
    <t>heavy or residual fuel oil es</t>
  </si>
  <si>
    <t>Heavy or Residual Fuel Oil</t>
  </si>
  <si>
    <t>municipal solid waste es</t>
  </si>
  <si>
    <t>Municipal Solid Waste</t>
  </si>
  <si>
    <t>Carbon Capture and Sequestration</t>
  </si>
  <si>
    <t>Electricity Sector Fraction of Potential Additional CCS Achieved</t>
  </si>
  <si>
    <t>Electricity Sector CCS</t>
  </si>
  <si>
    <t>elec CCS</t>
  </si>
  <si>
    <t>% of CO2 captured</t>
  </si>
  <si>
    <t>**Description:**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t>
  </si>
  <si>
    <t>ccs.html#ccs</t>
  </si>
  <si>
    <t>carbon-capture-and-sequestration.html</t>
  </si>
  <si>
    <t>Carbon-free Electricity Standard</t>
  </si>
  <si>
    <t>Renewable Portfolio Std Percentage</t>
  </si>
  <si>
    <t>elec renewable portfolio standards</t>
  </si>
  <si>
    <t>% of electricity generation</t>
  </si>
  <si>
    <t>electricity-sector-main.html#ces</t>
  </si>
  <si>
    <t>clean-energy-standard.html</t>
  </si>
  <si>
    <t>White House, 2015, "Fact Sheet: President Obama to Announce Historic Carbon Pollution Standards for Power Plants", https://www.whitehouse.gov/the-press-office/2015/08/03/fact-sheet-president-obama-announce-historic-carbon-pollution-standards.</t>
  </si>
  <si>
    <t>Change Electricity Exports</t>
  </si>
  <si>
    <t>Percent Change in Electricity Exports</t>
  </si>
  <si>
    <t>Electricity Imports and Exports</t>
  </si>
  <si>
    <t>elec change exports</t>
  </si>
  <si>
    <t>% change in exports</t>
  </si>
  <si>
    <t>electricity-sector-main.html#elec-exports</t>
  </si>
  <si>
    <t>electricity-imports-exports.html</t>
  </si>
  <si>
    <t>Energy Information Administation.  2016.  Electric Power Annual.  Table 2.13.</t>
  </si>
  <si>
    <t>Change Electricity Imports</t>
  </si>
  <si>
    <t>Percent Change in Electricity Imports</t>
  </si>
  <si>
    <t>elec change imports</t>
  </si>
  <si>
    <t>% change in imports</t>
  </si>
  <si>
    <t>electricity-sector-main.html#elec-imports</t>
  </si>
  <si>
    <t>Non BAU Guaranteed Dispatch</t>
  </si>
  <si>
    <t>Boolean Use Non BAU Guaranteed Dispatch Settings</t>
  </si>
  <si>
    <t>elec non BAU guaranteed dispatch</t>
  </si>
  <si>
    <t>Demand Response</t>
  </si>
  <si>
    <t>Fraction of Additional Demand Response Potential Achieved</t>
  </si>
  <si>
    <t>elec demand response</t>
  </si>
  <si>
    <t>% of potential achieved</t>
  </si>
  <si>
    <t>electricity-sector-main.html#dr</t>
  </si>
  <si>
    <t>demand-response.html</t>
  </si>
  <si>
    <t>Early Retirement of Power Plants</t>
  </si>
  <si>
    <t>Annual Additional Capacity Retired due to Early Retirement Policy</t>
  </si>
  <si>
    <t>elec early retirement</t>
  </si>
  <si>
    <t>MW/year</t>
  </si>
  <si>
    <t>electricity-sector-main.html#early-ret</t>
  </si>
  <si>
    <t>early-retirement-of-power-plants.html</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</si>
  <si>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</si>
  <si>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The Brattle Group, 2012, "Potential Coal Plant Retirements: 2012 Update," http://greatlakeslegalfoundation.org/wwcms/wp-content/uploads/documents/regulatory/TrainWreck/12Oct15_BrattleStudy.pdf, Page 8, Table 4</t>
  </si>
  <si>
    <t>BCRBQ - auto update</t>
  </si>
  <si>
    <t xml:space="preserve">**Description:** This policy causes the specified quantity of otherwise non-retiring petroleum capacity to be retired each year. // **Guidance for setting values:** </t>
  </si>
  <si>
    <t>Grid-Scale Electricity Storage</t>
  </si>
  <si>
    <t>Fraction of Additional Grid Battery Storage Potential Achieved</t>
  </si>
  <si>
    <t>elec storage growth</t>
  </si>
  <si>
    <t>electricity-sector-main.html#storage</t>
  </si>
  <si>
    <t>grid-scale-electricity-storage.html</t>
  </si>
  <si>
    <t>National Renewable Energy Laboratory, 2014, Renewable Electricity Futures Scenario Viewer,
http://www.nrel.gov/analysis/re_futures/data_viewer/#
80% RE-ITI (2014) scenario</t>
  </si>
  <si>
    <t>Increase Transmission</t>
  </si>
  <si>
    <t>Percentage Increase in Transmission Capacity vs BAU</t>
  </si>
  <si>
    <t>elec transmission growth</t>
  </si>
  <si>
    <t>% increase in transmission capacity</t>
  </si>
  <si>
    <t>**Description:**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NREL's Renewable Electricity Futures study suggest that the most economical method of achieving 50% renewables penetration involves building 21% new transmission capacity.</t>
  </si>
  <si>
    <t>electricity-sector-main.html#transmission</t>
  </si>
  <si>
    <t>increase-transmission.html</t>
  </si>
  <si>
    <t>National Renewable Energy Laboratory, 2014, Renewable Electricity Futures (Vol. 1),
http://www.nrel.gov/docs/fy12osti/52409-1.pdf, Page xli, Figure ES-8, 80% RE scenario.</t>
  </si>
  <si>
    <t>National Renewable Energy Laboratory, 2014, Renewable Electricity Futures (Vol. 1),
http://www.nrel.gov/docs/fy12osti/52409-1.pdf, Page 2-10, 90% RE scenario.</t>
  </si>
  <si>
    <t>BTC</t>
  </si>
  <si>
    <t>Non BAU Capacity Retirement Schedule</t>
  </si>
  <si>
    <t>Boolean Use Non BAU Capacity Retirement Schedule</t>
  </si>
  <si>
    <t>Non BAU Mandated Capacity Construction</t>
  </si>
  <si>
    <t>Boolean Use Non BAU Mandated Capacity Construction Schedule</t>
  </si>
  <si>
    <t>**Description:** This policy specifies electric power capacity construction specified by legislation. //</t>
  </si>
  <si>
    <t>BPMCCS? Add only for specific states that have relevant recent policies</t>
  </si>
  <si>
    <t>Non BAU RPS Qualifying Resources</t>
  </si>
  <si>
    <t>Boolean Use Non BAU RPS Qualifying Resource Definitions</t>
  </si>
  <si>
    <t>elec non BAU RPS qualifying resources</t>
  </si>
  <si>
    <t>Nuclear Plant Lifetime Extension</t>
  </si>
  <si>
    <t>Nuclear Capacity Lifetime Extension</t>
  </si>
  <si>
    <t>Nuclear Lifetime Extension</t>
  </si>
  <si>
    <t>year(s)</t>
  </si>
  <si>
    <t>**Description:** This policy extends the lifetime of all nuclear plants by the specified number of years.</t>
  </si>
  <si>
    <t>electricity-sector-main.html#life-ext</t>
  </si>
  <si>
    <t>nuclear-lifetime-extension.html</t>
  </si>
  <si>
    <t>U.S. Energy Information Administration, 2014, "Almost all U.S. nuclear plants require life extension past 60 years to operate beyond 2050", http://www.eia.gov/todayinenergy/detail.cfm?id=19091.</t>
  </si>
  <si>
    <t>Reduce Plant Downtime</t>
  </si>
  <si>
    <t>Percentage Reduction in Plant Downtime</t>
  </si>
  <si>
    <t>preexisting retiring</t>
  </si>
  <si>
    <t>elec reduce plant downtime</t>
  </si>
  <si>
    <t>preexisting nonretiring</t>
  </si>
  <si>
    <t>newly built</t>
  </si>
  <si>
    <t>Preexisting</t>
  </si>
  <si>
    <t>% reduction in downtime</t>
  </si>
  <si>
    <t>**Description:** This policy specifies the reduction in downtime (time spent not generating power) for non-peaker natural gas plants that exist at the start of the model run. This policy increases these plants' target capacity factors, but it does not force them to be dispatched if it would be uneconomical to do so. // **Guidance for setting values:**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t>
  </si>
  <si>
    <t>electricity-sector-main.html#red-downtime</t>
  </si>
  <si>
    <t>reduce-downtime.html</t>
  </si>
  <si>
    <t>E&amp;E Publishing.  The Clean Power Plan - A Summary.  http://www.eenews.net/interactive/clean_power_plan/fact_sheets/rule</t>
  </si>
  <si>
    <t>New</t>
  </si>
  <si>
    <t>**Description:** This policy specifies the reduction in downtime (time spent not generating power) for onshore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t>
  </si>
  <si>
    <t>National Renewable Energy Laboratory.  United States (48 Contiguous States) Potential Wind Capacity Cumulative Area vs. Gross Capacity Factor.  http://apps2.eere.energy.gov/wind/windexchange/pdfs/wind_maps/us_contiguous_wind_potential_chart.pdf</t>
  </si>
  <si>
    <t>**Description:** This policy specifies the reduction in downtime (time spent not generating power) for solar photovoltaic plants constructed during the model run. // **Guidance for setting values:**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</si>
  <si>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See the discussion of multi-junction solar cells on Wikipedia at https://en.wikipedia.org/wiki/Multi-junction_solar_cell.  Also NREL has a useful chart at http://www.nrel.gov/ncpv/images/efficiency_chart.jpg.</t>
  </si>
  <si>
    <t>**Description:** This policy specifies the reduction in downtime (time spent not generating power) for offshore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t>
  </si>
  <si>
    <t>Reduce Soft Costs</t>
  </si>
  <si>
    <t>Percent Reduction in Soft Costs of Capacity Construction</t>
  </si>
  <si>
    <t>elec reduce soft costs</t>
  </si>
  <si>
    <t>% reduction in soft costs</t>
  </si>
  <si>
    <t>**Description:** This policy specifies a reduction in soft costs (costs for things other than capital equipment) for new onshore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</si>
  <si>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endogenous-learning.html#red-soft-costs</t>
  </si>
  <si>
    <t>reduce-soft-costs.html</t>
  </si>
  <si>
    <t>**Description:** This policy specifies a reduction in soft costs (costs for things other than capital equipment) for new solar PV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</si>
  <si>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This policy specifies a reduction in soft costs (costs for things other than capital equipment) for new offshore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</si>
  <si>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Reduce Transmission &amp; Distribution Losses</t>
  </si>
  <si>
    <t>Percentage TnD Losses Avoided</t>
  </si>
  <si>
    <t>Reduce T&amp;D Losses</t>
  </si>
  <si>
    <t>elec avoid TND loss</t>
  </si>
  <si>
    <t>% of losses avoided</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</si>
  <si>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</si>
  <si>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electricity-sector-main.html#red-tnd-losses</t>
  </si>
  <si>
    <t>reduce-tnd-losses.html</t>
  </si>
  <si>
    <t>The World Bank.  Electric power transmission and distribution losses (% of output).  http://data.worldbank.org/indicator/EG.ELC.LOSS.ZS</t>
  </si>
  <si>
    <t>Subsidy for Capacity Construction</t>
  </si>
  <si>
    <t>Perc Subsidy for Elec Capacity Construction</t>
  </si>
  <si>
    <t>elec capacity construction subsidy</t>
  </si>
  <si>
    <t>% of construction cost</t>
  </si>
  <si>
    <t>electricity-sector-main.html#subsidies</t>
  </si>
  <si>
    <t>natural gas es</t>
  </si>
  <si>
    <t>Natural Gas</t>
  </si>
  <si>
    <t>**Description:** This policy is a subsidy paid by the government to electricity suppliers per unit of new capacity constructed.  This only applies to utilities, not distributed systems (such as rooftop solar). // **Guidance for setting values:**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t>
  </si>
  <si>
    <t>https://www.energy.gov/articles/secretary-perry-announces-financial-close-additional-loan-guarantees-during-trip-vogtle</t>
  </si>
  <si>
    <t>https://www.energysage.com/solar/cost-benefit/solar-investment-tax-credit/</t>
  </si>
  <si>
    <t>**Description:** This policy is a subsidy paid by the government to electricity suppliers per unit of new capacity constructed.  This only applies to utilities, not distributed systems (such as rooftop solar). // **Guidance for setting values:**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</si>
  <si>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http://biomassmagazine.com/articles/8185/usda-loan-guarantees-support-3-biomass-power-plants</t>
  </si>
  <si>
    <t>Subsidy for Electricity Production</t>
  </si>
  <si>
    <t>Subsidy for Elec Production by Fuel</t>
  </si>
  <si>
    <t>elec generation subsidy</t>
  </si>
  <si>
    <t>subsidy-for-electricity-production.html</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</si>
  <si>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t>
  </si>
  <si>
    <t>Linked to State Data-- see supporting data!</t>
  </si>
  <si>
    <t>Industry</t>
  </si>
  <si>
    <t>Industry Sector Fraction of Potential Additional CCS Achieved</t>
  </si>
  <si>
    <t>cement and other carbonates</t>
  </si>
  <si>
    <t>energy related emissions</t>
  </si>
  <si>
    <t>Cement Industry</t>
  </si>
  <si>
    <t>Energy Related Emissions</t>
  </si>
  <si>
    <t>Industry CCS</t>
  </si>
  <si>
    <t>indst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</si>
  <si>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</si>
  <si>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process emissions</t>
  </si>
  <si>
    <t>Process Emissions</t>
  </si>
  <si>
    <t>natural gas and petroleum systems</t>
  </si>
  <si>
    <t>Natural Gas and Petroleum Industry</t>
  </si>
  <si>
    <t>iron and steel</t>
  </si>
  <si>
    <t>Iron and Steel Industry</t>
  </si>
  <si>
    <t>chemicals</t>
  </si>
  <si>
    <t>Chemicals Industry</t>
  </si>
  <si>
    <t>coal mining</t>
  </si>
  <si>
    <t>Coal Mining Industry</t>
  </si>
  <si>
    <t>waste management</t>
  </si>
  <si>
    <t>Water &amp; Waste</t>
  </si>
  <si>
    <t>agriculture</t>
  </si>
  <si>
    <t>Agriculture</t>
  </si>
  <si>
    <t>other industries</t>
  </si>
  <si>
    <t>Other Industries</t>
  </si>
  <si>
    <t>Cement Clinker Substitution</t>
  </si>
  <si>
    <t>Fraction of Cement Measures Achieved</t>
  </si>
  <si>
    <t>indst cement measures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</si>
  <si>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</si>
  <si>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industry-ag-main.html#clinker</t>
  </si>
  <si>
    <t>cement-clinker-substitution.html</t>
  </si>
  <si>
    <t>International Energy Agency and Cement Sustainability Initiative. 2018. Technology Roadmap: Low-Carbon Transition in the Cement Industry. p41. http://www.iea.org/publications/freepublications/publication/TechnologyRoadmapLowCarbonTransitionintheCementIndustry.pdf</t>
  </si>
  <si>
    <t>Cogeneration and Waste Heat Recovery</t>
  </si>
  <si>
    <t>Fraction of Potential Cogeneration and Waste Heat Recovery Adopted</t>
  </si>
  <si>
    <t>indst CHP</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</si>
  <si>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</si>
  <si>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industry-ag-main.html#cogen</t>
  </si>
  <si>
    <t>cogeneration-and-waste-heat-recovery.html</t>
  </si>
  <si>
    <t>Early Retirement of Industrial Facilities</t>
  </si>
  <si>
    <t>Fraction of Energy Savings from Early Facility Retirement Achieved</t>
  </si>
  <si>
    <t>indst early retirement</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</si>
  <si>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</si>
  <si>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industry-ag-main.html#early-ret</t>
  </si>
  <si>
    <t>early-retirement-of-industrial-facilities.html</t>
  </si>
  <si>
    <t>Industry Energy Efficiency Standards</t>
  </si>
  <si>
    <t>Percentage Improvement in Eqpt Efficiency Standards above BAU</t>
  </si>
  <si>
    <t>electricity if</t>
  </si>
  <si>
    <t>Electricity Use</t>
  </si>
  <si>
    <t>indst efficiency standards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</si>
  <si>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t>
  </si>
  <si>
    <t>industry-ag-main.html#eff-stds</t>
  </si>
  <si>
    <t>industry-energy-efficiency-standards.html</t>
  </si>
  <si>
    <t>U.S. DOE, 2016, Industrial Energy Efficiency Potential Analysis, https://energy.gov/sites/prod/files/2017/04/f34/energy-savings-by-state-industrial-methodology.pdf</t>
  </si>
  <si>
    <t>hard coal if</t>
  </si>
  <si>
    <t>Coal Use</t>
  </si>
  <si>
    <t>natural gas if</t>
  </si>
  <si>
    <t>Natural Gas Use</t>
  </si>
  <si>
    <t>biomass if</t>
  </si>
  <si>
    <t>Biomass Use</t>
  </si>
  <si>
    <t>petroleum diesel if</t>
  </si>
  <si>
    <t>Petroleum Use</t>
  </si>
  <si>
    <t>heat if</t>
  </si>
  <si>
    <t>Purchased Heat Use</t>
  </si>
  <si>
    <t>crude oil if</t>
  </si>
  <si>
    <t>Crude Oil Use</t>
  </si>
  <si>
    <t>heavy or residual fuel oil if</t>
  </si>
  <si>
    <t>Heavy or Residual Fuel Oil Use</t>
  </si>
  <si>
    <t>LPG propane or butane if</t>
  </si>
  <si>
    <t>LPG Propane or Butane Use</t>
  </si>
  <si>
    <t>hydrogen if</t>
  </si>
  <si>
    <t>Hydrogen Use</t>
  </si>
  <si>
    <t>Improved System Design</t>
  </si>
  <si>
    <t>Fraction of Installation and System Integration Issues Remedied</t>
  </si>
  <si>
    <t>indst system integration</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</si>
  <si>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</si>
  <si>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industry-ag-main.html#system-integ</t>
  </si>
  <si>
    <t>improved-system-design.html</t>
  </si>
  <si>
    <t>Electrification + Hydrogen</t>
  </si>
  <si>
    <t>Fraction of Industrial Fuel Use Shifted to Other Fuels</t>
  </si>
  <si>
    <t>indst fuel type shifting</t>
  </si>
  <si>
    <t>% of fuel shifted</t>
  </si>
  <si>
    <t>industry-ag-main.html#fuel-switching</t>
  </si>
  <si>
    <t>industry-elec-and-hydrogen.html</t>
  </si>
  <si>
    <t>**Description:** This policy reduces greenhouse gas emissions from the cement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</si>
  <si>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</si>
  <si>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</si>
  <si>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</si>
  <si>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</si>
  <si>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</si>
  <si>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</si>
  <si>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natural gas and petroleum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</si>
  <si>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</si>
  <si>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crude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</si>
  <si>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</si>
  <si>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iron and steel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</si>
  <si>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</si>
  <si>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</si>
  <si>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</si>
  <si>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</si>
  <si>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chemicals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</si>
  <si>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</si>
  <si>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</si>
  <si>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</si>
  <si>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</si>
  <si>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mining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</si>
  <si>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</si>
  <si>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coal mining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</si>
  <si>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</si>
  <si>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</si>
  <si>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</si>
  <si>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</si>
  <si>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</si>
  <si>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other industries category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</si>
  <si>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</si>
  <si>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</si>
  <si>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</si>
  <si>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F-Gas Substitution</t>
  </si>
  <si>
    <t>Fraction of F Gas Substitution Achieved</t>
  </si>
  <si>
    <t>F-gas Measures</t>
  </si>
  <si>
    <t>indst f gas substitution</t>
  </si>
  <si>
    <t>**Description:** This policy reduces emissions of high-GWP, fluorinated gases (F-gases) from the industry sector by substituting less-harmful chemicals. // **Guidance for setting values:** If this policy is fully implemented, F-gas emissions in 2050 are reduced by 77%.</t>
  </si>
  <si>
    <t>industry-ag-main.html#avoid-f-gases</t>
  </si>
  <si>
    <t>avoid-f-gases.html</t>
  </si>
  <si>
    <t>F-Gas Destruction</t>
  </si>
  <si>
    <t>Fraction of F Gas Destruction Achieved</t>
  </si>
  <si>
    <t>indst f gas destruction</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</si>
  <si>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10%.</t>
  </si>
  <si>
    <t>F-Gas Recovery</t>
  </si>
  <si>
    <t>Fraction of F Gas Recovery Achieved</t>
  </si>
  <si>
    <t>indst f gas recovery</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</si>
  <si>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22%.</t>
  </si>
  <si>
    <t>F-Gas Eqpt. Maintenance &amp; Retrofits</t>
  </si>
  <si>
    <t>Fraction of F Gas Inspct Maint Retrofit Achieved</t>
  </si>
  <si>
    <t>indst f gas inspct maint retrofit</t>
  </si>
  <si>
    <t>**Description:** This policy reduces emissions of high-GWP, fluorinated gases (F-gases) from the industry sector by reducing leakage and losses through improved inspections, maintenance, and retrofitting of equipment. // **Guidance for setting values:** If this policy is fully implemented, F-gas emissions in 2050 are reduced by 0.5%.</t>
  </si>
  <si>
    <t>Material Efficiency, Longevity, &amp; Re-Use</t>
  </si>
  <si>
    <t>Percent Reduction in Nonenergy Nonagriculture Industry Product Demand</t>
  </si>
  <si>
    <t>indst reduce nonenergy product demand</t>
  </si>
  <si>
    <t>% demand reduction</t>
  </si>
  <si>
    <t>**Description:** This policy reduces demand for cement through techniques such as material-efficient building codes (using modern designs that require less concrete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</si>
  <si>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material-efficiency-longevity-reuse.html</t>
  </si>
  <si>
    <t>Allwood and Cullen, "Sustainable Materials Without the Hot Air: Making Buildings, Vehicles and Products Efficiently and with Less New Material"</t>
  </si>
  <si>
    <t>**Description:** This policy reduces demand for iron and steel through techniques such as material-efficient building codes, requirements for greater building and metal product longevity, greater repair and re-use of metal products, etc. // **Guidance for setting values:**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</si>
  <si>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Allwood and Cullen, "Sustainable Materials With Both Eyes Open" - page 185, http://www.withbotheyesopen.com/read.php?c=12</t>
  </si>
  <si>
    <t>**Description:**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</si>
  <si>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water-conservation-waste-reduction.html</t>
  </si>
  <si>
    <t>USDA Irrigation &amp; Water Use: https://www.ers.usda.gov/topics/farm-practices-management/irrigation-water-use.aspx and EPA WaterSense Statistics and Facts: https://www.epa.gov/watersense/statistics-and-facts</t>
  </si>
  <si>
    <t>Methane Capture</t>
  </si>
  <si>
    <t>Fraction of Methane Capture Opportunities Achieved</t>
  </si>
  <si>
    <t>Methane Capture and Destruction</t>
  </si>
  <si>
    <t>indst methane capture</t>
  </si>
  <si>
    <t>**Description:** This policy reduces methane emissions from the natural gas and petroleum industry by increasing the capture of methane that is currently being released into the atmosphere (for example, stopping leaks from wellheads and in pipes). // **Guidance for setting values:** If this policy is fully implemented, process emissions are reduced by 70.5% from the natural gas and petroleum industry in that year.</t>
  </si>
  <si>
    <t>industry-ag-main.html#methane-capture</t>
  </si>
  <si>
    <t>methane-capture.html</t>
  </si>
  <si>
    <t>**Description:** This policy reduces methane emissions from coal mining (including abandoned mines) by increasing the capture of methane that is currently being released into the atmosphere. // **Guidance for setting values:** If this policy is fully implemented, process emissions in 2050 are reduced by 8% from the mining industry..</t>
  </si>
  <si>
    <t>**Description:** This policy reduces methane emissions from water and waste by increasing the capture of methane that is currently being released into the atmosphere (for example, from decomposition of trash in landfills). // **Guidance for setting values:** If this policy is fully implemented, process emissions in 2050 are reduced by 7% from the waste management industry.</t>
  </si>
  <si>
    <t>Methane Destruction</t>
  </si>
  <si>
    <t>Fraction of Methane Destruction Opportunities Achieved</t>
  </si>
  <si>
    <t>indst methane destruction</t>
  </si>
  <si>
    <t>**Description:** This policy reduces methane emissions from the natural gas and petroleum industry by increasing the burning of methane that is currently being released into the atmosphere (i.e. flaring instead of venting/leaking). // **Guidance for setting values:** If this policy is fully implemented, process emissions are reduced by 1.5% from the natural gas and petroleum industry in that year.</t>
  </si>
  <si>
    <t>industry-ag-main.html#methane-destr</t>
  </si>
  <si>
    <t>methane-destruction.html</t>
  </si>
  <si>
    <t>**Description:** This policy reduces methane emissions from the coal mining industry by increasing the burning of methane that is currently being released into the atmosphere. // **Guidance for setting values:** If this policy is fully implemented, process emissions in 2050 are reduced by 32% from the mining industry.</t>
  </si>
  <si>
    <t>**Description:** This policy reduces methane emissions from water and waste by increasing the burning of methane that is currently being released into the atmosphere (for example, from decomposition of trash in landfills). // **Guidance for setting values:** If this policy is fully implemented, process emissions in 2050 are reduced by 2% from the waste management industry.</t>
  </si>
  <si>
    <t>Reduce Fossil Fuel Exports</t>
  </si>
  <si>
    <t>Percent Reduction in Fossil Fuel Exports</t>
  </si>
  <si>
    <t>indst reduce fossil fuel exports</t>
  </si>
  <si>
    <t>% reduction in exports</t>
  </si>
  <si>
    <t>reduce-fuel-exports.html</t>
  </si>
  <si>
    <t>**Description:**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15% of U.S. hard coal production.</t>
  </si>
  <si>
    <t>Petroleum Gasoline</t>
  </si>
  <si>
    <t>Petroleum Diesel</t>
  </si>
  <si>
    <t>Jet Fuel/Kerosene</t>
  </si>
  <si>
    <t>lignite</t>
  </si>
  <si>
    <t>heavy or residual fuel oil</t>
  </si>
  <si>
    <t>Heavy/Residual Fuel Oil</t>
  </si>
  <si>
    <t>LPG/Propane/Butane</t>
  </si>
  <si>
    <t>Agriculture, Land Use, and Forestry</t>
  </si>
  <si>
    <t>Afforestation and Reforestation</t>
  </si>
  <si>
    <t>Fraction of Afforestation and Reforestation Achieved</t>
  </si>
  <si>
    <t>land afforestation and reforestation</t>
  </si>
  <si>
    <t>lulucf.html#aff-ref</t>
  </si>
  <si>
    <t>afforestation-and-reforestation.html</t>
  </si>
  <si>
    <t>Ross W. Gorte, 2009, "U.S. Tree Planting for Carbon Sequestration," Congressional Research Service, https://www.fas.org/sgp/crs/misc/R40562.pdf, p.3, paragraph 1</t>
  </si>
  <si>
    <t>Avoid Deforestation</t>
  </si>
  <si>
    <t>Fraction of Avoided Deforestation Achieved</t>
  </si>
  <si>
    <t>land avoid deforestation</t>
  </si>
  <si>
    <t>lulucf.html#avoid-def</t>
  </si>
  <si>
    <t>avoid-deforestation.html</t>
  </si>
  <si>
    <t>Forest Restoration</t>
  </si>
  <si>
    <t>Fraction of Forest Restoration Achieved</t>
  </si>
  <si>
    <t>land forest restoration</t>
  </si>
  <si>
    <t>forest-restoration.html</t>
  </si>
  <si>
    <t>Forest Set-Asides</t>
  </si>
  <si>
    <t>Fraction of Forest Set Asides Achieved</t>
  </si>
  <si>
    <t>land forest set asides</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</si>
  <si>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</si>
  <si>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lulucf.html#set-asides</t>
  </si>
  <si>
    <t>forest-set-asides.html</t>
  </si>
  <si>
    <t>Cropland and Rice Measures</t>
  </si>
  <si>
    <t>Fraction of Cropland and Rice Measures Achieved</t>
  </si>
  <si>
    <t>indst cropland and rice measures</t>
  </si>
  <si>
    <t>**Description:**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t>
  </si>
  <si>
    <t>industry-ag-main.html#cropland</t>
  </si>
  <si>
    <t>cropland-management.html</t>
  </si>
  <si>
    <t>Improved Forest Management</t>
  </si>
  <si>
    <t>Fraction of Improved Forest Management Achieved</t>
  </si>
  <si>
    <t>land forest management</t>
  </si>
  <si>
    <t>**Description:** This policy increases CO2 sequestration by forests through improved forest management practices.  // **Guidance for setting values:** If this policy is fully implemented, half of the 94 million acres of forest not currently under best management practices will instead be managed with best practices by 2050.</t>
  </si>
  <si>
    <t>lulucf.html#forest-mgmt</t>
  </si>
  <si>
    <t>improved-forest-management.html</t>
  </si>
  <si>
    <t>Livestock Measures</t>
  </si>
  <si>
    <t>Fraction of Livestock Measures Achieved</t>
  </si>
  <si>
    <t>indst livestock measures</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</si>
  <si>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t>
  </si>
  <si>
    <t>industry-ag-main.html#livestock</t>
  </si>
  <si>
    <t>livestock-measures.html</t>
  </si>
  <si>
    <t>Peatland Restoration</t>
  </si>
  <si>
    <t>Fraction of Peatland Restoration Achieved</t>
  </si>
  <si>
    <t>land peatland restoration</t>
  </si>
  <si>
    <t>peatland-restoration.html</t>
  </si>
  <si>
    <t>Shift to Non-Animal Products</t>
  </si>
  <si>
    <t>Percent Animal Products Shifted to Nonanimal Products</t>
  </si>
  <si>
    <t>indst shift to nonanimal products</t>
  </si>
  <si>
    <t>% reduction in animal products</t>
  </si>
  <si>
    <t>**Description:**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</si>
  <si>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shift-to-non-animal-products.html</t>
  </si>
  <si>
    <t>https://en.wikipedia.org/wiki/List_of_countries_by_meat_consumption_per_capita (article revision 00:12, 22 Feb 2019)</t>
  </si>
  <si>
    <t>District Heat and Hydrogen</t>
  </si>
  <si>
    <t>Use CHP for District Heat</t>
  </si>
  <si>
    <t>Fraction of Non CHP Heat Production Converted to CHP</t>
  </si>
  <si>
    <t>District Heat CHP</t>
  </si>
  <si>
    <t>heat convert heat to CHP</t>
  </si>
  <si>
    <t>% non-CHP heat converted</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</si>
  <si>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</si>
  <si>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district-heating.html#chp</t>
  </si>
  <si>
    <t>convert-non-chp-heat-production.html</t>
  </si>
  <si>
    <t>Produce District Heat with Hydrogen</t>
  </si>
  <si>
    <t>Fraction of District Heat Fuel Use Shifted to Other Fuels</t>
  </si>
  <si>
    <t>District Heat Fuel Switching</t>
  </si>
  <si>
    <t>heat fuel type shifting</t>
  </si>
  <si>
    <t>% of fuel use</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</si>
  <si>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</si>
  <si>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district-heating.html#convert-coal</t>
  </si>
  <si>
    <t>district-heat-fuel-switching.html</t>
  </si>
  <si>
    <t>Shift Hydrogen Production to Electrolysis</t>
  </si>
  <si>
    <t>Fraction of Hydrogen Production Pathways Shifted</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</si>
  <si>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</si>
  <si>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</si>
  <si>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</si>
  <si>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</si>
  <si>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switch-hydrogen-production-pathway.html</t>
  </si>
  <si>
    <t>Cross-Sector</t>
  </si>
  <si>
    <t>Carbon Tax</t>
  </si>
  <si>
    <t>Additional Carbon Tax Rate</t>
  </si>
  <si>
    <t>transportation sector</t>
  </si>
  <si>
    <t>Transportation Sector</t>
  </si>
  <si>
    <t>cross carbon tax</t>
  </si>
  <si>
    <t>fuels.html#carbon-tax</t>
  </si>
  <si>
    <t>carbon-tax.html</t>
  </si>
  <si>
    <t>U.S. EPA, 2015, "The Social Cost of Carbon", https://www.epa.gov/climatechange/social-cost-carbon, Row "2050".  (For source for adjustment to 2018 dollars, see cpi.xlsx in InputData.)</t>
  </si>
  <si>
    <t>U.S. EPA, 2016, "Social Cost of CO2, 2015-2020," https://www.epa.gov/climatechange/social-cost-carbon</t>
  </si>
  <si>
    <t>electricity sector</t>
  </si>
  <si>
    <t>Electricity Sector</t>
  </si>
  <si>
    <t>residential buildings sector</t>
  </si>
  <si>
    <t>Residential Bldg Sector</t>
  </si>
  <si>
    <t>commercial buildings sector</t>
  </si>
  <si>
    <t>Commercial Bldg Sector</t>
  </si>
  <si>
    <t>industry sector</t>
  </si>
  <si>
    <t>Industry Sector</t>
  </si>
  <si>
    <t>district heat and hydrogen sector</t>
  </si>
  <si>
    <t>District Heat &amp; Hydrogen Sector</t>
  </si>
  <si>
    <t>End Existing Subsidies</t>
  </si>
  <si>
    <t>Percent Reduction in BAU Subsidies</t>
  </si>
  <si>
    <t>electricity</t>
  </si>
  <si>
    <t>Electricity</t>
  </si>
  <si>
    <t>cross reduce BAU subsidies</t>
  </si>
  <si>
    <t>% reduction in BAU subsidies</t>
  </si>
  <si>
    <t>**Description:** This policy reduces the subsidies paid for the production of coal in the BAU case. // **Guidance for setting values:** A value of 100% eliminates subsidies, increasing the price of coal by 0.3% - 0.5% (varying by sector) in 2050.</t>
  </si>
  <si>
    <t>fuels.html#end-subsidies</t>
  </si>
  <si>
    <t>end-existing-subsidies.html</t>
  </si>
  <si>
    <t>**Description:** This policy reduces the subsidies paid for the production of natural gas in the BAU case. // **Guidance for setting values:** A value of 100% eliminates subsidies, increasing the price of natural gas by 0.4% - 0.7% (varying by sector) in 2050.</t>
  </si>
  <si>
    <t>nuclear</t>
  </si>
  <si>
    <t>**Description:** This policy reduces the subsidies paid for the production of nuclear power in the BAU case. // **Guidance for setting values:** A value of 100% eliminates subsidies, increasing the price of electricity from nuclear plants by 1.2% in 2050.</t>
  </si>
  <si>
    <t>hydro</t>
  </si>
  <si>
    <t>wind</t>
  </si>
  <si>
    <t>solar</t>
  </si>
  <si>
    <t>Solar</t>
  </si>
  <si>
    <t>**Description:** This policy reduces the subsidies paid for the production of solar power in the BAU case. // **Guidance for setting values:** A value of 100% eliminates subsidies, increasing the price of electricity from solar PV plants by 2% in 2050.</t>
  </si>
  <si>
    <t>biomass</t>
  </si>
  <si>
    <t>**Description:** This policy reduces the subsidies paid for the production of petroleum gasoline in the BAU case. // **Guidance for setting values:** A value of 100% eliminates subsidies, increasing the price of petroleum gasoline by 0.2% in 2050.</t>
  </si>
  <si>
    <t>**Description:** This policy reduces the subsidies paid for the production of petroleum diesel in the BAU case. // **Guidance for setting values:** A value of 100% eliminates subsidies, increasing the price of petroleum diesel by 0.2% - 0.3% (varying by sector) in 2050.</t>
  </si>
  <si>
    <t>biofuel gasoline</t>
  </si>
  <si>
    <t>Biofuel Gasoline</t>
  </si>
  <si>
    <t>biofuel diesel</t>
  </si>
  <si>
    <t>Biofuel Diesel</t>
  </si>
  <si>
    <t xml:space="preserve">**Description:** This policy reduces the subsidies paid for the production of biofuel diesel in the BAU case. // **Guidance for setting values:** A value of 100% eliminates subsidies, increasing the price of petroleum diesel by 0.2% - 0.3% (varying by sector) in 2050. </t>
  </si>
  <si>
    <t>heat</t>
  </si>
  <si>
    <t>Heat</t>
  </si>
  <si>
    <t>geothermal</t>
  </si>
  <si>
    <t>municipal solid waste</t>
  </si>
  <si>
    <t>hydrogen</t>
  </si>
  <si>
    <t>Hydrogen</t>
  </si>
  <si>
    <t>Exempt Non-CO2 Emissions from C Tax</t>
  </si>
  <si>
    <t>Toggle Whether Carbon Tax Affects Non CO2 Emissions</t>
  </si>
  <si>
    <t>Carbon Tax Exemptions</t>
  </si>
  <si>
    <t>cross toggle whether carbon tax affects non CO2 emissions</t>
  </si>
  <si>
    <t>Exempt Process Emissions from C Tax</t>
  </si>
  <si>
    <t>Toggle Whether Carbon Tax Affects Process Emissions</t>
  </si>
  <si>
    <t>Carbon Tax on Process Emissions</t>
  </si>
  <si>
    <t>cross toggle whether carbon tax affects process emissions</t>
  </si>
  <si>
    <t>**Description:** This policy prevents the carbon tax from being levied on process emissions (non-energy greenhouse gas emissions from industrial and agricultural operations).</t>
  </si>
  <si>
    <t>Fixed Energy Prices</t>
  </si>
  <si>
    <t>Toggle Whether Policies Affect Energy Prices</t>
  </si>
  <si>
    <t>cross toggle whether policies affect energy prices</t>
  </si>
  <si>
    <t>Variable Energy Prices</t>
  </si>
  <si>
    <t>Fuel Price Deregulation</t>
  </si>
  <si>
    <t>cross fuel price deregulation</t>
  </si>
  <si>
    <t>% of price deregulated</t>
  </si>
  <si>
    <t>**Description:** This policy causes the price of hard coal for domestic buyers to approach international market prices. // **Guidance for setting values:** A value of 100% causes domestic hard coal prices to equal international market prices, increasing the domestic price by roughly X% in 2050.</t>
  </si>
  <si>
    <t>fuels.html#fuel-price-deregulation</t>
  </si>
  <si>
    <t>Fuel Taxes</t>
  </si>
  <si>
    <t>Additional Fuel Tax Rate by Fuel</t>
  </si>
  <si>
    <t>cross fuel tax</t>
  </si>
  <si>
    <t>% of BAU price</t>
  </si>
  <si>
    <t>**Description:** This policy increases the tax rate for electricity.  It is expressed as a percentage of the BAU Scenario price, which includes sales and excise taxes. // **Guidance for setting values:** In 2012, the national average sales tax rate was 6.8% and the national average tax rate on gasoline was 14%. Use this lever to add state tax rate.</t>
  </si>
  <si>
    <t>fuels.html#fuel-taxes</t>
  </si>
  <si>
    <t>fuel-taxes.html</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</si>
  <si>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</si>
  <si>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**Description:** This policy increases the tax rate for coal.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</si>
  <si>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natural gas.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</si>
  <si>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petroleum gasoline.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</si>
  <si>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petroleum diesel.  It is expressed as a percentage of the BAU Scenario price, which includes sales and excise taxes. // **Guidance for setting values:** In 2012, the national average sales tax rate was 6.8% and the national average tax rate on gasoline was 14%. Use this lever to add state tax rate.</t>
  </si>
  <si>
    <t>Research and Development</t>
  </si>
  <si>
    <t>Capital Cost Reduction</t>
  </si>
  <si>
    <t>RnD Building Capital Cost Perc Reduction</t>
  </si>
  <si>
    <t>Buildings: Heating</t>
  </si>
  <si>
    <t>R&amp;D Capital Cost Reductions</t>
  </si>
  <si>
    <t>RnD building capital cost reduction</t>
  </si>
  <si>
    <t>% reduction in cost</t>
  </si>
  <si>
    <t>**Description:** This policy causes the capital cost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</si>
  <si>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architectural-design.html#rnd</t>
  </si>
  <si>
    <t>research-and-development.html</t>
  </si>
  <si>
    <t>Buildings: Cooling and Ventilation</t>
  </si>
  <si>
    <t>**Description:** This policy causes the capital cost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</si>
  <si>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Envelope</t>
  </si>
  <si>
    <t>**Description:** This policy causes the capital cost of building envelope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</si>
  <si>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Lighting</t>
  </si>
  <si>
    <t>**Description:** This policy causes the capital cost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</si>
  <si>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Appliances</t>
  </si>
  <si>
    <t>**Description:** This policy causes the capital cost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</si>
  <si>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Other Components</t>
  </si>
  <si>
    <t>**Description:** This policy causes the capital cost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</si>
  <si>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Capital Cost Perc Reduction</t>
  </si>
  <si>
    <t>RnD CCS capital cost reduction</t>
  </si>
  <si>
    <t>**Description:** This policy causes the capital cost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</si>
  <si>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Capital Cost Perc Reduction</t>
  </si>
  <si>
    <t>Electricity: Hard Coal</t>
  </si>
  <si>
    <t>RnD electricity capital cost reduction</t>
  </si>
  <si>
    <t>**Description:** This policy causes the capital cost of coal-fired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</si>
  <si>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Nonpeaker</t>
  </si>
  <si>
    <t>**Description:** This policy causes the capital cost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</si>
  <si>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Nuclear</t>
  </si>
  <si>
    <t>**Description:** This policy causes the capital cost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</si>
  <si>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Hydro</t>
  </si>
  <si>
    <t>**Description:** This policy causes the capital cost of hydroelectric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</si>
  <si>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Onshore Wind</t>
  </si>
  <si>
    <t>**Description:** This policy causes the capital cost of onshore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</si>
  <si>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PV</t>
  </si>
  <si>
    <t>**Description:** This policy causes the capital cost of solar PV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</si>
  <si>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Thermal</t>
  </si>
  <si>
    <t>**Description:** This policy causes the capital cost of solar thermal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</si>
  <si>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Biomass</t>
  </si>
  <si>
    <t>**Description:** This policy causes the capital cost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</si>
  <si>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Peaker</t>
  </si>
  <si>
    <t>**Description:** This policy causes the capital cost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</si>
  <si>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Lignite</t>
  </si>
  <si>
    <t>**Description:** This policy causes the capital cost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</si>
  <si>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Offshore Wind</t>
  </si>
  <si>
    <t>**Description:** This policy causes the capital cost of offshore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</si>
  <si>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Capital Cost Perc Reduction</t>
  </si>
  <si>
    <t>Industry: Cement</t>
  </si>
  <si>
    <t>RnD industry capital cost reduction</t>
  </si>
  <si>
    <t>**Description:** This policy causes the capital cost of equipment for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</si>
  <si>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Natural Gas and Petroleum</t>
  </si>
  <si>
    <t>**Description:** This policy causes the capital cost of equipment for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</si>
  <si>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Iron and Steel</t>
  </si>
  <si>
    <t>**Description:** This policy causes the capital cost of equipment for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</si>
  <si>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Chemicals</t>
  </si>
  <si>
    <t>**Description:** This policy causes the capital cost of equipment for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</si>
  <si>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Mining</t>
  </si>
  <si>
    <t>**Description:** This policy causes the capital cost of equipment for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</si>
  <si>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Water &amp; Waste</t>
  </si>
  <si>
    <t>**Description:** This policy causes the capital cost of equipment for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</si>
  <si>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Agriculture</t>
  </si>
  <si>
    <t>**Description:** This policy causes the capital cost of equipment for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</si>
  <si>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Other Industries</t>
  </si>
  <si>
    <t>**Description:** This policy causes the capital cost of equipment for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</si>
  <si>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Capital Cost Perc Reduction</t>
  </si>
  <si>
    <t>battery electric vehicle</t>
  </si>
  <si>
    <t>Vehicles: Battery Electric</t>
  </si>
  <si>
    <t>RnD transportation capital cost reduction</t>
  </si>
  <si>
    <t>**Description:** This policy causes the capital cost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</si>
  <si>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natural gas vehicle</t>
  </si>
  <si>
    <t>Vehicles: Natural Gas</t>
  </si>
  <si>
    <t>**Description:** This policy causes the capital cost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</si>
  <si>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gasoline vehicle</t>
  </si>
  <si>
    <t>Vehicles: Gasoline Engine</t>
  </si>
  <si>
    <t>**Description:** This policy causes the capital cost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</si>
  <si>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diesel vehicle</t>
  </si>
  <si>
    <t>Vehicles: Diesel Engine</t>
  </si>
  <si>
    <t>**Description:** This policy causes the capital cost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</si>
  <si>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plugin hybrid vehicle</t>
  </si>
  <si>
    <t>Vehicles: Plug-in Hybrid</t>
  </si>
  <si>
    <t>**Description:** This policy causes the capital cost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</si>
  <si>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LPG vehicle</t>
  </si>
  <si>
    <t>Vehicles: LPG</t>
  </si>
  <si>
    <t>**Description:** This policy causes the capital cost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</si>
  <si>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hydrogen vehicle</t>
  </si>
  <si>
    <t>Vehicles: Hydrogen</t>
  </si>
  <si>
    <t>**Description:** This policy causes the capital cost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</si>
  <si>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Direct Air Capture</t>
  </si>
  <si>
    <t>Fraction of Direct Air Capture Potential Achieved</t>
  </si>
  <si>
    <t>geoeng direct air capture</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</si>
  <si>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</si>
  <si>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direct-air-capture.html#dac</t>
  </si>
  <si>
    <t>direct-air-capture.html</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</si>
  <si>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</si>
  <si>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Fuel Use Reduction</t>
  </si>
  <si>
    <t>RnD Building Fuel Use Perc Reduction</t>
  </si>
  <si>
    <t>R&amp;D Fuel Use Reductions</t>
  </si>
  <si>
    <t>RnD building fuel use reduction</t>
  </si>
  <si>
    <t>% reduction in fuel use</t>
  </si>
  <si>
    <t>**Description:** This policy causes the fuel use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</si>
  <si>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</si>
  <si>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</si>
  <si>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</si>
  <si>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</si>
  <si>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Fuel Use Perc Reduction</t>
  </si>
  <si>
    <t>RnD CCS fuel use reduction</t>
  </si>
  <si>
    <t>**Description:** This policy causes the fuel use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</si>
  <si>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Fuel Use Perc Reduction</t>
  </si>
  <si>
    <t>RnD electricity fuel use reduction</t>
  </si>
  <si>
    <t>**Description:** This policy causes the fuel use of coal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</si>
  <si>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</si>
  <si>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</si>
  <si>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</si>
  <si>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</si>
  <si>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</si>
  <si>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Fuel Use Perc Reduction</t>
  </si>
  <si>
    <t>RnD industry fuel use reduction</t>
  </si>
  <si>
    <t>**Description:** This policy causes the fuel use of industrial equipment used by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</si>
  <si>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</si>
  <si>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</si>
  <si>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</si>
  <si>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</si>
  <si>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</si>
  <si>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</si>
  <si>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</si>
  <si>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Fuel Use Perc Reduction</t>
  </si>
  <si>
    <t>RnD transportation fuel use reduction</t>
  </si>
  <si>
    <t>**Description:** This policy causes the fuel use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</si>
  <si>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</si>
  <si>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</si>
  <si>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</si>
  <si>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</si>
  <si>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</si>
  <si>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</si>
  <si>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Control Settings</t>
  </si>
  <si>
    <t>COVID-19 Recession</t>
  </si>
  <si>
    <t>GDPGR Alternative Base Case GDP Growth Rate</t>
  </si>
  <si>
    <t>settings exogenous GDP adjustment</t>
  </si>
  <si>
    <t>GDP growth rate (%)</t>
  </si>
  <si>
    <t>**Description:**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The EIA's November 2020 Short-Term Energy Outlook (STEO) expects a 3.6% shrinkage in GDP (versus a counter-factual growth of 2.0% from the January STEO).  This is the default setting.</t>
  </si>
  <si>
    <t>see ctrl-settings/GDPGR</t>
  </si>
  <si>
    <t>Government Revenue Accounting</t>
  </si>
  <si>
    <t>Carbon Tax Revenue</t>
  </si>
  <si>
    <t>GRA for Carbon Tax Revenue</t>
  </si>
  <si>
    <t>regular spending</t>
  </si>
  <si>
    <t>Regular Spending</t>
  </si>
  <si>
    <t>GRA carbon tax revenue</t>
  </si>
  <si>
    <t>weight</t>
  </si>
  <si>
    <t>**Description:**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</si>
  <si>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io-model.html</t>
  </si>
  <si>
    <t>deficit spending</t>
  </si>
  <si>
    <t>Budget Deficit</t>
  </si>
  <si>
    <t>**Description:**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</si>
  <si>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household taxes</t>
  </si>
  <si>
    <t>Household Taxes</t>
  </si>
  <si>
    <t>**Description:**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</si>
  <si>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payroll taxes</t>
  </si>
  <si>
    <t>Payroll Taxes</t>
  </si>
  <si>
    <t>**Description:**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</si>
  <si>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corporate taxes</t>
  </si>
  <si>
    <t>Corporate Income Taxes</t>
  </si>
  <si>
    <t>**Description:**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</si>
  <si>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Fuel Tax Revenue</t>
  </si>
  <si>
    <t>GRA for Fuel Tax Revenue</t>
  </si>
  <si>
    <t>GRA fuel tax revenue</t>
  </si>
  <si>
    <t>GRA for EV Subsidy</t>
  </si>
  <si>
    <t>GRA EV subsidy</t>
  </si>
  <si>
    <t>Electricity Generation Subsidy</t>
  </si>
  <si>
    <t>GRA for Electricity Generation Subsidies</t>
  </si>
  <si>
    <t>GRA elec gen subsidy</t>
  </si>
  <si>
    <t>Electricity Capacity Construction Subsidy</t>
  </si>
  <si>
    <t>GRA for Electricity Capacity Construction Subsidies</t>
  </si>
  <si>
    <t>GRA elec cap const subsidy</t>
  </si>
  <si>
    <t>GRA for Distributed Solar Subsidy</t>
  </si>
  <si>
    <t>GRA dist solar subsidy</t>
  </si>
  <si>
    <t>Fuel Subsidy</t>
  </si>
  <si>
    <t>GRA for Fuel Subsidies</t>
  </si>
  <si>
    <t>GRA fuel subsidy</t>
  </si>
  <si>
    <t>National Debt Interest</t>
  </si>
  <si>
    <t>GRA for National Debt Interest</t>
  </si>
  <si>
    <t>GRA national debt interest</t>
  </si>
  <si>
    <t>Remaining Government Cash Flows</t>
  </si>
  <si>
    <t>GRA for Remaining Government Cash Flow Changes</t>
  </si>
  <si>
    <t>GRA remaining cash flow changes</t>
  </si>
  <si>
    <t>Graph Units</t>
  </si>
  <si>
    <t>Default Unit</t>
  </si>
  <si>
    <t>New Unit</t>
  </si>
  <si>
    <t>million metric tons / year</t>
  </si>
  <si>
    <t>g CO2e / 2019 dollar</t>
  </si>
  <si>
    <t>thousand metric tons / year</t>
  </si>
  <si>
    <t>g CO2 / 2019 dollar</t>
  </si>
  <si>
    <t>2019 dollars / ton CO2e abated, Annual average abatement (MtCO2e)</t>
  </si>
  <si>
    <t>billion 2019 dollars / year</t>
  </si>
  <si>
    <t>billion 2019 dollars</t>
  </si>
  <si>
    <t>jobs</t>
  </si>
  <si>
    <t>incidents / year</t>
  </si>
  <si>
    <t>% change</t>
  </si>
  <si>
    <t>2019 dollars / employee-year</t>
  </si>
  <si>
    <t>lives / year</t>
  </si>
  <si>
    <t>terawatt-hours (TWh) / year</t>
  </si>
  <si>
    <t>gigawatts (GW) / year</t>
  </si>
  <si>
    <t>2019 dollars / megawatt-hour (MWh)</t>
  </si>
  <si>
    <t>cubic km / yr</t>
  </si>
  <si>
    <t>trillion passenger-miles / year</t>
  </si>
  <si>
    <t>trillion freight ton-miles / year</t>
  </si>
  <si>
    <t>million vehicles / year</t>
  </si>
  <si>
    <t>thousand vehicles / year</t>
  </si>
  <si>
    <t>million vehicles</t>
  </si>
  <si>
    <t>thousand vehicles</t>
  </si>
  <si>
    <t>quads / year</t>
  </si>
  <si>
    <t>thousand BTU / 2019 dollar</t>
  </si>
  <si>
    <t>millions of short tons / year</t>
  </si>
  <si>
    <t>trillion cubic feet / year</t>
  </si>
  <si>
    <t>million barrels / year</t>
  </si>
  <si>
    <t>million gallons / year</t>
  </si>
  <si>
    <t>trillion BTU / year</t>
  </si>
  <si>
    <t>2019 dollars / short ton</t>
  </si>
  <si>
    <t>2019 dollars / thousand cubic feet</t>
  </si>
  <si>
    <t>2019 dollars / gallon</t>
  </si>
  <si>
    <t>2019 dollars / barrel</t>
  </si>
  <si>
    <t>2019 dollars / kg</t>
  </si>
  <si>
    <t>2019 dollars / kilowatt-hour (kWh)</t>
  </si>
  <si>
    <t>cost of eqpt. to capture 1 metric ton CO2e/yr (2019 dollars)</t>
  </si>
  <si>
    <t>million 2019 dollars / megawatt (MW)</t>
  </si>
  <si>
    <t>cost of eqpt. to produce 1 kg H2/yr (2019 dollars)</t>
  </si>
  <si>
    <t>Policy Lever Units</t>
  </si>
  <si>
    <t>$/metric ton CO2e</t>
  </si>
  <si>
    <t>$/MWh</t>
  </si>
  <si>
    <t>First Tier Menu Name</t>
  </si>
  <si>
    <t>Second Tier Menu Name</t>
  </si>
  <si>
    <t>Include?</t>
  </si>
  <si>
    <t>Single or Multiple Variable</t>
  </si>
  <si>
    <t>Graph Style</t>
  </si>
  <si>
    <t>Axis Unit Label(s)</t>
  </si>
  <si>
    <t>Vensim Names of Graphed Variables</t>
  </si>
  <si>
    <t>Variable Names in Graph Key (for multiple variable graphs)</t>
  </si>
  <si>
    <t>Colors for Variables (for multiple variable graphs)</t>
  </si>
  <si>
    <t>Target 1 Title</t>
  </si>
  <si>
    <t>Target 1 Year</t>
  </si>
  <si>
    <t>Target 1 Min Value</t>
  </si>
  <si>
    <t>Target 1 Max Value</t>
  </si>
  <si>
    <t>Target 1 Description</t>
  </si>
  <si>
    <t>Target 2 Title</t>
  </si>
  <si>
    <t>Target 2 Year</t>
  </si>
  <si>
    <t>Target 2 Min Value</t>
  </si>
  <si>
    <t>Target 2 Max Value</t>
  </si>
  <si>
    <t>Target 2 Description</t>
  </si>
  <si>
    <t>Emissions: CO2e</t>
  </si>
  <si>
    <t>Total (includes land use)</t>
  </si>
  <si>
    <t>single</t>
  </si>
  <si>
    <t>line</t>
  </si>
  <si>
    <t>Output Total CO2e Emissions</t>
  </si>
  <si>
    <t>Total (excludes land use)</t>
  </si>
  <si>
    <t>Output Total CO2e Emissions Excluding LULUCF</t>
  </si>
  <si>
    <t>By Sector</t>
  </si>
  <si>
    <t>multiple</t>
  </si>
  <si>
    <t>stacked area</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</si>
  <si>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</si>
  <si>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</si>
  <si>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</si>
  <si>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By Source Type</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</si>
  <si>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</si>
  <si>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</si>
  <si>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</si>
  <si>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By Pollutant</t>
  </si>
  <si>
    <t>Output Total CO2e Emissions by Pollutant[N2O]; Output Total CO2e Emissions by Pollutant[F gases]; Output Total CO2e Emissions by Pollutant[CH4]; Output Total CO2e Emissions by Pollutant[CO2]</t>
  </si>
  <si>
    <t>N2O, F-gases, CH4, CO2</t>
  </si>
  <si>
    <t>00b050, 000000, c01b00, 969696</t>
  </si>
  <si>
    <t>Per Unit GDP</t>
  </si>
  <si>
    <t>Output Total CO2e Emissions per Unit GDP</t>
  </si>
  <si>
    <t>Output Agriculture CO2e Emissions</t>
  </si>
  <si>
    <t>Buildings</t>
  </si>
  <si>
    <t>Output Buildings Sector CO2e Emissions</t>
  </si>
  <si>
    <t>District Heat &amp; Hydrogen</t>
  </si>
  <si>
    <t>Output Total CO2e Emissions by Sector[district heat and hydrogen sector]</t>
  </si>
  <si>
    <t>Output Total CO2e Emissions by Sector[electricity sector]</t>
  </si>
  <si>
    <t>Output Industry Sector Excluding Ag and Waste CO2e Emissions</t>
  </si>
  <si>
    <t>Land Use</t>
  </si>
  <si>
    <t>Output Total CO2e Emissions by Sector[LULUCF sector]</t>
  </si>
  <si>
    <t>Output Total CO2e Emissions by Sector[transportation sector]</t>
  </si>
  <si>
    <t>Output Waste Management CO2e Emissions</t>
  </si>
  <si>
    <t>Emissions (by Pollutant)</t>
  </si>
  <si>
    <t>CO2</t>
  </si>
  <si>
    <t>Output Total CO2 Emissions</t>
  </si>
  <si>
    <t>Output Total CH4 Emissions</t>
  </si>
  <si>
    <t>Output Total N2O Emissions</t>
  </si>
  <si>
    <t>F-gases (in CO2e)</t>
  </si>
  <si>
    <t>Output Total F Gas Emissions in CO2e</t>
  </si>
  <si>
    <t>Output Total PM25 Emissions</t>
  </si>
  <si>
    <t>Output Total PM10 Emissions</t>
  </si>
  <si>
    <t>Output Total BC Emissions</t>
  </si>
  <si>
    <t>Output Total OC Emissions</t>
  </si>
  <si>
    <t>Output Total NOx Emissions</t>
  </si>
  <si>
    <t>Output Total VOC Emissions</t>
  </si>
  <si>
    <t>Output Total SOx Emissions</t>
  </si>
  <si>
    <t>Output Total CO Emissions</t>
  </si>
  <si>
    <t>Emissions: Energy-Related CO2</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</si>
  <si>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</si>
  <si>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</si>
  <si>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</si>
  <si>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By Sector (reallocated energy carriers)</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</si>
  <si>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</si>
  <si>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</si>
  <si>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</si>
  <si>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By Fuel Type</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</si>
  <si>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</si>
  <si>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</si>
  <si>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</si>
  <si>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Output Energy Related CO2 per Unit GDP</t>
  </si>
  <si>
    <t>Effects by Policy: CO2e Wedge Diagrams</t>
  </si>
  <si>
    <t>Total</t>
  </si>
  <si>
    <t>reduction wedge</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</si>
  <si>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</si>
  <si>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</si>
  <si>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Effects by Policy: CO2e Abatement Cost Curve</t>
  </si>
  <si>
    <t>NPV through 2050</t>
  </si>
  <si>
    <t>cost curve</t>
  </si>
  <si>
    <t>Output First Year NPV of CapEx and OpEx through This Year</t>
  </si>
  <si>
    <t>NPV through 2030</t>
  </si>
  <si>
    <t>Financial: Policy Package Cost/Savings</t>
  </si>
  <si>
    <t>Change in CapEx + OpEx</t>
  </si>
  <si>
    <t>Output Total Change in Fuel and OM Expenditures; Output Total Change in Capital Expenditures; Output Carbon Tax on Process Emissions; Output Rebate of Taxes Less Subsidies; Output Total Change in CapEx and OpEx</t>
  </si>
  <si>
    <t>Fuel + O&amp;M, Capital Equipment, Carbon Tax on Process Emissions, Tax Rebate (Net), Total</t>
  </si>
  <si>
    <t>c01b00, 087bf1, f1bb18, 00b050, 000000</t>
  </si>
  <si>
    <t>^ Total Only</t>
  </si>
  <si>
    <t>Output Total Change in CapEx and OpEx</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</si>
  <si>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</si>
  <si>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</si>
  <si>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</si>
  <si>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</si>
  <si>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</si>
  <si>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</si>
  <si>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</si>
  <si>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</si>
  <si>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Change in Govt Cash Flow by Source</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</si>
  <si>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</si>
  <si>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Carbon Tax Revenue, Fuel Tax Revenue, EV Subsidy, Electricity Generation Subsidy, Electricity Capacity Construction Subsidy, Distributed Solar Subsidy, Fuel Subsidy, National Debt Interest, Remaining Government Cash Flows, Total</t>
  </si>
  <si>
    <t>ad6600, 087bf1, f593e0, 04ffaf, f1bb18, 969696, c01b00, 00b050, 620e7a, 000000</t>
  </si>
  <si>
    <t>Financial: Jobs, GDP, and Earnings</t>
  </si>
  <si>
    <t>Change in Jobs</t>
  </si>
  <si>
    <t>Output Change in Fossil and Utility Domestic Jobs; Output Change in Manufacturing and Construction Domestic Jobs; Output Change in Other Domestic Jobs; Output Change in Domestic Jobs</t>
  </si>
  <si>
    <t>Fossil Fuel and Utility Jobs, Manufacturing and Construction Jobs, Other Jobs, Total</t>
  </si>
  <si>
    <t>c01b00, 087bf1, f1bb18, 000000</t>
  </si>
  <si>
    <t>Change in Union and Non-Union Jobs</t>
  </si>
  <si>
    <t>Output Change in Domestic Union Represented Jobs; Output Change in Domestic Non Union Jobs; Output Change in Domestic Jobs</t>
  </si>
  <si>
    <t>Union Jobs, Non-Union Jobs, Total</t>
  </si>
  <si>
    <t>087bf1, 00b050, 000000</t>
  </si>
  <si>
    <t>Direct/Indirect/Induced Change in Jobs</t>
  </si>
  <si>
    <t>Output Direct Change in Jobs; Output Indirect Change in Jobs; Output Induced Change in Jobs; Output Change in Domestic Jobs</t>
  </si>
  <si>
    <t>Direct, Indirect, Induced, Total</t>
  </si>
  <si>
    <t>c01b00, af64ff, f593e0, 000000</t>
  </si>
  <si>
    <t>Direct Plus Indirect Change in Jobs</t>
  </si>
  <si>
    <t>Output Change in Fossil and Utility Direct and Indirect Jobs; Output Change in Manufacturing and Construction Direct and Indirect Jobs; Output Change in Other Direct and Indirect Jobs; Output Change in Direct and Indirect Jobs</t>
  </si>
  <si>
    <t>Change in GDP</t>
  </si>
  <si>
    <t>Output Change in Fossil and Utility GDP Contribution; Output Change in Manufacturing and Construction GDP Contribution; Output Change in Other GDP Contribution; Output Change in GDP</t>
  </si>
  <si>
    <t>Fossil Fuels and Utilities, Manufacturing and Construction, Other Contributors, Total</t>
  </si>
  <si>
    <t>Percent Change in GDP</t>
  </si>
  <si>
    <t>Output Fossil and Utility Contribution to Perc Change in GDP; Output Manufacturing and Construction Contribution to Perc Change in GDP; Output Other Contribution to Perc Change in GDP; Output Perc Change in GDP</t>
  </si>
  <si>
    <t>Direct/Indirect/Induced Change in GDP</t>
  </si>
  <si>
    <t>Output Direct Change in GDP; Output Indirect Change in GDP; Output Induced Change in GDP; Output Change in GDP</t>
  </si>
  <si>
    <t>Change in Employee Compensation</t>
  </si>
  <si>
    <t>Output Change in Fossil and Utility Domestic Employee Compensation; Output Change in Manufacturing and Construction Domestic Employee Compensation; Output Change in Other Domestic Employee Compensation; Output Change in Domestic Employee Compensation</t>
  </si>
  <si>
    <t>Fossil Fuels and Utilities, Manufacturing and Construction, Others, Total</t>
  </si>
  <si>
    <t>Change in Compensation per Employee</t>
  </si>
  <si>
    <t>Output Change in Compensation per Domestic Employee</t>
  </si>
  <si>
    <t>Direct/Indirect/Induced Change in Compensation</t>
  </si>
  <si>
    <t>Output Direct Change in Compensation; Output Indirect Change in Compensation; Output Induced Change in Compensation; Output Change in Domestic Employee Compensation</t>
  </si>
  <si>
    <t>Financial: Direct Cash Flow Changes</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</si>
  <si>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</si>
  <si>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</si>
  <si>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</si>
  <si>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000000, 087bf1, f593e0, 04ffaf, f1bb18, 969696, c01b00, 00b050, 620e7a</t>
  </si>
  <si>
    <t>Government Cash Flow Components</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</si>
  <si>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</si>
  <si>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</si>
  <si>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</si>
  <si>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Non-Energy Industries Cash Flow Components</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</si>
  <si>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</si>
  <si>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Change in Domestic Revenue, Change in Export Revenue, Change in Energy Expenditures (inverted), Change in Non-Energy Expenditures (inverted), Total</t>
  </si>
  <si>
    <t>00b050, f1bb18, c01b00, 087bf1, 000001</t>
  </si>
  <si>
    <t>Labor and Consumers Cash Flow Components</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</si>
  <si>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</si>
  <si>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00b050, c01b00, 087bf1, 000002</t>
  </si>
  <si>
    <t>Foreign Entities Cash Flow Components</t>
  </si>
  <si>
    <t>Output Change in Revenue by Entity[foreign entities]; Output Change in Energy Expenditures by Entity Inverted[foreign entities]; Output Change in Nonenergy Expenditures by Entity Inverted[foreign entities]; Output Change in Cash Flow by Entity[foreign entities]</t>
  </si>
  <si>
    <t>00b050, c01b00, 087bf1, 000003</t>
  </si>
  <si>
    <t>Electricity Supplier Cash Flow Components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</si>
  <si>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</si>
  <si>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Coal Supplier Cash Flow Components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</si>
  <si>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</si>
  <si>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Natural Gas and Petroleum Supplier Cash Flow Components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</si>
  <si>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</si>
  <si>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Biomass and Biofuel Supplier Cash Flow Components</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</si>
  <si>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</si>
  <si>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00b050, f1bb18, c01b00, 087bf1, 000002</t>
  </si>
  <si>
    <t>Other Energy Supplier Cash Flow Components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</si>
  <si>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</si>
  <si>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00b050, f1bb18, c01b00, 087bf1, 000003</t>
  </si>
  <si>
    <t>Human Health &amp; Social Benefits</t>
  </si>
  <si>
    <t>Avoided Deaths Wedge Diagram</t>
  </si>
  <si>
    <t>increase wedge</t>
  </si>
  <si>
    <t>Output Avoided Premature Mortality</t>
  </si>
  <si>
    <t>Avoided Premature Deaths</t>
  </si>
  <si>
    <t>Monetized Avoided Deaths &amp; Climate Benefits</t>
  </si>
  <si>
    <t>Output Social Benefits from Emissions Reduction</t>
  </si>
  <si>
    <t>Avoided Lost Workdays</t>
  </si>
  <si>
    <t>Output Avoided Lost Workdays</t>
  </si>
  <si>
    <t>Avoided Respiratory Symptoms and Bronchitis</t>
  </si>
  <si>
    <t>Output Avoided Respiratory Symptoms and Bronchitis</t>
  </si>
  <si>
    <t>Avoided Asthma Attacks</t>
  </si>
  <si>
    <t>Output Avoided Asthma Attacks</t>
  </si>
  <si>
    <t>Avoided Nonfatal Heart Attacks</t>
  </si>
  <si>
    <t>Output Avoided Nonfatal Heart Attacks</t>
  </si>
  <si>
    <t>Avoided Hospital Admissions</t>
  </si>
  <si>
    <t>Output Avoided Hospital Admissions</t>
  </si>
  <si>
    <t>Avoided Respiratory ER Visits</t>
  </si>
  <si>
    <t>Output Avoided Respiratory ER Visits</t>
  </si>
  <si>
    <t>Avoided Minor Restricted Activity Days</t>
  </si>
  <si>
    <t>Output Avoided Minor Restricted Activity Days</t>
  </si>
  <si>
    <t>Electricity Generation, Capacity, and Demand</t>
  </si>
  <si>
    <t>Generation</t>
  </si>
  <si>
    <t>Output Electricity Generation by Type[geothermal es]; 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nonpeaker es]; Output Electricity Generation by Type[lignite es]; Output Electricity Generation by Type[hard coal es]; Output Net Imports of Electricity</t>
  </si>
  <si>
    <t>Geothermal, Biomass, Solar Thermal, Distributed Solar PV, Utility Solar PV, Onshore Wind, Offshore Wind, Hydro, Nuclear, Distributed Non-Solar, Municipal Solid Waste, Petroleum, Natural Gas Peaker, Natural Gas Nonpeaker, Lignite, Hard Coal, Imported Electricity</t>
  </si>
  <si>
    <t>620e7a, 00b050, ff6400, f1bb18, ffff00, c2dffd, 087bf1, 004185, 04ffaf, bfb088, ff00ff, 000000, f593e0, c01b00, 004d10, 969696, af64ff</t>
  </si>
  <si>
    <t>Policy-Driven Change in Generation</t>
  </si>
  <si>
    <t>Output Change in Electricity Generation by Type[geothermal es]; 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 Output Change in Electricity Generation by Type[hydro es]; 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nonpeaker es]; Output Change in Electricity Generation by Type[lignite es]; Output Change in Electricity Generation by Type[hard coal es]; Output Change in Net Imports of Electricity</t>
  </si>
  <si>
    <t>Geothermal, Biomass, Solar Thermal, Distributed Solar PV, Utility Solar PV, Onshore Wind, Offshore Wind, Hydro, Nuclear, Municipal Solid Waste, Petroleum, Natural Gas Peaker, Natural Gas Nonpeaker, Lignite, Hard Coal, Imported Electricity</t>
  </si>
  <si>
    <t>620e7a, 00b050, ff6400, f1bb18, ffff00, c2dffd, 087bf1, 004185, 04ffaf, ff00ff, 000000, f593e0, c01b00, 004d10, 969696, af64ff</t>
  </si>
  <si>
    <t>Capacity</t>
  </si>
  <si>
    <t>Output Electricity Generation Capacity[geothermal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nonpeaker es]; Output Electricity Generation Capacity[lignite es]; Output Electricity Generation Capacity[hard coal es]</t>
  </si>
  <si>
    <t>Geothermal, Biomass, Solar Thermal, Distributed Solar PV, Utility Solar PV, Onshore Wind, Offshore Wind, Hydro, Nuclear, Distributed Non-Solar, Municipal Solid Waste, Petroleum, Natural Gas Peaker, Natural Gas Nonpeaker, Lignite, Hard Coal</t>
  </si>
  <si>
    <t>620e7a, 00b050, ff6400, f1bb18, ffff00, c2dffd, 087bf1, 004185, 04ffaf, bfb088, ff00ff, 000000, f593e0, c01b00, 004d10, 969696</t>
  </si>
  <si>
    <t>Policy-Driven Change in Capacity</t>
  </si>
  <si>
    <t>Output Change in Electricity Generation Capacity[geothermal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nonpeaker es]; Output Change in Electricity Generation Capacity[lignite es]; Output Change in Electricity Generation Capacity[hard coal es]</t>
  </si>
  <si>
    <t>Geothermal, Biomass, Solar Thermal, Distributed Solar PV, Utility Solar PV, Onshore Wind, Offshore Wind, Hydro, Nuclear, Municipal Solid Waste, Petroleum, Natural Gas Peaker, Natural Gas Nonpeaker, Lignite, Hard Coal</t>
  </si>
  <si>
    <t>620e7a, 00b050, ff6400, f1bb18, ffff00, c2dffd, 087bf1, 004185, 04ffaf, ff00ff, 000000, f593e0, c01b00, 004d10, 969696</t>
  </si>
  <si>
    <t>Electricity Demand by Sector</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</si>
  <si>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</si>
  <si>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</si>
  <si>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620e7a, f593e0, 04ffaf, c01b00, 969696, 087bf1</t>
  </si>
  <si>
    <t>Levelized Cost of Electricity (after subsidies)</t>
  </si>
  <si>
    <t>decadal column</t>
  </si>
  <si>
    <t>Output Cost per Unit New Elec Output[geothermal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Output[nuclear es]; Output Cost per Unit New Elec Output[municipal solid waste es]; Output Cost per Unit New Elec Output[petroleum es]; Output Cost per Unit New Elec Output[natural gas peaker es]; Output Cost per Unit New Elec Output[natural gas nonpeaker es]; Output Cost per Unit New Elec Output[lignite es]; Output Cost per Unit New Elec Output[hard coal es]</t>
  </si>
  <si>
    <t>Geothermal, Biomass, Solar Thermal, Utility Solar PV, Onshore Wind, Offshore Wind, Hydro, Nuclear, Municipal Solid Waste, Petroleum, Natural Gas Peaker, Natural Gas Nonpeaker, Lignite, Hard Coal</t>
  </si>
  <si>
    <t>620e7a, 00b050, ff6400, ffff00, c2dffd, 087bf1, 004185, 04ffaf, ff00ff, 000000, f593e0, c01b00, 004d10, 969696</t>
  </si>
  <si>
    <t>Curtailed Electricity from Renewables</t>
  </si>
  <si>
    <t>Output Curtailed Electricity Output[offshore wind es];  Output Curtailed Electricity Output[onshore wind es]; Output Curtailed Electricity Output[solar PV es]</t>
  </si>
  <si>
    <t>Offshore Wind, Onshore Wind, Utility Solar PV</t>
  </si>
  <si>
    <t>087bf1, c2dffd, ffff00</t>
  </si>
  <si>
    <t>Water Withdrawals by Power Plants</t>
  </si>
  <si>
    <t>Output Water Withdrawn by Power Plants[geothermal es]; Output Water Withdrawn by Power Plants[biomass es]; Output Water Withdrawn by Power Plants[solar thermal es]; Output Water Withdrawn by Power Plants[solar PV es]; Output Water Withdrawn by Power Plants[nuclear es]; Output Water Withdrawn by Power Plants[municipal solid waste es]; Output Water Withdrawn by Power Plants[petroleum es]; Output Water Withdrawn by Power Plants[natural gas peaker es]; Output Water Withdrawn by Power Plants[natural gas nonpeaker es]; Output Water Withdrawn by Power Plants[lignite es]; Output Water Withdrawn by Power Plants[hard coal es]</t>
  </si>
  <si>
    <t>Geothermal, Biomass, Solar Thermal, Utility Solar PV, Nuclear, Municipal Solid Waste, Petroleum, Natural Gas Peaker, Natural Gas Nonpeaker, Lignite, Hard Coal</t>
  </si>
  <si>
    <t>620e7a, 00b050, ff6400, ffff00, 04ffaf, ff00ff, 000000, f593e0, c01b00, 004d10, 969696</t>
  </si>
  <si>
    <t>Water Consumption by Power Plants</t>
  </si>
  <si>
    <t>Output Water Consumed by Power Plants[geothermal es]; Output Water Consumed by Power Plants[biomass es]; Output Water Consumed by Power Plants[solar thermal es]; Output Water Consumed by Power Plants[solar PV es]; Output Water Consumed by Power Plants[hydro es]; Output Water Consumed by Power Plants[nuclear es]; Output Water Consumed by Power Plants[municipal solid waste es]; Output Water Consumed by Power Plants[petroleum es]; Output Water Consumed by Power Plants[natural gas peaker es]; Output Water Consumed by Power Plants[natural gas nonpeaker es]; Output Water Consumed by Power Plants[lignite es]; Output Water Consumed by Power Plants[hard coal es]</t>
  </si>
  <si>
    <t>Geothermal, Biomass, Solar Thermal, Utility Solar PV, Hydro, Nuclear, Municipal Solid Waste, Petroleum, Natural Gas Peaker, Natural Gas Nonpeaker, Lignite, Hard Coal</t>
  </si>
  <si>
    <t>620e7a, 00b050, ff6400, ffff00, 004185, 04ffaf, ff00ff, 000000, f593e0, c01b00, 004d10, 969696</t>
  </si>
  <si>
    <t>Transport: Vehicles by Technology</t>
  </si>
  <si>
    <t>Sales: Cars and SUVs</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</si>
  <si>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</si>
  <si>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</si>
  <si>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</si>
  <si>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Sales: Buses</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</si>
  <si>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</si>
  <si>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</si>
  <si>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</si>
  <si>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</si>
  <si>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</si>
  <si>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Sales: Motorbikes</t>
  </si>
  <si>
    <t>Output New Vehicles in Thousands[motorbikes,passenger,battery electric vehicle]; Output New Vehicles in Thousands[motorbikes,passenger,gasoline vehicle]</t>
  </si>
  <si>
    <t>Battery Electric Vehicle, Gasoline Engine Vehicle</t>
  </si>
  <si>
    <t>f1bb18, 969696</t>
  </si>
  <si>
    <t>Fleet Composition: Cars and SUVs</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</si>
  <si>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</si>
  <si>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Fleet Composition: Buses</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</si>
  <si>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</si>
  <si>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</si>
  <si>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</si>
  <si>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Fleet Composition: Motorbikes</t>
  </si>
  <si>
    <t>Output Vehicles in Millions[motorbikes,passenger,battery electric vehicle]; Output Vehicles in Millions[motorbikes,passenger,gasoline vehicle]</t>
  </si>
  <si>
    <t>Transport: Travel Demand, Fuel Use, and Emissions</t>
  </si>
  <si>
    <t>CO2 Emissions by Vehicle Type</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</si>
  <si>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Type[HDVs,passenger,CO2]; Output Transportation Pollutant Emissions by Vehicle Type[LDVs,freight,CO2]; Output Transportation Pollutant Emissions by Vehicle Type[aircraft,passenger,CO2]; Output Transportation Pollutant Emissions by Vehicle Type[HDVs,freight,CO2]; Output Transportation Pollutant Emissions by Vehicle Type[LDVs,passenger,CO2]</t>
  </si>
  <si>
    <t>c01b00, 004185, af64ff, 00b050, 04ffaf, 087bf1, f1bb18, f593e0, c2dffd, 000000, 969696</t>
  </si>
  <si>
    <t>Fuel Use by Fuel Type</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</si>
  <si>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</si>
  <si>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Hydrogen, Electricity, Natural Gas, Jet Fuel, LPG, Biofuel Diesel, Biofuel Gasoline, Petroleum Diesel, Petroleum Gasoline</t>
  </si>
  <si>
    <t>620e7a, f1bb18, c01b00, c2dffd, 087bf1, 00b050, 04ffaf, 000000, 969696</t>
  </si>
  <si>
    <t>Fuel Use by Vehicle Type</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</si>
  <si>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Type[HDVs,passenger]; Output Transportation Sector Fuel Used by Vehicle Type[LDVs,freight]; Output Transportation Sector Fuel Used by Vehicle Type[aircraft,passenger]; Output Transportation Sector Fuel Used by Vehicle Type[HDVs,freight]; Output Transportation Sector Fuel Used by Vehicle Type[LDVs,passenger]</t>
  </si>
  <si>
    <t>Travel Demand (Passenger Modes)</t>
  </si>
  <si>
    <t>Output Passenger Dist Transported[motorbikes,passenger]; Output Passenger Dist Transported[rail,passenger]; Output Passenger Dist Transported[aircraft,passenger]; Output Passenger Dist Transported[HDVs,passenger]; Output Passenger Dist Transported[LDVs,passenger]</t>
  </si>
  <si>
    <t>Motorbikes, Passenger Rail, Passenger Aircraft, Buses, Cars &amp; SUVs</t>
  </si>
  <si>
    <t>c01b00, 04ffaf, c2dffd, f1bb18, 969696</t>
  </si>
  <si>
    <t>Travel Demand (Freight Modes)</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</si>
  <si>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</si>
  <si>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</si>
  <si>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Industry: Fuel Use</t>
  </si>
  <si>
    <t>By Industry (Including Feedstocks)</t>
  </si>
  <si>
    <t>By Fuel (Including Feedstocks)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</si>
  <si>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</si>
  <si>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</si>
  <si>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</si>
  <si>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</si>
  <si>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</si>
  <si>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</si>
  <si>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Industry: CO2e Emissions</t>
  </si>
  <si>
    <t>Total by Industry</t>
  </si>
  <si>
    <t>Total by Pollutant</t>
  </si>
  <si>
    <t>Output Industry Sector CO2e Emissions by Pollutant[N2O]; Output Industry Sector CO2e Emissions by Pollutant[F gases]; Output Industry Sector CO2e Emissions by Pollutant[CH4]; Output Industry Sector CO2e Emissions by Pollutant[CO2]</t>
  </si>
  <si>
    <t>Process Emissions by Industry</t>
  </si>
  <si>
    <t>Process Emissions by Pollutant</t>
  </si>
  <si>
    <t>Output Process Emissions in CO2e by Pollutant[N2O]; Output Process Emissions in CO2e by Pollutant[F gases]; Output Process Emissions in CO2e by Pollutant[CH4]; Output Process Emissions in CO2e by Pollutant[CO2]</t>
  </si>
  <si>
    <t>Energy-Related Emissions by Industry</t>
  </si>
  <si>
    <t>Energy-Related Emissions by Pollutant</t>
  </si>
  <si>
    <t>Output Industry Sector Energy Related CO2e Emissions by Pollutant[N2O]; Output Industry Sector Energy Related CO2e Emissions by Pollutant[CH4]; Output Industry Sector Energy Related CO2e Emissions by Pollutant[CO2]</t>
  </si>
  <si>
    <t>N2O, CH4, CO2</t>
  </si>
  <si>
    <t>00b050, c01b00, 969696</t>
  </si>
  <si>
    <t>Buildings: Energy Use</t>
  </si>
  <si>
    <t>By Building Component</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</si>
  <si>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</si>
  <si>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</si>
  <si>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000000, 00b050, f1bb18, 087bf1, c01b00</t>
  </si>
  <si>
    <t>By Building Type</t>
  </si>
  <si>
    <t>Output Components Energy Use by Building Type[commercial]; Output Components Energy Use by Building Type[rural residential]; Output Components Energy Use by Building Type[urban residential]</t>
  </si>
  <si>
    <t>Commercial, Rural Residential, Urban Residential</t>
  </si>
  <si>
    <t>004185, 00b050, 969696</t>
  </si>
  <si>
    <t>By Energy Source</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</si>
  <si>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</si>
  <si>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Hydrogen, Hard Coal, District Heat, Biomass, Other Petroleum, LPG Propane and Butane, Natural Gas, Electricity</t>
  </si>
  <si>
    <t>620e7a, 969696, f593e0, 00b050, 000000, 087bf1, c01b00, f1bb18</t>
  </si>
  <si>
    <t>Energy Consumption</t>
  </si>
  <si>
    <t>Primary Energy by Source</t>
  </si>
  <si>
    <t>Output Total Primary Energy Use by Type[geothermal]; Output Liquid Biofuels Primary Energy Use;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Refined Petroleum Fuels Primary Energy Use; Output Total Primary Energy Use by Type[crude oil]; Output Total Primary Energy Use by Type[natural gas]; Output Total Primary Energy Use by Type[lignite]; Output Total Primary Energy Use by Type[hard coal]</t>
  </si>
  <si>
    <t>Geothermal, Liquid Biofuels, Municipal Solid Waste, Biomass, Solar, Wind, Hydro, Nuclear, Refined Petroleum Fuels, Crude Oil, Natural Gas, Lignite, Hard Coal</t>
  </si>
  <si>
    <t>620e7a, af64ff, ff00ff, 00b050, f1bb18, c2dffd, 004185, 04ffaf, 000000, 740000, c01b00, 004d10, 969696</t>
  </si>
  <si>
    <t>Primary Energy by End Use Sector</t>
  </si>
  <si>
    <t>Output Primary Energy Use by District Heat Sector; Output Primary Energy Use by Agriculture Sector; Output Primary Energy Use by Buildings Sector; Output Primary Energy Use by Water and Waste Sector; Output Primary Energy Use by Transportation Sector; Output Primary Energy Use by Electricity Sector; Output Primary Energy Use by Industry Sector</t>
  </si>
  <si>
    <t>District Heat &amp; Hydrogen, Agriculture, Buildings, Water &amp; Waste, Transportation, Electricity, Industry</t>
  </si>
  <si>
    <t>620e7a, 04ffaf, 087bf1, f593e0, c01b00, f1bb18, 969696</t>
  </si>
  <si>
    <t>Output Total Primary Energy Use per Unit GDP</t>
  </si>
  <si>
    <t>Electricity Consumption</t>
  </si>
  <si>
    <t>Output Total Electricity Demand</t>
  </si>
  <si>
    <t>Hard Coal Consumption</t>
  </si>
  <si>
    <t>Output Total Hard Coal Consumption</t>
  </si>
  <si>
    <t>Lignite Consumption</t>
  </si>
  <si>
    <t>Output Total Lignite Consumption</t>
  </si>
  <si>
    <t>Natural Gas Consumption</t>
  </si>
  <si>
    <t>Output Total Natural Gas Consumption</t>
  </si>
  <si>
    <t>Petroleum Fuels Consumption</t>
  </si>
  <si>
    <t>Output Total Petroleum Fuels Consumption</t>
  </si>
  <si>
    <t>Liquid Biofuels Consumption</t>
  </si>
  <si>
    <t>Output Total Liquid Biofuels Consumption</t>
  </si>
  <si>
    <t>Biomass Consumption</t>
  </si>
  <si>
    <t>Output Total Biomass Consumption</t>
  </si>
  <si>
    <t>LPG Propane &amp; Butane Consumption</t>
  </si>
  <si>
    <t>Output Total LPG Propane and Butane Consumption</t>
  </si>
  <si>
    <t>Municipal Solid Waste Consumption</t>
  </si>
  <si>
    <t>Output Total Municipal Solid Waste Consumption</t>
  </si>
  <si>
    <t>Hydrogen Consumption</t>
  </si>
  <si>
    <t>Output Total Hydrogen Consumption</t>
  </si>
  <si>
    <t>Energy Exports, Imports and Production</t>
  </si>
  <si>
    <t>Energy Exports</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</si>
  <si>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</si>
  <si>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</si>
  <si>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</si>
  <si>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Change in Energy Exports</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</si>
  <si>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</si>
  <si>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Energy Export Revenue</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</si>
  <si>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</si>
  <si>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Change in Energy Export Revenue</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</si>
  <si>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</si>
  <si>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Embedded CO2 in Exported Fuels</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</si>
  <si>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</si>
  <si>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Liquid Biofuels, Biomass, Coal, Natural Gas, Refined Petroleum Fuels, Crude Oil</t>
  </si>
  <si>
    <t>af64ff, 00b050, 969696, c01b00, 000000, 740000</t>
  </si>
  <si>
    <t>Change in Embedded CO2 in Exported Fuels</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</si>
  <si>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</si>
  <si>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Energy Imports</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</si>
  <si>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</si>
  <si>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Electricity, Liquid Biofuels, Biomass, Uranium, Coal, Natural Gas, Refined Petroleum Fuels, Crude Oil</t>
  </si>
  <si>
    <t>f1bb18, af64ff, 00b050, 04ffaf, 969696, c01b00, 000000, 740000</t>
  </si>
  <si>
    <t>Change in Energy Imports</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</si>
  <si>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</si>
  <si>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f1bb18, af64ff, 00b050, 04ffaf, 969696, c01b00, 000000, 740001</t>
  </si>
  <si>
    <t>Energy Import Expenditures</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</si>
  <si>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</si>
  <si>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f1bb18, af64ff, 00b050, 04ffaf, 969696, c01b00, 000000, 740002</t>
  </si>
  <si>
    <t>Change in Energy Import Expenditures</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</si>
  <si>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</si>
  <si>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f1bb18, af64ff, 00b050, 04ffaf, 969696, c01b00, 000000, 740003</t>
  </si>
  <si>
    <t>Energy Production</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</si>
  <si>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</si>
  <si>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</si>
  <si>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</si>
  <si>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Change in Energy Production</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</si>
  <si>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</si>
  <si>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Fuel Costs (by Fuel, by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</si>
  <si>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t>
  </si>
  <si>
    <t>Commercial Buildings Sector, Residential Buildings Sector, Transportation Sector, Industry Sector, District Heat &amp; Hydrogen Sectors</t>
  </si>
  <si>
    <t>004185, 087bf1, c01b00, 969696, 620e7a</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</si>
  <si>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</si>
  <si>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</si>
  <si>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</si>
  <si>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Sector[lignite,electricity sector]</t>
  </si>
  <si>
    <t>f1bb18</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</si>
  <si>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t>
  </si>
  <si>
    <t>Commercial Buildings Sector, Residential Buildings Sector, Electricity Sector, Transportation Sector, Industry Sector, District Heat &amp; Hydrogen Sectors</t>
  </si>
  <si>
    <t>004185, 087bf1, f1bb18, c01b00, 969696, 620e7a</t>
  </si>
  <si>
    <t>Output Fuel Costs per Unit Energy by Sector[petroleum gasoline,transportation sector]</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</si>
  <si>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</si>
  <si>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</si>
  <si>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</si>
  <si>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</si>
  <si>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</si>
  <si>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</si>
  <si>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</si>
  <si>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LPG Propane or Butane</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</si>
  <si>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</si>
  <si>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Commercial Buildings Sector, Residential Buildings Sector, Transportation Sector, Industry Sector</t>
  </si>
  <si>
    <t>004185, 087bf1, c01b00, 969696</t>
  </si>
  <si>
    <t>Output Fuel Costs per Unit Energy by Sector[hydrogen,transportation sector]; Output Fuel Costs per Unit Energy by Sector[hydrogen,industry sector]</t>
  </si>
  <si>
    <t>Transportation Sector, Industry Sector</t>
  </si>
  <si>
    <t>c01b00, 969696</t>
  </si>
  <si>
    <t>Technology Costs</t>
  </si>
  <si>
    <t>Batteries</t>
  </si>
  <si>
    <t>Output Battery Cost</t>
  </si>
  <si>
    <t>CCS Capital Equipment</t>
  </si>
  <si>
    <t>Output Capital Cost of Epqt to Sequester One Ton of CO2 per Year[industry sector]; Output Capital Cost of Epqt to Sequester One Ton of CO2 per Year[electricity sector]</t>
  </si>
  <si>
    <t>Industry Sector, Electricity Sector</t>
  </si>
  <si>
    <t>969696, f1bb18</t>
  </si>
  <si>
    <t>Onshore Wind Turbines</t>
  </si>
  <si>
    <t>Output Construction Cost per Unit Capacity before Construction Subsidies[onshore wind es]</t>
  </si>
  <si>
    <t>Offshore Wind Turbines</t>
  </si>
  <si>
    <t>Output Construction Cost per Unit Capacity before Construction Subsidies[offshore wind es]</t>
  </si>
  <si>
    <t>Solar PV (Utility-Scale)</t>
  </si>
  <si>
    <t>Output Construction Cost per Unit Capacity before Construction Subsidies[solar PV es]</t>
  </si>
  <si>
    <t>Hydrogen Electrolyzers</t>
  </si>
  <si>
    <t>Output Hydrogen Production Equipment CapEx[electrolysis]</t>
  </si>
  <si>
    <t>Electricity Sources</t>
  </si>
  <si>
    <t>RGB</t>
  </si>
  <si>
    <t>Hex</t>
  </si>
  <si>
    <t>Color</t>
  </si>
  <si>
    <t>Meaning</t>
  </si>
  <si>
    <t>98-14-122</t>
  </si>
  <si>
    <t>620e7a</t>
  </si>
  <si>
    <t>0-176-80</t>
  </si>
  <si>
    <t>00b050</t>
  </si>
  <si>
    <t>255-100-0</t>
  </si>
  <si>
    <t>ff6400</t>
  </si>
  <si>
    <t>241-187-24</t>
  </si>
  <si>
    <t>Distributed Solar PV</t>
  </si>
  <si>
    <t>255-255-0</t>
  </si>
  <si>
    <t>ffff00</t>
  </si>
  <si>
    <t>Utility Solar PV</t>
  </si>
  <si>
    <t>194-223-253</t>
  </si>
  <si>
    <t>c2dffd</t>
  </si>
  <si>
    <t>8-123-241</t>
  </si>
  <si>
    <t>087bf1</t>
  </si>
  <si>
    <t>0-65-133</t>
  </si>
  <si>
    <t>004185</t>
  </si>
  <si>
    <t>4-255-175</t>
  </si>
  <si>
    <t>04ffaf</t>
  </si>
  <si>
    <t>191-176-136</t>
  </si>
  <si>
    <t>bfb088</t>
  </si>
  <si>
    <t>Distributed Non-Solar</t>
  </si>
  <si>
    <t>255-0-255</t>
  </si>
  <si>
    <t>ff00ff</t>
  </si>
  <si>
    <t>0-0-0</t>
  </si>
  <si>
    <t>000000</t>
  </si>
  <si>
    <t>173-102-0</t>
  </si>
  <si>
    <t>ad6600</t>
  </si>
  <si>
    <t>116-0-0</t>
  </si>
  <si>
    <t>245-147-224</t>
  </si>
  <si>
    <t>f593e0</t>
  </si>
  <si>
    <t>192-27-0</t>
  </si>
  <si>
    <t>c01b00</t>
  </si>
  <si>
    <t>0-77-16</t>
  </si>
  <si>
    <t>004d10</t>
  </si>
  <si>
    <t>150-150-150</t>
  </si>
  <si>
    <t>969696</t>
  </si>
  <si>
    <t>175-100-255</t>
  </si>
  <si>
    <t>af64ff</t>
  </si>
  <si>
    <t>Imported Electricity</t>
  </si>
  <si>
    <t>Sectors</t>
  </si>
  <si>
    <t>Meaning 1</t>
  </si>
  <si>
    <t>Buildings / Residential Buildings</t>
  </si>
  <si>
    <t>Commercial Buildings</t>
  </si>
  <si>
    <t>Geoengineering</t>
  </si>
  <si>
    <t>Emissions Types</t>
  </si>
  <si>
    <t>energy-related emissions</t>
  </si>
  <si>
    <t>land use emissions</t>
  </si>
  <si>
    <t>geoengineering emissions</t>
  </si>
  <si>
    <t>GHGs</t>
  </si>
  <si>
    <t>F-gases</t>
  </si>
  <si>
    <t>Change in CapEx + OpEx Components</t>
  </si>
  <si>
    <t>Fuel + O&amp;M</t>
  </si>
  <si>
    <t>Capital Equipment</t>
  </si>
  <si>
    <t>Tax Rebate (Net)</t>
  </si>
  <si>
    <t>Government Cash Flow Accounting Mechanisms</t>
  </si>
  <si>
    <t>Change in Government Spending</t>
  </si>
  <si>
    <t>Change in Budget Deficit</t>
  </si>
  <si>
    <t>Change in Household Taxes</t>
  </si>
  <si>
    <t>Change in Payroll Taxes</t>
  </si>
  <si>
    <t>Change in Corporate Income Taxes</t>
  </si>
  <si>
    <t>Government Cash Flow Sources</t>
  </si>
  <si>
    <t>Change in Jobs, GDP, and Earnings (ISIC Code group)</t>
  </si>
  <si>
    <t>Fossil Fuels and Utilities</t>
  </si>
  <si>
    <t>Manufacturing and Construction</t>
  </si>
  <si>
    <t>Others</t>
  </si>
  <si>
    <t>Union Jobs</t>
  </si>
  <si>
    <t>Non-Union Jobs</t>
  </si>
  <si>
    <t>Change in Jobs, GDP, and Earnings (Macroecon impact type)</t>
  </si>
  <si>
    <t>Direct impacts</t>
  </si>
  <si>
    <t>Indirect impacts</t>
  </si>
  <si>
    <t>Induced impacts</t>
  </si>
  <si>
    <t>Cash Flow Entities</t>
  </si>
  <si>
    <t>Government</t>
  </si>
  <si>
    <t>Non-Energy Industries</t>
  </si>
  <si>
    <t>Labor and Consumers</t>
  </si>
  <si>
    <t>Foreign Entities</t>
  </si>
  <si>
    <t>Electricity Suppliers</t>
  </si>
  <si>
    <t>Coal Suppliers</t>
  </si>
  <si>
    <t>Petroleum and Natural Gas Suppliers</t>
  </si>
  <si>
    <t>Biomass and Biofuel Suppliers</t>
  </si>
  <si>
    <t>Other Energy Suppliers</t>
  </si>
  <si>
    <t>Cash Flow Components</t>
  </si>
  <si>
    <t>Change in Revenue / Change in Domestic Revenue</t>
  </si>
  <si>
    <t>Change in Export Revenue</t>
  </si>
  <si>
    <t>Change in Energy Expenditures (inverted)</t>
  </si>
  <si>
    <t>Change in Nonenergy Expenditures (inverted)</t>
  </si>
  <si>
    <t>Vehicle Technologies</t>
  </si>
  <si>
    <t>plug-in hydrid vehicle</t>
  </si>
  <si>
    <t>Vehicle Types</t>
  </si>
  <si>
    <t>Freight Ships</t>
  </si>
  <si>
    <t>Passenger Ships</t>
  </si>
  <si>
    <t>Freight Rail</t>
  </si>
  <si>
    <t>Passenger Rail</t>
  </si>
  <si>
    <t>Freight Aircraft</t>
  </si>
  <si>
    <t>Passenger Aircraft</t>
  </si>
  <si>
    <t>Med &amp; Heavy Trucks</t>
  </si>
  <si>
    <t>Buses</t>
  </si>
  <si>
    <t>Cars &amp; SUVs</t>
  </si>
  <si>
    <t>Industries</t>
  </si>
  <si>
    <t>Coal Mining</t>
  </si>
  <si>
    <t>Chemicals</t>
  </si>
  <si>
    <t>Iron and Steel</t>
  </si>
  <si>
    <t>Building Components</t>
  </si>
  <si>
    <t>Building Types</t>
  </si>
  <si>
    <t>Transportation Fuels</t>
  </si>
  <si>
    <t>Jet Fuel</t>
  </si>
  <si>
    <t>LPG</t>
  </si>
  <si>
    <t>Industry Fuels</t>
  </si>
  <si>
    <t>District Heat</t>
  </si>
  <si>
    <t>LPG Propane and Butane</t>
  </si>
  <si>
    <t>Other Petroleum</t>
  </si>
  <si>
    <t>Buildings Fuels</t>
  </si>
  <si>
    <t>Kerosene</t>
  </si>
  <si>
    <t>Primary Energy Sources</t>
  </si>
  <si>
    <t>Liquid Biofuels</t>
  </si>
  <si>
    <t>Solar (total of all solar types)</t>
  </si>
  <si>
    <t>Wind (total of both wind types)</t>
  </si>
  <si>
    <t>Refined Petroleum Fuels</t>
  </si>
  <si>
    <t>Energy Export, Import, and Production Types</t>
  </si>
  <si>
    <t>Uranium</t>
  </si>
  <si>
    <t>Coal</t>
  </si>
  <si>
    <t xml:space="preserve">State </t>
  </si>
  <si>
    <t>Value CO2e AR5</t>
  </si>
  <si>
    <t>LULUCF</t>
  </si>
  <si>
    <t>State -&gt;</t>
  </si>
  <si>
    <t>buildings</t>
  </si>
  <si>
    <t>industry</t>
  </si>
  <si>
    <t>transportation</t>
  </si>
  <si>
    <t>land use</t>
  </si>
  <si>
    <t>waste</t>
  </si>
  <si>
    <t>Waste</t>
  </si>
  <si>
    <t>*wastewater+municipal waste</t>
  </si>
  <si>
    <t>total (including land use)</t>
  </si>
  <si>
    <t>Total with LULUCF</t>
  </si>
  <si>
    <t>total (excluding land use)</t>
  </si>
  <si>
    <t>Total without LULUCF</t>
  </si>
  <si>
    <t>*Source: EPA State Inventory Tool Historical Data</t>
  </si>
  <si>
    <t>CH4 AR5 Conversion</t>
  </si>
  <si>
    <t>N2O AR5 Conversion</t>
  </si>
  <si>
    <t>AR4 (2005 emissions)</t>
  </si>
  <si>
    <t>AR5 (2005 emissions)</t>
  </si>
  <si>
    <t>Other</t>
  </si>
  <si>
    <t>2019 (from tool)</t>
  </si>
  <si>
    <t>2030 % Reduction from 2019 (low)</t>
  </si>
  <si>
    <t>2030 % Reduction from 2019 (high)</t>
  </si>
  <si>
    <t>2030 Target (low)</t>
  </si>
  <si>
    <t>2030 Target (high)</t>
  </si>
  <si>
    <t>2030 % below 2005 (low)</t>
  </si>
  <si>
    <t>2030 % below 2005 (high)</t>
  </si>
  <si>
    <t>Guidance Text (2030</t>
  </si>
  <si>
    <t>Guidance Text 2050</t>
  </si>
  <si>
    <t>land use *</t>
  </si>
  <si>
    <t>*Land use changes do not change aggregate emissions target</t>
  </si>
  <si>
    <t>short tons to metric tons</t>
  </si>
  <si>
    <t>GWP Adjustment</t>
  </si>
  <si>
    <t>AR4 to AR5 multiplier</t>
  </si>
  <si>
    <t>Note</t>
  </si>
  <si>
    <t>Same</t>
  </si>
  <si>
    <t>HFCs</t>
  </si>
  <si>
    <t>Not disaggregated enough to adjust, so use reported values</t>
  </si>
  <si>
    <t>PFCs</t>
  </si>
  <si>
    <t>SF6</t>
  </si>
  <si>
    <t>Place By Sector CO2e Output here vvv</t>
  </si>
  <si>
    <t>State:</t>
  </si>
  <si>
    <t>Updated:</t>
  </si>
  <si>
    <t>Year</t>
  </si>
  <si>
    <t>District Heat &amp; Hydrogen [million metric tons / year]</t>
  </si>
  <si>
    <t>Water &amp; Waste [million metric tons / year]</t>
  </si>
  <si>
    <t>Agriculture [million metric tons / year]</t>
  </si>
  <si>
    <t>Buildings [million metric tons / year]</t>
  </si>
  <si>
    <t>Transportation [million metric tons / year]</t>
  </si>
  <si>
    <t>Electricity [million metric tons / year]</t>
  </si>
  <si>
    <t>Industry [million metric tons / year]</t>
  </si>
  <si>
    <t>Geoengineering [million metric tons / year]</t>
  </si>
  <si>
    <t>Land Use [million metric tons / year]</t>
  </si>
  <si>
    <t>Scenario Name for Web App</t>
  </si>
  <si>
    <t>Corresponding .cin File</t>
  </si>
  <si>
    <t>Business as Usual</t>
  </si>
  <si>
    <t>Scenario_BAU.cin</t>
  </si>
  <si>
    <t>The scenario in this row is the scenario that all policy scenarios are based on.  It can be freely renamed, but we refer to it here as "BAU".  Policy scenarios will inherit any settings in the BAU scenario's .cin file unless they specify different settings for those levers in their own .cin files.</t>
  </si>
  <si>
    <t>France</t>
  </si>
  <si>
    <t>Rebate Rate</t>
  </si>
  <si>
    <t>$/GPM</t>
  </si>
  <si>
    <t>Ireland</t>
  </si>
  <si>
    <t>Germany</t>
  </si>
  <si>
    <t>$/GPM (gasoline)</t>
  </si>
  <si>
    <t>Fuel Economy Standards [LDVs]</t>
  </si>
  <si>
    <t>BAU 2050 Tested Fuel Economy for New Light Duty Vehicle</t>
  </si>
  <si>
    <t>(EIA, Annual Energy Outlook, Table 7, 2040 value extraploated to 2050)</t>
  </si>
  <si>
    <t>2050 Optimisitc Fuel Economy, test MPG</t>
  </si>
  <si>
    <t>Potential Pecentage Improvement</t>
  </si>
  <si>
    <t>Fuel Economy Standards [HDVs]</t>
  </si>
  <si>
    <t>Average Fuel Efficiency of New Freight Trucks in 2010</t>
  </si>
  <si>
    <t>AEO 2012</t>
  </si>
  <si>
    <t>Average Fuel Intensity of New Freight Trucks in 2010</t>
  </si>
  <si>
    <t>Calculated</t>
  </si>
  <si>
    <t>Potential Improvement in Fuel Intensity by 2050</t>
  </si>
  <si>
    <t>NREL</t>
  </si>
  <si>
    <t>2050 Potential Fuel Intensity</t>
  </si>
  <si>
    <t>2050 Potential Fuel Efficiency of New Freight Trucks</t>
  </si>
  <si>
    <t>BAU 2050 Fuel Efficiency of New Trucks</t>
  </si>
  <si>
    <t>AEO 2016</t>
  </si>
  <si>
    <t>Additional Improvement Potential</t>
  </si>
  <si>
    <t>Fuel Economy Standards [Aircraft]</t>
  </si>
  <si>
    <t>BAU Reductions in Energy Intensity relative to 2007</t>
  </si>
  <si>
    <t>BAU 2007 Energy Efficiency from AEO 2010 (seat mpg) - From AEO 2010</t>
  </si>
  <si>
    <t>BAU 2007 Energy Intensity from AEO 2010 (gallon/seat*mile)</t>
  </si>
  <si>
    <t>BAU 2050 Energy Intensity</t>
  </si>
  <si>
    <t>BAU 2050 Energy Efficiency</t>
  </si>
  <si>
    <t>Additional Potential Reduction in Energy Intensity by 2050</t>
  </si>
  <si>
    <t>Potential 2050 Energy Intensity</t>
  </si>
  <si>
    <t>Potential 2050 Energy Efficiency (seat mpg)</t>
  </si>
  <si>
    <t>Potential additional improvement in fuel efficiency by 2050 above BAU</t>
  </si>
  <si>
    <t>Fuel Economy Standards [Rail]</t>
  </si>
  <si>
    <t>ASSUME SAME VALUE AS FOR SHIPS</t>
  </si>
  <si>
    <t>Fuel Economy Standards [Ships]</t>
  </si>
  <si>
    <t>BAU 2007 Energy Efficiency from AEO 2010 (ton miles per thousand BTU) - From AEO 2010</t>
  </si>
  <si>
    <t>Fuel Economy Standards [Motorbikes]</t>
  </si>
  <si>
    <t>BAU energy efficiency in 2050 (see model file VFP), passenger*miles/BTU</t>
  </si>
  <si>
    <t>Average passenger loading (from AVLO file)</t>
  </si>
  <si>
    <t>BAU energy intensity in 2050 (MJ/km)</t>
  </si>
  <si>
    <t>BAU energy efficiency in 2050 (km/MJ)</t>
  </si>
  <si>
    <t>Potential 2050 Energy Intensity (MJ/km)</t>
  </si>
  <si>
    <t>Potential 2050 Energy Efficiency (km/MJ)</t>
  </si>
  <si>
    <t>Table 5-1: Assumed marginal efficiency levels for residential electric end uses in 2050 relative to 2006 by scenario and dwelling type</t>
  </si>
  <si>
    <t>2050 End-Use Marginal Efficiency Relative to 2006 (100% = 2006 Efficiency Level)</t>
  </si>
  <si>
    <t>Optimistic Efficiency Technology</t>
  </si>
  <si>
    <t>Green Dream</t>
  </si>
  <si>
    <t>End Use</t>
  </si>
  <si>
    <t>Existing (%)</t>
  </si>
  <si>
    <t>New (%)</t>
  </si>
  <si>
    <t>Additional Improvement Potential in 2050</t>
  </si>
  <si>
    <t>Water Heating</t>
  </si>
  <si>
    <t>Dishwasher</t>
  </si>
  <si>
    <t>Water Heating - Dishwasher</t>
  </si>
  <si>
    <t>Clothes Washer</t>
  </si>
  <si>
    <t>Exclude</t>
  </si>
  <si>
    <t>Water Heating - Clothes Washer</t>
  </si>
  <si>
    <t>Clothes Dryer</t>
  </si>
  <si>
    <t>Other Component</t>
  </si>
  <si>
    <t>Cooking</t>
  </si>
  <si>
    <t>Refrigerator</t>
  </si>
  <si>
    <t>Freezer</t>
  </si>
  <si>
    <t>Swimming Pool Pump</t>
  </si>
  <si>
    <t>Hot Tub Pump</t>
  </si>
  <si>
    <t>Hot Tub Heating</t>
  </si>
  <si>
    <t>Space Heating</t>
  </si>
  <si>
    <t>Furnace Fan</t>
  </si>
  <si>
    <t>Central Air Conditioner</t>
  </si>
  <si>
    <t>Room Air Conditioner</t>
  </si>
  <si>
    <t>Building Retrofits</t>
  </si>
  <si>
    <t>2010-2020 Retrofit Proportion</t>
  </si>
  <si>
    <t>Annual Retrofit Rate</t>
  </si>
  <si>
    <t>Distributed Solar Carve Out</t>
  </si>
  <si>
    <t>Reinventing Fire: Transform Scneario - Rooftop PV Generation (TWh/yr)</t>
  </si>
  <si>
    <t>Reinventing Fire: Transform Scneario - Total Generation (TWh/yr)</t>
  </si>
  <si>
    <t>Share from Distributed Solar</t>
  </si>
  <si>
    <t>Renewable Portoflio Standard</t>
  </si>
  <si>
    <t>BAU RPS in 2050 (modeling input)</t>
  </si>
  <si>
    <t>Additional Potential, Assuming 100% possible</t>
  </si>
  <si>
    <t>Transmission Capacity</t>
  </si>
  <si>
    <t>Additional Transmission Capacity by 2050 (MW-miles) for 90% Scenario</t>
  </si>
  <si>
    <t>Existing Total Transmission Capacity in US (MW-Miles), aveage of 150 and 200 million MW-miles</t>
  </si>
  <si>
    <t>Additional Transmission Capacity by 2030, as a percentage</t>
  </si>
  <si>
    <t>Industrial Energy Efficiency</t>
  </si>
  <si>
    <t>BAU annual improvement rate</t>
  </si>
  <si>
    <t>Potential annual improvement rate</t>
  </si>
  <si>
    <t>Timeframe (years of model run)</t>
  </si>
  <si>
    <t>BAU total energy use as fraction of start year</t>
  </si>
  <si>
    <t>Potential total energy use as fraction of start year</t>
  </si>
  <si>
    <t>Potential improvement vs. BAU</t>
  </si>
  <si>
    <t>Afforestation/Reforestation</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</si>
  <si>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</si>
  <si>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</si>
  <si>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</si>
  <si>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</si>
  <si>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</si>
  <si>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</si>
  <si>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</si>
  <si>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</si>
  <si>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Passenger Modes, OECD Nations (from Figure 5.12)</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</si>
  <si>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</si>
  <si>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</si>
  <si>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</si>
  <si>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</si>
  <si>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</si>
  <si>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</si>
  <si>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</si>
  <si>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</si>
  <si>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</si>
  <si>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</si>
  <si>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</si>
  <si>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</si>
  <si>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</si>
  <si>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Passenger Modes, Non-OECD Nations (from Figure 5.12)</t>
  </si>
  <si>
    <t>Freight Modes (from Figure 6.7)</t>
  </si>
  <si>
    <t>Heavy Trucks</t>
  </si>
  <si>
    <t>Medium Trucks</t>
  </si>
  <si>
    <t>Light Commercial</t>
  </si>
  <si>
    <t>Perc Change in Freight HDVs</t>
  </si>
  <si>
    <t>Note: only NM and WI have specific notes about the state building code; can add more on columns G and H</t>
  </si>
  <si>
    <t>GBSC - script!</t>
  </si>
  <si>
    <t>SYvBT - fixed ratio for each state</t>
  </si>
  <si>
    <t>BESP -- CA, CO, Delaware, LA, MA, Oklahoma, Rhode Island all have state specific subsidies</t>
  </si>
  <si>
    <t>0.1% of total land</t>
  </si>
  <si>
    <t>No change required</t>
  </si>
  <si>
    <t>BESP</t>
  </si>
  <si>
    <t>SYC</t>
  </si>
  <si>
    <t>*Scripted variables need to be updated-- Jun built supporting data tab</t>
  </si>
  <si>
    <t xml:space="preserve">**Description:** This policy requires at least the specified percentage of total retail electricity demand to be generated by residential and commercial buildings' distributed solar systems (typically rooftop PV). // **Guidance for setting values:** </t>
  </si>
  <si>
    <t>state</t>
  </si>
  <si>
    <t>type</t>
  </si>
  <si>
    <t>liquid petroleum gas</t>
  </si>
  <si>
    <t>municipal waste</t>
  </si>
  <si>
    <t>jet fuel</t>
  </si>
  <si>
    <t>exports</t>
  </si>
  <si>
    <t>BFPIaE Dataframe</t>
  </si>
  <si>
    <t>energy_type</t>
  </si>
  <si>
    <t>demand_sector</t>
  </si>
  <si>
    <t>demand_subsector</t>
  </si>
  <si>
    <t>urban_or_rural</t>
  </si>
  <si>
    <t>Residential</t>
  </si>
  <si>
    <t>Urban</t>
  </si>
  <si>
    <t>Cooling</t>
  </si>
  <si>
    <t>Appl</t>
  </si>
  <si>
    <t>Rural</t>
  </si>
  <si>
    <t>NA</t>
  </si>
  <si>
    <t>Exports percentage</t>
  </si>
  <si>
    <t>544-552</t>
  </si>
  <si>
    <t>126-140</t>
  </si>
  <si>
    <t>*NA are commercial</t>
  </si>
  <si>
    <t xml:space="preserve">BCEU Dataframe from Webapp.py </t>
  </si>
  <si>
    <t>See BCEU_WebApp.py</t>
  </si>
  <si>
    <t>Deprecated</t>
  </si>
  <si>
    <t>Sector Stacked Graph (From Model Run)</t>
  </si>
  <si>
    <t>Target 2</t>
  </si>
  <si>
    <t>Target 2 (below 2005 baseline)</t>
  </si>
  <si>
    <t>Note: NA for no target, remove date and description</t>
  </si>
  <si>
    <t>Yellow: unique manual inputs</t>
  </si>
  <si>
    <t>BAU EV Subsidy Percentage</t>
  </si>
  <si>
    <t>Copy over (new -&gt; old)</t>
  </si>
  <si>
    <t>Delete</t>
  </si>
  <si>
    <t>Industry: Construction</t>
  </si>
  <si>
    <t>construction 41T43</t>
  </si>
  <si>
    <t>Industry: Water and Waste</t>
  </si>
  <si>
    <t>water and waste 36T39</t>
  </si>
  <si>
    <t>Industry: Energy Pipelines and Gas Processing</t>
  </si>
  <si>
    <t>energy pipelines and gas processing 352T353</t>
  </si>
  <si>
    <t>Industry: Other Manufacturing</t>
  </si>
  <si>
    <t>other manufacturing 31T33</t>
  </si>
  <si>
    <t>Industry: Nonroad Vehicles</t>
  </si>
  <si>
    <t>nonroad vehicles 30</t>
  </si>
  <si>
    <t>Industry: Road Vehicles</t>
  </si>
  <si>
    <t>road vehicles 29</t>
  </si>
  <si>
    <t>Industry: Other Machinery</t>
  </si>
  <si>
    <t>other machinery 28</t>
  </si>
  <si>
    <t>Industry: Appliances and Electrical Equipment</t>
  </si>
  <si>
    <t>appliances and electrical equipment 27</t>
  </si>
  <si>
    <t>Industry: Computers and Electronics</t>
  </si>
  <si>
    <t>computers and electronics 26</t>
  </si>
  <si>
    <t>Industry: Metal Products Except Machinery and Vehicles</t>
  </si>
  <si>
    <t>metal products except machinery and vehicles 25</t>
  </si>
  <si>
    <t>Industry: Other Metals</t>
  </si>
  <si>
    <t>other metals 242</t>
  </si>
  <si>
    <t>iron and steel 241</t>
  </si>
  <si>
    <t>Industry: Cement and Other Nonmetallic Minerals</t>
  </si>
  <si>
    <t>cement and other nonmetallic minerals 239</t>
  </si>
  <si>
    <t>Industry: Glass and Glass Products</t>
  </si>
  <si>
    <t>glass and glass products 231</t>
  </si>
  <si>
    <t>Industry: Rubber and Plastic Products</t>
  </si>
  <si>
    <t>rubber and plastic products 22</t>
  </si>
  <si>
    <t>chemicals 20</t>
  </si>
  <si>
    <t>Industry: Refined Petroleum and Coke</t>
  </si>
  <si>
    <t>refined petroleum and coke 19</t>
  </si>
  <si>
    <t>Industry: Pulp Paper and Printing</t>
  </si>
  <si>
    <t>pulp paper and printing 17T18</t>
  </si>
  <si>
    <t>Industry: Wood Products</t>
  </si>
  <si>
    <t>wood products 16</t>
  </si>
  <si>
    <t>Industry: Textiles Apparel and Leather</t>
  </si>
  <si>
    <t>textiles apparel and leather 13T15</t>
  </si>
  <si>
    <t>Industry: Food Beverage and Tobacco</t>
  </si>
  <si>
    <t>food beverage and tobacco 10T12</t>
  </si>
  <si>
    <t>Industry: Other Mining and Quarrying</t>
  </si>
  <si>
    <t>other mining and quarrying 07T08</t>
  </si>
  <si>
    <t>Industry: Oil and Gas Extraction</t>
  </si>
  <si>
    <t>oil and gas extraction 06</t>
  </si>
  <si>
    <t>Industry: Coal Mining</t>
  </si>
  <si>
    <t>coal mining 05</t>
  </si>
  <si>
    <t>Industry: Agriculture and Forestry</t>
  </si>
  <si>
    <t>agriculture and forestry 01T03</t>
  </si>
  <si>
    <t>Energy Pipelines and Gas Processing</t>
  </si>
  <si>
    <t>Oil and Gas Extraction</t>
  </si>
  <si>
    <t>Shift to Hydrogen</t>
  </si>
  <si>
    <t>Construction</t>
  </si>
  <si>
    <t>Shift to LPG Propane or Butane</t>
  </si>
  <si>
    <t>Shift to Heavy or Residual Oil</t>
  </si>
  <si>
    <t>Shift to Crude Oil</t>
  </si>
  <si>
    <t>Shift to Purchased Heat</t>
  </si>
  <si>
    <t>Shift to Petroleum</t>
  </si>
  <si>
    <t>Shift to Biomass</t>
  </si>
  <si>
    <t>Shift to Natural Gas</t>
  </si>
  <si>
    <t>Shift to Coal</t>
  </si>
  <si>
    <t>Shift to Electricity</t>
  </si>
  <si>
    <t>Water and Waste</t>
  </si>
  <si>
    <t>Other Manufacturing</t>
  </si>
  <si>
    <t>Nonroad Vehicles</t>
  </si>
  <si>
    <t>Road Vehicles</t>
  </si>
  <si>
    <t>Other Machinery</t>
  </si>
  <si>
    <t>Appliances and Electrical Equipment</t>
  </si>
  <si>
    <t>Computers and Electronics</t>
  </si>
  <si>
    <t>Metal Products Except Machinery and Vehicles</t>
  </si>
  <si>
    <t>Other Metals</t>
  </si>
  <si>
    <t>Cement and Other Nonmetallic Minerals</t>
  </si>
  <si>
    <t>Glass and Glass Products</t>
  </si>
  <si>
    <t>Rubber and Plastic Products</t>
  </si>
  <si>
    <t>Refined Petroleum and Coke</t>
  </si>
  <si>
    <t>Pulp Paper and Printing</t>
  </si>
  <si>
    <t>Wood Products</t>
  </si>
  <si>
    <t>Textiles Apparel and Leather</t>
  </si>
  <si>
    <t>Food Beverage and Tobacco</t>
  </si>
  <si>
    <t>Other Mining and Quarrying</t>
  </si>
  <si>
    <t>Agriculture and Forestry</t>
  </si>
  <si>
    <t xml:space="preserve"> </t>
  </si>
  <si>
    <t>Electricity: Levelized Costs, Curtailment, Emissions and Water Use</t>
  </si>
  <si>
    <t>CO2e Emissions by Plant Type</t>
  </si>
  <si>
    <t>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nonpeaker es]; Output Electricity Sector CO2e Emissions[lignite es]; Output Electricity Sector CO2e Emissions[hard coal es]</t>
  </si>
  <si>
    <t>Biomass, Municipal Solid Waste, Petroleum, Natural Gas Peaker, Natural Gas Nonpeaker, Lignite, Hard Coal</t>
  </si>
  <si>
    <t>00b050, ff00ff, 000000, f593e0, c01b00, 004d10, 969696</t>
  </si>
  <si>
    <t>Sales: Light &amp; Medium Freight Trucks</t>
  </si>
  <si>
    <t>Sales: Heavy Freight Trucks</t>
  </si>
  <si>
    <t>Fleet Composition: Light &amp; Medium Freight Trucks</t>
  </si>
  <si>
    <t>Fleet Composition: Heavy Freight Trucks</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</si>
  <si>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</si>
  <si>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</si>
  <si>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</si>
  <si>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</si>
  <si>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</si>
  <si>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</si>
  <si>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</si>
  <si>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Example: New Mexico's governor signed an executive order that set a goal of reducing emissions 45% below the 2005 baseline by 2030.</t>
  </si>
  <si>
    <t>Clean Electricity Standard</t>
  </si>
  <si>
    <t>Carbon Price</t>
  </si>
  <si>
    <t>Scenario_1point5.cin</t>
  </si>
  <si>
    <t>US NDC Scenario</t>
  </si>
  <si>
    <t>Freight Aircraft, Light &amp; Medium Freight Trucks, Freight Ships, Freight Rail, Heavy Trucks</t>
  </si>
  <si>
    <t>Motorbikes, Freight Ships, Recreational Boats, Freight Rail, Passenger Rail, Freight Aircraft, Buses, Light &amp; Medium Freight Trucks, Passenger Aircraft, Heavy Trucks, Cars and SUVs</t>
  </si>
  <si>
    <t>6E8000</t>
  </si>
  <si>
    <t>110-128-0</t>
  </si>
  <si>
    <t>CCFF33</t>
  </si>
  <si>
    <t>204-255-51</t>
  </si>
  <si>
    <t>FF9999</t>
  </si>
  <si>
    <t>255-153-153</t>
  </si>
  <si>
    <t>009999</t>
  </si>
  <si>
    <t>0-99-99</t>
  </si>
  <si>
    <t>Light &amp; Medium Freight Trucks</t>
  </si>
  <si>
    <t>This tab contains information about each policy that does not vary by subscripted element of that policy.</t>
  </si>
  <si>
    <t>It matches policies to the listing in the "PolicyLevers" tab using the "Vensim Variable Name" column.</t>
  </si>
  <si>
    <t>Electric Vehicle Sales Mandate</t>
  </si>
  <si>
    <t>Hydrogen Vehicle Sales Mandate</t>
  </si>
  <si>
    <t>HARD COPY PASTE</t>
  </si>
  <si>
    <t>Hard copy paste (with text to columns for after guidance text)</t>
  </si>
  <si>
    <t>Leave</t>
  </si>
  <si>
    <t>Hand Update</t>
  </si>
  <si>
    <t>Double check</t>
  </si>
  <si>
    <t>Double check/leave</t>
  </si>
  <si>
    <t>FINAL Description = L&amp;M&amp;N&amp;subscripts</t>
  </si>
  <si>
    <t>Guidance text</t>
  </si>
  <si>
    <t>Description</t>
  </si>
  <si>
    <t>Standard Descriptions</t>
  </si>
  <si>
    <t>Guidance</t>
  </si>
  <si>
    <t>Subscripted Guidance?</t>
  </si>
  <si>
    <t>Subscript</t>
  </si>
  <si>
    <t>Subscript + Guidance</t>
  </si>
  <si>
    <t>Heading</t>
  </si>
  <si>
    <t>**Description:**</t>
  </si>
  <si>
    <t>**Guidance for setting values: **</t>
  </si>
  <si>
    <t>Subheading</t>
  </si>
  <si>
    <t xml:space="preserve">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</si>
  <si>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 xml:space="preserve">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t>
  </si>
  <si>
    <t xml:space="preserve">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t>
  </si>
  <si>
    <t xml:space="preserve">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</si>
  <si>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 xml:space="preserve">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</si>
  <si>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</si>
  <si>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</si>
  <si>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 xml:space="preserve"> A value of "100%" fully implements the IEA's BLUE Shifts scenario by 2050, which is in line with IEA expectations (since their scenario assumes implementation by 2050). </t>
  </si>
  <si>
    <t xml:space="preserve"> By 2050, roughly 37% of the preexisting buildings will still survive without major renovations, so a value of 37% will retrofit all such surviving buildings by 2050.  Policy settings higher than this will retrofit all eligible buildings sooner than 2050.</t>
  </si>
  <si>
    <t>Pumped Hydro</t>
  </si>
  <si>
    <t xml:space="preserve">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</si>
  <si>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 xml:space="preserve"> Costs of permitting and financing can be reduced by streamlining permitting processes, but some soft costs (such as labor) may be difficult to reduce via policy.  A value of 50% would be an aggressive soft cost reduction.</t>
  </si>
  <si>
    <t xml:space="preserve">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t>
  </si>
  <si>
    <t xml:space="preserve"> If this policy is fully implemented, fuel use is reduced for most industries between 2% and 9% in 2050.</t>
  </si>
  <si>
    <t xml:space="preserve"> If this policy is fully implemented, fuel use is reduced by 3.6% for all industries in 2050.</t>
  </si>
  <si>
    <t xml:space="preserve"> A 100% setting of this lever reduces timber harvesting by 2% of the BAU amount per year, reaching a roughly 70% reduction in timber harvesting by 2050.</t>
  </si>
  <si>
    <t xml:space="preserve">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</si>
  <si>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 xml:space="preserve"> In the BAU Scenario, the fraction of heat derived from CHP plants is constant at roughly 50%.  Therefore, a policy setting of 50% would increase the CHP fraction to 75% in 2050.</t>
  </si>
  <si>
    <t xml:space="preserve">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</si>
  <si>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 xml:space="preserve"> The estimates for India's Social Cost of Carbon (SCC) vary widely across global studies, ranging from INR 100/ tCO2 (Nordhaus, 2017) to INR 6,300 t/CO2 (Ricke et. al, 2020). The Goods and Services Tax (GST) Compensation Cess of INR 400 levied per tonne of coal works out to an SCC of around INR 253/ tCO2 (2018) based on the specific emissions for coal used in Indian thermal plants. The India simulator uses a median SCC from India-specific estimates across a range of global studies summarized in Nordhaus (2017). This is about INR 560 t/CO2, projected to reach INR 2,730 t/CO2 in 2050 (at 2018 fixed cost), as per the growth rate in the Nordhaus study baseline scenario that includes existing climate policies at a 5% discount rate.</t>
  </si>
  <si>
    <t>Guidance for setting values:</t>
  </si>
  <si>
    <t xml:space="preserve"> A value of 100% eliminates subsidies, increasing the price of coal by 0.3% - 0.5% (varying by sector) in 2050.</t>
  </si>
  <si>
    <t xml:space="preserve"> A value of 100% eliminates subsidies, increasing the price of electricity from nuclear plants by 1.2% in 2050.</t>
  </si>
  <si>
    <t xml:space="preserve"> A value of 100% eliminates subsidies, increasing the price of electricity from solar PV plants by 2% in 2050.</t>
  </si>
  <si>
    <t xml:space="preserve"> A value of 100% eliminates subsidies, increasing the price of petroleum gasoline by 0.2% in 2050.</t>
  </si>
  <si>
    <t xml:space="preserve"> A value of 100% eliminates subsidies, increasing the price of petroleum diesel by 0.2% - 0.3% (varying by sector) in 2050.</t>
  </si>
  <si>
    <t xml:space="preserve"> A value of 100% causes domestic hard coal prices to equal international market prices, increasing the domestic price by roughly X% in 2050.</t>
  </si>
  <si>
    <t xml:space="preserve">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</si>
  <si>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</si>
  <si>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 xml:space="preserve">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</si>
  <si>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D1</t>
  </si>
  <si>
    <t>D2</t>
  </si>
  <si>
    <t>Description:</t>
  </si>
  <si>
    <t xml:space="preserve"> This policy represents strengthening standards for the selected pollutant(s) emitted by the selected vehicle type(s).  Conventional pollutants' most important, harmful impacts are on human health rather than on climate change. // </t>
  </si>
  <si>
    <t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t>
  </si>
  <si>
    <t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t>
  </si>
  <si>
    <t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t>
  </si>
  <si>
    <t xml:space="preserve"> This policy causes government to pay for the specified percentage of the purchase price of new battery electric passenger LDVs.  This is in addition to EV subsidies that exist in the BAU case.  // </t>
  </si>
  <si>
    <t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t>
  </si>
  <si>
    <t xml:space="preserve"> This policy specifies a percentage improvement in fuel economy (distance traveled on the same quantity of fuel with the same cargo or passenger loading) due to fuel economy standards for newly sold vehicles of the selected type(s) with fossil fuel-burning engines. // </t>
  </si>
  <si>
    <t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t>
  </si>
  <si>
    <t xml:space="preserve"> This policy specifies the percentage reduction in carbon emissions from the transportation sector that must be achieved via fuel switching.  This value is in addition to BAU requirements. // </t>
  </si>
  <si>
    <t xml:space="preserve"> This policy represents a set of measures aimed at reducing demand for passenger or freight transportation in the selected vehicle type(s).  //</t>
  </si>
  <si>
    <t xml:space="preserve"> This policy replaces the specified fraction of newly sold non-electric building components of the selected type(s) in buildings of the selected type(s) with electricity-using components. // </t>
  </si>
  <si>
    <t xml:space="preserve"> This policy tightens energy efficiency standards for the selected component(s) in the selected building type(s).  The policy only applies to newly sold components each year (whether for new buildings or replacement of old components of existing buildings). // </t>
  </si>
  <si>
    <t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</si>
  <si>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 xml:space="preserve"> This policy requires at least the specified percentage of total retail electricity demand to be generated by residential and commercial buildings' distributed solar systems (typically rooftop PV). // </t>
  </si>
  <si>
    <t xml:space="preserve"> This policy causes the government to reimburse building owners for a percentage of the cost of new distributed solar PV capacity that is installed on or around buildings. // </t>
  </si>
  <si>
    <t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</si>
  <si>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 xml:space="preserve"> Each year, the specified percentage of the selected building type(s) that existed at the start of the model run will be retrofit with more efficient heating, cooling, and envelope components. // </t>
  </si>
  <si>
    <t xml:space="preserve"> This policy represents a modest rebate paid to customers who purchase energy-efficient building equipment of the selected type(s).  Typical rebate amounts represented by this policy are $50-100 for a clothes washer and $25-50 for a dishwasher or refrigerator.//</t>
  </si>
  <si>
    <t xml:space="preserve"> This policy prevents new capacity of the selected type(s) from being built or deployed.//</t>
  </si>
  <si>
    <t xml:space="preserve"> This policy specifies the fraction of CO2 emissions from power plants that is captured and stored, above the amount predicted in the business-as-usual scenario. // </t>
  </si>
  <si>
    <t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t>
  </si>
  <si>
    <t xml:space="preserve"> This policy increases or decreases the amount of electricity exported from the United States to Canada and Mexico.  It does not cause the construction or removal of transmission lines linking these countries. // </t>
  </si>
  <si>
    <t xml:space="preserve"> This policy increases or decreases the amount of electricity imported to the United States from Canada and Mexico.  It does not cause the construction or removal of transmission lines linking these countries. // </t>
  </si>
  <si>
    <t xml:space="preserve"> This policy represents regulations that cause more demand response (DR) capacity to be added to the electric grid.  Demand response provides flexibility that allows for the integration of more wind and solar PV, if the electricity system is flexibility-constrained. // </t>
  </si>
  <si>
    <t xml:space="preserve"> This policy causes the specified quantity of otherwise non-retiring capacity of the selected type(s) to be retired each year. // </t>
  </si>
  <si>
    <t xml:space="preserve"> This policy causes grid-scale electricity storage from chemical batteries to increase above the amount predicted in the BAU Scenario. // </t>
  </si>
  <si>
    <t xml:space="preserve"> This policy causes additional transmission capacity to be built relative to the BAU case.  Transmission increases the flexibility of the grid, allowing for the integration of more wind and solar PV, if the electricity system is flexibility-constrained. // </t>
  </si>
  <si>
    <t xml:space="preserve"> This policy uses an alternative retirement schedule for existing capacity of the selected type(s). // </t>
  </si>
  <si>
    <t>This policy expands the definitions for qualifying carbon-free sources for the carbon-free electricity standard to be wind, solar, hydro, nuclear, and municipal solid waste.//</t>
  </si>
  <si>
    <t xml:space="preserve"> This policy extends the lifetime of all nuclear plants by the specified number of years.//</t>
  </si>
  <si>
    <t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t>
  </si>
  <si>
    <t xml:space="preserve"> This policy specifies a reduction in soft costs (costs for things other than capital equipment) for new plants of the selected type(s), such as the costs of permitting, financing, project management, assembly, etc. // </t>
  </si>
  <si>
    <t xml:space="preserve"> This policy specifies the reduction in transmission and distribution losses that will be achieved by 2050. // </t>
  </si>
  <si>
    <t xml:space="preserve"> This policy is a subsidy paid by the government to electricity suppliers per unit of new capacity constructed.  This only applies to utilities, not distributed systems (such as rooftop solar). // </t>
  </si>
  <si>
    <t xml:space="preserve"> This policy is a subsidy paid by the government to suppliers of electricity per unit of electricity generated from the selected plant type(s). // </t>
  </si>
  <si>
    <t xml:space="preserve"> This policy reduces CO2 emissions from the cement industry by substituting other inputs, such as fly ash, for a portion of the clinker in cement. // </t>
  </si>
  <si>
    <t xml:space="preserve"> This policy reduces fuel consumption in the industry sector by increasing the use of cogeneration (also known as combined heat and power) and recovery of waste heat (to perform useful work). // </t>
  </si>
  <si>
    <t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t>
  </si>
  <si>
    <t xml:space="preserve"> This policy reduces fuel consumption in the industry sector by improving the way components are put together and the way material or energy flows between them. // </t>
  </si>
  <si>
    <t xml:space="preserve"> This policy reduces emissions of high-GWP, fluorinated gases (F-gases) from the industry sector by substituting less-harmful chemicals. // </t>
  </si>
  <si>
    <t xml:space="preserve"> This policy reduces emissions of high-GWP, fluorinated gases (F-gases) from the industry sector by destroying F-gases created as byproducts during the creation of desired products. // </t>
  </si>
  <si>
    <t xml:space="preserve"> This policy reduces emissions of high-GWP, fluorinated gases (F-gases) by recovering F-gases from equipment at the end of its service life and destroying or recycling those F-gases. // </t>
  </si>
  <si>
    <t xml:space="preserve"> This policy reduces emissions of high-GWP, fluorinated gases (F-gases) from the industry sector by reducing leakage and losses through improved inspections, maintenance, and retrofitting of equipment. // </t>
  </si>
  <si>
    <t xml:space="preserve"> This policy reduces methane emissions from the selected industry by increasing the capture of methane that is currently being released into the atmosphere (for example, stopping leaks from wellheads, pipes, coal mines, landfills, etc.).//</t>
  </si>
  <si>
    <t xml:space="preserve"> This policy reduces methane emissions from the selected industry by increasing the burning of methane that is currently being released into the atmosphere (i.e. flaring instead of venting/leaking).//</t>
  </si>
  <si>
    <t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t>
  </si>
  <si>
    <t xml:space="preserve"> This policy increases the sequestration of CO2 by planting forests.  Planted forests are assumed to be managed with best practices and are not used for timber harvesting. // </t>
  </si>
  <si>
    <t>This policy prevents the release of CO2 that accompanies deforestation. //</t>
  </si>
  <si>
    <t xml:space="preserve"> This policy restores degraded forest, increasing the rate of carbon sequestration of the forest.//</t>
  </si>
  <si>
    <t xml:space="preserve"> This policy avoids the release of CO2 from forests by reducing timber harvesting. // </t>
  </si>
  <si>
    <t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t>
  </si>
  <si>
    <t xml:space="preserve"> This policy increases CO2 sequestration by forests through improved forest management practices.  // </t>
  </si>
  <si>
    <t xml:space="preserve"> This policy reduces greenhouse gas emissions from agriculture through livestock-related measures, such as feed supplements or drugs to prevent enteric methane formation. // </t>
  </si>
  <si>
    <t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t>
  </si>
  <si>
    <t xml:space="preserve"> This policy causes a percentage of the district heat to be generated by burning hydrogen instead of the fuels used in the BAU case. // </t>
  </si>
  <si>
    <t xml:space="preserve"> This policy causes a percentage of merchant hydrogen (i.e. hydrogen produced for sale, not hydrogen produced and consumed on-site within a facility) to be produced via electrolysis rather than via other production pathways. // </t>
  </si>
  <si>
    <t xml:space="preserve"> This policy reduces the subsidies paid for the production of the selected energy source(s) in the BAU case. // </t>
  </si>
  <si>
    <t xml:space="preserve"> This policy prevents the carbon tax from being levied on process emissions (non-energy greenhouse gas emissions from industrial and agricultural operations).</t>
  </si>
  <si>
    <t xml:space="preserve"> This policy causes the price of the selected fuel(s) for domestic buyers to approach international market prices. // </t>
  </si>
  <si>
    <t xml:space="preserve"> This policy increases the tax rate for the selected fuel type(s).  It is expressed as a percentage of the BAU Scenario price, which includes sales and excise taxes. // </t>
  </si>
  <si>
    <t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</si>
  <si>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t>
  </si>
  <si>
    <t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</si>
  <si>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t>
  </si>
  <si>
    <t>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t>
  </si>
  <si>
    <t xml:space="preserve"> In the United States, since 1997, the 24-hour national ambient air quality standard (NAAQS) for PM2.5, the most harmful type of particulate for human health, declined from 65 µg/m^3 to 35 µg/m^3, a reduction of 46%.</t>
  </si>
  <si>
    <t xml:space="preserve"> U.S. model year 2017 all-electric (not hybrid) vehicles had ranges from 58 to 335 miles (median 114 miles), and the typical charging time was 0.5 hours (with a DC Fast charger) or 3.5 hours (with a Level 2 charger).</t>
  </si>
  <si>
    <t xml:space="preserve">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</si>
  <si>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 xml:space="preserve"> Electric bus manufacturer Proterra believes all new transit bus sales could be electric as early as 2030, but transit buses make up roughly 15% of the US bus fleet.</t>
  </si>
  <si>
    <t xml:space="preserve">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</si>
  <si>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</si>
  <si>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 xml:space="preserve">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</si>
  <si>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 xml:space="preserve">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t>
  </si>
  <si>
    <t xml:space="preserve">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t>
  </si>
  <si>
    <t xml:space="preserve"> The U.S. currently does not have fuel economy standards for aircraft.  In the absence of standards, new passenger aircraft fuel economy is projected to improve roughly 17% from 2018-2050 in the BAU case.</t>
  </si>
  <si>
    <t xml:space="preserve"> The U.S. currently does not have fuel economy standards for aircraft.  In the absence of standards, new freight aircraft fuel economy is projected to improve roughly 50% from 2018-2050 in the BAU case.</t>
  </si>
  <si>
    <t xml:space="preserve"> The U.S. currently does not have fuel economy standards for trains.  In the absence of standards, new passenger train fuel economy is not projected to change significantly from 2018-2050 in the BAU case.</t>
  </si>
  <si>
    <t xml:space="preserve"> The U.S. currently does not have fuel economy standards for trains.  In the absence of standards, new freight train fuel economy is projected to improve roughly 23% from 2018-2050 in the BAU case.</t>
  </si>
  <si>
    <t xml:space="preserve"> The U.S. currently does not have fuel economy standards for ships.  In the absence of standards, new passenger ship fuel economy is not projected to change significantly from 2018-2050 in the BAU case.</t>
  </si>
  <si>
    <t xml:space="preserve"> The U.S. currently does not have fuel economy standards for ships.  In the absence of standards, new freight ship fuel economy is projected to improve roughly 21% from 2018-2050 in the BAU case.</t>
  </si>
  <si>
    <t xml:space="preserve"> The U.S. currently does not have fuel economy standards for motorbikes.  In the absence of standards, new motorbike fuel economy is not projected to change significantly from 2018-2050 in the BAU case.</t>
  </si>
  <si>
    <t xml:space="preserve">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</si>
  <si>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 xml:space="preserve"> The U.S. National Renewable Fuel Standard equates to a BAU LCFS of 2.2% - 4.6% (varying by year).  The most ambitious state policy adopts an LCFS that requires a 10% reduction in carbon intensity of the transportation fuel pool by 2020.</t>
  </si>
  <si>
    <t xml:space="preserve">  The International Energy Agency's BLUE Shifts scenario (from the 2009 report "Transport, Energy, and CO2: Moving Toward Sustainability") includes a 26% reduction in usage of cars and SUVs in OECD countries by 2050 relative to a BAU case.</t>
  </si>
  <si>
    <t xml:space="preserve">  The International Energy Agency's BLUE Shifts scenario (from the 2009 report "Transport, Energy, and CO2: Moving Toward Sustainability") includes a 30% reduction in usage of aircraft in OECD countries by 2050 relative to a BAU case.</t>
  </si>
  <si>
    <t xml:space="preserve">  The International Energy Agency's BLUE Shifts scenario (from the 2009 report "Transport, Energy, and CO2: Moving Toward Sustainability") includes a 22% reduction in usage of freight trucks in OECD countries by 2050 relative to a BAU case.</t>
  </si>
  <si>
    <t xml:space="preserve"> In the BAU case, the share of electricity among fuels used by other components in urban, residential buildings is 100%.</t>
  </si>
  <si>
    <t xml:space="preserve"> The federal Business Energy Investment Tax Credit (ITC) (whose effects are accounted for in the BAU case in this simulator) offers a 26% rebate through 2021, with lower values thereafter.</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</si>
  <si>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t>
  </si>
  <si>
    <t xml:space="preserve"> NREL's Renewable Electricity Futures study suggest that the most economical method of achieving 50% renewables penetration involves building 21% new transmission capacity.</t>
  </si>
  <si>
    <t xml:space="preserve">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</si>
  <si>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</si>
  <si>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t>
  </si>
  <si>
    <t xml:space="preserve"> The U.S. has transmission and distribution losses of about 6%.  Germany, Japan, Finland, and the Netherlands have T&amp;D losses of around 4%.  Therefore, a 33% policy setting would cause the U.S. to match these countries' current level of T&amp;D losses by 2050.</t>
  </si>
  <si>
    <t xml:space="preserve">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</si>
  <si>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 xml:space="preserve">  If this policy is fully implemented, the share of clinker in cement is reduced to 60%.</t>
  </si>
  <si>
    <t xml:space="preserve"> If this policy is fully implemented, fuel use is reduced by 7.9% for all industries in 2050.</t>
  </si>
  <si>
    <t xml:space="preserve">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
  </si>
  <si>
    <t xml:space="preserve"> If this policy is fully implemented, F-gas emissions in 2050 are reduced by 77%.</t>
  </si>
  <si>
    <t xml:space="preserve"> If this policy is fully implemented, F-gas emissions in 2050 are reduced by 10%.</t>
  </si>
  <si>
    <t xml:space="preserve"> If this policy is fully implemented, F-gas emissions in 2050 are reduced by 22%.</t>
  </si>
  <si>
    <t xml:space="preserve"> If this policy is fully implemented, F-gas emissions in 2050 are reduced by 0.5%.</t>
  </si>
  <si>
    <t xml:space="preserve">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</si>
  <si>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 xml:space="preserve">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</si>
  <si>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 xml:space="preserve">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</si>
  <si>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 xml:space="preserve"> If this policy is fully implemented, process emissions in 2050 are reduced by 8% from the mining industry.</t>
  </si>
  <si>
    <t xml:space="preserve"> If this policy is fully implemented, process emissions in 2050 are reduced by 7% from the waste management industry.</t>
  </si>
  <si>
    <t xml:space="preserve"> If this policy is fully implemented, process emissions in 2050 are reduced by 32% from the mining industry.</t>
  </si>
  <si>
    <t xml:space="preserve"> If this policy is fully implemented, process emissions in 2050 are reduced by 2% from the waste management industry.</t>
  </si>
  <si>
    <t xml:space="preserve"> If this policy is fully implemented, agricultural process emissions in 2050 are reduced by 2%.</t>
  </si>
  <si>
    <t xml:space="preserve"> If this policy is fully implemented, half of the 94 million acres of forest not currently under best management practices will instead be managed with best practices by 2050.</t>
  </si>
  <si>
    <t xml:space="preserve"> If this policy is fully implemented, agricultural process emissions in 2050 are reduced by 10%.</t>
  </si>
  <si>
    <t xml:space="preserve"> Today, in the United States, roughly 95% of hydrogen is produced via steam reforming of natural gas and 5% is produced via electrolysis.  These shares are not projected to change in the BAU case.</t>
  </si>
  <si>
    <t xml:space="preserve"> A value of 100% eliminates subsidies, increasing the price of natural gas by 0.4% - 0.7% (varying by sector) in 2050.</t>
  </si>
  <si>
    <t xml:space="preserve"> A value of 100% eliminates subsidies, increasing the price of petroleum diesel by 0.2% - 0.3% (varying by sector) in 2050. </t>
  </si>
  <si>
    <t xml:space="preserve"> In 2012, the national average sales tax rate was 6.8% and the national average tax rate on gasoline was 14%. Use this lever to add state tax rate.</t>
  </si>
  <si>
    <t xml:space="preserve"> The EIA's November 2020 Short-Term Energy Outlook (STEO) expects a 3.6% shrinkage in GDP (versus a counter-factual growth of 2.0% from the January STEO).  This is the default setting.</t>
  </si>
  <si>
    <t>Before its phase-out began, the Renewable Electricity Production Tax Credit (PTC) offered $23/MWh for electricity from wind, geothermal, biomass, and solar systems not claiming the Investment Tax Credit.  State-level tax credits and feed-in tariffs for renewable energy range as high as $54/MWh.</t>
  </si>
  <si>
    <t>In the United States, the share of electricity among fuels used by other components in urban, residential buildings is 100%.</t>
  </si>
  <si>
    <t xml:space="preserve"> The business-as-usual case includes all planned capacity additions (provided by the U.S. Energy Information Administration). This policy blocks all planned additions of the selected type(s) that have not already received regulatory approval. // </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</si>
  <si>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</si>
  <si>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 xml:space="preserve">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t>
  </si>
  <si>
    <t>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t>
  </si>
  <si>
    <t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
  </si>
  <si>
    <t>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</si>
  <si>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t>
  </si>
  <si>
    <t>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t>
  </si>
  <si>
    <t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</si>
</sst>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0.00_);_(* \(#,##0.00\);_(* &quot;-&quot;??_);_(@_)"/>
    <numFmt numFmtId="164" formatCode="0.0000000"/>
    <numFmt numFmtId="165" formatCode="0.000E+00"/>
    <numFmt numFmtId="166" formatCode="###0;###0"/>
    <numFmt numFmtId="167" formatCode="#,##0.000"/>
    <numFmt numFmtId="168" formatCode="0.0%"/>
    <numFmt numFmtId="169" formatCode="0.000"/>
    <numFmt numFmtId="170" formatCode="0.0000"/>
    <numFmt numFmtId="171" formatCode="0.0"/>
  </numFmts>
  <fonts count="38" x14ac:knownFonts="1">
    <font>
      <sz val="11"/>
      <color theme="1"/>
      <name val="Calibri"/>
      <family val="2"/>
      <scheme val="minor"/>
    </font>
    <font>
      <sz val="12"/>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b/>
      <sz val="9"/>
      <color indexed="8"/>
      <name val="Times New Roman"/>
      <family val="1"/>
    </font>
    <font>
      <sz val="14"/>
      <color theme="1"/>
      <name val="Roboto"/>
      <family val="2"/>
    </font>
    <font>
      <sz val="11"/>
      <color theme="1"/>
      <name val="Calibri"/>
      <family val="2"/>
    </font>
    <font>
      <sz val="11"/>
      <color theme="1"/>
      <name val="Arial"/>
      <family val="2"/>
    </font>
    <font>
      <i/>
      <sz val="11"/>
      <color theme="1"/>
      <name val="Calibri"/>
      <family val="2"/>
    </font>
    <font>
      <sz val="12"/>
      <color theme="1"/>
      <name val="Calibri"/>
      <family val="2"/>
    </font>
    <font>
      <b/>
      <sz val="12"/>
      <color theme="1"/>
      <name val="Calibri"/>
      <family val="2"/>
    </font>
    <font>
      <b/>
      <sz val="11"/>
      <color theme="1"/>
      <name val="Calibri"/>
      <family val="2"/>
    </font>
    <font>
      <sz val="12"/>
      <color rgb="FF000000"/>
      <name val="Calibri"/>
      <family val="2"/>
    </font>
    <font>
      <sz val="11"/>
      <color rgb="FF808080"/>
      <name val="Calibri"/>
      <family val="2"/>
    </font>
    <font>
      <sz val="11"/>
      <color rgb="FF7F7F7F"/>
      <name val="Calibri"/>
      <family val="2"/>
    </font>
    <font>
      <sz val="11"/>
      <color rgb="FF403F41"/>
      <name val="Calibri"/>
      <family val="2"/>
      <scheme val="minor"/>
    </font>
    <font>
      <b/>
      <sz val="11"/>
      <color theme="1"/>
      <name val="Arial"/>
      <family val="2"/>
    </font>
    <font>
      <b/>
      <sz val="11"/>
      <color theme="0"/>
      <name val="Calibri"/>
      <family val="2"/>
      <scheme val="minor"/>
    </font>
    <font>
      <b/>
      <sz val="11"/>
      <color theme="0" tint="-0.499984740745262"/>
      <name val="Calibri"/>
      <family val="2"/>
      <scheme val="minor"/>
    </font>
  </fonts>
  <fills count="58">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indexed="42"/>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FFFF00"/>
        <bgColor rgb="FFFFFF00"/>
      </patternFill>
    </fill>
    <fill>
      <patternFill patternType="solid">
        <fgColor rgb="FFD8D8D8"/>
        <bgColor rgb="FFD8D8D8"/>
      </patternFill>
    </fill>
    <fill>
      <patternFill patternType="solid">
        <fgColor rgb="FFEAF1DD"/>
        <bgColor rgb="FFEAF1DD"/>
      </patternFill>
    </fill>
    <fill>
      <patternFill patternType="solid">
        <fgColor rgb="FFFDE9D9"/>
        <bgColor rgb="FFFDE9D9"/>
      </patternFill>
    </fill>
    <fill>
      <patternFill patternType="solid">
        <fgColor rgb="FFFBD4B4"/>
        <bgColor rgb="FFFBD4B4"/>
      </patternFill>
    </fill>
    <fill>
      <patternFill patternType="solid">
        <fgColor rgb="FFBFBFBF"/>
        <bgColor rgb="FFBFBFBF"/>
      </patternFill>
    </fill>
    <fill>
      <patternFill patternType="solid">
        <fgColor rgb="FFFFFF00"/>
        <bgColor rgb="FF80FB05"/>
      </patternFill>
    </fill>
    <fill>
      <patternFill patternType="solid">
        <fgColor rgb="FF92D050"/>
        <bgColor indexed="64"/>
      </patternFill>
    </fill>
    <fill>
      <patternFill patternType="solid">
        <fgColor rgb="FFFF0000"/>
        <bgColor indexed="64"/>
      </patternFill>
    </fill>
    <fill>
      <patternFill patternType="solid">
        <fgColor theme="0" tint="-0.34998626667073579"/>
        <bgColor indexed="64"/>
      </patternFill>
    </fill>
    <fill>
      <patternFill patternType="solid">
        <fgColor theme="8" tint="0.79998168889431442"/>
        <bgColor indexed="64"/>
      </patternFill>
    </fill>
    <fill>
      <patternFill patternType="solid">
        <fgColor theme="7"/>
        <bgColor indexed="64"/>
      </patternFill>
    </fill>
    <fill>
      <patternFill patternType="solid">
        <fgColor theme="9" tint="0.39997558519241921"/>
        <bgColor indexed="64"/>
      </patternFill>
    </fill>
    <fill>
      <patternFill patternType="solid">
        <fgColor rgb="FF6E8000"/>
        <bgColor indexed="64"/>
      </patternFill>
    </fill>
    <fill>
      <patternFill patternType="solid">
        <fgColor rgb="FFCCFF33"/>
        <bgColor indexed="64"/>
      </patternFill>
    </fill>
    <fill>
      <patternFill patternType="solid">
        <fgColor rgb="FFFF9999"/>
        <bgColor indexed="64"/>
      </patternFill>
    </fill>
    <fill>
      <patternFill patternType="solid">
        <fgColor rgb="FF009999"/>
        <bgColor indexed="64"/>
      </patternFill>
    </fill>
    <fill>
      <patternFill patternType="solid">
        <fgColor rgb="FFFFFF99"/>
        <bgColor indexed="64"/>
      </patternFill>
    </fill>
    <fill>
      <patternFill patternType="solid">
        <fgColor theme="3" tint="0.79998168889431442"/>
        <bgColor indexed="64"/>
      </patternFill>
    </fill>
    <fill>
      <patternFill patternType="solid">
        <fgColor theme="7" tint="0.79998168889431442"/>
        <bgColor indexed="64"/>
      </patternFill>
    </fill>
    <fill>
      <patternFill patternType="solid">
        <fgColor theme="1" tint="0.34998626667073579"/>
        <bgColor indexed="64"/>
      </patternFill>
    </fill>
    <fill>
      <patternFill patternType="solid">
        <fgColor rgb="FFFF99CC"/>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6"/>
        <bgColor indexed="64"/>
      </patternFill>
    </fill>
    <fill>
      <patternFill patternType="solid">
        <fgColor theme="5" tint="0.59999389629810485"/>
        <bgColor indexed="64"/>
      </patternFill>
    </fill>
    <fill>
      <patternFill patternType="solid">
        <fgColor theme="5" tint="0.39997558519241921"/>
        <bgColor indexed="64"/>
      </patternFill>
    </fill>
    <fill>
      <patternFill patternType="solid">
        <fgColor theme="5" tint="0.39997558519241921"/>
        <bgColor rgb="FFBFBFBF"/>
      </patternFill>
    </fill>
  </fills>
  <borders count="33">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medium">
        <color indexed="64"/>
      </left>
      <right/>
      <top style="thin">
        <color indexed="64"/>
      </top>
      <bottom style="thin">
        <color indexed="64"/>
      </bottom>
      <diagonal/>
    </border>
    <border>
      <left style="thin">
        <color indexed="64"/>
      </left>
      <right/>
      <top/>
      <bottom/>
      <diagonal/>
    </border>
    <border>
      <left style="thin">
        <color rgb="FF95B3D7"/>
      </left>
      <right/>
      <top style="thin">
        <color rgb="FF95B3D7"/>
      </top>
      <bottom style="thin">
        <color rgb="FF95B3D7"/>
      </bottom>
      <diagonal/>
    </border>
    <border>
      <left style="thin">
        <color rgb="FFBFBFBF"/>
      </left>
      <right style="thin">
        <color rgb="FFBFBFBF"/>
      </right>
      <top style="thin">
        <color rgb="FFBFBFBF"/>
      </top>
      <bottom style="thin">
        <color rgb="FFBFBFBF"/>
      </bottom>
      <diagonal/>
    </border>
    <border>
      <left style="thin">
        <color rgb="FFBFBFBF"/>
      </left>
      <right style="thin">
        <color rgb="FFBFBFBF"/>
      </right>
      <top/>
      <bottom style="thin">
        <color rgb="FFBFBFBF"/>
      </bottom>
      <diagonal/>
    </border>
    <border>
      <left/>
      <right/>
      <top/>
      <bottom style="thin">
        <color rgb="FF000000"/>
      </bottom>
      <diagonal/>
    </border>
    <border>
      <left/>
      <right style="thin">
        <color indexed="64"/>
      </right>
      <top/>
      <bottom/>
      <diagonal/>
    </border>
    <border>
      <left style="thin">
        <color rgb="FFBFBFBF"/>
      </left>
      <right style="thin">
        <color rgb="FFBFBFBF"/>
      </right>
      <top style="thin">
        <color rgb="FFBFBFBF"/>
      </top>
      <bottom/>
      <diagonal/>
    </border>
    <border>
      <left/>
      <right style="medium">
        <color indexed="64"/>
      </right>
      <top/>
      <bottom/>
      <diagonal/>
    </border>
  </borders>
  <cellStyleXfs count="22">
    <xf numFmtId="0" fontId="0" fillId="0" borderId="0"/>
    <xf numFmtId="9" fontId="5" fillId="0" borderId="0"/>
    <xf numFmtId="0" fontId="6" fillId="0" borderId="0"/>
    <xf numFmtId="0" fontId="10" fillId="0" borderId="0"/>
    <xf numFmtId="0" fontId="11" fillId="0" borderId="2">
      <alignment wrapText="1"/>
    </xf>
    <xf numFmtId="0" fontId="10" fillId="0" borderId="3">
      <alignment wrapText="1"/>
    </xf>
    <xf numFmtId="43" fontId="5" fillId="0" borderId="0"/>
    <xf numFmtId="0" fontId="18" fillId="0" borderId="0"/>
    <xf numFmtId="0" fontId="19" fillId="0" borderId="0">
      <alignment horizontal="right"/>
    </xf>
    <xf numFmtId="0" fontId="20" fillId="0" borderId="0">
      <alignment horizontal="left" vertical="center"/>
    </xf>
    <xf numFmtId="0" fontId="22" fillId="0" borderId="0">
      <alignment horizontal="left" vertical="center" indent="2"/>
    </xf>
    <xf numFmtId="0" fontId="22" fillId="0" borderId="0">
      <alignment horizontal="left" vertical="center" indent="5"/>
    </xf>
    <xf numFmtId="0" fontId="21" fillId="7" borderId="0">
      <alignment horizontal="right" vertical="center"/>
    </xf>
    <xf numFmtId="0" fontId="21" fillId="0" borderId="0"/>
    <xf numFmtId="0" fontId="22" fillId="9" borderId="0"/>
    <xf numFmtId="0" fontId="23" fillId="7" borderId="23">
      <alignment horizontal="right" vertical="center"/>
    </xf>
    <xf numFmtId="0" fontId="22" fillId="0" borderId="22"/>
    <xf numFmtId="0" fontId="21" fillId="0" borderId="24">
      <alignment horizontal="left" vertical="center" wrapText="1" indent="2"/>
    </xf>
    <xf numFmtId="0" fontId="24" fillId="0" borderId="0"/>
    <xf numFmtId="0" fontId="26" fillId="0" borderId="0"/>
    <xf numFmtId="9" fontId="5" fillId="0" borderId="0" applyFont="0" applyFill="0" applyBorder="0" applyAlignment="0" applyProtection="0"/>
    <xf numFmtId="0" fontId="6" fillId="0" borderId="0" applyNumberFormat="0" applyFill="0" applyBorder="0" applyAlignment="0" applyProtection="0"/>
  </cellStyleXfs>
  <cellXfs count="395">
    <xf numFmtId="0" fontId="0" fillId="0" borderId="0" xfId="0"/>
    <xf numFmtId="0" fontId="0" fillId="0" borderId="1" xfId="0" applyBorder="1"/>
    <xf numFmtId="0" fontId="10" fillId="0" borderId="0" xfId="3"/>
    <xf numFmtId="0" fontId="2" fillId="0" borderId="1" xfId="0" applyFont="1" applyBorder="1"/>
    <xf numFmtId="9" fontId="0" fillId="0" borderId="1" xfId="1" applyFont="1" applyBorder="1"/>
    <xf numFmtId="9" fontId="0" fillId="0" borderId="0" xfId="1" applyFont="1"/>
    <xf numFmtId="0" fontId="8" fillId="0" borderId="0" xfId="0" applyFont="1"/>
    <xf numFmtId="11" fontId="0" fillId="0" borderId="0" xfId="0" applyNumberFormat="1"/>
    <xf numFmtId="0" fontId="12" fillId="0" borderId="0" xfId="0" applyFont="1" applyAlignment="1">
      <alignment horizontal="left"/>
    </xf>
    <xf numFmtId="0" fontId="0" fillId="6" borderId="4" xfId="0" applyFill="1" applyBorder="1" applyAlignment="1">
      <alignment horizontal="left" wrapText="1"/>
    </xf>
    <xf numFmtId="0" fontId="0" fillId="6" borderId="7" xfId="0" applyFill="1" applyBorder="1" applyAlignment="1">
      <alignment horizontal="left" wrapText="1"/>
    </xf>
    <xf numFmtId="0" fontId="13" fillId="6" borderId="8" xfId="0" applyFont="1" applyFill="1" applyBorder="1" applyAlignment="1">
      <alignment horizontal="left" wrapText="1"/>
    </xf>
    <xf numFmtId="0" fontId="14" fillId="0" borderId="0" xfId="0" applyFont="1" applyAlignment="1">
      <alignment horizontal="left"/>
    </xf>
    <xf numFmtId="0" fontId="15" fillId="0" borderId="10" xfId="0" applyFont="1" applyBorder="1" applyAlignment="1">
      <alignment horizontal="left" wrapText="1"/>
    </xf>
    <xf numFmtId="0" fontId="15" fillId="0" borderId="13" xfId="0" applyFont="1" applyBorder="1" applyAlignment="1">
      <alignment horizontal="left" wrapText="1"/>
    </xf>
    <xf numFmtId="0" fontId="17" fillId="0" borderId="0" xfId="0" applyFont="1" applyAlignment="1">
      <alignment horizontal="left"/>
    </xf>
    <xf numFmtId="16" fontId="0" fillId="0" borderId="0" xfId="0" applyNumberFormat="1"/>
    <xf numFmtId="0" fontId="15" fillId="0" borderId="16" xfId="0" applyFont="1" applyBorder="1" applyAlignment="1">
      <alignment horizontal="left" wrapText="1"/>
    </xf>
    <xf numFmtId="10" fontId="0" fillId="0" borderId="1" xfId="1" applyNumberFormat="1" applyFont="1" applyBorder="1"/>
    <xf numFmtId="10" fontId="0" fillId="0" borderId="0" xfId="1" applyNumberFormat="1" applyFont="1"/>
    <xf numFmtId="1" fontId="0" fillId="0" borderId="0" xfId="1" applyNumberFormat="1" applyFont="1"/>
    <xf numFmtId="0" fontId="6" fillId="0" borderId="0" xfId="2"/>
    <xf numFmtId="0" fontId="2" fillId="2" borderId="0" xfId="0" applyFont="1" applyFill="1"/>
    <xf numFmtId="0" fontId="9" fillId="2" borderId="19" xfId="0" applyFont="1" applyFill="1" applyBorder="1" applyAlignment="1">
      <alignment wrapText="1"/>
    </xf>
    <xf numFmtId="0" fontId="9" fillId="2" borderId="21" xfId="0" applyFont="1" applyFill="1" applyBorder="1" applyAlignment="1">
      <alignment wrapText="1"/>
    </xf>
    <xf numFmtId="0" fontId="3" fillId="0" borderId="0" xfId="0" applyFont="1" applyAlignment="1">
      <alignment horizontal="left" wrapText="1"/>
    </xf>
    <xf numFmtId="0" fontId="3" fillId="0" borderId="0" xfId="0" applyFont="1" applyAlignment="1">
      <alignment wrapText="1"/>
    </xf>
    <xf numFmtId="0" fontId="0" fillId="11" borderId="0" xfId="0" applyFill="1"/>
    <xf numFmtId="0" fontId="0" fillId="12" borderId="0" xfId="0" applyFill="1"/>
    <xf numFmtId="0" fontId="2" fillId="0" borderId="0" xfId="0" applyFont="1"/>
    <xf numFmtId="0" fontId="0" fillId="2" borderId="0" xfId="0" applyFill="1" applyAlignment="1">
      <alignment horizontal="left"/>
    </xf>
    <xf numFmtId="0" fontId="2" fillId="0" borderId="0" xfId="0" applyFont="1" applyAlignment="1">
      <alignment horizontal="left"/>
    </xf>
    <xf numFmtId="49" fontId="0" fillId="0" borderId="0" xfId="0" quotePrefix="1" applyNumberFormat="1" applyAlignment="1">
      <alignment horizontal="left"/>
    </xf>
    <xf numFmtId="0" fontId="0" fillId="8" borderId="0" xfId="0" applyFill="1"/>
    <xf numFmtId="0" fontId="0" fillId="13" borderId="0" xfId="0" applyFill="1"/>
    <xf numFmtId="0" fontId="0" fillId="14"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0" borderId="0" xfId="0" applyAlignment="1">
      <alignment horizontal="left"/>
    </xf>
    <xf numFmtId="0" fontId="0" fillId="22" borderId="0" xfId="0" applyFill="1"/>
    <xf numFmtId="0" fontId="0" fillId="10"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0" borderId="0" xfId="0" quotePrefix="1" applyAlignment="1">
      <alignment horizontal="left"/>
    </xf>
    <xf numFmtId="0" fontId="0" fillId="27" borderId="0" xfId="0" applyFill="1"/>
    <xf numFmtId="0" fontId="0" fillId="28" borderId="0" xfId="0" applyFill="1"/>
    <xf numFmtId="0" fontId="3" fillId="0" borderId="0" xfId="0" quotePrefix="1" applyFont="1" applyAlignment="1">
      <alignment wrapText="1"/>
    </xf>
    <xf numFmtId="0" fontId="3" fillId="0" borderId="22" xfId="0" quotePrefix="1" applyFont="1" applyBorder="1" applyAlignment="1">
      <alignment wrapText="1"/>
    </xf>
    <xf numFmtId="0" fontId="3" fillId="0" borderId="22" xfId="0" applyFont="1" applyBorder="1" applyAlignment="1">
      <alignment wrapText="1"/>
    </xf>
    <xf numFmtId="0" fontId="2" fillId="2" borderId="0" xfId="0" applyFont="1" applyFill="1" applyAlignment="1">
      <alignment horizontal="center" vertical="center"/>
    </xf>
    <xf numFmtId="0" fontId="3" fillId="2" borderId="0" xfId="0" applyFont="1" applyFill="1" applyAlignment="1">
      <alignment wrapText="1"/>
    </xf>
    <xf numFmtId="0" fontId="0" fillId="2" borderId="0" xfId="0" applyFill="1" applyAlignment="1">
      <alignment wrapText="1"/>
    </xf>
    <xf numFmtId="0" fontId="9" fillId="2" borderId="20" xfId="0" applyFont="1" applyFill="1" applyBorder="1" applyAlignment="1">
      <alignment wrapText="1"/>
    </xf>
    <xf numFmtId="0" fontId="9" fillId="2" borderId="20" xfId="0" applyFont="1" applyFill="1" applyBorder="1" applyAlignment="1">
      <alignment horizontal="left" wrapText="1"/>
    </xf>
    <xf numFmtId="0" fontId="0" fillId="0" borderId="22" xfId="0" applyBorder="1" applyAlignment="1">
      <alignment horizontal="left" wrapText="1"/>
    </xf>
    <xf numFmtId="0" fontId="0" fillId="0" borderId="22" xfId="0" applyBorder="1" applyAlignment="1">
      <alignment wrapText="1"/>
    </xf>
    <xf numFmtId="9" fontId="0" fillId="0" borderId="0" xfId="0" applyNumberFormat="1" applyAlignment="1">
      <alignment wrapText="1"/>
    </xf>
    <xf numFmtId="0" fontId="0" fillId="2" borderId="0" xfId="0" applyFill="1"/>
    <xf numFmtId="0" fontId="0" fillId="0" borderId="0" xfId="0" applyAlignment="1">
      <alignment horizontal="left" wrapText="1"/>
    </xf>
    <xf numFmtId="0" fontId="9" fillId="3" borderId="25" xfId="0" applyFont="1" applyFill="1" applyBorder="1" applyAlignment="1">
      <alignment wrapText="1"/>
    </xf>
    <xf numFmtId="0" fontId="2" fillId="4" borderId="0" xfId="0" applyFont="1" applyFill="1"/>
    <xf numFmtId="0" fontId="2" fillId="10" borderId="0" xfId="0" applyFont="1" applyFill="1"/>
    <xf numFmtId="0" fontId="25" fillId="0" borderId="0" xfId="19" applyFont="1"/>
    <xf numFmtId="0" fontId="26" fillId="0" borderId="0" xfId="19"/>
    <xf numFmtId="0" fontId="25" fillId="0" borderId="0" xfId="19" applyFont="1" applyAlignment="1">
      <alignment wrapText="1"/>
    </xf>
    <xf numFmtId="0" fontId="25" fillId="30" borderId="0" xfId="19" applyFont="1" applyFill="1" applyAlignment="1">
      <alignment wrapText="1"/>
    </xf>
    <xf numFmtId="0" fontId="25" fillId="0" borderId="0" xfId="19" applyFont="1" applyAlignment="1">
      <alignment horizontal="left"/>
    </xf>
    <xf numFmtId="0" fontId="25" fillId="32" borderId="9" xfId="19" applyFont="1" applyFill="1" applyBorder="1"/>
    <xf numFmtId="9" fontId="25" fillId="33" borderId="9" xfId="19" applyNumberFormat="1" applyFont="1" applyFill="1" applyBorder="1"/>
    <xf numFmtId="9" fontId="25" fillId="0" borderId="0" xfId="19" applyNumberFormat="1" applyFont="1"/>
    <xf numFmtId="9" fontId="27" fillId="33" borderId="9" xfId="19" applyNumberFormat="1" applyFont="1" applyFill="1" applyBorder="1"/>
    <xf numFmtId="0" fontId="27" fillId="0" borderId="0" xfId="19" applyFont="1" applyAlignment="1">
      <alignment horizontal="left"/>
    </xf>
    <xf numFmtId="0" fontId="28" fillId="0" borderId="0" xfId="19" applyFont="1"/>
    <xf numFmtId="0" fontId="29" fillId="0" borderId="0" xfId="19" applyFont="1"/>
    <xf numFmtId="0" fontId="28" fillId="0" borderId="26" xfId="19" applyFont="1" applyBorder="1"/>
    <xf numFmtId="0" fontId="30" fillId="0" borderId="0" xfId="19" applyFont="1"/>
    <xf numFmtId="0" fontId="25" fillId="0" borderId="11" xfId="19" applyFont="1" applyBorder="1"/>
    <xf numFmtId="0" fontId="25" fillId="0" borderId="12" xfId="19" applyFont="1" applyBorder="1"/>
    <xf numFmtId="0" fontId="25" fillId="0" borderId="17" xfId="19" applyFont="1" applyBorder="1"/>
    <xf numFmtId="0" fontId="25" fillId="0" borderId="18" xfId="19" applyFont="1" applyBorder="1"/>
    <xf numFmtId="0" fontId="31" fillId="0" borderId="0" xfId="19" applyFont="1"/>
    <xf numFmtId="0" fontId="32" fillId="0" borderId="0" xfId="19" applyFont="1"/>
    <xf numFmtId="43" fontId="28" fillId="0" borderId="0" xfId="19" applyNumberFormat="1" applyFont="1"/>
    <xf numFmtId="43" fontId="25" fillId="0" borderId="0" xfId="19" applyNumberFormat="1" applyFont="1"/>
    <xf numFmtId="0" fontId="28" fillId="34" borderId="0" xfId="19" applyFont="1" applyFill="1"/>
    <xf numFmtId="0" fontId="30" fillId="35" borderId="0" xfId="0" applyFont="1" applyFill="1" applyAlignment="1">
      <alignment wrapText="1"/>
    </xf>
    <xf numFmtId="0" fontId="25" fillId="0" borderId="0" xfId="0" applyFont="1" applyAlignment="1">
      <alignment wrapText="1"/>
    </xf>
    <xf numFmtId="0" fontId="25" fillId="0" borderId="0" xfId="0" applyFont="1"/>
    <xf numFmtId="49" fontId="0" fillId="0" borderId="0" xfId="0" applyNumberFormat="1" applyAlignment="1">
      <alignment wrapText="1"/>
    </xf>
    <xf numFmtId="49" fontId="3" fillId="0" borderId="0" xfId="0" applyNumberFormat="1" applyFont="1" applyAlignment="1">
      <alignment wrapText="1"/>
    </xf>
    <xf numFmtId="0" fontId="2" fillId="2" borderId="0" xfId="0" applyFont="1" applyFill="1" applyAlignment="1">
      <alignment wrapText="1"/>
    </xf>
    <xf numFmtId="0" fontId="34" fillId="0" borderId="0" xfId="0" applyFont="1"/>
    <xf numFmtId="49" fontId="5" fillId="0" borderId="25" xfId="2" applyNumberFormat="1" applyFont="1" applyBorder="1" applyAlignment="1">
      <alignment wrapText="1"/>
    </xf>
    <xf numFmtId="1" fontId="0" fillId="0" borderId="0" xfId="0" applyNumberFormat="1"/>
    <xf numFmtId="10" fontId="0" fillId="0" borderId="0" xfId="0" applyNumberFormat="1"/>
    <xf numFmtId="0" fontId="0" fillId="10" borderId="0" xfId="0" applyFill="1" applyAlignment="1">
      <alignment wrapText="1"/>
    </xf>
    <xf numFmtId="0" fontId="2" fillId="0" borderId="0" xfId="0" applyFont="1" applyAlignment="1">
      <alignment wrapText="1"/>
    </xf>
    <xf numFmtId="9" fontId="0" fillId="0" borderId="0" xfId="0" applyNumberFormat="1"/>
    <xf numFmtId="10" fontId="0" fillId="0" borderId="0" xfId="0" applyNumberFormat="1" applyAlignment="1">
      <alignment wrapText="1"/>
    </xf>
    <xf numFmtId="49" fontId="5" fillId="0" borderId="25" xfId="1" applyNumberFormat="1" applyBorder="1" applyAlignment="1">
      <alignment wrapText="1"/>
    </xf>
    <xf numFmtId="0" fontId="5" fillId="0" borderId="0" xfId="0" applyFont="1" applyAlignment="1">
      <alignment wrapText="1"/>
    </xf>
    <xf numFmtId="0" fontId="5" fillId="0" borderId="0" xfId="0" applyFont="1"/>
    <xf numFmtId="0" fontId="35" fillId="0" borderId="0" xfId="19" applyFont="1"/>
    <xf numFmtId="0" fontId="25" fillId="10" borderId="0" xfId="19" applyFont="1" applyFill="1"/>
    <xf numFmtId="0" fontId="2" fillId="40" borderId="0" xfId="0" applyFont="1" applyFill="1"/>
    <xf numFmtId="0" fontId="0" fillId="40" borderId="0" xfId="0" applyFill="1"/>
    <xf numFmtId="0" fontId="0" fillId="0" borderId="0" xfId="0" applyAlignment="1">
      <alignment wrapText="1"/>
    </xf>
    <xf numFmtId="0" fontId="0" fillId="0" borderId="0" xfId="0"/>
    <xf numFmtId="0" fontId="13" fillId="6" borderId="9" xfId="0" applyFont="1" applyFill="1" applyBorder="1" applyAlignment="1">
      <alignment horizontal="left" wrapText="1"/>
    </xf>
    <xf numFmtId="169" fontId="25" fillId="31" borderId="9" xfId="19" applyNumberFormat="1" applyFont="1" applyFill="1" applyBorder="1"/>
    <xf numFmtId="170" fontId="25" fillId="0" borderId="0" xfId="19" applyNumberFormat="1" applyFont="1"/>
    <xf numFmtId="169" fontId="25" fillId="32" borderId="9" xfId="19" applyNumberFormat="1" applyFont="1" applyFill="1" applyBorder="1"/>
    <xf numFmtId="171" fontId="25" fillId="0" borderId="0" xfId="19" applyNumberFormat="1" applyFont="1"/>
    <xf numFmtId="164" fontId="0" fillId="0" borderId="0" xfId="0" applyNumberFormat="1"/>
    <xf numFmtId="165" fontId="0" fillId="0" borderId="0" xfId="0" applyNumberFormat="1"/>
    <xf numFmtId="166" fontId="16" fillId="0" borderId="11" xfId="0" applyNumberFormat="1" applyFont="1" applyBorder="1" applyAlignment="1">
      <alignment horizontal="center" wrapText="1"/>
    </xf>
    <xf numFmtId="166" fontId="16" fillId="0" borderId="12" xfId="0" applyNumberFormat="1" applyFont="1" applyBorder="1" applyAlignment="1">
      <alignment horizontal="center" wrapText="1"/>
    </xf>
    <xf numFmtId="166" fontId="16" fillId="0" borderId="14" xfId="0" applyNumberFormat="1" applyFont="1" applyBorder="1" applyAlignment="1">
      <alignment horizontal="center" wrapText="1"/>
    </xf>
    <xf numFmtId="166" fontId="16" fillId="0" borderId="15" xfId="0" applyNumberFormat="1" applyFont="1" applyBorder="1" applyAlignment="1">
      <alignment horizontal="center" wrapText="1"/>
    </xf>
    <xf numFmtId="166" fontId="16" fillId="0" borderId="17" xfId="0" applyNumberFormat="1" applyFont="1" applyBorder="1" applyAlignment="1">
      <alignment horizontal="center" wrapText="1"/>
    </xf>
    <xf numFmtId="166" fontId="16" fillId="0" borderId="18" xfId="0" applyNumberFormat="1" applyFont="1" applyBorder="1" applyAlignment="1">
      <alignment horizontal="center" wrapText="1"/>
    </xf>
    <xf numFmtId="0" fontId="0" fillId="0" borderId="0" xfId="0" applyFill="1" applyAlignment="1">
      <alignment wrapText="1"/>
    </xf>
    <xf numFmtId="0" fontId="3" fillId="10" borderId="25" xfId="0" applyFont="1" applyFill="1" applyBorder="1" applyAlignment="1">
      <alignment wrapText="1"/>
    </xf>
    <xf numFmtId="3" fontId="25" fillId="0" borderId="0" xfId="0" applyNumberFormat="1" applyFont="1" applyFill="1" applyAlignment="1">
      <alignment horizontal="right"/>
    </xf>
    <xf numFmtId="3" fontId="25" fillId="0" borderId="29" xfId="0" applyNumberFormat="1" applyFont="1" applyFill="1" applyBorder="1" applyAlignment="1">
      <alignment horizontal="right"/>
    </xf>
    <xf numFmtId="3" fontId="25" fillId="38" borderId="0" xfId="0" applyNumberFormat="1" applyFont="1" applyFill="1" applyAlignment="1">
      <alignment horizontal="right"/>
    </xf>
    <xf numFmtId="0" fontId="25" fillId="0" borderId="0" xfId="0" applyFont="1" applyFill="1"/>
    <xf numFmtId="10" fontId="25" fillId="0" borderId="0" xfId="0" applyNumberFormat="1" applyFont="1" applyFill="1" applyAlignment="1">
      <alignment wrapText="1"/>
    </xf>
    <xf numFmtId="10" fontId="25" fillId="0" borderId="0" xfId="0" applyNumberFormat="1" applyFont="1" applyFill="1"/>
    <xf numFmtId="0" fontId="25" fillId="0" borderId="0" xfId="0" applyFont="1" applyFill="1" applyAlignment="1">
      <alignment wrapText="1"/>
    </xf>
    <xf numFmtId="3" fontId="25" fillId="0" borderId="0" xfId="0" applyNumberFormat="1" applyFont="1" applyFill="1"/>
    <xf numFmtId="0" fontId="25" fillId="38" borderId="0" xfId="0" applyFont="1" applyFill="1"/>
    <xf numFmtId="10" fontId="25" fillId="38" borderId="0" xfId="0" applyNumberFormat="1" applyFont="1" applyFill="1" applyAlignment="1">
      <alignment wrapText="1"/>
    </xf>
    <xf numFmtId="10" fontId="25" fillId="38" borderId="0" xfId="0" applyNumberFormat="1" applyFont="1" applyFill="1"/>
    <xf numFmtId="0" fontId="25" fillId="38" borderId="0" xfId="0" applyFont="1" applyFill="1" applyAlignment="1">
      <alignment horizontal="center" wrapText="1"/>
    </xf>
    <xf numFmtId="0" fontId="25" fillId="38" borderId="0" xfId="0" applyFont="1" applyFill="1" applyAlignment="1">
      <alignment wrapText="1"/>
    </xf>
    <xf numFmtId="3" fontId="30" fillId="0" borderId="0" xfId="0" applyNumberFormat="1" applyFont="1"/>
    <xf numFmtId="0" fontId="30" fillId="39" borderId="0" xfId="0" applyFont="1" applyFill="1"/>
    <xf numFmtId="0" fontId="30" fillId="10" borderId="0" xfId="0" applyFont="1" applyFill="1" applyAlignment="1">
      <alignment wrapText="1"/>
    </xf>
    <xf numFmtId="10" fontId="30" fillId="10" borderId="0" xfId="0" applyNumberFormat="1" applyFont="1" applyFill="1" applyAlignment="1">
      <alignment wrapText="1"/>
    </xf>
    <xf numFmtId="0" fontId="30" fillId="0" borderId="0" xfId="0" applyFont="1" applyAlignment="1">
      <alignment wrapText="1"/>
    </xf>
    <xf numFmtId="9" fontId="25" fillId="0" borderId="0" xfId="0" applyNumberFormat="1" applyFont="1" applyFill="1"/>
    <xf numFmtId="168" fontId="25" fillId="0" borderId="0" xfId="0" applyNumberFormat="1" applyFont="1" applyFill="1"/>
    <xf numFmtId="168" fontId="25" fillId="0" borderId="0" xfId="1" applyNumberFormat="1" applyFont="1" applyFill="1"/>
    <xf numFmtId="9" fontId="25" fillId="38" borderId="0" xfId="0" applyNumberFormat="1" applyFont="1" applyFill="1"/>
    <xf numFmtId="1" fontId="25" fillId="0" borderId="0" xfId="0" applyNumberFormat="1" applyFont="1"/>
    <xf numFmtId="0" fontId="30" fillId="0" borderId="0" xfId="0" applyFont="1"/>
    <xf numFmtId="0" fontId="25" fillId="0" borderId="0" xfId="0" applyFont="1" applyAlignment="1">
      <alignment horizontal="center" wrapText="1"/>
    </xf>
    <xf numFmtId="0" fontId="25" fillId="10" borderId="0" xfId="0" applyFont="1" applyFill="1" applyAlignment="1">
      <alignment wrapText="1"/>
    </xf>
    <xf numFmtId="2" fontId="25" fillId="10" borderId="0" xfId="0" applyNumberFormat="1" applyFont="1" applyFill="1" applyAlignment="1">
      <alignment wrapText="1"/>
    </xf>
    <xf numFmtId="0" fontId="25" fillId="0" borderId="0" xfId="0" applyFont="1" applyAlignment="1">
      <alignment horizontal="left"/>
    </xf>
    <xf numFmtId="2" fontId="25" fillId="0" borderId="0" xfId="0" applyNumberFormat="1" applyFont="1"/>
    <xf numFmtId="10" fontId="25" fillId="0" borderId="0" xfId="0" applyNumberFormat="1" applyFont="1"/>
    <xf numFmtId="3" fontId="25" fillId="0" borderId="0" xfId="0" applyNumberFormat="1" applyFont="1"/>
    <xf numFmtId="167" fontId="25" fillId="0" borderId="0" xfId="0" applyNumberFormat="1" applyFont="1"/>
    <xf numFmtId="0" fontId="25" fillId="0" borderId="0" xfId="0" applyFont="1" applyAlignment="1">
      <alignment vertical="center"/>
    </xf>
    <xf numFmtId="0" fontId="25" fillId="0" borderId="0" xfId="0" applyFont="1" applyAlignment="1"/>
    <xf numFmtId="0" fontId="0" fillId="0" borderId="0" xfId="0"/>
    <xf numFmtId="0" fontId="25" fillId="0" borderId="0" xfId="0" applyFont="1" applyAlignment="1">
      <alignment wrapText="1"/>
    </xf>
    <xf numFmtId="0" fontId="27" fillId="0" borderId="0" xfId="0" applyFont="1" applyAlignment="1"/>
    <xf numFmtId="0" fontId="25" fillId="0" borderId="0" xfId="0" applyFont="1" applyAlignment="1">
      <alignment wrapText="1"/>
    </xf>
    <xf numFmtId="14" fontId="0" fillId="0" borderId="0" xfId="0" applyNumberFormat="1"/>
    <xf numFmtId="0" fontId="0" fillId="0" borderId="0" xfId="0"/>
    <xf numFmtId="0" fontId="30" fillId="0" borderId="0" xfId="19" applyFont="1" applyFill="1" applyAlignment="1">
      <alignment wrapText="1"/>
    </xf>
    <xf numFmtId="0" fontId="25" fillId="0" borderId="0" xfId="19" applyFont="1" applyFill="1"/>
    <xf numFmtId="0" fontId="0" fillId="10" borderId="0" xfId="0" applyFont="1" applyFill="1"/>
    <xf numFmtId="0" fontId="0" fillId="0" borderId="0" xfId="0"/>
    <xf numFmtId="0" fontId="0" fillId="38" borderId="0" xfId="0" applyFill="1"/>
    <xf numFmtId="0" fontId="0" fillId="0" borderId="0" xfId="0"/>
    <xf numFmtId="0" fontId="7" fillId="0" borderId="0" xfId="0" applyFont="1" applyAlignment="1">
      <alignment horizontal="left" wrapText="1"/>
    </xf>
    <xf numFmtId="0" fontId="9" fillId="2" borderId="0" xfId="0" applyFont="1" applyFill="1" applyAlignment="1"/>
    <xf numFmtId="0" fontId="9" fillId="2" borderId="0" xfId="0" applyFont="1" applyFill="1" applyAlignment="1">
      <alignment horizontal="left"/>
    </xf>
    <xf numFmtId="0" fontId="30" fillId="35" borderId="0" xfId="0" applyFont="1" applyFill="1" applyAlignment="1"/>
    <xf numFmtId="0" fontId="9" fillId="3" borderId="25" xfId="0" applyFont="1" applyFill="1" applyBorder="1" applyAlignment="1"/>
    <xf numFmtId="0" fontId="9" fillId="3" borderId="0" xfId="0" applyFont="1" applyFill="1" applyAlignment="1"/>
    <xf numFmtId="0" fontId="2" fillId="0" borderId="0" xfId="0" applyFont="1" applyAlignment="1"/>
    <xf numFmtId="0" fontId="0" fillId="0" borderId="0" xfId="0" applyAlignment="1"/>
    <xf numFmtId="0" fontId="3" fillId="0" borderId="0" xfId="0" applyFont="1" applyAlignment="1"/>
    <xf numFmtId="0" fontId="3" fillId="0" borderId="0" xfId="0" applyFont="1" applyAlignment="1">
      <alignment horizontal="left"/>
    </xf>
    <xf numFmtId="49" fontId="0" fillId="0" borderId="0" xfId="0" applyNumberFormat="1" applyAlignment="1"/>
    <xf numFmtId="9" fontId="3" fillId="0" borderId="0" xfId="0" applyNumberFormat="1" applyFont="1" applyAlignment="1"/>
    <xf numFmtId="49" fontId="25" fillId="0" borderId="27" xfId="0" applyNumberFormat="1" applyFont="1" applyBorder="1" applyAlignment="1"/>
    <xf numFmtId="49" fontId="3" fillId="0" borderId="0" xfId="1" applyNumberFormat="1" applyFont="1" applyAlignment="1"/>
    <xf numFmtId="0" fontId="3" fillId="0" borderId="25" xfId="0" applyFont="1" applyBorder="1" applyAlignment="1"/>
    <xf numFmtId="0" fontId="4" fillId="0" borderId="0" xfId="0" applyFont="1" applyAlignment="1"/>
    <xf numFmtId="9" fontId="4" fillId="0" borderId="0" xfId="1" applyFont="1" applyAlignment="1"/>
    <xf numFmtId="49" fontId="3" fillId="0" borderId="0" xfId="0" applyNumberFormat="1" applyFont="1" applyAlignment="1"/>
    <xf numFmtId="0" fontId="3" fillId="0" borderId="0" xfId="1" applyNumberFormat="1" applyFont="1" applyAlignment="1"/>
    <xf numFmtId="0" fontId="3" fillId="37" borderId="0" xfId="0" applyFont="1" applyFill="1" applyAlignment="1"/>
    <xf numFmtId="9" fontId="3" fillId="0" borderId="0" xfId="1" applyFont="1" applyAlignment="1"/>
    <xf numFmtId="49" fontId="3" fillId="0" borderId="25" xfId="1" applyNumberFormat="1" applyFont="1" applyBorder="1" applyAlignment="1"/>
    <xf numFmtId="49" fontId="6" fillId="0" borderId="25" xfId="2" applyNumberFormat="1" applyBorder="1" applyAlignment="1"/>
    <xf numFmtId="9" fontId="4" fillId="0" borderId="0" xfId="0" applyNumberFormat="1" applyFont="1" applyAlignment="1"/>
    <xf numFmtId="0" fontId="0" fillId="0" borderId="25" xfId="0" applyBorder="1" applyAlignment="1"/>
    <xf numFmtId="49" fontId="4" fillId="0" borderId="0" xfId="0" applyNumberFormat="1" applyFont="1" applyAlignment="1"/>
    <xf numFmtId="0" fontId="4" fillId="0" borderId="0" xfId="1" applyNumberFormat="1" applyFont="1" applyAlignment="1"/>
    <xf numFmtId="0" fontId="25" fillId="0" borderId="27" xfId="0" applyFont="1" applyBorder="1" applyAlignment="1"/>
    <xf numFmtId="0" fontId="4" fillId="0" borderId="25" xfId="1" applyNumberFormat="1" applyFont="1" applyBorder="1" applyAlignment="1"/>
    <xf numFmtId="9" fontId="0" fillId="0" borderId="0" xfId="1" applyFont="1" applyAlignment="1"/>
    <xf numFmtId="9" fontId="0" fillId="0" borderId="0" xfId="0" applyNumberFormat="1" applyAlignment="1"/>
    <xf numFmtId="49" fontId="0" fillId="0" borderId="25" xfId="0" applyNumberFormat="1" applyBorder="1" applyAlignment="1"/>
    <xf numFmtId="49" fontId="0" fillId="0" borderId="25" xfId="0" applyNumberFormat="1" applyBorder="1" applyAlignment="1">
      <alignment vertical="top"/>
    </xf>
    <xf numFmtId="0" fontId="4" fillId="0" borderId="0" xfId="0" applyFont="1" applyAlignment="1">
      <alignment horizontal="left"/>
    </xf>
    <xf numFmtId="0" fontId="4" fillId="0" borderId="25" xfId="0" applyFont="1" applyBorder="1" applyAlignment="1">
      <alignment vertical="top"/>
    </xf>
    <xf numFmtId="0" fontId="4" fillId="0" borderId="0" xfId="0" applyFont="1" applyAlignment="1">
      <alignment vertical="top"/>
    </xf>
    <xf numFmtId="49" fontId="4" fillId="0" borderId="25" xfId="0" applyNumberFormat="1" applyFont="1" applyBorder="1" applyAlignment="1">
      <alignment vertical="top"/>
    </xf>
    <xf numFmtId="0" fontId="6" fillId="0" borderId="25" xfId="2" applyBorder="1" applyAlignment="1"/>
    <xf numFmtId="49" fontId="3" fillId="0" borderId="25" xfId="0" applyNumberFormat="1" applyFont="1" applyBorder="1" applyAlignment="1"/>
    <xf numFmtId="49" fontId="25" fillId="0" borderId="0" xfId="0" applyNumberFormat="1" applyFont="1" applyAlignment="1"/>
    <xf numFmtId="49" fontId="7" fillId="0" borderId="25" xfId="0" applyNumberFormat="1" applyFont="1" applyBorder="1" applyAlignment="1"/>
    <xf numFmtId="49" fontId="4" fillId="0" borderId="0" xfId="1" applyNumberFormat="1" applyFont="1" applyAlignment="1"/>
    <xf numFmtId="49" fontId="4" fillId="0" borderId="25" xfId="1" applyNumberFormat="1" applyFont="1" applyBorder="1" applyAlignment="1"/>
    <xf numFmtId="9" fontId="0" fillId="37" borderId="0" xfId="1" applyFont="1" applyFill="1" applyAlignment="1"/>
    <xf numFmtId="0" fontId="0" fillId="37" borderId="0" xfId="0" applyFill="1" applyAlignment="1"/>
    <xf numFmtId="49" fontId="4" fillId="0" borderId="25" xfId="0" applyNumberFormat="1" applyFont="1" applyBorder="1" applyAlignment="1"/>
    <xf numFmtId="49" fontId="25" fillId="0" borderId="28" xfId="0" applyNumberFormat="1" applyFont="1" applyBorder="1" applyAlignment="1"/>
    <xf numFmtId="168" fontId="0" fillId="0" borderId="0" xfId="0" applyNumberFormat="1" applyAlignment="1"/>
    <xf numFmtId="49" fontId="25" fillId="10" borderId="27" xfId="0" applyNumberFormat="1" applyFont="1" applyFill="1" applyBorder="1" applyAlignment="1"/>
    <xf numFmtId="0" fontId="0" fillId="10" borderId="0" xfId="0" applyFill="1" applyAlignment="1"/>
    <xf numFmtId="0" fontId="4" fillId="0" borderId="25" xfId="0" applyFont="1" applyBorder="1" applyAlignment="1"/>
    <xf numFmtId="1" fontId="0" fillId="0" borderId="0" xfId="0" applyNumberFormat="1" applyAlignment="1"/>
    <xf numFmtId="1" fontId="4" fillId="0" borderId="0" xfId="0" applyNumberFormat="1" applyFont="1" applyAlignment="1"/>
    <xf numFmtId="168" fontId="0" fillId="0" borderId="0" xfId="1" applyNumberFormat="1" applyFont="1" applyAlignment="1"/>
    <xf numFmtId="49" fontId="25" fillId="36" borderId="27" xfId="0" applyNumberFormat="1" applyFont="1" applyFill="1" applyBorder="1" applyAlignment="1"/>
    <xf numFmtId="49" fontId="4" fillId="0" borderId="0" xfId="0" applyNumberFormat="1" applyFont="1" applyAlignment="1">
      <alignment horizontal="left"/>
    </xf>
    <xf numFmtId="9" fontId="4" fillId="0" borderId="0" xfId="1" applyFont="1" applyAlignment="1">
      <alignment horizontal="right"/>
    </xf>
    <xf numFmtId="0" fontId="3" fillId="10" borderId="0" xfId="0" applyFont="1" applyFill="1" applyAlignment="1"/>
    <xf numFmtId="49" fontId="33" fillId="0" borderId="0" xfId="0" applyNumberFormat="1" applyFont="1" applyAlignment="1"/>
    <xf numFmtId="0" fontId="3" fillId="41" borderId="0" xfId="0" applyFont="1" applyFill="1" applyAlignment="1"/>
    <xf numFmtId="0" fontId="0" fillId="41" borderId="0" xfId="0" applyFill="1" applyAlignment="1"/>
    <xf numFmtId="168" fontId="3" fillId="0" borderId="0" xfId="0" applyNumberFormat="1" applyFont="1" applyAlignment="1"/>
    <xf numFmtId="49" fontId="25" fillId="30" borderId="0" xfId="0" applyNumberFormat="1" applyFont="1" applyFill="1" applyAlignment="1"/>
    <xf numFmtId="168" fontId="4" fillId="0" borderId="0" xfId="1" applyNumberFormat="1" applyFont="1" applyAlignment="1"/>
    <xf numFmtId="49" fontId="25" fillId="30" borderId="9" xfId="0" applyNumberFormat="1" applyFont="1" applyFill="1" applyBorder="1" applyAlignment="1"/>
    <xf numFmtId="0" fontId="8" fillId="0" borderId="25" xfId="0" applyFont="1" applyBorder="1" applyAlignment="1"/>
    <xf numFmtId="0" fontId="33" fillId="0" borderId="0" xfId="0" applyFont="1" applyAlignment="1"/>
    <xf numFmtId="0" fontId="7" fillId="0" borderId="0" xfId="0" applyFont="1" applyAlignment="1">
      <alignment horizontal="left"/>
    </xf>
    <xf numFmtId="11" fontId="0" fillId="0" borderId="0" xfId="0" applyNumberFormat="1" applyAlignment="1">
      <alignment wrapText="1"/>
    </xf>
    <xf numFmtId="0" fontId="1" fillId="0" borderId="0" xfId="0" applyFont="1"/>
    <xf numFmtId="49" fontId="3" fillId="0" borderId="0" xfId="20" applyNumberFormat="1" applyFont="1" applyFill="1" applyBorder="1" applyAlignment="1"/>
    <xf numFmtId="9" fontId="4" fillId="0" borderId="0" xfId="20" applyFont="1" applyAlignment="1"/>
    <xf numFmtId="0" fontId="3" fillId="0" borderId="0" xfId="20" applyNumberFormat="1" applyFont="1" applyAlignment="1"/>
    <xf numFmtId="9" fontId="3" fillId="0" borderId="0" xfId="20" applyFont="1" applyFill="1" applyBorder="1" applyAlignment="1"/>
    <xf numFmtId="0" fontId="3" fillId="0" borderId="0" xfId="20" applyNumberFormat="1" applyFont="1" applyFill="1" applyBorder="1" applyAlignment="1"/>
    <xf numFmtId="0" fontId="4" fillId="0" borderId="0" xfId="20" applyNumberFormat="1" applyFont="1" applyFill="1" applyBorder="1" applyAlignment="1"/>
    <xf numFmtId="9" fontId="0" fillId="0" borderId="0" xfId="20" applyFont="1" applyFill="1" applyBorder="1" applyAlignment="1"/>
    <xf numFmtId="9" fontId="4" fillId="0" borderId="0" xfId="20" applyFont="1" applyFill="1" applyBorder="1" applyAlignment="1"/>
    <xf numFmtId="49" fontId="4" fillId="0" borderId="0" xfId="20" applyNumberFormat="1" applyFont="1" applyFill="1" applyBorder="1" applyAlignment="1"/>
    <xf numFmtId="168" fontId="0" fillId="0" borderId="0" xfId="20" applyNumberFormat="1" applyFont="1" applyFill="1" applyBorder="1" applyAlignment="1"/>
    <xf numFmtId="0" fontId="0" fillId="0" borderId="0" xfId="20" applyNumberFormat="1" applyFont="1" applyFill="1" applyBorder="1" applyAlignment="1"/>
    <xf numFmtId="9" fontId="4" fillId="0" borderId="0" xfId="20" applyFont="1" applyFill="1" applyBorder="1" applyAlignment="1">
      <alignment horizontal="right"/>
    </xf>
    <xf numFmtId="168" fontId="4" fillId="0" borderId="0" xfId="20" applyNumberFormat="1" applyFont="1" applyFill="1" applyBorder="1" applyAlignment="1"/>
    <xf numFmtId="49" fontId="3" fillId="0" borderId="30" xfId="0" applyNumberFormat="1" applyFont="1" applyBorder="1" applyAlignment="1"/>
    <xf numFmtId="49" fontId="4" fillId="0" borderId="30" xfId="0" applyNumberFormat="1" applyFont="1" applyBorder="1" applyAlignment="1"/>
    <xf numFmtId="0" fontId="0" fillId="42" borderId="0" xfId="0" applyFill="1" applyAlignment="1">
      <alignment horizontal="left"/>
    </xf>
    <xf numFmtId="0" fontId="0" fillId="0" borderId="0" xfId="0"/>
    <xf numFmtId="0" fontId="0" fillId="0" borderId="0" xfId="0" applyAlignment="1">
      <alignment wrapText="1"/>
    </xf>
    <xf numFmtId="2" fontId="25" fillId="0" borderId="0" xfId="0" applyNumberFormat="1" applyFont="1" applyAlignment="1">
      <alignment wrapText="1"/>
    </xf>
    <xf numFmtId="1" fontId="0" fillId="0" borderId="0" xfId="0" applyNumberFormat="1" applyAlignment="1">
      <alignment wrapText="1"/>
    </xf>
    <xf numFmtId="0" fontId="0" fillId="43" borderId="0" xfId="0" applyFill="1"/>
    <xf numFmtId="0" fontId="0" fillId="44" borderId="0" xfId="0" applyFill="1"/>
    <xf numFmtId="0" fontId="0" fillId="45" borderId="0" xfId="0" applyFill="1"/>
    <xf numFmtId="0" fontId="0" fillId="46" borderId="0" xfId="0" applyFill="1"/>
    <xf numFmtId="0" fontId="0" fillId="0" borderId="0" xfId="0" quotePrefix="1"/>
    <xf numFmtId="0" fontId="0" fillId="0" borderId="0" xfId="0"/>
    <xf numFmtId="0" fontId="0" fillId="0" borderId="0" xfId="0" applyAlignment="1">
      <alignment wrapText="1"/>
    </xf>
    <xf numFmtId="0" fontId="9" fillId="2" borderId="0" xfId="0" applyFont="1" applyFill="1" applyAlignment="1">
      <alignment wrapText="1"/>
    </xf>
    <xf numFmtId="0" fontId="9" fillId="2" borderId="0" xfId="0" applyFont="1" applyFill="1"/>
    <xf numFmtId="0" fontId="0" fillId="47" borderId="0" xfId="0" applyFill="1"/>
    <xf numFmtId="0" fontId="4" fillId="0" borderId="0" xfId="0" applyFont="1"/>
    <xf numFmtId="0" fontId="0" fillId="0" borderId="0" xfId="0" applyAlignment="1">
      <alignment vertical="top"/>
    </xf>
    <xf numFmtId="0" fontId="0" fillId="2" borderId="0" xfId="0" applyFill="1" applyAlignment="1">
      <alignment vertical="top"/>
    </xf>
    <xf numFmtId="0" fontId="2" fillId="2" borderId="0" xfId="0" applyFont="1" applyFill="1" applyAlignment="1">
      <alignment vertical="top"/>
    </xf>
    <xf numFmtId="0" fontId="2" fillId="48" borderId="0" xfId="0" applyFont="1" applyFill="1" applyAlignment="1">
      <alignment vertical="top"/>
    </xf>
    <xf numFmtId="0" fontId="2" fillId="0" borderId="0" xfId="0" applyFont="1" applyAlignment="1">
      <alignment vertical="top"/>
    </xf>
    <xf numFmtId="0" fontId="36" fillId="50" borderId="0" xfId="0" applyFont="1" applyFill="1" applyAlignment="1">
      <alignment vertical="top"/>
    </xf>
    <xf numFmtId="0" fontId="36" fillId="2" borderId="0" xfId="0" applyFont="1" applyFill="1" applyAlignment="1">
      <alignment vertical="top"/>
    </xf>
    <xf numFmtId="0" fontId="9" fillId="51" borderId="0" xfId="0" applyFont="1" applyFill="1" applyAlignment="1">
      <alignment vertical="top"/>
    </xf>
    <xf numFmtId="0" fontId="9" fillId="2" borderId="0" xfId="0" applyFont="1" applyFill="1" applyAlignment="1">
      <alignment vertical="top"/>
    </xf>
    <xf numFmtId="0" fontId="3" fillId="51" borderId="0" xfId="0" applyFont="1" applyFill="1" applyAlignment="1">
      <alignment vertical="top"/>
    </xf>
    <xf numFmtId="0" fontId="3" fillId="2" borderId="0" xfId="0" applyFont="1" applyFill="1" applyAlignment="1">
      <alignment vertical="top"/>
    </xf>
    <xf numFmtId="0" fontId="3" fillId="51" borderId="0" xfId="0" applyFont="1" applyFill="1" applyAlignment="1">
      <alignment vertical="top" wrapText="1"/>
    </xf>
    <xf numFmtId="0" fontId="4" fillId="2" borderId="0" xfId="0" applyFont="1" applyFill="1" applyAlignment="1">
      <alignment vertical="top"/>
    </xf>
    <xf numFmtId="0" fontId="0" fillId="47" borderId="0" xfId="0" applyFill="1" applyAlignment="1">
      <alignment vertical="top"/>
    </xf>
    <xf numFmtId="0" fontId="3" fillId="49" borderId="0" xfId="0" applyFont="1" applyFill="1" applyAlignment="1">
      <alignment vertical="top"/>
    </xf>
    <xf numFmtId="0" fontId="0" fillId="51" borderId="0" xfId="0" applyFill="1" applyAlignment="1">
      <alignment vertical="top"/>
    </xf>
    <xf numFmtId="0" fontId="2" fillId="51" borderId="0" xfId="0" applyFont="1" applyFill="1" applyAlignment="1">
      <alignment vertical="top"/>
    </xf>
    <xf numFmtId="0" fontId="4" fillId="51" borderId="0" xfId="0" applyFont="1" applyFill="1" applyAlignment="1">
      <alignment vertical="top"/>
    </xf>
    <xf numFmtId="0" fontId="37" fillId="51" borderId="0" xfId="0" applyFont="1" applyFill="1" applyAlignment="1">
      <alignment vertical="top"/>
    </xf>
    <xf numFmtId="0" fontId="4" fillId="10" borderId="0" xfId="0" applyFont="1" applyFill="1" applyAlignment="1">
      <alignment vertical="top"/>
    </xf>
    <xf numFmtId="0" fontId="0" fillId="52" borderId="23" xfId="0" applyFill="1" applyBorder="1" applyAlignment="1">
      <alignment wrapText="1"/>
    </xf>
    <xf numFmtId="0" fontId="0" fillId="53" borderId="23" xfId="0" applyFill="1" applyBorder="1" applyAlignment="1">
      <alignment wrapText="1"/>
    </xf>
    <xf numFmtId="0" fontId="0" fillId="55" borderId="0" xfId="0" applyFill="1" applyAlignment="1"/>
    <xf numFmtId="0" fontId="3" fillId="55" borderId="0" xfId="0" applyFont="1" applyFill="1" applyAlignment="1"/>
    <xf numFmtId="9" fontId="0" fillId="55" borderId="0" xfId="1" applyFont="1" applyFill="1" applyAlignment="1"/>
    <xf numFmtId="49" fontId="0" fillId="55" borderId="0" xfId="0" applyNumberFormat="1" applyFill="1" applyAlignment="1"/>
    <xf numFmtId="49" fontId="3" fillId="55" borderId="0" xfId="0" applyNumberFormat="1" applyFont="1" applyFill="1" applyAlignment="1"/>
    <xf numFmtId="0" fontId="9" fillId="49" borderId="0" xfId="0" applyFont="1" applyFill="1" applyAlignment="1">
      <alignment vertical="top" wrapText="1"/>
    </xf>
    <xf numFmtId="0" fontId="9" fillId="51" borderId="0" xfId="0" applyFont="1" applyFill="1" applyAlignment="1">
      <alignment vertical="top" wrapText="1"/>
    </xf>
    <xf numFmtId="0" fontId="3" fillId="49" borderId="0" xfId="0" applyFont="1" applyFill="1" applyAlignment="1">
      <alignment vertical="top" wrapText="1"/>
    </xf>
    <xf numFmtId="0" fontId="3" fillId="0" borderId="0" xfId="0" applyFont="1" applyAlignment="1">
      <alignment vertical="top" wrapText="1"/>
    </xf>
    <xf numFmtId="0" fontId="9" fillId="0" borderId="0" xfId="0" applyFont="1" applyAlignment="1">
      <alignment vertical="top" wrapText="1"/>
    </xf>
    <xf numFmtId="0" fontId="9" fillId="51" borderId="0" xfId="0" applyFont="1" applyFill="1" applyAlignment="1"/>
    <xf numFmtId="0" fontId="9" fillId="51" borderId="0" xfId="0" applyFont="1" applyFill="1" applyAlignment="1">
      <alignment horizontal="left"/>
    </xf>
    <xf numFmtId="49" fontId="9" fillId="51" borderId="0" xfId="0" applyNumberFormat="1" applyFont="1" applyFill="1" applyAlignment="1"/>
    <xf numFmtId="0" fontId="2" fillId="51" borderId="0" xfId="0" applyFont="1" applyFill="1" applyAlignment="1"/>
    <xf numFmtId="49" fontId="2" fillId="51" borderId="0" xfId="0" applyNumberFormat="1" applyFont="1" applyFill="1" applyAlignment="1"/>
    <xf numFmtId="49" fontId="30" fillId="51" borderId="27" xfId="0" applyNumberFormat="1" applyFont="1" applyFill="1" applyBorder="1" applyAlignment="1"/>
    <xf numFmtId="49" fontId="25" fillId="0" borderId="31" xfId="0" applyNumberFormat="1" applyFont="1" applyBorder="1" applyAlignment="1"/>
    <xf numFmtId="0" fontId="9" fillId="51" borderId="0" xfId="0" applyFont="1" applyFill="1" applyBorder="1" applyAlignment="1"/>
    <xf numFmtId="0" fontId="9" fillId="51" borderId="0" xfId="0" applyFont="1" applyFill="1" applyBorder="1" applyAlignment="1">
      <alignment horizontal="left"/>
    </xf>
    <xf numFmtId="49" fontId="9" fillId="51" borderId="0" xfId="0" applyNumberFormat="1" applyFont="1" applyFill="1" applyBorder="1" applyAlignment="1"/>
    <xf numFmtId="0" fontId="2" fillId="51" borderId="0" xfId="0" applyFont="1" applyFill="1" applyBorder="1" applyAlignment="1"/>
    <xf numFmtId="0" fontId="2" fillId="51" borderId="0" xfId="0" applyFont="1" applyFill="1" applyBorder="1" applyAlignment="1">
      <alignment vertical="top"/>
    </xf>
    <xf numFmtId="49" fontId="2" fillId="51" borderId="0" xfId="0" applyNumberFormat="1" applyFont="1" applyFill="1" applyBorder="1" applyAlignment="1"/>
    <xf numFmtId="49" fontId="30" fillId="51" borderId="0" xfId="0" applyNumberFormat="1" applyFont="1" applyFill="1" applyBorder="1" applyAlignment="1"/>
    <xf numFmtId="49" fontId="0" fillId="51" borderId="0" xfId="0" applyNumberFormat="1" applyFill="1" applyAlignment="1"/>
    <xf numFmtId="49" fontId="25" fillId="51" borderId="27" xfId="0" applyNumberFormat="1" applyFont="1" applyFill="1" applyBorder="1" applyAlignment="1"/>
    <xf numFmtId="0" fontId="2" fillId="51" borderId="0" xfId="0" applyFont="1" applyFill="1" applyAlignment="1">
      <alignment horizontal="left"/>
    </xf>
    <xf numFmtId="0" fontId="3" fillId="51" borderId="0" xfId="0" applyFont="1" applyFill="1" applyAlignment="1"/>
    <xf numFmtId="0" fontId="3" fillId="51" borderId="0" xfId="0" applyFont="1" applyFill="1" applyAlignment="1">
      <alignment horizontal="left"/>
    </xf>
    <xf numFmtId="49" fontId="30" fillId="51" borderId="28" xfId="0" applyNumberFormat="1" applyFont="1" applyFill="1" applyBorder="1" applyAlignment="1"/>
    <xf numFmtId="49" fontId="37" fillId="51" borderId="0" xfId="0" applyNumberFormat="1" applyFont="1" applyFill="1" applyAlignment="1"/>
    <xf numFmtId="0" fontId="9" fillId="0" borderId="0" xfId="0" applyFont="1" applyFill="1" applyAlignment="1">
      <alignment vertical="top"/>
    </xf>
    <xf numFmtId="0" fontId="2" fillId="0" borderId="0" xfId="0" applyFont="1" applyFill="1" applyAlignment="1">
      <alignment vertical="top"/>
    </xf>
    <xf numFmtId="49" fontId="30" fillId="51" borderId="0" xfId="0" applyNumberFormat="1" applyFont="1" applyFill="1" applyAlignment="1"/>
    <xf numFmtId="0" fontId="37" fillId="51" borderId="0" xfId="0" applyFont="1" applyFill="1" applyAlignment="1"/>
    <xf numFmtId="0" fontId="0" fillId="0" borderId="0" xfId="0" applyFill="1" applyAlignment="1"/>
    <xf numFmtId="0" fontId="4" fillId="0" borderId="0" xfId="0" applyFont="1" applyFill="1" applyAlignment="1"/>
    <xf numFmtId="49" fontId="0" fillId="0" borderId="0" xfId="0" applyNumberFormat="1" applyFill="1" applyAlignment="1"/>
    <xf numFmtId="49" fontId="3" fillId="0" borderId="0" xfId="0" applyNumberFormat="1" applyFont="1" applyFill="1" applyAlignment="1"/>
    <xf numFmtId="0" fontId="0" fillId="0" borderId="0" xfId="0" applyFill="1" applyAlignment="1">
      <alignment horizontal="left"/>
    </xf>
    <xf numFmtId="49" fontId="25" fillId="0" borderId="27" xfId="0" applyNumberFormat="1" applyFont="1" applyFill="1" applyBorder="1" applyAlignment="1"/>
    <xf numFmtId="49" fontId="4" fillId="0" borderId="0" xfId="0" applyNumberFormat="1" applyFont="1" applyFill="1" applyAlignment="1"/>
    <xf numFmtId="0" fontId="30" fillId="51" borderId="27" xfId="0" applyFont="1" applyFill="1" applyBorder="1" applyAlignment="1"/>
    <xf numFmtId="0" fontId="2" fillId="56" borderId="0" xfId="0" applyFont="1" applyFill="1"/>
    <xf numFmtId="0" fontId="2" fillId="54" borderId="0" xfId="0" applyFont="1" applyFill="1"/>
    <xf numFmtId="0" fontId="9" fillId="56" borderId="0" xfId="0" applyFont="1" applyFill="1" applyAlignment="1"/>
    <xf numFmtId="0" fontId="9" fillId="54" borderId="0" xfId="0" applyFont="1" applyFill="1" applyAlignment="1"/>
    <xf numFmtId="0" fontId="9" fillId="54" borderId="0" xfId="0" applyFont="1" applyFill="1" applyAlignment="1">
      <alignment horizontal="left"/>
    </xf>
    <xf numFmtId="0" fontId="9" fillId="56" borderId="0" xfId="0" applyFont="1" applyFill="1" applyAlignment="1">
      <alignment horizontal="left"/>
    </xf>
    <xf numFmtId="0" fontId="30" fillId="57" borderId="0" xfId="0" applyFont="1" applyFill="1" applyAlignment="1"/>
    <xf numFmtId="0" fontId="9" fillId="56" borderId="25" xfId="0" applyFont="1" applyFill="1" applyBorder="1" applyAlignment="1"/>
    <xf numFmtId="0" fontId="2" fillId="56" borderId="0" xfId="0" applyFont="1" applyFill="1" applyAlignment="1"/>
    <xf numFmtId="0" fontId="9" fillId="56" borderId="0" xfId="0" applyFont="1" applyFill="1" applyBorder="1" applyAlignment="1"/>
    <xf numFmtId="0" fontId="3" fillId="0" borderId="0" xfId="0" applyFont="1" applyBorder="1" applyAlignment="1"/>
    <xf numFmtId="0" fontId="0" fillId="0" borderId="0" xfId="0" applyBorder="1" applyAlignment="1"/>
    <xf numFmtId="0" fontId="9" fillId="56" borderId="32" xfId="0" applyFont="1" applyFill="1" applyBorder="1" applyAlignment="1"/>
    <xf numFmtId="0" fontId="3" fillId="0" borderId="32" xfId="0" applyFont="1" applyBorder="1" applyAlignment="1"/>
    <xf numFmtId="0" fontId="4" fillId="0" borderId="32" xfId="0" applyFont="1" applyBorder="1" applyAlignment="1"/>
    <xf numFmtId="0" fontId="0" fillId="0" borderId="32" xfId="0" applyBorder="1" applyAlignment="1"/>
    <xf numFmtId="49" fontId="0" fillId="0" borderId="32" xfId="0" applyNumberFormat="1" applyBorder="1" applyAlignment="1"/>
    <xf numFmtId="0" fontId="4" fillId="0" borderId="32" xfId="0" applyFont="1" applyBorder="1" applyAlignment="1">
      <alignment horizontal="left"/>
    </xf>
    <xf numFmtId="0" fontId="3" fillId="0" borderId="32" xfId="0" applyFont="1" applyBorder="1" applyAlignment="1">
      <alignment horizontal="left"/>
    </xf>
    <xf numFmtId="0" fontId="4" fillId="0" borderId="32" xfId="20" applyNumberFormat="1" applyFont="1" applyFill="1" applyBorder="1" applyAlignment="1"/>
    <xf numFmtId="0" fontId="9" fillId="54" borderId="32" xfId="0" applyFont="1" applyFill="1" applyBorder="1" applyAlignment="1"/>
    <xf numFmtId="49" fontId="3" fillId="0" borderId="32" xfId="0" applyNumberFormat="1" applyFont="1" applyBorder="1" applyAlignment="1"/>
    <xf numFmtId="9" fontId="5" fillId="0" borderId="0" xfId="1"/>
    <xf numFmtId="0" fontId="3" fillId="0" borderId="0" xfId="0" applyFont="1" applyFill="1" applyBorder="1" applyAlignment="1"/>
    <xf numFmtId="0" fontId="3" fillId="0" borderId="32" xfId="0" applyFont="1" applyFill="1" applyBorder="1" applyAlignment="1"/>
    <xf numFmtId="0" fontId="3" fillId="0" borderId="0" xfId="0" applyFont="1" applyFill="1" applyAlignment="1"/>
    <xf numFmtId="49" fontId="3" fillId="0" borderId="32" xfId="0" applyNumberFormat="1" applyFont="1" applyFill="1" applyBorder="1" applyAlignment="1"/>
    <xf numFmtId="9" fontId="3" fillId="0" borderId="0" xfId="1" applyFont="1" applyFill="1" applyAlignment="1"/>
    <xf numFmtId="49" fontId="3" fillId="0" borderId="25" xfId="0" applyNumberFormat="1" applyFont="1" applyFill="1" applyBorder="1" applyAlignment="1"/>
    <xf numFmtId="0" fontId="3" fillId="0" borderId="0" xfId="0" applyFont="1"/>
    <xf numFmtId="0" fontId="3" fillId="10" borderId="0" xfId="0" applyFont="1" applyFill="1"/>
    <xf numFmtId="49" fontId="0" fillId="0" borderId="0" xfId="0" applyNumberFormat="1"/>
    <xf numFmtId="49" fontId="3" fillId="0" borderId="0" xfId="0" applyNumberFormat="1" applyFont="1"/>
    <xf numFmtId="49" fontId="0" fillId="0" borderId="25" xfId="0" applyNumberFormat="1" applyBorder="1"/>
    <xf numFmtId="0" fontId="0" fillId="0" borderId="0" xfId="0"/>
    <xf numFmtId="49" fontId="25" fillId="0" borderId="27" xfId="0" applyNumberFormat="1" applyFont="1" applyBorder="1" applyAlignment="1">
      <alignment wrapText="1"/>
    </xf>
    <xf numFmtId="0" fontId="25" fillId="0" borderId="0" xfId="0" applyFont="1" applyAlignment="1">
      <alignment horizontal="center"/>
    </xf>
    <xf numFmtId="0" fontId="25" fillId="0" borderId="0" xfId="0" applyFont="1" applyAlignment="1">
      <alignment horizontal="center" wrapText="1"/>
    </xf>
    <xf numFmtId="0" fontId="25" fillId="0" borderId="0" xfId="0" applyFont="1" applyAlignment="1">
      <alignment wrapText="1"/>
    </xf>
    <xf numFmtId="0" fontId="30" fillId="4" borderId="0" xfId="0" applyFont="1" applyFill="1" applyAlignment="1">
      <alignment horizontal="center" wrapText="1"/>
    </xf>
    <xf numFmtId="0" fontId="25" fillId="4" borderId="0" xfId="0" applyFont="1" applyFill="1" applyAlignment="1">
      <alignment horizontal="center" wrapText="1"/>
    </xf>
    <xf numFmtId="0" fontId="30" fillId="0" borderId="0" xfId="0" applyFont="1" applyAlignment="1">
      <alignment horizontal="center"/>
    </xf>
    <xf numFmtId="0" fontId="2" fillId="0" borderId="0" xfId="0" applyFont="1" applyAlignment="1">
      <alignment horizontal="center"/>
    </xf>
    <xf numFmtId="0" fontId="0" fillId="0" borderId="0" xfId="0"/>
    <xf numFmtId="0" fontId="2" fillId="0" borderId="0" xfId="0" applyFont="1" applyAlignment="1">
      <alignment horizontal="center" wrapText="1"/>
    </xf>
    <xf numFmtId="0" fontId="0" fillId="0" borderId="0" xfId="0" applyAlignment="1">
      <alignment wrapText="1"/>
    </xf>
    <xf numFmtId="0" fontId="2" fillId="10" borderId="0" xfId="0" applyFont="1" applyFill="1" applyAlignment="1">
      <alignment horizontal="center"/>
    </xf>
    <xf numFmtId="0" fontId="2" fillId="4" borderId="0" xfId="0" applyFont="1" applyFill="1" applyAlignment="1">
      <alignment horizontal="left"/>
    </xf>
    <xf numFmtId="0" fontId="0" fillId="5" borderId="0" xfId="0" applyFill="1" applyAlignment="1">
      <alignment horizontal="left"/>
    </xf>
    <xf numFmtId="0" fontId="2" fillId="29" borderId="0" xfId="0" applyFont="1" applyFill="1" applyAlignment="1">
      <alignment horizontal="center"/>
    </xf>
    <xf numFmtId="0" fontId="13" fillId="6" borderId="9" xfId="0" applyFont="1" applyFill="1" applyBorder="1" applyAlignment="1">
      <alignment horizontal="left" wrapText="1"/>
    </xf>
    <xf numFmtId="0" fontId="0" fillId="0" borderId="5" xfId="0" applyBorder="1"/>
    <xf numFmtId="0" fontId="0" fillId="0" borderId="6" xfId="0" applyBorder="1"/>
  </cellXfs>
  <cellStyles count="22">
    <cellStyle name="2x indented GHG Textfiels" xfId="10" xr:uid="{00000000-0005-0000-0000-00000A000000}"/>
    <cellStyle name="5x indented GHG Textfiels" xfId="11" xr:uid="{00000000-0005-0000-0000-00000B000000}"/>
    <cellStyle name="AggCels" xfId="12" xr:uid="{00000000-0005-0000-0000-00000C000000}"/>
    <cellStyle name="AggGreen_bld" xfId="15" xr:uid="{00000000-0005-0000-0000-00000F000000}"/>
    <cellStyle name="Body: normal cell 2" xfId="5" xr:uid="{00000000-0005-0000-0000-000005000000}"/>
    <cellStyle name="Comma 6" xfId="6" xr:uid="{00000000-0005-0000-0000-000006000000}"/>
    <cellStyle name="Constants" xfId="8" xr:uid="{00000000-0005-0000-0000-000008000000}"/>
    <cellStyle name="CustomizationCells" xfId="17" xr:uid="{00000000-0005-0000-0000-000011000000}"/>
    <cellStyle name="Empty_B_border" xfId="16" xr:uid="{00000000-0005-0000-0000-000010000000}"/>
    <cellStyle name="Header: bottom row 2" xfId="4" xr:uid="{00000000-0005-0000-0000-000004000000}"/>
    <cellStyle name="Headline" xfId="7" xr:uid="{00000000-0005-0000-0000-000007000000}"/>
    <cellStyle name="Hyperlink" xfId="2" builtinId="8"/>
    <cellStyle name="Hyperlink 2" xfId="21" xr:uid="{6BB347BA-5C92-4489-8C6C-93378DFD26F9}"/>
    <cellStyle name="Normal" xfId="0" builtinId="0"/>
    <cellStyle name="Normal 2" xfId="3" xr:uid="{00000000-0005-0000-0000-000003000000}"/>
    <cellStyle name="Normal 3" xfId="18" xr:uid="{00000000-0005-0000-0000-000012000000}"/>
    <cellStyle name="Normal 4" xfId="19" xr:uid="{00000000-0005-0000-0000-000013000000}"/>
    <cellStyle name="Normal GHG Textfiels Bold" xfId="9" xr:uid="{00000000-0005-0000-0000-000009000000}"/>
    <cellStyle name="Normal GHG-Shade" xfId="14" xr:uid="{00000000-0005-0000-0000-00000E000000}"/>
    <cellStyle name="Percent" xfId="1" builtinId="5"/>
    <cellStyle name="Percent 2" xfId="20" xr:uid="{7B2076FF-4BF0-441E-8A1B-12F0F07C6567}"/>
    <cellStyle name="Обычный_CRF2002 (1)" xfId="13" xr:uid="{00000000-0005-0000-0000-00000D000000}"/>
  </cellStyles>
  <dxfs count="251">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99CC"/>
      <color rgb="FFFF66CC"/>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B00-000009000000}"/>
            </a:ext>
          </a:extLst>
        </xdr:cNvPr>
        <xdr:cNvPicPr>
          <a:picLocks noChangeAspect="1"/>
        </xdr:cNvPicPr>
      </xdr:nvPicPr>
      <xdr:blipFill>
        <a:blip xmlns:r="http://schemas.openxmlformats.org/officeDocument/2006/relationships" r:embed="rId1"/>
        <a:stretch>
          <a:fillRect/>
        </a:stretch>
      </xdr:blipFill>
      <xdr:spPr>
        <a:xfrm>
          <a:off x="0" y="11452412"/>
          <a:ext cx="6666667" cy="4285714"/>
        </a:xfrm>
        <a:prstGeom prst="rect">
          <a:avLst/>
        </a:prstGeom>
        <a:ln>
          <a:prstDash val="solid"/>
        </a:ln>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CF9C1542-4D0B-4235-8CFF-9F1824967820}"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K242" dT="2020-08-19T00:06:43.00" personId="{CF9C1542-4D0B-4235-8CFF-9F1824967820}" id="{B46FA372-61EF-493C-B19D-F89BDD096A37}">
    <text>Leave this cell blank.</text>
  </threadedComment>
  <threadedComment ref="K243" dT="2020-08-19T00:06:43.00" personId="{CF9C1542-4D0B-4235-8CFF-9F1824967820}" id="{9F2A5C2B-B340-4FB0-B3A9-2F00F3DC0A6B}">
    <text>Leave this cell blank.</text>
  </threadedComment>
  <threadedComment ref="K244" dT="2020-08-19T00:06:43.00" personId="{CF9C1542-4D0B-4235-8CFF-9F1824967820}" id="{FAA3502F-12E4-4465-8194-A9BC259B29B5}">
    <text>Leave this cell blank.</text>
  </threadedComment>
  <threadedComment ref="K245" dT="2020-08-19T00:06:43.00" personId="{CF9C1542-4D0B-4235-8CFF-9F1824967820}" id="{09D439C9-934D-4C1A-B58B-4BE6E3120089}">
    <text>Leave this cell blank.</text>
  </threadedComment>
  <threadedComment ref="K246" dT="2020-08-19T00:06:43.00" personId="{CF9C1542-4D0B-4235-8CFF-9F1824967820}" id="{D5FF5740-B5F7-4B41-AAE6-BFC89C556EBA}">
    <text>Leave this cell blank.</text>
  </threadedComment>
  <threadedComment ref="K247" dT="2020-08-19T00:06:43.00" personId="{CF9C1542-4D0B-4235-8CFF-9F1824967820}" id="{258CEDA3-486D-4802-9517-1F029E488580}">
    <text>Leave this cell blank.</text>
  </threadedComment>
  <threadedComment ref="K248" dT="2020-08-19T00:06:43.00" personId="{CF9C1542-4D0B-4235-8CFF-9F1824967820}" id="{4C3B61CC-27A5-4D5D-91A3-7CC6865852AE}">
    <text>Leave this cell blank.</text>
  </threadedComment>
  <threadedComment ref="K249" dT="2020-08-19T00:06:43.00" personId="{CF9C1542-4D0B-4235-8CFF-9F1824967820}" id="{54B89942-0C19-4D82-B2D3-B81AD7B917EC}">
    <text>Leave this cell blank.</text>
  </threadedComment>
  <threadedComment ref="K250" dT="2020-08-19T00:06:43.00" personId="{CF9C1542-4D0B-4235-8CFF-9F1824967820}" id="{D84FAF98-6892-47C8-B89C-D818A701AC93}">
    <text>Leave this cell blank.</text>
  </threadedComment>
  <threadedComment ref="K251" dT="2020-08-19T00:06:43.00" personId="{CF9C1542-4D0B-4235-8CFF-9F1824967820}" id="{F81C4C66-7852-45FF-A7F5-0780AA66368B}">
    <text>Leave this cell blank.</text>
  </threadedComment>
  <threadedComment ref="K252" dT="2020-08-19T00:06:43.00" personId="{CF9C1542-4D0B-4235-8CFF-9F1824967820}" id="{AD7E3A50-B567-413C-9E8F-B87C0E10E7EF}">
    <text>Leave this cell blank.</text>
  </threadedComment>
  <threadedComment ref="K253" dT="2020-08-19T00:06:43.00" personId="{CF9C1542-4D0B-4235-8CFF-9F1824967820}" id="{CDC3EA58-9645-4C53-9C51-2285C58A7FE4}">
    <text>Leave this cell blank.</text>
  </threadedComment>
  <threadedComment ref="K254" dT="2020-08-19T00:06:43.00" personId="{CF9C1542-4D0B-4235-8CFF-9F1824967820}" id="{FEBFBAE2-2A49-490B-B1AE-B021DC41F8D6}">
    <text>Leave this cell blank.</text>
  </threadedComment>
  <threadedComment ref="K255" dT="2020-08-19T00:06:43.00" personId="{CF9C1542-4D0B-4235-8CFF-9F1824967820}" id="{C7F6A6F2-5429-41A7-8DD5-893DB8E98F08}">
    <text>Leave this cell blank.</text>
  </threadedComment>
  <threadedComment ref="K256" dT="2020-08-19T00:06:43.00" personId="{CF9C1542-4D0B-4235-8CFF-9F1824967820}" id="{DF7433F3-B45A-4014-825C-8BBC4874F319}">
    <text>Leave this cell blank.</text>
  </threadedComment>
  <threadedComment ref="K257" dT="2020-08-19T00:06:43.00" personId="{CF9C1542-4D0B-4235-8CFF-9F1824967820}" id="{044C93A6-8B2A-46DC-A902-193BA32127B9}">
    <text>Leave this cell blank.</text>
  </threadedComment>
  <threadedComment ref="K258" dT="2020-08-19T00:06:43.00" personId="{CF9C1542-4D0B-4235-8CFF-9F1824967820}" id="{2A827570-7E4B-474E-AF9E-DCCEA2611572}">
    <text>Leave this cell blank.</text>
  </threadedComment>
  <threadedComment ref="K259" dT="2020-08-19T00:06:43.00" personId="{CF9C1542-4D0B-4235-8CFF-9F1824967820}" id="{EF32A444-8668-48FD-81E9-0BC832554FAF}">
    <text>Leave this cell blank.</text>
  </threadedComment>
  <threadedComment ref="K260" dT="2020-08-19T00:06:43.00" personId="{CF9C1542-4D0B-4235-8CFF-9F1824967820}" id="{6519BF15-5D0F-4EBA-ACCA-46B2E949C6B6}">
    <text>Leave this cell blank.</text>
  </threadedComment>
  <threadedComment ref="K261" dT="2020-08-19T00:06:43.00" personId="{CF9C1542-4D0B-4235-8CFF-9F1824967820}" id="{AC21EB21-9195-4DBB-878C-32B1F7B2B590}">
    <text>Leave this cell blank.</text>
  </threadedComment>
  <threadedComment ref="K262" dT="2020-08-19T00:06:43.00" personId="{CF9C1542-4D0B-4235-8CFF-9F1824967820}" id="{2C9C753B-547C-42F6-A47B-567E4DA46650}">
    <text>Leave this cell blank.</text>
  </threadedComment>
  <threadedComment ref="K263" dT="2020-08-19T00:06:43.00" personId="{CF9C1542-4D0B-4235-8CFF-9F1824967820}" id="{D3E393E3-4DC5-4CF8-8CC5-B84AC78C4B3F}">
    <text>Leave this cell blank.</text>
  </threadedComment>
  <threadedComment ref="K264" dT="2020-08-19T00:06:43.00" personId="{CF9C1542-4D0B-4235-8CFF-9F1824967820}" id="{4014AED6-1AC8-41B0-A275-598DBFCA7BF9}">
    <text>Leave this cell blank.</text>
  </threadedComment>
  <threadedComment ref="K265" dT="2020-08-19T00:06:43.00" personId="{CF9C1542-4D0B-4235-8CFF-9F1824967820}" id="{FD3EF6D1-B7AA-4DA2-AABD-E05F3043E885}">
    <text>Leave this cell blank.</text>
  </threadedComment>
  <threadedComment ref="K266" dT="2020-08-19T00:06:43.00" personId="{CF9C1542-4D0B-4235-8CFF-9F1824967820}" id="{01EC6D33-22D6-442C-871D-F639FC89DF2B}">
    <text>Leave this cell blank.</text>
  </threadedComment>
  <threadedComment ref="K267" dT="2020-08-19T00:06:43.00" personId="{CF9C1542-4D0B-4235-8CFF-9F1824967820}" id="{EF326DDC-4BB3-4DB3-97EE-FBC346A5DDE3}">
    <text>Leave this cell blank.</text>
  </threadedComment>
  <threadedComment ref="K268" dT="2020-08-19T00:06:43.00" personId="{CF9C1542-4D0B-4235-8CFF-9F1824967820}" id="{877CECA2-DC4D-407C-87D4-83BB5F8294F0}">
    <text>Leave this cell blank.</text>
  </threadedComment>
  <threadedComment ref="K269" dT="2020-08-19T00:06:43.00" personId="{CF9C1542-4D0B-4235-8CFF-9F1824967820}" id="{9B65AEA3-6B9F-4206-945B-4D5D85B5F857}">
    <text>Leave this cell blank.</text>
  </threadedComment>
  <threadedComment ref="K270" dT="2020-08-19T00:06:43.00" personId="{CF9C1542-4D0B-4235-8CFF-9F1824967820}" id="{2A7EEB54-8A96-43CD-833B-503F095EF878}">
    <text>Leave this cell blank.</text>
  </threadedComment>
  <threadedComment ref="K271" dT="2020-08-19T00:06:43.00" personId="{CF9C1542-4D0B-4235-8CFF-9F1824967820}" id="{7E5F218D-776D-49C5-A2D1-A80582C26B54}">
    <text>Leave this cell blank.</text>
  </threadedComment>
  <threadedComment ref="K272" dT="2020-08-19T00:06:43.00" personId="{CF9C1542-4D0B-4235-8CFF-9F1824967820}" id="{64A66ED3-610A-42C6-8B69-B0901A41EB38}">
    <text>Leave this cell blank.</text>
  </threadedComment>
  <threadedComment ref="K273" dT="2020-08-19T00:06:43.00" personId="{CF9C1542-4D0B-4235-8CFF-9F1824967820}" id="{CBC2DB4E-97D0-47BA-A8F9-6CA45B3C34B6}">
    <text>Leave this cell blank.</text>
  </threadedComment>
  <threadedComment ref="K275" dT="2020-08-19T00:06:43.00" personId="{CF9C1542-4D0B-4235-8CFF-9F1824967820}" id="{709BA4C4-3F87-4DE5-BB33-43CEFDE5370C}">
    <text>Leave this cell blank.</text>
  </threadedComment>
  <threadedComment ref="J1118" dT="2020-08-19T00:06:43.00" personId="{CF9C1542-4D0B-4235-8CFF-9F1824967820}" id="{C8FCEFA9-3E40-4839-831B-C6A43AA5CA5C}">
    <text>Leave this cell blank.</text>
  </threadedComment>
  <threadedComment ref="J1119" dT="2020-08-19T00:06:43.00" personId="{CF9C1542-4D0B-4235-8CFF-9F1824967820}" id="{9397021C-08DD-4FE0-8359-BA300A7C5D5B}">
    <text>Leave this cell blank.</text>
  </threadedComment>
  <threadedComment ref="J1120" dT="2020-08-19T00:06:43.00" personId="{CF9C1542-4D0B-4235-8CFF-9F1824967820}" id="{BCAABC3F-A3B7-4C3A-B9F8-0C83B386B714}">
    <text>Leave this cell blank.</text>
  </threadedComment>
  <threadedComment ref="J1121" dT="2020-08-19T00:06:43.00" personId="{CF9C1542-4D0B-4235-8CFF-9F1824967820}" id="{B0484148-8B53-48D9-B520-C2ED0C9DDA6C}">
    <text>Leave this cell blank.</text>
  </threadedComment>
  <threadedComment ref="J1122" dT="2020-08-19T00:06:43.00" personId="{CF9C1542-4D0B-4235-8CFF-9F1824967820}" id="{635E13E9-FBBD-4BE1-9AA1-9742E7A90C47}">
    <text>Leave this cell blank.</text>
  </threadedComment>
  <threadedComment ref="J1123" dT="2020-08-19T00:06:43.00" personId="{CF9C1542-4D0B-4235-8CFF-9F1824967820}" id="{D69E2C3A-CB51-41CD-9565-F06C4A2D8AD0}">
    <text>Leave this cell blank.</text>
  </threadedComment>
  <threadedComment ref="J1124" dT="2020-08-19T00:06:43.00" personId="{CF9C1542-4D0B-4235-8CFF-9F1824967820}" id="{4C20668A-5291-4D69-B775-45461C4B446A}">
    <text>Leave this cell blank.</text>
  </threadedComment>
  <threadedComment ref="J1125" dT="2020-08-19T00:06:43.00" personId="{CF9C1542-4D0B-4235-8CFF-9F1824967820}" id="{DFFBB990-F4B3-4DED-9754-9795E504D83B}">
    <text>Leave this cell blank.</text>
  </threadedComment>
  <threadedComment ref="J1126" dT="2020-08-19T00:06:43.00" personId="{CF9C1542-4D0B-4235-8CFF-9F1824967820}" id="{50FD6E59-6A68-4A21-9E8B-397728D60914}">
    <text>Leave this cell blank.</text>
  </threadedComment>
  <threadedComment ref="J1127" dT="2020-08-19T00:06:43.00" personId="{CF9C1542-4D0B-4235-8CFF-9F1824967820}" id="{770A19E3-C404-4770-944C-4BEC5CBFD04F}">
    <text>Leave this cell blank.</text>
  </threadedComment>
  <threadedComment ref="J1128" dT="2020-08-19T00:06:43.00" personId="{CF9C1542-4D0B-4235-8CFF-9F1824967820}" id="{86CFA3AA-125A-491C-B3C2-E7C155A2DBBC}">
    <text>Leave this cell blank.</text>
  </threadedComment>
  <threadedComment ref="J1129" dT="2020-08-19T00:06:43.00" personId="{CF9C1542-4D0B-4235-8CFF-9F1824967820}" id="{5A13A2ED-FCF8-462A-B182-AC3E50A92F94}">
    <text>Leave this cell blank.</text>
  </threadedComment>
  <threadedComment ref="J1130" dT="2020-08-19T00:06:43.00" personId="{CF9C1542-4D0B-4235-8CFF-9F1824967820}" id="{785BCBC5-BFEB-4E48-9E54-7BAC0188ACF2}">
    <text>Leave this cell blank.</text>
  </threadedComment>
  <threadedComment ref="J1131" dT="2020-08-19T00:06:43.00" personId="{CF9C1542-4D0B-4235-8CFF-9F1824967820}" id="{0D3E7A49-45A4-471B-8E7C-C1E569134040}">
    <text>Leave this cell blank.</text>
  </threadedComment>
  <threadedComment ref="J1132" dT="2020-08-19T00:06:43.00" personId="{CF9C1542-4D0B-4235-8CFF-9F1824967820}" id="{219885D5-2340-4EEE-9484-E5AED7DD6901}">
    <text>Leave this cell blank.</text>
  </threadedComment>
  <threadedComment ref="J1133" dT="2020-08-19T00:06:43.00" personId="{CF9C1542-4D0B-4235-8CFF-9F1824967820}" id="{492769E4-F6AE-4FBA-9523-2B41C2C9B35F}">
    <text>Leave this cell blank.</text>
  </threadedComment>
  <threadedComment ref="J1134" dT="2020-08-19T00:06:43.00" personId="{CF9C1542-4D0B-4235-8CFF-9F1824967820}" id="{314E261D-1EE5-4016-B355-C28F795A40C4}">
    <text>Leave this cell blank.</text>
  </threadedComment>
  <threadedComment ref="J1135" dT="2020-08-19T00:06:43.00" personId="{CF9C1542-4D0B-4235-8CFF-9F1824967820}" id="{F856B457-05C1-4F52-A648-BF3C09563101}">
    <text>Leave this cell blank.</text>
  </threadedComment>
  <threadedComment ref="J1136" dT="2020-08-19T00:06:43.00" personId="{CF9C1542-4D0B-4235-8CFF-9F1824967820}" id="{B5B78CFA-003B-4BB3-A912-3CA2369E5F73}">
    <text>Leave this cell blank.</text>
  </threadedComment>
  <threadedComment ref="J1137" dT="2020-08-19T00:06:43.00" personId="{CF9C1542-4D0B-4235-8CFF-9F1824967820}" id="{E6A0BB9D-E175-4093-AB56-0E0789907E3E}">
    <text>Leave this cell blank.</text>
  </threadedComment>
  <threadedComment ref="J1138" dT="2020-08-19T00:06:43.00" personId="{CF9C1542-4D0B-4235-8CFF-9F1824967820}" id="{95C0ADAA-E54A-42C3-81EA-16E3C60EE367}">
    <text>Leave this cell blank.</text>
  </threadedComment>
  <threadedComment ref="J1139" dT="2020-08-19T00:06:43.00" personId="{CF9C1542-4D0B-4235-8CFF-9F1824967820}" id="{F6858E60-9391-44EC-879E-5272FF76B5E9}">
    <text>Leave this cell blank.</text>
  </threadedComment>
  <threadedComment ref="J1140" dT="2020-08-19T00:06:43.00" personId="{CF9C1542-4D0B-4235-8CFF-9F1824967820}" id="{AD4DF913-31BD-486D-859A-10DE6BF1BE50}">
    <text>Leave this cell blank.</text>
  </threadedComment>
  <threadedComment ref="J1141" dT="2020-08-19T00:06:43.00" personId="{CF9C1542-4D0B-4235-8CFF-9F1824967820}" id="{D8D00129-64D3-4746-8C54-486CFD9C0373}">
    <text>Leave this cell blank.</text>
  </threadedComment>
  <threadedComment ref="J1142" dT="2020-08-19T00:06:43.00" personId="{CF9C1542-4D0B-4235-8CFF-9F1824967820}" id="{E7B0D3BE-1454-4851-93C1-671C79754EB8}">
    <text>Leave this cell blank.</text>
  </threadedComment>
  <threadedComment ref="J1143" dT="2020-08-19T00:06:43.00" personId="{CF9C1542-4D0B-4235-8CFF-9F1824967820}" id="{7E5C8482-CF6F-44D0-A70D-BFF25298D271}">
    <text>Leave this cell blank.</text>
  </threadedComment>
  <threadedComment ref="J1144" dT="2020-08-19T00:06:43.00" personId="{CF9C1542-4D0B-4235-8CFF-9F1824967820}" id="{409079D0-6679-4FB2-998C-0EF6123510CC}">
    <text>Leave this cell blank.</text>
  </threadedComment>
  <threadedComment ref="J1145" dT="2020-08-19T00:06:43.00" personId="{CF9C1542-4D0B-4235-8CFF-9F1824967820}" id="{11A48B05-0EAC-4CED-9571-5EFD66E1D5D2}">
    <text>Leave this cell blank.</text>
  </threadedComment>
  <threadedComment ref="J1146" dT="2020-08-19T00:06:43.00" personId="{CF9C1542-4D0B-4235-8CFF-9F1824967820}" id="{C80E4469-B5E3-47F6-B14A-C38B419C2C32}">
    <text>Leave this cell blank.</text>
  </threadedComment>
  <threadedComment ref="J1147" dT="2020-08-19T00:06:43.00" personId="{CF9C1542-4D0B-4235-8CFF-9F1824967820}" id="{2E2D8B69-027A-4BD5-B22C-14C22C12DBF1}">
    <text>Leave this cell blank.</text>
  </threadedComment>
  <threadedComment ref="J1148" dT="2020-08-19T00:06:43.00" personId="{CF9C1542-4D0B-4235-8CFF-9F1824967820}" id="{4AA8E4AC-2550-404F-93B5-A03BEAA85FD4}">
    <text>Leave this cell blank.</text>
  </threadedComment>
  <threadedComment ref="J1149" dT="2020-08-19T00:06:43.00" personId="{CF9C1542-4D0B-4235-8CFF-9F1824967820}" id="{ABFA919E-32C1-43FA-9F01-B9B3F11F7EB0}">
    <text>Leave this cell blank.</text>
  </threadedComment>
  <threadedComment ref="J1150" dT="2020-08-19T00:06:43.00" personId="{CF9C1542-4D0B-4235-8CFF-9F1824967820}" id="{9DECBEC0-42BA-47E6-8D88-7000F4BA6ECB}">
    <text>Leave this cell blank.</text>
  </threadedComment>
  <threadedComment ref="J1151" dT="2020-08-19T00:06:43.00" personId="{CF9C1542-4D0B-4235-8CFF-9F1824967820}" id="{6F5E87A7-9F7A-4EAA-A538-B5FF026E67D7}">
    <text>Leave this cell blank.</text>
  </threadedComment>
  <threadedComment ref="J1152" dT="2020-08-19T00:06:43.00" personId="{CF9C1542-4D0B-4235-8CFF-9F1824967820}" id="{8005E1BD-3B91-46BE-AF79-907373B0DB10}">
    <text>Leave this cell blank.</text>
  </threadedComment>
  <threadedComment ref="J1153" dT="2020-08-19T00:06:43.00" personId="{CF9C1542-4D0B-4235-8CFF-9F1824967820}" id="{EFFFBDD8-521B-4471-B020-783270122BAB}">
    <text>Leave this cell blank.</text>
  </threadedComment>
  <threadedComment ref="J1154" dT="2020-08-19T00:06:43.00" personId="{CF9C1542-4D0B-4235-8CFF-9F1824967820}" id="{5B9891B9-790E-4690-BF2B-40BA609C3028}">
    <text>Leave this cell blank.</text>
  </threadedComment>
  <threadedComment ref="J1155" dT="2020-08-19T00:06:43.00" personId="{CF9C1542-4D0B-4235-8CFF-9F1824967820}" id="{667227B6-A295-44D4-86E1-84921A45EAD9}">
    <text>Leave this cell blank.</text>
  </threadedComment>
  <threadedComment ref="J1156" dT="2020-08-19T00:06:43.00" personId="{CF9C1542-4D0B-4235-8CFF-9F1824967820}" id="{2763741A-F2A9-4DA0-AD77-0A0FFADE8D33}">
    <text>Leave this cell blank.</text>
  </threadedComment>
  <threadedComment ref="J1157" dT="2020-08-19T00:06:43.00" personId="{CF9C1542-4D0B-4235-8CFF-9F1824967820}" id="{8B36A7C5-41EB-4E4C-8449-9CAA139A1AAC}">
    <text>Leave this cell blank.</text>
  </threadedComment>
  <threadedComment ref="J1158" dT="2020-08-19T00:06:43.00" personId="{CF9C1542-4D0B-4235-8CFF-9F1824967820}" id="{1F4EC7CC-EC0A-4B24-B08E-5AAF64CCE088}">
    <text>Leave this cell blank.</text>
  </threadedComment>
  <threadedComment ref="J1159" dT="2020-08-19T00:06:43.00" personId="{CF9C1542-4D0B-4235-8CFF-9F1824967820}" id="{72A66368-817C-46CC-A524-DC5BFFB1884D}">
    <text>Leave this cell blank.</text>
  </threadedComment>
  <threadedComment ref="J1160" dT="2020-08-19T00:06:43.00" personId="{CF9C1542-4D0B-4235-8CFF-9F1824967820}" id="{9C121CEA-DB01-4A75-AB51-45E1DAF3008F}">
    <text>Leave this cell blank.</text>
  </threadedComment>
  <threadedComment ref="J1161" dT="2020-08-19T00:06:43.00" personId="{CF9C1542-4D0B-4235-8CFF-9F1824967820}" id="{37D715A0-1A20-4527-ADBE-5117646328EC}">
    <text>Leave this cell blank.</text>
  </threadedComment>
  <threadedComment ref="J1162" dT="2020-08-19T00:06:43.00" personId="{CF9C1542-4D0B-4235-8CFF-9F1824967820}" id="{1E13E6A8-5883-482F-9AEC-784AC831FF7F}">
    <text>Leave this cell blank.</text>
  </threadedComment>
  <threadedComment ref="J1163" dT="2020-08-19T00:06:43.00" personId="{CF9C1542-4D0B-4235-8CFF-9F1824967820}" id="{C4960A31-ACEF-424D-B146-89FF3A203F88}">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I40" dT="2021-05-24T22:03:23.71" personId="{CF9C1542-4D0B-4235-8CFF-9F1824967820}" id="{2C398B18-23A6-4946-A4DE-2C1B1E7C8343}">
    <text>Unit varies based on currency in this EPS region</text>
  </threadedComment>
</ThreadedComments>
</file>

<file path=xl/worksheets/_rels/sheet1.xml.rels><?xml version="1.0" encoding="UTF-8" standalone="yes"?>
<Relationships xmlns="http://schemas.openxmlformats.org/package/2006/relationships"><Relationship Id="rId1" Type="http://schemas.openxmlformats.org/officeDocument/2006/relationships/hyperlink" Target="https://www.energypolicy.solutions/" TargetMode="External"/></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_rels/sheet7.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8" Type="http://schemas.openxmlformats.org/officeDocument/2006/relationships/hyperlink" Target="https://www.energysage.com/solar/cost-benefit/solar-investment-tax-credit/" TargetMode="External"/><Relationship Id="rId3" Type="http://schemas.openxmlformats.org/officeDocument/2006/relationships/hyperlink" Target="https://wamu.org/story/19/03/18/japan-is-betting-big-on-the-future-of-hydrogen-cars/" TargetMode="External"/><Relationship Id="rId7" Type="http://schemas.openxmlformats.org/officeDocument/2006/relationships/hyperlink" Target="http://biomassmagazine.com/articles/8185/usda-loan-guarantees-support-3-biomass-power-plants" TargetMode="External"/><Relationship Id="rId2" Type="http://schemas.openxmlformats.org/officeDocument/2006/relationships/hyperlink" Target="https://www.greentechmedia.com/articles/read/electric-buses-are-going-to-dominate%20plus%20statistics%20from%20FoVObE%20variable" TargetMode="External"/><Relationship Id="rId1" Type="http://schemas.openxmlformats.org/officeDocument/2006/relationships/hyperlink" Target="https://autoalliance.org/energy-environment/state-electric-vehicle-mandate/" TargetMode="External"/><Relationship Id="rId6" Type="http://schemas.openxmlformats.org/officeDocument/2006/relationships/hyperlink" Target="https://www.energysage.com/solar/cost-benefit/solar-investment-tax-credit/" TargetMode="External"/><Relationship Id="rId5" Type="http://schemas.openxmlformats.org/officeDocument/2006/relationships/hyperlink" Target="https://www.energysage.com/solar/cost-benefit/solar-investment-tax-credit/" TargetMode="External"/><Relationship Id="rId4" Type="http://schemas.openxmlformats.org/officeDocument/2006/relationships/hyperlink" Target="https://www.energy.gov/articles/secretary-perry-announces-financial-close-additional-loan-guarantees-during-trip-vogtle" TargetMode="External"/><Relationship Id="rId9" Type="http://schemas.openxmlformats.org/officeDocument/2006/relationships/hyperlink" Target="https://www.fas.org/sgp/crs/misc/R40562.pdf,%20p.3,%20paragraph%201"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67"/>
  <sheetViews>
    <sheetView tabSelected="1" workbookViewId="0">
      <selection activeCell="B2" sqref="B2"/>
    </sheetView>
  </sheetViews>
  <sheetFormatPr defaultColWidth="8.85546875" defaultRowHeight="15" x14ac:dyDescent="0.25"/>
  <cols>
    <col min="1" max="1" width="28.7109375" style="114" customWidth="1"/>
    <col min="2" max="2" width="24.28515625" style="114" customWidth="1"/>
    <col min="3" max="3" width="13.42578125" style="114" customWidth="1"/>
    <col min="4" max="6" width="8.85546875" style="114" customWidth="1"/>
    <col min="7" max="7" width="13.28515625" style="114" customWidth="1"/>
    <col min="8" max="16384" width="8.85546875" style="114"/>
  </cols>
  <sheetData>
    <row r="1" spans="1:8" x14ac:dyDescent="0.25">
      <c r="A1" s="29" t="s">
        <v>0</v>
      </c>
      <c r="B1" s="98" t="s">
        <v>57</v>
      </c>
      <c r="C1" s="168">
        <v>44307</v>
      </c>
      <c r="G1" s="98" t="s">
        <v>2</v>
      </c>
      <c r="H1" s="98" t="s">
        <v>3</v>
      </c>
    </row>
    <row r="2" spans="1:8" x14ac:dyDescent="0.25">
      <c r="G2" s="98" t="s">
        <v>4</v>
      </c>
      <c r="H2" s="98" t="s">
        <v>5</v>
      </c>
    </row>
    <row r="3" spans="1:8" x14ac:dyDescent="0.25">
      <c r="A3" t="s">
        <v>6</v>
      </c>
      <c r="G3" s="98" t="s">
        <v>7</v>
      </c>
      <c r="H3" s="98" t="s">
        <v>8</v>
      </c>
    </row>
    <row r="4" spans="1:8" x14ac:dyDescent="0.25">
      <c r="A4" t="s">
        <v>9</v>
      </c>
      <c r="G4" s="98" t="s">
        <v>10</v>
      </c>
      <c r="H4" s="98" t="s">
        <v>11</v>
      </c>
    </row>
    <row r="5" spans="1:8" x14ac:dyDescent="0.25">
      <c r="A5" t="s">
        <v>12</v>
      </c>
      <c r="G5" s="98" t="s">
        <v>13</v>
      </c>
      <c r="H5" s="98" t="s">
        <v>14</v>
      </c>
    </row>
    <row r="6" spans="1:8" x14ac:dyDescent="0.25">
      <c r="A6" t="s">
        <v>15</v>
      </c>
      <c r="G6" s="98" t="s">
        <v>16</v>
      </c>
      <c r="H6" s="98" t="s">
        <v>17</v>
      </c>
    </row>
    <row r="7" spans="1:8" x14ac:dyDescent="0.25">
      <c r="G7" s="98" t="s">
        <v>18</v>
      </c>
      <c r="H7" s="98" t="s">
        <v>19</v>
      </c>
    </row>
    <row r="8" spans="1:8" x14ac:dyDescent="0.25">
      <c r="A8" t="s">
        <v>20</v>
      </c>
      <c r="G8" s="98" t="s">
        <v>21</v>
      </c>
      <c r="H8" s="98" t="s">
        <v>22</v>
      </c>
    </row>
    <row r="9" spans="1:8" x14ac:dyDescent="0.25">
      <c r="A9" t="s">
        <v>23</v>
      </c>
      <c r="G9" s="98" t="s">
        <v>24</v>
      </c>
      <c r="H9" s="98" t="s">
        <v>25</v>
      </c>
    </row>
    <row r="10" spans="1:8" x14ac:dyDescent="0.25">
      <c r="A10" s="21" t="s">
        <v>26</v>
      </c>
      <c r="G10" s="98" t="s">
        <v>27</v>
      </c>
      <c r="H10" s="98" t="s">
        <v>28</v>
      </c>
    </row>
    <row r="11" spans="1:8" x14ac:dyDescent="0.25">
      <c r="A11" s="21"/>
      <c r="G11" s="98" t="s">
        <v>29</v>
      </c>
      <c r="H11" s="98" t="s">
        <v>30</v>
      </c>
    </row>
    <row r="12" spans="1:8" x14ac:dyDescent="0.25">
      <c r="A12" t="s">
        <v>31</v>
      </c>
      <c r="G12" s="98" t="s">
        <v>32</v>
      </c>
      <c r="H12" s="98" t="s">
        <v>33</v>
      </c>
    </row>
    <row r="13" spans="1:8" x14ac:dyDescent="0.25">
      <c r="A13" t="s">
        <v>34</v>
      </c>
      <c r="G13" s="98" t="s">
        <v>35</v>
      </c>
      <c r="H13" s="98" t="s">
        <v>36</v>
      </c>
    </row>
    <row r="14" spans="1:8" x14ac:dyDescent="0.25">
      <c r="A14" t="s">
        <v>37</v>
      </c>
      <c r="G14" s="98" t="s">
        <v>38</v>
      </c>
      <c r="H14" s="98" t="s">
        <v>39</v>
      </c>
    </row>
    <row r="15" spans="1:8" x14ac:dyDescent="0.25">
      <c r="G15" s="98" t="s">
        <v>40</v>
      </c>
      <c r="H15" s="98" t="s">
        <v>41</v>
      </c>
    </row>
    <row r="16" spans="1:8" x14ac:dyDescent="0.25">
      <c r="A16" s="22" t="s">
        <v>42</v>
      </c>
      <c r="B16" s="64"/>
      <c r="G16" s="98" t="s">
        <v>43</v>
      </c>
      <c r="H16" s="98" t="s">
        <v>44</v>
      </c>
    </row>
    <row r="17" spans="1:8" x14ac:dyDescent="0.25">
      <c r="A17" t="s">
        <v>45</v>
      </c>
      <c r="B17" s="43">
        <f>MAX(PolicyLevers!H:H)</f>
        <v>1511</v>
      </c>
      <c r="G17" s="98" t="s">
        <v>46</v>
      </c>
      <c r="H17" s="98" t="s">
        <v>47</v>
      </c>
    </row>
    <row r="18" spans="1:8" x14ac:dyDescent="0.25">
      <c r="A18" t="s">
        <v>48</v>
      </c>
      <c r="B18" s="43" t="str">
        <f t="array" ref="B18">IF(MIN(IF(COUNTIF('PolicyLevers Old'!$H$2:$H$1669,'PolicyLevers Old'!$H$2:$H$1669)&gt;1,'PolicyLevers Old'!$H$2:$H$1669, ""))=0,"No duplicate ID numbers",MIN(IF(COUNTIF('PolicyLevers Old'!$H$2:$H$1669,'PolicyLevers Old'!$H$2:$H$1669)&gt;1,'PolicyLevers Old'!$H$2:$H$1669, "")))</f>
        <v>No duplicate ID numbers</v>
      </c>
      <c r="G18" s="98" t="s">
        <v>49</v>
      </c>
      <c r="H18" s="98" t="s">
        <v>50</v>
      </c>
    </row>
    <row r="19" spans="1:8" ht="32.1" customHeight="1" x14ac:dyDescent="0.25">
      <c r="A19" s="113" t="s">
        <v>51</v>
      </c>
      <c r="B19" s="43" t="str">
        <f t="array" ref="B19">IF(MIN(IF((NOT(ISNUMBER('PolicyLevers Old'!$H$2:$H$1669)))*(ISTEXT('PolicyLevers Old'!$I$2:$I$1669)),ROW('PolicyLevers Old'!$H$2:$H$1669)))=0,"No missing ID numbers",MIN(IF((NOT(ISNUMBER('PolicyLevers Old'!$H$2:$H$1669)))*(ISTEXT('PolicyLevers Old'!$I$2:$I$1669)),ROW('PolicyLevers Old'!$H$2:$H$1669))))</f>
        <v>No missing ID numbers</v>
      </c>
      <c r="G19" s="98" t="s">
        <v>52</v>
      </c>
      <c r="H19" s="98" t="s">
        <v>53</v>
      </c>
    </row>
    <row r="20" spans="1:8" x14ac:dyDescent="0.25">
      <c r="G20" s="98" t="s">
        <v>54</v>
      </c>
      <c r="H20" s="98" t="s">
        <v>55</v>
      </c>
    </row>
    <row r="21" spans="1:8" x14ac:dyDescent="0.25">
      <c r="A21" s="22" t="s">
        <v>56</v>
      </c>
      <c r="B21" s="64"/>
      <c r="G21" s="98" t="s">
        <v>57</v>
      </c>
      <c r="H21" s="98" t="s">
        <v>58</v>
      </c>
    </row>
    <row r="22" spans="1:8" x14ac:dyDescent="0.25">
      <c r="A22" t="s">
        <v>59</v>
      </c>
      <c r="G22" s="98" t="s">
        <v>60</v>
      </c>
      <c r="H22" s="98" t="s">
        <v>61</v>
      </c>
    </row>
    <row r="23" spans="1:8" x14ac:dyDescent="0.25">
      <c r="A23" t="s">
        <v>62</v>
      </c>
      <c r="G23" s="98" t="s">
        <v>63</v>
      </c>
      <c r="H23" s="98" t="s">
        <v>64</v>
      </c>
    </row>
    <row r="24" spans="1:8" x14ac:dyDescent="0.25">
      <c r="A24" t="s">
        <v>65</v>
      </c>
      <c r="G24" s="98" t="s">
        <v>66</v>
      </c>
      <c r="H24" s="98" t="s">
        <v>67</v>
      </c>
    </row>
    <row r="25" spans="1:8" x14ac:dyDescent="0.25">
      <c r="A25" t="s">
        <v>68</v>
      </c>
      <c r="G25" s="98" t="s">
        <v>69</v>
      </c>
      <c r="H25" s="98" t="s">
        <v>70</v>
      </c>
    </row>
    <row r="26" spans="1:8" x14ac:dyDescent="0.25">
      <c r="A26" t="s">
        <v>71</v>
      </c>
      <c r="G26" s="98" t="s">
        <v>72</v>
      </c>
      <c r="H26" s="98" t="s">
        <v>73</v>
      </c>
    </row>
    <row r="27" spans="1:8" x14ac:dyDescent="0.25">
      <c r="G27" s="98" t="s">
        <v>74</v>
      </c>
      <c r="H27" s="98" t="s">
        <v>75</v>
      </c>
    </row>
    <row r="28" spans="1:8" x14ac:dyDescent="0.25">
      <c r="A28" t="s">
        <v>76</v>
      </c>
      <c r="G28" s="98" t="s">
        <v>77</v>
      </c>
      <c r="H28" s="98" t="s">
        <v>78</v>
      </c>
    </row>
    <row r="29" spans="1:8" x14ac:dyDescent="0.25">
      <c r="A29" t="s">
        <v>79</v>
      </c>
      <c r="G29" s="98" t="s">
        <v>80</v>
      </c>
      <c r="H29" s="98" t="s">
        <v>81</v>
      </c>
    </row>
    <row r="30" spans="1:8" x14ac:dyDescent="0.25">
      <c r="A30" t="s">
        <v>82</v>
      </c>
      <c r="G30" s="98" t="s">
        <v>83</v>
      </c>
      <c r="H30" s="98" t="s">
        <v>84</v>
      </c>
    </row>
    <row r="31" spans="1:8" x14ac:dyDescent="0.25">
      <c r="G31" s="98" t="s">
        <v>85</v>
      </c>
      <c r="H31" s="98" t="s">
        <v>86</v>
      </c>
    </row>
    <row r="32" spans="1:8" x14ac:dyDescent="0.25">
      <c r="A32" t="s">
        <v>87</v>
      </c>
      <c r="G32" s="98" t="s">
        <v>88</v>
      </c>
      <c r="H32" s="98" t="s">
        <v>89</v>
      </c>
    </row>
    <row r="33" spans="1:8" x14ac:dyDescent="0.25">
      <c r="A33" t="s">
        <v>90</v>
      </c>
      <c r="G33" s="98" t="s">
        <v>91</v>
      </c>
      <c r="H33" s="98" t="s">
        <v>92</v>
      </c>
    </row>
    <row r="34" spans="1:8" x14ac:dyDescent="0.25">
      <c r="A34" t="s">
        <v>93</v>
      </c>
      <c r="G34" s="98" t="s">
        <v>94</v>
      </c>
      <c r="H34" s="98" t="s">
        <v>95</v>
      </c>
    </row>
    <row r="35" spans="1:8" x14ac:dyDescent="0.25">
      <c r="G35" s="98" t="s">
        <v>96</v>
      </c>
      <c r="H35" s="98" t="s">
        <v>97</v>
      </c>
    </row>
    <row r="36" spans="1:8" x14ac:dyDescent="0.25">
      <c r="A36" t="s">
        <v>98</v>
      </c>
      <c r="G36" s="98" t="s">
        <v>99</v>
      </c>
      <c r="H36" s="98" t="s">
        <v>100</v>
      </c>
    </row>
    <row r="37" spans="1:8" x14ac:dyDescent="0.25">
      <c r="A37" t="s">
        <v>101</v>
      </c>
      <c r="G37" s="98" t="s">
        <v>102</v>
      </c>
      <c r="H37" s="98" t="s">
        <v>103</v>
      </c>
    </row>
    <row r="38" spans="1:8" x14ac:dyDescent="0.25">
      <c r="A38" t="s">
        <v>104</v>
      </c>
      <c r="G38" s="98" t="s">
        <v>105</v>
      </c>
      <c r="H38" s="98" t="s">
        <v>106</v>
      </c>
    </row>
    <row r="39" spans="1:8" x14ac:dyDescent="0.25">
      <c r="G39" s="98" t="s">
        <v>107</v>
      </c>
      <c r="H39" s="98" t="s">
        <v>108</v>
      </c>
    </row>
    <row r="40" spans="1:8" x14ac:dyDescent="0.25">
      <c r="A40" s="22" t="s">
        <v>109</v>
      </c>
      <c r="B40" s="64"/>
      <c r="G40" s="98" t="s">
        <v>110</v>
      </c>
      <c r="H40" s="98" t="s">
        <v>111</v>
      </c>
    </row>
    <row r="41" spans="1:8" x14ac:dyDescent="0.25">
      <c r="A41" t="s">
        <v>112</v>
      </c>
      <c r="G41" s="98" t="s">
        <v>113</v>
      </c>
      <c r="H41" s="98" t="s">
        <v>114</v>
      </c>
    </row>
    <row r="42" spans="1:8" x14ac:dyDescent="0.25">
      <c r="A42" t="s">
        <v>115</v>
      </c>
      <c r="G42" s="98" t="s">
        <v>116</v>
      </c>
      <c r="H42" s="98" t="s">
        <v>117</v>
      </c>
    </row>
    <row r="43" spans="1:8" x14ac:dyDescent="0.25">
      <c r="G43" s="98" t="s">
        <v>118</v>
      </c>
      <c r="H43" s="98" t="s">
        <v>119</v>
      </c>
    </row>
    <row r="44" spans="1:8" x14ac:dyDescent="0.25">
      <c r="A44" t="s">
        <v>120</v>
      </c>
      <c r="G44" s="98" t="s">
        <v>121</v>
      </c>
      <c r="H44" s="98" t="s">
        <v>122</v>
      </c>
    </row>
    <row r="45" spans="1:8" x14ac:dyDescent="0.25">
      <c r="A45" t="s">
        <v>123</v>
      </c>
      <c r="G45" s="98" t="s">
        <v>124</v>
      </c>
      <c r="H45" s="98" t="s">
        <v>125</v>
      </c>
    </row>
    <row r="46" spans="1:8" x14ac:dyDescent="0.25">
      <c r="A46" t="s">
        <v>126</v>
      </c>
      <c r="G46" s="98" t="s">
        <v>127</v>
      </c>
      <c r="H46" s="98" t="s">
        <v>128</v>
      </c>
    </row>
    <row r="47" spans="1:8" x14ac:dyDescent="0.25">
      <c r="A47" t="s">
        <v>129</v>
      </c>
      <c r="G47" s="98" t="s">
        <v>130</v>
      </c>
      <c r="H47" s="98" t="s">
        <v>131</v>
      </c>
    </row>
    <row r="48" spans="1:8" x14ac:dyDescent="0.25">
      <c r="G48" s="98" t="s">
        <v>132</v>
      </c>
      <c r="H48" s="98" t="s">
        <v>133</v>
      </c>
    </row>
    <row r="49" spans="1:8" x14ac:dyDescent="0.25">
      <c r="G49" s="98" t="s">
        <v>1</v>
      </c>
      <c r="H49" s="98" t="s">
        <v>134</v>
      </c>
    </row>
    <row r="50" spans="1:8" x14ac:dyDescent="0.25">
      <c r="A50" s="29" t="s">
        <v>135</v>
      </c>
      <c r="G50" s="98" t="s">
        <v>136</v>
      </c>
      <c r="H50" s="98" t="s">
        <v>137</v>
      </c>
    </row>
    <row r="51" spans="1:8" x14ac:dyDescent="0.25">
      <c r="A51" t="s">
        <v>138</v>
      </c>
    </row>
    <row r="52" spans="1:8" x14ac:dyDescent="0.25">
      <c r="A52" t="s">
        <v>139</v>
      </c>
    </row>
    <row r="54" spans="1:8" x14ac:dyDescent="0.25">
      <c r="A54" t="s">
        <v>140</v>
      </c>
      <c r="B54" s="29" t="s">
        <v>141</v>
      </c>
    </row>
    <row r="55" spans="1:8" ht="15.95" customHeight="1" x14ac:dyDescent="0.25">
      <c r="A55" s="106" t="s">
        <v>142</v>
      </c>
      <c r="B55" s="114" t="s">
        <v>2037</v>
      </c>
    </row>
    <row r="56" spans="1:8" x14ac:dyDescent="0.25">
      <c r="A56" s="108" t="s">
        <v>143</v>
      </c>
    </row>
    <row r="57" spans="1:8" ht="15.95" customHeight="1" x14ac:dyDescent="0.25">
      <c r="A57" s="107" t="s">
        <v>144</v>
      </c>
    </row>
    <row r="58" spans="1:8" ht="15.95" customHeight="1" x14ac:dyDescent="0.25">
      <c r="A58" s="107" t="s">
        <v>145</v>
      </c>
    </row>
    <row r="59" spans="1:8" ht="15.95" customHeight="1" x14ac:dyDescent="0.25">
      <c r="A59" s="107" t="s">
        <v>146</v>
      </c>
    </row>
    <row r="60" spans="1:8" x14ac:dyDescent="0.25">
      <c r="A60" s="108" t="s">
        <v>147</v>
      </c>
    </row>
    <row r="61" spans="1:8" ht="15.95" customHeight="1" x14ac:dyDescent="0.25">
      <c r="A61" s="113" t="s">
        <v>148</v>
      </c>
    </row>
    <row r="62" spans="1:8" ht="15.95" customHeight="1" x14ac:dyDescent="0.25">
      <c r="A62" s="113" t="s">
        <v>149</v>
      </c>
    </row>
    <row r="64" spans="1:8" ht="32.1" customHeight="1" x14ac:dyDescent="0.25">
      <c r="A64" s="103" t="s">
        <v>150</v>
      </c>
      <c r="B64" t="s">
        <v>2040</v>
      </c>
    </row>
    <row r="65" spans="1:1" x14ac:dyDescent="0.25">
      <c r="A65" t="s">
        <v>143</v>
      </c>
    </row>
    <row r="66" spans="1:1" ht="15.95" customHeight="1" x14ac:dyDescent="0.25">
      <c r="A66" s="113" t="s">
        <v>148</v>
      </c>
    </row>
    <row r="67" spans="1:1" ht="15.95" customHeight="1" x14ac:dyDescent="0.25">
      <c r="A67" s="113" t="s">
        <v>149</v>
      </c>
    </row>
  </sheetData>
  <conditionalFormatting sqref="B18">
    <cfRule type="containsText" dxfId="250" priority="3" stopIfTrue="1" operator="containsText" text="No duplicate ID numbers">
      <formula>NOT(ISERROR(SEARCH("No duplicate ID numbers",B18)))</formula>
    </cfRule>
    <cfRule type="cellIs" dxfId="249" priority="4" operator="greaterThan">
      <formula>0</formula>
    </cfRule>
  </conditionalFormatting>
  <conditionalFormatting sqref="B19">
    <cfRule type="containsText" dxfId="248" priority="1" stopIfTrue="1" operator="containsText" text="No missing ID numbers">
      <formula>NOT(ISERROR(SEARCH("No missing ID numbers",B19)))</formula>
    </cfRule>
    <cfRule type="cellIs" dxfId="247"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21E40C-86B7-8746-A7F5-E7AD9FAC5C4B}">
  <dimension ref="A1:J14"/>
  <sheetViews>
    <sheetView workbookViewId="0"/>
  </sheetViews>
  <sheetFormatPr defaultColWidth="11.42578125" defaultRowHeight="15" x14ac:dyDescent="0.25"/>
  <cols>
    <col min="1" max="1" width="20.7109375" customWidth="1"/>
  </cols>
  <sheetData>
    <row r="1" spans="1:10" x14ac:dyDescent="0.25">
      <c r="A1" s="29" t="s">
        <v>2070</v>
      </c>
    </row>
    <row r="2" spans="1:10" x14ac:dyDescent="0.25">
      <c r="A2" s="29" t="s">
        <v>2066</v>
      </c>
    </row>
    <row r="3" spans="1:10" ht="15.75" x14ac:dyDescent="0.25">
      <c r="A3" s="245" t="s">
        <v>1897</v>
      </c>
      <c r="B3" s="245" t="s">
        <v>1898</v>
      </c>
      <c r="C3" s="245" t="s">
        <v>1899</v>
      </c>
      <c r="D3" s="245" t="s">
        <v>1900</v>
      </c>
      <c r="E3" s="245" t="s">
        <v>1901</v>
      </c>
      <c r="F3" s="245" t="s">
        <v>1902</v>
      </c>
      <c r="G3" s="245" t="s">
        <v>1903</v>
      </c>
      <c r="H3" s="245" t="s">
        <v>1904</v>
      </c>
      <c r="I3" s="245" t="s">
        <v>1905</v>
      </c>
      <c r="J3" s="245" t="s">
        <v>1906</v>
      </c>
    </row>
    <row r="4" spans="1:10" ht="15.75" x14ac:dyDescent="0.25">
      <c r="A4" s="245">
        <v>2020</v>
      </c>
      <c r="B4" s="245">
        <v>0</v>
      </c>
      <c r="C4" s="245">
        <v>1.59965</v>
      </c>
      <c r="D4" s="245">
        <v>7.6132600000000004</v>
      </c>
      <c r="E4" s="245">
        <v>3.6472799999999999</v>
      </c>
      <c r="F4" s="245">
        <v>14.0167</v>
      </c>
      <c r="G4" s="245">
        <v>12.6975</v>
      </c>
      <c r="H4" s="245">
        <v>26.9559</v>
      </c>
      <c r="I4" s="245">
        <v>0</v>
      </c>
      <c r="J4" s="245">
        <v>-6.4383600000000003</v>
      </c>
    </row>
    <row r="5" spans="1:10" x14ac:dyDescent="0.25">
      <c r="A5" s="29"/>
    </row>
    <row r="7" spans="1:10" ht="30" x14ac:dyDescent="0.25">
      <c r="A7" s="170" t="s">
        <v>2068</v>
      </c>
      <c r="B7" s="6" t="s">
        <v>2069</v>
      </c>
    </row>
    <row r="8" spans="1:10" x14ac:dyDescent="0.25">
      <c r="A8" s="172">
        <v>0.45</v>
      </c>
    </row>
    <row r="9" spans="1:10" x14ac:dyDescent="0.25">
      <c r="A9" s="73" t="s">
        <v>1897</v>
      </c>
      <c r="B9" s="169"/>
    </row>
    <row r="10" spans="1:10" x14ac:dyDescent="0.25">
      <c r="A10" s="45">
        <v>2030</v>
      </c>
    </row>
    <row r="11" spans="1:10" x14ac:dyDescent="0.25">
      <c r="A11" s="29" t="s">
        <v>1329</v>
      </c>
    </row>
    <row r="12" spans="1:10" x14ac:dyDescent="0.25">
      <c r="A12" s="45" t="str">
        <f>IFERROR(_xlfn.CONCAT(A8*100,"%", " below 2005 Baseline by ", A10),"")</f>
        <v>45% below 2005 Baseline by 2030</v>
      </c>
    </row>
    <row r="13" spans="1:10" x14ac:dyDescent="0.25">
      <c r="A13" s="29" t="s">
        <v>1333</v>
      </c>
    </row>
    <row r="14" spans="1:10" x14ac:dyDescent="0.25">
      <c r="A14" s="45" t="s">
        <v>2171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1000"/>
  <sheetViews>
    <sheetView workbookViewId="0"/>
  </sheetViews>
  <sheetFormatPr defaultColWidth="12.7109375" defaultRowHeight="15" customHeight="1" x14ac:dyDescent="0.2"/>
  <cols>
    <col min="1" max="1" width="18.140625" style="70" customWidth="1"/>
    <col min="2" max="2" width="15.7109375" style="70" customWidth="1"/>
    <col min="3" max="3" width="13.7109375" style="70" customWidth="1"/>
    <col min="4" max="4" width="15.85546875" style="70" customWidth="1"/>
    <col min="5" max="5" width="15.7109375" style="70" customWidth="1"/>
    <col min="6" max="7" width="21" style="70" customWidth="1"/>
    <col min="8" max="8" width="11.7109375" style="70" customWidth="1"/>
    <col min="9" max="9" width="27.7109375" style="70" customWidth="1"/>
    <col min="10" max="10" width="14.140625" style="70" customWidth="1"/>
    <col min="11" max="11" width="10.28515625" style="70" customWidth="1"/>
    <col min="12" max="12" width="7.7109375" style="70" customWidth="1"/>
    <col min="13" max="13" width="16.85546875" style="70" customWidth="1"/>
    <col min="14" max="26" width="7.7109375" style="70" customWidth="1"/>
    <col min="27" max="30" width="12.7109375" style="70" customWidth="1"/>
    <col min="31" max="16384" width="12.7109375" style="70"/>
  </cols>
  <sheetData>
    <row r="1" spans="1:26" x14ac:dyDescent="0.25">
      <c r="A1" s="69" t="s">
        <v>273</v>
      </c>
      <c r="B1" s="69" t="str">
        <f>About!B1</f>
        <v>Massachusetts</v>
      </c>
      <c r="C1" s="69"/>
      <c r="D1" s="69"/>
      <c r="E1" s="69"/>
      <c r="F1" s="69"/>
      <c r="G1" s="69"/>
      <c r="H1" s="69"/>
      <c r="I1" s="69"/>
      <c r="J1" s="69"/>
      <c r="K1" s="69"/>
      <c r="L1" s="69"/>
      <c r="M1" s="69"/>
      <c r="N1" s="69"/>
      <c r="O1" s="69"/>
      <c r="P1" s="69"/>
      <c r="Q1" s="69"/>
      <c r="R1" s="69"/>
      <c r="S1" s="69"/>
      <c r="T1" s="69"/>
      <c r="U1" s="69"/>
      <c r="V1" s="69"/>
      <c r="W1" s="69"/>
      <c r="X1" s="69"/>
      <c r="Y1" s="69"/>
      <c r="Z1" s="69"/>
    </row>
    <row r="2" spans="1:26" ht="46.5" customHeight="1" x14ac:dyDescent="0.25">
      <c r="A2" s="69"/>
      <c r="B2" s="71">
        <v>2005</v>
      </c>
      <c r="C2" s="71" t="s">
        <v>1874</v>
      </c>
      <c r="D2" s="71" t="s">
        <v>1875</v>
      </c>
      <c r="E2" s="71" t="s">
        <v>1876</v>
      </c>
      <c r="F2" s="71" t="s">
        <v>1877</v>
      </c>
      <c r="G2" s="71" t="s">
        <v>1878</v>
      </c>
      <c r="H2" s="72" t="s">
        <v>2067</v>
      </c>
      <c r="I2" s="71" t="s">
        <v>1879</v>
      </c>
      <c r="J2" s="71" t="s">
        <v>1880</v>
      </c>
      <c r="K2" s="69" t="s">
        <v>1881</v>
      </c>
      <c r="L2" s="69"/>
      <c r="M2" s="69" t="s">
        <v>1882</v>
      </c>
      <c r="N2" s="69"/>
      <c r="O2" s="69"/>
      <c r="P2" s="69"/>
      <c r="Q2" s="69"/>
      <c r="R2" s="69"/>
      <c r="S2" s="69"/>
      <c r="T2" s="69"/>
      <c r="U2" s="69"/>
      <c r="V2" s="69"/>
      <c r="W2" s="69"/>
      <c r="X2" s="69"/>
      <c r="Y2" s="69"/>
      <c r="Z2" s="69"/>
    </row>
    <row r="3" spans="1:26" x14ac:dyDescent="0.25">
      <c r="A3" s="73" t="s">
        <v>1857</v>
      </c>
      <c r="B3" s="116">
        <f>'State 2005 Data'!J5</f>
        <v>0</v>
      </c>
      <c r="C3" s="74">
        <f>E28</f>
        <v>3.6472799999999999</v>
      </c>
      <c r="D3" s="75">
        <v>0.55000000000000004</v>
      </c>
      <c r="E3" s="75">
        <v>0.4</v>
      </c>
      <c r="F3" s="117">
        <f t="shared" ref="F3:G9" si="0">$C3*(1-D3)</f>
        <v>1.6412759999999997</v>
      </c>
      <c r="G3" s="117">
        <f t="shared" si="0"/>
        <v>2.1883679999999996</v>
      </c>
      <c r="H3" s="69"/>
      <c r="I3" s="76" t="e">
        <f t="shared" ref="I3:I11" si="1">1-F3/$B3</f>
        <v>#DIV/0!</v>
      </c>
      <c r="J3" s="76" t="e">
        <f>1-G3/$B3</f>
        <v>#DIV/0!</v>
      </c>
      <c r="K3" s="69" t="e">
        <f t="shared" ref="K3:K11" si="2">"In a scenario limiting global warming to 1.5 °C, " &amp; B$1 &amp; " would need to cut its " &amp; A3 &amp; " emissions by " &amp; ROUND(J3*100, 0) &amp; " to " &amp; ROUND(I3*100, 0) &amp; " percent of 2005 levels."</f>
        <v>#DIV/0!</v>
      </c>
      <c r="L3" s="69"/>
      <c r="M3" s="69"/>
      <c r="N3" s="69"/>
      <c r="O3" s="69"/>
      <c r="P3" s="69"/>
      <c r="Q3" s="69"/>
      <c r="R3" s="69"/>
      <c r="S3" s="69"/>
      <c r="T3" s="69"/>
      <c r="U3" s="69"/>
      <c r="V3" s="69"/>
      <c r="W3" s="69"/>
      <c r="X3" s="69"/>
      <c r="Y3" s="69"/>
      <c r="Z3" s="69"/>
    </row>
    <row r="4" spans="1:26" x14ac:dyDescent="0.25">
      <c r="A4" s="73" t="s">
        <v>1027</v>
      </c>
      <c r="B4" s="116">
        <f>'State 2005 Data'!J6</f>
        <v>0</v>
      </c>
      <c r="C4" s="74">
        <f>G28</f>
        <v>12.6975</v>
      </c>
      <c r="D4" s="75">
        <v>0.89</v>
      </c>
      <c r="E4" s="75">
        <v>0.66</v>
      </c>
      <c r="F4" s="117">
        <f t="shared" si="0"/>
        <v>1.3967249999999998</v>
      </c>
      <c r="G4" s="117">
        <f t="shared" si="0"/>
        <v>4.3171499999999998</v>
      </c>
      <c r="H4" s="69"/>
      <c r="I4" s="76" t="e">
        <f t="shared" si="1"/>
        <v>#DIV/0!</v>
      </c>
      <c r="J4" s="76" t="e">
        <f t="shared" ref="J4:J11" si="3">1-G4/$B4</f>
        <v>#DIV/0!</v>
      </c>
      <c r="K4" s="69" t="e">
        <f t="shared" si="2"/>
        <v>#DIV/0!</v>
      </c>
      <c r="L4" s="69"/>
      <c r="M4" s="69"/>
      <c r="N4" s="69"/>
      <c r="O4" s="69"/>
      <c r="P4" s="69"/>
      <c r="Q4" s="69"/>
      <c r="R4" s="69"/>
      <c r="S4" s="69"/>
      <c r="T4" s="69"/>
      <c r="U4" s="69"/>
      <c r="V4" s="69"/>
      <c r="W4" s="69"/>
      <c r="X4" s="69"/>
      <c r="Y4" s="69"/>
      <c r="Z4" s="69"/>
    </row>
    <row r="5" spans="1:26" x14ac:dyDescent="0.25">
      <c r="A5" s="73" t="s">
        <v>1858</v>
      </c>
      <c r="B5" s="116">
        <f>'State 2005 Data'!J7</f>
        <v>0</v>
      </c>
      <c r="C5" s="118">
        <f>H28</f>
        <v>26.9559</v>
      </c>
      <c r="D5" s="75">
        <v>0.41</v>
      </c>
      <c r="E5" s="75">
        <v>0.33</v>
      </c>
      <c r="F5" s="117">
        <f t="shared" si="0"/>
        <v>15.903981000000002</v>
      </c>
      <c r="G5" s="117">
        <f t="shared" si="0"/>
        <v>18.060452999999999</v>
      </c>
      <c r="H5" s="69"/>
      <c r="I5" s="76" t="e">
        <f>1-F5/$B5</f>
        <v>#DIV/0!</v>
      </c>
      <c r="J5" s="76" t="e">
        <f t="shared" si="3"/>
        <v>#DIV/0!</v>
      </c>
      <c r="K5" s="69" t="e">
        <f t="shared" si="2"/>
        <v>#DIV/0!</v>
      </c>
      <c r="L5" s="69"/>
      <c r="M5" s="69"/>
      <c r="N5" s="69"/>
      <c r="O5" s="69"/>
      <c r="P5" s="69"/>
      <c r="Q5" s="69"/>
      <c r="R5" s="69"/>
      <c r="S5" s="69"/>
      <c r="T5" s="69"/>
      <c r="U5" s="69"/>
      <c r="V5" s="69"/>
      <c r="W5" s="69"/>
      <c r="X5" s="69"/>
      <c r="Y5" s="69"/>
      <c r="Z5" s="69"/>
    </row>
    <row r="6" spans="1:26" x14ac:dyDescent="0.25">
      <c r="A6" s="73" t="s">
        <v>1859</v>
      </c>
      <c r="B6" s="116">
        <f>'State 2005 Data'!J8</f>
        <v>0</v>
      </c>
      <c r="C6" s="118">
        <f>F28</f>
        <v>14.0167</v>
      </c>
      <c r="D6" s="75">
        <v>0.48</v>
      </c>
      <c r="E6" s="75">
        <v>0.27</v>
      </c>
      <c r="F6" s="117">
        <f>$C6*(1-D6)</f>
        <v>7.2886839999999999</v>
      </c>
      <c r="G6" s="117">
        <f t="shared" si="0"/>
        <v>10.232191</v>
      </c>
      <c r="H6" s="69"/>
      <c r="I6" s="76" t="e">
        <f t="shared" si="1"/>
        <v>#DIV/0!</v>
      </c>
      <c r="J6" s="76" t="e">
        <f t="shared" si="3"/>
        <v>#DIV/0!</v>
      </c>
      <c r="K6" s="69" t="e">
        <f t="shared" si="2"/>
        <v>#DIV/0!</v>
      </c>
      <c r="L6" s="69"/>
      <c r="M6" s="69"/>
      <c r="N6" s="69"/>
      <c r="O6" s="69"/>
      <c r="P6" s="69"/>
      <c r="Q6" s="69"/>
      <c r="R6" s="69"/>
      <c r="S6" s="69"/>
      <c r="T6" s="69"/>
      <c r="U6" s="69"/>
      <c r="V6" s="69"/>
      <c r="W6" s="69"/>
      <c r="X6" s="69"/>
      <c r="Y6" s="69"/>
      <c r="Z6" s="69"/>
    </row>
    <row r="7" spans="1:26" x14ac:dyDescent="0.25">
      <c r="A7" s="73" t="s">
        <v>774</v>
      </c>
      <c r="B7" s="116">
        <f>'State 2005 Data'!J9</f>
        <v>0.31952172800242601</v>
      </c>
      <c r="C7" s="118">
        <f>D28</f>
        <v>7.6132600000000004</v>
      </c>
      <c r="D7" s="75">
        <v>0.06</v>
      </c>
      <c r="E7" s="75">
        <v>0.02</v>
      </c>
      <c r="F7" s="117">
        <f t="shared" si="0"/>
        <v>7.1564643999999999</v>
      </c>
      <c r="G7" s="117">
        <f t="shared" si="0"/>
        <v>7.4609947999999999</v>
      </c>
      <c r="H7" s="69"/>
      <c r="I7" s="76">
        <f t="shared" si="1"/>
        <v>-21.397426443392494</v>
      </c>
      <c r="J7" s="76">
        <f t="shared" si="3"/>
        <v>-22.350508419707069</v>
      </c>
      <c r="K7" s="69" t="str">
        <f t="shared" si="2"/>
        <v>In a scenario limiting global warming to 1.5 °C, Massachusetts would need to cut its agriculture emissions by -2235 to -2140 percent of 2005 levels.</v>
      </c>
      <c r="L7" s="69"/>
      <c r="M7" s="69"/>
      <c r="N7" s="69"/>
      <c r="O7" s="69"/>
      <c r="P7" s="69"/>
      <c r="Q7" s="69"/>
      <c r="R7" s="69"/>
      <c r="S7" s="69"/>
      <c r="T7" s="69"/>
      <c r="U7" s="69"/>
      <c r="V7" s="69"/>
      <c r="W7" s="69"/>
      <c r="X7" s="69"/>
      <c r="Y7" s="69"/>
      <c r="Z7" s="69"/>
    </row>
    <row r="8" spans="1:26" x14ac:dyDescent="0.25">
      <c r="A8" s="73" t="s">
        <v>1883</v>
      </c>
      <c r="B8" s="116">
        <f>C8</f>
        <v>-6.4383600000000003</v>
      </c>
      <c r="C8" s="118">
        <f>J28</f>
        <v>-6.4383600000000003</v>
      </c>
      <c r="D8" s="77">
        <v>0</v>
      </c>
      <c r="E8" s="77">
        <v>0</v>
      </c>
      <c r="F8" s="117">
        <f t="shared" si="0"/>
        <v>-6.4383600000000003</v>
      </c>
      <c r="G8" s="117">
        <f t="shared" si="0"/>
        <v>-6.4383600000000003</v>
      </c>
      <c r="H8" s="69"/>
      <c r="I8" s="76">
        <f t="shared" si="1"/>
        <v>0</v>
      </c>
      <c r="J8" s="76">
        <f t="shared" si="3"/>
        <v>0</v>
      </c>
      <c r="K8" s="69" t="str">
        <f t="shared" si="2"/>
        <v>In a scenario limiting global warming to 1.5 °C, Massachusetts would need to cut its land use * emissions by 0 to 0 percent of 2005 levels.</v>
      </c>
      <c r="L8" s="69"/>
      <c r="M8" s="69"/>
      <c r="N8" s="69"/>
      <c r="O8" s="69"/>
      <c r="P8" s="69"/>
      <c r="Q8" s="69"/>
      <c r="R8" s="69"/>
      <c r="S8" s="69"/>
      <c r="T8" s="69"/>
      <c r="U8" s="69"/>
      <c r="V8" s="69"/>
      <c r="W8" s="69"/>
      <c r="X8" s="69"/>
      <c r="Y8" s="69"/>
      <c r="Z8" s="69"/>
    </row>
    <row r="9" spans="1:26" x14ac:dyDescent="0.25">
      <c r="A9" s="73" t="s">
        <v>1861</v>
      </c>
      <c r="B9" s="116">
        <f>'State 2005 Data'!J11</f>
        <v>4.0453988612728908</v>
      </c>
      <c r="C9" s="118">
        <f>C28</f>
        <v>1.59965</v>
      </c>
      <c r="D9" s="75">
        <v>0.06</v>
      </c>
      <c r="E9" s="75">
        <v>0.02</v>
      </c>
      <c r="F9" s="117">
        <f t="shared" si="0"/>
        <v>1.503671</v>
      </c>
      <c r="G9" s="117">
        <f t="shared" si="0"/>
        <v>1.5676570000000001</v>
      </c>
      <c r="H9" s="69"/>
      <c r="I9" s="76">
        <f t="shared" si="1"/>
        <v>0.62830092864393905</v>
      </c>
      <c r="J9" s="76">
        <f t="shared" si="3"/>
        <v>0.61248394688410657</v>
      </c>
      <c r="K9" s="69" t="str">
        <f t="shared" si="2"/>
        <v>In a scenario limiting global warming to 1.5 °C, Massachusetts would need to cut its waste emissions by 61 to 63 percent of 2005 levels.</v>
      </c>
      <c r="L9" s="69"/>
      <c r="M9" s="69"/>
      <c r="N9" s="69"/>
      <c r="O9" s="69"/>
      <c r="P9" s="69"/>
      <c r="Q9" s="69"/>
      <c r="R9" s="69"/>
      <c r="S9" s="69"/>
      <c r="T9" s="69"/>
      <c r="U9" s="69"/>
      <c r="V9" s="69"/>
      <c r="W9" s="69"/>
      <c r="X9" s="69"/>
      <c r="Y9" s="69"/>
      <c r="Z9" s="69"/>
    </row>
    <row r="10" spans="1:26" x14ac:dyDescent="0.25">
      <c r="A10" s="73" t="s">
        <v>1864</v>
      </c>
      <c r="B10" s="119">
        <f>SUM(B3:B9)</f>
        <v>-2.0734394107246832</v>
      </c>
      <c r="C10" s="119">
        <f>SUM(C3:C9)</f>
        <v>60.091929999999991</v>
      </c>
      <c r="D10" s="76">
        <f>1-F10/$C10</f>
        <v>0.52651809652311032</v>
      </c>
      <c r="E10" s="76">
        <f>1-G10/$C10</f>
        <v>0.37781239843686165</v>
      </c>
      <c r="F10" s="117">
        <f>SUM(F3:F9)</f>
        <v>28.452441400000005</v>
      </c>
      <c r="G10" s="117">
        <f>SUM(G3:G9)</f>
        <v>37.388453799999994</v>
      </c>
      <c r="H10" s="171">
        <f>IFERROR(B10*(1-'Unique State Inputs'!A$8),"")</f>
        <v>-1.1403916758985759</v>
      </c>
      <c r="I10" s="76">
        <f t="shared" si="1"/>
        <v>14.722340403501665</v>
      </c>
      <c r="J10" s="76">
        <f t="shared" si="3"/>
        <v>19.032093731126892</v>
      </c>
      <c r="K10" s="69" t="str">
        <f t="shared" si="2"/>
        <v>In a scenario limiting global warming to 1.5 °C, Massachusetts would need to cut its total (including land use) emissions by 1903 to 1472 percent of 2005 levels.</v>
      </c>
      <c r="L10" s="69"/>
      <c r="M10" s="69"/>
      <c r="N10" s="69"/>
      <c r="O10" s="69"/>
      <c r="P10" s="69"/>
      <c r="Q10" s="69"/>
      <c r="R10" s="69"/>
      <c r="S10" s="69"/>
      <c r="T10" s="69"/>
      <c r="U10" s="69"/>
      <c r="V10" s="69"/>
      <c r="W10" s="69"/>
      <c r="X10" s="69"/>
      <c r="Y10" s="69"/>
      <c r="Z10" s="69"/>
    </row>
    <row r="11" spans="1:26" x14ac:dyDescent="0.25">
      <c r="A11" s="73" t="s">
        <v>1866</v>
      </c>
      <c r="B11" s="119">
        <f>SUM(B3:B9)-B8</f>
        <v>4.3649205892753171</v>
      </c>
      <c r="C11" s="119">
        <f>SUM(C3:C9)-C8</f>
        <v>66.530289999999994</v>
      </c>
      <c r="D11" s="76">
        <f>1-F11/$C11</f>
        <v>0.47556516888773503</v>
      </c>
      <c r="E11" s="76">
        <f>1-G11/$C11</f>
        <v>0.34125022151564344</v>
      </c>
      <c r="F11" s="117">
        <f>F10-F8</f>
        <v>34.890801400000008</v>
      </c>
      <c r="G11" s="117">
        <f>G10-G8</f>
        <v>43.826813799999996</v>
      </c>
      <c r="H11" s="171">
        <f>IFERROR(B11*(1-'Unique State Inputs'!A$8),"")</f>
        <v>2.4007063241014248</v>
      </c>
      <c r="I11" s="76">
        <f t="shared" si="1"/>
        <v>-6.9934561663566779</v>
      </c>
      <c r="J11" s="76">
        <f t="shared" si="3"/>
        <v>-9.040689836988836</v>
      </c>
      <c r="K11" s="69" t="str">
        <f t="shared" si="2"/>
        <v>In a scenario limiting global warming to 1.5 °C, Massachusetts would need to cut its total (excluding land use) emissions by -904 to -699 percent of 2005 levels.</v>
      </c>
      <c r="L11" s="69"/>
      <c r="M11" s="69"/>
      <c r="N11" s="69"/>
      <c r="O11" s="69"/>
      <c r="P11" s="69"/>
      <c r="Q11" s="69"/>
      <c r="R11" s="69"/>
      <c r="S11" s="69"/>
      <c r="T11" s="69"/>
      <c r="U11" s="69"/>
      <c r="V11" s="69"/>
      <c r="W11" s="69"/>
      <c r="X11" s="69"/>
      <c r="Y11" s="69"/>
      <c r="Z11" s="69"/>
    </row>
    <row r="12" spans="1:26" x14ac:dyDescent="0.25">
      <c r="A12" s="78" t="s">
        <v>1884</v>
      </c>
      <c r="B12" s="69"/>
      <c r="C12" s="69"/>
      <c r="D12" s="117"/>
      <c r="E12" s="69"/>
      <c r="F12" s="69"/>
      <c r="G12" s="69"/>
      <c r="H12" s="69"/>
      <c r="I12" s="69"/>
      <c r="J12" s="69"/>
      <c r="K12" s="69"/>
      <c r="L12" s="69"/>
      <c r="M12" s="69"/>
      <c r="N12" s="69"/>
      <c r="O12" s="69"/>
      <c r="P12" s="69"/>
      <c r="Q12" s="69"/>
      <c r="R12" s="69"/>
      <c r="S12" s="69"/>
      <c r="T12" s="69"/>
      <c r="U12" s="69"/>
      <c r="V12" s="69"/>
      <c r="W12" s="69"/>
      <c r="X12" s="69"/>
      <c r="Y12" s="69"/>
      <c r="Z12" s="69"/>
    </row>
    <row r="13" spans="1:26" x14ac:dyDescent="0.25">
      <c r="A13" s="69"/>
      <c r="B13" s="69"/>
      <c r="C13" s="69"/>
      <c r="D13" s="69"/>
      <c r="E13" s="69"/>
      <c r="F13" s="69"/>
      <c r="G13" s="69"/>
      <c r="H13" s="69"/>
      <c r="I13" s="69"/>
      <c r="J13" s="69"/>
      <c r="K13" s="69"/>
      <c r="L13" s="69"/>
      <c r="M13" s="69"/>
      <c r="N13" s="69"/>
      <c r="O13" s="69"/>
      <c r="P13" s="69"/>
      <c r="Q13" s="69"/>
      <c r="R13" s="69"/>
      <c r="S13" s="69"/>
      <c r="T13" s="69"/>
      <c r="U13" s="69"/>
      <c r="V13" s="69"/>
      <c r="W13" s="69"/>
      <c r="X13" s="69"/>
      <c r="Y13" s="69"/>
      <c r="Z13" s="69"/>
    </row>
    <row r="14" spans="1:26" x14ac:dyDescent="0.25">
      <c r="A14" s="73" t="s">
        <v>1885</v>
      </c>
      <c r="B14" s="69">
        <f>CONVERT(2000,"lbm","kg")/1000</f>
        <v>0.90718474000000004</v>
      </c>
      <c r="C14" s="69"/>
      <c r="D14" s="69"/>
      <c r="E14" s="69"/>
      <c r="F14" s="69"/>
      <c r="G14" s="69"/>
      <c r="H14" s="69"/>
      <c r="I14" s="69"/>
      <c r="J14" s="69"/>
      <c r="K14" s="69"/>
      <c r="L14" s="69"/>
      <c r="M14" s="69"/>
      <c r="N14" s="69"/>
      <c r="O14" s="69"/>
      <c r="P14" s="69"/>
      <c r="Q14" s="69"/>
      <c r="R14" s="69"/>
      <c r="S14" s="69"/>
      <c r="T14" s="69"/>
      <c r="U14" s="69"/>
      <c r="V14" s="69"/>
      <c r="W14" s="69"/>
      <c r="X14" s="69"/>
      <c r="Y14" s="69"/>
      <c r="Z14" s="69"/>
    </row>
    <row r="15" spans="1:26" x14ac:dyDescent="0.25">
      <c r="A15" s="69"/>
      <c r="B15" s="69"/>
      <c r="C15" s="69"/>
      <c r="D15" s="69"/>
      <c r="E15" s="69"/>
      <c r="F15" s="69"/>
      <c r="G15" s="69"/>
      <c r="H15" s="69"/>
      <c r="I15" s="69"/>
      <c r="J15" s="69"/>
      <c r="K15" s="69"/>
      <c r="L15" s="69"/>
      <c r="M15" s="69"/>
      <c r="N15" s="69"/>
      <c r="O15" s="69"/>
      <c r="P15" s="69"/>
      <c r="Q15" s="69"/>
      <c r="R15" s="69"/>
      <c r="S15" s="69"/>
      <c r="T15" s="69"/>
      <c r="U15" s="69"/>
      <c r="V15" s="69"/>
      <c r="W15" s="69"/>
      <c r="X15" s="69"/>
      <c r="Y15" s="69"/>
      <c r="Z15" s="69"/>
    </row>
    <row r="16" spans="1:26" x14ac:dyDescent="0.25">
      <c r="A16" s="73" t="s">
        <v>1886</v>
      </c>
      <c r="B16" s="69" t="s">
        <v>1887</v>
      </c>
      <c r="C16" s="69" t="s">
        <v>1888</v>
      </c>
      <c r="D16" s="69"/>
      <c r="E16" s="69"/>
      <c r="F16" s="69"/>
      <c r="G16" s="69"/>
      <c r="H16" s="69"/>
      <c r="I16" s="69"/>
      <c r="J16" s="69"/>
      <c r="K16" s="69"/>
      <c r="L16" s="69"/>
      <c r="M16" s="69"/>
      <c r="N16" s="69"/>
      <c r="O16" s="69"/>
      <c r="P16" s="69"/>
      <c r="Q16" s="69"/>
      <c r="R16" s="69"/>
      <c r="S16" s="69"/>
      <c r="T16" s="69"/>
      <c r="U16" s="69"/>
      <c r="V16" s="69"/>
      <c r="W16" s="69"/>
      <c r="X16" s="69"/>
      <c r="Y16" s="69"/>
      <c r="Z16" s="69"/>
    </row>
    <row r="17" spans="1:26" x14ac:dyDescent="0.25">
      <c r="A17" s="73" t="s">
        <v>1369</v>
      </c>
      <c r="B17" s="69">
        <v>1</v>
      </c>
      <c r="C17" s="69" t="s">
        <v>1889</v>
      </c>
      <c r="D17" s="69"/>
      <c r="E17" s="69"/>
      <c r="F17" s="69"/>
      <c r="G17" s="69"/>
      <c r="H17" s="69"/>
      <c r="I17" s="69"/>
      <c r="J17" s="69"/>
      <c r="K17" s="69"/>
      <c r="L17" s="69"/>
      <c r="M17" s="69"/>
      <c r="N17" s="69"/>
      <c r="O17" s="69"/>
      <c r="P17" s="69"/>
      <c r="Q17" s="69"/>
      <c r="R17" s="69"/>
      <c r="S17" s="69"/>
      <c r="T17" s="69"/>
      <c r="U17" s="69"/>
      <c r="V17" s="69"/>
      <c r="W17" s="69"/>
      <c r="X17" s="69"/>
      <c r="Y17" s="69"/>
      <c r="Z17" s="69"/>
    </row>
    <row r="18" spans="1:26" x14ac:dyDescent="0.25">
      <c r="A18" s="73" t="s">
        <v>333</v>
      </c>
      <c r="B18" s="69">
        <f>265/298</f>
        <v>0.88926174496644295</v>
      </c>
      <c r="C18" s="69"/>
      <c r="D18" s="69"/>
      <c r="E18" s="69"/>
      <c r="F18" s="69"/>
      <c r="G18" s="69"/>
      <c r="H18" s="69"/>
      <c r="I18" s="69"/>
      <c r="J18" s="69"/>
      <c r="K18" s="69"/>
      <c r="L18" s="69"/>
      <c r="M18" s="69"/>
      <c r="N18" s="69"/>
      <c r="O18" s="69"/>
      <c r="P18" s="69"/>
      <c r="Q18" s="69"/>
      <c r="R18" s="69"/>
      <c r="S18" s="69"/>
      <c r="T18" s="69"/>
      <c r="U18" s="69"/>
      <c r="V18" s="69"/>
      <c r="W18" s="69"/>
      <c r="X18" s="69"/>
      <c r="Y18" s="69"/>
      <c r="Z18" s="69"/>
    </row>
    <row r="19" spans="1:26" x14ac:dyDescent="0.25">
      <c r="A19" s="73" t="s">
        <v>331</v>
      </c>
      <c r="B19" s="69">
        <f>28/25</f>
        <v>1.1200000000000001</v>
      </c>
      <c r="C19" s="69"/>
      <c r="D19" s="69"/>
      <c r="E19" s="69"/>
      <c r="F19" s="69"/>
      <c r="G19" s="69"/>
      <c r="H19" s="69"/>
      <c r="I19" s="69"/>
      <c r="J19" s="69"/>
      <c r="K19" s="69"/>
      <c r="L19" s="69"/>
      <c r="M19" s="69"/>
      <c r="N19" s="69"/>
      <c r="O19" s="69"/>
      <c r="P19" s="69"/>
      <c r="Q19" s="69"/>
      <c r="R19" s="69"/>
      <c r="S19" s="69"/>
      <c r="T19" s="69"/>
      <c r="U19" s="69"/>
      <c r="V19" s="69"/>
      <c r="W19" s="69"/>
      <c r="X19" s="69"/>
      <c r="Y19" s="69"/>
      <c r="Z19" s="69"/>
    </row>
    <row r="20" spans="1:26" x14ac:dyDescent="0.25">
      <c r="A20" s="73" t="s">
        <v>1890</v>
      </c>
      <c r="B20" s="69">
        <v>1</v>
      </c>
      <c r="C20" s="69" t="s">
        <v>1891</v>
      </c>
      <c r="D20" s="69"/>
      <c r="E20" s="69"/>
      <c r="F20" s="69"/>
      <c r="G20" s="69"/>
      <c r="H20" s="69"/>
      <c r="I20" s="69"/>
      <c r="J20" s="69"/>
      <c r="K20" s="69"/>
      <c r="L20" s="69"/>
      <c r="M20" s="69"/>
      <c r="N20" s="69"/>
      <c r="O20" s="69"/>
      <c r="P20" s="69"/>
      <c r="Q20" s="69"/>
      <c r="R20" s="69"/>
      <c r="S20" s="69"/>
      <c r="T20" s="69"/>
      <c r="U20" s="69"/>
      <c r="V20" s="69"/>
      <c r="W20" s="69"/>
      <c r="X20" s="69"/>
      <c r="Y20" s="69"/>
      <c r="Z20" s="69"/>
    </row>
    <row r="21" spans="1:26" ht="15.75" customHeight="1" x14ac:dyDescent="0.25">
      <c r="A21" s="73" t="s">
        <v>1892</v>
      </c>
      <c r="B21" s="69">
        <v>1</v>
      </c>
      <c r="C21" s="69" t="s">
        <v>1891</v>
      </c>
      <c r="D21" s="69"/>
      <c r="E21" s="69"/>
      <c r="F21" s="69"/>
      <c r="G21" s="69"/>
      <c r="H21" s="69"/>
      <c r="I21" s="69"/>
      <c r="J21" s="69"/>
      <c r="K21" s="69"/>
      <c r="L21" s="69"/>
      <c r="M21" s="69"/>
      <c r="N21" s="69"/>
      <c r="O21" s="69"/>
      <c r="P21" s="69"/>
      <c r="Q21" s="69"/>
      <c r="R21" s="69"/>
      <c r="S21" s="69"/>
      <c r="T21" s="69"/>
      <c r="U21" s="69"/>
      <c r="V21" s="69"/>
      <c r="W21" s="69"/>
      <c r="X21" s="69"/>
      <c r="Y21" s="69"/>
      <c r="Z21" s="69"/>
    </row>
    <row r="22" spans="1:26" ht="15.75" customHeight="1" x14ac:dyDescent="0.25">
      <c r="A22" s="73" t="s">
        <v>1893</v>
      </c>
      <c r="B22" s="69">
        <f>23500/22800</f>
        <v>1.0307017543859649</v>
      </c>
      <c r="C22" s="69"/>
      <c r="D22" s="69"/>
      <c r="E22" s="69"/>
      <c r="F22" s="69"/>
      <c r="G22" s="69"/>
      <c r="H22" s="69"/>
      <c r="I22" s="69"/>
      <c r="J22" s="69"/>
      <c r="K22" s="69"/>
      <c r="L22" s="69"/>
      <c r="M22" s="69"/>
      <c r="N22" s="69"/>
      <c r="O22" s="69"/>
      <c r="P22" s="69"/>
      <c r="Q22" s="69"/>
      <c r="R22" s="69"/>
      <c r="S22" s="69"/>
      <c r="T22" s="69"/>
      <c r="U22" s="69"/>
      <c r="V22" s="69"/>
      <c r="W22" s="69"/>
      <c r="X22" s="69"/>
      <c r="Y22" s="69"/>
      <c r="Z22" s="69"/>
    </row>
    <row r="23" spans="1:26" ht="15.75" customHeight="1" x14ac:dyDescent="0.25">
      <c r="A23" s="69"/>
      <c r="B23" s="69"/>
      <c r="C23" s="69"/>
      <c r="D23" s="69"/>
      <c r="E23" s="69"/>
      <c r="F23" s="69"/>
      <c r="G23" s="69"/>
      <c r="H23" s="69"/>
      <c r="I23" s="69"/>
      <c r="J23" s="69"/>
      <c r="K23" s="69"/>
      <c r="L23" s="69"/>
      <c r="M23" s="69"/>
      <c r="N23" s="69"/>
      <c r="O23" s="69"/>
      <c r="P23" s="69"/>
      <c r="Q23" s="69"/>
      <c r="R23" s="69"/>
      <c r="S23" s="69"/>
      <c r="T23" s="69"/>
      <c r="U23" s="69"/>
      <c r="V23" s="69"/>
      <c r="W23" s="69"/>
      <c r="X23" s="69"/>
      <c r="Y23" s="69"/>
      <c r="Z23" s="69"/>
    </row>
    <row r="24" spans="1:26" ht="15.75" customHeight="1" x14ac:dyDescent="0.25">
      <c r="A24" s="73" t="s">
        <v>1894</v>
      </c>
      <c r="B24" s="69"/>
      <c r="C24" s="69"/>
      <c r="D24" s="69"/>
      <c r="E24" s="69"/>
      <c r="F24" s="69"/>
      <c r="G24" s="69"/>
      <c r="H24" s="69"/>
      <c r="I24" s="69"/>
      <c r="J24" s="69"/>
      <c r="K24" s="69"/>
      <c r="L24" s="69"/>
      <c r="M24" s="69"/>
      <c r="N24" s="69"/>
      <c r="O24" s="69"/>
      <c r="P24" s="69"/>
      <c r="Q24" s="69"/>
      <c r="R24" s="69"/>
      <c r="S24" s="69"/>
      <c r="T24" s="69"/>
      <c r="U24" s="69"/>
      <c r="V24" s="69"/>
      <c r="W24" s="69"/>
      <c r="X24" s="69"/>
      <c r="Y24" s="69"/>
      <c r="Z24" s="69"/>
    </row>
    <row r="25" spans="1:26" ht="15.75" customHeight="1" x14ac:dyDescent="0.25">
      <c r="A25" s="109" t="s">
        <v>1895</v>
      </c>
      <c r="B25" s="109" t="s">
        <v>1896</v>
      </c>
      <c r="K25" s="69"/>
      <c r="L25" s="69"/>
      <c r="M25" s="69"/>
      <c r="N25" s="69"/>
      <c r="O25" s="69"/>
      <c r="P25" s="69"/>
      <c r="Q25" s="69"/>
      <c r="R25" s="69"/>
      <c r="S25" s="69"/>
      <c r="T25" s="69"/>
      <c r="U25" s="69"/>
      <c r="V25" s="69"/>
      <c r="W25" s="69"/>
      <c r="X25" s="69"/>
      <c r="Y25" s="69"/>
      <c r="Z25" s="69"/>
    </row>
    <row r="26" spans="1:26" ht="15.75" customHeight="1" x14ac:dyDescent="0.25">
      <c r="K26" s="69"/>
      <c r="L26" s="69"/>
      <c r="M26" s="69"/>
      <c r="N26" s="69"/>
      <c r="O26" s="69"/>
      <c r="P26" s="69"/>
      <c r="Q26" s="69"/>
      <c r="R26" s="69"/>
      <c r="S26" s="69"/>
      <c r="T26" s="69"/>
      <c r="U26" s="69"/>
      <c r="V26" s="69"/>
      <c r="W26" s="69"/>
      <c r="X26" s="69"/>
      <c r="Y26" s="69"/>
      <c r="Z26" s="69"/>
    </row>
    <row r="27" spans="1:26" ht="15.75" customHeight="1" x14ac:dyDescent="0.25">
      <c r="A27" s="69" t="s">
        <v>1897</v>
      </c>
      <c r="B27" s="69" t="s">
        <v>1898</v>
      </c>
      <c r="C27" s="69" t="s">
        <v>1899</v>
      </c>
      <c r="D27" s="69" t="s">
        <v>1900</v>
      </c>
      <c r="E27" s="69" t="s">
        <v>1901</v>
      </c>
      <c r="F27" s="69" t="s">
        <v>1902</v>
      </c>
      <c r="G27" s="69" t="s">
        <v>1903</v>
      </c>
      <c r="H27" s="69" t="s">
        <v>1904</v>
      </c>
      <c r="I27" s="69" t="s">
        <v>1905</v>
      </c>
      <c r="J27" s="69" t="s">
        <v>1906</v>
      </c>
      <c r="K27" s="69"/>
      <c r="L27" s="69"/>
      <c r="M27" s="69"/>
      <c r="N27" s="69"/>
      <c r="O27" s="69"/>
      <c r="P27" s="69"/>
      <c r="Q27" s="69"/>
      <c r="R27" s="69"/>
      <c r="S27" s="69"/>
      <c r="T27" s="69"/>
      <c r="U27" s="69"/>
      <c r="V27" s="69"/>
      <c r="W27" s="69"/>
      <c r="X27" s="69"/>
      <c r="Y27" s="69"/>
      <c r="Z27" s="69"/>
    </row>
    <row r="28" spans="1:26" ht="15.75" customHeight="1" x14ac:dyDescent="0.25">
      <c r="A28" s="110">
        <f>'Unique State Inputs'!A4</f>
        <v>2020</v>
      </c>
      <c r="B28" s="110">
        <f>'Unique State Inputs'!B4</f>
        <v>0</v>
      </c>
      <c r="C28" s="110">
        <f>'Unique State Inputs'!C4</f>
        <v>1.59965</v>
      </c>
      <c r="D28" s="110">
        <f>'Unique State Inputs'!D4</f>
        <v>7.6132600000000004</v>
      </c>
      <c r="E28" s="110">
        <f>'Unique State Inputs'!E4</f>
        <v>3.6472799999999999</v>
      </c>
      <c r="F28" s="110">
        <f>'Unique State Inputs'!F4</f>
        <v>14.0167</v>
      </c>
      <c r="G28" s="110">
        <f>'Unique State Inputs'!G4</f>
        <v>12.6975</v>
      </c>
      <c r="H28" s="110">
        <f>'Unique State Inputs'!H4</f>
        <v>26.9559</v>
      </c>
      <c r="I28" s="110">
        <f>'Unique State Inputs'!I4</f>
        <v>0</v>
      </c>
      <c r="J28" s="110">
        <f>'Unique State Inputs'!J4</f>
        <v>-6.4383600000000003</v>
      </c>
      <c r="K28" s="69"/>
      <c r="L28" s="69"/>
      <c r="M28" s="69"/>
      <c r="N28" s="69"/>
      <c r="O28" s="69"/>
      <c r="P28" s="69"/>
      <c r="Q28" s="69"/>
      <c r="R28" s="69"/>
      <c r="S28" s="69"/>
      <c r="T28" s="69"/>
      <c r="U28" s="69"/>
      <c r="V28" s="69"/>
      <c r="W28" s="69"/>
      <c r="X28" s="69"/>
      <c r="Y28" s="69"/>
      <c r="Z28" s="69"/>
    </row>
    <row r="29" spans="1:26" ht="15.75" customHeight="1" x14ac:dyDescent="0.25">
      <c r="A29" s="69"/>
      <c r="B29" s="69"/>
      <c r="C29" s="69"/>
      <c r="D29" s="69"/>
      <c r="E29" s="69"/>
      <c r="F29" s="69"/>
      <c r="G29" s="69"/>
      <c r="H29" s="69"/>
      <c r="I29" s="69"/>
      <c r="J29" s="69"/>
      <c r="K29" s="69"/>
      <c r="L29" s="69"/>
      <c r="M29" s="69"/>
      <c r="N29" s="69"/>
      <c r="O29" s="69"/>
      <c r="P29" s="69"/>
      <c r="Q29" s="69"/>
      <c r="R29" s="69"/>
      <c r="S29" s="69"/>
      <c r="T29" s="69"/>
      <c r="U29" s="69"/>
      <c r="V29" s="69"/>
      <c r="W29" s="69"/>
      <c r="X29" s="69"/>
      <c r="Y29" s="69"/>
      <c r="Z29" s="69"/>
    </row>
    <row r="30" spans="1:26" ht="15.75" customHeight="1" x14ac:dyDescent="0.25">
      <c r="A30" s="69"/>
      <c r="B30" s="69"/>
      <c r="C30" s="69"/>
      <c r="D30" s="69"/>
      <c r="E30" s="69"/>
      <c r="F30" s="69"/>
      <c r="G30" s="69"/>
      <c r="H30" s="69"/>
      <c r="I30" s="69"/>
      <c r="J30" s="69"/>
      <c r="K30" s="69"/>
      <c r="L30" s="69"/>
      <c r="M30" s="69"/>
      <c r="N30" s="69"/>
      <c r="O30" s="69"/>
      <c r="P30" s="69"/>
      <c r="Q30" s="69"/>
      <c r="R30" s="69"/>
      <c r="S30" s="69"/>
      <c r="T30" s="69"/>
      <c r="U30" s="69"/>
      <c r="V30" s="69"/>
      <c r="W30" s="69"/>
      <c r="X30" s="69"/>
      <c r="Y30" s="69"/>
      <c r="Z30" s="69"/>
    </row>
    <row r="31" spans="1:26" ht="15.75" customHeight="1" x14ac:dyDescent="0.25">
      <c r="A31" s="69"/>
      <c r="B31" s="69"/>
      <c r="C31" s="69"/>
      <c r="D31" s="69"/>
      <c r="E31" s="69"/>
      <c r="F31" s="69"/>
      <c r="G31" s="69"/>
      <c r="H31" s="69"/>
      <c r="I31" s="69"/>
      <c r="J31" s="69"/>
      <c r="K31" s="69"/>
      <c r="L31" s="69"/>
      <c r="M31" s="69"/>
      <c r="N31" s="69"/>
      <c r="O31" s="69"/>
      <c r="P31" s="69"/>
      <c r="Q31" s="69"/>
      <c r="R31" s="69"/>
      <c r="S31" s="69"/>
      <c r="T31" s="69"/>
      <c r="U31" s="69"/>
      <c r="V31" s="69"/>
      <c r="W31" s="69"/>
      <c r="X31" s="69"/>
      <c r="Y31" s="69"/>
      <c r="Z31" s="69"/>
    </row>
    <row r="32" spans="1:26" ht="15.75" customHeight="1" x14ac:dyDescent="0.25">
      <c r="A32" s="69"/>
      <c r="B32" s="69"/>
      <c r="C32" s="69"/>
      <c r="D32" s="69"/>
      <c r="E32" s="69"/>
      <c r="F32" s="69"/>
      <c r="G32" s="69"/>
      <c r="H32" s="69"/>
      <c r="I32" s="69"/>
      <c r="J32" s="69"/>
      <c r="K32" s="69"/>
      <c r="L32" s="69"/>
      <c r="M32" s="69"/>
      <c r="N32" s="69"/>
      <c r="O32" s="69"/>
      <c r="P32" s="69"/>
      <c r="Q32" s="69"/>
      <c r="R32" s="69"/>
      <c r="S32" s="69"/>
      <c r="T32" s="69"/>
      <c r="U32" s="69"/>
      <c r="V32" s="69"/>
      <c r="W32" s="69"/>
      <c r="X32" s="69"/>
      <c r="Y32" s="69"/>
      <c r="Z32" s="69"/>
    </row>
    <row r="33" spans="1:26" ht="15.75" customHeight="1" x14ac:dyDescent="0.25">
      <c r="A33" s="69"/>
      <c r="B33" s="69"/>
      <c r="C33" s="69"/>
      <c r="D33" s="69"/>
      <c r="E33" s="69"/>
      <c r="F33" s="69"/>
      <c r="G33" s="69"/>
      <c r="H33" s="69"/>
      <c r="I33" s="69"/>
      <c r="J33" s="69"/>
      <c r="K33" s="69"/>
      <c r="L33" s="69"/>
      <c r="M33" s="69"/>
      <c r="N33" s="69"/>
      <c r="O33" s="69"/>
      <c r="P33" s="69"/>
      <c r="Q33" s="69"/>
      <c r="R33" s="69"/>
      <c r="S33" s="69"/>
      <c r="T33" s="69"/>
      <c r="U33" s="69"/>
      <c r="V33" s="69"/>
      <c r="W33" s="69"/>
      <c r="X33" s="69"/>
      <c r="Y33" s="69"/>
      <c r="Z33" s="69"/>
    </row>
    <row r="34" spans="1:26" ht="15.75" customHeight="1" x14ac:dyDescent="0.25">
      <c r="A34" s="69"/>
      <c r="B34" s="69"/>
      <c r="C34" s="69"/>
      <c r="D34" s="69"/>
      <c r="E34" s="69"/>
      <c r="F34" s="69"/>
      <c r="G34" s="69"/>
      <c r="H34" s="69"/>
      <c r="I34" s="69"/>
      <c r="J34" s="69"/>
      <c r="K34" s="69"/>
      <c r="L34" s="69"/>
      <c r="M34" s="69"/>
      <c r="N34" s="69"/>
      <c r="O34" s="69"/>
      <c r="P34" s="69"/>
      <c r="Q34" s="69"/>
      <c r="R34" s="69"/>
      <c r="S34" s="69"/>
      <c r="T34" s="69"/>
      <c r="U34" s="69"/>
      <c r="V34" s="69"/>
      <c r="W34" s="69"/>
      <c r="X34" s="69"/>
      <c r="Y34" s="69"/>
      <c r="Z34" s="69"/>
    </row>
    <row r="35" spans="1:26" ht="15.75" customHeight="1" x14ac:dyDescent="0.25">
      <c r="A35" s="69"/>
      <c r="B35" s="69"/>
      <c r="C35" s="69"/>
      <c r="D35" s="69"/>
      <c r="E35" s="69"/>
      <c r="F35" s="69"/>
      <c r="G35" s="69"/>
      <c r="H35" s="69"/>
      <c r="I35" s="69"/>
      <c r="J35" s="69"/>
      <c r="K35" s="69"/>
      <c r="L35" s="69"/>
      <c r="M35" s="69"/>
      <c r="N35" s="69"/>
      <c r="O35" s="69"/>
      <c r="P35" s="69"/>
      <c r="Q35" s="69"/>
      <c r="R35" s="69"/>
      <c r="S35" s="69"/>
      <c r="T35" s="69"/>
      <c r="U35" s="69"/>
      <c r="V35" s="69"/>
      <c r="W35" s="69"/>
      <c r="X35" s="69"/>
      <c r="Y35" s="69"/>
      <c r="Z35" s="69"/>
    </row>
    <row r="36" spans="1:26" ht="15.75" customHeight="1" x14ac:dyDescent="0.25">
      <c r="A36" s="69"/>
      <c r="B36" s="69"/>
      <c r="C36" s="69"/>
      <c r="D36" s="69"/>
      <c r="E36" s="69"/>
      <c r="F36" s="69"/>
      <c r="G36" s="69"/>
      <c r="H36" s="69"/>
      <c r="I36" s="69"/>
      <c r="J36" s="69"/>
      <c r="K36" s="69"/>
      <c r="L36" s="69"/>
      <c r="M36" s="69"/>
      <c r="N36" s="69"/>
      <c r="O36" s="69"/>
      <c r="P36" s="69"/>
      <c r="Q36" s="69"/>
      <c r="R36" s="69"/>
      <c r="S36" s="69"/>
      <c r="T36" s="69"/>
      <c r="U36" s="69"/>
      <c r="V36" s="69"/>
      <c r="W36" s="69"/>
      <c r="X36" s="69"/>
      <c r="Y36" s="69"/>
      <c r="Z36" s="69"/>
    </row>
    <row r="37" spans="1:26" ht="15.75" customHeight="1" x14ac:dyDescent="0.25">
      <c r="A37" s="69"/>
      <c r="B37" s="69"/>
      <c r="C37" s="69"/>
      <c r="D37" s="69"/>
      <c r="E37" s="69"/>
      <c r="F37" s="69"/>
      <c r="G37" s="69"/>
      <c r="H37" s="69"/>
      <c r="I37" s="69"/>
      <c r="J37" s="69"/>
      <c r="K37" s="69"/>
      <c r="L37" s="69"/>
      <c r="M37" s="69"/>
      <c r="N37" s="69"/>
      <c r="O37" s="69"/>
      <c r="P37" s="69"/>
      <c r="Q37" s="69"/>
      <c r="R37" s="69"/>
      <c r="S37" s="69"/>
      <c r="T37" s="69"/>
      <c r="U37" s="69"/>
      <c r="V37" s="69"/>
      <c r="W37" s="69"/>
      <c r="X37" s="69"/>
      <c r="Y37" s="69"/>
      <c r="Z37" s="69"/>
    </row>
    <row r="38" spans="1:26" ht="15.75" customHeight="1" x14ac:dyDescent="0.25">
      <c r="A38" s="69"/>
      <c r="B38" s="69"/>
      <c r="C38" s="69"/>
      <c r="D38" s="69"/>
      <c r="E38" s="69"/>
      <c r="F38" s="69"/>
      <c r="G38" s="69"/>
      <c r="H38" s="69"/>
      <c r="I38" s="69"/>
      <c r="J38" s="69"/>
      <c r="K38" s="69"/>
      <c r="L38" s="69"/>
      <c r="M38" s="69"/>
      <c r="N38" s="69"/>
      <c r="O38" s="69"/>
      <c r="P38" s="69"/>
      <c r="Q38" s="69"/>
      <c r="R38" s="69"/>
      <c r="S38" s="69"/>
      <c r="T38" s="69"/>
      <c r="U38" s="69"/>
      <c r="V38" s="69"/>
      <c r="W38" s="69"/>
      <c r="X38" s="69"/>
      <c r="Y38" s="69"/>
      <c r="Z38" s="69"/>
    </row>
    <row r="39" spans="1:26" ht="15.75" customHeight="1" x14ac:dyDescent="0.25">
      <c r="A39" s="69"/>
      <c r="B39" s="69"/>
      <c r="C39" s="69"/>
      <c r="D39" s="69"/>
      <c r="E39" s="69"/>
      <c r="F39" s="69"/>
      <c r="G39" s="69"/>
      <c r="H39" s="69"/>
      <c r="I39" s="69"/>
      <c r="J39" s="69"/>
      <c r="K39" s="69"/>
      <c r="L39" s="69"/>
      <c r="M39" s="69"/>
      <c r="N39" s="69"/>
      <c r="O39" s="69"/>
      <c r="P39" s="69"/>
      <c r="Q39" s="69"/>
      <c r="R39" s="69"/>
      <c r="S39" s="69"/>
      <c r="T39" s="69"/>
      <c r="U39" s="69"/>
      <c r="V39" s="69"/>
      <c r="W39" s="69"/>
      <c r="X39" s="69"/>
      <c r="Y39" s="69"/>
      <c r="Z39" s="69"/>
    </row>
    <row r="40" spans="1:26" ht="15.75" customHeight="1" x14ac:dyDescent="0.25">
      <c r="A40" s="69"/>
      <c r="B40" s="69"/>
      <c r="C40" s="69"/>
      <c r="D40" s="69"/>
      <c r="E40" s="69"/>
      <c r="F40" s="69"/>
      <c r="G40" s="69"/>
      <c r="H40" s="69"/>
      <c r="I40" s="69"/>
      <c r="J40" s="69"/>
      <c r="K40" s="69"/>
      <c r="L40" s="69"/>
      <c r="M40" s="69"/>
      <c r="N40" s="69"/>
      <c r="O40" s="69"/>
      <c r="P40" s="69"/>
      <c r="Q40" s="69"/>
      <c r="R40" s="69"/>
      <c r="S40" s="69"/>
      <c r="T40" s="69"/>
      <c r="U40" s="69"/>
      <c r="V40" s="69"/>
      <c r="W40" s="69"/>
      <c r="X40" s="69"/>
      <c r="Y40" s="69"/>
      <c r="Z40" s="69"/>
    </row>
    <row r="41" spans="1:26" ht="15.75" customHeight="1" x14ac:dyDescent="0.25">
      <c r="A41" s="69"/>
      <c r="B41" s="69"/>
      <c r="C41" s="69"/>
      <c r="D41" s="69"/>
      <c r="E41" s="69"/>
      <c r="F41" s="69"/>
      <c r="G41" s="69"/>
      <c r="H41" s="69"/>
      <c r="I41" s="69"/>
      <c r="J41" s="69"/>
      <c r="K41" s="69"/>
      <c r="L41" s="69"/>
      <c r="M41" s="69"/>
      <c r="N41" s="69"/>
      <c r="O41" s="69"/>
      <c r="P41" s="69"/>
      <c r="Q41" s="69"/>
      <c r="R41" s="69"/>
      <c r="S41" s="69"/>
      <c r="T41" s="69"/>
      <c r="U41" s="69"/>
      <c r="V41" s="69"/>
      <c r="W41" s="69"/>
      <c r="X41" s="69"/>
      <c r="Y41" s="69"/>
      <c r="Z41" s="69"/>
    </row>
    <row r="42" spans="1:26" ht="15.75" customHeight="1" x14ac:dyDescent="0.25">
      <c r="A42" s="69"/>
      <c r="B42" s="69"/>
      <c r="C42" s="69"/>
      <c r="D42" s="69"/>
      <c r="E42" s="69"/>
      <c r="F42" s="69"/>
      <c r="G42" s="69"/>
      <c r="H42" s="69"/>
      <c r="I42" s="69"/>
      <c r="J42" s="69"/>
      <c r="K42" s="69"/>
      <c r="L42" s="69"/>
      <c r="M42" s="69"/>
      <c r="N42" s="69"/>
      <c r="O42" s="69"/>
      <c r="P42" s="69"/>
      <c r="Q42" s="69"/>
      <c r="R42" s="69"/>
      <c r="S42" s="69"/>
      <c r="T42" s="69"/>
      <c r="U42" s="69"/>
      <c r="V42" s="69"/>
      <c r="W42" s="69"/>
      <c r="X42" s="69"/>
      <c r="Y42" s="69"/>
      <c r="Z42" s="69"/>
    </row>
    <row r="43" spans="1:26" ht="15.75" customHeight="1" x14ac:dyDescent="0.25">
      <c r="A43" s="69"/>
      <c r="B43" s="69"/>
      <c r="C43" s="69"/>
      <c r="D43" s="69"/>
      <c r="E43" s="69"/>
      <c r="F43" s="69"/>
      <c r="G43" s="69"/>
      <c r="H43" s="69"/>
      <c r="I43" s="69"/>
      <c r="J43" s="69"/>
      <c r="K43" s="69"/>
      <c r="L43" s="69"/>
      <c r="M43" s="69"/>
      <c r="N43" s="69"/>
      <c r="O43" s="69"/>
      <c r="P43" s="69"/>
      <c r="Q43" s="69"/>
      <c r="R43" s="69"/>
      <c r="S43" s="69"/>
      <c r="T43" s="69"/>
      <c r="U43" s="69"/>
      <c r="V43" s="69"/>
      <c r="W43" s="69"/>
      <c r="X43" s="69"/>
      <c r="Y43" s="69"/>
      <c r="Z43" s="69"/>
    </row>
    <row r="44" spans="1:26" ht="15.75" customHeight="1" x14ac:dyDescent="0.25">
      <c r="A44" s="69"/>
      <c r="B44" s="69"/>
      <c r="C44" s="69"/>
      <c r="D44" s="69"/>
      <c r="E44" s="69"/>
      <c r="F44" s="69"/>
      <c r="G44" s="69"/>
      <c r="H44" s="69"/>
      <c r="I44" s="69"/>
      <c r="J44" s="69"/>
      <c r="K44" s="69"/>
      <c r="L44" s="69"/>
      <c r="M44" s="69"/>
      <c r="N44" s="69"/>
      <c r="O44" s="69"/>
      <c r="P44" s="69"/>
      <c r="Q44" s="69"/>
      <c r="R44" s="69"/>
      <c r="S44" s="69"/>
      <c r="T44" s="69"/>
      <c r="U44" s="69"/>
      <c r="V44" s="69"/>
      <c r="W44" s="69"/>
      <c r="X44" s="69"/>
      <c r="Y44" s="69"/>
      <c r="Z44" s="69"/>
    </row>
    <row r="45" spans="1:26" ht="15.75" customHeight="1" x14ac:dyDescent="0.25">
      <c r="A45" s="69"/>
      <c r="B45" s="69"/>
      <c r="C45" s="69"/>
      <c r="D45" s="69"/>
      <c r="E45" s="69"/>
      <c r="F45" s="69"/>
      <c r="G45" s="69"/>
      <c r="H45" s="69"/>
      <c r="I45" s="69"/>
      <c r="J45" s="69"/>
      <c r="K45" s="69"/>
      <c r="L45" s="69"/>
      <c r="M45" s="69"/>
      <c r="N45" s="69"/>
      <c r="O45" s="69"/>
      <c r="P45" s="69"/>
      <c r="Q45" s="69"/>
      <c r="R45" s="69"/>
      <c r="S45" s="69"/>
      <c r="T45" s="69"/>
      <c r="U45" s="69"/>
      <c r="V45" s="69"/>
      <c r="W45" s="69"/>
      <c r="X45" s="69"/>
      <c r="Y45" s="69"/>
      <c r="Z45" s="69"/>
    </row>
    <row r="46" spans="1:26" ht="15.75" customHeight="1" x14ac:dyDescent="0.25">
      <c r="A46" s="69"/>
      <c r="B46" s="69"/>
      <c r="C46" s="69"/>
      <c r="D46" s="69"/>
      <c r="E46" s="69"/>
      <c r="F46" s="69"/>
      <c r="G46" s="69"/>
      <c r="H46" s="69"/>
      <c r="I46" s="69"/>
      <c r="J46" s="69"/>
      <c r="K46" s="69"/>
      <c r="L46" s="69"/>
      <c r="M46" s="69"/>
      <c r="N46" s="69"/>
      <c r="O46" s="69"/>
      <c r="P46" s="69"/>
      <c r="Q46" s="69"/>
      <c r="R46" s="69"/>
      <c r="S46" s="69"/>
      <c r="T46" s="69"/>
      <c r="U46" s="69"/>
      <c r="V46" s="69"/>
      <c r="W46" s="69"/>
      <c r="X46" s="69"/>
      <c r="Y46" s="69"/>
      <c r="Z46" s="69"/>
    </row>
    <row r="47" spans="1:26" ht="15.75" customHeight="1" x14ac:dyDescent="0.25">
      <c r="A47" s="69"/>
      <c r="B47" s="69"/>
      <c r="C47" s="69"/>
      <c r="D47" s="69"/>
      <c r="E47" s="69"/>
      <c r="F47" s="69"/>
      <c r="G47" s="69"/>
      <c r="H47" s="69"/>
      <c r="I47" s="69"/>
      <c r="J47" s="69"/>
      <c r="K47" s="69"/>
      <c r="L47" s="69"/>
      <c r="M47" s="69"/>
      <c r="N47" s="69"/>
      <c r="O47" s="69"/>
      <c r="P47" s="69"/>
      <c r="Q47" s="69"/>
      <c r="R47" s="69"/>
      <c r="S47" s="69"/>
      <c r="T47" s="69"/>
      <c r="U47" s="69"/>
      <c r="V47" s="69"/>
      <c r="W47" s="69"/>
      <c r="X47" s="69"/>
      <c r="Y47" s="69"/>
      <c r="Z47" s="69"/>
    </row>
    <row r="48" spans="1:26" ht="15.75" customHeight="1" x14ac:dyDescent="0.25">
      <c r="A48" s="69"/>
      <c r="B48" s="69"/>
      <c r="C48" s="69"/>
      <c r="D48" s="69"/>
      <c r="E48" s="69"/>
      <c r="F48" s="69"/>
      <c r="G48" s="69"/>
      <c r="H48" s="69"/>
      <c r="I48" s="69"/>
      <c r="J48" s="69"/>
      <c r="K48" s="69"/>
      <c r="L48" s="69"/>
      <c r="M48" s="69"/>
      <c r="N48" s="69"/>
      <c r="O48" s="69"/>
      <c r="P48" s="69"/>
      <c r="Q48" s="69"/>
      <c r="R48" s="69"/>
      <c r="S48" s="69"/>
      <c r="T48" s="69"/>
      <c r="U48" s="69"/>
      <c r="V48" s="69"/>
      <c r="W48" s="69"/>
      <c r="X48" s="69"/>
      <c r="Y48" s="69"/>
      <c r="Z48" s="69"/>
    </row>
    <row r="49" spans="1:26" ht="15.75" customHeight="1" x14ac:dyDescent="0.25">
      <c r="A49" s="69"/>
      <c r="B49" s="69"/>
      <c r="C49" s="69"/>
      <c r="D49" s="69"/>
      <c r="E49" s="69"/>
      <c r="F49" s="69"/>
      <c r="G49" s="69"/>
      <c r="H49" s="69"/>
      <c r="I49" s="69"/>
      <c r="J49" s="69"/>
      <c r="K49" s="69"/>
      <c r="L49" s="69"/>
      <c r="M49" s="69"/>
      <c r="N49" s="69"/>
      <c r="O49" s="69"/>
      <c r="P49" s="69"/>
      <c r="Q49" s="69"/>
      <c r="R49" s="69"/>
      <c r="S49" s="69"/>
      <c r="T49" s="69"/>
      <c r="U49" s="69"/>
      <c r="V49" s="69"/>
      <c r="W49" s="69"/>
      <c r="X49" s="69"/>
      <c r="Y49" s="69"/>
      <c r="Z49" s="69"/>
    </row>
    <row r="50" spans="1:26" ht="15.75" customHeight="1" x14ac:dyDescent="0.25">
      <c r="A50" s="69"/>
      <c r="B50" s="69"/>
      <c r="C50" s="69"/>
      <c r="D50" s="69"/>
      <c r="E50" s="69"/>
      <c r="F50" s="69"/>
      <c r="G50" s="69"/>
      <c r="H50" s="69"/>
      <c r="I50" s="69"/>
      <c r="J50" s="69"/>
      <c r="K50" s="69"/>
      <c r="L50" s="69"/>
      <c r="M50" s="69"/>
      <c r="N50" s="69"/>
      <c r="O50" s="69"/>
      <c r="P50" s="69"/>
      <c r="Q50" s="69"/>
      <c r="R50" s="69"/>
      <c r="S50" s="69"/>
      <c r="T50" s="69"/>
      <c r="U50" s="69"/>
      <c r="V50" s="69"/>
      <c r="W50" s="69"/>
      <c r="X50" s="69"/>
      <c r="Y50" s="69"/>
      <c r="Z50" s="69"/>
    </row>
    <row r="51" spans="1:26" ht="15.75" customHeight="1" x14ac:dyDescent="0.25">
      <c r="A51" s="69"/>
      <c r="B51" s="69"/>
      <c r="C51" s="69"/>
      <c r="D51" s="69"/>
      <c r="E51" s="69"/>
      <c r="F51" s="69"/>
      <c r="G51" s="69"/>
      <c r="H51" s="69"/>
      <c r="I51" s="69"/>
      <c r="J51" s="69"/>
      <c r="K51" s="69"/>
      <c r="L51" s="69"/>
      <c r="M51" s="69"/>
      <c r="N51" s="69"/>
      <c r="O51" s="69"/>
      <c r="P51" s="69"/>
      <c r="Q51" s="69"/>
      <c r="R51" s="69"/>
      <c r="S51" s="69"/>
      <c r="T51" s="69"/>
      <c r="U51" s="69"/>
      <c r="V51" s="69"/>
      <c r="W51" s="69"/>
      <c r="X51" s="69"/>
      <c r="Y51" s="69"/>
      <c r="Z51" s="69"/>
    </row>
    <row r="52" spans="1:26" ht="15.75" customHeight="1" x14ac:dyDescent="0.25">
      <c r="A52" s="69"/>
      <c r="B52" s="69"/>
      <c r="C52" s="69"/>
      <c r="D52" s="69"/>
      <c r="E52" s="69"/>
      <c r="F52" s="69"/>
      <c r="G52" s="69"/>
      <c r="H52" s="69"/>
      <c r="I52" s="69"/>
      <c r="J52" s="69"/>
      <c r="K52" s="69"/>
      <c r="L52" s="69"/>
      <c r="M52" s="69"/>
      <c r="N52" s="69"/>
      <c r="O52" s="69"/>
      <c r="P52" s="69"/>
      <c r="Q52" s="69"/>
      <c r="R52" s="69"/>
      <c r="S52" s="69"/>
      <c r="T52" s="69"/>
      <c r="U52" s="69"/>
      <c r="V52" s="69"/>
      <c r="W52" s="69"/>
      <c r="X52" s="69"/>
      <c r="Y52" s="69"/>
      <c r="Z52" s="69"/>
    </row>
    <row r="53" spans="1:26" ht="15.75" customHeight="1" x14ac:dyDescent="0.25">
      <c r="A53" s="69"/>
      <c r="B53" s="69"/>
      <c r="C53" s="69"/>
      <c r="D53" s="69"/>
      <c r="E53" s="69"/>
      <c r="F53" s="69"/>
      <c r="G53" s="69"/>
      <c r="H53" s="69"/>
      <c r="I53" s="69"/>
      <c r="J53" s="69"/>
      <c r="K53" s="69"/>
      <c r="L53" s="69"/>
      <c r="M53" s="69"/>
      <c r="N53" s="69"/>
      <c r="O53" s="69"/>
      <c r="P53" s="69"/>
      <c r="Q53" s="69"/>
      <c r="R53" s="69"/>
      <c r="S53" s="69"/>
      <c r="T53" s="69"/>
      <c r="U53" s="69"/>
      <c r="V53" s="69"/>
      <c r="W53" s="69"/>
      <c r="X53" s="69"/>
      <c r="Y53" s="69"/>
      <c r="Z53" s="69"/>
    </row>
    <row r="54" spans="1:26" ht="15.75" customHeight="1" x14ac:dyDescent="0.25">
      <c r="A54" s="69"/>
      <c r="B54" s="69"/>
      <c r="C54" s="69"/>
      <c r="D54" s="69"/>
      <c r="E54" s="69"/>
      <c r="F54" s="69"/>
      <c r="G54" s="69"/>
      <c r="H54" s="69"/>
      <c r="I54" s="69"/>
      <c r="J54" s="69"/>
      <c r="K54" s="69"/>
      <c r="L54" s="69"/>
      <c r="M54" s="69"/>
      <c r="N54" s="69"/>
      <c r="O54" s="69"/>
      <c r="P54" s="69"/>
      <c r="Q54" s="69"/>
      <c r="R54" s="69"/>
      <c r="S54" s="69"/>
      <c r="T54" s="69"/>
      <c r="U54" s="69"/>
      <c r="V54" s="69"/>
      <c r="W54" s="69"/>
      <c r="X54" s="69"/>
      <c r="Y54" s="69"/>
      <c r="Z54" s="69"/>
    </row>
    <row r="55" spans="1:26" ht="15.75" customHeight="1" x14ac:dyDescent="0.25">
      <c r="A55" s="69"/>
      <c r="B55" s="69"/>
      <c r="C55" s="69"/>
      <c r="D55" s="69"/>
      <c r="E55" s="69"/>
      <c r="F55" s="69"/>
      <c r="G55" s="69"/>
      <c r="H55" s="69"/>
      <c r="I55" s="69"/>
      <c r="J55" s="69"/>
      <c r="K55" s="69"/>
      <c r="L55" s="69"/>
      <c r="M55" s="69"/>
      <c r="N55" s="69"/>
      <c r="O55" s="69"/>
      <c r="P55" s="69"/>
      <c r="Q55" s="69"/>
      <c r="R55" s="69"/>
      <c r="S55" s="69"/>
      <c r="T55" s="69"/>
      <c r="U55" s="69"/>
      <c r="V55" s="69"/>
      <c r="W55" s="69"/>
      <c r="X55" s="69"/>
      <c r="Y55" s="69"/>
      <c r="Z55" s="69"/>
    </row>
    <row r="56" spans="1:26" ht="15.75" customHeight="1" x14ac:dyDescent="0.25">
      <c r="A56" s="69"/>
      <c r="B56" s="69"/>
      <c r="C56" s="69"/>
      <c r="D56" s="69"/>
      <c r="E56" s="69"/>
      <c r="F56" s="69"/>
      <c r="G56" s="69"/>
      <c r="H56" s="69"/>
      <c r="I56" s="69"/>
      <c r="J56" s="69"/>
      <c r="K56" s="69"/>
      <c r="L56" s="69"/>
      <c r="M56" s="69"/>
      <c r="N56" s="69"/>
      <c r="O56" s="69"/>
      <c r="P56" s="69"/>
      <c r="Q56" s="69"/>
      <c r="R56" s="69"/>
      <c r="S56" s="69"/>
      <c r="T56" s="69"/>
      <c r="U56" s="69"/>
      <c r="V56" s="69"/>
      <c r="W56" s="69"/>
      <c r="X56" s="69"/>
      <c r="Y56" s="69"/>
      <c r="Z56" s="69"/>
    </row>
    <row r="57" spans="1:26" ht="15.75" customHeight="1" x14ac:dyDescent="0.25">
      <c r="A57" s="69"/>
      <c r="B57" s="69"/>
      <c r="C57" s="69"/>
      <c r="D57" s="69"/>
      <c r="E57" s="69"/>
      <c r="F57" s="69"/>
      <c r="G57" s="69"/>
      <c r="H57" s="69"/>
      <c r="I57" s="69"/>
      <c r="J57" s="69"/>
      <c r="K57" s="69"/>
      <c r="L57" s="69"/>
      <c r="M57" s="69"/>
      <c r="N57" s="69"/>
      <c r="O57" s="69"/>
      <c r="P57" s="69"/>
      <c r="Q57" s="69"/>
      <c r="R57" s="69"/>
      <c r="S57" s="69"/>
      <c r="T57" s="69"/>
      <c r="U57" s="69"/>
      <c r="V57" s="69"/>
      <c r="W57" s="69"/>
      <c r="X57" s="69"/>
      <c r="Y57" s="69"/>
      <c r="Z57" s="69"/>
    </row>
    <row r="58" spans="1:26" ht="15.75" customHeight="1" x14ac:dyDescent="0.25">
      <c r="A58" s="69"/>
      <c r="B58" s="69"/>
      <c r="C58" s="69"/>
      <c r="D58" s="69"/>
      <c r="E58" s="69"/>
      <c r="F58" s="69"/>
      <c r="G58" s="69"/>
      <c r="H58" s="69"/>
      <c r="I58" s="69"/>
      <c r="J58" s="69"/>
      <c r="K58" s="69"/>
      <c r="L58" s="69"/>
      <c r="M58" s="69"/>
      <c r="N58" s="69"/>
      <c r="O58" s="69"/>
      <c r="P58" s="69"/>
      <c r="Q58" s="69"/>
      <c r="R58" s="69"/>
      <c r="S58" s="69"/>
      <c r="T58" s="69"/>
      <c r="U58" s="69"/>
      <c r="V58" s="69"/>
      <c r="W58" s="69"/>
      <c r="X58" s="69"/>
      <c r="Y58" s="69"/>
      <c r="Z58" s="69"/>
    </row>
    <row r="59" spans="1:26" ht="15.75" customHeight="1" x14ac:dyDescent="0.25">
      <c r="A59" s="69"/>
      <c r="B59" s="69"/>
      <c r="C59" s="69"/>
      <c r="D59" s="69"/>
      <c r="E59" s="69"/>
      <c r="F59" s="69"/>
      <c r="G59" s="69"/>
      <c r="H59" s="69"/>
      <c r="I59" s="69"/>
      <c r="J59" s="69"/>
      <c r="K59" s="69"/>
      <c r="L59" s="69"/>
      <c r="M59" s="69"/>
      <c r="N59" s="69"/>
      <c r="O59" s="69"/>
      <c r="P59" s="69"/>
      <c r="Q59" s="69"/>
      <c r="R59" s="69"/>
      <c r="S59" s="69"/>
      <c r="T59" s="69"/>
      <c r="U59" s="69"/>
      <c r="V59" s="69"/>
      <c r="W59" s="69"/>
      <c r="X59" s="69"/>
      <c r="Y59" s="69"/>
      <c r="Z59" s="69"/>
    </row>
    <row r="60" spans="1:26" ht="15.75" customHeight="1" x14ac:dyDescent="0.25">
      <c r="A60" s="69"/>
      <c r="B60" s="69"/>
      <c r="C60" s="69"/>
      <c r="D60" s="69"/>
      <c r="E60" s="69"/>
      <c r="F60" s="69"/>
      <c r="G60" s="69"/>
      <c r="H60" s="69"/>
      <c r="I60" s="69"/>
      <c r="J60" s="69"/>
      <c r="K60" s="69"/>
      <c r="L60" s="69"/>
      <c r="M60" s="69"/>
      <c r="N60" s="69"/>
      <c r="O60" s="69"/>
      <c r="P60" s="69"/>
      <c r="Q60" s="69"/>
      <c r="R60" s="69"/>
      <c r="S60" s="69"/>
      <c r="T60" s="69"/>
      <c r="U60" s="69"/>
      <c r="V60" s="69"/>
      <c r="W60" s="69"/>
      <c r="X60" s="69"/>
      <c r="Y60" s="69"/>
      <c r="Z60" s="69"/>
    </row>
    <row r="61" spans="1:26" ht="15.75" customHeight="1" x14ac:dyDescent="0.25">
      <c r="A61" s="69"/>
      <c r="B61" s="69"/>
      <c r="C61" s="69"/>
      <c r="D61" s="69"/>
      <c r="E61" s="69"/>
      <c r="F61" s="69"/>
      <c r="G61" s="69"/>
      <c r="H61" s="69"/>
      <c r="I61" s="69"/>
      <c r="J61" s="69"/>
      <c r="K61" s="69"/>
      <c r="L61" s="69"/>
      <c r="M61" s="69"/>
      <c r="N61" s="69"/>
      <c r="O61" s="69"/>
      <c r="P61" s="69"/>
      <c r="Q61" s="69"/>
      <c r="R61" s="69"/>
      <c r="S61" s="69"/>
      <c r="T61" s="69"/>
      <c r="U61" s="69"/>
      <c r="V61" s="69"/>
      <c r="W61" s="69"/>
      <c r="X61" s="69"/>
      <c r="Y61" s="69"/>
      <c r="Z61" s="69"/>
    </row>
    <row r="62" spans="1:26" ht="15.75" customHeight="1" x14ac:dyDescent="0.25">
      <c r="A62" s="69"/>
      <c r="B62" s="69"/>
      <c r="C62" s="69"/>
      <c r="D62" s="69"/>
      <c r="E62" s="69"/>
      <c r="F62" s="69"/>
      <c r="G62" s="69"/>
      <c r="H62" s="69"/>
      <c r="I62" s="69"/>
      <c r="J62" s="69"/>
      <c r="K62" s="69"/>
      <c r="L62" s="69"/>
      <c r="M62" s="69"/>
      <c r="N62" s="69"/>
      <c r="O62" s="69"/>
      <c r="P62" s="69"/>
      <c r="Q62" s="69"/>
      <c r="R62" s="69"/>
      <c r="S62" s="69"/>
      <c r="T62" s="69"/>
      <c r="U62" s="69"/>
      <c r="V62" s="69"/>
      <c r="W62" s="69"/>
      <c r="X62" s="69"/>
      <c r="Y62" s="69"/>
      <c r="Z62" s="69"/>
    </row>
    <row r="63" spans="1:26" ht="15.75" customHeight="1" x14ac:dyDescent="0.25">
      <c r="A63" s="69"/>
      <c r="B63" s="69"/>
      <c r="C63" s="69"/>
      <c r="D63" s="69"/>
      <c r="E63" s="69"/>
      <c r="F63" s="69"/>
      <c r="G63" s="69"/>
      <c r="H63" s="69"/>
      <c r="I63" s="69"/>
      <c r="J63" s="69"/>
      <c r="K63" s="69"/>
      <c r="L63" s="69"/>
      <c r="M63" s="69"/>
      <c r="N63" s="69"/>
      <c r="O63" s="69"/>
      <c r="P63" s="69"/>
      <c r="Q63" s="69"/>
      <c r="R63" s="69"/>
      <c r="S63" s="69"/>
      <c r="T63" s="69"/>
      <c r="U63" s="69"/>
      <c r="V63" s="69"/>
      <c r="W63" s="69"/>
      <c r="X63" s="69"/>
      <c r="Y63" s="69"/>
      <c r="Z63" s="69"/>
    </row>
    <row r="64" spans="1:26" ht="15.75" customHeight="1" x14ac:dyDescent="0.25">
      <c r="A64" s="69"/>
      <c r="B64" s="69"/>
      <c r="C64" s="69"/>
      <c r="D64" s="69"/>
      <c r="E64" s="69"/>
      <c r="F64" s="69"/>
      <c r="G64" s="69"/>
      <c r="H64" s="69"/>
      <c r="I64" s="69"/>
      <c r="J64" s="69"/>
      <c r="K64" s="69"/>
      <c r="L64" s="69"/>
      <c r="M64" s="69"/>
      <c r="N64" s="69"/>
      <c r="O64" s="69"/>
      <c r="P64" s="69"/>
      <c r="Q64" s="69"/>
      <c r="R64" s="69"/>
      <c r="S64" s="69"/>
      <c r="T64" s="69"/>
      <c r="U64" s="69"/>
      <c r="V64" s="69"/>
      <c r="W64" s="69"/>
      <c r="X64" s="69"/>
      <c r="Y64" s="69"/>
      <c r="Z64" s="69"/>
    </row>
    <row r="65" spans="1:26" ht="15.75" customHeight="1" x14ac:dyDescent="0.25">
      <c r="A65" s="69"/>
      <c r="B65" s="69"/>
      <c r="C65" s="69"/>
      <c r="D65" s="69"/>
      <c r="E65" s="69"/>
      <c r="F65" s="69"/>
      <c r="G65" s="69"/>
      <c r="H65" s="69"/>
      <c r="I65" s="69"/>
      <c r="J65" s="69"/>
      <c r="K65" s="69"/>
      <c r="L65" s="69"/>
      <c r="M65" s="69"/>
      <c r="N65" s="69"/>
      <c r="O65" s="69"/>
      <c r="P65" s="69"/>
      <c r="Q65" s="69"/>
      <c r="R65" s="69"/>
      <c r="S65" s="69"/>
      <c r="T65" s="69"/>
      <c r="U65" s="69"/>
      <c r="V65" s="69"/>
      <c r="W65" s="69"/>
      <c r="X65" s="69"/>
      <c r="Y65" s="69"/>
      <c r="Z65" s="69"/>
    </row>
    <row r="66" spans="1:26" ht="15.75" customHeight="1" x14ac:dyDescent="0.25">
      <c r="A66" s="69"/>
      <c r="B66" s="69"/>
      <c r="C66" s="69"/>
      <c r="D66" s="69"/>
      <c r="E66" s="69"/>
      <c r="F66" s="69"/>
      <c r="G66" s="69"/>
      <c r="H66" s="69"/>
      <c r="I66" s="69"/>
      <c r="J66" s="69"/>
      <c r="K66" s="69"/>
      <c r="L66" s="69"/>
      <c r="M66" s="69"/>
      <c r="N66" s="69"/>
      <c r="O66" s="69"/>
      <c r="P66" s="69"/>
      <c r="Q66" s="69"/>
      <c r="R66" s="69"/>
      <c r="S66" s="69"/>
      <c r="T66" s="69"/>
      <c r="U66" s="69"/>
      <c r="V66" s="69"/>
      <c r="W66" s="69"/>
      <c r="X66" s="69"/>
      <c r="Y66" s="69"/>
      <c r="Z66" s="69"/>
    </row>
    <row r="67" spans="1:26" ht="15.75" customHeight="1" x14ac:dyDescent="0.25">
      <c r="A67" s="69"/>
      <c r="B67" s="69"/>
      <c r="C67" s="69"/>
      <c r="D67" s="69"/>
      <c r="E67" s="69"/>
      <c r="F67" s="69"/>
      <c r="G67" s="69"/>
      <c r="H67" s="69"/>
      <c r="I67" s="69"/>
      <c r="J67" s="69"/>
      <c r="K67" s="69"/>
      <c r="L67" s="69"/>
      <c r="M67" s="69"/>
      <c r="N67" s="69"/>
      <c r="O67" s="69"/>
      <c r="P67" s="69"/>
      <c r="Q67" s="69"/>
      <c r="R67" s="69"/>
      <c r="S67" s="69"/>
      <c r="T67" s="69"/>
      <c r="U67" s="69"/>
      <c r="V67" s="69"/>
      <c r="W67" s="69"/>
      <c r="X67" s="69"/>
      <c r="Y67" s="69"/>
      <c r="Z67" s="69"/>
    </row>
    <row r="68" spans="1:26" ht="15.75" customHeight="1" x14ac:dyDescent="0.25">
      <c r="A68" s="69"/>
      <c r="B68" s="69"/>
      <c r="C68" s="69"/>
      <c r="D68" s="69"/>
      <c r="E68" s="69"/>
      <c r="F68" s="69"/>
      <c r="G68" s="69"/>
      <c r="H68" s="69"/>
      <c r="I68" s="69"/>
      <c r="J68" s="69"/>
      <c r="K68" s="69"/>
      <c r="L68" s="69"/>
      <c r="M68" s="69"/>
      <c r="N68" s="69"/>
      <c r="O68" s="69"/>
      <c r="P68" s="69"/>
      <c r="Q68" s="69"/>
      <c r="R68" s="69"/>
      <c r="S68" s="69"/>
      <c r="T68" s="69"/>
      <c r="U68" s="69"/>
      <c r="V68" s="69"/>
      <c r="W68" s="69"/>
      <c r="X68" s="69"/>
      <c r="Y68" s="69"/>
      <c r="Z68" s="69"/>
    </row>
    <row r="69" spans="1:26" ht="15.75" customHeight="1" x14ac:dyDescent="0.25">
      <c r="A69" s="69"/>
      <c r="B69" s="69"/>
      <c r="C69" s="69"/>
      <c r="D69" s="69"/>
      <c r="E69" s="69"/>
      <c r="F69" s="69"/>
      <c r="G69" s="69"/>
      <c r="H69" s="69"/>
      <c r="I69" s="69"/>
      <c r="J69" s="69"/>
      <c r="K69" s="69"/>
      <c r="L69" s="69"/>
      <c r="M69" s="69"/>
      <c r="N69" s="69"/>
      <c r="O69" s="69"/>
      <c r="P69" s="69"/>
      <c r="Q69" s="69"/>
      <c r="R69" s="69"/>
      <c r="S69" s="69"/>
      <c r="T69" s="69"/>
      <c r="U69" s="69"/>
      <c r="V69" s="69"/>
      <c r="W69" s="69"/>
      <c r="X69" s="69"/>
      <c r="Y69" s="69"/>
      <c r="Z69" s="69"/>
    </row>
    <row r="70" spans="1:26" ht="15.75" customHeight="1" x14ac:dyDescent="0.25">
      <c r="A70" s="69"/>
      <c r="B70" s="69"/>
      <c r="C70" s="69"/>
      <c r="D70" s="69"/>
      <c r="E70" s="69"/>
      <c r="F70" s="69"/>
      <c r="G70" s="69"/>
      <c r="H70" s="69"/>
      <c r="I70" s="69"/>
      <c r="J70" s="69"/>
      <c r="K70" s="69"/>
      <c r="L70" s="69"/>
      <c r="M70" s="69"/>
      <c r="N70" s="69"/>
      <c r="O70" s="69"/>
      <c r="P70" s="69"/>
      <c r="Q70" s="69"/>
      <c r="R70" s="69"/>
      <c r="S70" s="69"/>
      <c r="T70" s="69"/>
      <c r="U70" s="69"/>
      <c r="V70" s="69"/>
      <c r="W70" s="69"/>
      <c r="X70" s="69"/>
      <c r="Y70" s="69"/>
      <c r="Z70" s="69"/>
    </row>
    <row r="71" spans="1:26" ht="15.75" customHeight="1" x14ac:dyDescent="0.25">
      <c r="A71" s="69"/>
      <c r="B71" s="69"/>
      <c r="C71" s="69"/>
      <c r="D71" s="69"/>
      <c r="E71" s="69"/>
      <c r="F71" s="69"/>
      <c r="G71" s="69"/>
      <c r="H71" s="69"/>
      <c r="I71" s="69"/>
      <c r="J71" s="69"/>
      <c r="K71" s="69"/>
      <c r="L71" s="69"/>
      <c r="M71" s="69"/>
      <c r="N71" s="69"/>
      <c r="O71" s="69"/>
      <c r="P71" s="69"/>
      <c r="Q71" s="69"/>
      <c r="R71" s="69"/>
      <c r="S71" s="69"/>
      <c r="T71" s="69"/>
      <c r="U71" s="69"/>
      <c r="V71" s="69"/>
      <c r="W71" s="69"/>
      <c r="X71" s="69"/>
      <c r="Y71" s="69"/>
      <c r="Z71" s="69"/>
    </row>
    <row r="72" spans="1:26" ht="15.75" customHeight="1" x14ac:dyDescent="0.25">
      <c r="A72" s="69"/>
      <c r="B72" s="69"/>
      <c r="C72" s="69"/>
      <c r="D72" s="69"/>
      <c r="E72" s="69"/>
      <c r="F72" s="69"/>
      <c r="G72" s="69"/>
      <c r="H72" s="69"/>
      <c r="I72" s="69"/>
      <c r="J72" s="69"/>
      <c r="K72" s="69"/>
      <c r="L72" s="69"/>
      <c r="M72" s="69"/>
      <c r="N72" s="69"/>
      <c r="O72" s="69"/>
      <c r="P72" s="69"/>
      <c r="Q72" s="69"/>
      <c r="R72" s="69"/>
      <c r="S72" s="69"/>
      <c r="T72" s="69"/>
      <c r="U72" s="69"/>
      <c r="V72" s="69"/>
      <c r="W72" s="69"/>
      <c r="X72" s="69"/>
      <c r="Y72" s="69"/>
      <c r="Z72" s="69"/>
    </row>
    <row r="73" spans="1:26" ht="15.75" customHeight="1" x14ac:dyDescent="0.25">
      <c r="A73" s="69"/>
      <c r="B73" s="69"/>
      <c r="C73" s="69"/>
      <c r="D73" s="69"/>
      <c r="E73" s="69"/>
      <c r="F73" s="69"/>
      <c r="G73" s="69"/>
      <c r="H73" s="69"/>
      <c r="I73" s="69"/>
      <c r="J73" s="69"/>
      <c r="K73" s="69"/>
      <c r="L73" s="69"/>
      <c r="M73" s="69"/>
      <c r="N73" s="69"/>
      <c r="O73" s="69"/>
      <c r="P73" s="69"/>
      <c r="Q73" s="69"/>
      <c r="R73" s="69"/>
      <c r="S73" s="69"/>
      <c r="T73" s="69"/>
      <c r="U73" s="69"/>
      <c r="V73" s="69"/>
      <c r="W73" s="69"/>
      <c r="X73" s="69"/>
      <c r="Y73" s="69"/>
      <c r="Z73" s="69"/>
    </row>
    <row r="74" spans="1:26" ht="15.75" customHeight="1" x14ac:dyDescent="0.25">
      <c r="A74" s="69"/>
      <c r="B74" s="69"/>
      <c r="C74" s="69"/>
      <c r="D74" s="69"/>
      <c r="E74" s="69"/>
      <c r="F74" s="69"/>
      <c r="G74" s="69"/>
      <c r="H74" s="69"/>
      <c r="I74" s="69"/>
      <c r="J74" s="69"/>
      <c r="K74" s="69"/>
      <c r="L74" s="69"/>
      <c r="M74" s="69"/>
      <c r="N74" s="69"/>
      <c r="O74" s="69"/>
      <c r="P74" s="69"/>
      <c r="Q74" s="69"/>
      <c r="R74" s="69"/>
      <c r="S74" s="69"/>
      <c r="T74" s="69"/>
      <c r="U74" s="69"/>
      <c r="V74" s="69"/>
      <c r="W74" s="69"/>
      <c r="X74" s="69"/>
      <c r="Y74" s="69"/>
      <c r="Z74" s="69"/>
    </row>
    <row r="75" spans="1:26" ht="15.75" customHeight="1" x14ac:dyDescent="0.25">
      <c r="A75" s="69"/>
      <c r="B75" s="69"/>
      <c r="C75" s="69"/>
      <c r="D75" s="69"/>
      <c r="E75" s="69"/>
      <c r="F75" s="69"/>
      <c r="G75" s="69"/>
      <c r="H75" s="69"/>
      <c r="I75" s="69"/>
      <c r="J75" s="69"/>
      <c r="K75" s="69"/>
      <c r="L75" s="69"/>
      <c r="M75" s="69"/>
      <c r="N75" s="69"/>
      <c r="O75" s="69"/>
      <c r="P75" s="69"/>
      <c r="Q75" s="69"/>
      <c r="R75" s="69"/>
      <c r="S75" s="69"/>
      <c r="T75" s="69"/>
      <c r="U75" s="69"/>
      <c r="V75" s="69"/>
      <c r="W75" s="69"/>
      <c r="X75" s="69"/>
      <c r="Y75" s="69"/>
      <c r="Z75" s="69"/>
    </row>
    <row r="76" spans="1:26" ht="15.75" customHeight="1" x14ac:dyDescent="0.25">
      <c r="A76" s="69"/>
      <c r="B76" s="69"/>
      <c r="C76" s="69"/>
      <c r="D76" s="69"/>
      <c r="E76" s="69"/>
      <c r="F76" s="69"/>
      <c r="G76" s="69"/>
      <c r="H76" s="69"/>
      <c r="I76" s="69"/>
      <c r="J76" s="69"/>
      <c r="K76" s="69"/>
      <c r="L76" s="69"/>
      <c r="M76" s="69"/>
      <c r="N76" s="69"/>
      <c r="O76" s="69"/>
      <c r="P76" s="69"/>
      <c r="Q76" s="69"/>
      <c r="R76" s="69"/>
      <c r="S76" s="69"/>
      <c r="T76" s="69"/>
      <c r="U76" s="69"/>
      <c r="V76" s="69"/>
      <c r="W76" s="69"/>
      <c r="X76" s="69"/>
      <c r="Y76" s="69"/>
      <c r="Z76" s="69"/>
    </row>
    <row r="77" spans="1:26" ht="15.75" customHeight="1" x14ac:dyDescent="0.25">
      <c r="A77" s="69"/>
      <c r="B77" s="69"/>
      <c r="C77" s="69"/>
      <c r="D77" s="69"/>
      <c r="E77" s="69"/>
      <c r="F77" s="69"/>
      <c r="G77" s="69"/>
      <c r="H77" s="69"/>
      <c r="I77" s="69"/>
      <c r="J77" s="69"/>
      <c r="K77" s="69"/>
      <c r="L77" s="69"/>
      <c r="M77" s="69"/>
      <c r="N77" s="69"/>
      <c r="O77" s="69"/>
      <c r="P77" s="69"/>
      <c r="Q77" s="69"/>
      <c r="R77" s="69"/>
      <c r="S77" s="69"/>
      <c r="T77" s="69"/>
      <c r="U77" s="69"/>
      <c r="V77" s="69"/>
      <c r="W77" s="69"/>
      <c r="X77" s="69"/>
      <c r="Y77" s="69"/>
      <c r="Z77" s="69"/>
    </row>
    <row r="78" spans="1:26" ht="15.75" customHeight="1" x14ac:dyDescent="0.25">
      <c r="A78" s="69"/>
      <c r="B78" s="69"/>
      <c r="C78" s="69"/>
      <c r="D78" s="69"/>
      <c r="E78" s="69"/>
      <c r="F78" s="69"/>
      <c r="G78" s="69"/>
      <c r="H78" s="69"/>
      <c r="I78" s="69"/>
      <c r="J78" s="69"/>
      <c r="K78" s="69"/>
      <c r="L78" s="69"/>
      <c r="M78" s="69"/>
      <c r="N78" s="69"/>
      <c r="O78" s="69"/>
      <c r="P78" s="69"/>
      <c r="Q78" s="69"/>
      <c r="R78" s="69"/>
      <c r="S78" s="69"/>
      <c r="T78" s="69"/>
      <c r="U78" s="69"/>
      <c r="V78" s="69"/>
      <c r="W78" s="69"/>
      <c r="X78" s="69"/>
      <c r="Y78" s="69"/>
      <c r="Z78" s="69"/>
    </row>
    <row r="79" spans="1:26" ht="15.75" customHeight="1" x14ac:dyDescent="0.25">
      <c r="A79" s="69"/>
      <c r="B79" s="69"/>
      <c r="C79" s="69"/>
      <c r="D79" s="69"/>
      <c r="E79" s="69"/>
      <c r="F79" s="69"/>
      <c r="G79" s="69"/>
      <c r="H79" s="69"/>
      <c r="I79" s="69"/>
      <c r="J79" s="69"/>
      <c r="K79" s="69"/>
      <c r="L79" s="69"/>
      <c r="M79" s="69"/>
      <c r="N79" s="69"/>
      <c r="O79" s="69"/>
      <c r="P79" s="69"/>
      <c r="Q79" s="69"/>
      <c r="R79" s="69"/>
      <c r="S79" s="69"/>
      <c r="T79" s="69"/>
      <c r="U79" s="69"/>
      <c r="V79" s="69"/>
      <c r="W79" s="69"/>
      <c r="X79" s="69"/>
      <c r="Y79" s="69"/>
      <c r="Z79" s="69"/>
    </row>
    <row r="80" spans="1:26" ht="15.75" customHeight="1" x14ac:dyDescent="0.25">
      <c r="A80" s="69"/>
      <c r="B80" s="69"/>
      <c r="C80" s="69"/>
      <c r="D80" s="69"/>
      <c r="E80" s="69"/>
      <c r="F80" s="69"/>
      <c r="G80" s="69"/>
      <c r="H80" s="69"/>
      <c r="I80" s="69"/>
      <c r="J80" s="69"/>
      <c r="K80" s="69"/>
      <c r="L80" s="69"/>
      <c r="M80" s="69"/>
      <c r="N80" s="69"/>
      <c r="O80" s="69"/>
      <c r="P80" s="69"/>
      <c r="Q80" s="69"/>
      <c r="R80" s="69"/>
      <c r="S80" s="69"/>
      <c r="T80" s="69"/>
      <c r="U80" s="69"/>
      <c r="V80" s="69"/>
      <c r="W80" s="69"/>
      <c r="X80" s="69"/>
      <c r="Y80" s="69"/>
      <c r="Z80" s="69"/>
    </row>
    <row r="81" spans="1:26" ht="15.75" customHeight="1" x14ac:dyDescent="0.25">
      <c r="A81" s="69"/>
      <c r="B81" s="69"/>
      <c r="C81" s="69"/>
      <c r="D81" s="69"/>
      <c r="E81" s="69"/>
      <c r="F81" s="69"/>
      <c r="G81" s="69"/>
      <c r="H81" s="69"/>
      <c r="I81" s="69"/>
      <c r="J81" s="69"/>
      <c r="K81" s="69"/>
      <c r="L81" s="69"/>
      <c r="M81" s="69"/>
      <c r="N81" s="69"/>
      <c r="O81" s="69"/>
      <c r="P81" s="69"/>
      <c r="Q81" s="69"/>
      <c r="R81" s="69"/>
      <c r="S81" s="69"/>
      <c r="T81" s="69"/>
      <c r="U81" s="69"/>
      <c r="V81" s="69"/>
      <c r="W81" s="69"/>
      <c r="X81" s="69"/>
      <c r="Y81" s="69"/>
      <c r="Z81" s="69"/>
    </row>
    <row r="82" spans="1:26" ht="15.75" customHeight="1" x14ac:dyDescent="0.25">
      <c r="A82" s="69"/>
      <c r="B82" s="69"/>
      <c r="C82" s="69"/>
      <c r="D82" s="69"/>
      <c r="E82" s="69"/>
      <c r="F82" s="69"/>
      <c r="G82" s="69"/>
      <c r="H82" s="69"/>
      <c r="I82" s="69"/>
      <c r="J82" s="69"/>
      <c r="K82" s="69"/>
      <c r="L82" s="69"/>
      <c r="M82" s="69"/>
      <c r="N82" s="69"/>
      <c r="O82" s="69"/>
      <c r="P82" s="69"/>
      <c r="Q82" s="69"/>
      <c r="R82" s="69"/>
      <c r="S82" s="69"/>
      <c r="T82" s="69"/>
      <c r="U82" s="69"/>
      <c r="V82" s="69"/>
      <c r="W82" s="69"/>
      <c r="X82" s="69"/>
      <c r="Y82" s="69"/>
      <c r="Z82" s="69"/>
    </row>
    <row r="83" spans="1:26" ht="15.75" customHeight="1" x14ac:dyDescent="0.25">
      <c r="A83" s="69"/>
      <c r="B83" s="69"/>
      <c r="C83" s="69"/>
      <c r="D83" s="69"/>
      <c r="E83" s="69"/>
      <c r="F83" s="69"/>
      <c r="G83" s="69"/>
      <c r="H83" s="69"/>
      <c r="I83" s="69"/>
      <c r="J83" s="69"/>
      <c r="K83" s="69"/>
      <c r="L83" s="69"/>
      <c r="M83" s="69"/>
      <c r="N83" s="69"/>
      <c r="O83" s="69"/>
      <c r="P83" s="69"/>
      <c r="Q83" s="69"/>
      <c r="R83" s="69"/>
      <c r="S83" s="69"/>
      <c r="T83" s="69"/>
      <c r="U83" s="69"/>
      <c r="V83" s="69"/>
      <c r="W83" s="69"/>
      <c r="X83" s="69"/>
      <c r="Y83" s="69"/>
      <c r="Z83" s="69"/>
    </row>
    <row r="84" spans="1:26" ht="15.75" customHeight="1" x14ac:dyDescent="0.25">
      <c r="A84" s="69"/>
      <c r="B84" s="69"/>
      <c r="C84" s="69"/>
      <c r="D84" s="69"/>
      <c r="E84" s="69"/>
      <c r="F84" s="69"/>
      <c r="G84" s="69"/>
      <c r="H84" s="69"/>
      <c r="I84" s="69"/>
      <c r="J84" s="69"/>
      <c r="K84" s="69"/>
      <c r="L84" s="69"/>
      <c r="M84" s="69"/>
      <c r="N84" s="69"/>
      <c r="O84" s="69"/>
      <c r="P84" s="69"/>
      <c r="Q84" s="69"/>
      <c r="R84" s="69"/>
      <c r="S84" s="69"/>
      <c r="T84" s="69"/>
      <c r="U84" s="69"/>
      <c r="V84" s="69"/>
      <c r="W84" s="69"/>
      <c r="X84" s="69"/>
      <c r="Y84" s="69"/>
      <c r="Z84" s="69"/>
    </row>
    <row r="85" spans="1:26" ht="15.75" customHeight="1" x14ac:dyDescent="0.25">
      <c r="A85" s="69"/>
      <c r="B85" s="69"/>
      <c r="C85" s="69"/>
      <c r="D85" s="69"/>
      <c r="E85" s="69"/>
      <c r="F85" s="69"/>
      <c r="G85" s="69"/>
      <c r="H85" s="69"/>
      <c r="I85" s="69"/>
      <c r="J85" s="69"/>
      <c r="K85" s="69"/>
      <c r="L85" s="69"/>
      <c r="M85" s="69"/>
      <c r="N85" s="69"/>
      <c r="O85" s="69"/>
      <c r="P85" s="69"/>
      <c r="Q85" s="69"/>
      <c r="R85" s="69"/>
      <c r="S85" s="69"/>
      <c r="T85" s="69"/>
      <c r="U85" s="69"/>
      <c r="V85" s="69"/>
      <c r="W85" s="69"/>
      <c r="X85" s="69"/>
      <c r="Y85" s="69"/>
      <c r="Z85" s="69"/>
    </row>
    <row r="86" spans="1:26" ht="15.75" customHeight="1" x14ac:dyDescent="0.25">
      <c r="A86" s="69"/>
      <c r="B86" s="69"/>
      <c r="C86" s="69"/>
      <c r="D86" s="69"/>
      <c r="E86" s="69"/>
      <c r="F86" s="69"/>
      <c r="G86" s="69"/>
      <c r="H86" s="69"/>
      <c r="I86" s="69"/>
      <c r="J86" s="69"/>
      <c r="K86" s="69"/>
      <c r="L86" s="69"/>
      <c r="M86" s="69"/>
      <c r="N86" s="69"/>
      <c r="O86" s="69"/>
      <c r="P86" s="69"/>
      <c r="Q86" s="69"/>
      <c r="R86" s="69"/>
      <c r="S86" s="69"/>
      <c r="T86" s="69"/>
      <c r="U86" s="69"/>
      <c r="V86" s="69"/>
      <c r="W86" s="69"/>
      <c r="X86" s="69"/>
      <c r="Y86" s="69"/>
      <c r="Z86" s="69"/>
    </row>
    <row r="87" spans="1:26" ht="15.75" customHeight="1" x14ac:dyDescent="0.25">
      <c r="A87" s="69"/>
      <c r="B87" s="69"/>
      <c r="C87" s="69"/>
      <c r="D87" s="69"/>
      <c r="E87" s="69"/>
      <c r="F87" s="69"/>
      <c r="G87" s="69"/>
      <c r="H87" s="69"/>
      <c r="I87" s="69"/>
      <c r="J87" s="69"/>
      <c r="K87" s="69"/>
      <c r="L87" s="69"/>
      <c r="M87" s="69"/>
      <c r="N87" s="69"/>
      <c r="O87" s="69"/>
      <c r="P87" s="69"/>
      <c r="Q87" s="69"/>
      <c r="R87" s="69"/>
      <c r="S87" s="69"/>
      <c r="T87" s="69"/>
      <c r="U87" s="69"/>
      <c r="V87" s="69"/>
      <c r="W87" s="69"/>
      <c r="X87" s="69"/>
      <c r="Y87" s="69"/>
      <c r="Z87" s="69"/>
    </row>
    <row r="88" spans="1:26" ht="15.75" customHeight="1" x14ac:dyDescent="0.25">
      <c r="A88" s="69"/>
      <c r="B88" s="69"/>
      <c r="C88" s="69"/>
      <c r="D88" s="69"/>
      <c r="E88" s="69"/>
      <c r="F88" s="69"/>
      <c r="G88" s="69"/>
      <c r="H88" s="69"/>
      <c r="I88" s="69"/>
      <c r="J88" s="69"/>
      <c r="K88" s="69"/>
      <c r="L88" s="69"/>
      <c r="M88" s="69"/>
      <c r="N88" s="69"/>
      <c r="O88" s="69"/>
      <c r="P88" s="69"/>
      <c r="Q88" s="69"/>
      <c r="R88" s="69"/>
      <c r="S88" s="69"/>
      <c r="T88" s="69"/>
      <c r="U88" s="69"/>
      <c r="V88" s="69"/>
      <c r="W88" s="69"/>
      <c r="X88" s="69"/>
      <c r="Y88" s="69"/>
      <c r="Z88" s="69"/>
    </row>
    <row r="89" spans="1:26" ht="15.75" customHeight="1" x14ac:dyDescent="0.25">
      <c r="A89" s="69"/>
      <c r="B89" s="69"/>
      <c r="C89" s="69"/>
      <c r="D89" s="69"/>
      <c r="E89" s="69"/>
      <c r="F89" s="69"/>
      <c r="G89" s="69"/>
      <c r="H89" s="69"/>
      <c r="I89" s="69"/>
      <c r="J89" s="69"/>
      <c r="K89" s="69"/>
      <c r="L89" s="69"/>
      <c r="M89" s="69"/>
      <c r="N89" s="69"/>
      <c r="O89" s="69"/>
      <c r="P89" s="69"/>
      <c r="Q89" s="69"/>
      <c r="R89" s="69"/>
      <c r="S89" s="69"/>
      <c r="T89" s="69"/>
      <c r="U89" s="69"/>
      <c r="V89" s="69"/>
      <c r="W89" s="69"/>
      <c r="X89" s="69"/>
      <c r="Y89" s="69"/>
      <c r="Z89" s="69"/>
    </row>
    <row r="90" spans="1:26" ht="15.75" customHeight="1" x14ac:dyDescent="0.25">
      <c r="A90" s="69"/>
      <c r="B90" s="69"/>
      <c r="C90" s="69"/>
      <c r="D90" s="69"/>
      <c r="E90" s="69"/>
      <c r="F90" s="69"/>
      <c r="G90" s="69"/>
      <c r="H90" s="69"/>
      <c r="I90" s="69"/>
      <c r="J90" s="69"/>
      <c r="K90" s="69"/>
      <c r="L90" s="69"/>
      <c r="M90" s="69"/>
      <c r="N90" s="69"/>
      <c r="O90" s="69"/>
      <c r="P90" s="69"/>
      <c r="Q90" s="69"/>
      <c r="R90" s="69"/>
      <c r="S90" s="69"/>
      <c r="T90" s="69"/>
      <c r="U90" s="69"/>
      <c r="V90" s="69"/>
      <c r="W90" s="69"/>
      <c r="X90" s="69"/>
      <c r="Y90" s="69"/>
      <c r="Z90" s="69"/>
    </row>
    <row r="91" spans="1:26" ht="15.75" customHeight="1" x14ac:dyDescent="0.25">
      <c r="A91" s="69"/>
      <c r="B91" s="69"/>
      <c r="C91" s="69"/>
      <c r="D91" s="69"/>
      <c r="E91" s="69"/>
      <c r="F91" s="69"/>
      <c r="G91" s="69"/>
      <c r="H91" s="69"/>
      <c r="I91" s="69"/>
      <c r="J91" s="69"/>
      <c r="K91" s="69"/>
      <c r="L91" s="69"/>
      <c r="M91" s="69"/>
      <c r="N91" s="69"/>
      <c r="O91" s="69"/>
      <c r="P91" s="69"/>
      <c r="Q91" s="69"/>
      <c r="R91" s="69"/>
      <c r="S91" s="69"/>
      <c r="T91" s="69"/>
      <c r="U91" s="69"/>
      <c r="V91" s="69"/>
      <c r="W91" s="69"/>
      <c r="X91" s="69"/>
      <c r="Y91" s="69"/>
      <c r="Z91" s="69"/>
    </row>
    <row r="92" spans="1:26" ht="15.75" customHeight="1" x14ac:dyDescent="0.25">
      <c r="A92" s="69"/>
      <c r="B92" s="69"/>
      <c r="C92" s="69"/>
      <c r="D92" s="69"/>
      <c r="E92" s="69"/>
      <c r="F92" s="69"/>
      <c r="G92" s="69"/>
      <c r="H92" s="69"/>
      <c r="I92" s="69"/>
      <c r="J92" s="69"/>
      <c r="K92" s="69"/>
      <c r="L92" s="69"/>
      <c r="M92" s="69"/>
      <c r="N92" s="69"/>
      <c r="O92" s="69"/>
      <c r="P92" s="69"/>
      <c r="Q92" s="69"/>
      <c r="R92" s="69"/>
      <c r="S92" s="69"/>
      <c r="T92" s="69"/>
      <c r="U92" s="69"/>
      <c r="V92" s="69"/>
      <c r="W92" s="69"/>
      <c r="X92" s="69"/>
      <c r="Y92" s="69"/>
      <c r="Z92" s="69"/>
    </row>
    <row r="93" spans="1:26" ht="15.75" customHeight="1" x14ac:dyDescent="0.25">
      <c r="A93" s="69"/>
      <c r="B93" s="69"/>
      <c r="C93" s="69"/>
      <c r="D93" s="69"/>
      <c r="E93" s="69"/>
      <c r="F93" s="69"/>
      <c r="G93" s="69"/>
      <c r="H93" s="69"/>
      <c r="I93" s="69"/>
      <c r="J93" s="69"/>
      <c r="K93" s="69"/>
      <c r="L93" s="69"/>
      <c r="M93" s="69"/>
      <c r="N93" s="69"/>
      <c r="O93" s="69"/>
      <c r="P93" s="69"/>
      <c r="Q93" s="69"/>
      <c r="R93" s="69"/>
      <c r="S93" s="69"/>
      <c r="T93" s="69"/>
      <c r="U93" s="69"/>
      <c r="V93" s="69"/>
      <c r="W93" s="69"/>
      <c r="X93" s="69"/>
      <c r="Y93" s="69"/>
      <c r="Z93" s="69"/>
    </row>
    <row r="94" spans="1:26" ht="15.75" customHeight="1" x14ac:dyDescent="0.25">
      <c r="A94" s="69"/>
      <c r="B94" s="69"/>
      <c r="C94" s="69"/>
      <c r="D94" s="69"/>
      <c r="E94" s="69"/>
      <c r="F94" s="69"/>
      <c r="G94" s="69"/>
      <c r="H94" s="69"/>
      <c r="I94" s="69"/>
      <c r="J94" s="69"/>
      <c r="K94" s="69"/>
      <c r="L94" s="69"/>
      <c r="M94" s="69"/>
      <c r="N94" s="69"/>
      <c r="O94" s="69"/>
      <c r="P94" s="69"/>
      <c r="Q94" s="69"/>
      <c r="R94" s="69"/>
      <c r="S94" s="69"/>
      <c r="T94" s="69"/>
      <c r="U94" s="69"/>
      <c r="V94" s="69"/>
      <c r="W94" s="69"/>
      <c r="X94" s="69"/>
      <c r="Y94" s="69"/>
      <c r="Z94" s="69"/>
    </row>
    <row r="95" spans="1:26" ht="15.75" customHeight="1" x14ac:dyDescent="0.25">
      <c r="A95" s="69"/>
      <c r="B95" s="69"/>
      <c r="C95" s="69"/>
      <c r="D95" s="69"/>
      <c r="E95" s="69"/>
      <c r="F95" s="69"/>
      <c r="G95" s="69"/>
      <c r="H95" s="69"/>
      <c r="I95" s="69"/>
      <c r="J95" s="69"/>
      <c r="K95" s="69"/>
      <c r="L95" s="69"/>
      <c r="M95" s="69"/>
      <c r="N95" s="69"/>
      <c r="O95" s="69"/>
      <c r="P95" s="69"/>
      <c r="Q95" s="69"/>
      <c r="R95" s="69"/>
      <c r="S95" s="69"/>
      <c r="T95" s="69"/>
      <c r="U95" s="69"/>
      <c r="V95" s="69"/>
      <c r="W95" s="69"/>
      <c r="X95" s="69"/>
      <c r="Y95" s="69"/>
      <c r="Z95" s="69"/>
    </row>
    <row r="96" spans="1:26" ht="15.75" customHeight="1" x14ac:dyDescent="0.25">
      <c r="A96" s="69"/>
      <c r="B96" s="69"/>
      <c r="C96" s="69"/>
      <c r="D96" s="69"/>
      <c r="E96" s="69"/>
      <c r="F96" s="69"/>
      <c r="G96" s="69"/>
      <c r="H96" s="69"/>
      <c r="I96" s="69"/>
      <c r="J96" s="69"/>
      <c r="K96" s="69"/>
      <c r="L96" s="69"/>
      <c r="M96" s="69"/>
      <c r="N96" s="69"/>
      <c r="O96" s="69"/>
      <c r="P96" s="69"/>
      <c r="Q96" s="69"/>
      <c r="R96" s="69"/>
      <c r="S96" s="69"/>
      <c r="T96" s="69"/>
      <c r="U96" s="69"/>
      <c r="V96" s="69"/>
      <c r="W96" s="69"/>
      <c r="X96" s="69"/>
      <c r="Y96" s="69"/>
      <c r="Z96" s="69"/>
    </row>
    <row r="97" spans="1:26" ht="15.75" customHeight="1" x14ac:dyDescent="0.25">
      <c r="A97" s="69"/>
      <c r="B97" s="69"/>
      <c r="C97" s="69"/>
      <c r="D97" s="69"/>
      <c r="E97" s="69"/>
      <c r="F97" s="69"/>
      <c r="G97" s="69"/>
      <c r="H97" s="69"/>
      <c r="I97" s="69"/>
      <c r="J97" s="69"/>
      <c r="K97" s="69"/>
      <c r="L97" s="69"/>
      <c r="M97" s="69"/>
      <c r="N97" s="69"/>
      <c r="O97" s="69"/>
      <c r="P97" s="69"/>
      <c r="Q97" s="69"/>
      <c r="R97" s="69"/>
      <c r="S97" s="69"/>
      <c r="T97" s="69"/>
      <c r="U97" s="69"/>
      <c r="V97" s="69"/>
      <c r="W97" s="69"/>
      <c r="X97" s="69"/>
      <c r="Y97" s="69"/>
      <c r="Z97" s="69"/>
    </row>
    <row r="98" spans="1:26" ht="15.75" customHeight="1" x14ac:dyDescent="0.25">
      <c r="A98" s="69"/>
      <c r="B98" s="69"/>
      <c r="C98" s="69"/>
      <c r="D98" s="69"/>
      <c r="E98" s="69"/>
      <c r="F98" s="69"/>
      <c r="G98" s="69"/>
      <c r="H98" s="69"/>
      <c r="I98" s="69"/>
      <c r="J98" s="69"/>
      <c r="K98" s="69"/>
      <c r="L98" s="69"/>
      <c r="M98" s="69"/>
      <c r="N98" s="69"/>
      <c r="O98" s="69"/>
      <c r="P98" s="69"/>
      <c r="Q98" s="69"/>
      <c r="R98" s="69"/>
      <c r="S98" s="69"/>
      <c r="T98" s="69"/>
      <c r="U98" s="69"/>
      <c r="V98" s="69"/>
      <c r="W98" s="69"/>
      <c r="X98" s="69"/>
      <c r="Y98" s="69"/>
      <c r="Z98" s="69"/>
    </row>
    <row r="99" spans="1:26" ht="15.75" customHeight="1" x14ac:dyDescent="0.25">
      <c r="A99" s="69"/>
      <c r="B99" s="69"/>
      <c r="C99" s="69"/>
      <c r="D99" s="69"/>
      <c r="E99" s="69"/>
      <c r="F99" s="69"/>
      <c r="G99" s="69"/>
      <c r="H99" s="69"/>
      <c r="I99" s="69"/>
      <c r="J99" s="69"/>
      <c r="K99" s="69"/>
      <c r="L99" s="69"/>
      <c r="M99" s="69"/>
      <c r="N99" s="69"/>
      <c r="O99" s="69"/>
      <c r="P99" s="69"/>
      <c r="Q99" s="69"/>
      <c r="R99" s="69"/>
      <c r="S99" s="69"/>
      <c r="T99" s="69"/>
      <c r="U99" s="69"/>
      <c r="V99" s="69"/>
      <c r="W99" s="69"/>
      <c r="X99" s="69"/>
      <c r="Y99" s="69"/>
      <c r="Z99" s="69"/>
    </row>
    <row r="100" spans="1:26" ht="15.75" customHeight="1" x14ac:dyDescent="0.25">
      <c r="A100" s="69"/>
      <c r="B100" s="69"/>
      <c r="C100" s="69"/>
      <c r="D100" s="69"/>
      <c r="E100" s="69"/>
      <c r="F100" s="69"/>
      <c r="G100" s="69"/>
      <c r="H100" s="69"/>
      <c r="I100" s="69"/>
      <c r="J100" s="69"/>
      <c r="K100" s="69"/>
      <c r="L100" s="69"/>
      <c r="M100" s="69"/>
      <c r="N100" s="69"/>
      <c r="O100" s="69"/>
      <c r="P100" s="69"/>
      <c r="Q100" s="69"/>
      <c r="R100" s="69"/>
      <c r="S100" s="69"/>
      <c r="T100" s="69"/>
      <c r="U100" s="69"/>
      <c r="V100" s="69"/>
      <c r="W100" s="69"/>
      <c r="X100" s="69"/>
      <c r="Y100" s="69"/>
      <c r="Z100" s="69"/>
    </row>
    <row r="101" spans="1:26" ht="15.75" customHeight="1" x14ac:dyDescent="0.25">
      <c r="A101" s="69"/>
      <c r="B101" s="69"/>
      <c r="C101" s="69"/>
      <c r="D101" s="69"/>
      <c r="E101" s="69"/>
      <c r="F101" s="69"/>
      <c r="G101" s="69"/>
      <c r="H101" s="69"/>
      <c r="I101" s="69"/>
      <c r="J101" s="69"/>
      <c r="K101" s="69"/>
      <c r="L101" s="69"/>
      <c r="M101" s="69"/>
      <c r="N101" s="69"/>
      <c r="O101" s="69"/>
      <c r="P101" s="69"/>
      <c r="Q101" s="69"/>
      <c r="R101" s="69"/>
      <c r="S101" s="69"/>
      <c r="T101" s="69"/>
      <c r="U101" s="69"/>
      <c r="V101" s="69"/>
      <c r="W101" s="69"/>
      <c r="X101" s="69"/>
      <c r="Y101" s="69"/>
      <c r="Z101" s="69"/>
    </row>
    <row r="102" spans="1:26" ht="15.75" customHeight="1" x14ac:dyDescent="0.25">
      <c r="A102" s="69"/>
      <c r="B102" s="69"/>
      <c r="C102" s="69"/>
      <c r="D102" s="69"/>
      <c r="E102" s="69"/>
      <c r="F102" s="69"/>
      <c r="G102" s="69"/>
      <c r="H102" s="69"/>
      <c r="I102" s="69"/>
      <c r="J102" s="69"/>
      <c r="K102" s="69"/>
      <c r="L102" s="69"/>
      <c r="M102" s="69"/>
      <c r="N102" s="69"/>
      <c r="O102" s="69"/>
      <c r="P102" s="69"/>
      <c r="Q102" s="69"/>
      <c r="R102" s="69"/>
      <c r="S102" s="69"/>
      <c r="T102" s="69"/>
      <c r="U102" s="69"/>
      <c r="V102" s="69"/>
      <c r="W102" s="69"/>
      <c r="X102" s="69"/>
      <c r="Y102" s="69"/>
      <c r="Z102" s="69"/>
    </row>
    <row r="103" spans="1:26" ht="15.75" customHeight="1" x14ac:dyDescent="0.25">
      <c r="A103" s="69"/>
      <c r="B103" s="69"/>
      <c r="C103" s="69"/>
      <c r="D103" s="69"/>
      <c r="E103" s="69"/>
      <c r="F103" s="69"/>
      <c r="G103" s="69"/>
      <c r="H103" s="69"/>
      <c r="I103" s="69"/>
      <c r="J103" s="69"/>
      <c r="K103" s="69"/>
      <c r="L103" s="69"/>
      <c r="M103" s="69"/>
      <c r="N103" s="69"/>
      <c r="O103" s="69"/>
      <c r="P103" s="69"/>
      <c r="Q103" s="69"/>
      <c r="R103" s="69"/>
      <c r="S103" s="69"/>
      <c r="T103" s="69"/>
      <c r="U103" s="69"/>
      <c r="V103" s="69"/>
      <c r="W103" s="69"/>
      <c r="X103" s="69"/>
      <c r="Y103" s="69"/>
      <c r="Z103" s="69"/>
    </row>
    <row r="104" spans="1:26" ht="15.75" customHeight="1" x14ac:dyDescent="0.25">
      <c r="A104" s="69"/>
      <c r="B104" s="69"/>
      <c r="C104" s="69"/>
      <c r="D104" s="69"/>
      <c r="E104" s="69"/>
      <c r="F104" s="69"/>
      <c r="G104" s="69"/>
      <c r="H104" s="69"/>
      <c r="I104" s="69"/>
      <c r="J104" s="69"/>
      <c r="K104" s="69"/>
      <c r="L104" s="69"/>
      <c r="M104" s="69"/>
      <c r="N104" s="69"/>
      <c r="O104" s="69"/>
      <c r="P104" s="69"/>
      <c r="Q104" s="69"/>
      <c r="R104" s="69"/>
      <c r="S104" s="69"/>
      <c r="T104" s="69"/>
      <c r="U104" s="69"/>
      <c r="V104" s="69"/>
      <c r="W104" s="69"/>
      <c r="X104" s="69"/>
      <c r="Y104" s="69"/>
      <c r="Z104" s="69"/>
    </row>
    <row r="105" spans="1:26" ht="15.75" customHeight="1" x14ac:dyDescent="0.25">
      <c r="A105" s="69"/>
      <c r="B105" s="69"/>
      <c r="C105" s="69"/>
      <c r="D105" s="69"/>
      <c r="E105" s="69"/>
      <c r="F105" s="69"/>
      <c r="G105" s="69"/>
      <c r="H105" s="69"/>
      <c r="I105" s="69"/>
      <c r="J105" s="69"/>
      <c r="K105" s="69"/>
      <c r="L105" s="69"/>
      <c r="M105" s="69"/>
      <c r="N105" s="69"/>
      <c r="O105" s="69"/>
      <c r="P105" s="69"/>
      <c r="Q105" s="69"/>
      <c r="R105" s="69"/>
      <c r="S105" s="69"/>
      <c r="T105" s="69"/>
      <c r="U105" s="69"/>
      <c r="V105" s="69"/>
      <c r="W105" s="69"/>
      <c r="X105" s="69"/>
      <c r="Y105" s="69"/>
      <c r="Z105" s="69"/>
    </row>
    <row r="106" spans="1:26" ht="15.75" customHeight="1" x14ac:dyDescent="0.25">
      <c r="A106" s="69"/>
      <c r="B106" s="69"/>
      <c r="C106" s="69"/>
      <c r="D106" s="69"/>
      <c r="E106" s="69"/>
      <c r="F106" s="69"/>
      <c r="G106" s="69"/>
      <c r="H106" s="69"/>
      <c r="I106" s="69"/>
      <c r="J106" s="69"/>
      <c r="K106" s="69"/>
      <c r="L106" s="69"/>
      <c r="M106" s="69"/>
      <c r="N106" s="69"/>
      <c r="O106" s="69"/>
      <c r="P106" s="69"/>
      <c r="Q106" s="69"/>
      <c r="R106" s="69"/>
      <c r="S106" s="69"/>
      <c r="T106" s="69"/>
      <c r="U106" s="69"/>
      <c r="V106" s="69"/>
      <c r="W106" s="69"/>
      <c r="X106" s="69"/>
      <c r="Y106" s="69"/>
      <c r="Z106" s="69"/>
    </row>
    <row r="107" spans="1:26" ht="15.75" customHeight="1" x14ac:dyDescent="0.25">
      <c r="A107" s="69"/>
      <c r="B107" s="69"/>
      <c r="C107" s="69"/>
      <c r="D107" s="69"/>
      <c r="E107" s="69"/>
      <c r="F107" s="69"/>
      <c r="G107" s="69"/>
      <c r="H107" s="69"/>
      <c r="I107" s="69"/>
      <c r="J107" s="69"/>
      <c r="K107" s="69"/>
      <c r="L107" s="69"/>
      <c r="M107" s="69"/>
      <c r="N107" s="69"/>
      <c r="O107" s="69"/>
      <c r="P107" s="69"/>
      <c r="Q107" s="69"/>
      <c r="R107" s="69"/>
      <c r="S107" s="69"/>
      <c r="T107" s="69"/>
      <c r="U107" s="69"/>
      <c r="V107" s="69"/>
      <c r="W107" s="69"/>
      <c r="X107" s="69"/>
      <c r="Y107" s="69"/>
      <c r="Z107" s="69"/>
    </row>
    <row r="108" spans="1:26" ht="15.75" customHeight="1" x14ac:dyDescent="0.25">
      <c r="A108" s="69"/>
      <c r="B108" s="69"/>
      <c r="C108" s="69"/>
      <c r="D108" s="69"/>
      <c r="E108" s="69"/>
      <c r="F108" s="69"/>
      <c r="G108" s="69"/>
      <c r="H108" s="69"/>
      <c r="I108" s="69"/>
      <c r="J108" s="69"/>
      <c r="K108" s="69"/>
      <c r="L108" s="69"/>
      <c r="M108" s="69"/>
      <c r="N108" s="69"/>
      <c r="O108" s="69"/>
      <c r="P108" s="69"/>
      <c r="Q108" s="69"/>
      <c r="R108" s="69"/>
      <c r="S108" s="69"/>
      <c r="T108" s="69"/>
      <c r="U108" s="69"/>
      <c r="V108" s="69"/>
      <c r="W108" s="69"/>
      <c r="X108" s="69"/>
      <c r="Y108" s="69"/>
      <c r="Z108" s="69"/>
    </row>
    <row r="109" spans="1:26" ht="15.75" customHeight="1" x14ac:dyDescent="0.25">
      <c r="A109" s="69"/>
      <c r="B109" s="69"/>
      <c r="C109" s="69"/>
      <c r="D109" s="69"/>
      <c r="E109" s="69"/>
      <c r="F109" s="69"/>
      <c r="G109" s="69"/>
      <c r="H109" s="69"/>
      <c r="I109" s="69"/>
      <c r="J109" s="69"/>
      <c r="K109" s="69"/>
      <c r="L109" s="69"/>
      <c r="M109" s="69"/>
      <c r="N109" s="69"/>
      <c r="O109" s="69"/>
      <c r="P109" s="69"/>
      <c r="Q109" s="69"/>
      <c r="R109" s="69"/>
      <c r="S109" s="69"/>
      <c r="T109" s="69"/>
      <c r="U109" s="69"/>
      <c r="V109" s="69"/>
      <c r="W109" s="69"/>
      <c r="X109" s="69"/>
      <c r="Y109" s="69"/>
      <c r="Z109" s="69"/>
    </row>
    <row r="110" spans="1:26" ht="15.75" customHeight="1" x14ac:dyDescent="0.25">
      <c r="A110" s="69"/>
      <c r="B110" s="69"/>
      <c r="C110" s="69"/>
      <c r="D110" s="69"/>
      <c r="E110" s="69"/>
      <c r="F110" s="69"/>
      <c r="G110" s="69"/>
      <c r="H110" s="69"/>
      <c r="I110" s="69"/>
      <c r="J110" s="69"/>
      <c r="K110" s="69"/>
      <c r="L110" s="69"/>
      <c r="M110" s="69"/>
      <c r="N110" s="69"/>
      <c r="O110" s="69"/>
      <c r="P110" s="69"/>
      <c r="Q110" s="69"/>
      <c r="R110" s="69"/>
      <c r="S110" s="69"/>
      <c r="T110" s="69"/>
      <c r="U110" s="69"/>
      <c r="V110" s="69"/>
      <c r="W110" s="69"/>
      <c r="X110" s="69"/>
      <c r="Y110" s="69"/>
      <c r="Z110" s="69"/>
    </row>
    <row r="111" spans="1:26" ht="15.75" customHeight="1" x14ac:dyDescent="0.25">
      <c r="A111" s="69"/>
      <c r="B111" s="69"/>
      <c r="C111" s="69"/>
      <c r="D111" s="69"/>
      <c r="E111" s="69"/>
      <c r="F111" s="69"/>
      <c r="G111" s="69"/>
      <c r="H111" s="69"/>
      <c r="I111" s="69"/>
      <c r="J111" s="69"/>
      <c r="K111" s="69"/>
      <c r="L111" s="69"/>
      <c r="M111" s="69"/>
      <c r="N111" s="69"/>
      <c r="O111" s="69"/>
      <c r="P111" s="69"/>
      <c r="Q111" s="69"/>
      <c r="R111" s="69"/>
      <c r="S111" s="69"/>
      <c r="T111" s="69"/>
      <c r="U111" s="69"/>
      <c r="V111" s="69"/>
      <c r="W111" s="69"/>
      <c r="X111" s="69"/>
      <c r="Y111" s="69"/>
      <c r="Z111" s="69"/>
    </row>
    <row r="112" spans="1:26" ht="15.75" customHeight="1" x14ac:dyDescent="0.25">
      <c r="A112" s="69"/>
      <c r="B112" s="69"/>
      <c r="C112" s="69"/>
      <c r="D112" s="69"/>
      <c r="E112" s="69"/>
      <c r="F112" s="69"/>
      <c r="G112" s="69"/>
      <c r="H112" s="69"/>
      <c r="I112" s="69"/>
      <c r="J112" s="69"/>
      <c r="K112" s="69"/>
      <c r="L112" s="69"/>
      <c r="M112" s="69"/>
      <c r="N112" s="69"/>
      <c r="O112" s="69"/>
      <c r="P112" s="69"/>
      <c r="Q112" s="69"/>
      <c r="R112" s="69"/>
      <c r="S112" s="69"/>
      <c r="T112" s="69"/>
      <c r="U112" s="69"/>
      <c r="V112" s="69"/>
      <c r="W112" s="69"/>
      <c r="X112" s="69"/>
      <c r="Y112" s="69"/>
      <c r="Z112" s="69"/>
    </row>
    <row r="113" spans="1:26" ht="15.75" customHeight="1" x14ac:dyDescent="0.25">
      <c r="A113" s="69"/>
      <c r="B113" s="69"/>
      <c r="C113" s="69"/>
      <c r="D113" s="69"/>
      <c r="E113" s="69"/>
      <c r="F113" s="69"/>
      <c r="G113" s="69"/>
      <c r="H113" s="69"/>
      <c r="I113" s="69"/>
      <c r="J113" s="69"/>
      <c r="K113" s="69"/>
      <c r="L113" s="69"/>
      <c r="M113" s="69"/>
      <c r="N113" s="69"/>
      <c r="O113" s="69"/>
      <c r="P113" s="69"/>
      <c r="Q113" s="69"/>
      <c r="R113" s="69"/>
      <c r="S113" s="69"/>
      <c r="T113" s="69"/>
      <c r="U113" s="69"/>
      <c r="V113" s="69"/>
      <c r="W113" s="69"/>
      <c r="X113" s="69"/>
      <c r="Y113" s="69"/>
      <c r="Z113" s="69"/>
    </row>
    <row r="114" spans="1:26" ht="15.75" customHeight="1" x14ac:dyDescent="0.25">
      <c r="A114" s="69"/>
      <c r="B114" s="69"/>
      <c r="C114" s="69"/>
      <c r="D114" s="69"/>
      <c r="E114" s="69"/>
      <c r="F114" s="69"/>
      <c r="G114" s="69"/>
      <c r="H114" s="69"/>
      <c r="I114" s="69"/>
      <c r="J114" s="69"/>
      <c r="K114" s="69"/>
      <c r="L114" s="69"/>
      <c r="M114" s="69"/>
      <c r="N114" s="69"/>
      <c r="O114" s="69"/>
      <c r="P114" s="69"/>
      <c r="Q114" s="69"/>
      <c r="R114" s="69"/>
      <c r="S114" s="69"/>
      <c r="T114" s="69"/>
      <c r="U114" s="69"/>
      <c r="V114" s="69"/>
      <c r="W114" s="69"/>
      <c r="X114" s="69"/>
      <c r="Y114" s="69"/>
      <c r="Z114" s="69"/>
    </row>
    <row r="115" spans="1:26" ht="15.75" customHeight="1" x14ac:dyDescent="0.25">
      <c r="A115" s="69"/>
      <c r="B115" s="69"/>
      <c r="C115" s="69"/>
      <c r="D115" s="69"/>
      <c r="E115" s="69"/>
      <c r="F115" s="69"/>
      <c r="G115" s="69"/>
      <c r="H115" s="69"/>
      <c r="I115" s="69"/>
      <c r="J115" s="69"/>
      <c r="K115" s="69"/>
      <c r="L115" s="69"/>
      <c r="M115" s="69"/>
      <c r="N115" s="69"/>
      <c r="O115" s="69"/>
      <c r="P115" s="69"/>
      <c r="Q115" s="69"/>
      <c r="R115" s="69"/>
      <c r="S115" s="69"/>
      <c r="T115" s="69"/>
      <c r="U115" s="69"/>
      <c r="V115" s="69"/>
      <c r="W115" s="69"/>
      <c r="X115" s="69"/>
      <c r="Y115" s="69"/>
      <c r="Z115" s="69"/>
    </row>
    <row r="116" spans="1:26" ht="15.75" customHeight="1" x14ac:dyDescent="0.25">
      <c r="A116" s="69"/>
      <c r="B116" s="69"/>
      <c r="C116" s="69"/>
      <c r="D116" s="69"/>
      <c r="E116" s="69"/>
      <c r="F116" s="69"/>
      <c r="G116" s="69"/>
      <c r="H116" s="69"/>
      <c r="I116" s="69"/>
      <c r="J116" s="69"/>
      <c r="K116" s="69"/>
      <c r="L116" s="69"/>
      <c r="M116" s="69"/>
      <c r="N116" s="69"/>
      <c r="O116" s="69"/>
      <c r="P116" s="69"/>
      <c r="Q116" s="69"/>
      <c r="R116" s="69"/>
      <c r="S116" s="69"/>
      <c r="T116" s="69"/>
      <c r="U116" s="69"/>
      <c r="V116" s="69"/>
      <c r="W116" s="69"/>
      <c r="X116" s="69"/>
      <c r="Y116" s="69"/>
      <c r="Z116" s="69"/>
    </row>
    <row r="117" spans="1:26" ht="15.75" customHeight="1" x14ac:dyDescent="0.25">
      <c r="A117" s="69"/>
      <c r="B117" s="69"/>
      <c r="C117" s="69"/>
      <c r="D117" s="69"/>
      <c r="E117" s="69"/>
      <c r="F117" s="69"/>
      <c r="G117" s="69"/>
      <c r="H117" s="69"/>
      <c r="I117" s="69"/>
      <c r="J117" s="69"/>
      <c r="K117" s="69"/>
      <c r="L117" s="69"/>
      <c r="M117" s="69"/>
      <c r="N117" s="69"/>
      <c r="O117" s="69"/>
      <c r="P117" s="69"/>
      <c r="Q117" s="69"/>
      <c r="R117" s="69"/>
      <c r="S117" s="69"/>
      <c r="T117" s="69"/>
      <c r="U117" s="69"/>
      <c r="V117" s="69"/>
      <c r="W117" s="69"/>
      <c r="X117" s="69"/>
      <c r="Y117" s="69"/>
      <c r="Z117" s="69"/>
    </row>
    <row r="118" spans="1:26" ht="15.75" customHeight="1" x14ac:dyDescent="0.25">
      <c r="A118" s="69"/>
      <c r="B118" s="69"/>
      <c r="C118" s="69"/>
      <c r="D118" s="69"/>
      <c r="E118" s="69"/>
      <c r="F118" s="69"/>
      <c r="G118" s="69"/>
      <c r="H118" s="69"/>
      <c r="I118" s="69"/>
      <c r="J118" s="69"/>
      <c r="K118" s="69"/>
      <c r="L118" s="69"/>
      <c r="M118" s="69"/>
      <c r="N118" s="69"/>
      <c r="O118" s="69"/>
      <c r="P118" s="69"/>
      <c r="Q118" s="69"/>
      <c r="R118" s="69"/>
      <c r="S118" s="69"/>
      <c r="T118" s="69"/>
      <c r="U118" s="69"/>
      <c r="V118" s="69"/>
      <c r="W118" s="69"/>
      <c r="X118" s="69"/>
      <c r="Y118" s="69"/>
      <c r="Z118" s="69"/>
    </row>
    <row r="119" spans="1:26" ht="15.75" customHeight="1" x14ac:dyDescent="0.25">
      <c r="A119" s="69"/>
      <c r="B119" s="69"/>
      <c r="C119" s="69"/>
      <c r="D119" s="69"/>
      <c r="E119" s="69"/>
      <c r="F119" s="69"/>
      <c r="G119" s="69"/>
      <c r="H119" s="69"/>
      <c r="I119" s="69"/>
      <c r="J119" s="69"/>
      <c r="K119" s="69"/>
      <c r="L119" s="69"/>
      <c r="M119" s="69"/>
      <c r="N119" s="69"/>
      <c r="O119" s="69"/>
      <c r="P119" s="69"/>
      <c r="Q119" s="69"/>
      <c r="R119" s="69"/>
      <c r="S119" s="69"/>
      <c r="T119" s="69"/>
      <c r="U119" s="69"/>
      <c r="V119" s="69"/>
      <c r="W119" s="69"/>
      <c r="X119" s="69"/>
      <c r="Y119" s="69"/>
      <c r="Z119" s="69"/>
    </row>
    <row r="120" spans="1:26" ht="15.75" customHeight="1" x14ac:dyDescent="0.25">
      <c r="A120" s="69"/>
      <c r="B120" s="69"/>
      <c r="C120" s="69"/>
      <c r="D120" s="69"/>
      <c r="E120" s="69"/>
      <c r="F120" s="69"/>
      <c r="G120" s="69"/>
      <c r="H120" s="69"/>
      <c r="I120" s="69"/>
      <c r="J120" s="69"/>
      <c r="K120" s="69"/>
      <c r="L120" s="69"/>
      <c r="M120" s="69"/>
      <c r="N120" s="69"/>
      <c r="O120" s="69"/>
      <c r="P120" s="69"/>
      <c r="Q120" s="69"/>
      <c r="R120" s="69"/>
      <c r="S120" s="69"/>
      <c r="T120" s="69"/>
      <c r="U120" s="69"/>
      <c r="V120" s="69"/>
      <c r="W120" s="69"/>
      <c r="X120" s="69"/>
      <c r="Y120" s="69"/>
      <c r="Z120" s="69"/>
    </row>
    <row r="121" spans="1:26" ht="15.75" customHeight="1" x14ac:dyDescent="0.25">
      <c r="A121" s="69"/>
      <c r="B121" s="69"/>
      <c r="C121" s="69"/>
      <c r="D121" s="69"/>
      <c r="E121" s="69"/>
      <c r="F121" s="69"/>
      <c r="G121" s="69"/>
      <c r="H121" s="69"/>
      <c r="I121" s="69"/>
      <c r="J121" s="69"/>
      <c r="K121" s="69"/>
      <c r="L121" s="69"/>
      <c r="M121" s="69"/>
      <c r="N121" s="69"/>
      <c r="O121" s="69"/>
      <c r="P121" s="69"/>
      <c r="Q121" s="69"/>
      <c r="R121" s="69"/>
      <c r="S121" s="69"/>
      <c r="T121" s="69"/>
      <c r="U121" s="69"/>
      <c r="V121" s="69"/>
      <c r="W121" s="69"/>
      <c r="X121" s="69"/>
      <c r="Y121" s="69"/>
      <c r="Z121" s="69"/>
    </row>
    <row r="122" spans="1:26" ht="15.75" customHeight="1" x14ac:dyDescent="0.25">
      <c r="A122" s="69"/>
      <c r="B122" s="69"/>
      <c r="C122" s="69"/>
      <c r="D122" s="69"/>
      <c r="E122" s="69"/>
      <c r="F122" s="69"/>
      <c r="G122" s="69"/>
      <c r="H122" s="69"/>
      <c r="I122" s="69"/>
      <c r="J122" s="69"/>
      <c r="K122" s="69"/>
      <c r="L122" s="69"/>
      <c r="M122" s="69"/>
      <c r="N122" s="69"/>
      <c r="O122" s="69"/>
      <c r="P122" s="69"/>
      <c r="Q122" s="69"/>
      <c r="R122" s="69"/>
      <c r="S122" s="69"/>
      <c r="T122" s="69"/>
      <c r="U122" s="69"/>
      <c r="V122" s="69"/>
      <c r="W122" s="69"/>
      <c r="X122" s="69"/>
      <c r="Y122" s="69"/>
      <c r="Z122" s="69"/>
    </row>
    <row r="123" spans="1:26" ht="15.75" customHeight="1" x14ac:dyDescent="0.25">
      <c r="A123" s="69"/>
      <c r="B123" s="69"/>
      <c r="C123" s="69"/>
      <c r="D123" s="69"/>
      <c r="E123" s="69"/>
      <c r="F123" s="69"/>
      <c r="G123" s="69"/>
      <c r="H123" s="69"/>
      <c r="I123" s="69"/>
      <c r="J123" s="69"/>
      <c r="K123" s="69"/>
      <c r="L123" s="69"/>
      <c r="M123" s="69"/>
      <c r="N123" s="69"/>
      <c r="O123" s="69"/>
      <c r="P123" s="69"/>
      <c r="Q123" s="69"/>
      <c r="R123" s="69"/>
      <c r="S123" s="69"/>
      <c r="T123" s="69"/>
      <c r="U123" s="69"/>
      <c r="V123" s="69"/>
      <c r="W123" s="69"/>
      <c r="X123" s="69"/>
      <c r="Y123" s="69"/>
      <c r="Z123" s="69"/>
    </row>
    <row r="124" spans="1:26" ht="15.75" customHeight="1" x14ac:dyDescent="0.25">
      <c r="A124" s="69"/>
      <c r="B124" s="69"/>
      <c r="C124" s="69"/>
      <c r="D124" s="69"/>
      <c r="E124" s="69"/>
      <c r="F124" s="69"/>
      <c r="G124" s="69"/>
      <c r="H124" s="69"/>
      <c r="I124" s="69"/>
      <c r="J124" s="69"/>
      <c r="K124" s="69"/>
      <c r="L124" s="69"/>
      <c r="M124" s="69"/>
      <c r="N124" s="69"/>
      <c r="O124" s="69"/>
      <c r="P124" s="69"/>
      <c r="Q124" s="69"/>
      <c r="R124" s="69"/>
      <c r="S124" s="69"/>
      <c r="T124" s="69"/>
      <c r="U124" s="69"/>
      <c r="V124" s="69"/>
      <c r="W124" s="69"/>
      <c r="X124" s="69"/>
      <c r="Y124" s="69"/>
      <c r="Z124" s="69"/>
    </row>
    <row r="125" spans="1:26" ht="15.75" customHeight="1" x14ac:dyDescent="0.25">
      <c r="A125" s="69"/>
      <c r="B125" s="69"/>
      <c r="C125" s="69"/>
      <c r="D125" s="69"/>
      <c r="E125" s="69"/>
      <c r="F125" s="69"/>
      <c r="G125" s="69"/>
      <c r="H125" s="69"/>
      <c r="I125" s="69"/>
      <c r="J125" s="69"/>
      <c r="K125" s="69"/>
      <c r="L125" s="69"/>
      <c r="M125" s="69"/>
      <c r="N125" s="69"/>
      <c r="O125" s="69"/>
      <c r="P125" s="69"/>
      <c r="Q125" s="69"/>
      <c r="R125" s="69"/>
      <c r="S125" s="69"/>
      <c r="T125" s="69"/>
      <c r="U125" s="69"/>
      <c r="V125" s="69"/>
      <c r="W125" s="69"/>
      <c r="X125" s="69"/>
      <c r="Y125" s="69"/>
      <c r="Z125" s="69"/>
    </row>
    <row r="126" spans="1:26" ht="15.75" customHeight="1" x14ac:dyDescent="0.25">
      <c r="A126" s="69"/>
      <c r="B126" s="69"/>
      <c r="C126" s="69"/>
      <c r="D126" s="69"/>
      <c r="E126" s="69"/>
      <c r="F126" s="69"/>
      <c r="G126" s="69"/>
      <c r="H126" s="69"/>
      <c r="I126" s="69"/>
      <c r="J126" s="69"/>
      <c r="K126" s="69"/>
      <c r="L126" s="69"/>
      <c r="M126" s="69"/>
      <c r="N126" s="69"/>
      <c r="O126" s="69"/>
      <c r="P126" s="69"/>
      <c r="Q126" s="69"/>
      <c r="R126" s="69"/>
      <c r="S126" s="69"/>
      <c r="T126" s="69"/>
      <c r="U126" s="69"/>
      <c r="V126" s="69"/>
      <c r="W126" s="69"/>
      <c r="X126" s="69"/>
      <c r="Y126" s="69"/>
      <c r="Z126" s="69"/>
    </row>
    <row r="127" spans="1:26" ht="15.75" customHeight="1" x14ac:dyDescent="0.25">
      <c r="A127" s="69"/>
      <c r="B127" s="69"/>
      <c r="C127" s="69"/>
      <c r="D127" s="69"/>
      <c r="E127" s="69"/>
      <c r="F127" s="69"/>
      <c r="G127" s="69"/>
      <c r="H127" s="69"/>
      <c r="I127" s="69"/>
      <c r="J127" s="69"/>
      <c r="K127" s="69"/>
      <c r="L127" s="69"/>
      <c r="M127" s="69"/>
      <c r="N127" s="69"/>
      <c r="O127" s="69"/>
      <c r="P127" s="69"/>
      <c r="Q127" s="69"/>
      <c r="R127" s="69"/>
      <c r="S127" s="69"/>
      <c r="T127" s="69"/>
      <c r="U127" s="69"/>
      <c r="V127" s="69"/>
      <c r="W127" s="69"/>
      <c r="X127" s="69"/>
      <c r="Y127" s="69"/>
      <c r="Z127" s="69"/>
    </row>
    <row r="128" spans="1:26" ht="15.75" customHeight="1" x14ac:dyDescent="0.25">
      <c r="A128" s="69"/>
      <c r="B128" s="69"/>
      <c r="C128" s="69"/>
      <c r="D128" s="69"/>
      <c r="E128" s="69"/>
      <c r="F128" s="69"/>
      <c r="G128" s="69"/>
      <c r="H128" s="69"/>
      <c r="I128" s="69"/>
      <c r="J128" s="69"/>
      <c r="K128" s="69"/>
      <c r="L128" s="69"/>
      <c r="M128" s="69"/>
      <c r="N128" s="69"/>
      <c r="O128" s="69"/>
      <c r="P128" s="69"/>
      <c r="Q128" s="69"/>
      <c r="R128" s="69"/>
      <c r="S128" s="69"/>
      <c r="T128" s="69"/>
      <c r="U128" s="69"/>
      <c r="V128" s="69"/>
      <c r="W128" s="69"/>
      <c r="X128" s="69"/>
      <c r="Y128" s="69"/>
      <c r="Z128" s="69"/>
    </row>
    <row r="129" spans="1:26" ht="15.75" customHeight="1" x14ac:dyDescent="0.25">
      <c r="A129" s="69"/>
      <c r="B129" s="69"/>
      <c r="C129" s="69"/>
      <c r="D129" s="69"/>
      <c r="E129" s="69"/>
      <c r="F129" s="69"/>
      <c r="G129" s="69"/>
      <c r="H129" s="69"/>
      <c r="I129" s="69"/>
      <c r="J129" s="69"/>
      <c r="K129" s="69"/>
      <c r="L129" s="69"/>
      <c r="M129" s="69"/>
      <c r="N129" s="69"/>
      <c r="O129" s="69"/>
      <c r="P129" s="69"/>
      <c r="Q129" s="69"/>
      <c r="R129" s="69"/>
      <c r="S129" s="69"/>
      <c r="T129" s="69"/>
      <c r="U129" s="69"/>
      <c r="V129" s="69"/>
      <c r="W129" s="69"/>
      <c r="X129" s="69"/>
      <c r="Y129" s="69"/>
      <c r="Z129" s="69"/>
    </row>
    <row r="130" spans="1:26" ht="15.75" customHeight="1" x14ac:dyDescent="0.25">
      <c r="A130" s="69"/>
      <c r="B130" s="69"/>
      <c r="C130" s="69"/>
      <c r="D130" s="69"/>
      <c r="E130" s="69"/>
      <c r="F130" s="69"/>
      <c r="G130" s="69"/>
      <c r="H130" s="69"/>
      <c r="I130" s="69"/>
      <c r="J130" s="69"/>
      <c r="K130" s="69"/>
      <c r="L130" s="69"/>
      <c r="M130" s="69"/>
      <c r="N130" s="69"/>
      <c r="O130" s="69"/>
      <c r="P130" s="69"/>
      <c r="Q130" s="69"/>
      <c r="R130" s="69"/>
      <c r="S130" s="69"/>
      <c r="T130" s="69"/>
      <c r="U130" s="69"/>
      <c r="V130" s="69"/>
      <c r="W130" s="69"/>
      <c r="X130" s="69"/>
      <c r="Y130" s="69"/>
      <c r="Z130" s="69"/>
    </row>
    <row r="131" spans="1:26" ht="15.75" customHeight="1" x14ac:dyDescent="0.25">
      <c r="A131" s="69"/>
      <c r="B131" s="69"/>
      <c r="C131" s="69"/>
      <c r="D131" s="69"/>
      <c r="E131" s="69"/>
      <c r="F131" s="69"/>
      <c r="G131" s="69"/>
      <c r="H131" s="69"/>
      <c r="I131" s="69"/>
      <c r="J131" s="69"/>
      <c r="K131" s="69"/>
      <c r="L131" s="69"/>
      <c r="M131" s="69"/>
      <c r="N131" s="69"/>
      <c r="O131" s="69"/>
      <c r="P131" s="69"/>
      <c r="Q131" s="69"/>
      <c r="R131" s="69"/>
      <c r="S131" s="69"/>
      <c r="T131" s="69"/>
      <c r="U131" s="69"/>
      <c r="V131" s="69"/>
      <c r="W131" s="69"/>
      <c r="X131" s="69"/>
      <c r="Y131" s="69"/>
      <c r="Z131" s="69"/>
    </row>
    <row r="132" spans="1:26" ht="15.75" customHeight="1" x14ac:dyDescent="0.25">
      <c r="A132" s="69"/>
      <c r="B132" s="69"/>
      <c r="C132" s="69"/>
      <c r="D132" s="69"/>
      <c r="E132" s="69"/>
      <c r="F132" s="69"/>
      <c r="G132" s="69"/>
      <c r="H132" s="69"/>
      <c r="I132" s="69"/>
      <c r="J132" s="69"/>
      <c r="K132" s="69"/>
      <c r="L132" s="69"/>
      <c r="M132" s="69"/>
      <c r="N132" s="69"/>
      <c r="O132" s="69"/>
      <c r="P132" s="69"/>
      <c r="Q132" s="69"/>
      <c r="R132" s="69"/>
      <c r="S132" s="69"/>
      <c r="T132" s="69"/>
      <c r="U132" s="69"/>
      <c r="V132" s="69"/>
      <c r="W132" s="69"/>
      <c r="X132" s="69"/>
      <c r="Y132" s="69"/>
      <c r="Z132" s="69"/>
    </row>
    <row r="133" spans="1:26" ht="15.75" customHeight="1" x14ac:dyDescent="0.25">
      <c r="A133" s="69"/>
      <c r="B133" s="69"/>
      <c r="C133" s="69"/>
      <c r="D133" s="69"/>
      <c r="E133" s="69"/>
      <c r="F133" s="69"/>
      <c r="G133" s="69"/>
      <c r="H133" s="69"/>
      <c r="I133" s="69"/>
      <c r="J133" s="69"/>
      <c r="K133" s="69"/>
      <c r="L133" s="69"/>
      <c r="M133" s="69"/>
      <c r="N133" s="69"/>
      <c r="O133" s="69"/>
      <c r="P133" s="69"/>
      <c r="Q133" s="69"/>
      <c r="R133" s="69"/>
      <c r="S133" s="69"/>
      <c r="T133" s="69"/>
      <c r="U133" s="69"/>
      <c r="V133" s="69"/>
      <c r="W133" s="69"/>
      <c r="X133" s="69"/>
      <c r="Y133" s="69"/>
      <c r="Z133" s="69"/>
    </row>
    <row r="134" spans="1:26" ht="15.75" customHeight="1" x14ac:dyDescent="0.25">
      <c r="A134" s="69"/>
      <c r="B134" s="69"/>
      <c r="C134" s="69"/>
      <c r="D134" s="69"/>
      <c r="E134" s="69"/>
      <c r="F134" s="69"/>
      <c r="G134" s="69"/>
      <c r="H134" s="69"/>
      <c r="I134" s="69"/>
      <c r="J134" s="69"/>
      <c r="K134" s="69"/>
      <c r="L134" s="69"/>
      <c r="M134" s="69"/>
      <c r="N134" s="69"/>
      <c r="O134" s="69"/>
      <c r="P134" s="69"/>
      <c r="Q134" s="69"/>
      <c r="R134" s="69"/>
      <c r="S134" s="69"/>
      <c r="T134" s="69"/>
      <c r="U134" s="69"/>
      <c r="V134" s="69"/>
      <c r="W134" s="69"/>
      <c r="X134" s="69"/>
      <c r="Y134" s="69"/>
      <c r="Z134" s="69"/>
    </row>
    <row r="135" spans="1:26" ht="15.75" customHeight="1" x14ac:dyDescent="0.25">
      <c r="A135" s="69"/>
      <c r="B135" s="69"/>
      <c r="C135" s="69"/>
      <c r="D135" s="69"/>
      <c r="E135" s="69"/>
      <c r="F135" s="69"/>
      <c r="G135" s="69"/>
      <c r="H135" s="69"/>
      <c r="I135" s="69"/>
      <c r="J135" s="69"/>
      <c r="K135" s="69"/>
      <c r="L135" s="69"/>
      <c r="M135" s="69"/>
      <c r="N135" s="69"/>
      <c r="O135" s="69"/>
      <c r="P135" s="69"/>
      <c r="Q135" s="69"/>
      <c r="R135" s="69"/>
      <c r="S135" s="69"/>
      <c r="T135" s="69"/>
      <c r="U135" s="69"/>
      <c r="V135" s="69"/>
      <c r="W135" s="69"/>
      <c r="X135" s="69"/>
      <c r="Y135" s="69"/>
      <c r="Z135" s="69"/>
    </row>
    <row r="136" spans="1:26" ht="15.75" customHeight="1" x14ac:dyDescent="0.25">
      <c r="A136" s="69"/>
      <c r="B136" s="69"/>
      <c r="C136" s="69"/>
      <c r="D136" s="69"/>
      <c r="E136" s="69"/>
      <c r="F136" s="69"/>
      <c r="G136" s="69"/>
      <c r="H136" s="69"/>
      <c r="I136" s="69"/>
      <c r="J136" s="69"/>
      <c r="K136" s="69"/>
      <c r="L136" s="69"/>
      <c r="M136" s="69"/>
      <c r="N136" s="69"/>
      <c r="O136" s="69"/>
      <c r="P136" s="69"/>
      <c r="Q136" s="69"/>
      <c r="R136" s="69"/>
      <c r="S136" s="69"/>
      <c r="T136" s="69"/>
      <c r="U136" s="69"/>
      <c r="V136" s="69"/>
      <c r="W136" s="69"/>
      <c r="X136" s="69"/>
      <c r="Y136" s="69"/>
      <c r="Z136" s="69"/>
    </row>
    <row r="137" spans="1:26" ht="15.75" customHeight="1" x14ac:dyDescent="0.25">
      <c r="A137" s="69"/>
      <c r="B137" s="69"/>
      <c r="C137" s="69"/>
      <c r="D137" s="69"/>
      <c r="E137" s="69"/>
      <c r="F137" s="69"/>
      <c r="G137" s="69"/>
      <c r="H137" s="69"/>
      <c r="I137" s="69"/>
      <c r="J137" s="69"/>
      <c r="K137" s="69"/>
      <c r="L137" s="69"/>
      <c r="M137" s="69"/>
      <c r="N137" s="69"/>
      <c r="O137" s="69"/>
      <c r="P137" s="69"/>
      <c r="Q137" s="69"/>
      <c r="R137" s="69"/>
      <c r="S137" s="69"/>
      <c r="T137" s="69"/>
      <c r="U137" s="69"/>
      <c r="V137" s="69"/>
      <c r="W137" s="69"/>
      <c r="X137" s="69"/>
      <c r="Y137" s="69"/>
      <c r="Z137" s="69"/>
    </row>
    <row r="138" spans="1:26" ht="15.75" customHeight="1" x14ac:dyDescent="0.25">
      <c r="A138" s="69"/>
      <c r="B138" s="69"/>
      <c r="C138" s="69"/>
      <c r="D138" s="69"/>
      <c r="E138" s="69"/>
      <c r="F138" s="69"/>
      <c r="G138" s="69"/>
      <c r="H138" s="69"/>
      <c r="I138" s="69"/>
      <c r="J138" s="69"/>
      <c r="K138" s="69"/>
      <c r="L138" s="69"/>
      <c r="M138" s="69"/>
      <c r="N138" s="69"/>
      <c r="O138" s="69"/>
      <c r="P138" s="69"/>
      <c r="Q138" s="69"/>
      <c r="R138" s="69"/>
      <c r="S138" s="69"/>
      <c r="T138" s="69"/>
      <c r="U138" s="69"/>
      <c r="V138" s="69"/>
      <c r="W138" s="69"/>
      <c r="X138" s="69"/>
      <c r="Y138" s="69"/>
      <c r="Z138" s="69"/>
    </row>
    <row r="139" spans="1:26" ht="15.75" customHeight="1" x14ac:dyDescent="0.25">
      <c r="A139" s="69"/>
      <c r="B139" s="69"/>
      <c r="C139" s="69"/>
      <c r="D139" s="69"/>
      <c r="E139" s="69"/>
      <c r="F139" s="69"/>
      <c r="G139" s="69"/>
      <c r="H139" s="69"/>
      <c r="I139" s="69"/>
      <c r="J139" s="69"/>
      <c r="K139" s="69"/>
      <c r="L139" s="69"/>
      <c r="M139" s="69"/>
      <c r="N139" s="69"/>
      <c r="O139" s="69"/>
      <c r="P139" s="69"/>
      <c r="Q139" s="69"/>
      <c r="R139" s="69"/>
      <c r="S139" s="69"/>
      <c r="T139" s="69"/>
      <c r="U139" s="69"/>
      <c r="V139" s="69"/>
      <c r="W139" s="69"/>
      <c r="X139" s="69"/>
      <c r="Y139" s="69"/>
      <c r="Z139" s="69"/>
    </row>
    <row r="140" spans="1:26" ht="15.75" customHeight="1" x14ac:dyDescent="0.25">
      <c r="A140" s="69"/>
      <c r="B140" s="69"/>
      <c r="C140" s="69"/>
      <c r="D140" s="69"/>
      <c r="E140" s="69"/>
      <c r="F140" s="69"/>
      <c r="G140" s="69"/>
      <c r="H140" s="69"/>
      <c r="I140" s="69"/>
      <c r="J140" s="69"/>
      <c r="K140" s="69"/>
      <c r="L140" s="69"/>
      <c r="M140" s="69"/>
      <c r="N140" s="69"/>
      <c r="O140" s="69"/>
      <c r="P140" s="69"/>
      <c r="Q140" s="69"/>
      <c r="R140" s="69"/>
      <c r="S140" s="69"/>
      <c r="T140" s="69"/>
      <c r="U140" s="69"/>
      <c r="V140" s="69"/>
      <c r="W140" s="69"/>
      <c r="X140" s="69"/>
      <c r="Y140" s="69"/>
      <c r="Z140" s="69"/>
    </row>
    <row r="141" spans="1:26" ht="15.75" customHeight="1" x14ac:dyDescent="0.25">
      <c r="A141" s="69"/>
      <c r="B141" s="69"/>
      <c r="C141" s="69"/>
      <c r="D141" s="69"/>
      <c r="E141" s="69"/>
      <c r="F141" s="69"/>
      <c r="G141" s="69"/>
      <c r="H141" s="69"/>
      <c r="I141" s="69"/>
      <c r="J141" s="69"/>
      <c r="K141" s="69"/>
      <c r="L141" s="69"/>
      <c r="M141" s="69"/>
      <c r="N141" s="69"/>
      <c r="O141" s="69"/>
      <c r="P141" s="69"/>
      <c r="Q141" s="69"/>
      <c r="R141" s="69"/>
      <c r="S141" s="69"/>
      <c r="T141" s="69"/>
      <c r="U141" s="69"/>
      <c r="V141" s="69"/>
      <c r="W141" s="69"/>
      <c r="X141" s="69"/>
      <c r="Y141" s="69"/>
      <c r="Z141" s="69"/>
    </row>
    <row r="142" spans="1:26" ht="15.75" customHeight="1" x14ac:dyDescent="0.25">
      <c r="A142" s="69"/>
      <c r="B142" s="69"/>
      <c r="C142" s="69"/>
      <c r="D142" s="69"/>
      <c r="E142" s="69"/>
      <c r="F142" s="69"/>
      <c r="G142" s="69"/>
      <c r="H142" s="69"/>
      <c r="I142" s="69"/>
      <c r="J142" s="69"/>
      <c r="K142" s="69"/>
      <c r="L142" s="69"/>
      <c r="M142" s="69"/>
      <c r="N142" s="69"/>
      <c r="O142" s="69"/>
      <c r="P142" s="69"/>
      <c r="Q142" s="69"/>
      <c r="R142" s="69"/>
      <c r="S142" s="69"/>
      <c r="T142" s="69"/>
      <c r="U142" s="69"/>
      <c r="V142" s="69"/>
      <c r="W142" s="69"/>
      <c r="X142" s="69"/>
      <c r="Y142" s="69"/>
      <c r="Z142" s="69"/>
    </row>
    <row r="143" spans="1:26" ht="15.75" customHeight="1" x14ac:dyDescent="0.25">
      <c r="A143" s="69"/>
      <c r="B143" s="69"/>
      <c r="C143" s="69"/>
      <c r="D143" s="69"/>
      <c r="E143" s="69"/>
      <c r="F143" s="69"/>
      <c r="G143" s="69"/>
      <c r="H143" s="69"/>
      <c r="I143" s="69"/>
      <c r="J143" s="69"/>
      <c r="K143" s="69"/>
      <c r="L143" s="69"/>
      <c r="M143" s="69"/>
      <c r="N143" s="69"/>
      <c r="O143" s="69"/>
      <c r="P143" s="69"/>
      <c r="Q143" s="69"/>
      <c r="R143" s="69"/>
      <c r="S143" s="69"/>
      <c r="T143" s="69"/>
      <c r="U143" s="69"/>
      <c r="V143" s="69"/>
      <c r="W143" s="69"/>
      <c r="X143" s="69"/>
      <c r="Y143" s="69"/>
      <c r="Z143" s="69"/>
    </row>
    <row r="144" spans="1:26" ht="15.75" customHeight="1" x14ac:dyDescent="0.25">
      <c r="A144" s="69"/>
      <c r="B144" s="69"/>
      <c r="C144" s="69"/>
      <c r="D144" s="69"/>
      <c r="E144" s="69"/>
      <c r="F144" s="69"/>
      <c r="G144" s="69"/>
      <c r="H144" s="69"/>
      <c r="I144" s="69"/>
      <c r="J144" s="69"/>
      <c r="K144" s="69"/>
      <c r="L144" s="69"/>
      <c r="M144" s="69"/>
      <c r="N144" s="69"/>
      <c r="O144" s="69"/>
      <c r="P144" s="69"/>
      <c r="Q144" s="69"/>
      <c r="R144" s="69"/>
      <c r="S144" s="69"/>
      <c r="T144" s="69"/>
      <c r="U144" s="69"/>
      <c r="V144" s="69"/>
      <c r="W144" s="69"/>
      <c r="X144" s="69"/>
      <c r="Y144" s="69"/>
      <c r="Z144" s="69"/>
    </row>
    <row r="145" spans="1:26" ht="15.75" customHeight="1" x14ac:dyDescent="0.25">
      <c r="A145" s="69"/>
      <c r="B145" s="69"/>
      <c r="C145" s="69"/>
      <c r="D145" s="69"/>
      <c r="E145" s="69"/>
      <c r="F145" s="69"/>
      <c r="G145" s="69"/>
      <c r="H145" s="69"/>
      <c r="I145" s="69"/>
      <c r="J145" s="69"/>
      <c r="K145" s="69"/>
      <c r="L145" s="69"/>
      <c r="M145" s="69"/>
      <c r="N145" s="69"/>
      <c r="O145" s="69"/>
      <c r="P145" s="69"/>
      <c r="Q145" s="69"/>
      <c r="R145" s="69"/>
      <c r="S145" s="69"/>
      <c r="T145" s="69"/>
      <c r="U145" s="69"/>
      <c r="V145" s="69"/>
      <c r="W145" s="69"/>
      <c r="X145" s="69"/>
      <c r="Y145" s="69"/>
      <c r="Z145" s="69"/>
    </row>
    <row r="146" spans="1:26" ht="15.75" customHeight="1" x14ac:dyDescent="0.25">
      <c r="A146" s="69"/>
      <c r="B146" s="69"/>
      <c r="C146" s="69"/>
      <c r="D146" s="69"/>
      <c r="E146" s="69"/>
      <c r="F146" s="69"/>
      <c r="G146" s="69"/>
      <c r="H146" s="69"/>
      <c r="I146" s="69"/>
      <c r="J146" s="69"/>
      <c r="K146" s="69"/>
      <c r="L146" s="69"/>
      <c r="M146" s="69"/>
      <c r="N146" s="69"/>
      <c r="O146" s="69"/>
      <c r="P146" s="69"/>
      <c r="Q146" s="69"/>
      <c r="R146" s="69"/>
      <c r="S146" s="69"/>
      <c r="T146" s="69"/>
      <c r="U146" s="69"/>
      <c r="V146" s="69"/>
      <c r="W146" s="69"/>
      <c r="X146" s="69"/>
      <c r="Y146" s="69"/>
      <c r="Z146" s="69"/>
    </row>
    <row r="147" spans="1:26" ht="15.75" customHeight="1" x14ac:dyDescent="0.25">
      <c r="A147" s="69"/>
      <c r="B147" s="69"/>
      <c r="C147" s="69"/>
      <c r="D147" s="69"/>
      <c r="E147" s="69"/>
      <c r="F147" s="69"/>
      <c r="G147" s="69"/>
      <c r="H147" s="69"/>
      <c r="I147" s="69"/>
      <c r="J147" s="69"/>
      <c r="K147" s="69"/>
      <c r="L147" s="69"/>
      <c r="M147" s="69"/>
      <c r="N147" s="69"/>
      <c r="O147" s="69"/>
      <c r="P147" s="69"/>
      <c r="Q147" s="69"/>
      <c r="R147" s="69"/>
      <c r="S147" s="69"/>
      <c r="T147" s="69"/>
      <c r="U147" s="69"/>
      <c r="V147" s="69"/>
      <c r="W147" s="69"/>
      <c r="X147" s="69"/>
      <c r="Y147" s="69"/>
      <c r="Z147" s="69"/>
    </row>
    <row r="148" spans="1:26" ht="15.75" customHeight="1" x14ac:dyDescent="0.25">
      <c r="A148" s="69"/>
      <c r="B148" s="69"/>
      <c r="C148" s="69"/>
      <c r="D148" s="69"/>
      <c r="E148" s="69"/>
      <c r="F148" s="69"/>
      <c r="G148" s="69"/>
      <c r="H148" s="69"/>
      <c r="I148" s="69"/>
      <c r="J148" s="69"/>
      <c r="K148" s="69"/>
      <c r="L148" s="69"/>
      <c r="M148" s="69"/>
      <c r="N148" s="69"/>
      <c r="O148" s="69"/>
      <c r="P148" s="69"/>
      <c r="Q148" s="69"/>
      <c r="R148" s="69"/>
      <c r="S148" s="69"/>
      <c r="T148" s="69"/>
      <c r="U148" s="69"/>
      <c r="V148" s="69"/>
      <c r="W148" s="69"/>
      <c r="X148" s="69"/>
      <c r="Y148" s="69"/>
      <c r="Z148" s="69"/>
    </row>
    <row r="149" spans="1:26" ht="15.75" customHeight="1" x14ac:dyDescent="0.25">
      <c r="A149" s="69"/>
      <c r="B149" s="69"/>
      <c r="C149" s="69"/>
      <c r="D149" s="69"/>
      <c r="E149" s="69"/>
      <c r="F149" s="69"/>
      <c r="G149" s="69"/>
      <c r="H149" s="69"/>
      <c r="I149" s="69"/>
      <c r="J149" s="69"/>
      <c r="K149" s="69"/>
      <c r="L149" s="69"/>
      <c r="M149" s="69"/>
      <c r="N149" s="69"/>
      <c r="O149" s="69"/>
      <c r="P149" s="69"/>
      <c r="Q149" s="69"/>
      <c r="R149" s="69"/>
      <c r="S149" s="69"/>
      <c r="T149" s="69"/>
      <c r="U149" s="69"/>
      <c r="V149" s="69"/>
      <c r="W149" s="69"/>
      <c r="X149" s="69"/>
      <c r="Y149" s="69"/>
      <c r="Z149" s="69"/>
    </row>
    <row r="150" spans="1:26" ht="15.75" customHeight="1" x14ac:dyDescent="0.25">
      <c r="A150" s="69"/>
      <c r="B150" s="69"/>
      <c r="C150" s="69"/>
      <c r="D150" s="69"/>
      <c r="E150" s="69"/>
      <c r="F150" s="69"/>
      <c r="G150" s="69"/>
      <c r="H150" s="69"/>
      <c r="I150" s="69"/>
      <c r="J150" s="69"/>
      <c r="K150" s="69"/>
      <c r="L150" s="69"/>
      <c r="M150" s="69"/>
      <c r="N150" s="69"/>
      <c r="O150" s="69"/>
      <c r="P150" s="69"/>
      <c r="Q150" s="69"/>
      <c r="R150" s="69"/>
      <c r="S150" s="69"/>
      <c r="T150" s="69"/>
      <c r="U150" s="69"/>
      <c r="V150" s="69"/>
      <c r="W150" s="69"/>
      <c r="X150" s="69"/>
      <c r="Y150" s="69"/>
      <c r="Z150" s="69"/>
    </row>
    <row r="151" spans="1:26" ht="15.75" customHeight="1" x14ac:dyDescent="0.25">
      <c r="A151" s="69"/>
      <c r="B151" s="69"/>
      <c r="C151" s="69"/>
      <c r="D151" s="69"/>
      <c r="E151" s="69"/>
      <c r="F151" s="69"/>
      <c r="G151" s="69"/>
      <c r="H151" s="69"/>
      <c r="I151" s="69"/>
      <c r="J151" s="69"/>
      <c r="K151" s="69"/>
      <c r="L151" s="69"/>
      <c r="M151" s="69"/>
      <c r="N151" s="69"/>
      <c r="O151" s="69"/>
      <c r="P151" s="69"/>
      <c r="Q151" s="69"/>
      <c r="R151" s="69"/>
      <c r="S151" s="69"/>
      <c r="T151" s="69"/>
      <c r="U151" s="69"/>
      <c r="V151" s="69"/>
      <c r="W151" s="69"/>
      <c r="X151" s="69"/>
      <c r="Y151" s="69"/>
      <c r="Z151" s="69"/>
    </row>
    <row r="152" spans="1:26" ht="15.75" customHeight="1" x14ac:dyDescent="0.25">
      <c r="A152" s="69"/>
      <c r="B152" s="69"/>
      <c r="C152" s="69"/>
      <c r="D152" s="69"/>
      <c r="E152" s="69"/>
      <c r="F152" s="69"/>
      <c r="G152" s="69"/>
      <c r="H152" s="69"/>
      <c r="I152" s="69"/>
      <c r="J152" s="69"/>
      <c r="K152" s="69"/>
      <c r="L152" s="69"/>
      <c r="M152" s="69"/>
      <c r="N152" s="69"/>
      <c r="O152" s="69"/>
      <c r="P152" s="69"/>
      <c r="Q152" s="69"/>
      <c r="R152" s="69"/>
      <c r="S152" s="69"/>
      <c r="T152" s="69"/>
      <c r="U152" s="69"/>
      <c r="V152" s="69"/>
      <c r="W152" s="69"/>
      <c r="X152" s="69"/>
      <c r="Y152" s="69"/>
      <c r="Z152" s="69"/>
    </row>
    <row r="153" spans="1:26" ht="15.75" customHeight="1" x14ac:dyDescent="0.25">
      <c r="A153" s="69"/>
      <c r="B153" s="69"/>
      <c r="C153" s="69"/>
      <c r="D153" s="69"/>
      <c r="E153" s="69"/>
      <c r="F153" s="69"/>
      <c r="G153" s="69"/>
      <c r="H153" s="69"/>
      <c r="I153" s="69"/>
      <c r="J153" s="69"/>
      <c r="K153" s="69"/>
      <c r="L153" s="69"/>
      <c r="M153" s="69"/>
      <c r="N153" s="69"/>
      <c r="O153" s="69"/>
      <c r="P153" s="69"/>
      <c r="Q153" s="69"/>
      <c r="R153" s="69"/>
      <c r="S153" s="69"/>
      <c r="T153" s="69"/>
      <c r="U153" s="69"/>
      <c r="V153" s="69"/>
      <c r="W153" s="69"/>
      <c r="X153" s="69"/>
      <c r="Y153" s="69"/>
      <c r="Z153" s="69"/>
    </row>
    <row r="154" spans="1:26" ht="15.75" customHeight="1" x14ac:dyDescent="0.25">
      <c r="A154" s="69"/>
      <c r="B154" s="69"/>
      <c r="C154" s="69"/>
      <c r="D154" s="69"/>
      <c r="E154" s="69"/>
      <c r="F154" s="69"/>
      <c r="G154" s="69"/>
      <c r="H154" s="69"/>
      <c r="I154" s="69"/>
      <c r="J154" s="69"/>
      <c r="K154" s="69"/>
      <c r="L154" s="69"/>
      <c r="M154" s="69"/>
      <c r="N154" s="69"/>
      <c r="O154" s="69"/>
      <c r="P154" s="69"/>
      <c r="Q154" s="69"/>
      <c r="R154" s="69"/>
      <c r="S154" s="69"/>
      <c r="T154" s="69"/>
      <c r="U154" s="69"/>
      <c r="V154" s="69"/>
      <c r="W154" s="69"/>
      <c r="X154" s="69"/>
      <c r="Y154" s="69"/>
      <c r="Z154" s="69"/>
    </row>
    <row r="155" spans="1:26" ht="15.75" customHeight="1" x14ac:dyDescent="0.25">
      <c r="A155" s="69"/>
      <c r="B155" s="69"/>
      <c r="C155" s="69"/>
      <c r="D155" s="69"/>
      <c r="E155" s="69"/>
      <c r="F155" s="69"/>
      <c r="G155" s="69"/>
      <c r="H155" s="69"/>
      <c r="I155" s="69"/>
      <c r="J155" s="69"/>
      <c r="K155" s="69"/>
      <c r="L155" s="69"/>
      <c r="M155" s="69"/>
      <c r="N155" s="69"/>
      <c r="O155" s="69"/>
      <c r="P155" s="69"/>
      <c r="Q155" s="69"/>
      <c r="R155" s="69"/>
      <c r="S155" s="69"/>
      <c r="T155" s="69"/>
      <c r="U155" s="69"/>
      <c r="V155" s="69"/>
      <c r="W155" s="69"/>
      <c r="X155" s="69"/>
      <c r="Y155" s="69"/>
      <c r="Z155" s="69"/>
    </row>
    <row r="156" spans="1:26" ht="15.75" customHeight="1" x14ac:dyDescent="0.25">
      <c r="A156" s="69"/>
      <c r="B156" s="69"/>
      <c r="C156" s="69"/>
      <c r="D156" s="69"/>
      <c r="E156" s="69"/>
      <c r="F156" s="69"/>
      <c r="G156" s="69"/>
      <c r="H156" s="69"/>
      <c r="I156" s="69"/>
      <c r="J156" s="69"/>
      <c r="K156" s="69"/>
      <c r="L156" s="69"/>
      <c r="M156" s="69"/>
      <c r="N156" s="69"/>
      <c r="O156" s="69"/>
      <c r="P156" s="69"/>
      <c r="Q156" s="69"/>
      <c r="R156" s="69"/>
      <c r="S156" s="69"/>
      <c r="T156" s="69"/>
      <c r="U156" s="69"/>
      <c r="V156" s="69"/>
      <c r="W156" s="69"/>
      <c r="X156" s="69"/>
      <c r="Y156" s="69"/>
      <c r="Z156" s="69"/>
    </row>
    <row r="157" spans="1:26" ht="15.75" customHeight="1" x14ac:dyDescent="0.25">
      <c r="A157" s="69"/>
      <c r="B157" s="69"/>
      <c r="C157" s="69"/>
      <c r="D157" s="69"/>
      <c r="E157" s="69"/>
      <c r="F157" s="69"/>
      <c r="G157" s="69"/>
      <c r="H157" s="69"/>
      <c r="I157" s="69"/>
      <c r="J157" s="69"/>
      <c r="K157" s="69"/>
      <c r="L157" s="69"/>
      <c r="M157" s="69"/>
      <c r="N157" s="69"/>
      <c r="O157" s="69"/>
      <c r="P157" s="69"/>
      <c r="Q157" s="69"/>
      <c r="R157" s="69"/>
      <c r="S157" s="69"/>
      <c r="T157" s="69"/>
      <c r="U157" s="69"/>
      <c r="V157" s="69"/>
      <c r="W157" s="69"/>
      <c r="X157" s="69"/>
      <c r="Y157" s="69"/>
      <c r="Z157" s="69"/>
    </row>
    <row r="158" spans="1:26" ht="15.75" customHeight="1" x14ac:dyDescent="0.25">
      <c r="A158" s="69"/>
      <c r="B158" s="69"/>
      <c r="C158" s="69"/>
      <c r="D158" s="69"/>
      <c r="E158" s="69"/>
      <c r="F158" s="69"/>
      <c r="G158" s="69"/>
      <c r="H158" s="69"/>
      <c r="I158" s="69"/>
      <c r="J158" s="69"/>
      <c r="K158" s="69"/>
      <c r="L158" s="69"/>
      <c r="M158" s="69"/>
      <c r="N158" s="69"/>
      <c r="O158" s="69"/>
      <c r="P158" s="69"/>
      <c r="Q158" s="69"/>
      <c r="R158" s="69"/>
      <c r="S158" s="69"/>
      <c r="T158" s="69"/>
      <c r="U158" s="69"/>
      <c r="V158" s="69"/>
      <c r="W158" s="69"/>
      <c r="X158" s="69"/>
      <c r="Y158" s="69"/>
      <c r="Z158" s="69"/>
    </row>
    <row r="159" spans="1:26" ht="15.75" customHeight="1" x14ac:dyDescent="0.25">
      <c r="A159" s="69"/>
      <c r="B159" s="69"/>
      <c r="C159" s="69"/>
      <c r="D159" s="69"/>
      <c r="E159" s="69"/>
      <c r="F159" s="69"/>
      <c r="G159" s="69"/>
      <c r="H159" s="69"/>
      <c r="I159" s="69"/>
      <c r="J159" s="69"/>
      <c r="K159" s="69"/>
      <c r="L159" s="69"/>
      <c r="M159" s="69"/>
      <c r="N159" s="69"/>
      <c r="O159" s="69"/>
      <c r="P159" s="69"/>
      <c r="Q159" s="69"/>
      <c r="R159" s="69"/>
      <c r="S159" s="69"/>
      <c r="T159" s="69"/>
      <c r="U159" s="69"/>
      <c r="V159" s="69"/>
      <c r="W159" s="69"/>
      <c r="X159" s="69"/>
      <c r="Y159" s="69"/>
      <c r="Z159" s="69"/>
    </row>
    <row r="160" spans="1:26" ht="15.75" customHeight="1" x14ac:dyDescent="0.25">
      <c r="A160" s="69"/>
      <c r="B160" s="69"/>
      <c r="C160" s="69"/>
      <c r="D160" s="69"/>
      <c r="E160" s="69"/>
      <c r="F160" s="69"/>
      <c r="G160" s="69"/>
      <c r="H160" s="69"/>
      <c r="I160" s="69"/>
      <c r="J160" s="69"/>
      <c r="K160" s="69"/>
      <c r="L160" s="69"/>
      <c r="M160" s="69"/>
      <c r="N160" s="69"/>
      <c r="O160" s="69"/>
      <c r="P160" s="69"/>
      <c r="Q160" s="69"/>
      <c r="R160" s="69"/>
      <c r="S160" s="69"/>
      <c r="T160" s="69"/>
      <c r="U160" s="69"/>
      <c r="V160" s="69"/>
      <c r="W160" s="69"/>
      <c r="X160" s="69"/>
      <c r="Y160" s="69"/>
      <c r="Z160" s="69"/>
    </row>
    <row r="161" spans="1:26" ht="15.75" customHeight="1" x14ac:dyDescent="0.25">
      <c r="A161" s="69"/>
      <c r="B161" s="69"/>
      <c r="C161" s="69"/>
      <c r="D161" s="69"/>
      <c r="E161" s="69"/>
      <c r="F161" s="69"/>
      <c r="G161" s="69"/>
      <c r="H161" s="69"/>
      <c r="I161" s="69"/>
      <c r="J161" s="69"/>
      <c r="K161" s="69"/>
      <c r="L161" s="69"/>
      <c r="M161" s="69"/>
      <c r="N161" s="69"/>
      <c r="O161" s="69"/>
      <c r="P161" s="69"/>
      <c r="Q161" s="69"/>
      <c r="R161" s="69"/>
      <c r="S161" s="69"/>
      <c r="T161" s="69"/>
      <c r="U161" s="69"/>
      <c r="V161" s="69"/>
      <c r="W161" s="69"/>
      <c r="X161" s="69"/>
      <c r="Y161" s="69"/>
      <c r="Z161" s="69"/>
    </row>
    <row r="162" spans="1:26" ht="15.75" customHeight="1" x14ac:dyDescent="0.25">
      <c r="A162" s="69"/>
      <c r="B162" s="69"/>
      <c r="C162" s="69"/>
      <c r="D162" s="69"/>
      <c r="E162" s="69"/>
      <c r="F162" s="69"/>
      <c r="G162" s="69"/>
      <c r="H162" s="69"/>
      <c r="I162" s="69"/>
      <c r="J162" s="69"/>
      <c r="K162" s="69"/>
      <c r="L162" s="69"/>
      <c r="M162" s="69"/>
      <c r="N162" s="69"/>
      <c r="O162" s="69"/>
      <c r="P162" s="69"/>
      <c r="Q162" s="69"/>
      <c r="R162" s="69"/>
      <c r="S162" s="69"/>
      <c r="T162" s="69"/>
      <c r="U162" s="69"/>
      <c r="V162" s="69"/>
      <c r="W162" s="69"/>
      <c r="X162" s="69"/>
      <c r="Y162" s="69"/>
      <c r="Z162" s="69"/>
    </row>
    <row r="163" spans="1:26" ht="15.75" customHeight="1" x14ac:dyDescent="0.25">
      <c r="A163" s="69"/>
      <c r="B163" s="69"/>
      <c r="C163" s="69"/>
      <c r="D163" s="69"/>
      <c r="E163" s="69"/>
      <c r="F163" s="69"/>
      <c r="G163" s="69"/>
      <c r="H163" s="69"/>
      <c r="I163" s="69"/>
      <c r="J163" s="69"/>
      <c r="K163" s="69"/>
      <c r="L163" s="69"/>
      <c r="M163" s="69"/>
      <c r="N163" s="69"/>
      <c r="O163" s="69"/>
      <c r="P163" s="69"/>
      <c r="Q163" s="69"/>
      <c r="R163" s="69"/>
      <c r="S163" s="69"/>
      <c r="T163" s="69"/>
      <c r="U163" s="69"/>
      <c r="V163" s="69"/>
      <c r="W163" s="69"/>
      <c r="X163" s="69"/>
      <c r="Y163" s="69"/>
      <c r="Z163" s="69"/>
    </row>
    <row r="164" spans="1:26" ht="15.75" customHeight="1" x14ac:dyDescent="0.25">
      <c r="A164" s="69"/>
      <c r="B164" s="69"/>
      <c r="C164" s="69"/>
      <c r="D164" s="69"/>
      <c r="E164" s="69"/>
      <c r="F164" s="69"/>
      <c r="G164" s="69"/>
      <c r="H164" s="69"/>
      <c r="I164" s="69"/>
      <c r="J164" s="69"/>
      <c r="K164" s="69"/>
      <c r="L164" s="69"/>
      <c r="M164" s="69"/>
      <c r="N164" s="69"/>
      <c r="O164" s="69"/>
      <c r="P164" s="69"/>
      <c r="Q164" s="69"/>
      <c r="R164" s="69"/>
      <c r="S164" s="69"/>
      <c r="T164" s="69"/>
      <c r="U164" s="69"/>
      <c r="V164" s="69"/>
      <c r="W164" s="69"/>
      <c r="X164" s="69"/>
      <c r="Y164" s="69"/>
      <c r="Z164" s="69"/>
    </row>
    <row r="165" spans="1:26" ht="15.75" customHeight="1" x14ac:dyDescent="0.25">
      <c r="A165" s="69"/>
      <c r="B165" s="69"/>
      <c r="C165" s="69"/>
      <c r="D165" s="69"/>
      <c r="E165" s="69"/>
      <c r="F165" s="69"/>
      <c r="G165" s="69"/>
      <c r="H165" s="69"/>
      <c r="I165" s="69"/>
      <c r="J165" s="69"/>
      <c r="K165" s="69"/>
      <c r="L165" s="69"/>
      <c r="M165" s="69"/>
      <c r="N165" s="69"/>
      <c r="O165" s="69"/>
      <c r="P165" s="69"/>
      <c r="Q165" s="69"/>
      <c r="R165" s="69"/>
      <c r="S165" s="69"/>
      <c r="T165" s="69"/>
      <c r="U165" s="69"/>
      <c r="V165" s="69"/>
      <c r="W165" s="69"/>
      <c r="X165" s="69"/>
      <c r="Y165" s="69"/>
      <c r="Z165" s="69"/>
    </row>
    <row r="166" spans="1:26" ht="15.75" customHeight="1" x14ac:dyDescent="0.25">
      <c r="A166" s="69"/>
      <c r="B166" s="69"/>
      <c r="C166" s="69"/>
      <c r="D166" s="69"/>
      <c r="E166" s="69"/>
      <c r="F166" s="69"/>
      <c r="G166" s="69"/>
      <c r="H166" s="69"/>
      <c r="I166" s="69"/>
      <c r="J166" s="69"/>
      <c r="K166" s="69"/>
      <c r="L166" s="69"/>
      <c r="M166" s="69"/>
      <c r="N166" s="69"/>
      <c r="O166" s="69"/>
      <c r="P166" s="69"/>
      <c r="Q166" s="69"/>
      <c r="R166" s="69"/>
      <c r="S166" s="69"/>
      <c r="T166" s="69"/>
      <c r="U166" s="69"/>
      <c r="V166" s="69"/>
      <c r="W166" s="69"/>
      <c r="X166" s="69"/>
      <c r="Y166" s="69"/>
      <c r="Z166" s="69"/>
    </row>
    <row r="167" spans="1:26" ht="15.75" customHeight="1" x14ac:dyDescent="0.25">
      <c r="A167" s="69"/>
      <c r="B167" s="69"/>
      <c r="C167" s="69"/>
      <c r="D167" s="69"/>
      <c r="E167" s="69"/>
      <c r="F167" s="69"/>
      <c r="G167" s="69"/>
      <c r="H167" s="69"/>
      <c r="I167" s="69"/>
      <c r="J167" s="69"/>
      <c r="K167" s="69"/>
      <c r="L167" s="69"/>
      <c r="M167" s="69"/>
      <c r="N167" s="69"/>
      <c r="O167" s="69"/>
      <c r="P167" s="69"/>
      <c r="Q167" s="69"/>
      <c r="R167" s="69"/>
      <c r="S167" s="69"/>
      <c r="T167" s="69"/>
      <c r="U167" s="69"/>
      <c r="V167" s="69"/>
      <c r="W167" s="69"/>
      <c r="X167" s="69"/>
      <c r="Y167" s="69"/>
      <c r="Z167" s="69"/>
    </row>
    <row r="168" spans="1:26" ht="15.75" customHeight="1" x14ac:dyDescent="0.25">
      <c r="A168" s="69"/>
      <c r="B168" s="69"/>
      <c r="C168" s="69"/>
      <c r="D168" s="69"/>
      <c r="E168" s="69"/>
      <c r="F168" s="69"/>
      <c r="G168" s="69"/>
      <c r="H168" s="69"/>
      <c r="I168" s="69"/>
      <c r="J168" s="69"/>
      <c r="K168" s="69"/>
      <c r="L168" s="69"/>
      <c r="M168" s="69"/>
      <c r="N168" s="69"/>
      <c r="O168" s="69"/>
      <c r="P168" s="69"/>
      <c r="Q168" s="69"/>
      <c r="R168" s="69"/>
      <c r="S168" s="69"/>
      <c r="T168" s="69"/>
      <c r="U168" s="69"/>
      <c r="V168" s="69"/>
      <c r="W168" s="69"/>
      <c r="X168" s="69"/>
      <c r="Y168" s="69"/>
      <c r="Z168" s="69"/>
    </row>
    <row r="169" spans="1:26" ht="15.75" customHeight="1" x14ac:dyDescent="0.25">
      <c r="A169" s="69"/>
      <c r="B169" s="69"/>
      <c r="C169" s="69"/>
      <c r="D169" s="69"/>
      <c r="E169" s="69"/>
      <c r="F169" s="69"/>
      <c r="G169" s="69"/>
      <c r="H169" s="69"/>
      <c r="I169" s="69"/>
      <c r="J169" s="69"/>
      <c r="K169" s="69"/>
      <c r="L169" s="69"/>
      <c r="M169" s="69"/>
      <c r="N169" s="69"/>
      <c r="O169" s="69"/>
      <c r="P169" s="69"/>
      <c r="Q169" s="69"/>
      <c r="R169" s="69"/>
      <c r="S169" s="69"/>
      <c r="T169" s="69"/>
      <c r="U169" s="69"/>
      <c r="V169" s="69"/>
      <c r="W169" s="69"/>
      <c r="X169" s="69"/>
      <c r="Y169" s="69"/>
      <c r="Z169" s="69"/>
    </row>
    <row r="170" spans="1:26" ht="15.75" customHeight="1" x14ac:dyDescent="0.25">
      <c r="A170" s="69"/>
      <c r="B170" s="69"/>
      <c r="C170" s="69"/>
      <c r="D170" s="69"/>
      <c r="E170" s="69"/>
      <c r="F170" s="69"/>
      <c r="G170" s="69"/>
      <c r="H170" s="69"/>
      <c r="I170" s="69"/>
      <c r="J170" s="69"/>
      <c r="K170" s="69"/>
      <c r="L170" s="69"/>
      <c r="M170" s="69"/>
      <c r="N170" s="69"/>
      <c r="O170" s="69"/>
      <c r="P170" s="69"/>
      <c r="Q170" s="69"/>
      <c r="R170" s="69"/>
      <c r="S170" s="69"/>
      <c r="T170" s="69"/>
      <c r="U170" s="69"/>
      <c r="V170" s="69"/>
      <c r="W170" s="69"/>
      <c r="X170" s="69"/>
      <c r="Y170" s="69"/>
      <c r="Z170" s="69"/>
    </row>
    <row r="171" spans="1:26" ht="15.75" customHeight="1" x14ac:dyDescent="0.25">
      <c r="A171" s="69"/>
      <c r="B171" s="69"/>
      <c r="C171" s="69"/>
      <c r="D171" s="69"/>
      <c r="E171" s="69"/>
      <c r="F171" s="69"/>
      <c r="G171" s="69"/>
      <c r="H171" s="69"/>
      <c r="I171" s="69"/>
      <c r="J171" s="69"/>
      <c r="K171" s="69"/>
      <c r="L171" s="69"/>
      <c r="M171" s="69"/>
      <c r="N171" s="69"/>
      <c r="O171" s="69"/>
      <c r="P171" s="69"/>
      <c r="Q171" s="69"/>
      <c r="R171" s="69"/>
      <c r="S171" s="69"/>
      <c r="T171" s="69"/>
      <c r="U171" s="69"/>
      <c r="V171" s="69"/>
      <c r="W171" s="69"/>
      <c r="X171" s="69"/>
      <c r="Y171" s="69"/>
      <c r="Z171" s="69"/>
    </row>
    <row r="172" spans="1:26" ht="15.75" customHeight="1" x14ac:dyDescent="0.25">
      <c r="A172" s="69"/>
      <c r="B172" s="69"/>
      <c r="C172" s="69"/>
      <c r="D172" s="69"/>
      <c r="E172" s="69"/>
      <c r="F172" s="69"/>
      <c r="G172" s="69"/>
      <c r="H172" s="69"/>
      <c r="I172" s="69"/>
      <c r="J172" s="69"/>
      <c r="K172" s="69"/>
      <c r="L172" s="69"/>
      <c r="M172" s="69"/>
      <c r="N172" s="69"/>
      <c r="O172" s="69"/>
      <c r="P172" s="69"/>
      <c r="Q172" s="69"/>
      <c r="R172" s="69"/>
      <c r="S172" s="69"/>
      <c r="T172" s="69"/>
      <c r="U172" s="69"/>
      <c r="V172" s="69"/>
      <c r="W172" s="69"/>
      <c r="X172" s="69"/>
      <c r="Y172" s="69"/>
      <c r="Z172" s="69"/>
    </row>
    <row r="173" spans="1:26" ht="15.75" customHeight="1" x14ac:dyDescent="0.25">
      <c r="A173" s="69"/>
      <c r="B173" s="69"/>
      <c r="C173" s="69"/>
      <c r="D173" s="69"/>
      <c r="E173" s="69"/>
      <c r="F173" s="69"/>
      <c r="G173" s="69"/>
      <c r="H173" s="69"/>
      <c r="I173" s="69"/>
      <c r="J173" s="69"/>
      <c r="K173" s="69"/>
      <c r="L173" s="69"/>
      <c r="M173" s="69"/>
      <c r="N173" s="69"/>
      <c r="O173" s="69"/>
      <c r="P173" s="69"/>
      <c r="Q173" s="69"/>
      <c r="R173" s="69"/>
      <c r="S173" s="69"/>
      <c r="T173" s="69"/>
      <c r="U173" s="69"/>
      <c r="V173" s="69"/>
      <c r="W173" s="69"/>
      <c r="X173" s="69"/>
      <c r="Y173" s="69"/>
      <c r="Z173" s="69"/>
    </row>
    <row r="174" spans="1:26" ht="15.75" customHeight="1" x14ac:dyDescent="0.25">
      <c r="A174" s="69"/>
      <c r="B174" s="69"/>
      <c r="C174" s="69"/>
      <c r="D174" s="69"/>
      <c r="E174" s="69"/>
      <c r="F174" s="69"/>
      <c r="G174" s="69"/>
      <c r="H174" s="69"/>
      <c r="I174" s="69"/>
      <c r="J174" s="69"/>
      <c r="K174" s="69"/>
      <c r="L174" s="69"/>
      <c r="M174" s="69"/>
      <c r="N174" s="69"/>
      <c r="O174" s="69"/>
      <c r="P174" s="69"/>
      <c r="Q174" s="69"/>
      <c r="R174" s="69"/>
      <c r="S174" s="69"/>
      <c r="T174" s="69"/>
      <c r="U174" s="69"/>
      <c r="V174" s="69"/>
      <c r="W174" s="69"/>
      <c r="X174" s="69"/>
      <c r="Y174" s="69"/>
      <c r="Z174" s="69"/>
    </row>
    <row r="175" spans="1:26" ht="15.75" customHeight="1" x14ac:dyDescent="0.25">
      <c r="A175" s="69"/>
      <c r="B175" s="69"/>
      <c r="C175" s="69"/>
      <c r="D175" s="69"/>
      <c r="E175" s="69"/>
      <c r="F175" s="69"/>
      <c r="G175" s="69"/>
      <c r="H175" s="69"/>
      <c r="I175" s="69"/>
      <c r="J175" s="69"/>
      <c r="K175" s="69"/>
      <c r="L175" s="69"/>
      <c r="M175" s="69"/>
      <c r="N175" s="69"/>
      <c r="O175" s="69"/>
      <c r="P175" s="69"/>
      <c r="Q175" s="69"/>
      <c r="R175" s="69"/>
      <c r="S175" s="69"/>
      <c r="T175" s="69"/>
      <c r="U175" s="69"/>
      <c r="V175" s="69"/>
      <c r="W175" s="69"/>
      <c r="X175" s="69"/>
      <c r="Y175" s="69"/>
      <c r="Z175" s="69"/>
    </row>
    <row r="176" spans="1:26" ht="15.75" customHeight="1" x14ac:dyDescent="0.25">
      <c r="A176" s="69"/>
      <c r="B176" s="69"/>
      <c r="C176" s="69"/>
      <c r="D176" s="69"/>
      <c r="E176" s="69"/>
      <c r="F176" s="69"/>
      <c r="G176" s="69"/>
      <c r="H176" s="69"/>
      <c r="I176" s="69"/>
      <c r="J176" s="69"/>
      <c r="K176" s="69"/>
      <c r="L176" s="69"/>
      <c r="M176" s="69"/>
      <c r="N176" s="69"/>
      <c r="O176" s="69"/>
      <c r="P176" s="69"/>
      <c r="Q176" s="69"/>
      <c r="R176" s="69"/>
      <c r="S176" s="69"/>
      <c r="T176" s="69"/>
      <c r="U176" s="69"/>
      <c r="V176" s="69"/>
      <c r="W176" s="69"/>
      <c r="X176" s="69"/>
      <c r="Y176" s="69"/>
      <c r="Z176" s="69"/>
    </row>
    <row r="177" spans="1:26" ht="15.75" customHeight="1" x14ac:dyDescent="0.25">
      <c r="A177" s="69"/>
      <c r="B177" s="69"/>
      <c r="C177" s="69"/>
      <c r="D177" s="69"/>
      <c r="E177" s="69"/>
      <c r="F177" s="69"/>
      <c r="G177" s="69"/>
      <c r="H177" s="69"/>
      <c r="I177" s="69"/>
      <c r="J177" s="69"/>
      <c r="K177" s="69"/>
      <c r="L177" s="69"/>
      <c r="M177" s="69"/>
      <c r="N177" s="69"/>
      <c r="O177" s="69"/>
      <c r="P177" s="69"/>
      <c r="Q177" s="69"/>
      <c r="R177" s="69"/>
      <c r="S177" s="69"/>
      <c r="T177" s="69"/>
      <c r="U177" s="69"/>
      <c r="V177" s="69"/>
      <c r="W177" s="69"/>
      <c r="X177" s="69"/>
      <c r="Y177" s="69"/>
      <c r="Z177" s="69"/>
    </row>
    <row r="178" spans="1:26" ht="15.75" customHeight="1" x14ac:dyDescent="0.25">
      <c r="A178" s="69"/>
      <c r="B178" s="69"/>
      <c r="C178" s="69"/>
      <c r="D178" s="69"/>
      <c r="E178" s="69"/>
      <c r="F178" s="69"/>
      <c r="G178" s="69"/>
      <c r="H178" s="69"/>
      <c r="I178" s="69"/>
      <c r="J178" s="69"/>
      <c r="K178" s="69"/>
      <c r="L178" s="69"/>
      <c r="M178" s="69"/>
      <c r="N178" s="69"/>
      <c r="O178" s="69"/>
      <c r="P178" s="69"/>
      <c r="Q178" s="69"/>
      <c r="R178" s="69"/>
      <c r="S178" s="69"/>
      <c r="T178" s="69"/>
      <c r="U178" s="69"/>
      <c r="V178" s="69"/>
      <c r="W178" s="69"/>
      <c r="X178" s="69"/>
      <c r="Y178" s="69"/>
      <c r="Z178" s="69"/>
    </row>
    <row r="179" spans="1:26" ht="15.75" customHeight="1" x14ac:dyDescent="0.25">
      <c r="A179" s="69"/>
      <c r="B179" s="69"/>
      <c r="C179" s="69"/>
      <c r="D179" s="69"/>
      <c r="E179" s="69"/>
      <c r="F179" s="69"/>
      <c r="G179" s="69"/>
      <c r="H179" s="69"/>
      <c r="I179" s="69"/>
      <c r="J179" s="69"/>
      <c r="K179" s="69"/>
      <c r="L179" s="69"/>
      <c r="M179" s="69"/>
      <c r="N179" s="69"/>
      <c r="O179" s="69"/>
      <c r="P179" s="69"/>
      <c r="Q179" s="69"/>
      <c r="R179" s="69"/>
      <c r="S179" s="69"/>
      <c r="T179" s="69"/>
      <c r="U179" s="69"/>
      <c r="V179" s="69"/>
      <c r="W179" s="69"/>
      <c r="X179" s="69"/>
      <c r="Y179" s="69"/>
      <c r="Z179" s="69"/>
    </row>
    <row r="180" spans="1:26" ht="15.75" customHeight="1" x14ac:dyDescent="0.25">
      <c r="A180" s="69"/>
      <c r="B180" s="69"/>
      <c r="C180" s="69"/>
      <c r="D180" s="69"/>
      <c r="E180" s="69"/>
      <c r="F180" s="69"/>
      <c r="G180" s="69"/>
      <c r="H180" s="69"/>
      <c r="I180" s="69"/>
      <c r="J180" s="69"/>
      <c r="K180" s="69"/>
      <c r="L180" s="69"/>
      <c r="M180" s="69"/>
      <c r="N180" s="69"/>
      <c r="O180" s="69"/>
      <c r="P180" s="69"/>
      <c r="Q180" s="69"/>
      <c r="R180" s="69"/>
      <c r="S180" s="69"/>
      <c r="T180" s="69"/>
      <c r="U180" s="69"/>
      <c r="V180" s="69"/>
      <c r="W180" s="69"/>
      <c r="X180" s="69"/>
      <c r="Y180" s="69"/>
      <c r="Z180" s="69"/>
    </row>
    <row r="181" spans="1:26" ht="15.75" customHeight="1" x14ac:dyDescent="0.25">
      <c r="A181" s="69"/>
      <c r="B181" s="69"/>
      <c r="C181" s="69"/>
      <c r="D181" s="69"/>
      <c r="E181" s="69"/>
      <c r="F181" s="69"/>
      <c r="G181" s="69"/>
      <c r="H181" s="69"/>
      <c r="I181" s="69"/>
      <c r="J181" s="69"/>
      <c r="K181" s="69"/>
      <c r="L181" s="69"/>
      <c r="M181" s="69"/>
      <c r="N181" s="69"/>
      <c r="O181" s="69"/>
      <c r="P181" s="69"/>
      <c r="Q181" s="69"/>
      <c r="R181" s="69"/>
      <c r="S181" s="69"/>
      <c r="T181" s="69"/>
      <c r="U181" s="69"/>
      <c r="V181" s="69"/>
      <c r="W181" s="69"/>
      <c r="X181" s="69"/>
      <c r="Y181" s="69"/>
      <c r="Z181" s="69"/>
    </row>
    <row r="182" spans="1:26" ht="15.75" customHeight="1" x14ac:dyDescent="0.25">
      <c r="A182" s="69"/>
      <c r="B182" s="69"/>
      <c r="C182" s="69"/>
      <c r="D182" s="69"/>
      <c r="E182" s="69"/>
      <c r="F182" s="69"/>
      <c r="G182" s="69"/>
      <c r="H182" s="69"/>
      <c r="I182" s="69"/>
      <c r="J182" s="69"/>
      <c r="K182" s="69"/>
      <c r="L182" s="69"/>
      <c r="M182" s="69"/>
      <c r="N182" s="69"/>
      <c r="O182" s="69"/>
      <c r="P182" s="69"/>
      <c r="Q182" s="69"/>
      <c r="R182" s="69"/>
      <c r="S182" s="69"/>
      <c r="T182" s="69"/>
      <c r="U182" s="69"/>
      <c r="V182" s="69"/>
      <c r="W182" s="69"/>
      <c r="X182" s="69"/>
      <c r="Y182" s="69"/>
      <c r="Z182" s="69"/>
    </row>
    <row r="183" spans="1:26" ht="15.75" customHeight="1" x14ac:dyDescent="0.25">
      <c r="A183" s="69"/>
      <c r="B183" s="69"/>
      <c r="C183" s="69"/>
      <c r="D183" s="69"/>
      <c r="E183" s="69"/>
      <c r="F183" s="69"/>
      <c r="G183" s="69"/>
      <c r="H183" s="69"/>
      <c r="I183" s="69"/>
      <c r="J183" s="69"/>
      <c r="K183" s="69"/>
      <c r="L183" s="69"/>
      <c r="M183" s="69"/>
      <c r="N183" s="69"/>
      <c r="O183" s="69"/>
      <c r="P183" s="69"/>
      <c r="Q183" s="69"/>
      <c r="R183" s="69"/>
      <c r="S183" s="69"/>
      <c r="T183" s="69"/>
      <c r="U183" s="69"/>
      <c r="V183" s="69"/>
      <c r="W183" s="69"/>
      <c r="X183" s="69"/>
      <c r="Y183" s="69"/>
      <c r="Z183" s="69"/>
    </row>
    <row r="184" spans="1:26" ht="15.75" customHeight="1" x14ac:dyDescent="0.25">
      <c r="A184" s="69"/>
      <c r="B184" s="69"/>
      <c r="C184" s="69"/>
      <c r="D184" s="69"/>
      <c r="E184" s="69"/>
      <c r="F184" s="69"/>
      <c r="G184" s="69"/>
      <c r="H184" s="69"/>
      <c r="I184" s="69"/>
      <c r="J184" s="69"/>
      <c r="K184" s="69"/>
      <c r="L184" s="69"/>
      <c r="M184" s="69"/>
      <c r="N184" s="69"/>
      <c r="O184" s="69"/>
      <c r="P184" s="69"/>
      <c r="Q184" s="69"/>
      <c r="R184" s="69"/>
      <c r="S184" s="69"/>
      <c r="T184" s="69"/>
      <c r="U184" s="69"/>
      <c r="V184" s="69"/>
      <c r="W184" s="69"/>
      <c r="X184" s="69"/>
      <c r="Y184" s="69"/>
      <c r="Z184" s="69"/>
    </row>
    <row r="185" spans="1:26" ht="15.75" customHeight="1" x14ac:dyDescent="0.25">
      <c r="A185" s="69"/>
      <c r="B185" s="69"/>
      <c r="C185" s="69"/>
      <c r="D185" s="69"/>
      <c r="E185" s="69"/>
      <c r="F185" s="69"/>
      <c r="G185" s="69"/>
      <c r="H185" s="69"/>
      <c r="I185" s="69"/>
      <c r="J185" s="69"/>
      <c r="K185" s="69"/>
      <c r="L185" s="69"/>
      <c r="M185" s="69"/>
      <c r="N185" s="69"/>
      <c r="O185" s="69"/>
      <c r="P185" s="69"/>
      <c r="Q185" s="69"/>
      <c r="R185" s="69"/>
      <c r="S185" s="69"/>
      <c r="T185" s="69"/>
      <c r="U185" s="69"/>
      <c r="V185" s="69"/>
      <c r="W185" s="69"/>
      <c r="X185" s="69"/>
      <c r="Y185" s="69"/>
      <c r="Z185" s="69"/>
    </row>
    <row r="186" spans="1:26" ht="15.75" customHeight="1" x14ac:dyDescent="0.25">
      <c r="A186" s="69"/>
      <c r="B186" s="69"/>
      <c r="C186" s="69"/>
      <c r="D186" s="69"/>
      <c r="E186" s="69"/>
      <c r="F186" s="69"/>
      <c r="G186" s="69"/>
      <c r="H186" s="69"/>
      <c r="I186" s="69"/>
      <c r="J186" s="69"/>
      <c r="K186" s="69"/>
      <c r="L186" s="69"/>
      <c r="M186" s="69"/>
      <c r="N186" s="69"/>
      <c r="O186" s="69"/>
      <c r="P186" s="69"/>
      <c r="Q186" s="69"/>
      <c r="R186" s="69"/>
      <c r="S186" s="69"/>
      <c r="T186" s="69"/>
      <c r="U186" s="69"/>
      <c r="V186" s="69"/>
      <c r="W186" s="69"/>
      <c r="X186" s="69"/>
      <c r="Y186" s="69"/>
      <c r="Z186" s="69"/>
    </row>
    <row r="187" spans="1:26" ht="15.75" customHeight="1" x14ac:dyDescent="0.25">
      <c r="A187" s="69"/>
      <c r="B187" s="69"/>
      <c r="C187" s="69"/>
      <c r="D187" s="69"/>
      <c r="E187" s="69"/>
      <c r="F187" s="69"/>
      <c r="G187" s="69"/>
      <c r="H187" s="69"/>
      <c r="I187" s="69"/>
      <c r="J187" s="69"/>
      <c r="K187" s="69"/>
      <c r="L187" s="69"/>
      <c r="M187" s="69"/>
      <c r="N187" s="69"/>
      <c r="O187" s="69"/>
      <c r="P187" s="69"/>
      <c r="Q187" s="69"/>
      <c r="R187" s="69"/>
      <c r="S187" s="69"/>
      <c r="T187" s="69"/>
      <c r="U187" s="69"/>
      <c r="V187" s="69"/>
      <c r="W187" s="69"/>
      <c r="X187" s="69"/>
      <c r="Y187" s="69"/>
      <c r="Z187" s="69"/>
    </row>
    <row r="188" spans="1:26" ht="15.75" customHeight="1" x14ac:dyDescent="0.25">
      <c r="A188" s="69"/>
      <c r="B188" s="69"/>
      <c r="C188" s="69"/>
      <c r="D188" s="69"/>
      <c r="E188" s="69"/>
      <c r="F188" s="69"/>
      <c r="G188" s="69"/>
      <c r="H188" s="69"/>
      <c r="I188" s="69"/>
      <c r="J188" s="69"/>
      <c r="K188" s="69"/>
      <c r="L188" s="69"/>
      <c r="M188" s="69"/>
      <c r="N188" s="69"/>
      <c r="O188" s="69"/>
      <c r="P188" s="69"/>
      <c r="Q188" s="69"/>
      <c r="R188" s="69"/>
      <c r="S188" s="69"/>
      <c r="T188" s="69"/>
      <c r="U188" s="69"/>
      <c r="V188" s="69"/>
      <c r="W188" s="69"/>
      <c r="X188" s="69"/>
      <c r="Y188" s="69"/>
      <c r="Z188" s="69"/>
    </row>
    <row r="189" spans="1:26" ht="15.75" customHeight="1" x14ac:dyDescent="0.25">
      <c r="A189" s="69"/>
      <c r="B189" s="69"/>
      <c r="C189" s="69"/>
      <c r="D189" s="69"/>
      <c r="E189" s="69"/>
      <c r="F189" s="69"/>
      <c r="G189" s="69"/>
      <c r="H189" s="69"/>
      <c r="I189" s="69"/>
      <c r="J189" s="69"/>
      <c r="K189" s="69"/>
      <c r="L189" s="69"/>
      <c r="M189" s="69"/>
      <c r="N189" s="69"/>
      <c r="O189" s="69"/>
      <c r="P189" s="69"/>
      <c r="Q189" s="69"/>
      <c r="R189" s="69"/>
      <c r="S189" s="69"/>
      <c r="T189" s="69"/>
      <c r="U189" s="69"/>
      <c r="V189" s="69"/>
      <c r="W189" s="69"/>
      <c r="X189" s="69"/>
      <c r="Y189" s="69"/>
      <c r="Z189" s="69"/>
    </row>
    <row r="190" spans="1:26" ht="15.75" customHeight="1" x14ac:dyDescent="0.25">
      <c r="A190" s="69"/>
      <c r="B190" s="69"/>
      <c r="C190" s="69"/>
      <c r="D190" s="69"/>
      <c r="E190" s="69"/>
      <c r="F190" s="69"/>
      <c r="G190" s="69"/>
      <c r="H190" s="69"/>
      <c r="I190" s="69"/>
      <c r="J190" s="69"/>
      <c r="K190" s="69"/>
      <c r="L190" s="69"/>
      <c r="M190" s="69"/>
      <c r="N190" s="69"/>
      <c r="O190" s="69"/>
      <c r="P190" s="69"/>
      <c r="Q190" s="69"/>
      <c r="R190" s="69"/>
      <c r="S190" s="69"/>
      <c r="T190" s="69"/>
      <c r="U190" s="69"/>
      <c r="V190" s="69"/>
      <c r="W190" s="69"/>
      <c r="X190" s="69"/>
      <c r="Y190" s="69"/>
      <c r="Z190" s="69"/>
    </row>
    <row r="191" spans="1:26" ht="15.75" customHeight="1" x14ac:dyDescent="0.25">
      <c r="A191" s="69"/>
      <c r="B191" s="69"/>
      <c r="C191" s="69"/>
      <c r="D191" s="69"/>
      <c r="E191" s="69"/>
      <c r="F191" s="69"/>
      <c r="G191" s="69"/>
      <c r="H191" s="69"/>
      <c r="I191" s="69"/>
      <c r="J191" s="69"/>
      <c r="K191" s="69"/>
      <c r="L191" s="69"/>
      <c r="M191" s="69"/>
      <c r="N191" s="69"/>
      <c r="O191" s="69"/>
      <c r="P191" s="69"/>
      <c r="Q191" s="69"/>
      <c r="R191" s="69"/>
      <c r="S191" s="69"/>
      <c r="T191" s="69"/>
      <c r="U191" s="69"/>
      <c r="V191" s="69"/>
      <c r="W191" s="69"/>
      <c r="X191" s="69"/>
      <c r="Y191" s="69"/>
      <c r="Z191" s="69"/>
    </row>
    <row r="192" spans="1:26" ht="15.75" customHeight="1" x14ac:dyDescent="0.25">
      <c r="A192" s="69"/>
      <c r="B192" s="69"/>
      <c r="C192" s="69"/>
      <c r="D192" s="69"/>
      <c r="E192" s="69"/>
      <c r="F192" s="69"/>
      <c r="G192" s="69"/>
      <c r="H192" s="69"/>
      <c r="I192" s="69"/>
      <c r="J192" s="69"/>
      <c r="K192" s="69"/>
      <c r="L192" s="69"/>
      <c r="M192" s="69"/>
      <c r="N192" s="69"/>
      <c r="O192" s="69"/>
      <c r="P192" s="69"/>
      <c r="Q192" s="69"/>
      <c r="R192" s="69"/>
      <c r="S192" s="69"/>
      <c r="T192" s="69"/>
      <c r="U192" s="69"/>
      <c r="V192" s="69"/>
      <c r="W192" s="69"/>
      <c r="X192" s="69"/>
      <c r="Y192" s="69"/>
      <c r="Z192" s="69"/>
    </row>
    <row r="193" spans="1:26" ht="15.75" customHeight="1" x14ac:dyDescent="0.25">
      <c r="A193" s="69"/>
      <c r="B193" s="69"/>
      <c r="C193" s="69"/>
      <c r="D193" s="69"/>
      <c r="E193" s="69"/>
      <c r="F193" s="69"/>
      <c r="G193" s="69"/>
      <c r="H193" s="69"/>
      <c r="I193" s="69"/>
      <c r="J193" s="69"/>
      <c r="K193" s="69"/>
      <c r="L193" s="69"/>
      <c r="M193" s="69"/>
      <c r="N193" s="69"/>
      <c r="O193" s="69"/>
      <c r="P193" s="69"/>
      <c r="Q193" s="69"/>
      <c r="R193" s="69"/>
      <c r="S193" s="69"/>
      <c r="T193" s="69"/>
      <c r="U193" s="69"/>
      <c r="V193" s="69"/>
      <c r="W193" s="69"/>
      <c r="X193" s="69"/>
      <c r="Y193" s="69"/>
      <c r="Z193" s="69"/>
    </row>
    <row r="194" spans="1:26" ht="15.75" customHeight="1" x14ac:dyDescent="0.25">
      <c r="A194" s="69"/>
      <c r="B194" s="69"/>
      <c r="C194" s="69"/>
      <c r="D194" s="69"/>
      <c r="E194" s="69"/>
      <c r="F194" s="69"/>
      <c r="G194" s="69"/>
      <c r="H194" s="69"/>
      <c r="I194" s="69"/>
      <c r="J194" s="69"/>
      <c r="K194" s="69"/>
      <c r="L194" s="69"/>
      <c r="M194" s="69"/>
      <c r="N194" s="69"/>
      <c r="O194" s="69"/>
      <c r="P194" s="69"/>
      <c r="Q194" s="69"/>
      <c r="R194" s="69"/>
      <c r="S194" s="69"/>
      <c r="T194" s="69"/>
      <c r="U194" s="69"/>
      <c r="V194" s="69"/>
      <c r="W194" s="69"/>
      <c r="X194" s="69"/>
      <c r="Y194" s="69"/>
      <c r="Z194" s="69"/>
    </row>
    <row r="195" spans="1:26" ht="15.75" customHeight="1" x14ac:dyDescent="0.25">
      <c r="A195" s="69"/>
      <c r="B195" s="69"/>
      <c r="C195" s="69"/>
      <c r="D195" s="69"/>
      <c r="E195" s="69"/>
      <c r="F195" s="69"/>
      <c r="G195" s="69"/>
      <c r="H195" s="69"/>
      <c r="I195" s="69"/>
      <c r="J195" s="69"/>
      <c r="K195" s="69"/>
      <c r="L195" s="69"/>
      <c r="M195" s="69"/>
      <c r="N195" s="69"/>
      <c r="O195" s="69"/>
      <c r="P195" s="69"/>
      <c r="Q195" s="69"/>
      <c r="R195" s="69"/>
      <c r="S195" s="69"/>
      <c r="T195" s="69"/>
      <c r="U195" s="69"/>
      <c r="V195" s="69"/>
      <c r="W195" s="69"/>
      <c r="X195" s="69"/>
      <c r="Y195" s="69"/>
      <c r="Z195" s="69"/>
    </row>
    <row r="196" spans="1:26" ht="15.75" customHeight="1" x14ac:dyDescent="0.25">
      <c r="A196" s="69"/>
      <c r="B196" s="69"/>
      <c r="C196" s="69"/>
      <c r="D196" s="69"/>
      <c r="E196" s="69"/>
      <c r="F196" s="69"/>
      <c r="G196" s="69"/>
      <c r="H196" s="69"/>
      <c r="I196" s="69"/>
      <c r="J196" s="69"/>
      <c r="K196" s="69"/>
      <c r="L196" s="69"/>
      <c r="M196" s="69"/>
      <c r="N196" s="69"/>
      <c r="O196" s="69"/>
      <c r="P196" s="69"/>
      <c r="Q196" s="69"/>
      <c r="R196" s="69"/>
      <c r="S196" s="69"/>
      <c r="T196" s="69"/>
      <c r="U196" s="69"/>
      <c r="V196" s="69"/>
      <c r="W196" s="69"/>
      <c r="X196" s="69"/>
      <c r="Y196" s="69"/>
      <c r="Z196" s="69"/>
    </row>
    <row r="197" spans="1:26" ht="15.75" customHeight="1" x14ac:dyDescent="0.25">
      <c r="A197" s="69"/>
      <c r="B197" s="69"/>
      <c r="C197" s="69"/>
      <c r="D197" s="69"/>
      <c r="E197" s="69"/>
      <c r="F197" s="69"/>
      <c r="G197" s="69"/>
      <c r="H197" s="69"/>
      <c r="I197" s="69"/>
      <c r="J197" s="69"/>
      <c r="K197" s="69"/>
      <c r="L197" s="69"/>
      <c r="M197" s="69"/>
      <c r="N197" s="69"/>
      <c r="O197" s="69"/>
      <c r="P197" s="69"/>
      <c r="Q197" s="69"/>
      <c r="R197" s="69"/>
      <c r="S197" s="69"/>
      <c r="T197" s="69"/>
      <c r="U197" s="69"/>
      <c r="V197" s="69"/>
      <c r="W197" s="69"/>
      <c r="X197" s="69"/>
      <c r="Y197" s="69"/>
      <c r="Z197" s="69"/>
    </row>
    <row r="198" spans="1:26" ht="15.75" customHeight="1" x14ac:dyDescent="0.25">
      <c r="A198" s="69"/>
      <c r="B198" s="69"/>
      <c r="C198" s="69"/>
      <c r="D198" s="69"/>
      <c r="E198" s="69"/>
      <c r="F198" s="69"/>
      <c r="G198" s="69"/>
      <c r="H198" s="69"/>
      <c r="I198" s="69"/>
      <c r="J198" s="69"/>
      <c r="K198" s="69"/>
      <c r="L198" s="69"/>
      <c r="M198" s="69"/>
      <c r="N198" s="69"/>
      <c r="O198" s="69"/>
      <c r="P198" s="69"/>
      <c r="Q198" s="69"/>
      <c r="R198" s="69"/>
      <c r="S198" s="69"/>
      <c r="T198" s="69"/>
      <c r="U198" s="69"/>
      <c r="V198" s="69"/>
      <c r="W198" s="69"/>
      <c r="X198" s="69"/>
      <c r="Y198" s="69"/>
      <c r="Z198" s="69"/>
    </row>
    <row r="199" spans="1:26" ht="15.75" customHeight="1" x14ac:dyDescent="0.25">
      <c r="A199" s="69"/>
      <c r="B199" s="69"/>
      <c r="C199" s="69"/>
      <c r="D199" s="69"/>
      <c r="E199" s="69"/>
      <c r="F199" s="69"/>
      <c r="G199" s="69"/>
      <c r="H199" s="69"/>
      <c r="I199" s="69"/>
      <c r="J199" s="69"/>
      <c r="K199" s="69"/>
      <c r="L199" s="69"/>
      <c r="M199" s="69"/>
      <c r="N199" s="69"/>
      <c r="O199" s="69"/>
      <c r="P199" s="69"/>
      <c r="Q199" s="69"/>
      <c r="R199" s="69"/>
      <c r="S199" s="69"/>
      <c r="T199" s="69"/>
      <c r="U199" s="69"/>
      <c r="V199" s="69"/>
      <c r="W199" s="69"/>
      <c r="X199" s="69"/>
      <c r="Y199" s="69"/>
      <c r="Z199" s="69"/>
    </row>
    <row r="200" spans="1:26" ht="15.75" customHeight="1" x14ac:dyDescent="0.25">
      <c r="A200" s="69"/>
      <c r="B200" s="69"/>
      <c r="C200" s="69"/>
      <c r="D200" s="69"/>
      <c r="E200" s="69"/>
      <c r="F200" s="69"/>
      <c r="G200" s="69"/>
      <c r="H200" s="69"/>
      <c r="I200" s="69"/>
      <c r="J200" s="69"/>
      <c r="K200" s="69"/>
      <c r="L200" s="69"/>
      <c r="M200" s="69"/>
      <c r="N200" s="69"/>
      <c r="O200" s="69"/>
      <c r="P200" s="69"/>
      <c r="Q200" s="69"/>
      <c r="R200" s="69"/>
      <c r="S200" s="69"/>
      <c r="T200" s="69"/>
      <c r="U200" s="69"/>
      <c r="V200" s="69"/>
      <c r="W200" s="69"/>
      <c r="X200" s="69"/>
      <c r="Y200" s="69"/>
      <c r="Z200" s="69"/>
    </row>
    <row r="201" spans="1:26" ht="15.75" customHeight="1" x14ac:dyDescent="0.25">
      <c r="A201" s="69"/>
      <c r="B201" s="69"/>
      <c r="C201" s="69"/>
      <c r="D201" s="69"/>
      <c r="E201" s="69"/>
      <c r="F201" s="69"/>
      <c r="G201" s="69"/>
      <c r="H201" s="69"/>
      <c r="I201" s="69"/>
      <c r="J201" s="69"/>
      <c r="K201" s="69"/>
      <c r="L201" s="69"/>
      <c r="M201" s="69"/>
      <c r="N201" s="69"/>
      <c r="O201" s="69"/>
      <c r="P201" s="69"/>
      <c r="Q201" s="69"/>
      <c r="R201" s="69"/>
      <c r="S201" s="69"/>
      <c r="T201" s="69"/>
      <c r="U201" s="69"/>
      <c r="V201" s="69"/>
      <c r="W201" s="69"/>
      <c r="X201" s="69"/>
      <c r="Y201" s="69"/>
      <c r="Z201" s="69"/>
    </row>
    <row r="202" spans="1:26" ht="15.75" customHeight="1" x14ac:dyDescent="0.25">
      <c r="A202" s="69"/>
      <c r="B202" s="69"/>
      <c r="C202" s="69"/>
      <c r="D202" s="69"/>
      <c r="E202" s="69"/>
      <c r="F202" s="69"/>
      <c r="G202" s="69"/>
      <c r="H202" s="69"/>
      <c r="I202" s="69"/>
      <c r="J202" s="69"/>
      <c r="K202" s="69"/>
      <c r="L202" s="69"/>
      <c r="M202" s="69"/>
      <c r="N202" s="69"/>
      <c r="O202" s="69"/>
      <c r="P202" s="69"/>
      <c r="Q202" s="69"/>
      <c r="R202" s="69"/>
      <c r="S202" s="69"/>
      <c r="T202" s="69"/>
      <c r="U202" s="69"/>
      <c r="V202" s="69"/>
      <c r="W202" s="69"/>
      <c r="X202" s="69"/>
      <c r="Y202" s="69"/>
      <c r="Z202" s="69"/>
    </row>
    <row r="203" spans="1:26" ht="15.75" customHeight="1" x14ac:dyDescent="0.25">
      <c r="A203" s="69"/>
      <c r="B203" s="69"/>
      <c r="C203" s="69"/>
      <c r="D203" s="69"/>
      <c r="E203" s="69"/>
      <c r="F203" s="69"/>
      <c r="G203" s="69"/>
      <c r="H203" s="69"/>
      <c r="I203" s="69"/>
      <c r="J203" s="69"/>
      <c r="K203" s="69"/>
      <c r="L203" s="69"/>
      <c r="M203" s="69"/>
      <c r="N203" s="69"/>
      <c r="O203" s="69"/>
      <c r="P203" s="69"/>
      <c r="Q203" s="69"/>
      <c r="R203" s="69"/>
      <c r="S203" s="69"/>
      <c r="T203" s="69"/>
      <c r="U203" s="69"/>
      <c r="V203" s="69"/>
      <c r="W203" s="69"/>
      <c r="X203" s="69"/>
      <c r="Y203" s="69"/>
      <c r="Z203" s="69"/>
    </row>
    <row r="204" spans="1:26" ht="15.75" customHeight="1" x14ac:dyDescent="0.25">
      <c r="A204" s="69"/>
      <c r="B204" s="69"/>
      <c r="C204" s="69"/>
      <c r="D204" s="69"/>
      <c r="E204" s="69"/>
      <c r="F204" s="69"/>
      <c r="G204" s="69"/>
      <c r="H204" s="69"/>
      <c r="I204" s="69"/>
      <c r="J204" s="69"/>
      <c r="K204" s="69"/>
      <c r="L204" s="69"/>
      <c r="M204" s="69"/>
      <c r="N204" s="69"/>
      <c r="O204" s="69"/>
      <c r="P204" s="69"/>
      <c r="Q204" s="69"/>
      <c r="R204" s="69"/>
      <c r="S204" s="69"/>
      <c r="T204" s="69"/>
      <c r="U204" s="69"/>
      <c r="V204" s="69"/>
      <c r="W204" s="69"/>
      <c r="X204" s="69"/>
      <c r="Y204" s="69"/>
      <c r="Z204" s="69"/>
    </row>
    <row r="205" spans="1:26" ht="15.75" customHeight="1" x14ac:dyDescent="0.25">
      <c r="A205" s="69"/>
      <c r="B205" s="69"/>
      <c r="C205" s="69"/>
      <c r="D205" s="69"/>
      <c r="E205" s="69"/>
      <c r="F205" s="69"/>
      <c r="G205" s="69"/>
      <c r="H205" s="69"/>
      <c r="I205" s="69"/>
      <c r="J205" s="69"/>
      <c r="K205" s="69"/>
      <c r="L205" s="69"/>
      <c r="M205" s="69"/>
      <c r="N205" s="69"/>
      <c r="O205" s="69"/>
      <c r="P205" s="69"/>
      <c r="Q205" s="69"/>
      <c r="R205" s="69"/>
      <c r="S205" s="69"/>
      <c r="T205" s="69"/>
      <c r="U205" s="69"/>
      <c r="V205" s="69"/>
      <c r="W205" s="69"/>
      <c r="X205" s="69"/>
      <c r="Y205" s="69"/>
      <c r="Z205" s="69"/>
    </row>
    <row r="206" spans="1:26" ht="15.75" customHeight="1" x14ac:dyDescent="0.25">
      <c r="A206" s="69"/>
      <c r="B206" s="69"/>
      <c r="C206" s="69"/>
      <c r="D206" s="69"/>
      <c r="E206" s="69"/>
      <c r="F206" s="69"/>
      <c r="G206" s="69"/>
      <c r="H206" s="69"/>
      <c r="I206" s="69"/>
      <c r="J206" s="69"/>
      <c r="K206" s="69"/>
      <c r="L206" s="69"/>
      <c r="M206" s="69"/>
      <c r="N206" s="69"/>
      <c r="O206" s="69"/>
      <c r="P206" s="69"/>
      <c r="Q206" s="69"/>
      <c r="R206" s="69"/>
      <c r="S206" s="69"/>
      <c r="T206" s="69"/>
      <c r="U206" s="69"/>
      <c r="V206" s="69"/>
      <c r="W206" s="69"/>
      <c r="X206" s="69"/>
      <c r="Y206" s="69"/>
      <c r="Z206" s="69"/>
    </row>
    <row r="207" spans="1:26" ht="15.75" customHeight="1" x14ac:dyDescent="0.25">
      <c r="A207" s="69"/>
      <c r="B207" s="69"/>
      <c r="C207" s="69"/>
      <c r="D207" s="69"/>
      <c r="E207" s="69"/>
      <c r="F207" s="69"/>
      <c r="G207" s="69"/>
      <c r="H207" s="69"/>
      <c r="I207" s="69"/>
      <c r="J207" s="69"/>
      <c r="K207" s="69"/>
      <c r="L207" s="69"/>
      <c r="M207" s="69"/>
      <c r="N207" s="69"/>
      <c r="O207" s="69"/>
      <c r="P207" s="69"/>
      <c r="Q207" s="69"/>
      <c r="R207" s="69"/>
      <c r="S207" s="69"/>
      <c r="T207" s="69"/>
      <c r="U207" s="69"/>
      <c r="V207" s="69"/>
      <c r="W207" s="69"/>
      <c r="X207" s="69"/>
      <c r="Y207" s="69"/>
      <c r="Z207" s="69"/>
    </row>
    <row r="208" spans="1:26" ht="15.75" customHeight="1" x14ac:dyDescent="0.25">
      <c r="A208" s="69"/>
      <c r="B208" s="69"/>
      <c r="C208" s="69"/>
      <c r="D208" s="69"/>
      <c r="E208" s="69"/>
      <c r="F208" s="69"/>
      <c r="G208" s="69"/>
      <c r="H208" s="69"/>
      <c r="I208" s="69"/>
      <c r="J208" s="69"/>
      <c r="K208" s="69"/>
      <c r="L208" s="69"/>
      <c r="M208" s="69"/>
      <c r="N208" s="69"/>
      <c r="O208" s="69"/>
      <c r="P208" s="69"/>
      <c r="Q208" s="69"/>
      <c r="R208" s="69"/>
      <c r="S208" s="69"/>
      <c r="T208" s="69"/>
      <c r="U208" s="69"/>
      <c r="V208" s="69"/>
      <c r="W208" s="69"/>
      <c r="X208" s="69"/>
      <c r="Y208" s="69"/>
      <c r="Z208" s="69"/>
    </row>
    <row r="209" spans="1:26" ht="15.75" customHeight="1" x14ac:dyDescent="0.25">
      <c r="A209" s="69"/>
      <c r="B209" s="69"/>
      <c r="C209" s="69"/>
      <c r="D209" s="69"/>
      <c r="E209" s="69"/>
      <c r="F209" s="69"/>
      <c r="G209" s="69"/>
      <c r="H209" s="69"/>
      <c r="I209" s="69"/>
      <c r="J209" s="69"/>
      <c r="K209" s="69"/>
      <c r="L209" s="69"/>
      <c r="M209" s="69"/>
      <c r="N209" s="69"/>
      <c r="O209" s="69"/>
      <c r="P209" s="69"/>
      <c r="Q209" s="69"/>
      <c r="R209" s="69"/>
      <c r="S209" s="69"/>
      <c r="T209" s="69"/>
      <c r="U209" s="69"/>
      <c r="V209" s="69"/>
      <c r="W209" s="69"/>
      <c r="X209" s="69"/>
      <c r="Y209" s="69"/>
      <c r="Z209" s="69"/>
    </row>
    <row r="210" spans="1:26" ht="15.75" customHeight="1" x14ac:dyDescent="0.25">
      <c r="A210" s="69"/>
      <c r="B210" s="69"/>
      <c r="C210" s="69"/>
      <c r="D210" s="69"/>
      <c r="E210" s="69"/>
      <c r="F210" s="69"/>
      <c r="G210" s="69"/>
      <c r="H210" s="69"/>
      <c r="I210" s="69"/>
      <c r="J210" s="69"/>
      <c r="K210" s="69"/>
      <c r="L210" s="69"/>
      <c r="M210" s="69"/>
      <c r="N210" s="69"/>
      <c r="O210" s="69"/>
      <c r="P210" s="69"/>
      <c r="Q210" s="69"/>
      <c r="R210" s="69"/>
      <c r="S210" s="69"/>
      <c r="T210" s="69"/>
      <c r="U210" s="69"/>
      <c r="V210" s="69"/>
      <c r="W210" s="69"/>
      <c r="X210" s="69"/>
      <c r="Y210" s="69"/>
      <c r="Z210" s="69"/>
    </row>
    <row r="211" spans="1:26" ht="15.75" customHeight="1" x14ac:dyDescent="0.25">
      <c r="A211" s="69"/>
      <c r="B211" s="69"/>
      <c r="C211" s="69"/>
      <c r="D211" s="69"/>
      <c r="E211" s="69"/>
      <c r="F211" s="69"/>
      <c r="G211" s="69"/>
      <c r="H211" s="69"/>
      <c r="I211" s="69"/>
      <c r="J211" s="69"/>
      <c r="K211" s="69"/>
      <c r="L211" s="69"/>
      <c r="M211" s="69"/>
      <c r="N211" s="69"/>
      <c r="O211" s="69"/>
      <c r="P211" s="69"/>
      <c r="Q211" s="69"/>
      <c r="R211" s="69"/>
      <c r="S211" s="69"/>
      <c r="T211" s="69"/>
      <c r="U211" s="69"/>
      <c r="V211" s="69"/>
      <c r="W211" s="69"/>
      <c r="X211" s="69"/>
      <c r="Y211" s="69"/>
      <c r="Z211" s="69"/>
    </row>
    <row r="212" spans="1:26" ht="15.75" customHeight="1" x14ac:dyDescent="0.25">
      <c r="A212" s="69"/>
      <c r="B212" s="69"/>
      <c r="C212" s="69"/>
      <c r="D212" s="69"/>
      <c r="E212" s="69"/>
      <c r="F212" s="69"/>
      <c r="G212" s="69"/>
      <c r="H212" s="69"/>
      <c r="I212" s="69"/>
      <c r="J212" s="69"/>
      <c r="K212" s="69"/>
      <c r="L212" s="69"/>
      <c r="M212" s="69"/>
      <c r="N212" s="69"/>
      <c r="O212" s="69"/>
      <c r="P212" s="69"/>
      <c r="Q212" s="69"/>
      <c r="R212" s="69"/>
      <c r="S212" s="69"/>
      <c r="T212" s="69"/>
      <c r="U212" s="69"/>
      <c r="V212" s="69"/>
      <c r="W212" s="69"/>
      <c r="X212" s="69"/>
      <c r="Y212" s="69"/>
      <c r="Z212" s="69"/>
    </row>
    <row r="213" spans="1:26" ht="15.75" customHeight="1" x14ac:dyDescent="0.25">
      <c r="A213" s="69"/>
      <c r="B213" s="69"/>
      <c r="C213" s="69"/>
      <c r="D213" s="69"/>
      <c r="E213" s="69"/>
      <c r="F213" s="69"/>
      <c r="G213" s="69"/>
      <c r="H213" s="69"/>
      <c r="I213" s="69"/>
      <c r="J213" s="69"/>
      <c r="K213" s="69"/>
      <c r="L213" s="69"/>
      <c r="M213" s="69"/>
      <c r="N213" s="69"/>
      <c r="O213" s="69"/>
      <c r="P213" s="69"/>
      <c r="Q213" s="69"/>
      <c r="R213" s="69"/>
      <c r="S213" s="69"/>
      <c r="T213" s="69"/>
      <c r="U213" s="69"/>
      <c r="V213" s="69"/>
      <c r="W213" s="69"/>
      <c r="X213" s="69"/>
      <c r="Y213" s="69"/>
      <c r="Z213" s="69"/>
    </row>
    <row r="214" spans="1:26" ht="15.75" customHeight="1" x14ac:dyDescent="0.25">
      <c r="A214" s="69"/>
      <c r="B214" s="69"/>
      <c r="C214" s="69"/>
      <c r="D214" s="69"/>
      <c r="E214" s="69"/>
      <c r="F214" s="69"/>
      <c r="G214" s="69"/>
      <c r="H214" s="69"/>
      <c r="I214" s="69"/>
      <c r="J214" s="69"/>
      <c r="K214" s="69"/>
      <c r="L214" s="69"/>
      <c r="M214" s="69"/>
      <c r="N214" s="69"/>
      <c r="O214" s="69"/>
      <c r="P214" s="69"/>
      <c r="Q214" s="69"/>
      <c r="R214" s="69"/>
      <c r="S214" s="69"/>
      <c r="T214" s="69"/>
      <c r="U214" s="69"/>
      <c r="V214" s="69"/>
      <c r="W214" s="69"/>
      <c r="X214" s="69"/>
      <c r="Y214" s="69"/>
      <c r="Z214" s="69"/>
    </row>
    <row r="215" spans="1:26" ht="15.75" customHeight="1" x14ac:dyDescent="0.25">
      <c r="A215" s="69"/>
      <c r="B215" s="69"/>
      <c r="C215" s="69"/>
      <c r="D215" s="69"/>
      <c r="E215" s="69"/>
      <c r="F215" s="69"/>
      <c r="G215" s="69"/>
      <c r="H215" s="69"/>
      <c r="I215" s="69"/>
      <c r="J215" s="69"/>
      <c r="K215" s="69"/>
      <c r="L215" s="69"/>
      <c r="M215" s="69"/>
      <c r="N215" s="69"/>
      <c r="O215" s="69"/>
      <c r="P215" s="69"/>
      <c r="Q215" s="69"/>
      <c r="R215" s="69"/>
      <c r="S215" s="69"/>
      <c r="T215" s="69"/>
      <c r="U215" s="69"/>
      <c r="V215" s="69"/>
      <c r="W215" s="69"/>
      <c r="X215" s="69"/>
      <c r="Y215" s="69"/>
      <c r="Z215" s="69"/>
    </row>
    <row r="216" spans="1:26" ht="15.75" customHeight="1" x14ac:dyDescent="0.25">
      <c r="A216" s="69"/>
      <c r="B216" s="69"/>
      <c r="C216" s="69"/>
      <c r="D216" s="69"/>
      <c r="E216" s="69"/>
      <c r="F216" s="69"/>
      <c r="G216" s="69"/>
      <c r="H216" s="69"/>
      <c r="I216" s="69"/>
      <c r="J216" s="69"/>
      <c r="K216" s="69"/>
      <c r="L216" s="69"/>
      <c r="M216" s="69"/>
      <c r="N216" s="69"/>
      <c r="O216" s="69"/>
      <c r="P216" s="69"/>
      <c r="Q216" s="69"/>
      <c r="R216" s="69"/>
      <c r="S216" s="69"/>
      <c r="T216" s="69"/>
      <c r="U216" s="69"/>
      <c r="V216" s="69"/>
      <c r="W216" s="69"/>
      <c r="X216" s="69"/>
      <c r="Y216" s="69"/>
      <c r="Z216" s="69"/>
    </row>
    <row r="217" spans="1:26" ht="15.75" customHeight="1" x14ac:dyDescent="0.25">
      <c r="A217" s="69"/>
      <c r="B217" s="69"/>
      <c r="C217" s="69"/>
      <c r="D217" s="69"/>
      <c r="E217" s="69"/>
      <c r="F217" s="69"/>
      <c r="G217" s="69"/>
      <c r="H217" s="69"/>
      <c r="I217" s="69"/>
      <c r="J217" s="69"/>
      <c r="K217" s="69"/>
      <c r="L217" s="69"/>
      <c r="M217" s="69"/>
      <c r="N217" s="69"/>
      <c r="O217" s="69"/>
      <c r="P217" s="69"/>
      <c r="Q217" s="69"/>
      <c r="R217" s="69"/>
      <c r="S217" s="69"/>
      <c r="T217" s="69"/>
      <c r="U217" s="69"/>
      <c r="V217" s="69"/>
      <c r="W217" s="69"/>
      <c r="X217" s="69"/>
      <c r="Y217" s="69"/>
      <c r="Z217" s="69"/>
    </row>
    <row r="218" spans="1:26" ht="15.75" customHeight="1" x14ac:dyDescent="0.25">
      <c r="A218" s="69"/>
      <c r="B218" s="69"/>
      <c r="C218" s="69"/>
      <c r="D218" s="69"/>
      <c r="E218" s="69"/>
      <c r="F218" s="69"/>
      <c r="G218" s="69"/>
      <c r="H218" s="69"/>
      <c r="I218" s="69"/>
      <c r="J218" s="69"/>
      <c r="K218" s="69"/>
      <c r="L218" s="69"/>
      <c r="M218" s="69"/>
      <c r="N218" s="69"/>
      <c r="O218" s="69"/>
      <c r="P218" s="69"/>
      <c r="Q218" s="69"/>
      <c r="R218" s="69"/>
      <c r="S218" s="69"/>
      <c r="T218" s="69"/>
      <c r="U218" s="69"/>
      <c r="V218" s="69"/>
      <c r="W218" s="69"/>
      <c r="X218" s="69"/>
      <c r="Y218" s="69"/>
      <c r="Z218" s="69"/>
    </row>
    <row r="219" spans="1:26" ht="15.75" customHeight="1" x14ac:dyDescent="0.25">
      <c r="A219" s="69"/>
      <c r="B219" s="69"/>
      <c r="C219" s="69"/>
      <c r="D219" s="69"/>
      <c r="E219" s="69"/>
      <c r="F219" s="69"/>
      <c r="G219" s="69"/>
      <c r="H219" s="69"/>
      <c r="I219" s="69"/>
      <c r="J219" s="69"/>
      <c r="K219" s="69"/>
      <c r="L219" s="69"/>
      <c r="M219" s="69"/>
      <c r="N219" s="69"/>
      <c r="O219" s="69"/>
      <c r="P219" s="69"/>
      <c r="Q219" s="69"/>
      <c r="R219" s="69"/>
      <c r="S219" s="69"/>
      <c r="T219" s="69"/>
      <c r="U219" s="69"/>
      <c r="V219" s="69"/>
      <c r="W219" s="69"/>
      <c r="X219" s="69"/>
      <c r="Y219" s="69"/>
      <c r="Z219" s="69"/>
    </row>
    <row r="220" spans="1:26" ht="15.75" customHeight="1" x14ac:dyDescent="0.25">
      <c r="A220" s="69"/>
      <c r="B220" s="69"/>
      <c r="C220" s="69"/>
      <c r="D220" s="69"/>
      <c r="E220" s="69"/>
      <c r="F220" s="69"/>
      <c r="G220" s="69"/>
      <c r="H220" s="69"/>
      <c r="I220" s="69"/>
      <c r="J220" s="69"/>
      <c r="K220" s="69"/>
      <c r="L220" s="69"/>
      <c r="M220" s="69"/>
      <c r="N220" s="69"/>
      <c r="O220" s="69"/>
      <c r="P220" s="69"/>
      <c r="Q220" s="69"/>
      <c r="R220" s="69"/>
      <c r="S220" s="69"/>
      <c r="T220" s="69"/>
      <c r="U220" s="69"/>
      <c r="V220" s="69"/>
      <c r="W220" s="69"/>
      <c r="X220" s="69"/>
      <c r="Y220" s="69"/>
      <c r="Z220" s="69"/>
    </row>
    <row r="221" spans="1:26" ht="15.75" customHeight="1" x14ac:dyDescent="0.25">
      <c r="A221" s="69"/>
      <c r="B221" s="69"/>
      <c r="C221" s="69"/>
      <c r="D221" s="69"/>
      <c r="E221" s="69"/>
      <c r="F221" s="69"/>
      <c r="G221" s="69"/>
      <c r="H221" s="69"/>
      <c r="I221" s="69"/>
      <c r="J221" s="69"/>
      <c r="K221" s="69"/>
      <c r="L221" s="69"/>
      <c r="M221" s="69"/>
      <c r="N221" s="69"/>
      <c r="O221" s="69"/>
      <c r="P221" s="69"/>
      <c r="Q221" s="69"/>
      <c r="R221" s="69"/>
      <c r="S221" s="69"/>
      <c r="T221" s="69"/>
      <c r="U221" s="69"/>
      <c r="V221" s="69"/>
      <c r="W221" s="69"/>
      <c r="X221" s="69"/>
      <c r="Y221" s="69"/>
      <c r="Z221" s="69"/>
    </row>
    <row r="222" spans="1:26" ht="15.75" customHeight="1" x14ac:dyDescent="0.25">
      <c r="A222" s="69"/>
      <c r="B222" s="69"/>
      <c r="C222" s="69"/>
      <c r="D222" s="69"/>
      <c r="E222" s="69"/>
      <c r="F222" s="69"/>
      <c r="G222" s="69"/>
      <c r="H222" s="69"/>
      <c r="I222" s="69"/>
      <c r="J222" s="69"/>
      <c r="K222" s="69"/>
      <c r="L222" s="69"/>
      <c r="M222" s="69"/>
      <c r="N222" s="69"/>
      <c r="O222" s="69"/>
      <c r="P222" s="69"/>
      <c r="Q222" s="69"/>
      <c r="R222" s="69"/>
      <c r="S222" s="69"/>
      <c r="T222" s="69"/>
      <c r="U222" s="69"/>
      <c r="V222" s="69"/>
      <c r="W222" s="69"/>
      <c r="X222" s="69"/>
      <c r="Y222" s="69"/>
      <c r="Z222" s="69"/>
    </row>
    <row r="223" spans="1:26" ht="15.75" customHeight="1" x14ac:dyDescent="0.25">
      <c r="A223" s="69"/>
      <c r="B223" s="69"/>
      <c r="C223" s="69"/>
      <c r="D223" s="69"/>
      <c r="E223" s="69"/>
      <c r="F223" s="69"/>
      <c r="G223" s="69"/>
      <c r="H223" s="69"/>
      <c r="I223" s="69"/>
      <c r="J223" s="69"/>
      <c r="K223" s="69"/>
      <c r="L223" s="69"/>
      <c r="M223" s="69"/>
      <c r="N223" s="69"/>
      <c r="O223" s="69"/>
      <c r="P223" s="69"/>
      <c r="Q223" s="69"/>
      <c r="R223" s="69"/>
      <c r="S223" s="69"/>
      <c r="T223" s="69"/>
      <c r="U223" s="69"/>
      <c r="V223" s="69"/>
      <c r="W223" s="69"/>
      <c r="X223" s="69"/>
      <c r="Y223" s="69"/>
      <c r="Z223" s="69"/>
    </row>
    <row r="224" spans="1:26" ht="15.75" customHeight="1" x14ac:dyDescent="0.25">
      <c r="A224" s="69"/>
      <c r="B224" s="69"/>
      <c r="C224" s="69"/>
      <c r="D224" s="69"/>
      <c r="E224" s="69"/>
      <c r="F224" s="69"/>
      <c r="G224" s="69"/>
      <c r="H224" s="69"/>
      <c r="I224" s="69"/>
      <c r="J224" s="69"/>
      <c r="K224" s="69"/>
      <c r="L224" s="69"/>
      <c r="M224" s="69"/>
      <c r="N224" s="69"/>
      <c r="O224" s="69"/>
      <c r="P224" s="69"/>
      <c r="Q224" s="69"/>
      <c r="R224" s="69"/>
      <c r="S224" s="69"/>
      <c r="T224" s="69"/>
      <c r="U224" s="69"/>
      <c r="V224" s="69"/>
      <c r="W224" s="69"/>
      <c r="X224" s="69"/>
      <c r="Y224" s="69"/>
      <c r="Z224" s="69"/>
    </row>
    <row r="225" spans="1:26" ht="15.75" customHeight="1" x14ac:dyDescent="0.25">
      <c r="A225" s="69"/>
      <c r="B225" s="69"/>
      <c r="C225" s="69"/>
      <c r="D225" s="69"/>
      <c r="E225" s="69"/>
      <c r="F225" s="69"/>
      <c r="G225" s="69"/>
      <c r="H225" s="69"/>
      <c r="I225" s="69"/>
      <c r="J225" s="69"/>
      <c r="K225" s="69"/>
      <c r="L225" s="69"/>
      <c r="M225" s="69"/>
      <c r="N225" s="69"/>
      <c r="O225" s="69"/>
      <c r="P225" s="69"/>
      <c r="Q225" s="69"/>
      <c r="R225" s="69"/>
      <c r="S225" s="69"/>
      <c r="T225" s="69"/>
      <c r="U225" s="69"/>
      <c r="V225" s="69"/>
      <c r="W225" s="69"/>
      <c r="X225" s="69"/>
      <c r="Y225" s="69"/>
      <c r="Z225" s="69"/>
    </row>
    <row r="226" spans="1:26" ht="15.75" customHeight="1" x14ac:dyDescent="0.25">
      <c r="A226" s="69"/>
      <c r="B226" s="69"/>
      <c r="C226" s="69"/>
      <c r="D226" s="69"/>
      <c r="E226" s="69"/>
      <c r="F226" s="69"/>
      <c r="G226" s="69"/>
      <c r="H226" s="69"/>
      <c r="I226" s="69"/>
      <c r="J226" s="69"/>
      <c r="K226" s="69"/>
      <c r="L226" s="69"/>
      <c r="M226" s="69"/>
      <c r="N226" s="69"/>
      <c r="O226" s="69"/>
      <c r="P226" s="69"/>
      <c r="Q226" s="69"/>
      <c r="R226" s="69"/>
      <c r="S226" s="69"/>
      <c r="T226" s="69"/>
      <c r="U226" s="69"/>
      <c r="V226" s="69"/>
      <c r="W226" s="69"/>
      <c r="X226" s="69"/>
      <c r="Y226" s="69"/>
      <c r="Z226" s="69"/>
    </row>
    <row r="227" spans="1:26" ht="15.75" customHeight="1" x14ac:dyDescent="0.25">
      <c r="A227" s="69"/>
      <c r="B227" s="69"/>
      <c r="C227" s="69"/>
      <c r="D227" s="69"/>
      <c r="E227" s="69"/>
      <c r="F227" s="69"/>
      <c r="G227" s="69"/>
      <c r="H227" s="69"/>
      <c r="I227" s="69"/>
      <c r="J227" s="69"/>
      <c r="K227" s="69"/>
      <c r="L227" s="69"/>
      <c r="M227" s="69"/>
      <c r="N227" s="69"/>
      <c r="O227" s="69"/>
      <c r="P227" s="69"/>
      <c r="Q227" s="69"/>
      <c r="R227" s="69"/>
      <c r="S227" s="69"/>
      <c r="T227" s="69"/>
      <c r="U227" s="69"/>
      <c r="V227" s="69"/>
      <c r="W227" s="69"/>
      <c r="X227" s="69"/>
      <c r="Y227" s="69"/>
      <c r="Z227" s="69"/>
    </row>
    <row r="228" spans="1:26" ht="15.75" customHeight="1" x14ac:dyDescent="0.25">
      <c r="A228" s="69"/>
      <c r="B228" s="69"/>
      <c r="C228" s="69"/>
      <c r="D228" s="69"/>
      <c r="E228" s="69"/>
      <c r="F228" s="69"/>
      <c r="G228" s="69"/>
      <c r="H228" s="69"/>
      <c r="I228" s="69"/>
      <c r="J228" s="69"/>
      <c r="K228" s="69"/>
      <c r="L228" s="69"/>
      <c r="M228" s="69"/>
      <c r="N228" s="69"/>
      <c r="O228" s="69"/>
      <c r="P228" s="69"/>
      <c r="Q228" s="69"/>
      <c r="R228" s="69"/>
      <c r="S228" s="69"/>
      <c r="T228" s="69"/>
      <c r="U228" s="69"/>
      <c r="V228" s="69"/>
      <c r="W228" s="69"/>
      <c r="X228" s="69"/>
      <c r="Y228" s="69"/>
      <c r="Z228" s="69"/>
    </row>
    <row r="229" spans="1:26" ht="15.75" customHeight="1" x14ac:dyDescent="0.25">
      <c r="A229" s="69"/>
      <c r="B229" s="69"/>
      <c r="C229" s="69"/>
      <c r="D229" s="69"/>
      <c r="E229" s="69"/>
      <c r="F229" s="69"/>
      <c r="G229" s="69"/>
      <c r="H229" s="69"/>
      <c r="I229" s="69"/>
      <c r="J229" s="69"/>
      <c r="K229" s="69"/>
      <c r="L229" s="69"/>
      <c r="M229" s="69"/>
      <c r="N229" s="69"/>
      <c r="O229" s="69"/>
      <c r="P229" s="69"/>
      <c r="Q229" s="69"/>
      <c r="R229" s="69"/>
      <c r="S229" s="69"/>
      <c r="T229" s="69"/>
      <c r="U229" s="69"/>
      <c r="V229" s="69"/>
      <c r="W229" s="69"/>
      <c r="X229" s="69"/>
      <c r="Y229" s="69"/>
      <c r="Z229" s="69"/>
    </row>
    <row r="230" spans="1:26" ht="15.75" customHeight="1" x14ac:dyDescent="0.25">
      <c r="A230" s="69"/>
      <c r="B230" s="69"/>
      <c r="C230" s="69"/>
      <c r="D230" s="69"/>
      <c r="E230" s="69"/>
      <c r="F230" s="69"/>
      <c r="G230" s="69"/>
      <c r="H230" s="69"/>
      <c r="I230" s="69"/>
      <c r="J230" s="69"/>
      <c r="K230" s="69"/>
      <c r="L230" s="69"/>
      <c r="M230" s="69"/>
      <c r="N230" s="69"/>
      <c r="O230" s="69"/>
      <c r="P230" s="69"/>
      <c r="Q230" s="69"/>
      <c r="R230" s="69"/>
      <c r="S230" s="69"/>
      <c r="T230" s="69"/>
      <c r="U230" s="69"/>
      <c r="V230" s="69"/>
      <c r="W230" s="69"/>
      <c r="X230" s="69"/>
      <c r="Y230" s="69"/>
      <c r="Z230" s="69"/>
    </row>
    <row r="231" spans="1:26" ht="15.75" customHeight="1" x14ac:dyDescent="0.25">
      <c r="A231" s="69"/>
      <c r="B231" s="69"/>
      <c r="C231" s="69"/>
      <c r="D231" s="69"/>
      <c r="E231" s="69"/>
      <c r="F231" s="69"/>
      <c r="G231" s="69"/>
      <c r="H231" s="69"/>
      <c r="I231" s="69"/>
      <c r="J231" s="69"/>
      <c r="K231" s="69"/>
      <c r="L231" s="69"/>
      <c r="M231" s="69"/>
      <c r="N231" s="69"/>
      <c r="O231" s="69"/>
      <c r="P231" s="69"/>
      <c r="Q231" s="69"/>
      <c r="R231" s="69"/>
      <c r="S231" s="69"/>
      <c r="T231" s="69"/>
      <c r="U231" s="69"/>
      <c r="V231" s="69"/>
      <c r="W231" s="69"/>
      <c r="X231" s="69"/>
      <c r="Y231" s="69"/>
      <c r="Z231" s="69"/>
    </row>
    <row r="232" spans="1:26" ht="15.75" customHeight="1" x14ac:dyDescent="0.25">
      <c r="A232" s="69"/>
      <c r="B232" s="69"/>
      <c r="C232" s="69"/>
      <c r="D232" s="69"/>
      <c r="E232" s="69"/>
      <c r="F232" s="69"/>
      <c r="G232" s="69"/>
      <c r="H232" s="69"/>
      <c r="I232" s="69"/>
      <c r="J232" s="69"/>
      <c r="K232" s="69"/>
      <c r="L232" s="69"/>
      <c r="M232" s="69"/>
      <c r="N232" s="69"/>
      <c r="O232" s="69"/>
      <c r="P232" s="69"/>
      <c r="Q232" s="69"/>
      <c r="R232" s="69"/>
      <c r="S232" s="69"/>
      <c r="T232" s="69"/>
      <c r="U232" s="69"/>
      <c r="V232" s="69"/>
      <c r="W232" s="69"/>
      <c r="X232" s="69"/>
      <c r="Y232" s="69"/>
      <c r="Z232" s="69"/>
    </row>
    <row r="233" spans="1:26" ht="15.75" customHeight="1" x14ac:dyDescent="0.25">
      <c r="A233" s="69"/>
      <c r="B233" s="69"/>
      <c r="C233" s="69"/>
      <c r="D233" s="69"/>
      <c r="E233" s="69"/>
      <c r="F233" s="69"/>
      <c r="G233" s="69"/>
      <c r="H233" s="69"/>
      <c r="I233" s="69"/>
      <c r="J233" s="69"/>
      <c r="K233" s="69"/>
      <c r="L233" s="69"/>
      <c r="M233" s="69"/>
      <c r="N233" s="69"/>
      <c r="O233" s="69"/>
      <c r="P233" s="69"/>
      <c r="Q233" s="69"/>
      <c r="R233" s="69"/>
      <c r="S233" s="69"/>
      <c r="T233" s="69"/>
      <c r="U233" s="69"/>
      <c r="V233" s="69"/>
      <c r="W233" s="69"/>
      <c r="X233" s="69"/>
      <c r="Y233" s="69"/>
      <c r="Z233" s="69"/>
    </row>
    <row r="234" spans="1:26" ht="15.75" customHeight="1" x14ac:dyDescent="0.25">
      <c r="A234" s="69"/>
      <c r="B234" s="69"/>
      <c r="C234" s="69"/>
      <c r="D234" s="69"/>
      <c r="E234" s="69"/>
      <c r="F234" s="69"/>
      <c r="G234" s="69"/>
      <c r="H234" s="69"/>
      <c r="I234" s="69"/>
      <c r="J234" s="69"/>
      <c r="K234" s="69"/>
      <c r="L234" s="69"/>
      <c r="M234" s="69"/>
      <c r="N234" s="69"/>
      <c r="O234" s="69"/>
      <c r="P234" s="69"/>
      <c r="Q234" s="69"/>
      <c r="R234" s="69"/>
      <c r="S234" s="69"/>
      <c r="T234" s="69"/>
      <c r="U234" s="69"/>
      <c r="V234" s="69"/>
      <c r="W234" s="69"/>
      <c r="X234" s="69"/>
      <c r="Y234" s="69"/>
      <c r="Z234" s="69"/>
    </row>
    <row r="235" spans="1:26" ht="15.75" customHeight="1" x14ac:dyDescent="0.25">
      <c r="A235" s="69"/>
      <c r="B235" s="69"/>
      <c r="C235" s="69"/>
      <c r="D235" s="69"/>
      <c r="E235" s="69"/>
      <c r="F235" s="69"/>
      <c r="G235" s="69"/>
      <c r="H235" s="69"/>
      <c r="I235" s="69"/>
      <c r="J235" s="69"/>
      <c r="K235" s="69"/>
      <c r="L235" s="69"/>
      <c r="M235" s="69"/>
      <c r="N235" s="69"/>
      <c r="O235" s="69"/>
      <c r="P235" s="69"/>
      <c r="Q235" s="69"/>
      <c r="R235" s="69"/>
      <c r="S235" s="69"/>
      <c r="T235" s="69"/>
      <c r="U235" s="69"/>
      <c r="V235" s="69"/>
      <c r="W235" s="69"/>
      <c r="X235" s="69"/>
      <c r="Y235" s="69"/>
      <c r="Z235" s="69"/>
    </row>
    <row r="236" spans="1:26" ht="15.75" customHeight="1" x14ac:dyDescent="0.25">
      <c r="A236" s="69"/>
      <c r="B236" s="69"/>
      <c r="C236" s="69"/>
      <c r="D236" s="69"/>
      <c r="E236" s="69"/>
      <c r="F236" s="69"/>
      <c r="G236" s="69"/>
      <c r="H236" s="69"/>
      <c r="I236" s="69"/>
      <c r="J236" s="69"/>
      <c r="K236" s="69"/>
      <c r="L236" s="69"/>
      <c r="M236" s="69"/>
      <c r="N236" s="69"/>
      <c r="O236" s="69"/>
      <c r="P236" s="69"/>
      <c r="Q236" s="69"/>
      <c r="R236" s="69"/>
      <c r="S236" s="69"/>
      <c r="T236" s="69"/>
      <c r="U236" s="69"/>
      <c r="V236" s="69"/>
      <c r="W236" s="69"/>
      <c r="X236" s="69"/>
      <c r="Y236" s="69"/>
      <c r="Z236" s="69"/>
    </row>
    <row r="237" spans="1:26" ht="15.75" customHeight="1" x14ac:dyDescent="0.25">
      <c r="A237" s="69"/>
      <c r="B237" s="69"/>
      <c r="C237" s="69"/>
      <c r="D237" s="69"/>
      <c r="E237" s="69"/>
      <c r="F237" s="69"/>
      <c r="G237" s="69"/>
      <c r="H237" s="69"/>
      <c r="I237" s="69"/>
      <c r="J237" s="69"/>
      <c r="K237" s="69"/>
      <c r="L237" s="69"/>
      <c r="M237" s="69"/>
      <c r="N237" s="69"/>
      <c r="O237" s="69"/>
      <c r="P237" s="69"/>
      <c r="Q237" s="69"/>
      <c r="R237" s="69"/>
      <c r="S237" s="69"/>
      <c r="T237" s="69"/>
      <c r="U237" s="69"/>
      <c r="V237" s="69"/>
      <c r="W237" s="69"/>
      <c r="X237" s="69"/>
      <c r="Y237" s="69"/>
      <c r="Z237" s="69"/>
    </row>
    <row r="238" spans="1:26" ht="15.75" customHeight="1" x14ac:dyDescent="0.25">
      <c r="A238" s="69"/>
      <c r="B238" s="69"/>
      <c r="C238" s="69"/>
      <c r="D238" s="69"/>
      <c r="E238" s="69"/>
      <c r="F238" s="69"/>
      <c r="G238" s="69"/>
      <c r="H238" s="69"/>
      <c r="I238" s="69"/>
      <c r="J238" s="69"/>
      <c r="K238" s="69"/>
      <c r="L238" s="69"/>
      <c r="M238" s="69"/>
      <c r="N238" s="69"/>
      <c r="O238" s="69"/>
      <c r="P238" s="69"/>
      <c r="Q238" s="69"/>
      <c r="R238" s="69"/>
      <c r="S238" s="69"/>
      <c r="T238" s="69"/>
      <c r="U238" s="69"/>
      <c r="V238" s="69"/>
      <c r="W238" s="69"/>
      <c r="X238" s="69"/>
      <c r="Y238" s="69"/>
      <c r="Z238" s="69"/>
    </row>
    <row r="239" spans="1:26" ht="15.75" customHeight="1" x14ac:dyDescent="0.25">
      <c r="A239" s="69"/>
      <c r="B239" s="69"/>
      <c r="C239" s="69"/>
      <c r="D239" s="69"/>
      <c r="E239" s="69"/>
      <c r="F239" s="69"/>
      <c r="G239" s="69"/>
      <c r="H239" s="69"/>
      <c r="I239" s="69"/>
      <c r="J239" s="69"/>
      <c r="K239" s="69"/>
      <c r="L239" s="69"/>
      <c r="M239" s="69"/>
      <c r="N239" s="69"/>
      <c r="O239" s="69"/>
      <c r="P239" s="69"/>
      <c r="Q239" s="69"/>
      <c r="R239" s="69"/>
      <c r="S239" s="69"/>
      <c r="T239" s="69"/>
      <c r="U239" s="69"/>
      <c r="V239" s="69"/>
      <c r="W239" s="69"/>
      <c r="X239" s="69"/>
      <c r="Y239" s="69"/>
      <c r="Z239" s="69"/>
    </row>
    <row r="240" spans="1:26" ht="15.75" customHeight="1" x14ac:dyDescent="0.25">
      <c r="A240" s="69"/>
      <c r="B240" s="69"/>
      <c r="C240" s="69"/>
      <c r="D240" s="69"/>
      <c r="E240" s="69"/>
      <c r="F240" s="69"/>
      <c r="G240" s="69"/>
      <c r="H240" s="69"/>
      <c r="I240" s="69"/>
      <c r="J240" s="69"/>
      <c r="K240" s="69"/>
      <c r="L240" s="69"/>
      <c r="M240" s="69"/>
      <c r="N240" s="69"/>
      <c r="O240" s="69"/>
      <c r="P240" s="69"/>
      <c r="Q240" s="69"/>
      <c r="R240" s="69"/>
      <c r="S240" s="69"/>
      <c r="T240" s="69"/>
      <c r="U240" s="69"/>
      <c r="V240" s="69"/>
      <c r="W240" s="69"/>
      <c r="X240" s="69"/>
      <c r="Y240" s="69"/>
      <c r="Z240" s="69"/>
    </row>
    <row r="241" spans="1:26" ht="15.75" customHeight="1" x14ac:dyDescent="0.25">
      <c r="A241" s="69"/>
      <c r="B241" s="69"/>
      <c r="C241" s="69"/>
      <c r="D241" s="69"/>
      <c r="E241" s="69"/>
      <c r="F241" s="69"/>
      <c r="G241" s="69"/>
      <c r="H241" s="69"/>
      <c r="I241" s="69"/>
      <c r="J241" s="69"/>
      <c r="K241" s="69"/>
      <c r="L241" s="69"/>
      <c r="M241" s="69"/>
      <c r="N241" s="69"/>
      <c r="O241" s="69"/>
      <c r="P241" s="69"/>
      <c r="Q241" s="69"/>
      <c r="R241" s="69"/>
      <c r="S241" s="69"/>
      <c r="T241" s="69"/>
      <c r="U241" s="69"/>
      <c r="V241" s="69"/>
      <c r="W241" s="69"/>
      <c r="X241" s="69"/>
      <c r="Y241" s="69"/>
      <c r="Z241" s="69"/>
    </row>
    <row r="242" spans="1:26" ht="15.75" customHeight="1" x14ac:dyDescent="0.25">
      <c r="A242" s="69"/>
      <c r="B242" s="69"/>
      <c r="C242" s="69"/>
      <c r="D242" s="69"/>
      <c r="E242" s="69"/>
      <c r="F242" s="69"/>
      <c r="G242" s="69"/>
      <c r="H242" s="69"/>
      <c r="I242" s="69"/>
      <c r="J242" s="69"/>
      <c r="K242" s="69"/>
      <c r="L242" s="69"/>
      <c r="M242" s="69"/>
      <c r="N242" s="69"/>
      <c r="O242" s="69"/>
      <c r="P242" s="69"/>
      <c r="Q242" s="69"/>
      <c r="R242" s="69"/>
      <c r="S242" s="69"/>
      <c r="T242" s="69"/>
      <c r="U242" s="69"/>
      <c r="V242" s="69"/>
      <c r="W242" s="69"/>
      <c r="X242" s="69"/>
      <c r="Y242" s="69"/>
      <c r="Z242" s="69"/>
    </row>
    <row r="243" spans="1:26" ht="15.75" customHeight="1" x14ac:dyDescent="0.25">
      <c r="A243" s="69"/>
      <c r="B243" s="69"/>
      <c r="C243" s="69"/>
      <c r="D243" s="69"/>
      <c r="E243" s="69"/>
      <c r="F243" s="69"/>
      <c r="G243" s="69"/>
      <c r="H243" s="69"/>
      <c r="I243" s="69"/>
      <c r="J243" s="69"/>
      <c r="K243" s="69"/>
      <c r="L243" s="69"/>
      <c r="M243" s="69"/>
      <c r="N243" s="69"/>
      <c r="O243" s="69"/>
      <c r="P243" s="69"/>
      <c r="Q243" s="69"/>
      <c r="R243" s="69"/>
      <c r="S243" s="69"/>
      <c r="T243" s="69"/>
      <c r="U243" s="69"/>
      <c r="V243" s="69"/>
      <c r="W243" s="69"/>
      <c r="X243" s="69"/>
      <c r="Y243" s="69"/>
      <c r="Z243" s="69"/>
    </row>
    <row r="244" spans="1:26" ht="15.75" customHeight="1" x14ac:dyDescent="0.25">
      <c r="A244" s="69"/>
      <c r="B244" s="69"/>
      <c r="C244" s="69"/>
      <c r="D244" s="69"/>
      <c r="E244" s="69"/>
      <c r="F244" s="69"/>
      <c r="G244" s="69"/>
      <c r="H244" s="69"/>
      <c r="I244" s="69"/>
      <c r="J244" s="69"/>
      <c r="K244" s="69"/>
      <c r="L244" s="69"/>
      <c r="M244" s="69"/>
      <c r="N244" s="69"/>
      <c r="O244" s="69"/>
      <c r="P244" s="69"/>
      <c r="Q244" s="69"/>
      <c r="R244" s="69"/>
      <c r="S244" s="69"/>
      <c r="T244" s="69"/>
      <c r="U244" s="69"/>
      <c r="V244" s="69"/>
      <c r="W244" s="69"/>
      <c r="X244" s="69"/>
      <c r="Y244" s="69"/>
      <c r="Z244" s="69"/>
    </row>
    <row r="245" spans="1:26" ht="15.75" customHeight="1" x14ac:dyDescent="0.25">
      <c r="A245" s="69"/>
      <c r="B245" s="69"/>
      <c r="C245" s="69"/>
      <c r="D245" s="69"/>
      <c r="E245" s="69"/>
      <c r="F245" s="69"/>
      <c r="G245" s="69"/>
      <c r="H245" s="69"/>
      <c r="I245" s="69"/>
      <c r="J245" s="69"/>
      <c r="K245" s="69"/>
      <c r="L245" s="69"/>
      <c r="M245" s="69"/>
      <c r="N245" s="69"/>
      <c r="O245" s="69"/>
      <c r="P245" s="69"/>
      <c r="Q245" s="69"/>
      <c r="R245" s="69"/>
      <c r="S245" s="69"/>
      <c r="T245" s="69"/>
      <c r="U245" s="69"/>
      <c r="V245" s="69"/>
      <c r="W245" s="69"/>
      <c r="X245" s="69"/>
      <c r="Y245" s="69"/>
      <c r="Z245" s="69"/>
    </row>
    <row r="246" spans="1:26" ht="15.75" customHeight="1" x14ac:dyDescent="0.25">
      <c r="A246" s="69"/>
      <c r="B246" s="69"/>
      <c r="C246" s="69"/>
      <c r="D246" s="69"/>
      <c r="E246" s="69"/>
      <c r="F246" s="69"/>
      <c r="G246" s="69"/>
      <c r="H246" s="69"/>
      <c r="I246" s="69"/>
      <c r="J246" s="69"/>
      <c r="K246" s="69"/>
      <c r="L246" s="69"/>
      <c r="M246" s="69"/>
      <c r="N246" s="69"/>
      <c r="O246" s="69"/>
      <c r="P246" s="69"/>
      <c r="Q246" s="69"/>
      <c r="R246" s="69"/>
      <c r="S246" s="69"/>
      <c r="T246" s="69"/>
      <c r="U246" s="69"/>
      <c r="V246" s="69"/>
      <c r="W246" s="69"/>
      <c r="X246" s="69"/>
      <c r="Y246" s="69"/>
      <c r="Z246" s="69"/>
    </row>
    <row r="247" spans="1:26" ht="15.75" customHeight="1" x14ac:dyDescent="0.25">
      <c r="A247" s="69"/>
      <c r="B247" s="69"/>
      <c r="C247" s="69"/>
      <c r="D247" s="69"/>
      <c r="E247" s="69"/>
      <c r="F247" s="69"/>
      <c r="G247" s="69"/>
      <c r="H247" s="69"/>
      <c r="I247" s="69"/>
      <c r="J247" s="69"/>
      <c r="K247" s="69"/>
      <c r="L247" s="69"/>
      <c r="M247" s="69"/>
      <c r="N247" s="69"/>
      <c r="O247" s="69"/>
      <c r="P247" s="69"/>
      <c r="Q247" s="69"/>
      <c r="R247" s="69"/>
      <c r="S247" s="69"/>
      <c r="T247" s="69"/>
      <c r="U247" s="69"/>
      <c r="V247" s="69"/>
      <c r="W247" s="69"/>
      <c r="X247" s="69"/>
      <c r="Y247" s="69"/>
      <c r="Z247" s="69"/>
    </row>
    <row r="248" spans="1:26" ht="15.75" customHeight="1" x14ac:dyDescent="0.25">
      <c r="A248" s="69"/>
      <c r="B248" s="69"/>
      <c r="C248" s="69"/>
      <c r="D248" s="69"/>
      <c r="E248" s="69"/>
      <c r="F248" s="69"/>
      <c r="G248" s="69"/>
      <c r="H248" s="69"/>
      <c r="I248" s="69"/>
      <c r="J248" s="69"/>
      <c r="K248" s="69"/>
      <c r="L248" s="69"/>
      <c r="M248" s="69"/>
      <c r="N248" s="69"/>
      <c r="O248" s="69"/>
      <c r="P248" s="69"/>
      <c r="Q248" s="69"/>
      <c r="R248" s="69"/>
      <c r="S248" s="69"/>
      <c r="T248" s="69"/>
      <c r="U248" s="69"/>
      <c r="V248" s="69"/>
      <c r="W248" s="69"/>
      <c r="X248" s="69"/>
      <c r="Y248" s="69"/>
      <c r="Z248" s="69"/>
    </row>
    <row r="249" spans="1:26" ht="15.75" customHeight="1" x14ac:dyDescent="0.25">
      <c r="A249" s="69"/>
      <c r="B249" s="69"/>
      <c r="C249" s="69"/>
      <c r="D249" s="69"/>
      <c r="E249" s="69"/>
      <c r="F249" s="69"/>
      <c r="G249" s="69"/>
      <c r="H249" s="69"/>
      <c r="I249" s="69"/>
      <c r="J249" s="69"/>
      <c r="K249" s="69"/>
      <c r="L249" s="69"/>
      <c r="M249" s="69"/>
      <c r="N249" s="69"/>
      <c r="O249" s="69"/>
      <c r="P249" s="69"/>
      <c r="Q249" s="69"/>
      <c r="R249" s="69"/>
      <c r="S249" s="69"/>
      <c r="T249" s="69"/>
      <c r="U249" s="69"/>
      <c r="V249" s="69"/>
      <c r="W249" s="69"/>
      <c r="X249" s="69"/>
      <c r="Y249" s="69"/>
      <c r="Z249" s="69"/>
    </row>
    <row r="250" spans="1:26" ht="15.75" customHeight="1" x14ac:dyDescent="0.25">
      <c r="A250" s="69"/>
      <c r="B250" s="69"/>
      <c r="C250" s="69"/>
      <c r="D250" s="69"/>
      <c r="E250" s="69"/>
      <c r="F250" s="69"/>
      <c r="G250" s="69"/>
      <c r="H250" s="69"/>
      <c r="I250" s="69"/>
      <c r="J250" s="69"/>
      <c r="K250" s="69"/>
      <c r="L250" s="69"/>
      <c r="M250" s="69"/>
      <c r="N250" s="69"/>
      <c r="O250" s="69"/>
      <c r="P250" s="69"/>
      <c r="Q250" s="69"/>
      <c r="R250" s="69"/>
      <c r="S250" s="69"/>
      <c r="T250" s="69"/>
      <c r="U250" s="69"/>
      <c r="V250" s="69"/>
      <c r="W250" s="69"/>
      <c r="X250" s="69"/>
      <c r="Y250" s="69"/>
      <c r="Z250" s="69"/>
    </row>
    <row r="251" spans="1:26" ht="15.75" customHeight="1" x14ac:dyDescent="0.25">
      <c r="A251" s="69"/>
      <c r="B251" s="69"/>
      <c r="C251" s="69"/>
      <c r="D251" s="69"/>
      <c r="E251" s="69"/>
      <c r="F251" s="69"/>
      <c r="G251" s="69"/>
      <c r="H251" s="69"/>
      <c r="I251" s="69"/>
      <c r="J251" s="69"/>
      <c r="K251" s="69"/>
      <c r="L251" s="69"/>
      <c r="M251" s="69"/>
      <c r="N251" s="69"/>
      <c r="O251" s="69"/>
      <c r="P251" s="69"/>
      <c r="Q251" s="69"/>
      <c r="R251" s="69"/>
      <c r="S251" s="69"/>
      <c r="T251" s="69"/>
      <c r="U251" s="69"/>
      <c r="V251" s="69"/>
      <c r="W251" s="69"/>
      <c r="X251" s="69"/>
      <c r="Y251" s="69"/>
      <c r="Z251" s="69"/>
    </row>
    <row r="252" spans="1:26" ht="15.75" customHeight="1" x14ac:dyDescent="0.25">
      <c r="A252" s="69"/>
      <c r="B252" s="69"/>
      <c r="C252" s="69"/>
      <c r="D252" s="69"/>
      <c r="E252" s="69"/>
      <c r="F252" s="69"/>
      <c r="G252" s="69"/>
      <c r="H252" s="69"/>
      <c r="I252" s="69"/>
      <c r="J252" s="69"/>
      <c r="K252" s="69"/>
      <c r="L252" s="69"/>
      <c r="M252" s="69"/>
      <c r="N252" s="69"/>
      <c r="O252" s="69"/>
      <c r="P252" s="69"/>
      <c r="Q252" s="69"/>
      <c r="R252" s="69"/>
      <c r="S252" s="69"/>
      <c r="T252" s="69"/>
      <c r="U252" s="69"/>
      <c r="V252" s="69"/>
      <c r="W252" s="69"/>
      <c r="X252" s="69"/>
      <c r="Y252" s="69"/>
      <c r="Z252" s="69"/>
    </row>
    <row r="253" spans="1:26" ht="15.75" customHeight="1" x14ac:dyDescent="0.25">
      <c r="A253" s="69"/>
      <c r="B253" s="69"/>
      <c r="C253" s="69"/>
      <c r="D253" s="69"/>
      <c r="E253" s="69"/>
      <c r="F253" s="69"/>
      <c r="G253" s="69"/>
      <c r="H253" s="69"/>
      <c r="I253" s="69"/>
      <c r="J253" s="69"/>
      <c r="K253" s="69"/>
      <c r="L253" s="69"/>
      <c r="M253" s="69"/>
      <c r="N253" s="69"/>
      <c r="O253" s="69"/>
      <c r="P253" s="69"/>
      <c r="Q253" s="69"/>
      <c r="R253" s="69"/>
      <c r="S253" s="69"/>
      <c r="T253" s="69"/>
      <c r="U253" s="69"/>
      <c r="V253" s="69"/>
      <c r="W253" s="69"/>
      <c r="X253" s="69"/>
      <c r="Y253" s="69"/>
      <c r="Z253" s="69"/>
    </row>
    <row r="254" spans="1:26" ht="15.75" customHeight="1" x14ac:dyDescent="0.25">
      <c r="A254" s="69"/>
      <c r="B254" s="69"/>
      <c r="C254" s="69"/>
      <c r="D254" s="69"/>
      <c r="E254" s="69"/>
      <c r="F254" s="69"/>
      <c r="G254" s="69"/>
      <c r="H254" s="69"/>
      <c r="I254" s="69"/>
      <c r="J254" s="69"/>
      <c r="K254" s="69"/>
      <c r="L254" s="69"/>
      <c r="M254" s="69"/>
      <c r="N254" s="69"/>
      <c r="O254" s="69"/>
      <c r="P254" s="69"/>
      <c r="Q254" s="69"/>
      <c r="R254" s="69"/>
      <c r="S254" s="69"/>
      <c r="T254" s="69"/>
      <c r="U254" s="69"/>
      <c r="V254" s="69"/>
      <c r="W254" s="69"/>
      <c r="X254" s="69"/>
      <c r="Y254" s="69"/>
      <c r="Z254" s="69"/>
    </row>
    <row r="255" spans="1:26" ht="15.75" customHeight="1" x14ac:dyDescent="0.25">
      <c r="A255" s="69"/>
      <c r="B255" s="69"/>
      <c r="C255" s="69"/>
      <c r="D255" s="69"/>
      <c r="E255" s="69"/>
      <c r="F255" s="69"/>
      <c r="G255" s="69"/>
      <c r="H255" s="69"/>
      <c r="I255" s="69"/>
      <c r="J255" s="69"/>
      <c r="K255" s="69"/>
      <c r="L255" s="69"/>
      <c r="M255" s="69"/>
      <c r="N255" s="69"/>
      <c r="O255" s="69"/>
      <c r="P255" s="69"/>
      <c r="Q255" s="69"/>
      <c r="R255" s="69"/>
      <c r="S255" s="69"/>
      <c r="T255" s="69"/>
      <c r="U255" s="69"/>
      <c r="V255" s="69"/>
      <c r="W255" s="69"/>
      <c r="X255" s="69"/>
      <c r="Y255" s="69"/>
      <c r="Z255" s="69"/>
    </row>
    <row r="256" spans="1:26" ht="15.75" customHeight="1" x14ac:dyDescent="0.25">
      <c r="A256" s="69"/>
      <c r="B256" s="69"/>
      <c r="C256" s="69"/>
      <c r="D256" s="69"/>
      <c r="E256" s="69"/>
      <c r="F256" s="69"/>
      <c r="G256" s="69"/>
      <c r="H256" s="69"/>
      <c r="I256" s="69"/>
      <c r="J256" s="69"/>
      <c r="K256" s="69"/>
      <c r="L256" s="69"/>
      <c r="M256" s="69"/>
      <c r="N256" s="69"/>
      <c r="O256" s="69"/>
      <c r="P256" s="69"/>
      <c r="Q256" s="69"/>
      <c r="R256" s="69"/>
      <c r="S256" s="69"/>
      <c r="T256" s="69"/>
      <c r="U256" s="69"/>
      <c r="V256" s="69"/>
      <c r="W256" s="69"/>
      <c r="X256" s="69"/>
      <c r="Y256" s="69"/>
      <c r="Z256" s="69"/>
    </row>
    <row r="257" spans="1:26" ht="15.75" customHeight="1" x14ac:dyDescent="0.25">
      <c r="A257" s="69"/>
      <c r="B257" s="69"/>
      <c r="C257" s="69"/>
      <c r="D257" s="69"/>
      <c r="E257" s="69"/>
      <c r="F257" s="69"/>
      <c r="G257" s="69"/>
      <c r="H257" s="69"/>
      <c r="I257" s="69"/>
      <c r="J257" s="69"/>
      <c r="K257" s="69"/>
      <c r="L257" s="69"/>
      <c r="M257" s="69"/>
      <c r="N257" s="69"/>
      <c r="O257" s="69"/>
      <c r="P257" s="69"/>
      <c r="Q257" s="69"/>
      <c r="R257" s="69"/>
      <c r="S257" s="69"/>
      <c r="T257" s="69"/>
      <c r="U257" s="69"/>
      <c r="V257" s="69"/>
      <c r="W257" s="69"/>
      <c r="X257" s="69"/>
      <c r="Y257" s="69"/>
      <c r="Z257" s="69"/>
    </row>
    <row r="258" spans="1:26" ht="15.75" customHeight="1" x14ac:dyDescent="0.25">
      <c r="A258" s="69"/>
      <c r="B258" s="69"/>
      <c r="C258" s="69"/>
      <c r="D258" s="69"/>
      <c r="E258" s="69"/>
      <c r="F258" s="69"/>
      <c r="G258" s="69"/>
      <c r="H258" s="69"/>
      <c r="I258" s="69"/>
      <c r="J258" s="69"/>
      <c r="K258" s="69"/>
      <c r="L258" s="69"/>
      <c r="M258" s="69"/>
      <c r="N258" s="69"/>
      <c r="O258" s="69"/>
      <c r="P258" s="69"/>
      <c r="Q258" s="69"/>
      <c r="R258" s="69"/>
      <c r="S258" s="69"/>
      <c r="T258" s="69"/>
      <c r="U258" s="69"/>
      <c r="V258" s="69"/>
      <c r="W258" s="69"/>
      <c r="X258" s="69"/>
      <c r="Y258" s="69"/>
      <c r="Z258" s="69"/>
    </row>
    <row r="259" spans="1:26" ht="15.75" customHeight="1" x14ac:dyDescent="0.25">
      <c r="A259" s="69"/>
      <c r="B259" s="69"/>
      <c r="C259" s="69"/>
      <c r="D259" s="69"/>
      <c r="E259" s="69"/>
      <c r="F259" s="69"/>
      <c r="G259" s="69"/>
      <c r="H259" s="69"/>
      <c r="I259" s="69"/>
      <c r="J259" s="69"/>
      <c r="K259" s="69"/>
      <c r="L259" s="69"/>
      <c r="M259" s="69"/>
      <c r="N259" s="69"/>
      <c r="O259" s="69"/>
      <c r="P259" s="69"/>
      <c r="Q259" s="69"/>
      <c r="R259" s="69"/>
      <c r="S259" s="69"/>
      <c r="T259" s="69"/>
      <c r="U259" s="69"/>
      <c r="V259" s="69"/>
      <c r="W259" s="69"/>
      <c r="X259" s="69"/>
      <c r="Y259" s="69"/>
      <c r="Z259" s="69"/>
    </row>
    <row r="260" spans="1:26" ht="15.75" customHeight="1" x14ac:dyDescent="0.25">
      <c r="A260" s="69"/>
      <c r="B260" s="69"/>
      <c r="C260" s="69"/>
      <c r="D260" s="69"/>
      <c r="E260" s="69"/>
      <c r="F260" s="69"/>
      <c r="G260" s="69"/>
      <c r="H260" s="69"/>
      <c r="I260" s="69"/>
      <c r="J260" s="69"/>
      <c r="K260" s="69"/>
      <c r="L260" s="69"/>
      <c r="M260" s="69"/>
      <c r="N260" s="69"/>
      <c r="O260" s="69"/>
      <c r="P260" s="69"/>
      <c r="Q260" s="69"/>
      <c r="R260" s="69"/>
      <c r="S260" s="69"/>
      <c r="T260" s="69"/>
      <c r="U260" s="69"/>
      <c r="V260" s="69"/>
      <c r="W260" s="69"/>
      <c r="X260" s="69"/>
      <c r="Y260" s="69"/>
      <c r="Z260" s="69"/>
    </row>
    <row r="261" spans="1:26" ht="15.75" customHeight="1" x14ac:dyDescent="0.25">
      <c r="A261" s="69"/>
      <c r="B261" s="69"/>
      <c r="C261" s="69"/>
      <c r="D261" s="69"/>
      <c r="E261" s="69"/>
      <c r="F261" s="69"/>
      <c r="G261" s="69"/>
      <c r="H261" s="69"/>
      <c r="I261" s="69"/>
      <c r="J261" s="69"/>
      <c r="K261" s="69"/>
      <c r="L261" s="69"/>
      <c r="M261" s="69"/>
      <c r="N261" s="69"/>
      <c r="O261" s="69"/>
      <c r="P261" s="69"/>
      <c r="Q261" s="69"/>
      <c r="R261" s="69"/>
      <c r="S261" s="69"/>
      <c r="T261" s="69"/>
      <c r="U261" s="69"/>
      <c r="V261" s="69"/>
      <c r="W261" s="69"/>
      <c r="X261" s="69"/>
      <c r="Y261" s="69"/>
      <c r="Z261" s="69"/>
    </row>
    <row r="262" spans="1:26" ht="15.75" customHeight="1" x14ac:dyDescent="0.25">
      <c r="A262" s="69"/>
      <c r="B262" s="69"/>
      <c r="C262" s="69"/>
      <c r="D262" s="69"/>
      <c r="E262" s="69"/>
      <c r="F262" s="69"/>
      <c r="G262" s="69"/>
      <c r="H262" s="69"/>
      <c r="I262" s="69"/>
      <c r="J262" s="69"/>
      <c r="K262" s="69"/>
      <c r="L262" s="69"/>
      <c r="M262" s="69"/>
      <c r="N262" s="69"/>
      <c r="O262" s="69"/>
      <c r="P262" s="69"/>
      <c r="Q262" s="69"/>
      <c r="R262" s="69"/>
      <c r="S262" s="69"/>
      <c r="T262" s="69"/>
      <c r="U262" s="69"/>
      <c r="V262" s="69"/>
      <c r="W262" s="69"/>
      <c r="X262" s="69"/>
      <c r="Y262" s="69"/>
      <c r="Z262" s="69"/>
    </row>
    <row r="263" spans="1:26" ht="15.75" customHeight="1" x14ac:dyDescent="0.25">
      <c r="A263" s="69"/>
      <c r="B263" s="69"/>
      <c r="C263" s="69"/>
      <c r="D263" s="69"/>
      <c r="E263" s="69"/>
      <c r="F263" s="69"/>
      <c r="G263" s="69"/>
      <c r="H263" s="69"/>
      <c r="I263" s="69"/>
      <c r="J263" s="69"/>
      <c r="K263" s="69"/>
      <c r="L263" s="69"/>
      <c r="M263" s="69"/>
      <c r="N263" s="69"/>
      <c r="O263" s="69"/>
      <c r="P263" s="69"/>
      <c r="Q263" s="69"/>
      <c r="R263" s="69"/>
      <c r="S263" s="69"/>
      <c r="T263" s="69"/>
      <c r="U263" s="69"/>
      <c r="V263" s="69"/>
      <c r="W263" s="69"/>
      <c r="X263" s="69"/>
      <c r="Y263" s="69"/>
      <c r="Z263" s="69"/>
    </row>
    <row r="264" spans="1:26" ht="15.75" customHeight="1" x14ac:dyDescent="0.25">
      <c r="A264" s="69"/>
      <c r="B264" s="69"/>
      <c r="C264" s="69"/>
      <c r="D264" s="69"/>
      <c r="E264" s="69"/>
      <c r="F264" s="69"/>
      <c r="G264" s="69"/>
      <c r="H264" s="69"/>
      <c r="I264" s="69"/>
      <c r="J264" s="69"/>
      <c r="K264" s="69"/>
      <c r="L264" s="69"/>
      <c r="M264" s="69"/>
      <c r="N264" s="69"/>
      <c r="O264" s="69"/>
      <c r="P264" s="69"/>
      <c r="Q264" s="69"/>
      <c r="R264" s="69"/>
      <c r="S264" s="69"/>
      <c r="T264" s="69"/>
      <c r="U264" s="69"/>
      <c r="V264" s="69"/>
      <c r="W264" s="69"/>
      <c r="X264" s="69"/>
      <c r="Y264" s="69"/>
      <c r="Z264" s="69"/>
    </row>
    <row r="265" spans="1:26" ht="15.75" customHeight="1" x14ac:dyDescent="0.25">
      <c r="A265" s="69"/>
      <c r="B265" s="69"/>
      <c r="C265" s="69"/>
      <c r="D265" s="69"/>
      <c r="E265" s="69"/>
      <c r="F265" s="69"/>
      <c r="G265" s="69"/>
      <c r="H265" s="69"/>
      <c r="I265" s="69"/>
      <c r="J265" s="69"/>
      <c r="K265" s="69"/>
      <c r="L265" s="69"/>
      <c r="M265" s="69"/>
      <c r="N265" s="69"/>
      <c r="O265" s="69"/>
      <c r="P265" s="69"/>
      <c r="Q265" s="69"/>
      <c r="R265" s="69"/>
      <c r="S265" s="69"/>
      <c r="T265" s="69"/>
      <c r="U265" s="69"/>
      <c r="V265" s="69"/>
      <c r="W265" s="69"/>
      <c r="X265" s="69"/>
      <c r="Y265" s="69"/>
      <c r="Z265" s="69"/>
    </row>
    <row r="266" spans="1:26" ht="15.75" customHeight="1" x14ac:dyDescent="0.25">
      <c r="A266" s="69"/>
      <c r="B266" s="69"/>
      <c r="C266" s="69"/>
      <c r="D266" s="69"/>
      <c r="E266" s="69"/>
      <c r="F266" s="69"/>
      <c r="G266" s="69"/>
      <c r="H266" s="69"/>
      <c r="I266" s="69"/>
      <c r="J266" s="69"/>
      <c r="K266" s="69"/>
      <c r="L266" s="69"/>
      <c r="M266" s="69"/>
      <c r="N266" s="69"/>
      <c r="O266" s="69"/>
      <c r="P266" s="69"/>
      <c r="Q266" s="69"/>
      <c r="R266" s="69"/>
      <c r="S266" s="69"/>
      <c r="T266" s="69"/>
      <c r="U266" s="69"/>
      <c r="V266" s="69"/>
      <c r="W266" s="69"/>
      <c r="X266" s="69"/>
      <c r="Y266" s="69"/>
      <c r="Z266" s="69"/>
    </row>
    <row r="267" spans="1:26" ht="15.75" customHeight="1" x14ac:dyDescent="0.25">
      <c r="A267" s="69"/>
      <c r="B267" s="69"/>
      <c r="C267" s="69"/>
      <c r="D267" s="69"/>
      <c r="E267" s="69"/>
      <c r="F267" s="69"/>
      <c r="G267" s="69"/>
      <c r="H267" s="69"/>
      <c r="I267" s="69"/>
      <c r="J267" s="69"/>
      <c r="K267" s="69"/>
      <c r="L267" s="69"/>
      <c r="M267" s="69"/>
      <c r="N267" s="69"/>
      <c r="O267" s="69"/>
      <c r="P267" s="69"/>
      <c r="Q267" s="69"/>
      <c r="R267" s="69"/>
      <c r="S267" s="69"/>
      <c r="T267" s="69"/>
      <c r="U267" s="69"/>
      <c r="V267" s="69"/>
      <c r="W267" s="69"/>
      <c r="X267" s="69"/>
      <c r="Y267" s="69"/>
      <c r="Z267" s="69"/>
    </row>
    <row r="268" spans="1:26" ht="15.75" customHeight="1" x14ac:dyDescent="0.25">
      <c r="A268" s="69"/>
      <c r="B268" s="69"/>
      <c r="C268" s="69"/>
      <c r="D268" s="69"/>
      <c r="E268" s="69"/>
      <c r="F268" s="69"/>
      <c r="G268" s="69"/>
      <c r="H268" s="69"/>
      <c r="I268" s="69"/>
      <c r="J268" s="69"/>
      <c r="K268" s="69"/>
      <c r="L268" s="69"/>
      <c r="M268" s="69"/>
      <c r="N268" s="69"/>
      <c r="O268" s="69"/>
      <c r="P268" s="69"/>
      <c r="Q268" s="69"/>
      <c r="R268" s="69"/>
      <c r="S268" s="69"/>
      <c r="T268" s="69"/>
      <c r="U268" s="69"/>
      <c r="V268" s="69"/>
      <c r="W268" s="69"/>
      <c r="X268" s="69"/>
      <c r="Y268" s="69"/>
      <c r="Z268" s="69"/>
    </row>
    <row r="269" spans="1:26" ht="15.75" customHeight="1" x14ac:dyDescent="0.25">
      <c r="A269" s="69"/>
      <c r="B269" s="69"/>
      <c r="C269" s="69"/>
      <c r="D269" s="69"/>
      <c r="E269" s="69"/>
      <c r="F269" s="69"/>
      <c r="G269" s="69"/>
      <c r="H269" s="69"/>
      <c r="I269" s="69"/>
      <c r="J269" s="69"/>
      <c r="K269" s="69"/>
      <c r="L269" s="69"/>
      <c r="M269" s="69"/>
      <c r="N269" s="69"/>
      <c r="O269" s="69"/>
      <c r="P269" s="69"/>
      <c r="Q269" s="69"/>
      <c r="R269" s="69"/>
      <c r="S269" s="69"/>
      <c r="T269" s="69"/>
      <c r="U269" s="69"/>
      <c r="V269" s="69"/>
      <c r="W269" s="69"/>
      <c r="X269" s="69"/>
      <c r="Y269" s="69"/>
      <c r="Z269" s="69"/>
    </row>
    <row r="270" spans="1:26" ht="15.75" customHeight="1" x14ac:dyDescent="0.25">
      <c r="A270" s="69"/>
      <c r="B270" s="69"/>
      <c r="C270" s="69"/>
      <c r="D270" s="69"/>
      <c r="E270" s="69"/>
      <c r="F270" s="69"/>
      <c r="G270" s="69"/>
      <c r="H270" s="69"/>
      <c r="I270" s="69"/>
      <c r="J270" s="69"/>
      <c r="K270" s="69"/>
      <c r="L270" s="69"/>
      <c r="M270" s="69"/>
      <c r="N270" s="69"/>
      <c r="O270" s="69"/>
      <c r="P270" s="69"/>
      <c r="Q270" s="69"/>
      <c r="R270" s="69"/>
      <c r="S270" s="69"/>
      <c r="T270" s="69"/>
      <c r="U270" s="69"/>
      <c r="V270" s="69"/>
      <c r="W270" s="69"/>
      <c r="X270" s="69"/>
      <c r="Y270" s="69"/>
      <c r="Z270" s="69"/>
    </row>
    <row r="271" spans="1:26" ht="15.75" customHeight="1" x14ac:dyDescent="0.25">
      <c r="A271" s="69"/>
      <c r="B271" s="69"/>
      <c r="C271" s="69"/>
      <c r="D271" s="69"/>
      <c r="E271" s="69"/>
      <c r="F271" s="69"/>
      <c r="G271" s="69"/>
      <c r="H271" s="69"/>
      <c r="I271" s="69"/>
      <c r="J271" s="69"/>
      <c r="K271" s="69"/>
      <c r="L271" s="69"/>
      <c r="M271" s="69"/>
      <c r="N271" s="69"/>
      <c r="O271" s="69"/>
      <c r="P271" s="69"/>
      <c r="Q271" s="69"/>
      <c r="R271" s="69"/>
      <c r="S271" s="69"/>
      <c r="T271" s="69"/>
      <c r="U271" s="69"/>
      <c r="V271" s="69"/>
      <c r="W271" s="69"/>
      <c r="X271" s="69"/>
      <c r="Y271" s="69"/>
      <c r="Z271" s="69"/>
    </row>
    <row r="272" spans="1:26" ht="15.75" customHeight="1" x14ac:dyDescent="0.25">
      <c r="A272" s="69"/>
      <c r="B272" s="69"/>
      <c r="C272" s="69"/>
      <c r="D272" s="69"/>
      <c r="E272" s="69"/>
      <c r="F272" s="69"/>
      <c r="G272" s="69"/>
      <c r="H272" s="69"/>
      <c r="I272" s="69"/>
      <c r="J272" s="69"/>
      <c r="K272" s="69"/>
      <c r="L272" s="69"/>
      <c r="M272" s="69"/>
      <c r="N272" s="69"/>
      <c r="O272" s="69"/>
      <c r="P272" s="69"/>
      <c r="Q272" s="69"/>
      <c r="R272" s="69"/>
      <c r="S272" s="69"/>
      <c r="T272" s="69"/>
      <c r="U272" s="69"/>
      <c r="V272" s="69"/>
      <c r="W272" s="69"/>
      <c r="X272" s="69"/>
      <c r="Y272" s="69"/>
      <c r="Z272" s="69"/>
    </row>
    <row r="273" spans="1:26" ht="15.75" customHeight="1" x14ac:dyDescent="0.25">
      <c r="A273" s="69"/>
      <c r="B273" s="69"/>
      <c r="C273" s="69"/>
      <c r="D273" s="69"/>
      <c r="E273" s="69"/>
      <c r="F273" s="69"/>
      <c r="G273" s="69"/>
      <c r="H273" s="69"/>
      <c r="I273" s="69"/>
      <c r="J273" s="69"/>
      <c r="K273" s="69"/>
      <c r="L273" s="69"/>
      <c r="M273" s="69"/>
      <c r="N273" s="69"/>
      <c r="O273" s="69"/>
      <c r="P273" s="69"/>
      <c r="Q273" s="69"/>
      <c r="R273" s="69"/>
      <c r="S273" s="69"/>
      <c r="T273" s="69"/>
      <c r="U273" s="69"/>
      <c r="V273" s="69"/>
      <c r="W273" s="69"/>
      <c r="X273" s="69"/>
      <c r="Y273" s="69"/>
      <c r="Z273" s="69"/>
    </row>
    <row r="274" spans="1:26" ht="15.75" customHeight="1" x14ac:dyDescent="0.25">
      <c r="A274" s="69"/>
      <c r="B274" s="69"/>
      <c r="C274" s="69"/>
      <c r="D274" s="69"/>
      <c r="E274" s="69"/>
      <c r="F274" s="69"/>
      <c r="G274" s="69"/>
      <c r="H274" s="69"/>
      <c r="I274" s="69"/>
      <c r="J274" s="69"/>
      <c r="K274" s="69"/>
      <c r="L274" s="69"/>
      <c r="M274" s="69"/>
      <c r="N274" s="69"/>
      <c r="O274" s="69"/>
      <c r="P274" s="69"/>
      <c r="Q274" s="69"/>
      <c r="R274" s="69"/>
      <c r="S274" s="69"/>
      <c r="T274" s="69"/>
      <c r="U274" s="69"/>
      <c r="V274" s="69"/>
      <c r="W274" s="69"/>
      <c r="X274" s="69"/>
      <c r="Y274" s="69"/>
      <c r="Z274" s="69"/>
    </row>
    <row r="275" spans="1:26" ht="15.75" customHeight="1" x14ac:dyDescent="0.25">
      <c r="A275" s="69"/>
      <c r="B275" s="69"/>
      <c r="C275" s="69"/>
      <c r="D275" s="69"/>
      <c r="E275" s="69"/>
      <c r="F275" s="69"/>
      <c r="G275" s="69"/>
      <c r="H275" s="69"/>
      <c r="I275" s="69"/>
      <c r="J275" s="69"/>
      <c r="K275" s="69"/>
      <c r="L275" s="69"/>
      <c r="M275" s="69"/>
      <c r="N275" s="69"/>
      <c r="O275" s="69"/>
      <c r="P275" s="69"/>
      <c r="Q275" s="69"/>
      <c r="R275" s="69"/>
      <c r="S275" s="69"/>
      <c r="T275" s="69"/>
      <c r="U275" s="69"/>
      <c r="V275" s="69"/>
      <c r="W275" s="69"/>
      <c r="X275" s="69"/>
      <c r="Y275" s="69"/>
      <c r="Z275" s="69"/>
    </row>
    <row r="276" spans="1:26" ht="15.75" customHeight="1" x14ac:dyDescent="0.25">
      <c r="A276" s="69"/>
      <c r="B276" s="69"/>
      <c r="C276" s="69"/>
      <c r="D276" s="69"/>
      <c r="E276" s="69"/>
      <c r="F276" s="69"/>
      <c r="G276" s="69"/>
      <c r="H276" s="69"/>
      <c r="I276" s="69"/>
      <c r="J276" s="69"/>
      <c r="K276" s="69"/>
      <c r="L276" s="69"/>
      <c r="M276" s="69"/>
      <c r="N276" s="69"/>
      <c r="O276" s="69"/>
      <c r="P276" s="69"/>
      <c r="Q276" s="69"/>
      <c r="R276" s="69"/>
      <c r="S276" s="69"/>
      <c r="T276" s="69"/>
      <c r="U276" s="69"/>
      <c r="V276" s="69"/>
      <c r="W276" s="69"/>
      <c r="X276" s="69"/>
      <c r="Y276" s="69"/>
      <c r="Z276" s="69"/>
    </row>
    <row r="277" spans="1:26" ht="15.75" customHeight="1" x14ac:dyDescent="0.25">
      <c r="A277" s="69"/>
      <c r="B277" s="69"/>
      <c r="C277" s="69"/>
      <c r="D277" s="69"/>
      <c r="E277" s="69"/>
      <c r="F277" s="69"/>
      <c r="G277" s="69"/>
      <c r="H277" s="69"/>
      <c r="I277" s="69"/>
      <c r="J277" s="69"/>
      <c r="K277" s="69"/>
      <c r="L277" s="69"/>
      <c r="M277" s="69"/>
      <c r="N277" s="69"/>
      <c r="O277" s="69"/>
      <c r="P277" s="69"/>
      <c r="Q277" s="69"/>
      <c r="R277" s="69"/>
      <c r="S277" s="69"/>
      <c r="T277" s="69"/>
      <c r="U277" s="69"/>
      <c r="V277" s="69"/>
      <c r="W277" s="69"/>
      <c r="X277" s="69"/>
      <c r="Y277" s="69"/>
      <c r="Z277" s="69"/>
    </row>
    <row r="278" spans="1:26" ht="15.75" customHeight="1" x14ac:dyDescent="0.25">
      <c r="A278" s="69"/>
      <c r="B278" s="69"/>
      <c r="C278" s="69"/>
      <c r="D278" s="69"/>
      <c r="E278" s="69"/>
      <c r="F278" s="69"/>
      <c r="G278" s="69"/>
      <c r="H278" s="69"/>
      <c r="I278" s="69"/>
      <c r="J278" s="69"/>
      <c r="K278" s="69"/>
      <c r="L278" s="69"/>
      <c r="M278" s="69"/>
      <c r="N278" s="69"/>
      <c r="O278" s="69"/>
      <c r="P278" s="69"/>
      <c r="Q278" s="69"/>
      <c r="R278" s="69"/>
      <c r="S278" s="69"/>
      <c r="T278" s="69"/>
      <c r="U278" s="69"/>
      <c r="V278" s="69"/>
      <c r="W278" s="69"/>
      <c r="X278" s="69"/>
      <c r="Y278" s="69"/>
      <c r="Z278" s="69"/>
    </row>
    <row r="279" spans="1:26" ht="15.75" customHeight="1" x14ac:dyDescent="0.25">
      <c r="A279" s="69"/>
      <c r="B279" s="69"/>
      <c r="C279" s="69"/>
      <c r="D279" s="69"/>
      <c r="E279" s="69"/>
      <c r="F279" s="69"/>
      <c r="G279" s="69"/>
      <c r="H279" s="69"/>
      <c r="I279" s="69"/>
      <c r="J279" s="69"/>
      <c r="K279" s="69"/>
      <c r="L279" s="69"/>
      <c r="M279" s="69"/>
      <c r="N279" s="69"/>
      <c r="O279" s="69"/>
      <c r="P279" s="69"/>
      <c r="Q279" s="69"/>
      <c r="R279" s="69"/>
      <c r="S279" s="69"/>
      <c r="T279" s="69"/>
      <c r="U279" s="69"/>
      <c r="V279" s="69"/>
      <c r="W279" s="69"/>
      <c r="X279" s="69"/>
      <c r="Y279" s="69"/>
      <c r="Z279" s="69"/>
    </row>
    <row r="280" spans="1:26" ht="15.75" customHeight="1" x14ac:dyDescent="0.25">
      <c r="A280" s="69"/>
      <c r="B280" s="69"/>
      <c r="C280" s="69"/>
      <c r="D280" s="69"/>
      <c r="E280" s="69"/>
      <c r="F280" s="69"/>
      <c r="G280" s="69"/>
      <c r="H280" s="69"/>
      <c r="I280" s="69"/>
      <c r="J280" s="69"/>
      <c r="K280" s="69"/>
      <c r="L280" s="69"/>
      <c r="M280" s="69"/>
      <c r="N280" s="69"/>
      <c r="O280" s="69"/>
      <c r="P280" s="69"/>
      <c r="Q280" s="69"/>
      <c r="R280" s="69"/>
      <c r="S280" s="69"/>
      <c r="T280" s="69"/>
      <c r="U280" s="69"/>
      <c r="V280" s="69"/>
      <c r="W280" s="69"/>
      <c r="X280" s="69"/>
      <c r="Y280" s="69"/>
      <c r="Z280" s="69"/>
    </row>
    <row r="281" spans="1:26" ht="15.75" customHeight="1" x14ac:dyDescent="0.25">
      <c r="A281" s="69"/>
      <c r="B281" s="69"/>
      <c r="C281" s="69"/>
      <c r="D281" s="69"/>
      <c r="E281" s="69"/>
      <c r="F281" s="69"/>
      <c r="G281" s="69"/>
      <c r="H281" s="69"/>
      <c r="I281" s="69"/>
      <c r="J281" s="69"/>
      <c r="K281" s="69"/>
      <c r="L281" s="69"/>
      <c r="M281" s="69"/>
      <c r="N281" s="69"/>
      <c r="O281" s="69"/>
      <c r="P281" s="69"/>
      <c r="Q281" s="69"/>
      <c r="R281" s="69"/>
      <c r="S281" s="69"/>
      <c r="T281" s="69"/>
      <c r="U281" s="69"/>
      <c r="V281" s="69"/>
      <c r="W281" s="69"/>
      <c r="X281" s="69"/>
      <c r="Y281" s="69"/>
      <c r="Z281" s="69"/>
    </row>
    <row r="282" spans="1:26" ht="15.75" customHeight="1" x14ac:dyDescent="0.25">
      <c r="A282" s="69"/>
      <c r="B282" s="69"/>
      <c r="C282" s="69"/>
      <c r="D282" s="69"/>
      <c r="E282" s="69"/>
      <c r="F282" s="69"/>
      <c r="G282" s="69"/>
      <c r="H282" s="69"/>
      <c r="I282" s="69"/>
      <c r="J282" s="69"/>
      <c r="K282" s="69"/>
      <c r="L282" s="69"/>
      <c r="M282" s="69"/>
      <c r="N282" s="69"/>
      <c r="O282" s="69"/>
      <c r="P282" s="69"/>
      <c r="Q282" s="69"/>
      <c r="R282" s="69"/>
      <c r="S282" s="69"/>
      <c r="T282" s="69"/>
      <c r="U282" s="69"/>
      <c r="V282" s="69"/>
      <c r="W282" s="69"/>
      <c r="X282" s="69"/>
      <c r="Y282" s="69"/>
      <c r="Z282" s="69"/>
    </row>
    <row r="283" spans="1:26" ht="15.75" customHeight="1" x14ac:dyDescent="0.25">
      <c r="A283" s="69"/>
      <c r="B283" s="69"/>
      <c r="C283" s="69"/>
      <c r="D283" s="69"/>
      <c r="E283" s="69"/>
      <c r="F283" s="69"/>
      <c r="G283" s="69"/>
      <c r="H283" s="69"/>
      <c r="I283" s="69"/>
      <c r="J283" s="69"/>
      <c r="K283" s="69"/>
      <c r="L283" s="69"/>
      <c r="M283" s="69"/>
      <c r="N283" s="69"/>
      <c r="O283" s="69"/>
      <c r="P283" s="69"/>
      <c r="Q283" s="69"/>
      <c r="R283" s="69"/>
      <c r="S283" s="69"/>
      <c r="T283" s="69"/>
      <c r="U283" s="69"/>
      <c r="V283" s="69"/>
      <c r="W283" s="69"/>
      <c r="X283" s="69"/>
      <c r="Y283" s="69"/>
      <c r="Z283" s="69"/>
    </row>
    <row r="284" spans="1:26" ht="15.75" customHeight="1" x14ac:dyDescent="0.25">
      <c r="A284" s="69"/>
      <c r="B284" s="69"/>
      <c r="C284" s="69"/>
      <c r="D284" s="69"/>
      <c r="E284" s="69"/>
      <c r="F284" s="69"/>
      <c r="G284" s="69"/>
      <c r="H284" s="69"/>
      <c r="I284" s="69"/>
      <c r="J284" s="69"/>
      <c r="K284" s="69"/>
      <c r="L284" s="69"/>
      <c r="M284" s="69"/>
      <c r="N284" s="69"/>
      <c r="O284" s="69"/>
      <c r="P284" s="69"/>
      <c r="Q284" s="69"/>
      <c r="R284" s="69"/>
      <c r="S284" s="69"/>
      <c r="T284" s="69"/>
      <c r="U284" s="69"/>
      <c r="V284" s="69"/>
      <c r="W284" s="69"/>
      <c r="X284" s="69"/>
      <c r="Y284" s="69"/>
      <c r="Z284" s="69"/>
    </row>
    <row r="285" spans="1:26" ht="15.75" customHeight="1" x14ac:dyDescent="0.25">
      <c r="A285" s="69"/>
      <c r="B285" s="69"/>
      <c r="C285" s="69"/>
      <c r="D285" s="69"/>
      <c r="E285" s="69"/>
      <c r="F285" s="69"/>
      <c r="G285" s="69"/>
      <c r="H285" s="69"/>
      <c r="I285" s="69"/>
      <c r="J285" s="69"/>
      <c r="K285" s="69"/>
      <c r="L285" s="69"/>
      <c r="M285" s="69"/>
      <c r="N285" s="69"/>
      <c r="O285" s="69"/>
      <c r="P285" s="69"/>
      <c r="Q285" s="69"/>
      <c r="R285" s="69"/>
      <c r="S285" s="69"/>
      <c r="T285" s="69"/>
      <c r="U285" s="69"/>
      <c r="V285" s="69"/>
      <c r="W285" s="69"/>
      <c r="X285" s="69"/>
      <c r="Y285" s="69"/>
      <c r="Z285" s="69"/>
    </row>
    <row r="286" spans="1:26" ht="15.75" customHeight="1" x14ac:dyDescent="0.25">
      <c r="A286" s="69"/>
      <c r="B286" s="69"/>
      <c r="C286" s="69"/>
      <c r="D286" s="69"/>
      <c r="E286" s="69"/>
      <c r="F286" s="69"/>
      <c r="G286" s="69"/>
      <c r="H286" s="69"/>
      <c r="I286" s="69"/>
      <c r="J286" s="69"/>
      <c r="K286" s="69"/>
      <c r="L286" s="69"/>
      <c r="M286" s="69"/>
      <c r="N286" s="69"/>
      <c r="O286" s="69"/>
      <c r="P286" s="69"/>
      <c r="Q286" s="69"/>
      <c r="R286" s="69"/>
      <c r="S286" s="69"/>
      <c r="T286" s="69"/>
      <c r="U286" s="69"/>
      <c r="V286" s="69"/>
      <c r="W286" s="69"/>
      <c r="X286" s="69"/>
      <c r="Y286" s="69"/>
      <c r="Z286" s="69"/>
    </row>
    <row r="287" spans="1:26" ht="15.75" customHeight="1" x14ac:dyDescent="0.25">
      <c r="A287" s="69"/>
      <c r="B287" s="69"/>
      <c r="C287" s="69"/>
      <c r="D287" s="69"/>
      <c r="E287" s="69"/>
      <c r="F287" s="69"/>
      <c r="G287" s="69"/>
      <c r="H287" s="69"/>
      <c r="I287" s="69"/>
      <c r="J287" s="69"/>
      <c r="K287" s="69"/>
      <c r="L287" s="69"/>
      <c r="M287" s="69"/>
      <c r="N287" s="69"/>
      <c r="O287" s="69"/>
      <c r="P287" s="69"/>
      <c r="Q287" s="69"/>
      <c r="R287" s="69"/>
      <c r="S287" s="69"/>
      <c r="T287" s="69"/>
      <c r="U287" s="69"/>
      <c r="V287" s="69"/>
      <c r="W287" s="69"/>
      <c r="X287" s="69"/>
      <c r="Y287" s="69"/>
      <c r="Z287" s="69"/>
    </row>
    <row r="288" spans="1:26" ht="15.75" customHeight="1" x14ac:dyDescent="0.25">
      <c r="A288" s="69"/>
      <c r="B288" s="69"/>
      <c r="C288" s="69"/>
      <c r="D288" s="69"/>
      <c r="E288" s="69"/>
      <c r="F288" s="69"/>
      <c r="G288" s="69"/>
      <c r="H288" s="69"/>
      <c r="I288" s="69"/>
      <c r="J288" s="69"/>
      <c r="K288" s="69"/>
      <c r="L288" s="69"/>
      <c r="M288" s="69"/>
      <c r="N288" s="69"/>
      <c r="O288" s="69"/>
      <c r="P288" s="69"/>
      <c r="Q288" s="69"/>
      <c r="R288" s="69"/>
      <c r="S288" s="69"/>
      <c r="T288" s="69"/>
      <c r="U288" s="69"/>
      <c r="V288" s="69"/>
      <c r="W288" s="69"/>
      <c r="X288" s="69"/>
      <c r="Y288" s="69"/>
      <c r="Z288" s="69"/>
    </row>
    <row r="289" spans="1:26" ht="15.75" customHeight="1" x14ac:dyDescent="0.25">
      <c r="A289" s="69"/>
      <c r="B289" s="69"/>
      <c r="C289" s="69"/>
      <c r="D289" s="69"/>
      <c r="E289" s="69"/>
      <c r="F289" s="69"/>
      <c r="G289" s="69"/>
      <c r="H289" s="69"/>
      <c r="I289" s="69"/>
      <c r="J289" s="69"/>
      <c r="K289" s="69"/>
      <c r="L289" s="69"/>
      <c r="M289" s="69"/>
      <c r="N289" s="69"/>
      <c r="O289" s="69"/>
      <c r="P289" s="69"/>
      <c r="Q289" s="69"/>
      <c r="R289" s="69"/>
      <c r="S289" s="69"/>
      <c r="T289" s="69"/>
      <c r="U289" s="69"/>
      <c r="V289" s="69"/>
      <c r="W289" s="69"/>
      <c r="X289" s="69"/>
      <c r="Y289" s="69"/>
      <c r="Z289" s="69"/>
    </row>
    <row r="290" spans="1:26" ht="15.75" customHeight="1" x14ac:dyDescent="0.25">
      <c r="A290" s="69"/>
      <c r="B290" s="69"/>
      <c r="C290" s="69"/>
      <c r="D290" s="69"/>
      <c r="E290" s="69"/>
      <c r="F290" s="69"/>
      <c r="G290" s="69"/>
      <c r="H290" s="69"/>
      <c r="I290" s="69"/>
      <c r="J290" s="69"/>
      <c r="K290" s="69"/>
      <c r="L290" s="69"/>
      <c r="M290" s="69"/>
      <c r="N290" s="69"/>
      <c r="O290" s="69"/>
      <c r="P290" s="69"/>
      <c r="Q290" s="69"/>
      <c r="R290" s="69"/>
      <c r="S290" s="69"/>
      <c r="T290" s="69"/>
      <c r="U290" s="69"/>
      <c r="V290" s="69"/>
      <c r="W290" s="69"/>
      <c r="X290" s="69"/>
      <c r="Y290" s="69"/>
      <c r="Z290" s="69"/>
    </row>
    <row r="291" spans="1:26" ht="15.75" customHeight="1" x14ac:dyDescent="0.25">
      <c r="A291" s="69"/>
      <c r="B291" s="69"/>
      <c r="C291" s="69"/>
      <c r="D291" s="69"/>
      <c r="E291" s="69"/>
      <c r="F291" s="69"/>
      <c r="G291" s="69"/>
      <c r="H291" s="69"/>
      <c r="I291" s="69"/>
      <c r="J291" s="69"/>
      <c r="K291" s="69"/>
      <c r="L291" s="69"/>
      <c r="M291" s="69"/>
      <c r="N291" s="69"/>
      <c r="O291" s="69"/>
      <c r="P291" s="69"/>
      <c r="Q291" s="69"/>
      <c r="R291" s="69"/>
      <c r="S291" s="69"/>
      <c r="T291" s="69"/>
      <c r="U291" s="69"/>
      <c r="V291" s="69"/>
      <c r="W291" s="69"/>
      <c r="X291" s="69"/>
      <c r="Y291" s="69"/>
      <c r="Z291" s="69"/>
    </row>
    <row r="292" spans="1:26" ht="15.75" customHeight="1" x14ac:dyDescent="0.25">
      <c r="A292" s="69"/>
      <c r="B292" s="69"/>
      <c r="C292" s="69"/>
      <c r="D292" s="69"/>
      <c r="E292" s="69"/>
      <c r="F292" s="69"/>
      <c r="G292" s="69"/>
      <c r="H292" s="69"/>
      <c r="I292" s="69"/>
      <c r="J292" s="69"/>
      <c r="K292" s="69"/>
      <c r="L292" s="69"/>
      <c r="M292" s="69"/>
      <c r="N292" s="69"/>
      <c r="O292" s="69"/>
      <c r="P292" s="69"/>
      <c r="Q292" s="69"/>
      <c r="R292" s="69"/>
      <c r="S292" s="69"/>
      <c r="T292" s="69"/>
      <c r="U292" s="69"/>
      <c r="V292" s="69"/>
      <c r="W292" s="69"/>
      <c r="X292" s="69"/>
      <c r="Y292" s="69"/>
      <c r="Z292" s="69"/>
    </row>
    <row r="293" spans="1:26" ht="15.75" customHeight="1" x14ac:dyDescent="0.25">
      <c r="A293" s="69"/>
      <c r="B293" s="69"/>
      <c r="C293" s="69"/>
      <c r="D293" s="69"/>
      <c r="E293" s="69"/>
      <c r="F293" s="69"/>
      <c r="G293" s="69"/>
      <c r="H293" s="69"/>
      <c r="I293" s="69"/>
      <c r="J293" s="69"/>
      <c r="K293" s="69"/>
      <c r="L293" s="69"/>
      <c r="M293" s="69"/>
      <c r="N293" s="69"/>
      <c r="O293" s="69"/>
      <c r="P293" s="69"/>
      <c r="Q293" s="69"/>
      <c r="R293" s="69"/>
      <c r="S293" s="69"/>
      <c r="T293" s="69"/>
      <c r="U293" s="69"/>
      <c r="V293" s="69"/>
      <c r="W293" s="69"/>
      <c r="X293" s="69"/>
      <c r="Y293" s="69"/>
      <c r="Z293" s="69"/>
    </row>
    <row r="294" spans="1:26" ht="15.75" customHeight="1" x14ac:dyDescent="0.25">
      <c r="A294" s="69"/>
      <c r="B294" s="69"/>
      <c r="C294" s="69"/>
      <c r="D294" s="69"/>
      <c r="E294" s="69"/>
      <c r="F294" s="69"/>
      <c r="G294" s="69"/>
      <c r="H294" s="69"/>
      <c r="I294" s="69"/>
      <c r="J294" s="69"/>
      <c r="K294" s="69"/>
      <c r="L294" s="69"/>
      <c r="M294" s="69"/>
      <c r="N294" s="69"/>
      <c r="O294" s="69"/>
      <c r="P294" s="69"/>
      <c r="Q294" s="69"/>
      <c r="R294" s="69"/>
      <c r="S294" s="69"/>
      <c r="T294" s="69"/>
      <c r="U294" s="69"/>
      <c r="V294" s="69"/>
      <c r="W294" s="69"/>
      <c r="X294" s="69"/>
      <c r="Y294" s="69"/>
      <c r="Z294" s="69"/>
    </row>
    <row r="295" spans="1:26" ht="15.75" customHeight="1" x14ac:dyDescent="0.25">
      <c r="A295" s="69"/>
      <c r="B295" s="69"/>
      <c r="C295" s="69"/>
      <c r="D295" s="69"/>
      <c r="E295" s="69"/>
      <c r="F295" s="69"/>
      <c r="G295" s="69"/>
      <c r="H295" s="69"/>
      <c r="I295" s="69"/>
      <c r="J295" s="69"/>
      <c r="K295" s="69"/>
      <c r="L295" s="69"/>
      <c r="M295" s="69"/>
      <c r="N295" s="69"/>
      <c r="O295" s="69"/>
      <c r="P295" s="69"/>
      <c r="Q295" s="69"/>
      <c r="R295" s="69"/>
      <c r="S295" s="69"/>
      <c r="T295" s="69"/>
      <c r="U295" s="69"/>
      <c r="V295" s="69"/>
      <c r="W295" s="69"/>
      <c r="X295" s="69"/>
      <c r="Y295" s="69"/>
      <c r="Z295" s="69"/>
    </row>
    <row r="296" spans="1:26" ht="15.75" customHeight="1" x14ac:dyDescent="0.25">
      <c r="A296" s="69"/>
      <c r="B296" s="69"/>
      <c r="C296" s="69"/>
      <c r="D296" s="69"/>
      <c r="E296" s="69"/>
      <c r="F296" s="69"/>
      <c r="G296" s="69"/>
      <c r="H296" s="69"/>
      <c r="I296" s="69"/>
      <c r="J296" s="69"/>
      <c r="K296" s="69"/>
      <c r="L296" s="69"/>
      <c r="M296" s="69"/>
      <c r="N296" s="69"/>
      <c r="O296" s="69"/>
      <c r="P296" s="69"/>
      <c r="Q296" s="69"/>
      <c r="R296" s="69"/>
      <c r="S296" s="69"/>
      <c r="T296" s="69"/>
      <c r="U296" s="69"/>
      <c r="V296" s="69"/>
      <c r="W296" s="69"/>
      <c r="X296" s="69"/>
      <c r="Y296" s="69"/>
      <c r="Z296" s="69"/>
    </row>
    <row r="297" spans="1:26" ht="15.75" customHeight="1" x14ac:dyDescent="0.25">
      <c r="A297" s="69"/>
      <c r="B297" s="69"/>
      <c r="C297" s="69"/>
      <c r="D297" s="69"/>
      <c r="E297" s="69"/>
      <c r="F297" s="69"/>
      <c r="G297" s="69"/>
      <c r="H297" s="69"/>
      <c r="I297" s="69"/>
      <c r="J297" s="69"/>
      <c r="K297" s="69"/>
      <c r="L297" s="69"/>
      <c r="M297" s="69"/>
      <c r="N297" s="69"/>
      <c r="O297" s="69"/>
      <c r="P297" s="69"/>
      <c r="Q297" s="69"/>
      <c r="R297" s="69"/>
      <c r="S297" s="69"/>
      <c r="T297" s="69"/>
      <c r="U297" s="69"/>
      <c r="V297" s="69"/>
      <c r="W297" s="69"/>
      <c r="X297" s="69"/>
      <c r="Y297" s="69"/>
      <c r="Z297" s="69"/>
    </row>
    <row r="298" spans="1:26" ht="15.75" customHeight="1" x14ac:dyDescent="0.25">
      <c r="A298" s="69"/>
      <c r="B298" s="69"/>
      <c r="C298" s="69"/>
      <c r="D298" s="69"/>
      <c r="E298" s="69"/>
      <c r="F298" s="69"/>
      <c r="G298" s="69"/>
      <c r="H298" s="69"/>
      <c r="I298" s="69"/>
      <c r="J298" s="69"/>
      <c r="K298" s="69"/>
      <c r="L298" s="69"/>
      <c r="M298" s="69"/>
      <c r="N298" s="69"/>
      <c r="O298" s="69"/>
      <c r="P298" s="69"/>
      <c r="Q298" s="69"/>
      <c r="R298" s="69"/>
      <c r="S298" s="69"/>
      <c r="T298" s="69"/>
      <c r="U298" s="69"/>
      <c r="V298" s="69"/>
      <c r="W298" s="69"/>
      <c r="X298" s="69"/>
      <c r="Y298" s="69"/>
      <c r="Z298" s="69"/>
    </row>
    <row r="299" spans="1:26" ht="15.75" customHeight="1" x14ac:dyDescent="0.25">
      <c r="A299" s="69"/>
      <c r="B299" s="69"/>
      <c r="C299" s="69"/>
      <c r="D299" s="69"/>
      <c r="E299" s="69"/>
      <c r="F299" s="69"/>
      <c r="G299" s="69"/>
      <c r="H299" s="69"/>
      <c r="I299" s="69"/>
      <c r="J299" s="69"/>
      <c r="K299" s="69"/>
      <c r="L299" s="69"/>
      <c r="M299" s="69"/>
      <c r="N299" s="69"/>
      <c r="O299" s="69"/>
      <c r="P299" s="69"/>
      <c r="Q299" s="69"/>
      <c r="R299" s="69"/>
      <c r="S299" s="69"/>
      <c r="T299" s="69"/>
      <c r="U299" s="69"/>
      <c r="V299" s="69"/>
      <c r="W299" s="69"/>
      <c r="X299" s="69"/>
      <c r="Y299" s="69"/>
      <c r="Z299" s="69"/>
    </row>
    <row r="300" spans="1:26" ht="15.75" customHeight="1" x14ac:dyDescent="0.25">
      <c r="A300" s="69"/>
      <c r="B300" s="69"/>
      <c r="C300" s="69"/>
      <c r="D300" s="69"/>
      <c r="E300" s="69"/>
      <c r="F300" s="69"/>
      <c r="G300" s="69"/>
      <c r="H300" s="69"/>
      <c r="I300" s="69"/>
      <c r="J300" s="69"/>
      <c r="K300" s="69"/>
      <c r="L300" s="69"/>
      <c r="M300" s="69"/>
      <c r="N300" s="69"/>
      <c r="O300" s="69"/>
      <c r="P300" s="69"/>
      <c r="Q300" s="69"/>
      <c r="R300" s="69"/>
      <c r="S300" s="69"/>
      <c r="T300" s="69"/>
      <c r="U300" s="69"/>
      <c r="V300" s="69"/>
      <c r="W300" s="69"/>
      <c r="X300" s="69"/>
      <c r="Y300" s="69"/>
      <c r="Z300" s="69"/>
    </row>
    <row r="301" spans="1:26" ht="15.75" customHeight="1" x14ac:dyDescent="0.25">
      <c r="A301" s="69"/>
      <c r="B301" s="69"/>
      <c r="C301" s="69"/>
      <c r="D301" s="69"/>
      <c r="E301" s="69"/>
      <c r="F301" s="69"/>
      <c r="G301" s="69"/>
      <c r="H301" s="69"/>
      <c r="I301" s="69"/>
      <c r="J301" s="69"/>
      <c r="K301" s="69"/>
      <c r="L301" s="69"/>
      <c r="M301" s="69"/>
      <c r="N301" s="69"/>
      <c r="O301" s="69"/>
      <c r="P301" s="69"/>
      <c r="Q301" s="69"/>
      <c r="R301" s="69"/>
      <c r="S301" s="69"/>
      <c r="T301" s="69"/>
      <c r="U301" s="69"/>
      <c r="V301" s="69"/>
      <c r="W301" s="69"/>
      <c r="X301" s="69"/>
      <c r="Y301" s="69"/>
      <c r="Z301" s="69"/>
    </row>
    <row r="302" spans="1:26" ht="15.75" customHeight="1" x14ac:dyDescent="0.25">
      <c r="A302" s="69"/>
      <c r="B302" s="69"/>
      <c r="C302" s="69"/>
      <c r="D302" s="69"/>
      <c r="E302" s="69"/>
      <c r="F302" s="69"/>
      <c r="G302" s="69"/>
      <c r="H302" s="69"/>
      <c r="I302" s="69"/>
      <c r="J302" s="69"/>
      <c r="K302" s="69"/>
      <c r="L302" s="69"/>
      <c r="M302" s="69"/>
      <c r="N302" s="69"/>
      <c r="O302" s="69"/>
      <c r="P302" s="69"/>
      <c r="Q302" s="69"/>
      <c r="R302" s="69"/>
      <c r="S302" s="69"/>
      <c r="T302" s="69"/>
      <c r="U302" s="69"/>
      <c r="V302" s="69"/>
      <c r="W302" s="69"/>
      <c r="X302" s="69"/>
      <c r="Y302" s="69"/>
      <c r="Z302" s="69"/>
    </row>
    <row r="303" spans="1:26" ht="15.75" customHeight="1" x14ac:dyDescent="0.25">
      <c r="A303" s="69"/>
      <c r="B303" s="69"/>
      <c r="C303" s="69"/>
      <c r="D303" s="69"/>
      <c r="E303" s="69"/>
      <c r="F303" s="69"/>
      <c r="G303" s="69"/>
      <c r="H303" s="69"/>
      <c r="I303" s="69"/>
      <c r="J303" s="69"/>
      <c r="K303" s="69"/>
      <c r="L303" s="69"/>
      <c r="M303" s="69"/>
      <c r="N303" s="69"/>
      <c r="O303" s="69"/>
      <c r="P303" s="69"/>
      <c r="Q303" s="69"/>
      <c r="R303" s="69"/>
      <c r="S303" s="69"/>
      <c r="T303" s="69"/>
      <c r="U303" s="69"/>
      <c r="V303" s="69"/>
      <c r="W303" s="69"/>
      <c r="X303" s="69"/>
      <c r="Y303" s="69"/>
      <c r="Z303" s="69"/>
    </row>
    <row r="304" spans="1:26" ht="15.75" customHeight="1" x14ac:dyDescent="0.25">
      <c r="A304" s="69"/>
      <c r="B304" s="69"/>
      <c r="C304" s="69"/>
      <c r="D304" s="69"/>
      <c r="E304" s="69"/>
      <c r="F304" s="69"/>
      <c r="G304" s="69"/>
      <c r="H304" s="69"/>
      <c r="I304" s="69"/>
      <c r="J304" s="69"/>
      <c r="K304" s="69"/>
      <c r="L304" s="69"/>
      <c r="M304" s="69"/>
      <c r="N304" s="69"/>
      <c r="O304" s="69"/>
      <c r="P304" s="69"/>
      <c r="Q304" s="69"/>
      <c r="R304" s="69"/>
      <c r="S304" s="69"/>
      <c r="T304" s="69"/>
      <c r="U304" s="69"/>
      <c r="V304" s="69"/>
      <c r="W304" s="69"/>
      <c r="X304" s="69"/>
      <c r="Y304" s="69"/>
      <c r="Z304" s="69"/>
    </row>
    <row r="305" spans="1:26" ht="15.75" customHeight="1" x14ac:dyDescent="0.25">
      <c r="A305" s="69"/>
      <c r="B305" s="69"/>
      <c r="C305" s="69"/>
      <c r="D305" s="69"/>
      <c r="E305" s="69"/>
      <c r="F305" s="69"/>
      <c r="G305" s="69"/>
      <c r="H305" s="69"/>
      <c r="I305" s="69"/>
      <c r="J305" s="69"/>
      <c r="K305" s="69"/>
      <c r="L305" s="69"/>
      <c r="M305" s="69"/>
      <c r="N305" s="69"/>
      <c r="O305" s="69"/>
      <c r="P305" s="69"/>
      <c r="Q305" s="69"/>
      <c r="R305" s="69"/>
      <c r="S305" s="69"/>
      <c r="T305" s="69"/>
      <c r="U305" s="69"/>
      <c r="V305" s="69"/>
      <c r="W305" s="69"/>
      <c r="X305" s="69"/>
      <c r="Y305" s="69"/>
      <c r="Z305" s="69"/>
    </row>
    <row r="306" spans="1:26" ht="15.75" customHeight="1" x14ac:dyDescent="0.25">
      <c r="A306" s="69"/>
      <c r="B306" s="69"/>
      <c r="C306" s="69"/>
      <c r="D306" s="69"/>
      <c r="E306" s="69"/>
      <c r="F306" s="69"/>
      <c r="G306" s="69"/>
      <c r="H306" s="69"/>
      <c r="I306" s="69"/>
      <c r="J306" s="69"/>
      <c r="K306" s="69"/>
      <c r="L306" s="69"/>
      <c r="M306" s="69"/>
      <c r="N306" s="69"/>
      <c r="O306" s="69"/>
      <c r="P306" s="69"/>
      <c r="Q306" s="69"/>
      <c r="R306" s="69"/>
      <c r="S306" s="69"/>
      <c r="T306" s="69"/>
      <c r="U306" s="69"/>
      <c r="V306" s="69"/>
      <c r="W306" s="69"/>
      <c r="X306" s="69"/>
      <c r="Y306" s="69"/>
      <c r="Z306" s="69"/>
    </row>
    <row r="307" spans="1:26" ht="15.75" customHeight="1" x14ac:dyDescent="0.25">
      <c r="A307" s="69"/>
      <c r="B307" s="69"/>
      <c r="C307" s="69"/>
      <c r="D307" s="69"/>
      <c r="E307" s="69"/>
      <c r="F307" s="69"/>
      <c r="G307" s="69"/>
      <c r="H307" s="69"/>
      <c r="I307" s="69"/>
      <c r="J307" s="69"/>
      <c r="K307" s="69"/>
      <c r="L307" s="69"/>
      <c r="M307" s="69"/>
      <c r="N307" s="69"/>
      <c r="O307" s="69"/>
      <c r="P307" s="69"/>
      <c r="Q307" s="69"/>
      <c r="R307" s="69"/>
      <c r="S307" s="69"/>
      <c r="T307" s="69"/>
      <c r="U307" s="69"/>
      <c r="V307" s="69"/>
      <c r="W307" s="69"/>
      <c r="X307" s="69"/>
      <c r="Y307" s="69"/>
      <c r="Z307" s="69"/>
    </row>
    <row r="308" spans="1:26" ht="15.75" customHeight="1" x14ac:dyDescent="0.25">
      <c r="A308" s="69"/>
      <c r="B308" s="69"/>
      <c r="C308" s="69"/>
      <c r="D308" s="69"/>
      <c r="E308" s="69"/>
      <c r="F308" s="69"/>
      <c r="G308" s="69"/>
      <c r="H308" s="69"/>
      <c r="I308" s="69"/>
      <c r="J308" s="69"/>
      <c r="K308" s="69"/>
      <c r="L308" s="69"/>
      <c r="M308" s="69"/>
      <c r="N308" s="69"/>
      <c r="O308" s="69"/>
      <c r="P308" s="69"/>
      <c r="Q308" s="69"/>
      <c r="R308" s="69"/>
      <c r="S308" s="69"/>
      <c r="T308" s="69"/>
      <c r="U308" s="69"/>
      <c r="V308" s="69"/>
      <c r="W308" s="69"/>
      <c r="X308" s="69"/>
      <c r="Y308" s="69"/>
      <c r="Z308" s="69"/>
    </row>
    <row r="309" spans="1:26" ht="15.75" customHeight="1" x14ac:dyDescent="0.25">
      <c r="A309" s="69"/>
      <c r="B309" s="69"/>
      <c r="C309" s="69"/>
      <c r="D309" s="69"/>
      <c r="E309" s="69"/>
      <c r="F309" s="69"/>
      <c r="G309" s="69"/>
      <c r="H309" s="69"/>
      <c r="I309" s="69"/>
      <c r="J309" s="69"/>
      <c r="K309" s="69"/>
      <c r="L309" s="69"/>
      <c r="M309" s="69"/>
      <c r="N309" s="69"/>
      <c r="O309" s="69"/>
      <c r="P309" s="69"/>
      <c r="Q309" s="69"/>
      <c r="R309" s="69"/>
      <c r="S309" s="69"/>
      <c r="T309" s="69"/>
      <c r="U309" s="69"/>
      <c r="V309" s="69"/>
      <c r="W309" s="69"/>
      <c r="X309" s="69"/>
      <c r="Y309" s="69"/>
      <c r="Z309" s="69"/>
    </row>
    <row r="310" spans="1:26" ht="15.75" customHeight="1" x14ac:dyDescent="0.25">
      <c r="A310" s="69"/>
      <c r="B310" s="69"/>
      <c r="C310" s="69"/>
      <c r="D310" s="69"/>
      <c r="E310" s="69"/>
      <c r="F310" s="69"/>
      <c r="G310" s="69"/>
      <c r="H310" s="69"/>
      <c r="I310" s="69"/>
      <c r="J310" s="69"/>
      <c r="K310" s="69"/>
      <c r="L310" s="69"/>
      <c r="M310" s="69"/>
      <c r="N310" s="69"/>
      <c r="O310" s="69"/>
      <c r="P310" s="69"/>
      <c r="Q310" s="69"/>
      <c r="R310" s="69"/>
      <c r="S310" s="69"/>
      <c r="T310" s="69"/>
      <c r="U310" s="69"/>
      <c r="V310" s="69"/>
      <c r="W310" s="69"/>
      <c r="X310" s="69"/>
      <c r="Y310" s="69"/>
      <c r="Z310" s="69"/>
    </row>
    <row r="311" spans="1:26" ht="15.75" customHeight="1" x14ac:dyDescent="0.25">
      <c r="A311" s="69"/>
      <c r="B311" s="69"/>
      <c r="C311" s="69"/>
      <c r="D311" s="69"/>
      <c r="E311" s="69"/>
      <c r="F311" s="69"/>
      <c r="G311" s="69"/>
      <c r="H311" s="69"/>
      <c r="I311" s="69"/>
      <c r="J311" s="69"/>
      <c r="K311" s="69"/>
      <c r="L311" s="69"/>
      <c r="M311" s="69"/>
      <c r="N311" s="69"/>
      <c r="O311" s="69"/>
      <c r="P311" s="69"/>
      <c r="Q311" s="69"/>
      <c r="R311" s="69"/>
      <c r="S311" s="69"/>
      <c r="T311" s="69"/>
      <c r="U311" s="69"/>
      <c r="V311" s="69"/>
      <c r="W311" s="69"/>
      <c r="X311" s="69"/>
      <c r="Y311" s="69"/>
      <c r="Z311" s="69"/>
    </row>
    <row r="312" spans="1:26" ht="15.75" customHeight="1" x14ac:dyDescent="0.25">
      <c r="A312" s="69"/>
      <c r="B312" s="69"/>
      <c r="C312" s="69"/>
      <c r="D312" s="69"/>
      <c r="E312" s="69"/>
      <c r="F312" s="69"/>
      <c r="G312" s="69"/>
      <c r="H312" s="69"/>
      <c r="I312" s="69"/>
      <c r="J312" s="69"/>
      <c r="K312" s="69"/>
      <c r="L312" s="69"/>
      <c r="M312" s="69"/>
      <c r="N312" s="69"/>
      <c r="O312" s="69"/>
      <c r="P312" s="69"/>
      <c r="Q312" s="69"/>
      <c r="R312" s="69"/>
      <c r="S312" s="69"/>
      <c r="T312" s="69"/>
      <c r="U312" s="69"/>
      <c r="V312" s="69"/>
      <c r="W312" s="69"/>
      <c r="X312" s="69"/>
      <c r="Y312" s="69"/>
      <c r="Z312" s="69"/>
    </row>
    <row r="313" spans="1:26" ht="15.75" customHeight="1" x14ac:dyDescent="0.25">
      <c r="A313" s="69"/>
      <c r="B313" s="69"/>
      <c r="C313" s="69"/>
      <c r="D313" s="69"/>
      <c r="E313" s="69"/>
      <c r="F313" s="69"/>
      <c r="G313" s="69"/>
      <c r="H313" s="69"/>
      <c r="I313" s="69"/>
      <c r="J313" s="69"/>
      <c r="K313" s="69"/>
      <c r="L313" s="69"/>
      <c r="M313" s="69"/>
      <c r="N313" s="69"/>
      <c r="O313" s="69"/>
      <c r="P313" s="69"/>
      <c r="Q313" s="69"/>
      <c r="R313" s="69"/>
      <c r="S313" s="69"/>
      <c r="T313" s="69"/>
      <c r="U313" s="69"/>
      <c r="V313" s="69"/>
      <c r="W313" s="69"/>
      <c r="X313" s="69"/>
      <c r="Y313" s="69"/>
      <c r="Z313" s="69"/>
    </row>
    <row r="314" spans="1:26" ht="15.75" customHeight="1" x14ac:dyDescent="0.25">
      <c r="A314" s="69"/>
      <c r="B314" s="69"/>
      <c r="C314" s="69"/>
      <c r="D314" s="69"/>
      <c r="E314" s="69"/>
      <c r="F314" s="69"/>
      <c r="G314" s="69"/>
      <c r="H314" s="69"/>
      <c r="I314" s="69"/>
      <c r="J314" s="69"/>
      <c r="K314" s="69"/>
      <c r="L314" s="69"/>
      <c r="M314" s="69"/>
      <c r="N314" s="69"/>
      <c r="O314" s="69"/>
      <c r="P314" s="69"/>
      <c r="Q314" s="69"/>
      <c r="R314" s="69"/>
      <c r="S314" s="69"/>
      <c r="T314" s="69"/>
      <c r="U314" s="69"/>
      <c r="V314" s="69"/>
      <c r="W314" s="69"/>
      <c r="X314" s="69"/>
      <c r="Y314" s="69"/>
      <c r="Z314" s="69"/>
    </row>
    <row r="315" spans="1:26" ht="15.75" customHeight="1" x14ac:dyDescent="0.25">
      <c r="A315" s="69"/>
      <c r="B315" s="69"/>
      <c r="C315" s="69"/>
      <c r="D315" s="69"/>
      <c r="E315" s="69"/>
      <c r="F315" s="69"/>
      <c r="G315" s="69"/>
      <c r="H315" s="69"/>
      <c r="I315" s="69"/>
      <c r="J315" s="69"/>
      <c r="K315" s="69"/>
      <c r="L315" s="69"/>
      <c r="M315" s="69"/>
      <c r="N315" s="69"/>
      <c r="O315" s="69"/>
      <c r="P315" s="69"/>
      <c r="Q315" s="69"/>
      <c r="R315" s="69"/>
      <c r="S315" s="69"/>
      <c r="T315" s="69"/>
      <c r="U315" s="69"/>
      <c r="V315" s="69"/>
      <c r="W315" s="69"/>
      <c r="X315" s="69"/>
      <c r="Y315" s="69"/>
      <c r="Z315" s="69"/>
    </row>
    <row r="316" spans="1:26" ht="15.75" customHeight="1" x14ac:dyDescent="0.25">
      <c r="A316" s="69"/>
      <c r="B316" s="69"/>
      <c r="C316" s="69"/>
      <c r="D316" s="69"/>
      <c r="E316" s="69"/>
      <c r="F316" s="69"/>
      <c r="G316" s="69"/>
      <c r="H316" s="69"/>
      <c r="I316" s="69"/>
      <c r="J316" s="69"/>
      <c r="K316" s="69"/>
      <c r="L316" s="69"/>
      <c r="M316" s="69"/>
      <c r="N316" s="69"/>
      <c r="O316" s="69"/>
      <c r="P316" s="69"/>
      <c r="Q316" s="69"/>
      <c r="R316" s="69"/>
      <c r="S316" s="69"/>
      <c r="T316" s="69"/>
      <c r="U316" s="69"/>
      <c r="V316" s="69"/>
      <c r="W316" s="69"/>
      <c r="X316" s="69"/>
      <c r="Y316" s="69"/>
      <c r="Z316" s="69"/>
    </row>
    <row r="317" spans="1:26" ht="15.75" customHeight="1" x14ac:dyDescent="0.25">
      <c r="A317" s="69"/>
      <c r="B317" s="69"/>
      <c r="C317" s="69"/>
      <c r="D317" s="69"/>
      <c r="E317" s="69"/>
      <c r="F317" s="69"/>
      <c r="G317" s="69"/>
      <c r="H317" s="69"/>
      <c r="I317" s="69"/>
      <c r="J317" s="69"/>
      <c r="K317" s="69"/>
      <c r="L317" s="69"/>
      <c r="M317" s="69"/>
      <c r="N317" s="69"/>
      <c r="O317" s="69"/>
      <c r="P317" s="69"/>
      <c r="Q317" s="69"/>
      <c r="R317" s="69"/>
      <c r="S317" s="69"/>
      <c r="T317" s="69"/>
      <c r="U317" s="69"/>
      <c r="V317" s="69"/>
      <c r="W317" s="69"/>
      <c r="X317" s="69"/>
      <c r="Y317" s="69"/>
      <c r="Z317" s="69"/>
    </row>
    <row r="318" spans="1:26" ht="15.75" customHeight="1" x14ac:dyDescent="0.25">
      <c r="A318" s="69"/>
      <c r="B318" s="69"/>
      <c r="C318" s="69"/>
      <c r="D318" s="69"/>
      <c r="E318" s="69"/>
      <c r="F318" s="69"/>
      <c r="G318" s="69"/>
      <c r="H318" s="69"/>
      <c r="I318" s="69"/>
      <c r="J318" s="69"/>
      <c r="K318" s="69"/>
      <c r="L318" s="69"/>
      <c r="M318" s="69"/>
      <c r="N318" s="69"/>
      <c r="O318" s="69"/>
      <c r="P318" s="69"/>
      <c r="Q318" s="69"/>
      <c r="R318" s="69"/>
      <c r="S318" s="69"/>
      <c r="T318" s="69"/>
      <c r="U318" s="69"/>
      <c r="V318" s="69"/>
      <c r="W318" s="69"/>
      <c r="X318" s="69"/>
      <c r="Y318" s="69"/>
      <c r="Z318" s="69"/>
    </row>
    <row r="319" spans="1:26" ht="15.75" customHeight="1" x14ac:dyDescent="0.25">
      <c r="A319" s="69"/>
      <c r="B319" s="69"/>
      <c r="C319" s="69"/>
      <c r="D319" s="69"/>
      <c r="E319" s="69"/>
      <c r="F319" s="69"/>
      <c r="G319" s="69"/>
      <c r="H319" s="69"/>
      <c r="I319" s="69"/>
      <c r="J319" s="69"/>
      <c r="K319" s="69"/>
      <c r="L319" s="69"/>
      <c r="M319" s="69"/>
      <c r="N319" s="69"/>
      <c r="O319" s="69"/>
      <c r="P319" s="69"/>
      <c r="Q319" s="69"/>
      <c r="R319" s="69"/>
      <c r="S319" s="69"/>
      <c r="T319" s="69"/>
      <c r="U319" s="69"/>
      <c r="V319" s="69"/>
      <c r="W319" s="69"/>
      <c r="X319" s="69"/>
      <c r="Y319" s="69"/>
      <c r="Z319" s="69"/>
    </row>
    <row r="320" spans="1:26" ht="15.75" customHeight="1" x14ac:dyDescent="0.25">
      <c r="A320" s="69"/>
      <c r="B320" s="69"/>
      <c r="C320" s="69"/>
      <c r="D320" s="69"/>
      <c r="E320" s="69"/>
      <c r="F320" s="69"/>
      <c r="G320" s="69"/>
      <c r="H320" s="69"/>
      <c r="I320" s="69"/>
      <c r="J320" s="69"/>
      <c r="K320" s="69"/>
      <c r="L320" s="69"/>
      <c r="M320" s="69"/>
      <c r="N320" s="69"/>
      <c r="O320" s="69"/>
      <c r="P320" s="69"/>
      <c r="Q320" s="69"/>
      <c r="R320" s="69"/>
      <c r="S320" s="69"/>
      <c r="T320" s="69"/>
      <c r="U320" s="69"/>
      <c r="V320" s="69"/>
      <c r="W320" s="69"/>
      <c r="X320" s="69"/>
      <c r="Y320" s="69"/>
      <c r="Z320" s="69"/>
    </row>
    <row r="321" spans="1:26" ht="15.75" customHeight="1" x14ac:dyDescent="0.25">
      <c r="A321" s="69"/>
      <c r="B321" s="69"/>
      <c r="C321" s="69"/>
      <c r="D321" s="69"/>
      <c r="E321" s="69"/>
      <c r="F321" s="69"/>
      <c r="G321" s="69"/>
      <c r="H321" s="69"/>
      <c r="I321" s="69"/>
      <c r="J321" s="69"/>
      <c r="K321" s="69"/>
      <c r="L321" s="69"/>
      <c r="M321" s="69"/>
      <c r="N321" s="69"/>
      <c r="O321" s="69"/>
      <c r="P321" s="69"/>
      <c r="Q321" s="69"/>
      <c r="R321" s="69"/>
      <c r="S321" s="69"/>
      <c r="T321" s="69"/>
      <c r="U321" s="69"/>
      <c r="V321" s="69"/>
      <c r="W321" s="69"/>
      <c r="X321" s="69"/>
      <c r="Y321" s="69"/>
      <c r="Z321" s="69"/>
    </row>
    <row r="322" spans="1:26" ht="15.75" customHeight="1" x14ac:dyDescent="0.25">
      <c r="A322" s="69"/>
      <c r="B322" s="69"/>
      <c r="C322" s="69"/>
      <c r="D322" s="69"/>
      <c r="E322" s="69"/>
      <c r="F322" s="69"/>
      <c r="G322" s="69"/>
      <c r="H322" s="69"/>
      <c r="I322" s="69"/>
      <c r="J322" s="69"/>
      <c r="K322" s="69"/>
      <c r="L322" s="69"/>
      <c r="M322" s="69"/>
      <c r="N322" s="69"/>
      <c r="O322" s="69"/>
      <c r="P322" s="69"/>
      <c r="Q322" s="69"/>
      <c r="R322" s="69"/>
      <c r="S322" s="69"/>
      <c r="T322" s="69"/>
      <c r="U322" s="69"/>
      <c r="V322" s="69"/>
      <c r="W322" s="69"/>
      <c r="X322" s="69"/>
      <c r="Y322" s="69"/>
      <c r="Z322" s="69"/>
    </row>
    <row r="323" spans="1:26" ht="15.75" customHeight="1" x14ac:dyDescent="0.25">
      <c r="A323" s="69"/>
      <c r="B323" s="69"/>
      <c r="C323" s="69"/>
      <c r="D323" s="69"/>
      <c r="E323" s="69"/>
      <c r="F323" s="69"/>
      <c r="G323" s="69"/>
      <c r="H323" s="69"/>
      <c r="I323" s="69"/>
      <c r="J323" s="69"/>
      <c r="K323" s="69"/>
      <c r="L323" s="69"/>
      <c r="M323" s="69"/>
      <c r="N323" s="69"/>
      <c r="O323" s="69"/>
      <c r="P323" s="69"/>
      <c r="Q323" s="69"/>
      <c r="R323" s="69"/>
      <c r="S323" s="69"/>
      <c r="T323" s="69"/>
      <c r="U323" s="69"/>
      <c r="V323" s="69"/>
      <c r="W323" s="69"/>
      <c r="X323" s="69"/>
      <c r="Y323" s="69"/>
      <c r="Z323" s="69"/>
    </row>
    <row r="324" spans="1:26" ht="15.75" customHeight="1" x14ac:dyDescent="0.25">
      <c r="A324" s="69"/>
      <c r="B324" s="69"/>
      <c r="C324" s="69"/>
      <c r="D324" s="69"/>
      <c r="E324" s="69"/>
      <c r="F324" s="69"/>
      <c r="G324" s="69"/>
      <c r="H324" s="69"/>
      <c r="I324" s="69"/>
      <c r="J324" s="69"/>
      <c r="K324" s="69"/>
      <c r="L324" s="69"/>
      <c r="M324" s="69"/>
      <c r="N324" s="69"/>
      <c r="O324" s="69"/>
      <c r="P324" s="69"/>
      <c r="Q324" s="69"/>
      <c r="R324" s="69"/>
      <c r="S324" s="69"/>
      <c r="T324" s="69"/>
      <c r="U324" s="69"/>
      <c r="V324" s="69"/>
      <c r="W324" s="69"/>
      <c r="X324" s="69"/>
      <c r="Y324" s="69"/>
      <c r="Z324" s="69"/>
    </row>
    <row r="325" spans="1:26" ht="15.75" customHeight="1" x14ac:dyDescent="0.25">
      <c r="A325" s="69"/>
      <c r="B325" s="69"/>
      <c r="C325" s="69"/>
      <c r="D325" s="69"/>
      <c r="E325" s="69"/>
      <c r="F325" s="69"/>
      <c r="G325" s="69"/>
      <c r="H325" s="69"/>
      <c r="I325" s="69"/>
      <c r="J325" s="69"/>
      <c r="K325" s="69"/>
      <c r="L325" s="69"/>
      <c r="M325" s="69"/>
      <c r="N325" s="69"/>
      <c r="O325" s="69"/>
      <c r="P325" s="69"/>
      <c r="Q325" s="69"/>
      <c r="R325" s="69"/>
      <c r="S325" s="69"/>
      <c r="T325" s="69"/>
      <c r="U325" s="69"/>
      <c r="V325" s="69"/>
      <c r="W325" s="69"/>
      <c r="X325" s="69"/>
      <c r="Y325" s="69"/>
      <c r="Z325" s="69"/>
    </row>
    <row r="326" spans="1:26" ht="15.75" customHeight="1" x14ac:dyDescent="0.25">
      <c r="A326" s="69"/>
      <c r="B326" s="69"/>
      <c r="C326" s="69"/>
      <c r="D326" s="69"/>
      <c r="E326" s="69"/>
      <c r="F326" s="69"/>
      <c r="G326" s="69"/>
      <c r="H326" s="69"/>
      <c r="I326" s="69"/>
      <c r="J326" s="69"/>
      <c r="K326" s="69"/>
      <c r="L326" s="69"/>
      <c r="M326" s="69"/>
      <c r="N326" s="69"/>
      <c r="O326" s="69"/>
      <c r="P326" s="69"/>
      <c r="Q326" s="69"/>
      <c r="R326" s="69"/>
      <c r="S326" s="69"/>
      <c r="T326" s="69"/>
      <c r="U326" s="69"/>
      <c r="V326" s="69"/>
      <c r="W326" s="69"/>
      <c r="X326" s="69"/>
      <c r="Y326" s="69"/>
      <c r="Z326" s="69"/>
    </row>
    <row r="327" spans="1:26" ht="15.75" customHeight="1" x14ac:dyDescent="0.25">
      <c r="A327" s="69"/>
      <c r="B327" s="69"/>
      <c r="C327" s="69"/>
      <c r="D327" s="69"/>
      <c r="E327" s="69"/>
      <c r="F327" s="69"/>
      <c r="G327" s="69"/>
      <c r="H327" s="69"/>
      <c r="I327" s="69"/>
      <c r="J327" s="69"/>
      <c r="K327" s="69"/>
      <c r="L327" s="69"/>
      <c r="M327" s="69"/>
      <c r="N327" s="69"/>
      <c r="O327" s="69"/>
      <c r="P327" s="69"/>
      <c r="Q327" s="69"/>
      <c r="R327" s="69"/>
      <c r="S327" s="69"/>
      <c r="T327" s="69"/>
      <c r="U327" s="69"/>
      <c r="V327" s="69"/>
      <c r="W327" s="69"/>
      <c r="X327" s="69"/>
      <c r="Y327" s="69"/>
      <c r="Z327" s="69"/>
    </row>
    <row r="328" spans="1:26" ht="15.75" customHeight="1" x14ac:dyDescent="0.25">
      <c r="A328" s="69"/>
      <c r="B328" s="69"/>
      <c r="C328" s="69"/>
      <c r="D328" s="69"/>
      <c r="E328" s="69"/>
      <c r="F328" s="69"/>
      <c r="G328" s="69"/>
      <c r="H328" s="69"/>
      <c r="I328" s="69"/>
      <c r="J328" s="69"/>
      <c r="K328" s="69"/>
      <c r="L328" s="69"/>
      <c r="M328" s="69"/>
      <c r="N328" s="69"/>
      <c r="O328" s="69"/>
      <c r="P328" s="69"/>
      <c r="Q328" s="69"/>
      <c r="R328" s="69"/>
      <c r="S328" s="69"/>
      <c r="T328" s="69"/>
      <c r="U328" s="69"/>
      <c r="V328" s="69"/>
      <c r="W328" s="69"/>
      <c r="X328" s="69"/>
      <c r="Y328" s="69"/>
      <c r="Z328" s="69"/>
    </row>
    <row r="329" spans="1:26" ht="15.75" customHeight="1" x14ac:dyDescent="0.25">
      <c r="A329" s="69"/>
      <c r="B329" s="69"/>
      <c r="C329" s="69"/>
      <c r="D329" s="69"/>
      <c r="E329" s="69"/>
      <c r="F329" s="69"/>
      <c r="G329" s="69"/>
      <c r="H329" s="69"/>
      <c r="I329" s="69"/>
      <c r="J329" s="69"/>
      <c r="K329" s="69"/>
      <c r="L329" s="69"/>
      <c r="M329" s="69"/>
      <c r="N329" s="69"/>
      <c r="O329" s="69"/>
      <c r="P329" s="69"/>
      <c r="Q329" s="69"/>
      <c r="R329" s="69"/>
      <c r="S329" s="69"/>
      <c r="T329" s="69"/>
      <c r="U329" s="69"/>
      <c r="V329" s="69"/>
      <c r="W329" s="69"/>
      <c r="X329" s="69"/>
      <c r="Y329" s="69"/>
      <c r="Z329" s="69"/>
    </row>
    <row r="330" spans="1:26" ht="15.75" customHeight="1" x14ac:dyDescent="0.25">
      <c r="A330" s="69"/>
      <c r="B330" s="69"/>
      <c r="C330" s="69"/>
      <c r="D330" s="69"/>
      <c r="E330" s="69"/>
      <c r="F330" s="69"/>
      <c r="G330" s="69"/>
      <c r="H330" s="69"/>
      <c r="I330" s="69"/>
      <c r="J330" s="69"/>
      <c r="K330" s="69"/>
      <c r="L330" s="69"/>
      <c r="M330" s="69"/>
      <c r="N330" s="69"/>
      <c r="O330" s="69"/>
      <c r="P330" s="69"/>
      <c r="Q330" s="69"/>
      <c r="R330" s="69"/>
      <c r="S330" s="69"/>
      <c r="T330" s="69"/>
      <c r="U330" s="69"/>
      <c r="V330" s="69"/>
      <c r="W330" s="69"/>
      <c r="X330" s="69"/>
      <c r="Y330" s="69"/>
      <c r="Z330" s="69"/>
    </row>
    <row r="331" spans="1:26" ht="15.75" customHeight="1" x14ac:dyDescent="0.25">
      <c r="A331" s="69"/>
      <c r="B331" s="69"/>
      <c r="C331" s="69"/>
      <c r="D331" s="69"/>
      <c r="E331" s="69"/>
      <c r="F331" s="69"/>
      <c r="G331" s="69"/>
      <c r="H331" s="69"/>
      <c r="I331" s="69"/>
      <c r="J331" s="69"/>
      <c r="K331" s="69"/>
      <c r="L331" s="69"/>
      <c r="M331" s="69"/>
      <c r="N331" s="69"/>
      <c r="O331" s="69"/>
      <c r="P331" s="69"/>
      <c r="Q331" s="69"/>
      <c r="R331" s="69"/>
      <c r="S331" s="69"/>
      <c r="T331" s="69"/>
      <c r="U331" s="69"/>
      <c r="V331" s="69"/>
      <c r="W331" s="69"/>
      <c r="X331" s="69"/>
      <c r="Y331" s="69"/>
      <c r="Z331" s="69"/>
    </row>
    <row r="332" spans="1:26" ht="15.75" customHeight="1" x14ac:dyDescent="0.25">
      <c r="A332" s="69"/>
      <c r="B332" s="69"/>
      <c r="C332" s="69"/>
      <c r="D332" s="69"/>
      <c r="E332" s="69"/>
      <c r="F332" s="69"/>
      <c r="G332" s="69"/>
      <c r="H332" s="69"/>
      <c r="I332" s="69"/>
      <c r="J332" s="69"/>
      <c r="K332" s="69"/>
      <c r="L332" s="69"/>
      <c r="M332" s="69"/>
      <c r="N332" s="69"/>
      <c r="O332" s="69"/>
      <c r="P332" s="69"/>
      <c r="Q332" s="69"/>
      <c r="R332" s="69"/>
      <c r="S332" s="69"/>
      <c r="T332" s="69"/>
      <c r="U332" s="69"/>
      <c r="V332" s="69"/>
      <c r="W332" s="69"/>
      <c r="X332" s="69"/>
      <c r="Y332" s="69"/>
      <c r="Z332" s="69"/>
    </row>
    <row r="333" spans="1:26" ht="15.75" customHeight="1" x14ac:dyDescent="0.25">
      <c r="A333" s="69"/>
      <c r="B333" s="69"/>
      <c r="C333" s="69"/>
      <c r="D333" s="69"/>
      <c r="E333" s="69"/>
      <c r="F333" s="69"/>
      <c r="G333" s="69"/>
      <c r="H333" s="69"/>
      <c r="I333" s="69"/>
      <c r="J333" s="69"/>
      <c r="K333" s="69"/>
      <c r="L333" s="69"/>
      <c r="M333" s="69"/>
      <c r="N333" s="69"/>
      <c r="O333" s="69"/>
      <c r="P333" s="69"/>
      <c r="Q333" s="69"/>
      <c r="R333" s="69"/>
      <c r="S333" s="69"/>
      <c r="T333" s="69"/>
      <c r="U333" s="69"/>
      <c r="V333" s="69"/>
      <c r="W333" s="69"/>
      <c r="X333" s="69"/>
      <c r="Y333" s="69"/>
      <c r="Z333" s="69"/>
    </row>
    <row r="334" spans="1:26" ht="15.75" customHeight="1" x14ac:dyDescent="0.25">
      <c r="A334" s="69"/>
      <c r="B334" s="69"/>
      <c r="C334" s="69"/>
      <c r="D334" s="69"/>
      <c r="E334" s="69"/>
      <c r="F334" s="69"/>
      <c r="G334" s="69"/>
      <c r="H334" s="69"/>
      <c r="I334" s="69"/>
      <c r="J334" s="69"/>
      <c r="K334" s="69"/>
      <c r="L334" s="69"/>
      <c r="M334" s="69"/>
      <c r="N334" s="69"/>
      <c r="O334" s="69"/>
      <c r="P334" s="69"/>
      <c r="Q334" s="69"/>
      <c r="R334" s="69"/>
      <c r="S334" s="69"/>
      <c r="T334" s="69"/>
      <c r="U334" s="69"/>
      <c r="V334" s="69"/>
      <c r="W334" s="69"/>
      <c r="X334" s="69"/>
      <c r="Y334" s="69"/>
      <c r="Z334" s="69"/>
    </row>
    <row r="335" spans="1:26" ht="15.75" customHeight="1" x14ac:dyDescent="0.25">
      <c r="A335" s="69"/>
      <c r="B335" s="69"/>
      <c r="C335" s="69"/>
      <c r="D335" s="69"/>
      <c r="E335" s="69"/>
      <c r="F335" s="69"/>
      <c r="G335" s="69"/>
      <c r="H335" s="69"/>
      <c r="I335" s="69"/>
      <c r="J335" s="69"/>
      <c r="K335" s="69"/>
      <c r="L335" s="69"/>
      <c r="M335" s="69"/>
      <c r="N335" s="69"/>
      <c r="O335" s="69"/>
      <c r="P335" s="69"/>
      <c r="Q335" s="69"/>
      <c r="R335" s="69"/>
      <c r="S335" s="69"/>
      <c r="T335" s="69"/>
      <c r="U335" s="69"/>
      <c r="V335" s="69"/>
      <c r="W335" s="69"/>
      <c r="X335" s="69"/>
      <c r="Y335" s="69"/>
      <c r="Z335" s="69"/>
    </row>
    <row r="336" spans="1:26" ht="15.75" customHeight="1" x14ac:dyDescent="0.25">
      <c r="A336" s="69"/>
      <c r="B336" s="69"/>
      <c r="C336" s="69"/>
      <c r="D336" s="69"/>
      <c r="E336" s="69"/>
      <c r="F336" s="69"/>
      <c r="G336" s="69"/>
      <c r="H336" s="69"/>
      <c r="I336" s="69"/>
      <c r="J336" s="69"/>
      <c r="K336" s="69"/>
      <c r="L336" s="69"/>
      <c r="M336" s="69"/>
      <c r="N336" s="69"/>
      <c r="O336" s="69"/>
      <c r="P336" s="69"/>
      <c r="Q336" s="69"/>
      <c r="R336" s="69"/>
      <c r="S336" s="69"/>
      <c r="T336" s="69"/>
      <c r="U336" s="69"/>
      <c r="V336" s="69"/>
      <c r="W336" s="69"/>
      <c r="X336" s="69"/>
      <c r="Y336" s="69"/>
      <c r="Z336" s="69"/>
    </row>
    <row r="337" spans="1:26" ht="15.75" customHeight="1" x14ac:dyDescent="0.25">
      <c r="A337" s="69"/>
      <c r="B337" s="69"/>
      <c r="C337" s="69"/>
      <c r="D337" s="69"/>
      <c r="E337" s="69"/>
      <c r="F337" s="69"/>
      <c r="G337" s="69"/>
      <c r="H337" s="69"/>
      <c r="I337" s="69"/>
      <c r="J337" s="69"/>
      <c r="K337" s="69"/>
      <c r="L337" s="69"/>
      <c r="M337" s="69"/>
      <c r="N337" s="69"/>
      <c r="O337" s="69"/>
      <c r="P337" s="69"/>
      <c r="Q337" s="69"/>
      <c r="R337" s="69"/>
      <c r="S337" s="69"/>
      <c r="T337" s="69"/>
      <c r="U337" s="69"/>
      <c r="V337" s="69"/>
      <c r="W337" s="69"/>
      <c r="X337" s="69"/>
      <c r="Y337" s="69"/>
      <c r="Z337" s="69"/>
    </row>
    <row r="338" spans="1:26" ht="15.75" customHeight="1" x14ac:dyDescent="0.25">
      <c r="A338" s="69"/>
      <c r="B338" s="69"/>
      <c r="C338" s="69"/>
      <c r="D338" s="69"/>
      <c r="E338" s="69"/>
      <c r="F338" s="69"/>
      <c r="G338" s="69"/>
      <c r="H338" s="69"/>
      <c r="I338" s="69"/>
      <c r="J338" s="69"/>
      <c r="K338" s="69"/>
      <c r="L338" s="69"/>
      <c r="M338" s="69"/>
      <c r="N338" s="69"/>
      <c r="O338" s="69"/>
      <c r="P338" s="69"/>
      <c r="Q338" s="69"/>
      <c r="R338" s="69"/>
      <c r="S338" s="69"/>
      <c r="T338" s="69"/>
      <c r="U338" s="69"/>
      <c r="V338" s="69"/>
      <c r="W338" s="69"/>
      <c r="X338" s="69"/>
      <c r="Y338" s="69"/>
      <c r="Z338" s="69"/>
    </row>
    <row r="339" spans="1:26" ht="15.75" customHeight="1" x14ac:dyDescent="0.25">
      <c r="A339" s="69"/>
      <c r="B339" s="69"/>
      <c r="C339" s="69"/>
      <c r="D339" s="69"/>
      <c r="E339" s="69"/>
      <c r="F339" s="69"/>
      <c r="G339" s="69"/>
      <c r="H339" s="69"/>
      <c r="I339" s="69"/>
      <c r="J339" s="69"/>
      <c r="K339" s="69"/>
      <c r="L339" s="69"/>
      <c r="M339" s="69"/>
      <c r="N339" s="69"/>
      <c r="O339" s="69"/>
      <c r="P339" s="69"/>
      <c r="Q339" s="69"/>
      <c r="R339" s="69"/>
      <c r="S339" s="69"/>
      <c r="T339" s="69"/>
      <c r="U339" s="69"/>
      <c r="V339" s="69"/>
      <c r="W339" s="69"/>
      <c r="X339" s="69"/>
      <c r="Y339" s="69"/>
      <c r="Z339" s="69"/>
    </row>
    <row r="340" spans="1:26" ht="15.75" customHeight="1" x14ac:dyDescent="0.25">
      <c r="A340" s="69"/>
      <c r="B340" s="69"/>
      <c r="C340" s="69"/>
      <c r="D340" s="69"/>
      <c r="E340" s="69"/>
      <c r="F340" s="69"/>
      <c r="G340" s="69"/>
      <c r="H340" s="69"/>
      <c r="I340" s="69"/>
      <c r="J340" s="69"/>
      <c r="K340" s="69"/>
      <c r="L340" s="69"/>
      <c r="M340" s="69"/>
      <c r="N340" s="69"/>
      <c r="O340" s="69"/>
      <c r="P340" s="69"/>
      <c r="Q340" s="69"/>
      <c r="R340" s="69"/>
      <c r="S340" s="69"/>
      <c r="T340" s="69"/>
      <c r="U340" s="69"/>
      <c r="V340" s="69"/>
      <c r="W340" s="69"/>
      <c r="X340" s="69"/>
      <c r="Y340" s="69"/>
      <c r="Z340" s="69"/>
    </row>
    <row r="341" spans="1:26" ht="15.75" customHeight="1" x14ac:dyDescent="0.25">
      <c r="A341" s="69"/>
      <c r="B341" s="69"/>
      <c r="C341" s="69"/>
      <c r="D341" s="69"/>
      <c r="E341" s="69"/>
      <c r="F341" s="69"/>
      <c r="G341" s="69"/>
      <c r="H341" s="69"/>
      <c r="I341" s="69"/>
      <c r="J341" s="69"/>
      <c r="K341" s="69"/>
      <c r="L341" s="69"/>
      <c r="M341" s="69"/>
      <c r="N341" s="69"/>
      <c r="O341" s="69"/>
      <c r="P341" s="69"/>
      <c r="Q341" s="69"/>
      <c r="R341" s="69"/>
      <c r="S341" s="69"/>
      <c r="T341" s="69"/>
      <c r="U341" s="69"/>
      <c r="V341" s="69"/>
      <c r="W341" s="69"/>
      <c r="X341" s="69"/>
      <c r="Y341" s="69"/>
      <c r="Z341" s="69"/>
    </row>
    <row r="342" spans="1:26" ht="15.75" customHeight="1" x14ac:dyDescent="0.25">
      <c r="A342" s="69"/>
      <c r="B342" s="69"/>
      <c r="C342" s="69"/>
      <c r="D342" s="69"/>
      <c r="E342" s="69"/>
      <c r="F342" s="69"/>
      <c r="G342" s="69"/>
      <c r="H342" s="69"/>
      <c r="I342" s="69"/>
      <c r="J342" s="69"/>
      <c r="K342" s="69"/>
      <c r="L342" s="69"/>
      <c r="M342" s="69"/>
      <c r="N342" s="69"/>
      <c r="O342" s="69"/>
      <c r="P342" s="69"/>
      <c r="Q342" s="69"/>
      <c r="R342" s="69"/>
      <c r="S342" s="69"/>
      <c r="T342" s="69"/>
      <c r="U342" s="69"/>
      <c r="V342" s="69"/>
      <c r="W342" s="69"/>
      <c r="X342" s="69"/>
      <c r="Y342" s="69"/>
      <c r="Z342" s="69"/>
    </row>
    <row r="343" spans="1:26" ht="15.75" customHeight="1" x14ac:dyDescent="0.25">
      <c r="A343" s="69"/>
      <c r="B343" s="69"/>
      <c r="C343" s="69"/>
      <c r="D343" s="69"/>
      <c r="E343" s="69"/>
      <c r="F343" s="69"/>
      <c r="G343" s="69"/>
      <c r="H343" s="69"/>
      <c r="I343" s="69"/>
      <c r="J343" s="69"/>
      <c r="K343" s="69"/>
      <c r="L343" s="69"/>
      <c r="M343" s="69"/>
      <c r="N343" s="69"/>
      <c r="O343" s="69"/>
      <c r="P343" s="69"/>
      <c r="Q343" s="69"/>
      <c r="R343" s="69"/>
      <c r="S343" s="69"/>
      <c r="T343" s="69"/>
      <c r="U343" s="69"/>
      <c r="V343" s="69"/>
      <c r="W343" s="69"/>
      <c r="X343" s="69"/>
      <c r="Y343" s="69"/>
      <c r="Z343" s="69"/>
    </row>
    <row r="344" spans="1:26" ht="15.75" customHeight="1" x14ac:dyDescent="0.25">
      <c r="A344" s="69"/>
      <c r="B344" s="69"/>
      <c r="C344" s="69"/>
      <c r="D344" s="69"/>
      <c r="E344" s="69"/>
      <c r="F344" s="69"/>
      <c r="G344" s="69"/>
      <c r="H344" s="69"/>
      <c r="I344" s="69"/>
      <c r="J344" s="69"/>
      <c r="K344" s="69"/>
      <c r="L344" s="69"/>
      <c r="M344" s="69"/>
      <c r="N344" s="69"/>
      <c r="O344" s="69"/>
      <c r="P344" s="69"/>
      <c r="Q344" s="69"/>
      <c r="R344" s="69"/>
      <c r="S344" s="69"/>
      <c r="T344" s="69"/>
      <c r="U344" s="69"/>
      <c r="V344" s="69"/>
      <c r="W344" s="69"/>
      <c r="X344" s="69"/>
      <c r="Y344" s="69"/>
      <c r="Z344" s="69"/>
    </row>
    <row r="345" spans="1:26" ht="15.75" customHeight="1" x14ac:dyDescent="0.25">
      <c r="A345" s="69"/>
      <c r="B345" s="69"/>
      <c r="C345" s="69"/>
      <c r="D345" s="69"/>
      <c r="E345" s="69"/>
      <c r="F345" s="69"/>
      <c r="G345" s="69"/>
      <c r="H345" s="69"/>
      <c r="I345" s="69"/>
      <c r="J345" s="69"/>
      <c r="K345" s="69"/>
      <c r="L345" s="69"/>
      <c r="M345" s="69"/>
      <c r="N345" s="69"/>
      <c r="O345" s="69"/>
      <c r="P345" s="69"/>
      <c r="Q345" s="69"/>
      <c r="R345" s="69"/>
      <c r="S345" s="69"/>
      <c r="T345" s="69"/>
      <c r="U345" s="69"/>
      <c r="V345" s="69"/>
      <c r="W345" s="69"/>
      <c r="X345" s="69"/>
      <c r="Y345" s="69"/>
      <c r="Z345" s="69"/>
    </row>
    <row r="346" spans="1:26" ht="15.75" customHeight="1" x14ac:dyDescent="0.25">
      <c r="A346" s="69"/>
      <c r="B346" s="69"/>
      <c r="C346" s="69"/>
      <c r="D346" s="69"/>
      <c r="E346" s="69"/>
      <c r="F346" s="69"/>
      <c r="G346" s="69"/>
      <c r="H346" s="69"/>
      <c r="I346" s="69"/>
      <c r="J346" s="69"/>
      <c r="K346" s="69"/>
      <c r="L346" s="69"/>
      <c r="M346" s="69"/>
      <c r="N346" s="69"/>
      <c r="O346" s="69"/>
      <c r="P346" s="69"/>
      <c r="Q346" s="69"/>
      <c r="R346" s="69"/>
      <c r="S346" s="69"/>
      <c r="T346" s="69"/>
      <c r="U346" s="69"/>
      <c r="V346" s="69"/>
      <c r="W346" s="69"/>
      <c r="X346" s="69"/>
      <c r="Y346" s="69"/>
      <c r="Z346" s="69"/>
    </row>
    <row r="347" spans="1:26" ht="15.75" customHeight="1" x14ac:dyDescent="0.25">
      <c r="A347" s="69"/>
      <c r="B347" s="69"/>
      <c r="C347" s="69"/>
      <c r="D347" s="69"/>
      <c r="E347" s="69"/>
      <c r="F347" s="69"/>
      <c r="G347" s="69"/>
      <c r="H347" s="69"/>
      <c r="I347" s="69"/>
      <c r="J347" s="69"/>
      <c r="K347" s="69"/>
      <c r="L347" s="69"/>
      <c r="M347" s="69"/>
      <c r="N347" s="69"/>
      <c r="O347" s="69"/>
      <c r="P347" s="69"/>
      <c r="Q347" s="69"/>
      <c r="R347" s="69"/>
      <c r="S347" s="69"/>
      <c r="T347" s="69"/>
      <c r="U347" s="69"/>
      <c r="V347" s="69"/>
      <c r="W347" s="69"/>
      <c r="X347" s="69"/>
      <c r="Y347" s="69"/>
      <c r="Z347" s="69"/>
    </row>
    <row r="348" spans="1:26" ht="15.75" customHeight="1" x14ac:dyDescent="0.25">
      <c r="A348" s="69"/>
      <c r="B348" s="69"/>
      <c r="C348" s="69"/>
      <c r="D348" s="69"/>
      <c r="E348" s="69"/>
      <c r="F348" s="69"/>
      <c r="G348" s="69"/>
      <c r="H348" s="69"/>
      <c r="I348" s="69"/>
      <c r="J348" s="69"/>
      <c r="K348" s="69"/>
      <c r="L348" s="69"/>
      <c r="M348" s="69"/>
      <c r="N348" s="69"/>
      <c r="O348" s="69"/>
      <c r="P348" s="69"/>
      <c r="Q348" s="69"/>
      <c r="R348" s="69"/>
      <c r="S348" s="69"/>
      <c r="T348" s="69"/>
      <c r="U348" s="69"/>
      <c r="V348" s="69"/>
      <c r="W348" s="69"/>
      <c r="X348" s="69"/>
      <c r="Y348" s="69"/>
      <c r="Z348" s="69"/>
    </row>
    <row r="349" spans="1:26" ht="15.75" customHeight="1" x14ac:dyDescent="0.25">
      <c r="A349" s="69"/>
      <c r="B349" s="69"/>
      <c r="C349" s="69"/>
      <c r="D349" s="69"/>
      <c r="E349" s="69"/>
      <c r="F349" s="69"/>
      <c r="G349" s="69"/>
      <c r="H349" s="69"/>
      <c r="I349" s="69"/>
      <c r="J349" s="69"/>
      <c r="K349" s="69"/>
      <c r="L349" s="69"/>
      <c r="M349" s="69"/>
      <c r="N349" s="69"/>
      <c r="O349" s="69"/>
      <c r="P349" s="69"/>
      <c r="Q349" s="69"/>
      <c r="R349" s="69"/>
      <c r="S349" s="69"/>
      <c r="T349" s="69"/>
      <c r="U349" s="69"/>
      <c r="V349" s="69"/>
      <c r="W349" s="69"/>
      <c r="X349" s="69"/>
      <c r="Y349" s="69"/>
      <c r="Z349" s="69"/>
    </row>
    <row r="350" spans="1:26" ht="15.75" customHeight="1" x14ac:dyDescent="0.25">
      <c r="A350" s="69"/>
      <c r="B350" s="69"/>
      <c r="C350" s="69"/>
      <c r="D350" s="69"/>
      <c r="E350" s="69"/>
      <c r="F350" s="69"/>
      <c r="G350" s="69"/>
      <c r="H350" s="69"/>
      <c r="I350" s="69"/>
      <c r="J350" s="69"/>
      <c r="K350" s="69"/>
      <c r="L350" s="69"/>
      <c r="M350" s="69"/>
      <c r="N350" s="69"/>
      <c r="O350" s="69"/>
      <c r="P350" s="69"/>
      <c r="Q350" s="69"/>
      <c r="R350" s="69"/>
      <c r="S350" s="69"/>
      <c r="T350" s="69"/>
      <c r="U350" s="69"/>
      <c r="V350" s="69"/>
      <c r="W350" s="69"/>
      <c r="X350" s="69"/>
      <c r="Y350" s="69"/>
      <c r="Z350" s="69"/>
    </row>
    <row r="351" spans="1:26" ht="15.75" customHeight="1" x14ac:dyDescent="0.25">
      <c r="A351" s="69"/>
      <c r="B351" s="69"/>
      <c r="C351" s="69"/>
      <c r="D351" s="69"/>
      <c r="E351" s="69"/>
      <c r="F351" s="69"/>
      <c r="G351" s="69"/>
      <c r="H351" s="69"/>
      <c r="I351" s="69"/>
      <c r="J351" s="69"/>
      <c r="K351" s="69"/>
      <c r="L351" s="69"/>
      <c r="M351" s="69"/>
      <c r="N351" s="69"/>
      <c r="O351" s="69"/>
      <c r="P351" s="69"/>
      <c r="Q351" s="69"/>
      <c r="R351" s="69"/>
      <c r="S351" s="69"/>
      <c r="T351" s="69"/>
      <c r="U351" s="69"/>
      <c r="V351" s="69"/>
      <c r="W351" s="69"/>
      <c r="X351" s="69"/>
      <c r="Y351" s="69"/>
      <c r="Z351" s="69"/>
    </row>
    <row r="352" spans="1:26" ht="15.75" customHeight="1" x14ac:dyDescent="0.25">
      <c r="A352" s="69"/>
      <c r="B352" s="69"/>
      <c r="C352" s="69"/>
      <c r="D352" s="69"/>
      <c r="E352" s="69"/>
      <c r="F352" s="69"/>
      <c r="G352" s="69"/>
      <c r="H352" s="69"/>
      <c r="I352" s="69"/>
      <c r="J352" s="69"/>
      <c r="K352" s="69"/>
      <c r="L352" s="69"/>
      <c r="M352" s="69"/>
      <c r="N352" s="69"/>
      <c r="O352" s="69"/>
      <c r="P352" s="69"/>
      <c r="Q352" s="69"/>
      <c r="R352" s="69"/>
      <c r="S352" s="69"/>
      <c r="T352" s="69"/>
      <c r="U352" s="69"/>
      <c r="V352" s="69"/>
      <c r="W352" s="69"/>
      <c r="X352" s="69"/>
      <c r="Y352" s="69"/>
      <c r="Z352" s="69"/>
    </row>
    <row r="353" spans="1:26" ht="15.75" customHeight="1" x14ac:dyDescent="0.25">
      <c r="A353" s="69"/>
      <c r="B353" s="69"/>
      <c r="C353" s="69"/>
      <c r="D353" s="69"/>
      <c r="E353" s="69"/>
      <c r="F353" s="69"/>
      <c r="G353" s="69"/>
      <c r="H353" s="69"/>
      <c r="I353" s="69"/>
      <c r="J353" s="69"/>
      <c r="K353" s="69"/>
      <c r="L353" s="69"/>
      <c r="M353" s="69"/>
      <c r="N353" s="69"/>
      <c r="O353" s="69"/>
      <c r="P353" s="69"/>
      <c r="Q353" s="69"/>
      <c r="R353" s="69"/>
      <c r="S353" s="69"/>
      <c r="T353" s="69"/>
      <c r="U353" s="69"/>
      <c r="V353" s="69"/>
      <c r="W353" s="69"/>
      <c r="X353" s="69"/>
      <c r="Y353" s="69"/>
      <c r="Z353" s="69"/>
    </row>
    <row r="354" spans="1:26" ht="15.75" customHeight="1" x14ac:dyDescent="0.25">
      <c r="A354" s="69"/>
      <c r="B354" s="69"/>
      <c r="C354" s="69"/>
      <c r="D354" s="69"/>
      <c r="E354" s="69"/>
      <c r="F354" s="69"/>
      <c r="G354" s="69"/>
      <c r="H354" s="69"/>
      <c r="I354" s="69"/>
      <c r="J354" s="69"/>
      <c r="K354" s="69"/>
      <c r="L354" s="69"/>
      <c r="M354" s="69"/>
      <c r="N354" s="69"/>
      <c r="O354" s="69"/>
      <c r="P354" s="69"/>
      <c r="Q354" s="69"/>
      <c r="R354" s="69"/>
      <c r="S354" s="69"/>
      <c r="T354" s="69"/>
      <c r="U354" s="69"/>
      <c r="V354" s="69"/>
      <c r="W354" s="69"/>
      <c r="X354" s="69"/>
      <c r="Y354" s="69"/>
      <c r="Z354" s="69"/>
    </row>
    <row r="355" spans="1:26" ht="15.75" customHeight="1" x14ac:dyDescent="0.25">
      <c r="A355" s="69"/>
      <c r="B355" s="69"/>
      <c r="C355" s="69"/>
      <c r="D355" s="69"/>
      <c r="E355" s="69"/>
      <c r="F355" s="69"/>
      <c r="G355" s="69"/>
      <c r="H355" s="69"/>
      <c r="I355" s="69"/>
      <c r="J355" s="69"/>
      <c r="K355" s="69"/>
      <c r="L355" s="69"/>
      <c r="M355" s="69"/>
      <c r="N355" s="69"/>
      <c r="O355" s="69"/>
      <c r="P355" s="69"/>
      <c r="Q355" s="69"/>
      <c r="R355" s="69"/>
      <c r="S355" s="69"/>
      <c r="T355" s="69"/>
      <c r="U355" s="69"/>
      <c r="V355" s="69"/>
      <c r="W355" s="69"/>
      <c r="X355" s="69"/>
      <c r="Y355" s="69"/>
      <c r="Z355" s="69"/>
    </row>
    <row r="356" spans="1:26" ht="15.75" customHeight="1" x14ac:dyDescent="0.25">
      <c r="A356" s="69"/>
      <c r="B356" s="69"/>
      <c r="C356" s="69"/>
      <c r="D356" s="69"/>
      <c r="E356" s="69"/>
      <c r="F356" s="69"/>
      <c r="G356" s="69"/>
      <c r="H356" s="69"/>
      <c r="I356" s="69"/>
      <c r="J356" s="69"/>
      <c r="K356" s="69"/>
      <c r="L356" s="69"/>
      <c r="M356" s="69"/>
      <c r="N356" s="69"/>
      <c r="O356" s="69"/>
      <c r="P356" s="69"/>
      <c r="Q356" s="69"/>
      <c r="R356" s="69"/>
      <c r="S356" s="69"/>
      <c r="T356" s="69"/>
      <c r="U356" s="69"/>
      <c r="V356" s="69"/>
      <c r="W356" s="69"/>
      <c r="X356" s="69"/>
      <c r="Y356" s="69"/>
      <c r="Z356" s="69"/>
    </row>
    <row r="357" spans="1:26" ht="15.75" customHeight="1" x14ac:dyDescent="0.25">
      <c r="A357" s="69"/>
      <c r="B357" s="69"/>
      <c r="C357" s="69"/>
      <c r="D357" s="69"/>
      <c r="E357" s="69"/>
      <c r="F357" s="69"/>
      <c r="G357" s="69"/>
      <c r="H357" s="69"/>
      <c r="I357" s="69"/>
      <c r="J357" s="69"/>
      <c r="K357" s="69"/>
      <c r="L357" s="69"/>
      <c r="M357" s="69"/>
      <c r="N357" s="69"/>
      <c r="O357" s="69"/>
      <c r="P357" s="69"/>
      <c r="Q357" s="69"/>
      <c r="R357" s="69"/>
      <c r="S357" s="69"/>
      <c r="T357" s="69"/>
      <c r="U357" s="69"/>
      <c r="V357" s="69"/>
      <c r="W357" s="69"/>
      <c r="X357" s="69"/>
      <c r="Y357" s="69"/>
      <c r="Z357" s="69"/>
    </row>
    <row r="358" spans="1:26" ht="15.75" customHeight="1" x14ac:dyDescent="0.25">
      <c r="A358" s="69"/>
      <c r="B358" s="69"/>
      <c r="C358" s="69"/>
      <c r="D358" s="69"/>
      <c r="E358" s="69"/>
      <c r="F358" s="69"/>
      <c r="G358" s="69"/>
      <c r="H358" s="69"/>
      <c r="I358" s="69"/>
      <c r="J358" s="69"/>
      <c r="K358" s="69"/>
      <c r="L358" s="69"/>
      <c r="M358" s="69"/>
      <c r="N358" s="69"/>
      <c r="O358" s="69"/>
      <c r="P358" s="69"/>
      <c r="Q358" s="69"/>
      <c r="R358" s="69"/>
      <c r="S358" s="69"/>
      <c r="T358" s="69"/>
      <c r="U358" s="69"/>
      <c r="V358" s="69"/>
      <c r="W358" s="69"/>
      <c r="X358" s="69"/>
      <c r="Y358" s="69"/>
      <c r="Z358" s="69"/>
    </row>
    <row r="359" spans="1:26" ht="15.75" customHeight="1" x14ac:dyDescent="0.25">
      <c r="A359" s="69"/>
      <c r="B359" s="69"/>
      <c r="C359" s="69"/>
      <c r="D359" s="69"/>
      <c r="E359" s="69"/>
      <c r="F359" s="69"/>
      <c r="G359" s="69"/>
      <c r="H359" s="69"/>
      <c r="I359" s="69"/>
      <c r="J359" s="69"/>
      <c r="K359" s="69"/>
      <c r="L359" s="69"/>
      <c r="M359" s="69"/>
      <c r="N359" s="69"/>
      <c r="O359" s="69"/>
      <c r="P359" s="69"/>
      <c r="Q359" s="69"/>
      <c r="R359" s="69"/>
      <c r="S359" s="69"/>
      <c r="T359" s="69"/>
      <c r="U359" s="69"/>
      <c r="V359" s="69"/>
      <c r="W359" s="69"/>
      <c r="X359" s="69"/>
      <c r="Y359" s="69"/>
      <c r="Z359" s="69"/>
    </row>
    <row r="360" spans="1:26" ht="15.75" customHeight="1" x14ac:dyDescent="0.25">
      <c r="A360" s="69"/>
      <c r="B360" s="69"/>
      <c r="C360" s="69"/>
      <c r="D360" s="69"/>
      <c r="E360" s="69"/>
      <c r="F360" s="69"/>
      <c r="G360" s="69"/>
      <c r="H360" s="69"/>
      <c r="I360" s="69"/>
      <c r="J360" s="69"/>
      <c r="K360" s="69"/>
      <c r="L360" s="69"/>
      <c r="M360" s="69"/>
      <c r="N360" s="69"/>
      <c r="O360" s="69"/>
      <c r="P360" s="69"/>
      <c r="Q360" s="69"/>
      <c r="R360" s="69"/>
      <c r="S360" s="69"/>
      <c r="T360" s="69"/>
      <c r="U360" s="69"/>
      <c r="V360" s="69"/>
      <c r="W360" s="69"/>
      <c r="X360" s="69"/>
      <c r="Y360" s="69"/>
      <c r="Z360" s="69"/>
    </row>
    <row r="361" spans="1:26" ht="15.75" customHeight="1" x14ac:dyDescent="0.25">
      <c r="A361" s="69"/>
      <c r="B361" s="69"/>
      <c r="C361" s="69"/>
      <c r="D361" s="69"/>
      <c r="E361" s="69"/>
      <c r="F361" s="69"/>
      <c r="G361" s="69"/>
      <c r="H361" s="69"/>
      <c r="I361" s="69"/>
      <c r="J361" s="69"/>
      <c r="K361" s="69"/>
      <c r="L361" s="69"/>
      <c r="M361" s="69"/>
      <c r="N361" s="69"/>
      <c r="O361" s="69"/>
      <c r="P361" s="69"/>
      <c r="Q361" s="69"/>
      <c r="R361" s="69"/>
      <c r="S361" s="69"/>
      <c r="T361" s="69"/>
      <c r="U361" s="69"/>
      <c r="V361" s="69"/>
      <c r="W361" s="69"/>
      <c r="X361" s="69"/>
      <c r="Y361" s="69"/>
      <c r="Z361" s="69"/>
    </row>
    <row r="362" spans="1:26" ht="15.75" customHeight="1" x14ac:dyDescent="0.25">
      <c r="A362" s="69"/>
      <c r="B362" s="69"/>
      <c r="C362" s="69"/>
      <c r="D362" s="69"/>
      <c r="E362" s="69"/>
      <c r="F362" s="69"/>
      <c r="G362" s="69"/>
      <c r="H362" s="69"/>
      <c r="I362" s="69"/>
      <c r="J362" s="69"/>
      <c r="K362" s="69"/>
      <c r="L362" s="69"/>
      <c r="M362" s="69"/>
      <c r="N362" s="69"/>
      <c r="O362" s="69"/>
      <c r="P362" s="69"/>
      <c r="Q362" s="69"/>
      <c r="R362" s="69"/>
      <c r="S362" s="69"/>
      <c r="T362" s="69"/>
      <c r="U362" s="69"/>
      <c r="V362" s="69"/>
      <c r="W362" s="69"/>
      <c r="X362" s="69"/>
      <c r="Y362" s="69"/>
      <c r="Z362" s="69"/>
    </row>
    <row r="363" spans="1:26" ht="15.75" customHeight="1" x14ac:dyDescent="0.25">
      <c r="A363" s="69"/>
      <c r="B363" s="69"/>
      <c r="C363" s="69"/>
      <c r="D363" s="69"/>
      <c r="E363" s="69"/>
      <c r="F363" s="69"/>
      <c r="G363" s="69"/>
      <c r="H363" s="69"/>
      <c r="I363" s="69"/>
      <c r="J363" s="69"/>
      <c r="K363" s="69"/>
      <c r="L363" s="69"/>
      <c r="M363" s="69"/>
      <c r="N363" s="69"/>
      <c r="O363" s="69"/>
      <c r="P363" s="69"/>
      <c r="Q363" s="69"/>
      <c r="R363" s="69"/>
      <c r="S363" s="69"/>
      <c r="T363" s="69"/>
      <c r="U363" s="69"/>
      <c r="V363" s="69"/>
      <c r="W363" s="69"/>
      <c r="X363" s="69"/>
      <c r="Y363" s="69"/>
      <c r="Z363" s="69"/>
    </row>
    <row r="364" spans="1:26" ht="15.75" customHeight="1" x14ac:dyDescent="0.25">
      <c r="A364" s="69"/>
      <c r="B364" s="69"/>
      <c r="C364" s="69"/>
      <c r="D364" s="69"/>
      <c r="E364" s="69"/>
      <c r="F364" s="69"/>
      <c r="G364" s="69"/>
      <c r="H364" s="69"/>
      <c r="I364" s="69"/>
      <c r="J364" s="69"/>
      <c r="K364" s="69"/>
      <c r="L364" s="69"/>
      <c r="M364" s="69"/>
      <c r="N364" s="69"/>
      <c r="O364" s="69"/>
      <c r="P364" s="69"/>
      <c r="Q364" s="69"/>
      <c r="R364" s="69"/>
      <c r="S364" s="69"/>
      <c r="T364" s="69"/>
      <c r="U364" s="69"/>
      <c r="V364" s="69"/>
      <c r="W364" s="69"/>
      <c r="X364" s="69"/>
      <c r="Y364" s="69"/>
      <c r="Z364" s="69"/>
    </row>
    <row r="365" spans="1:26" ht="15.75" customHeight="1" x14ac:dyDescent="0.25">
      <c r="A365" s="69"/>
      <c r="B365" s="69"/>
      <c r="C365" s="69"/>
      <c r="D365" s="69"/>
      <c r="E365" s="69"/>
      <c r="F365" s="69"/>
      <c r="G365" s="69"/>
      <c r="H365" s="69"/>
      <c r="I365" s="69"/>
      <c r="J365" s="69"/>
      <c r="K365" s="69"/>
      <c r="L365" s="69"/>
      <c r="M365" s="69"/>
      <c r="N365" s="69"/>
      <c r="O365" s="69"/>
      <c r="P365" s="69"/>
      <c r="Q365" s="69"/>
      <c r="R365" s="69"/>
      <c r="S365" s="69"/>
      <c r="T365" s="69"/>
      <c r="U365" s="69"/>
      <c r="V365" s="69"/>
      <c r="W365" s="69"/>
      <c r="X365" s="69"/>
      <c r="Y365" s="69"/>
      <c r="Z365" s="69"/>
    </row>
    <row r="366" spans="1:26" ht="15.75" customHeight="1" x14ac:dyDescent="0.25">
      <c r="A366" s="69"/>
      <c r="B366" s="69"/>
      <c r="C366" s="69"/>
      <c r="D366" s="69"/>
      <c r="E366" s="69"/>
      <c r="F366" s="69"/>
      <c r="G366" s="69"/>
      <c r="H366" s="69"/>
      <c r="I366" s="69"/>
      <c r="J366" s="69"/>
      <c r="K366" s="69"/>
      <c r="L366" s="69"/>
      <c r="M366" s="69"/>
      <c r="N366" s="69"/>
      <c r="O366" s="69"/>
      <c r="P366" s="69"/>
      <c r="Q366" s="69"/>
      <c r="R366" s="69"/>
      <c r="S366" s="69"/>
      <c r="T366" s="69"/>
      <c r="U366" s="69"/>
      <c r="V366" s="69"/>
      <c r="W366" s="69"/>
      <c r="X366" s="69"/>
      <c r="Y366" s="69"/>
      <c r="Z366" s="69"/>
    </row>
    <row r="367" spans="1:26" ht="15.75" customHeight="1" x14ac:dyDescent="0.25">
      <c r="A367" s="69"/>
      <c r="B367" s="69"/>
      <c r="C367" s="69"/>
      <c r="D367" s="69"/>
      <c r="E367" s="69"/>
      <c r="F367" s="69"/>
      <c r="G367" s="69"/>
      <c r="H367" s="69"/>
      <c r="I367" s="69"/>
      <c r="J367" s="69"/>
      <c r="K367" s="69"/>
      <c r="L367" s="69"/>
      <c r="M367" s="69"/>
      <c r="N367" s="69"/>
      <c r="O367" s="69"/>
      <c r="P367" s="69"/>
      <c r="Q367" s="69"/>
      <c r="R367" s="69"/>
      <c r="S367" s="69"/>
      <c r="T367" s="69"/>
      <c r="U367" s="69"/>
      <c r="V367" s="69"/>
      <c r="W367" s="69"/>
      <c r="X367" s="69"/>
      <c r="Y367" s="69"/>
      <c r="Z367" s="69"/>
    </row>
    <row r="368" spans="1:26" ht="15.75" customHeight="1" x14ac:dyDescent="0.25">
      <c r="A368" s="69"/>
      <c r="B368" s="69"/>
      <c r="C368" s="69"/>
      <c r="D368" s="69"/>
      <c r="E368" s="69"/>
      <c r="F368" s="69"/>
      <c r="G368" s="69"/>
      <c r="H368" s="69"/>
      <c r="I368" s="69"/>
      <c r="J368" s="69"/>
      <c r="K368" s="69"/>
      <c r="L368" s="69"/>
      <c r="M368" s="69"/>
      <c r="N368" s="69"/>
      <c r="O368" s="69"/>
      <c r="P368" s="69"/>
      <c r="Q368" s="69"/>
      <c r="R368" s="69"/>
      <c r="S368" s="69"/>
      <c r="T368" s="69"/>
      <c r="U368" s="69"/>
      <c r="V368" s="69"/>
      <c r="W368" s="69"/>
      <c r="X368" s="69"/>
      <c r="Y368" s="69"/>
      <c r="Z368" s="69"/>
    </row>
    <row r="369" spans="1:26" ht="15.75" customHeight="1" x14ac:dyDescent="0.25">
      <c r="A369" s="69"/>
      <c r="B369" s="69"/>
      <c r="C369" s="69"/>
      <c r="D369" s="69"/>
      <c r="E369" s="69"/>
      <c r="F369" s="69"/>
      <c r="G369" s="69"/>
      <c r="H369" s="69"/>
      <c r="I369" s="69"/>
      <c r="J369" s="69"/>
      <c r="K369" s="69"/>
      <c r="L369" s="69"/>
      <c r="M369" s="69"/>
      <c r="N369" s="69"/>
      <c r="O369" s="69"/>
      <c r="P369" s="69"/>
      <c r="Q369" s="69"/>
      <c r="R369" s="69"/>
      <c r="S369" s="69"/>
      <c r="T369" s="69"/>
      <c r="U369" s="69"/>
      <c r="V369" s="69"/>
      <c r="W369" s="69"/>
      <c r="X369" s="69"/>
      <c r="Y369" s="69"/>
      <c r="Z369" s="69"/>
    </row>
    <row r="370" spans="1:26" ht="15.75" customHeight="1" x14ac:dyDescent="0.25">
      <c r="A370" s="69"/>
      <c r="B370" s="69"/>
      <c r="C370" s="69"/>
      <c r="D370" s="69"/>
      <c r="E370" s="69"/>
      <c r="F370" s="69"/>
      <c r="G370" s="69"/>
      <c r="H370" s="69"/>
      <c r="I370" s="69"/>
      <c r="J370" s="69"/>
      <c r="K370" s="69"/>
      <c r="L370" s="69"/>
      <c r="M370" s="69"/>
      <c r="N370" s="69"/>
      <c r="O370" s="69"/>
      <c r="P370" s="69"/>
      <c r="Q370" s="69"/>
      <c r="R370" s="69"/>
      <c r="S370" s="69"/>
      <c r="T370" s="69"/>
      <c r="U370" s="69"/>
      <c r="V370" s="69"/>
      <c r="W370" s="69"/>
      <c r="X370" s="69"/>
      <c r="Y370" s="69"/>
      <c r="Z370" s="69"/>
    </row>
    <row r="371" spans="1:26" ht="15.75" customHeight="1" x14ac:dyDescent="0.25">
      <c r="A371" s="69"/>
      <c r="B371" s="69"/>
      <c r="C371" s="69"/>
      <c r="D371" s="69"/>
      <c r="E371" s="69"/>
      <c r="F371" s="69"/>
      <c r="G371" s="69"/>
      <c r="H371" s="69"/>
      <c r="I371" s="69"/>
      <c r="J371" s="69"/>
      <c r="K371" s="69"/>
      <c r="L371" s="69"/>
      <c r="M371" s="69"/>
      <c r="N371" s="69"/>
      <c r="O371" s="69"/>
      <c r="P371" s="69"/>
      <c r="Q371" s="69"/>
      <c r="R371" s="69"/>
      <c r="S371" s="69"/>
      <c r="T371" s="69"/>
      <c r="U371" s="69"/>
      <c r="V371" s="69"/>
      <c r="W371" s="69"/>
      <c r="X371" s="69"/>
      <c r="Y371" s="69"/>
      <c r="Z371" s="69"/>
    </row>
    <row r="372" spans="1:26" ht="15.75" customHeight="1" x14ac:dyDescent="0.25">
      <c r="A372" s="69"/>
      <c r="B372" s="69"/>
      <c r="C372" s="69"/>
      <c r="D372" s="69"/>
      <c r="E372" s="69"/>
      <c r="F372" s="69"/>
      <c r="G372" s="69"/>
      <c r="H372" s="69"/>
      <c r="I372" s="69"/>
      <c r="J372" s="69"/>
      <c r="K372" s="69"/>
      <c r="L372" s="69"/>
      <c r="M372" s="69"/>
      <c r="N372" s="69"/>
      <c r="O372" s="69"/>
      <c r="P372" s="69"/>
      <c r="Q372" s="69"/>
      <c r="R372" s="69"/>
      <c r="S372" s="69"/>
      <c r="T372" s="69"/>
      <c r="U372" s="69"/>
      <c r="V372" s="69"/>
      <c r="W372" s="69"/>
      <c r="X372" s="69"/>
      <c r="Y372" s="69"/>
      <c r="Z372" s="69"/>
    </row>
    <row r="373" spans="1:26" ht="15.75" customHeight="1" x14ac:dyDescent="0.25">
      <c r="A373" s="69"/>
      <c r="B373" s="69"/>
      <c r="C373" s="69"/>
      <c r="D373" s="69"/>
      <c r="E373" s="69"/>
      <c r="F373" s="69"/>
      <c r="G373" s="69"/>
      <c r="H373" s="69"/>
      <c r="I373" s="69"/>
      <c r="J373" s="69"/>
      <c r="K373" s="69"/>
      <c r="L373" s="69"/>
      <c r="M373" s="69"/>
      <c r="N373" s="69"/>
      <c r="O373" s="69"/>
      <c r="P373" s="69"/>
      <c r="Q373" s="69"/>
      <c r="R373" s="69"/>
      <c r="S373" s="69"/>
      <c r="T373" s="69"/>
      <c r="U373" s="69"/>
      <c r="V373" s="69"/>
      <c r="W373" s="69"/>
      <c r="X373" s="69"/>
      <c r="Y373" s="69"/>
      <c r="Z373" s="69"/>
    </row>
    <row r="374" spans="1:26" ht="15.75" customHeight="1" x14ac:dyDescent="0.25">
      <c r="A374" s="69"/>
      <c r="B374" s="69"/>
      <c r="C374" s="69"/>
      <c r="D374" s="69"/>
      <c r="E374" s="69"/>
      <c r="F374" s="69"/>
      <c r="G374" s="69"/>
      <c r="H374" s="69"/>
      <c r="I374" s="69"/>
      <c r="J374" s="69"/>
      <c r="K374" s="69"/>
      <c r="L374" s="69"/>
      <c r="M374" s="69"/>
      <c r="N374" s="69"/>
      <c r="O374" s="69"/>
      <c r="P374" s="69"/>
      <c r="Q374" s="69"/>
      <c r="R374" s="69"/>
      <c r="S374" s="69"/>
      <c r="T374" s="69"/>
      <c r="U374" s="69"/>
      <c r="V374" s="69"/>
      <c r="W374" s="69"/>
      <c r="X374" s="69"/>
      <c r="Y374" s="69"/>
      <c r="Z374" s="69"/>
    </row>
    <row r="375" spans="1:26" ht="15.75" customHeight="1" x14ac:dyDescent="0.25">
      <c r="A375" s="69"/>
      <c r="B375" s="69"/>
      <c r="C375" s="69"/>
      <c r="D375" s="69"/>
      <c r="E375" s="69"/>
      <c r="F375" s="69"/>
      <c r="G375" s="69"/>
      <c r="H375" s="69"/>
      <c r="I375" s="69"/>
      <c r="J375" s="69"/>
      <c r="K375" s="69"/>
      <c r="L375" s="69"/>
      <c r="M375" s="69"/>
      <c r="N375" s="69"/>
      <c r="O375" s="69"/>
      <c r="P375" s="69"/>
      <c r="Q375" s="69"/>
      <c r="R375" s="69"/>
      <c r="S375" s="69"/>
      <c r="T375" s="69"/>
      <c r="U375" s="69"/>
      <c r="V375" s="69"/>
      <c r="W375" s="69"/>
      <c r="X375" s="69"/>
      <c r="Y375" s="69"/>
      <c r="Z375" s="69"/>
    </row>
    <row r="376" spans="1:26" ht="15.75" customHeight="1" x14ac:dyDescent="0.25">
      <c r="A376" s="69"/>
      <c r="B376" s="69"/>
      <c r="C376" s="69"/>
      <c r="D376" s="69"/>
      <c r="E376" s="69"/>
      <c r="F376" s="69"/>
      <c r="G376" s="69"/>
      <c r="H376" s="69"/>
      <c r="I376" s="69"/>
      <c r="J376" s="69"/>
      <c r="K376" s="69"/>
      <c r="L376" s="69"/>
      <c r="M376" s="69"/>
      <c r="N376" s="69"/>
      <c r="O376" s="69"/>
      <c r="P376" s="69"/>
      <c r="Q376" s="69"/>
      <c r="R376" s="69"/>
      <c r="S376" s="69"/>
      <c r="T376" s="69"/>
      <c r="U376" s="69"/>
      <c r="V376" s="69"/>
      <c r="W376" s="69"/>
      <c r="X376" s="69"/>
      <c r="Y376" s="69"/>
      <c r="Z376" s="69"/>
    </row>
    <row r="377" spans="1:26" ht="15.75" customHeight="1" x14ac:dyDescent="0.25">
      <c r="A377" s="69"/>
      <c r="B377" s="69"/>
      <c r="C377" s="69"/>
      <c r="D377" s="69"/>
      <c r="E377" s="69"/>
      <c r="F377" s="69"/>
      <c r="G377" s="69"/>
      <c r="H377" s="69"/>
      <c r="I377" s="69"/>
      <c r="J377" s="69"/>
      <c r="K377" s="69"/>
      <c r="L377" s="69"/>
      <c r="M377" s="69"/>
      <c r="N377" s="69"/>
      <c r="O377" s="69"/>
      <c r="P377" s="69"/>
      <c r="Q377" s="69"/>
      <c r="R377" s="69"/>
      <c r="S377" s="69"/>
      <c r="T377" s="69"/>
      <c r="U377" s="69"/>
      <c r="V377" s="69"/>
      <c r="W377" s="69"/>
      <c r="X377" s="69"/>
      <c r="Y377" s="69"/>
      <c r="Z377" s="69"/>
    </row>
    <row r="378" spans="1:26" ht="15.75" customHeight="1" x14ac:dyDescent="0.25">
      <c r="A378" s="69"/>
      <c r="B378" s="69"/>
      <c r="C378" s="69"/>
      <c r="D378" s="69"/>
      <c r="E378" s="69"/>
      <c r="F378" s="69"/>
      <c r="G378" s="69"/>
      <c r="H378" s="69"/>
      <c r="I378" s="69"/>
      <c r="J378" s="69"/>
      <c r="K378" s="69"/>
      <c r="L378" s="69"/>
      <c r="M378" s="69"/>
      <c r="N378" s="69"/>
      <c r="O378" s="69"/>
      <c r="P378" s="69"/>
      <c r="Q378" s="69"/>
      <c r="R378" s="69"/>
      <c r="S378" s="69"/>
      <c r="T378" s="69"/>
      <c r="U378" s="69"/>
      <c r="V378" s="69"/>
      <c r="W378" s="69"/>
      <c r="X378" s="69"/>
      <c r="Y378" s="69"/>
      <c r="Z378" s="69"/>
    </row>
    <row r="379" spans="1:26" ht="15.75" customHeight="1" x14ac:dyDescent="0.25">
      <c r="A379" s="69"/>
      <c r="B379" s="69"/>
      <c r="C379" s="69"/>
      <c r="D379" s="69"/>
      <c r="E379" s="69"/>
      <c r="F379" s="69"/>
      <c r="G379" s="69"/>
      <c r="H379" s="69"/>
      <c r="I379" s="69"/>
      <c r="J379" s="69"/>
      <c r="K379" s="69"/>
      <c r="L379" s="69"/>
      <c r="M379" s="69"/>
      <c r="N379" s="69"/>
      <c r="O379" s="69"/>
      <c r="P379" s="69"/>
      <c r="Q379" s="69"/>
      <c r="R379" s="69"/>
      <c r="S379" s="69"/>
      <c r="T379" s="69"/>
      <c r="U379" s="69"/>
      <c r="V379" s="69"/>
      <c r="W379" s="69"/>
      <c r="X379" s="69"/>
      <c r="Y379" s="69"/>
      <c r="Z379" s="69"/>
    </row>
    <row r="380" spans="1:26" ht="15.75" customHeight="1" x14ac:dyDescent="0.25">
      <c r="A380" s="69"/>
      <c r="B380" s="69"/>
      <c r="C380" s="69"/>
      <c r="D380" s="69"/>
      <c r="E380" s="69"/>
      <c r="F380" s="69"/>
      <c r="G380" s="69"/>
      <c r="H380" s="69"/>
      <c r="I380" s="69"/>
      <c r="J380" s="69"/>
      <c r="K380" s="69"/>
      <c r="L380" s="69"/>
      <c r="M380" s="69"/>
      <c r="N380" s="69"/>
      <c r="O380" s="69"/>
      <c r="P380" s="69"/>
      <c r="Q380" s="69"/>
      <c r="R380" s="69"/>
      <c r="S380" s="69"/>
      <c r="T380" s="69"/>
      <c r="U380" s="69"/>
      <c r="V380" s="69"/>
      <c r="W380" s="69"/>
      <c r="X380" s="69"/>
      <c r="Y380" s="69"/>
      <c r="Z380" s="69"/>
    </row>
    <row r="381" spans="1:26" ht="15.75" customHeight="1" x14ac:dyDescent="0.25">
      <c r="A381" s="69"/>
      <c r="B381" s="69"/>
      <c r="C381" s="69"/>
      <c r="D381" s="69"/>
      <c r="E381" s="69"/>
      <c r="F381" s="69"/>
      <c r="G381" s="69"/>
      <c r="H381" s="69"/>
      <c r="I381" s="69"/>
      <c r="J381" s="69"/>
      <c r="K381" s="69"/>
      <c r="L381" s="69"/>
      <c r="M381" s="69"/>
      <c r="N381" s="69"/>
      <c r="O381" s="69"/>
      <c r="P381" s="69"/>
      <c r="Q381" s="69"/>
      <c r="R381" s="69"/>
      <c r="S381" s="69"/>
      <c r="T381" s="69"/>
      <c r="U381" s="69"/>
      <c r="V381" s="69"/>
      <c r="W381" s="69"/>
      <c r="X381" s="69"/>
      <c r="Y381" s="69"/>
      <c r="Z381" s="69"/>
    </row>
    <row r="382" spans="1:26" ht="15.75" customHeight="1" x14ac:dyDescent="0.25">
      <c r="A382" s="69"/>
      <c r="B382" s="69"/>
      <c r="C382" s="69"/>
      <c r="D382" s="69"/>
      <c r="E382" s="69"/>
      <c r="F382" s="69"/>
      <c r="G382" s="69"/>
      <c r="H382" s="69"/>
      <c r="I382" s="69"/>
      <c r="J382" s="69"/>
      <c r="K382" s="69"/>
      <c r="L382" s="69"/>
      <c r="M382" s="69"/>
      <c r="N382" s="69"/>
      <c r="O382" s="69"/>
      <c r="P382" s="69"/>
      <c r="Q382" s="69"/>
      <c r="R382" s="69"/>
      <c r="S382" s="69"/>
      <c r="T382" s="69"/>
      <c r="U382" s="69"/>
      <c r="V382" s="69"/>
      <c r="W382" s="69"/>
      <c r="X382" s="69"/>
      <c r="Y382" s="69"/>
      <c r="Z382" s="69"/>
    </row>
    <row r="383" spans="1:26" ht="15.75" customHeight="1" x14ac:dyDescent="0.25">
      <c r="A383" s="69"/>
      <c r="B383" s="69"/>
      <c r="C383" s="69"/>
      <c r="D383" s="69"/>
      <c r="E383" s="69"/>
      <c r="F383" s="69"/>
      <c r="G383" s="69"/>
      <c r="H383" s="69"/>
      <c r="I383" s="69"/>
      <c r="J383" s="69"/>
      <c r="K383" s="69"/>
      <c r="L383" s="69"/>
      <c r="M383" s="69"/>
      <c r="N383" s="69"/>
      <c r="O383" s="69"/>
      <c r="P383" s="69"/>
      <c r="Q383" s="69"/>
      <c r="R383" s="69"/>
      <c r="S383" s="69"/>
      <c r="T383" s="69"/>
      <c r="U383" s="69"/>
      <c r="V383" s="69"/>
      <c r="W383" s="69"/>
      <c r="X383" s="69"/>
      <c r="Y383" s="69"/>
      <c r="Z383" s="69"/>
    </row>
    <row r="384" spans="1:26" ht="15.75" customHeight="1" x14ac:dyDescent="0.25">
      <c r="A384" s="69"/>
      <c r="B384" s="69"/>
      <c r="C384" s="69"/>
      <c r="D384" s="69"/>
      <c r="E384" s="69"/>
      <c r="F384" s="69"/>
      <c r="G384" s="69"/>
      <c r="H384" s="69"/>
      <c r="I384" s="69"/>
      <c r="J384" s="69"/>
      <c r="K384" s="69"/>
      <c r="L384" s="69"/>
      <c r="M384" s="69"/>
      <c r="N384" s="69"/>
      <c r="O384" s="69"/>
      <c r="P384" s="69"/>
      <c r="Q384" s="69"/>
      <c r="R384" s="69"/>
      <c r="S384" s="69"/>
      <c r="T384" s="69"/>
      <c r="U384" s="69"/>
      <c r="V384" s="69"/>
      <c r="W384" s="69"/>
      <c r="X384" s="69"/>
      <c r="Y384" s="69"/>
      <c r="Z384" s="69"/>
    </row>
    <row r="385" spans="1:26" ht="15.75" customHeight="1" x14ac:dyDescent="0.25">
      <c r="A385" s="69"/>
      <c r="B385" s="69"/>
      <c r="C385" s="69"/>
      <c r="D385" s="69"/>
      <c r="E385" s="69"/>
      <c r="F385" s="69"/>
      <c r="G385" s="69"/>
      <c r="H385" s="69"/>
      <c r="I385" s="69"/>
      <c r="J385" s="69"/>
      <c r="K385" s="69"/>
      <c r="L385" s="69"/>
      <c r="M385" s="69"/>
      <c r="N385" s="69"/>
      <c r="O385" s="69"/>
      <c r="P385" s="69"/>
      <c r="Q385" s="69"/>
      <c r="R385" s="69"/>
      <c r="S385" s="69"/>
      <c r="T385" s="69"/>
      <c r="U385" s="69"/>
      <c r="V385" s="69"/>
      <c r="W385" s="69"/>
      <c r="X385" s="69"/>
      <c r="Y385" s="69"/>
      <c r="Z385" s="69"/>
    </row>
    <row r="386" spans="1:26" ht="15.75" customHeight="1" x14ac:dyDescent="0.25">
      <c r="A386" s="69"/>
      <c r="B386" s="69"/>
      <c r="C386" s="69"/>
      <c r="D386" s="69"/>
      <c r="E386" s="69"/>
      <c r="F386" s="69"/>
      <c r="G386" s="69"/>
      <c r="H386" s="69"/>
      <c r="I386" s="69"/>
      <c r="J386" s="69"/>
      <c r="K386" s="69"/>
      <c r="L386" s="69"/>
      <c r="M386" s="69"/>
      <c r="N386" s="69"/>
      <c r="O386" s="69"/>
      <c r="P386" s="69"/>
      <c r="Q386" s="69"/>
      <c r="R386" s="69"/>
      <c r="S386" s="69"/>
      <c r="T386" s="69"/>
      <c r="U386" s="69"/>
      <c r="V386" s="69"/>
      <c r="W386" s="69"/>
      <c r="X386" s="69"/>
      <c r="Y386" s="69"/>
      <c r="Z386" s="69"/>
    </row>
    <row r="387" spans="1:26" ht="15.75" customHeight="1" x14ac:dyDescent="0.25">
      <c r="A387" s="69"/>
      <c r="B387" s="69"/>
      <c r="C387" s="69"/>
      <c r="D387" s="69"/>
      <c r="E387" s="69"/>
      <c r="F387" s="69"/>
      <c r="G387" s="69"/>
      <c r="H387" s="69"/>
      <c r="I387" s="69"/>
      <c r="J387" s="69"/>
      <c r="K387" s="69"/>
      <c r="L387" s="69"/>
      <c r="M387" s="69"/>
      <c r="N387" s="69"/>
      <c r="O387" s="69"/>
      <c r="P387" s="69"/>
      <c r="Q387" s="69"/>
      <c r="R387" s="69"/>
      <c r="S387" s="69"/>
      <c r="T387" s="69"/>
      <c r="U387" s="69"/>
      <c r="V387" s="69"/>
      <c r="W387" s="69"/>
      <c r="X387" s="69"/>
      <c r="Y387" s="69"/>
      <c r="Z387" s="69"/>
    </row>
    <row r="388" spans="1:26" ht="15.75" customHeight="1" x14ac:dyDescent="0.25">
      <c r="A388" s="69"/>
      <c r="B388" s="69"/>
      <c r="C388" s="69"/>
      <c r="D388" s="69"/>
      <c r="E388" s="69"/>
      <c r="F388" s="69"/>
      <c r="G388" s="69"/>
      <c r="H388" s="69"/>
      <c r="I388" s="69"/>
      <c r="J388" s="69"/>
      <c r="K388" s="69"/>
      <c r="L388" s="69"/>
      <c r="M388" s="69"/>
      <c r="N388" s="69"/>
      <c r="O388" s="69"/>
      <c r="P388" s="69"/>
      <c r="Q388" s="69"/>
      <c r="R388" s="69"/>
      <c r="S388" s="69"/>
      <c r="T388" s="69"/>
      <c r="U388" s="69"/>
      <c r="V388" s="69"/>
      <c r="W388" s="69"/>
      <c r="X388" s="69"/>
      <c r="Y388" s="69"/>
      <c r="Z388" s="69"/>
    </row>
    <row r="389" spans="1:26" ht="15.75" customHeight="1" x14ac:dyDescent="0.25">
      <c r="A389" s="69"/>
      <c r="B389" s="69"/>
      <c r="C389" s="69"/>
      <c r="D389" s="69"/>
      <c r="E389" s="69"/>
      <c r="F389" s="69"/>
      <c r="G389" s="69"/>
      <c r="H389" s="69"/>
      <c r="I389" s="69"/>
      <c r="J389" s="69"/>
      <c r="K389" s="69"/>
      <c r="L389" s="69"/>
      <c r="M389" s="69"/>
      <c r="N389" s="69"/>
      <c r="O389" s="69"/>
      <c r="P389" s="69"/>
      <c r="Q389" s="69"/>
      <c r="R389" s="69"/>
      <c r="S389" s="69"/>
      <c r="T389" s="69"/>
      <c r="U389" s="69"/>
      <c r="V389" s="69"/>
      <c r="W389" s="69"/>
      <c r="X389" s="69"/>
      <c r="Y389" s="69"/>
      <c r="Z389" s="69"/>
    </row>
    <row r="390" spans="1:26" ht="15.75" customHeight="1" x14ac:dyDescent="0.25">
      <c r="A390" s="69"/>
      <c r="B390" s="69"/>
      <c r="C390" s="69"/>
      <c r="D390" s="69"/>
      <c r="E390" s="69"/>
      <c r="F390" s="69"/>
      <c r="G390" s="69"/>
      <c r="H390" s="69"/>
      <c r="I390" s="69"/>
      <c r="J390" s="69"/>
      <c r="K390" s="69"/>
      <c r="L390" s="69"/>
      <c r="M390" s="69"/>
      <c r="N390" s="69"/>
      <c r="O390" s="69"/>
      <c r="P390" s="69"/>
      <c r="Q390" s="69"/>
      <c r="R390" s="69"/>
      <c r="S390" s="69"/>
      <c r="T390" s="69"/>
      <c r="U390" s="69"/>
      <c r="V390" s="69"/>
      <c r="W390" s="69"/>
      <c r="X390" s="69"/>
      <c r="Y390" s="69"/>
      <c r="Z390" s="69"/>
    </row>
    <row r="391" spans="1:26" ht="15.75" customHeight="1" x14ac:dyDescent="0.25">
      <c r="A391" s="69"/>
      <c r="B391" s="69"/>
      <c r="C391" s="69"/>
      <c r="D391" s="69"/>
      <c r="E391" s="69"/>
      <c r="F391" s="69"/>
      <c r="G391" s="69"/>
      <c r="H391" s="69"/>
      <c r="I391" s="69"/>
      <c r="J391" s="69"/>
      <c r="K391" s="69"/>
      <c r="L391" s="69"/>
      <c r="M391" s="69"/>
      <c r="N391" s="69"/>
      <c r="O391" s="69"/>
      <c r="P391" s="69"/>
      <c r="Q391" s="69"/>
      <c r="R391" s="69"/>
      <c r="S391" s="69"/>
      <c r="T391" s="69"/>
      <c r="U391" s="69"/>
      <c r="V391" s="69"/>
      <c r="W391" s="69"/>
      <c r="X391" s="69"/>
      <c r="Y391" s="69"/>
      <c r="Z391" s="69"/>
    </row>
    <row r="392" spans="1:26" ht="15.75" customHeight="1" x14ac:dyDescent="0.25">
      <c r="A392" s="69"/>
      <c r="B392" s="69"/>
      <c r="C392" s="69"/>
      <c r="D392" s="69"/>
      <c r="E392" s="69"/>
      <c r="F392" s="69"/>
      <c r="G392" s="69"/>
      <c r="H392" s="69"/>
      <c r="I392" s="69"/>
      <c r="J392" s="69"/>
      <c r="K392" s="69"/>
      <c r="L392" s="69"/>
      <c r="M392" s="69"/>
      <c r="N392" s="69"/>
      <c r="O392" s="69"/>
      <c r="P392" s="69"/>
      <c r="Q392" s="69"/>
      <c r="R392" s="69"/>
      <c r="S392" s="69"/>
      <c r="T392" s="69"/>
      <c r="U392" s="69"/>
      <c r="V392" s="69"/>
      <c r="W392" s="69"/>
      <c r="X392" s="69"/>
      <c r="Y392" s="69"/>
      <c r="Z392" s="69"/>
    </row>
    <row r="393" spans="1:26" ht="15.75" customHeight="1" x14ac:dyDescent="0.25">
      <c r="A393" s="69"/>
      <c r="B393" s="69"/>
      <c r="C393" s="69"/>
      <c r="D393" s="69"/>
      <c r="E393" s="69"/>
      <c r="F393" s="69"/>
      <c r="G393" s="69"/>
      <c r="H393" s="69"/>
      <c r="I393" s="69"/>
      <c r="J393" s="69"/>
      <c r="K393" s="69"/>
      <c r="L393" s="69"/>
      <c r="M393" s="69"/>
      <c r="N393" s="69"/>
      <c r="O393" s="69"/>
      <c r="P393" s="69"/>
      <c r="Q393" s="69"/>
      <c r="R393" s="69"/>
      <c r="S393" s="69"/>
      <c r="T393" s="69"/>
      <c r="U393" s="69"/>
      <c r="V393" s="69"/>
      <c r="W393" s="69"/>
      <c r="X393" s="69"/>
      <c r="Y393" s="69"/>
      <c r="Z393" s="69"/>
    </row>
    <row r="394" spans="1:26" ht="15.75" customHeight="1" x14ac:dyDescent="0.25">
      <c r="A394" s="69"/>
      <c r="B394" s="69"/>
      <c r="C394" s="69"/>
      <c r="D394" s="69"/>
      <c r="E394" s="69"/>
      <c r="F394" s="69"/>
      <c r="G394" s="69"/>
      <c r="H394" s="69"/>
      <c r="I394" s="69"/>
      <c r="J394" s="69"/>
      <c r="K394" s="69"/>
      <c r="L394" s="69"/>
      <c r="M394" s="69"/>
      <c r="N394" s="69"/>
      <c r="O394" s="69"/>
      <c r="P394" s="69"/>
      <c r="Q394" s="69"/>
      <c r="R394" s="69"/>
      <c r="S394" s="69"/>
      <c r="T394" s="69"/>
      <c r="U394" s="69"/>
      <c r="V394" s="69"/>
      <c r="W394" s="69"/>
      <c r="X394" s="69"/>
      <c r="Y394" s="69"/>
      <c r="Z394" s="69"/>
    </row>
    <row r="395" spans="1:26" ht="15.75" customHeight="1" x14ac:dyDescent="0.25">
      <c r="A395" s="69"/>
      <c r="B395" s="69"/>
      <c r="C395" s="69"/>
      <c r="D395" s="69"/>
      <c r="E395" s="69"/>
      <c r="F395" s="69"/>
      <c r="G395" s="69"/>
      <c r="H395" s="69"/>
      <c r="I395" s="69"/>
      <c r="J395" s="69"/>
      <c r="K395" s="69"/>
      <c r="L395" s="69"/>
      <c r="M395" s="69"/>
      <c r="N395" s="69"/>
      <c r="O395" s="69"/>
      <c r="P395" s="69"/>
      <c r="Q395" s="69"/>
      <c r="R395" s="69"/>
      <c r="S395" s="69"/>
      <c r="T395" s="69"/>
      <c r="U395" s="69"/>
      <c r="V395" s="69"/>
      <c r="W395" s="69"/>
      <c r="X395" s="69"/>
      <c r="Y395" s="69"/>
      <c r="Z395" s="69"/>
    </row>
    <row r="396" spans="1:26" ht="15.75" customHeight="1" x14ac:dyDescent="0.25">
      <c r="A396" s="69"/>
      <c r="B396" s="69"/>
      <c r="C396" s="69"/>
      <c r="D396" s="69"/>
      <c r="E396" s="69"/>
      <c r="F396" s="69"/>
      <c r="G396" s="69"/>
      <c r="H396" s="69"/>
      <c r="I396" s="69"/>
      <c r="J396" s="69"/>
      <c r="K396" s="69"/>
      <c r="L396" s="69"/>
      <c r="M396" s="69"/>
      <c r="N396" s="69"/>
      <c r="O396" s="69"/>
      <c r="P396" s="69"/>
      <c r="Q396" s="69"/>
      <c r="R396" s="69"/>
      <c r="S396" s="69"/>
      <c r="T396" s="69"/>
      <c r="U396" s="69"/>
      <c r="V396" s="69"/>
      <c r="W396" s="69"/>
      <c r="X396" s="69"/>
      <c r="Y396" s="69"/>
      <c r="Z396" s="69"/>
    </row>
    <row r="397" spans="1:26" ht="15.75" customHeight="1" x14ac:dyDescent="0.25">
      <c r="A397" s="69"/>
      <c r="B397" s="69"/>
      <c r="C397" s="69"/>
      <c r="D397" s="69"/>
      <c r="E397" s="69"/>
      <c r="F397" s="69"/>
      <c r="G397" s="69"/>
      <c r="H397" s="69"/>
      <c r="I397" s="69"/>
      <c r="J397" s="69"/>
      <c r="K397" s="69"/>
      <c r="L397" s="69"/>
      <c r="M397" s="69"/>
      <c r="N397" s="69"/>
      <c r="O397" s="69"/>
      <c r="P397" s="69"/>
      <c r="Q397" s="69"/>
      <c r="R397" s="69"/>
      <c r="S397" s="69"/>
      <c r="T397" s="69"/>
      <c r="U397" s="69"/>
      <c r="V397" s="69"/>
      <c r="W397" s="69"/>
      <c r="X397" s="69"/>
      <c r="Y397" s="69"/>
      <c r="Z397" s="69"/>
    </row>
    <row r="398" spans="1:26" ht="15.75" customHeight="1" x14ac:dyDescent="0.25">
      <c r="A398" s="69"/>
      <c r="B398" s="69"/>
      <c r="C398" s="69"/>
      <c r="D398" s="69"/>
      <c r="E398" s="69"/>
      <c r="F398" s="69"/>
      <c r="G398" s="69"/>
      <c r="H398" s="69"/>
      <c r="I398" s="69"/>
      <c r="J398" s="69"/>
      <c r="K398" s="69"/>
      <c r="L398" s="69"/>
      <c r="M398" s="69"/>
      <c r="N398" s="69"/>
      <c r="O398" s="69"/>
      <c r="P398" s="69"/>
      <c r="Q398" s="69"/>
      <c r="R398" s="69"/>
      <c r="S398" s="69"/>
      <c r="T398" s="69"/>
      <c r="U398" s="69"/>
      <c r="V398" s="69"/>
      <c r="W398" s="69"/>
      <c r="X398" s="69"/>
      <c r="Y398" s="69"/>
      <c r="Z398" s="69"/>
    </row>
    <row r="399" spans="1:26" ht="15.75" customHeight="1" x14ac:dyDescent="0.25">
      <c r="A399" s="69"/>
      <c r="B399" s="69"/>
      <c r="C399" s="69"/>
      <c r="D399" s="69"/>
      <c r="E399" s="69"/>
      <c r="F399" s="69"/>
      <c r="G399" s="69"/>
      <c r="H399" s="69"/>
      <c r="I399" s="69"/>
      <c r="J399" s="69"/>
      <c r="K399" s="69"/>
      <c r="L399" s="69"/>
      <c r="M399" s="69"/>
      <c r="N399" s="69"/>
      <c r="O399" s="69"/>
      <c r="P399" s="69"/>
      <c r="Q399" s="69"/>
      <c r="R399" s="69"/>
      <c r="S399" s="69"/>
      <c r="T399" s="69"/>
      <c r="U399" s="69"/>
      <c r="V399" s="69"/>
      <c r="W399" s="69"/>
      <c r="X399" s="69"/>
      <c r="Y399" s="69"/>
      <c r="Z399" s="69"/>
    </row>
    <row r="400" spans="1:26" ht="15.75" customHeight="1" x14ac:dyDescent="0.25">
      <c r="A400" s="69"/>
      <c r="B400" s="69"/>
      <c r="C400" s="69"/>
      <c r="D400" s="69"/>
      <c r="E400" s="69"/>
      <c r="F400" s="69"/>
      <c r="G400" s="69"/>
      <c r="H400" s="69"/>
      <c r="I400" s="69"/>
      <c r="J400" s="69"/>
      <c r="K400" s="69"/>
      <c r="L400" s="69"/>
      <c r="M400" s="69"/>
      <c r="N400" s="69"/>
      <c r="O400" s="69"/>
      <c r="P400" s="69"/>
      <c r="Q400" s="69"/>
      <c r="R400" s="69"/>
      <c r="S400" s="69"/>
      <c r="T400" s="69"/>
      <c r="U400" s="69"/>
      <c r="V400" s="69"/>
      <c r="W400" s="69"/>
      <c r="X400" s="69"/>
      <c r="Y400" s="69"/>
      <c r="Z400" s="69"/>
    </row>
    <row r="401" spans="1:26" ht="15.75" customHeight="1" x14ac:dyDescent="0.25">
      <c r="A401" s="69"/>
      <c r="B401" s="69"/>
      <c r="C401" s="69"/>
      <c r="D401" s="69"/>
      <c r="E401" s="69"/>
      <c r="F401" s="69"/>
      <c r="G401" s="69"/>
      <c r="H401" s="69"/>
      <c r="I401" s="69"/>
      <c r="J401" s="69"/>
      <c r="K401" s="69"/>
      <c r="L401" s="69"/>
      <c r="M401" s="69"/>
      <c r="N401" s="69"/>
      <c r="O401" s="69"/>
      <c r="P401" s="69"/>
      <c r="Q401" s="69"/>
      <c r="R401" s="69"/>
      <c r="S401" s="69"/>
      <c r="T401" s="69"/>
      <c r="U401" s="69"/>
      <c r="V401" s="69"/>
      <c r="W401" s="69"/>
      <c r="X401" s="69"/>
      <c r="Y401" s="69"/>
      <c r="Z401" s="69"/>
    </row>
    <row r="402" spans="1:26" ht="15.75" customHeight="1" x14ac:dyDescent="0.25">
      <c r="A402" s="69"/>
      <c r="B402" s="69"/>
      <c r="C402" s="69"/>
      <c r="D402" s="69"/>
      <c r="E402" s="69"/>
      <c r="F402" s="69"/>
      <c r="G402" s="69"/>
      <c r="H402" s="69"/>
      <c r="I402" s="69"/>
      <c r="J402" s="69"/>
      <c r="K402" s="69"/>
      <c r="L402" s="69"/>
      <c r="M402" s="69"/>
      <c r="N402" s="69"/>
      <c r="O402" s="69"/>
      <c r="P402" s="69"/>
      <c r="Q402" s="69"/>
      <c r="R402" s="69"/>
      <c r="S402" s="69"/>
      <c r="T402" s="69"/>
      <c r="U402" s="69"/>
      <c r="V402" s="69"/>
      <c r="W402" s="69"/>
      <c r="X402" s="69"/>
      <c r="Y402" s="69"/>
      <c r="Z402" s="69"/>
    </row>
    <row r="403" spans="1:26" ht="15.75" customHeight="1" x14ac:dyDescent="0.25">
      <c r="A403" s="69"/>
      <c r="B403" s="69"/>
      <c r="C403" s="69"/>
      <c r="D403" s="69"/>
      <c r="E403" s="69"/>
      <c r="F403" s="69"/>
      <c r="G403" s="69"/>
      <c r="H403" s="69"/>
      <c r="I403" s="69"/>
      <c r="J403" s="69"/>
      <c r="K403" s="69"/>
      <c r="L403" s="69"/>
      <c r="M403" s="69"/>
      <c r="N403" s="69"/>
      <c r="O403" s="69"/>
      <c r="P403" s="69"/>
      <c r="Q403" s="69"/>
      <c r="R403" s="69"/>
      <c r="S403" s="69"/>
      <c r="T403" s="69"/>
      <c r="U403" s="69"/>
      <c r="V403" s="69"/>
      <c r="W403" s="69"/>
      <c r="X403" s="69"/>
      <c r="Y403" s="69"/>
      <c r="Z403" s="69"/>
    </row>
    <row r="404" spans="1:26" ht="15.75" customHeight="1" x14ac:dyDescent="0.25">
      <c r="A404" s="69"/>
      <c r="B404" s="69"/>
      <c r="C404" s="69"/>
      <c r="D404" s="69"/>
      <c r="E404" s="69"/>
      <c r="F404" s="69"/>
      <c r="G404" s="69"/>
      <c r="H404" s="69"/>
      <c r="I404" s="69"/>
      <c r="J404" s="69"/>
      <c r="K404" s="69"/>
      <c r="L404" s="69"/>
      <c r="M404" s="69"/>
      <c r="N404" s="69"/>
      <c r="O404" s="69"/>
      <c r="P404" s="69"/>
      <c r="Q404" s="69"/>
      <c r="R404" s="69"/>
      <c r="S404" s="69"/>
      <c r="T404" s="69"/>
      <c r="U404" s="69"/>
      <c r="V404" s="69"/>
      <c r="W404" s="69"/>
      <c r="X404" s="69"/>
      <c r="Y404" s="69"/>
      <c r="Z404" s="69"/>
    </row>
    <row r="405" spans="1:26" ht="15.75" customHeight="1" x14ac:dyDescent="0.25">
      <c r="A405" s="69"/>
      <c r="B405" s="69"/>
      <c r="C405" s="69"/>
      <c r="D405" s="69"/>
      <c r="E405" s="69"/>
      <c r="F405" s="69"/>
      <c r="G405" s="69"/>
      <c r="H405" s="69"/>
      <c r="I405" s="69"/>
      <c r="J405" s="69"/>
      <c r="K405" s="69"/>
      <c r="L405" s="69"/>
      <c r="M405" s="69"/>
      <c r="N405" s="69"/>
      <c r="O405" s="69"/>
      <c r="P405" s="69"/>
      <c r="Q405" s="69"/>
      <c r="R405" s="69"/>
      <c r="S405" s="69"/>
      <c r="T405" s="69"/>
      <c r="U405" s="69"/>
      <c r="V405" s="69"/>
      <c r="W405" s="69"/>
      <c r="X405" s="69"/>
      <c r="Y405" s="69"/>
      <c r="Z405" s="69"/>
    </row>
    <row r="406" spans="1:26" ht="15.75" customHeight="1" x14ac:dyDescent="0.25">
      <c r="A406" s="69"/>
      <c r="B406" s="69"/>
      <c r="C406" s="69"/>
      <c r="D406" s="69"/>
      <c r="E406" s="69"/>
      <c r="F406" s="69"/>
      <c r="G406" s="69"/>
      <c r="H406" s="69"/>
      <c r="I406" s="69"/>
      <c r="J406" s="69"/>
      <c r="K406" s="69"/>
      <c r="L406" s="69"/>
      <c r="M406" s="69"/>
      <c r="N406" s="69"/>
      <c r="O406" s="69"/>
      <c r="P406" s="69"/>
      <c r="Q406" s="69"/>
      <c r="R406" s="69"/>
      <c r="S406" s="69"/>
      <c r="T406" s="69"/>
      <c r="U406" s="69"/>
      <c r="V406" s="69"/>
      <c r="W406" s="69"/>
      <c r="X406" s="69"/>
      <c r="Y406" s="69"/>
      <c r="Z406" s="69"/>
    </row>
    <row r="407" spans="1:26" ht="15.75" customHeight="1" x14ac:dyDescent="0.25">
      <c r="A407" s="69"/>
      <c r="B407" s="69"/>
      <c r="C407" s="69"/>
      <c r="D407" s="69"/>
      <c r="E407" s="69"/>
      <c r="F407" s="69"/>
      <c r="G407" s="69"/>
      <c r="H407" s="69"/>
      <c r="I407" s="69"/>
      <c r="J407" s="69"/>
      <c r="K407" s="69"/>
      <c r="L407" s="69"/>
      <c r="M407" s="69"/>
      <c r="N407" s="69"/>
      <c r="O407" s="69"/>
      <c r="P407" s="69"/>
      <c r="Q407" s="69"/>
      <c r="R407" s="69"/>
      <c r="S407" s="69"/>
      <c r="T407" s="69"/>
      <c r="U407" s="69"/>
      <c r="V407" s="69"/>
      <c r="W407" s="69"/>
      <c r="X407" s="69"/>
      <c r="Y407" s="69"/>
      <c r="Z407" s="69"/>
    </row>
    <row r="408" spans="1:26" ht="15.75" customHeight="1" x14ac:dyDescent="0.25">
      <c r="A408" s="69"/>
      <c r="B408" s="69"/>
      <c r="C408" s="69"/>
      <c r="D408" s="69"/>
      <c r="E408" s="69"/>
      <c r="F408" s="69"/>
      <c r="G408" s="69"/>
      <c r="H408" s="69"/>
      <c r="I408" s="69"/>
      <c r="J408" s="69"/>
      <c r="K408" s="69"/>
      <c r="L408" s="69"/>
      <c r="M408" s="69"/>
      <c r="N408" s="69"/>
      <c r="O408" s="69"/>
      <c r="P408" s="69"/>
      <c r="Q408" s="69"/>
      <c r="R408" s="69"/>
      <c r="S408" s="69"/>
      <c r="T408" s="69"/>
      <c r="U408" s="69"/>
      <c r="V408" s="69"/>
      <c r="W408" s="69"/>
      <c r="X408" s="69"/>
      <c r="Y408" s="69"/>
      <c r="Z408" s="69"/>
    </row>
    <row r="409" spans="1:26" ht="15.75" customHeight="1" x14ac:dyDescent="0.25">
      <c r="A409" s="69"/>
      <c r="B409" s="69"/>
      <c r="C409" s="69"/>
      <c r="D409" s="69"/>
      <c r="E409" s="69"/>
      <c r="F409" s="69"/>
      <c r="G409" s="69"/>
      <c r="H409" s="69"/>
      <c r="I409" s="69"/>
      <c r="J409" s="69"/>
      <c r="K409" s="69"/>
      <c r="L409" s="69"/>
      <c r="M409" s="69"/>
      <c r="N409" s="69"/>
      <c r="O409" s="69"/>
      <c r="P409" s="69"/>
      <c r="Q409" s="69"/>
      <c r="R409" s="69"/>
      <c r="S409" s="69"/>
      <c r="T409" s="69"/>
      <c r="U409" s="69"/>
      <c r="V409" s="69"/>
      <c r="W409" s="69"/>
      <c r="X409" s="69"/>
      <c r="Y409" s="69"/>
      <c r="Z409" s="69"/>
    </row>
    <row r="410" spans="1:26" ht="15.75" customHeight="1" x14ac:dyDescent="0.25">
      <c r="A410" s="69"/>
      <c r="B410" s="69"/>
      <c r="C410" s="69"/>
      <c r="D410" s="69"/>
      <c r="E410" s="69"/>
      <c r="F410" s="69"/>
      <c r="G410" s="69"/>
      <c r="H410" s="69"/>
      <c r="I410" s="69"/>
      <c r="J410" s="69"/>
      <c r="K410" s="69"/>
      <c r="L410" s="69"/>
      <c r="M410" s="69"/>
      <c r="N410" s="69"/>
      <c r="O410" s="69"/>
      <c r="P410" s="69"/>
      <c r="Q410" s="69"/>
      <c r="R410" s="69"/>
      <c r="S410" s="69"/>
      <c r="T410" s="69"/>
      <c r="U410" s="69"/>
      <c r="V410" s="69"/>
      <c r="W410" s="69"/>
      <c r="X410" s="69"/>
      <c r="Y410" s="69"/>
      <c r="Z410" s="69"/>
    </row>
    <row r="411" spans="1:26" ht="15.75" customHeight="1" x14ac:dyDescent="0.25">
      <c r="A411" s="69"/>
      <c r="B411" s="69"/>
      <c r="C411" s="69"/>
      <c r="D411" s="69"/>
      <c r="E411" s="69"/>
      <c r="F411" s="69"/>
      <c r="G411" s="69"/>
      <c r="H411" s="69"/>
      <c r="I411" s="69"/>
      <c r="J411" s="69"/>
      <c r="K411" s="69"/>
      <c r="L411" s="69"/>
      <c r="M411" s="69"/>
      <c r="N411" s="69"/>
      <c r="O411" s="69"/>
      <c r="P411" s="69"/>
      <c r="Q411" s="69"/>
      <c r="R411" s="69"/>
      <c r="S411" s="69"/>
      <c r="T411" s="69"/>
      <c r="U411" s="69"/>
      <c r="V411" s="69"/>
      <c r="W411" s="69"/>
      <c r="X411" s="69"/>
      <c r="Y411" s="69"/>
      <c r="Z411" s="69"/>
    </row>
    <row r="412" spans="1:26" ht="15.75" customHeight="1" x14ac:dyDescent="0.25">
      <c r="A412" s="69"/>
      <c r="B412" s="69"/>
      <c r="C412" s="69"/>
      <c r="D412" s="69"/>
      <c r="E412" s="69"/>
      <c r="F412" s="69"/>
      <c r="G412" s="69"/>
      <c r="H412" s="69"/>
      <c r="I412" s="69"/>
      <c r="J412" s="69"/>
      <c r="K412" s="69"/>
      <c r="L412" s="69"/>
      <c r="M412" s="69"/>
      <c r="N412" s="69"/>
      <c r="O412" s="69"/>
      <c r="P412" s="69"/>
      <c r="Q412" s="69"/>
      <c r="R412" s="69"/>
      <c r="S412" s="69"/>
      <c r="T412" s="69"/>
      <c r="U412" s="69"/>
      <c r="V412" s="69"/>
      <c r="W412" s="69"/>
      <c r="X412" s="69"/>
      <c r="Y412" s="69"/>
      <c r="Z412" s="69"/>
    </row>
    <row r="413" spans="1:26" ht="15.75" customHeight="1" x14ac:dyDescent="0.25">
      <c r="A413" s="69"/>
      <c r="B413" s="69"/>
      <c r="C413" s="69"/>
      <c r="D413" s="69"/>
      <c r="E413" s="69"/>
      <c r="F413" s="69"/>
      <c r="G413" s="69"/>
      <c r="H413" s="69"/>
      <c r="I413" s="69"/>
      <c r="J413" s="69"/>
      <c r="K413" s="69"/>
      <c r="L413" s="69"/>
      <c r="M413" s="69"/>
      <c r="N413" s="69"/>
      <c r="O413" s="69"/>
      <c r="P413" s="69"/>
      <c r="Q413" s="69"/>
      <c r="R413" s="69"/>
      <c r="S413" s="69"/>
      <c r="T413" s="69"/>
      <c r="U413" s="69"/>
      <c r="V413" s="69"/>
      <c r="W413" s="69"/>
      <c r="X413" s="69"/>
      <c r="Y413" s="69"/>
      <c r="Z413" s="69"/>
    </row>
    <row r="414" spans="1:26" ht="15.75" customHeight="1" x14ac:dyDescent="0.25">
      <c r="A414" s="69"/>
      <c r="B414" s="69"/>
      <c r="C414" s="69"/>
      <c r="D414" s="69"/>
      <c r="E414" s="69"/>
      <c r="F414" s="69"/>
      <c r="G414" s="69"/>
      <c r="H414" s="69"/>
      <c r="I414" s="69"/>
      <c r="J414" s="69"/>
      <c r="K414" s="69"/>
      <c r="L414" s="69"/>
      <c r="M414" s="69"/>
      <c r="N414" s="69"/>
      <c r="O414" s="69"/>
      <c r="P414" s="69"/>
      <c r="Q414" s="69"/>
      <c r="R414" s="69"/>
      <c r="S414" s="69"/>
      <c r="T414" s="69"/>
      <c r="U414" s="69"/>
      <c r="V414" s="69"/>
      <c r="W414" s="69"/>
      <c r="X414" s="69"/>
      <c r="Y414" s="69"/>
      <c r="Z414" s="69"/>
    </row>
    <row r="415" spans="1:26" ht="15.75" customHeight="1" x14ac:dyDescent="0.25">
      <c r="A415" s="69"/>
      <c r="B415" s="69"/>
      <c r="C415" s="69"/>
      <c r="D415" s="69"/>
      <c r="E415" s="69"/>
      <c r="F415" s="69"/>
      <c r="G415" s="69"/>
      <c r="H415" s="69"/>
      <c r="I415" s="69"/>
      <c r="J415" s="69"/>
      <c r="K415" s="69"/>
      <c r="L415" s="69"/>
      <c r="M415" s="69"/>
      <c r="N415" s="69"/>
      <c r="O415" s="69"/>
      <c r="P415" s="69"/>
      <c r="Q415" s="69"/>
      <c r="R415" s="69"/>
      <c r="S415" s="69"/>
      <c r="T415" s="69"/>
      <c r="U415" s="69"/>
      <c r="V415" s="69"/>
      <c r="W415" s="69"/>
      <c r="X415" s="69"/>
      <c r="Y415" s="69"/>
      <c r="Z415" s="69"/>
    </row>
    <row r="416" spans="1:26" ht="15.75" customHeight="1" x14ac:dyDescent="0.25">
      <c r="A416" s="69"/>
      <c r="B416" s="69"/>
      <c r="C416" s="69"/>
      <c r="D416" s="69"/>
      <c r="E416" s="69"/>
      <c r="F416" s="69"/>
      <c r="G416" s="69"/>
      <c r="H416" s="69"/>
      <c r="I416" s="69"/>
      <c r="J416" s="69"/>
      <c r="K416" s="69"/>
      <c r="L416" s="69"/>
      <c r="M416" s="69"/>
      <c r="N416" s="69"/>
      <c r="O416" s="69"/>
      <c r="P416" s="69"/>
      <c r="Q416" s="69"/>
      <c r="R416" s="69"/>
      <c r="S416" s="69"/>
      <c r="T416" s="69"/>
      <c r="U416" s="69"/>
      <c r="V416" s="69"/>
      <c r="W416" s="69"/>
      <c r="X416" s="69"/>
      <c r="Y416" s="69"/>
      <c r="Z416" s="69"/>
    </row>
    <row r="417" spans="1:26" ht="15.75" customHeight="1" x14ac:dyDescent="0.25">
      <c r="A417" s="69"/>
      <c r="B417" s="69"/>
      <c r="C417" s="69"/>
      <c r="D417" s="69"/>
      <c r="E417" s="69"/>
      <c r="F417" s="69"/>
      <c r="G417" s="69"/>
      <c r="H417" s="69"/>
      <c r="I417" s="69"/>
      <c r="J417" s="69"/>
      <c r="K417" s="69"/>
      <c r="L417" s="69"/>
      <c r="M417" s="69"/>
      <c r="N417" s="69"/>
      <c r="O417" s="69"/>
      <c r="P417" s="69"/>
      <c r="Q417" s="69"/>
      <c r="R417" s="69"/>
      <c r="S417" s="69"/>
      <c r="T417" s="69"/>
      <c r="U417" s="69"/>
      <c r="V417" s="69"/>
      <c r="W417" s="69"/>
      <c r="X417" s="69"/>
      <c r="Y417" s="69"/>
      <c r="Z417" s="69"/>
    </row>
    <row r="418" spans="1:26" ht="15.75" customHeight="1" x14ac:dyDescent="0.25">
      <c r="A418" s="69"/>
      <c r="B418" s="69"/>
      <c r="C418" s="69"/>
      <c r="D418" s="69"/>
      <c r="E418" s="69"/>
      <c r="F418" s="69"/>
      <c r="G418" s="69"/>
      <c r="H418" s="69"/>
      <c r="I418" s="69"/>
      <c r="J418" s="69"/>
      <c r="K418" s="69"/>
      <c r="L418" s="69"/>
      <c r="M418" s="69"/>
      <c r="N418" s="69"/>
      <c r="O418" s="69"/>
      <c r="P418" s="69"/>
      <c r="Q418" s="69"/>
      <c r="R418" s="69"/>
      <c r="S418" s="69"/>
      <c r="T418" s="69"/>
      <c r="U418" s="69"/>
      <c r="V418" s="69"/>
      <c r="W418" s="69"/>
      <c r="X418" s="69"/>
      <c r="Y418" s="69"/>
      <c r="Z418" s="69"/>
    </row>
    <row r="419" spans="1:26" ht="15.75" customHeight="1" x14ac:dyDescent="0.25">
      <c r="A419" s="69"/>
      <c r="B419" s="69"/>
      <c r="C419" s="69"/>
      <c r="D419" s="69"/>
      <c r="E419" s="69"/>
      <c r="F419" s="69"/>
      <c r="G419" s="69"/>
      <c r="H419" s="69"/>
      <c r="I419" s="69"/>
      <c r="J419" s="69"/>
      <c r="K419" s="69"/>
      <c r="L419" s="69"/>
      <c r="M419" s="69"/>
      <c r="N419" s="69"/>
      <c r="O419" s="69"/>
      <c r="P419" s="69"/>
      <c r="Q419" s="69"/>
      <c r="R419" s="69"/>
      <c r="S419" s="69"/>
      <c r="T419" s="69"/>
      <c r="U419" s="69"/>
      <c r="V419" s="69"/>
      <c r="W419" s="69"/>
      <c r="X419" s="69"/>
      <c r="Y419" s="69"/>
      <c r="Z419" s="69"/>
    </row>
    <row r="420" spans="1:26" ht="15.75" customHeight="1" x14ac:dyDescent="0.25">
      <c r="A420" s="69"/>
      <c r="B420" s="69"/>
      <c r="C420" s="69"/>
      <c r="D420" s="69"/>
      <c r="E420" s="69"/>
      <c r="F420" s="69"/>
      <c r="G420" s="69"/>
      <c r="H420" s="69"/>
      <c r="I420" s="69"/>
      <c r="J420" s="69"/>
      <c r="K420" s="69"/>
      <c r="L420" s="69"/>
      <c r="M420" s="69"/>
      <c r="N420" s="69"/>
      <c r="O420" s="69"/>
      <c r="P420" s="69"/>
      <c r="Q420" s="69"/>
      <c r="R420" s="69"/>
      <c r="S420" s="69"/>
      <c r="T420" s="69"/>
      <c r="U420" s="69"/>
      <c r="V420" s="69"/>
      <c r="W420" s="69"/>
      <c r="X420" s="69"/>
      <c r="Y420" s="69"/>
      <c r="Z420" s="69"/>
    </row>
    <row r="421" spans="1:26" ht="15.75" customHeight="1" x14ac:dyDescent="0.25">
      <c r="A421" s="69"/>
      <c r="B421" s="69"/>
      <c r="C421" s="69"/>
      <c r="D421" s="69"/>
      <c r="E421" s="69"/>
      <c r="F421" s="69"/>
      <c r="G421" s="69"/>
      <c r="H421" s="69"/>
      <c r="I421" s="69"/>
      <c r="J421" s="69"/>
      <c r="K421" s="69"/>
      <c r="L421" s="69"/>
      <c r="M421" s="69"/>
      <c r="N421" s="69"/>
      <c r="O421" s="69"/>
      <c r="P421" s="69"/>
      <c r="Q421" s="69"/>
      <c r="R421" s="69"/>
      <c r="S421" s="69"/>
      <c r="T421" s="69"/>
      <c r="U421" s="69"/>
      <c r="V421" s="69"/>
      <c r="W421" s="69"/>
      <c r="X421" s="69"/>
      <c r="Y421" s="69"/>
      <c r="Z421" s="69"/>
    </row>
    <row r="422" spans="1:26" ht="15.75" customHeight="1" x14ac:dyDescent="0.25">
      <c r="A422" s="69"/>
      <c r="B422" s="69"/>
      <c r="C422" s="69"/>
      <c r="D422" s="69"/>
      <c r="E422" s="69"/>
      <c r="F422" s="69"/>
      <c r="G422" s="69"/>
      <c r="H422" s="69"/>
      <c r="I422" s="69"/>
      <c r="J422" s="69"/>
      <c r="K422" s="69"/>
      <c r="L422" s="69"/>
      <c r="M422" s="69"/>
      <c r="N422" s="69"/>
      <c r="O422" s="69"/>
      <c r="P422" s="69"/>
      <c r="Q422" s="69"/>
      <c r="R422" s="69"/>
      <c r="S422" s="69"/>
      <c r="T422" s="69"/>
      <c r="U422" s="69"/>
      <c r="V422" s="69"/>
      <c r="W422" s="69"/>
      <c r="X422" s="69"/>
      <c r="Y422" s="69"/>
      <c r="Z422" s="69"/>
    </row>
    <row r="423" spans="1:26" ht="15.75" customHeight="1" x14ac:dyDescent="0.25">
      <c r="A423" s="69"/>
      <c r="B423" s="69"/>
      <c r="C423" s="69"/>
      <c r="D423" s="69"/>
      <c r="E423" s="69"/>
      <c r="F423" s="69"/>
      <c r="G423" s="69"/>
      <c r="H423" s="69"/>
      <c r="I423" s="69"/>
      <c r="J423" s="69"/>
      <c r="K423" s="69"/>
      <c r="L423" s="69"/>
      <c r="M423" s="69"/>
      <c r="N423" s="69"/>
      <c r="O423" s="69"/>
      <c r="P423" s="69"/>
      <c r="Q423" s="69"/>
      <c r="R423" s="69"/>
      <c r="S423" s="69"/>
      <c r="T423" s="69"/>
      <c r="U423" s="69"/>
      <c r="V423" s="69"/>
      <c r="W423" s="69"/>
      <c r="X423" s="69"/>
      <c r="Y423" s="69"/>
      <c r="Z423" s="69"/>
    </row>
    <row r="424" spans="1:26" ht="15.75" customHeight="1" x14ac:dyDescent="0.25">
      <c r="A424" s="69"/>
      <c r="B424" s="69"/>
      <c r="C424" s="69"/>
      <c r="D424" s="69"/>
      <c r="E424" s="69"/>
      <c r="F424" s="69"/>
      <c r="G424" s="69"/>
      <c r="H424" s="69"/>
      <c r="I424" s="69"/>
      <c r="J424" s="69"/>
      <c r="K424" s="69"/>
      <c r="L424" s="69"/>
      <c r="M424" s="69"/>
      <c r="N424" s="69"/>
      <c r="O424" s="69"/>
      <c r="P424" s="69"/>
      <c r="Q424" s="69"/>
      <c r="R424" s="69"/>
      <c r="S424" s="69"/>
      <c r="T424" s="69"/>
      <c r="U424" s="69"/>
      <c r="V424" s="69"/>
      <c r="W424" s="69"/>
      <c r="X424" s="69"/>
      <c r="Y424" s="69"/>
      <c r="Z424" s="69"/>
    </row>
    <row r="425" spans="1:26" ht="15.75" customHeight="1" x14ac:dyDescent="0.25">
      <c r="A425" s="69"/>
      <c r="B425" s="69"/>
      <c r="C425" s="69"/>
      <c r="D425" s="69"/>
      <c r="E425" s="69"/>
      <c r="F425" s="69"/>
      <c r="G425" s="69"/>
      <c r="H425" s="69"/>
      <c r="I425" s="69"/>
      <c r="J425" s="69"/>
      <c r="K425" s="69"/>
      <c r="L425" s="69"/>
      <c r="M425" s="69"/>
      <c r="N425" s="69"/>
      <c r="O425" s="69"/>
      <c r="P425" s="69"/>
      <c r="Q425" s="69"/>
      <c r="R425" s="69"/>
      <c r="S425" s="69"/>
      <c r="T425" s="69"/>
      <c r="U425" s="69"/>
      <c r="V425" s="69"/>
      <c r="W425" s="69"/>
      <c r="X425" s="69"/>
      <c r="Y425" s="69"/>
      <c r="Z425" s="69"/>
    </row>
    <row r="426" spans="1:26" ht="15.75" customHeight="1" x14ac:dyDescent="0.25">
      <c r="A426" s="69"/>
      <c r="B426" s="69"/>
      <c r="C426" s="69"/>
      <c r="D426" s="69"/>
      <c r="E426" s="69"/>
      <c r="F426" s="69"/>
      <c r="G426" s="69"/>
      <c r="H426" s="69"/>
      <c r="I426" s="69"/>
      <c r="J426" s="69"/>
      <c r="K426" s="69"/>
      <c r="L426" s="69"/>
      <c r="M426" s="69"/>
      <c r="N426" s="69"/>
      <c r="O426" s="69"/>
      <c r="P426" s="69"/>
      <c r="Q426" s="69"/>
      <c r="R426" s="69"/>
      <c r="S426" s="69"/>
      <c r="T426" s="69"/>
      <c r="U426" s="69"/>
      <c r="V426" s="69"/>
      <c r="W426" s="69"/>
      <c r="X426" s="69"/>
      <c r="Y426" s="69"/>
      <c r="Z426" s="69"/>
    </row>
    <row r="427" spans="1:26" ht="15.75" customHeight="1" x14ac:dyDescent="0.25">
      <c r="A427" s="69"/>
      <c r="B427" s="69"/>
      <c r="C427" s="69"/>
      <c r="D427" s="69"/>
      <c r="E427" s="69"/>
      <c r="F427" s="69"/>
      <c r="G427" s="69"/>
      <c r="H427" s="69"/>
      <c r="I427" s="69"/>
      <c r="J427" s="69"/>
      <c r="K427" s="69"/>
      <c r="L427" s="69"/>
      <c r="M427" s="69"/>
      <c r="N427" s="69"/>
      <c r="O427" s="69"/>
      <c r="P427" s="69"/>
      <c r="Q427" s="69"/>
      <c r="R427" s="69"/>
      <c r="S427" s="69"/>
      <c r="T427" s="69"/>
      <c r="U427" s="69"/>
      <c r="V427" s="69"/>
      <c r="W427" s="69"/>
      <c r="X427" s="69"/>
      <c r="Y427" s="69"/>
      <c r="Z427" s="69"/>
    </row>
    <row r="428" spans="1:26" ht="15.75" customHeight="1" x14ac:dyDescent="0.25">
      <c r="A428" s="69"/>
      <c r="B428" s="69"/>
      <c r="C428" s="69"/>
      <c r="D428" s="69"/>
      <c r="E428" s="69"/>
      <c r="F428" s="69"/>
      <c r="G428" s="69"/>
      <c r="H428" s="69"/>
      <c r="I428" s="69"/>
      <c r="J428" s="69"/>
      <c r="K428" s="69"/>
      <c r="L428" s="69"/>
      <c r="M428" s="69"/>
      <c r="N428" s="69"/>
      <c r="O428" s="69"/>
      <c r="P428" s="69"/>
      <c r="Q428" s="69"/>
      <c r="R428" s="69"/>
      <c r="S428" s="69"/>
      <c r="T428" s="69"/>
      <c r="U428" s="69"/>
      <c r="V428" s="69"/>
      <c r="W428" s="69"/>
      <c r="X428" s="69"/>
      <c r="Y428" s="69"/>
      <c r="Z428" s="69"/>
    </row>
    <row r="429" spans="1:26" ht="15.75" customHeight="1" x14ac:dyDescent="0.25">
      <c r="A429" s="69"/>
      <c r="B429" s="69"/>
      <c r="C429" s="69"/>
      <c r="D429" s="69"/>
      <c r="E429" s="69"/>
      <c r="F429" s="69"/>
      <c r="G429" s="69"/>
      <c r="H429" s="69"/>
      <c r="I429" s="69"/>
      <c r="J429" s="69"/>
      <c r="K429" s="69"/>
      <c r="L429" s="69"/>
      <c r="M429" s="69"/>
      <c r="N429" s="69"/>
      <c r="O429" s="69"/>
      <c r="P429" s="69"/>
      <c r="Q429" s="69"/>
      <c r="R429" s="69"/>
      <c r="S429" s="69"/>
      <c r="T429" s="69"/>
      <c r="U429" s="69"/>
      <c r="V429" s="69"/>
      <c r="W429" s="69"/>
      <c r="X429" s="69"/>
      <c r="Y429" s="69"/>
      <c r="Z429" s="69"/>
    </row>
    <row r="430" spans="1:26" ht="15.75" customHeight="1" x14ac:dyDescent="0.25">
      <c r="A430" s="69"/>
      <c r="B430" s="69"/>
      <c r="C430" s="69"/>
      <c r="D430" s="69"/>
      <c r="E430" s="69"/>
      <c r="F430" s="69"/>
      <c r="G430" s="69"/>
      <c r="H430" s="69"/>
      <c r="I430" s="69"/>
      <c r="J430" s="69"/>
      <c r="K430" s="69"/>
      <c r="L430" s="69"/>
      <c r="M430" s="69"/>
      <c r="N430" s="69"/>
      <c r="O430" s="69"/>
      <c r="P430" s="69"/>
      <c r="Q430" s="69"/>
      <c r="R430" s="69"/>
      <c r="S430" s="69"/>
      <c r="T430" s="69"/>
      <c r="U430" s="69"/>
      <c r="V430" s="69"/>
      <c r="W430" s="69"/>
      <c r="X430" s="69"/>
      <c r="Y430" s="69"/>
      <c r="Z430" s="69"/>
    </row>
    <row r="431" spans="1:26" ht="15.75" customHeight="1" x14ac:dyDescent="0.25">
      <c r="A431" s="69"/>
      <c r="B431" s="69"/>
      <c r="C431" s="69"/>
      <c r="D431" s="69"/>
      <c r="E431" s="69"/>
      <c r="F431" s="69"/>
      <c r="G431" s="69"/>
      <c r="H431" s="69"/>
      <c r="I431" s="69"/>
      <c r="J431" s="69"/>
      <c r="K431" s="69"/>
      <c r="L431" s="69"/>
      <c r="M431" s="69"/>
      <c r="N431" s="69"/>
      <c r="O431" s="69"/>
      <c r="P431" s="69"/>
      <c r="Q431" s="69"/>
      <c r="R431" s="69"/>
      <c r="S431" s="69"/>
      <c r="T431" s="69"/>
      <c r="U431" s="69"/>
      <c r="V431" s="69"/>
      <c r="W431" s="69"/>
      <c r="X431" s="69"/>
      <c r="Y431" s="69"/>
      <c r="Z431" s="69"/>
    </row>
    <row r="432" spans="1:26" ht="15.75" customHeight="1" x14ac:dyDescent="0.25">
      <c r="A432" s="69"/>
      <c r="B432" s="69"/>
      <c r="C432" s="69"/>
      <c r="D432" s="69"/>
      <c r="E432" s="69"/>
      <c r="F432" s="69"/>
      <c r="G432" s="69"/>
      <c r="H432" s="69"/>
      <c r="I432" s="69"/>
      <c r="J432" s="69"/>
      <c r="K432" s="69"/>
      <c r="L432" s="69"/>
      <c r="M432" s="69"/>
      <c r="N432" s="69"/>
      <c r="O432" s="69"/>
      <c r="P432" s="69"/>
      <c r="Q432" s="69"/>
      <c r="R432" s="69"/>
      <c r="S432" s="69"/>
      <c r="T432" s="69"/>
      <c r="U432" s="69"/>
      <c r="V432" s="69"/>
      <c r="W432" s="69"/>
      <c r="X432" s="69"/>
      <c r="Y432" s="69"/>
      <c r="Z432" s="69"/>
    </row>
    <row r="433" spans="1:26" ht="15.75" customHeight="1" x14ac:dyDescent="0.25">
      <c r="A433" s="69"/>
      <c r="B433" s="69"/>
      <c r="C433" s="69"/>
      <c r="D433" s="69"/>
      <c r="E433" s="69"/>
      <c r="F433" s="69"/>
      <c r="G433" s="69"/>
      <c r="H433" s="69"/>
      <c r="I433" s="69"/>
      <c r="J433" s="69"/>
      <c r="K433" s="69"/>
      <c r="L433" s="69"/>
      <c r="M433" s="69"/>
      <c r="N433" s="69"/>
      <c r="O433" s="69"/>
      <c r="P433" s="69"/>
      <c r="Q433" s="69"/>
      <c r="R433" s="69"/>
      <c r="S433" s="69"/>
      <c r="T433" s="69"/>
      <c r="U433" s="69"/>
      <c r="V433" s="69"/>
      <c r="W433" s="69"/>
      <c r="X433" s="69"/>
      <c r="Y433" s="69"/>
      <c r="Z433" s="69"/>
    </row>
    <row r="434" spans="1:26" ht="15.75" customHeight="1" x14ac:dyDescent="0.25">
      <c r="A434" s="69"/>
      <c r="B434" s="69"/>
      <c r="C434" s="69"/>
      <c r="D434" s="69"/>
      <c r="E434" s="69"/>
      <c r="F434" s="69"/>
      <c r="G434" s="69"/>
      <c r="H434" s="69"/>
      <c r="I434" s="69"/>
      <c r="J434" s="69"/>
      <c r="K434" s="69"/>
      <c r="L434" s="69"/>
      <c r="M434" s="69"/>
      <c r="N434" s="69"/>
      <c r="O434" s="69"/>
      <c r="P434" s="69"/>
      <c r="Q434" s="69"/>
      <c r="R434" s="69"/>
      <c r="S434" s="69"/>
      <c r="T434" s="69"/>
      <c r="U434" s="69"/>
      <c r="V434" s="69"/>
      <c r="W434" s="69"/>
      <c r="X434" s="69"/>
      <c r="Y434" s="69"/>
      <c r="Z434" s="69"/>
    </row>
    <row r="435" spans="1:26" ht="15.75" customHeight="1" x14ac:dyDescent="0.25">
      <c r="A435" s="69"/>
      <c r="B435" s="69"/>
      <c r="C435" s="69"/>
      <c r="D435" s="69"/>
      <c r="E435" s="69"/>
      <c r="F435" s="69"/>
      <c r="G435" s="69"/>
      <c r="H435" s="69"/>
      <c r="I435" s="69"/>
      <c r="J435" s="69"/>
      <c r="K435" s="69"/>
      <c r="L435" s="69"/>
      <c r="M435" s="69"/>
      <c r="N435" s="69"/>
      <c r="O435" s="69"/>
      <c r="P435" s="69"/>
      <c r="Q435" s="69"/>
      <c r="R435" s="69"/>
      <c r="S435" s="69"/>
      <c r="T435" s="69"/>
      <c r="U435" s="69"/>
      <c r="V435" s="69"/>
      <c r="W435" s="69"/>
      <c r="X435" s="69"/>
      <c r="Y435" s="69"/>
      <c r="Z435" s="69"/>
    </row>
    <row r="436" spans="1:26" ht="15.75" customHeight="1" x14ac:dyDescent="0.25">
      <c r="A436" s="69"/>
      <c r="B436" s="69"/>
      <c r="C436" s="69"/>
      <c r="D436" s="69"/>
      <c r="E436" s="69"/>
      <c r="F436" s="69"/>
      <c r="G436" s="69"/>
      <c r="H436" s="69"/>
      <c r="I436" s="69"/>
      <c r="J436" s="69"/>
      <c r="K436" s="69"/>
      <c r="L436" s="69"/>
      <c r="M436" s="69"/>
      <c r="N436" s="69"/>
      <c r="O436" s="69"/>
      <c r="P436" s="69"/>
      <c r="Q436" s="69"/>
      <c r="R436" s="69"/>
      <c r="S436" s="69"/>
      <c r="T436" s="69"/>
      <c r="U436" s="69"/>
      <c r="V436" s="69"/>
      <c r="W436" s="69"/>
      <c r="X436" s="69"/>
      <c r="Y436" s="69"/>
      <c r="Z436" s="69"/>
    </row>
    <row r="437" spans="1:26" ht="15.75" customHeight="1" x14ac:dyDescent="0.25">
      <c r="A437" s="69"/>
      <c r="B437" s="69"/>
      <c r="C437" s="69"/>
      <c r="D437" s="69"/>
      <c r="E437" s="69"/>
      <c r="F437" s="69"/>
      <c r="G437" s="69"/>
      <c r="H437" s="69"/>
      <c r="I437" s="69"/>
      <c r="J437" s="69"/>
      <c r="K437" s="69"/>
      <c r="L437" s="69"/>
      <c r="M437" s="69"/>
      <c r="N437" s="69"/>
      <c r="O437" s="69"/>
      <c r="P437" s="69"/>
      <c r="Q437" s="69"/>
      <c r="R437" s="69"/>
      <c r="S437" s="69"/>
      <c r="T437" s="69"/>
      <c r="U437" s="69"/>
      <c r="V437" s="69"/>
      <c r="W437" s="69"/>
      <c r="X437" s="69"/>
      <c r="Y437" s="69"/>
      <c r="Z437" s="69"/>
    </row>
    <row r="438" spans="1:26" ht="15.75" customHeight="1" x14ac:dyDescent="0.25">
      <c r="A438" s="69"/>
      <c r="B438" s="69"/>
      <c r="C438" s="69"/>
      <c r="D438" s="69"/>
      <c r="E438" s="69"/>
      <c r="F438" s="69"/>
      <c r="G438" s="69"/>
      <c r="H438" s="69"/>
      <c r="I438" s="69"/>
      <c r="J438" s="69"/>
      <c r="K438" s="69"/>
      <c r="L438" s="69"/>
      <c r="M438" s="69"/>
      <c r="N438" s="69"/>
      <c r="O438" s="69"/>
      <c r="P438" s="69"/>
      <c r="Q438" s="69"/>
      <c r="R438" s="69"/>
      <c r="S438" s="69"/>
      <c r="T438" s="69"/>
      <c r="U438" s="69"/>
      <c r="V438" s="69"/>
      <c r="W438" s="69"/>
      <c r="X438" s="69"/>
      <c r="Y438" s="69"/>
      <c r="Z438" s="69"/>
    </row>
    <row r="439" spans="1:26" ht="15.75" customHeight="1" x14ac:dyDescent="0.25">
      <c r="A439" s="69"/>
      <c r="B439" s="69"/>
      <c r="C439" s="69"/>
      <c r="D439" s="69"/>
      <c r="E439" s="69"/>
      <c r="F439" s="69"/>
      <c r="G439" s="69"/>
      <c r="H439" s="69"/>
      <c r="I439" s="69"/>
      <c r="J439" s="69"/>
      <c r="K439" s="69"/>
      <c r="L439" s="69"/>
      <c r="M439" s="69"/>
      <c r="N439" s="69"/>
      <c r="O439" s="69"/>
      <c r="P439" s="69"/>
      <c r="Q439" s="69"/>
      <c r="R439" s="69"/>
      <c r="S439" s="69"/>
      <c r="T439" s="69"/>
      <c r="U439" s="69"/>
      <c r="V439" s="69"/>
      <c r="W439" s="69"/>
      <c r="X439" s="69"/>
      <c r="Y439" s="69"/>
      <c r="Z439" s="69"/>
    </row>
    <row r="440" spans="1:26" ht="15.75" customHeight="1" x14ac:dyDescent="0.25">
      <c r="A440" s="69"/>
      <c r="B440" s="69"/>
      <c r="C440" s="69"/>
      <c r="D440" s="69"/>
      <c r="E440" s="69"/>
      <c r="F440" s="69"/>
      <c r="G440" s="69"/>
      <c r="H440" s="69"/>
      <c r="I440" s="69"/>
      <c r="J440" s="69"/>
      <c r="K440" s="69"/>
      <c r="L440" s="69"/>
      <c r="M440" s="69"/>
      <c r="N440" s="69"/>
      <c r="O440" s="69"/>
      <c r="P440" s="69"/>
      <c r="Q440" s="69"/>
      <c r="R440" s="69"/>
      <c r="S440" s="69"/>
      <c r="T440" s="69"/>
      <c r="U440" s="69"/>
      <c r="V440" s="69"/>
      <c r="W440" s="69"/>
      <c r="X440" s="69"/>
      <c r="Y440" s="69"/>
      <c r="Z440" s="69"/>
    </row>
    <row r="441" spans="1:26" ht="15.75" customHeight="1" x14ac:dyDescent="0.25">
      <c r="A441" s="69"/>
      <c r="B441" s="69"/>
      <c r="C441" s="69"/>
      <c r="D441" s="69"/>
      <c r="E441" s="69"/>
      <c r="F441" s="69"/>
      <c r="G441" s="69"/>
      <c r="H441" s="69"/>
      <c r="I441" s="69"/>
      <c r="J441" s="69"/>
      <c r="K441" s="69"/>
      <c r="L441" s="69"/>
      <c r="M441" s="69"/>
      <c r="N441" s="69"/>
      <c r="O441" s="69"/>
      <c r="P441" s="69"/>
      <c r="Q441" s="69"/>
      <c r="R441" s="69"/>
      <c r="S441" s="69"/>
      <c r="T441" s="69"/>
      <c r="U441" s="69"/>
      <c r="V441" s="69"/>
      <c r="W441" s="69"/>
      <c r="X441" s="69"/>
      <c r="Y441" s="69"/>
      <c r="Z441" s="69"/>
    </row>
    <row r="442" spans="1:26" ht="15.75" customHeight="1" x14ac:dyDescent="0.25">
      <c r="A442" s="69"/>
      <c r="B442" s="69"/>
      <c r="C442" s="69"/>
      <c r="D442" s="69"/>
      <c r="E442" s="69"/>
      <c r="F442" s="69"/>
      <c r="G442" s="69"/>
      <c r="H442" s="69"/>
      <c r="I442" s="69"/>
      <c r="J442" s="69"/>
      <c r="K442" s="69"/>
      <c r="L442" s="69"/>
      <c r="M442" s="69"/>
      <c r="N442" s="69"/>
      <c r="O442" s="69"/>
      <c r="P442" s="69"/>
      <c r="Q442" s="69"/>
      <c r="R442" s="69"/>
      <c r="S442" s="69"/>
      <c r="T442" s="69"/>
      <c r="U442" s="69"/>
      <c r="V442" s="69"/>
      <c r="W442" s="69"/>
      <c r="X442" s="69"/>
      <c r="Y442" s="69"/>
      <c r="Z442" s="69"/>
    </row>
    <row r="443" spans="1:26" ht="15.75" customHeight="1" x14ac:dyDescent="0.25">
      <c r="A443" s="69"/>
      <c r="B443" s="69"/>
      <c r="C443" s="69"/>
      <c r="D443" s="69"/>
      <c r="E443" s="69"/>
      <c r="F443" s="69"/>
      <c r="G443" s="69"/>
      <c r="H443" s="69"/>
      <c r="I443" s="69"/>
      <c r="J443" s="69"/>
      <c r="K443" s="69"/>
      <c r="L443" s="69"/>
      <c r="M443" s="69"/>
      <c r="N443" s="69"/>
      <c r="O443" s="69"/>
      <c r="P443" s="69"/>
      <c r="Q443" s="69"/>
      <c r="R443" s="69"/>
      <c r="S443" s="69"/>
      <c r="T443" s="69"/>
      <c r="U443" s="69"/>
      <c r="V443" s="69"/>
      <c r="W443" s="69"/>
      <c r="X443" s="69"/>
      <c r="Y443" s="69"/>
      <c r="Z443" s="69"/>
    </row>
    <row r="444" spans="1:26" ht="15.75" customHeight="1" x14ac:dyDescent="0.25">
      <c r="A444" s="69"/>
      <c r="B444" s="69"/>
      <c r="C444" s="69"/>
      <c r="D444" s="69"/>
      <c r="E444" s="69"/>
      <c r="F444" s="69"/>
      <c r="G444" s="69"/>
      <c r="H444" s="69"/>
      <c r="I444" s="69"/>
      <c r="J444" s="69"/>
      <c r="K444" s="69"/>
      <c r="L444" s="69"/>
      <c r="M444" s="69"/>
      <c r="N444" s="69"/>
      <c r="O444" s="69"/>
      <c r="P444" s="69"/>
      <c r="Q444" s="69"/>
      <c r="R444" s="69"/>
      <c r="S444" s="69"/>
      <c r="T444" s="69"/>
      <c r="U444" s="69"/>
      <c r="V444" s="69"/>
      <c r="W444" s="69"/>
      <c r="X444" s="69"/>
      <c r="Y444" s="69"/>
      <c r="Z444" s="69"/>
    </row>
    <row r="445" spans="1:26" ht="15.75" customHeight="1" x14ac:dyDescent="0.25">
      <c r="A445" s="69"/>
      <c r="B445" s="69"/>
      <c r="C445" s="69"/>
      <c r="D445" s="69"/>
      <c r="E445" s="69"/>
      <c r="F445" s="69"/>
      <c r="G445" s="69"/>
      <c r="H445" s="69"/>
      <c r="I445" s="69"/>
      <c r="J445" s="69"/>
      <c r="K445" s="69"/>
      <c r="L445" s="69"/>
      <c r="M445" s="69"/>
      <c r="N445" s="69"/>
      <c r="O445" s="69"/>
      <c r="P445" s="69"/>
      <c r="Q445" s="69"/>
      <c r="R445" s="69"/>
      <c r="S445" s="69"/>
      <c r="T445" s="69"/>
      <c r="U445" s="69"/>
      <c r="V445" s="69"/>
      <c r="W445" s="69"/>
      <c r="X445" s="69"/>
      <c r="Y445" s="69"/>
      <c r="Z445" s="69"/>
    </row>
    <row r="446" spans="1:26" ht="15.75" customHeight="1" x14ac:dyDescent="0.25">
      <c r="A446" s="69"/>
      <c r="B446" s="69"/>
      <c r="C446" s="69"/>
      <c r="D446" s="69"/>
      <c r="E446" s="69"/>
      <c r="F446" s="69"/>
      <c r="G446" s="69"/>
      <c r="H446" s="69"/>
      <c r="I446" s="69"/>
      <c r="J446" s="69"/>
      <c r="K446" s="69"/>
      <c r="L446" s="69"/>
      <c r="M446" s="69"/>
      <c r="N446" s="69"/>
      <c r="O446" s="69"/>
      <c r="P446" s="69"/>
      <c r="Q446" s="69"/>
      <c r="R446" s="69"/>
      <c r="S446" s="69"/>
      <c r="T446" s="69"/>
      <c r="U446" s="69"/>
      <c r="V446" s="69"/>
      <c r="W446" s="69"/>
      <c r="X446" s="69"/>
      <c r="Y446" s="69"/>
      <c r="Z446" s="69"/>
    </row>
    <row r="447" spans="1:26" ht="15.75" customHeight="1" x14ac:dyDescent="0.25">
      <c r="A447" s="69"/>
      <c r="B447" s="69"/>
      <c r="C447" s="69"/>
      <c r="D447" s="69"/>
      <c r="E447" s="69"/>
      <c r="F447" s="69"/>
      <c r="G447" s="69"/>
      <c r="H447" s="69"/>
      <c r="I447" s="69"/>
      <c r="J447" s="69"/>
      <c r="K447" s="69"/>
      <c r="L447" s="69"/>
      <c r="M447" s="69"/>
      <c r="N447" s="69"/>
      <c r="O447" s="69"/>
      <c r="P447" s="69"/>
      <c r="Q447" s="69"/>
      <c r="R447" s="69"/>
      <c r="S447" s="69"/>
      <c r="T447" s="69"/>
      <c r="U447" s="69"/>
      <c r="V447" s="69"/>
      <c r="W447" s="69"/>
      <c r="X447" s="69"/>
      <c r="Y447" s="69"/>
      <c r="Z447" s="69"/>
    </row>
    <row r="448" spans="1:26" ht="15.75" customHeight="1" x14ac:dyDescent="0.25">
      <c r="A448" s="69"/>
      <c r="B448" s="69"/>
      <c r="C448" s="69"/>
      <c r="D448" s="69"/>
      <c r="E448" s="69"/>
      <c r="F448" s="69"/>
      <c r="G448" s="69"/>
      <c r="H448" s="69"/>
      <c r="I448" s="69"/>
      <c r="J448" s="69"/>
      <c r="K448" s="69"/>
      <c r="L448" s="69"/>
      <c r="M448" s="69"/>
      <c r="N448" s="69"/>
      <c r="O448" s="69"/>
      <c r="P448" s="69"/>
      <c r="Q448" s="69"/>
      <c r="R448" s="69"/>
      <c r="S448" s="69"/>
      <c r="T448" s="69"/>
      <c r="U448" s="69"/>
      <c r="V448" s="69"/>
      <c r="W448" s="69"/>
      <c r="X448" s="69"/>
      <c r="Y448" s="69"/>
      <c r="Z448" s="69"/>
    </row>
    <row r="449" spans="1:26" ht="15.75" customHeight="1" x14ac:dyDescent="0.25">
      <c r="A449" s="69"/>
      <c r="B449" s="69"/>
      <c r="C449" s="69"/>
      <c r="D449" s="69"/>
      <c r="E449" s="69"/>
      <c r="F449" s="69"/>
      <c r="G449" s="69"/>
      <c r="H449" s="69"/>
      <c r="I449" s="69"/>
      <c r="J449" s="69"/>
      <c r="K449" s="69"/>
      <c r="L449" s="69"/>
      <c r="M449" s="69"/>
      <c r="N449" s="69"/>
      <c r="O449" s="69"/>
      <c r="P449" s="69"/>
      <c r="Q449" s="69"/>
      <c r="R449" s="69"/>
      <c r="S449" s="69"/>
      <c r="T449" s="69"/>
      <c r="U449" s="69"/>
      <c r="V449" s="69"/>
      <c r="W449" s="69"/>
      <c r="X449" s="69"/>
      <c r="Y449" s="69"/>
      <c r="Z449" s="69"/>
    </row>
    <row r="450" spans="1:26" ht="15.75" customHeight="1" x14ac:dyDescent="0.25">
      <c r="A450" s="69"/>
      <c r="B450" s="69"/>
      <c r="C450" s="69"/>
      <c r="D450" s="69"/>
      <c r="E450" s="69"/>
      <c r="F450" s="69"/>
      <c r="G450" s="69"/>
      <c r="H450" s="69"/>
      <c r="I450" s="69"/>
      <c r="J450" s="69"/>
      <c r="K450" s="69"/>
      <c r="L450" s="69"/>
      <c r="M450" s="69"/>
      <c r="N450" s="69"/>
      <c r="O450" s="69"/>
      <c r="P450" s="69"/>
      <c r="Q450" s="69"/>
      <c r="R450" s="69"/>
      <c r="S450" s="69"/>
      <c r="T450" s="69"/>
      <c r="U450" s="69"/>
      <c r="V450" s="69"/>
      <c r="W450" s="69"/>
      <c r="X450" s="69"/>
      <c r="Y450" s="69"/>
      <c r="Z450" s="69"/>
    </row>
    <row r="451" spans="1:26" ht="15.75" customHeight="1" x14ac:dyDescent="0.25">
      <c r="A451" s="69"/>
      <c r="B451" s="69"/>
      <c r="C451" s="69"/>
      <c r="D451" s="69"/>
      <c r="E451" s="69"/>
      <c r="F451" s="69"/>
      <c r="G451" s="69"/>
      <c r="H451" s="69"/>
      <c r="I451" s="69"/>
      <c r="J451" s="69"/>
      <c r="K451" s="69"/>
      <c r="L451" s="69"/>
      <c r="M451" s="69"/>
      <c r="N451" s="69"/>
      <c r="O451" s="69"/>
      <c r="P451" s="69"/>
      <c r="Q451" s="69"/>
      <c r="R451" s="69"/>
      <c r="S451" s="69"/>
      <c r="T451" s="69"/>
      <c r="U451" s="69"/>
      <c r="V451" s="69"/>
      <c r="W451" s="69"/>
      <c r="X451" s="69"/>
      <c r="Y451" s="69"/>
      <c r="Z451" s="69"/>
    </row>
    <row r="452" spans="1:26" ht="15.75" customHeight="1" x14ac:dyDescent="0.25">
      <c r="A452" s="69"/>
      <c r="B452" s="69"/>
      <c r="C452" s="69"/>
      <c r="D452" s="69"/>
      <c r="E452" s="69"/>
      <c r="F452" s="69"/>
      <c r="G452" s="69"/>
      <c r="H452" s="69"/>
      <c r="I452" s="69"/>
      <c r="J452" s="69"/>
      <c r="K452" s="69"/>
      <c r="L452" s="69"/>
      <c r="M452" s="69"/>
      <c r="N452" s="69"/>
      <c r="O452" s="69"/>
      <c r="P452" s="69"/>
      <c r="Q452" s="69"/>
      <c r="R452" s="69"/>
      <c r="S452" s="69"/>
      <c r="T452" s="69"/>
      <c r="U452" s="69"/>
      <c r="V452" s="69"/>
      <c r="W452" s="69"/>
      <c r="X452" s="69"/>
      <c r="Y452" s="69"/>
      <c r="Z452" s="69"/>
    </row>
    <row r="453" spans="1:26" ht="15.75" customHeight="1" x14ac:dyDescent="0.25">
      <c r="A453" s="69"/>
      <c r="B453" s="69"/>
      <c r="C453" s="69"/>
      <c r="D453" s="69"/>
      <c r="E453" s="69"/>
      <c r="F453" s="69"/>
      <c r="G453" s="69"/>
      <c r="H453" s="69"/>
      <c r="I453" s="69"/>
      <c r="J453" s="69"/>
      <c r="K453" s="69"/>
      <c r="L453" s="69"/>
      <c r="M453" s="69"/>
      <c r="N453" s="69"/>
      <c r="O453" s="69"/>
      <c r="P453" s="69"/>
      <c r="Q453" s="69"/>
      <c r="R453" s="69"/>
      <c r="S453" s="69"/>
      <c r="T453" s="69"/>
      <c r="U453" s="69"/>
      <c r="V453" s="69"/>
      <c r="W453" s="69"/>
      <c r="X453" s="69"/>
      <c r="Y453" s="69"/>
      <c r="Z453" s="69"/>
    </row>
    <row r="454" spans="1:26" ht="15.75" customHeight="1" x14ac:dyDescent="0.25">
      <c r="A454" s="69"/>
      <c r="B454" s="69"/>
      <c r="C454" s="69"/>
      <c r="D454" s="69"/>
      <c r="E454" s="69"/>
      <c r="F454" s="69"/>
      <c r="G454" s="69"/>
      <c r="H454" s="69"/>
      <c r="I454" s="69"/>
      <c r="J454" s="69"/>
      <c r="K454" s="69"/>
      <c r="L454" s="69"/>
      <c r="M454" s="69"/>
      <c r="N454" s="69"/>
      <c r="O454" s="69"/>
      <c r="P454" s="69"/>
      <c r="Q454" s="69"/>
      <c r="R454" s="69"/>
      <c r="S454" s="69"/>
      <c r="T454" s="69"/>
      <c r="U454" s="69"/>
      <c r="V454" s="69"/>
      <c r="W454" s="69"/>
      <c r="X454" s="69"/>
      <c r="Y454" s="69"/>
      <c r="Z454" s="69"/>
    </row>
    <row r="455" spans="1:26" ht="15.75" customHeight="1" x14ac:dyDescent="0.25">
      <c r="A455" s="69"/>
      <c r="B455" s="69"/>
      <c r="C455" s="69"/>
      <c r="D455" s="69"/>
      <c r="E455" s="69"/>
      <c r="F455" s="69"/>
      <c r="G455" s="69"/>
      <c r="H455" s="69"/>
      <c r="I455" s="69"/>
      <c r="J455" s="69"/>
      <c r="K455" s="69"/>
      <c r="L455" s="69"/>
      <c r="M455" s="69"/>
      <c r="N455" s="69"/>
      <c r="O455" s="69"/>
      <c r="P455" s="69"/>
      <c r="Q455" s="69"/>
      <c r="R455" s="69"/>
      <c r="S455" s="69"/>
      <c r="T455" s="69"/>
      <c r="U455" s="69"/>
      <c r="V455" s="69"/>
      <c r="W455" s="69"/>
      <c r="X455" s="69"/>
      <c r="Y455" s="69"/>
      <c r="Z455" s="69"/>
    </row>
    <row r="456" spans="1:26" ht="15.75" customHeight="1" x14ac:dyDescent="0.25">
      <c r="A456" s="69"/>
      <c r="B456" s="69"/>
      <c r="C456" s="69"/>
      <c r="D456" s="69"/>
      <c r="E456" s="69"/>
      <c r="F456" s="69"/>
      <c r="G456" s="69"/>
      <c r="H456" s="69"/>
      <c r="I456" s="69"/>
      <c r="J456" s="69"/>
      <c r="K456" s="69"/>
      <c r="L456" s="69"/>
      <c r="M456" s="69"/>
      <c r="N456" s="69"/>
      <c r="O456" s="69"/>
      <c r="P456" s="69"/>
      <c r="Q456" s="69"/>
      <c r="R456" s="69"/>
      <c r="S456" s="69"/>
      <c r="T456" s="69"/>
      <c r="U456" s="69"/>
      <c r="V456" s="69"/>
      <c r="W456" s="69"/>
      <c r="X456" s="69"/>
      <c r="Y456" s="69"/>
      <c r="Z456" s="69"/>
    </row>
    <row r="457" spans="1:26" ht="15.75" customHeight="1" x14ac:dyDescent="0.25">
      <c r="A457" s="69"/>
      <c r="B457" s="69"/>
      <c r="C457" s="69"/>
      <c r="D457" s="69"/>
      <c r="E457" s="69"/>
      <c r="F457" s="69"/>
      <c r="G457" s="69"/>
      <c r="H457" s="69"/>
      <c r="I457" s="69"/>
      <c r="J457" s="69"/>
      <c r="K457" s="69"/>
      <c r="L457" s="69"/>
      <c r="M457" s="69"/>
      <c r="N457" s="69"/>
      <c r="O457" s="69"/>
      <c r="P457" s="69"/>
      <c r="Q457" s="69"/>
      <c r="R457" s="69"/>
      <c r="S457" s="69"/>
      <c r="T457" s="69"/>
      <c r="U457" s="69"/>
      <c r="V457" s="69"/>
      <c r="W457" s="69"/>
      <c r="X457" s="69"/>
      <c r="Y457" s="69"/>
      <c r="Z457" s="69"/>
    </row>
    <row r="458" spans="1:26" ht="15.75" customHeight="1" x14ac:dyDescent="0.25">
      <c r="A458" s="69"/>
      <c r="B458" s="69"/>
      <c r="C458" s="69"/>
      <c r="D458" s="69"/>
      <c r="E458" s="69"/>
      <c r="F458" s="69"/>
      <c r="G458" s="69"/>
      <c r="H458" s="69"/>
      <c r="I458" s="69"/>
      <c r="J458" s="69"/>
      <c r="K458" s="69"/>
      <c r="L458" s="69"/>
      <c r="M458" s="69"/>
      <c r="N458" s="69"/>
      <c r="O458" s="69"/>
      <c r="P458" s="69"/>
      <c r="Q458" s="69"/>
      <c r="R458" s="69"/>
      <c r="S458" s="69"/>
      <c r="T458" s="69"/>
      <c r="U458" s="69"/>
      <c r="V458" s="69"/>
      <c r="W458" s="69"/>
      <c r="X458" s="69"/>
      <c r="Y458" s="69"/>
      <c r="Z458" s="69"/>
    </row>
    <row r="459" spans="1:26" ht="15.75" customHeight="1" x14ac:dyDescent="0.25">
      <c r="A459" s="69"/>
      <c r="B459" s="69"/>
      <c r="C459" s="69"/>
      <c r="D459" s="69"/>
      <c r="E459" s="69"/>
      <c r="F459" s="69"/>
      <c r="G459" s="69"/>
      <c r="H459" s="69"/>
      <c r="I459" s="69"/>
      <c r="J459" s="69"/>
      <c r="K459" s="69"/>
      <c r="L459" s="69"/>
      <c r="M459" s="69"/>
      <c r="N459" s="69"/>
      <c r="O459" s="69"/>
      <c r="P459" s="69"/>
      <c r="Q459" s="69"/>
      <c r="R459" s="69"/>
      <c r="S459" s="69"/>
      <c r="T459" s="69"/>
      <c r="U459" s="69"/>
      <c r="V459" s="69"/>
      <c r="W459" s="69"/>
      <c r="X459" s="69"/>
      <c r="Y459" s="69"/>
      <c r="Z459" s="69"/>
    </row>
    <row r="460" spans="1:26" ht="15.75" customHeight="1" x14ac:dyDescent="0.25">
      <c r="A460" s="69"/>
      <c r="B460" s="69"/>
      <c r="C460" s="69"/>
      <c r="D460" s="69"/>
      <c r="E460" s="69"/>
      <c r="F460" s="69"/>
      <c r="G460" s="69"/>
      <c r="H460" s="69"/>
      <c r="I460" s="69"/>
      <c r="J460" s="69"/>
      <c r="K460" s="69"/>
      <c r="L460" s="69"/>
      <c r="M460" s="69"/>
      <c r="N460" s="69"/>
      <c r="O460" s="69"/>
      <c r="P460" s="69"/>
      <c r="Q460" s="69"/>
      <c r="R460" s="69"/>
      <c r="S460" s="69"/>
      <c r="T460" s="69"/>
      <c r="U460" s="69"/>
      <c r="V460" s="69"/>
      <c r="W460" s="69"/>
      <c r="X460" s="69"/>
      <c r="Y460" s="69"/>
      <c r="Z460" s="69"/>
    </row>
    <row r="461" spans="1:26" ht="15.75" customHeight="1" x14ac:dyDescent="0.25">
      <c r="A461" s="69"/>
      <c r="B461" s="69"/>
      <c r="C461" s="69"/>
      <c r="D461" s="69"/>
      <c r="E461" s="69"/>
      <c r="F461" s="69"/>
      <c r="G461" s="69"/>
      <c r="H461" s="69"/>
      <c r="I461" s="69"/>
      <c r="J461" s="69"/>
      <c r="K461" s="69"/>
      <c r="L461" s="69"/>
      <c r="M461" s="69"/>
      <c r="N461" s="69"/>
      <c r="O461" s="69"/>
      <c r="P461" s="69"/>
      <c r="Q461" s="69"/>
      <c r="R461" s="69"/>
      <c r="S461" s="69"/>
      <c r="T461" s="69"/>
      <c r="U461" s="69"/>
      <c r="V461" s="69"/>
      <c r="W461" s="69"/>
      <c r="X461" s="69"/>
      <c r="Y461" s="69"/>
      <c r="Z461" s="69"/>
    </row>
    <row r="462" spans="1:26" ht="15.75" customHeight="1" x14ac:dyDescent="0.25">
      <c r="A462" s="69"/>
      <c r="B462" s="69"/>
      <c r="C462" s="69"/>
      <c r="D462" s="69"/>
      <c r="E462" s="69"/>
      <c r="F462" s="69"/>
      <c r="G462" s="69"/>
      <c r="H462" s="69"/>
      <c r="I462" s="69"/>
      <c r="J462" s="69"/>
      <c r="K462" s="69"/>
      <c r="L462" s="69"/>
      <c r="M462" s="69"/>
      <c r="N462" s="69"/>
      <c r="O462" s="69"/>
      <c r="P462" s="69"/>
      <c r="Q462" s="69"/>
      <c r="R462" s="69"/>
      <c r="S462" s="69"/>
      <c r="T462" s="69"/>
      <c r="U462" s="69"/>
      <c r="V462" s="69"/>
      <c r="W462" s="69"/>
      <c r="X462" s="69"/>
      <c r="Y462" s="69"/>
      <c r="Z462" s="69"/>
    </row>
    <row r="463" spans="1:26" ht="15.75" customHeight="1" x14ac:dyDescent="0.25">
      <c r="A463" s="69"/>
      <c r="B463" s="69"/>
      <c r="C463" s="69"/>
      <c r="D463" s="69"/>
      <c r="E463" s="69"/>
      <c r="F463" s="69"/>
      <c r="G463" s="69"/>
      <c r="H463" s="69"/>
      <c r="I463" s="69"/>
      <c r="J463" s="69"/>
      <c r="K463" s="69"/>
      <c r="L463" s="69"/>
      <c r="M463" s="69"/>
      <c r="N463" s="69"/>
      <c r="O463" s="69"/>
      <c r="P463" s="69"/>
      <c r="Q463" s="69"/>
      <c r="R463" s="69"/>
      <c r="S463" s="69"/>
      <c r="T463" s="69"/>
      <c r="U463" s="69"/>
      <c r="V463" s="69"/>
      <c r="W463" s="69"/>
      <c r="X463" s="69"/>
      <c r="Y463" s="69"/>
      <c r="Z463" s="69"/>
    </row>
    <row r="464" spans="1:26" ht="15.75" customHeight="1" x14ac:dyDescent="0.25">
      <c r="A464" s="69"/>
      <c r="B464" s="69"/>
      <c r="C464" s="69"/>
      <c r="D464" s="69"/>
      <c r="E464" s="69"/>
      <c r="F464" s="69"/>
      <c r="G464" s="69"/>
      <c r="H464" s="69"/>
      <c r="I464" s="69"/>
      <c r="J464" s="69"/>
      <c r="K464" s="69"/>
      <c r="L464" s="69"/>
      <c r="M464" s="69"/>
      <c r="N464" s="69"/>
      <c r="O464" s="69"/>
      <c r="P464" s="69"/>
      <c r="Q464" s="69"/>
      <c r="R464" s="69"/>
      <c r="S464" s="69"/>
      <c r="T464" s="69"/>
      <c r="U464" s="69"/>
      <c r="V464" s="69"/>
      <c r="W464" s="69"/>
      <c r="X464" s="69"/>
      <c r="Y464" s="69"/>
      <c r="Z464" s="69"/>
    </row>
    <row r="465" spans="1:26" ht="15.75" customHeight="1" x14ac:dyDescent="0.25">
      <c r="A465" s="69"/>
      <c r="B465" s="69"/>
      <c r="C465" s="69"/>
      <c r="D465" s="69"/>
      <c r="E465" s="69"/>
      <c r="F465" s="69"/>
      <c r="G465" s="69"/>
      <c r="H465" s="69"/>
      <c r="I465" s="69"/>
      <c r="J465" s="69"/>
      <c r="K465" s="69"/>
      <c r="L465" s="69"/>
      <c r="M465" s="69"/>
      <c r="N465" s="69"/>
      <c r="O465" s="69"/>
      <c r="P465" s="69"/>
      <c r="Q465" s="69"/>
      <c r="R465" s="69"/>
      <c r="S465" s="69"/>
      <c r="T465" s="69"/>
      <c r="U465" s="69"/>
      <c r="V465" s="69"/>
      <c r="W465" s="69"/>
      <c r="X465" s="69"/>
      <c r="Y465" s="69"/>
      <c r="Z465" s="69"/>
    </row>
    <row r="466" spans="1:26" ht="15.75" customHeight="1" x14ac:dyDescent="0.25">
      <c r="A466" s="69"/>
      <c r="B466" s="69"/>
      <c r="C466" s="69"/>
      <c r="D466" s="69"/>
      <c r="E466" s="69"/>
      <c r="F466" s="69"/>
      <c r="G466" s="69"/>
      <c r="H466" s="69"/>
      <c r="I466" s="69"/>
      <c r="J466" s="69"/>
      <c r="K466" s="69"/>
      <c r="L466" s="69"/>
      <c r="M466" s="69"/>
      <c r="N466" s="69"/>
      <c r="O466" s="69"/>
      <c r="P466" s="69"/>
      <c r="Q466" s="69"/>
      <c r="R466" s="69"/>
      <c r="S466" s="69"/>
      <c r="T466" s="69"/>
      <c r="U466" s="69"/>
      <c r="V466" s="69"/>
      <c r="W466" s="69"/>
      <c r="X466" s="69"/>
      <c r="Y466" s="69"/>
      <c r="Z466" s="69"/>
    </row>
    <row r="467" spans="1:26" ht="15.75" customHeight="1" x14ac:dyDescent="0.25">
      <c r="A467" s="69"/>
      <c r="B467" s="69"/>
      <c r="C467" s="69"/>
      <c r="D467" s="69"/>
      <c r="E467" s="69"/>
      <c r="F467" s="69"/>
      <c r="G467" s="69"/>
      <c r="H467" s="69"/>
      <c r="I467" s="69"/>
      <c r="J467" s="69"/>
      <c r="K467" s="69"/>
      <c r="L467" s="69"/>
      <c r="M467" s="69"/>
      <c r="N467" s="69"/>
      <c r="O467" s="69"/>
      <c r="P467" s="69"/>
      <c r="Q467" s="69"/>
      <c r="R467" s="69"/>
      <c r="S467" s="69"/>
      <c r="T467" s="69"/>
      <c r="U467" s="69"/>
      <c r="V467" s="69"/>
      <c r="W467" s="69"/>
      <c r="X467" s="69"/>
      <c r="Y467" s="69"/>
      <c r="Z467" s="69"/>
    </row>
    <row r="468" spans="1:26" ht="15.75" customHeight="1" x14ac:dyDescent="0.25">
      <c r="A468" s="69"/>
      <c r="B468" s="69"/>
      <c r="C468" s="69"/>
      <c r="D468" s="69"/>
      <c r="E468" s="69"/>
      <c r="F468" s="69"/>
      <c r="G468" s="69"/>
      <c r="H468" s="69"/>
      <c r="I468" s="69"/>
      <c r="J468" s="69"/>
      <c r="K468" s="69"/>
      <c r="L468" s="69"/>
      <c r="M468" s="69"/>
      <c r="N468" s="69"/>
      <c r="O468" s="69"/>
      <c r="P468" s="69"/>
      <c r="Q468" s="69"/>
      <c r="R468" s="69"/>
      <c r="S468" s="69"/>
      <c r="T468" s="69"/>
      <c r="U468" s="69"/>
      <c r="V468" s="69"/>
      <c r="W468" s="69"/>
      <c r="X468" s="69"/>
      <c r="Y468" s="69"/>
      <c r="Z468" s="69"/>
    </row>
    <row r="469" spans="1:26" ht="15.75" customHeight="1" x14ac:dyDescent="0.25">
      <c r="A469" s="69"/>
      <c r="B469" s="69"/>
      <c r="C469" s="69"/>
      <c r="D469" s="69"/>
      <c r="E469" s="69"/>
      <c r="F469" s="69"/>
      <c r="G469" s="69"/>
      <c r="H469" s="69"/>
      <c r="I469" s="69"/>
      <c r="J469" s="69"/>
      <c r="K469" s="69"/>
      <c r="L469" s="69"/>
      <c r="M469" s="69"/>
      <c r="N469" s="69"/>
      <c r="O469" s="69"/>
      <c r="P469" s="69"/>
      <c r="Q469" s="69"/>
      <c r="R469" s="69"/>
      <c r="S469" s="69"/>
      <c r="T469" s="69"/>
      <c r="U469" s="69"/>
      <c r="V469" s="69"/>
      <c r="W469" s="69"/>
      <c r="X469" s="69"/>
      <c r="Y469" s="69"/>
      <c r="Z469" s="69"/>
    </row>
    <row r="470" spans="1:26" ht="15.75" customHeight="1" x14ac:dyDescent="0.25">
      <c r="A470" s="69"/>
      <c r="B470" s="69"/>
      <c r="C470" s="69"/>
      <c r="D470" s="69"/>
      <c r="E470" s="69"/>
      <c r="F470" s="69"/>
      <c r="G470" s="69"/>
      <c r="H470" s="69"/>
      <c r="I470" s="69"/>
      <c r="J470" s="69"/>
      <c r="K470" s="69"/>
      <c r="L470" s="69"/>
      <c r="M470" s="69"/>
      <c r="N470" s="69"/>
      <c r="O470" s="69"/>
      <c r="P470" s="69"/>
      <c r="Q470" s="69"/>
      <c r="R470" s="69"/>
      <c r="S470" s="69"/>
      <c r="T470" s="69"/>
      <c r="U470" s="69"/>
      <c r="V470" s="69"/>
      <c r="W470" s="69"/>
      <c r="X470" s="69"/>
      <c r="Y470" s="69"/>
      <c r="Z470" s="69"/>
    </row>
    <row r="471" spans="1:26" ht="15.75" customHeight="1" x14ac:dyDescent="0.25">
      <c r="A471" s="69"/>
      <c r="B471" s="69"/>
      <c r="C471" s="69"/>
      <c r="D471" s="69"/>
      <c r="E471" s="69"/>
      <c r="F471" s="69"/>
      <c r="G471" s="69"/>
      <c r="H471" s="69"/>
      <c r="I471" s="69"/>
      <c r="J471" s="69"/>
      <c r="K471" s="69"/>
      <c r="L471" s="69"/>
      <c r="M471" s="69"/>
      <c r="N471" s="69"/>
      <c r="O471" s="69"/>
      <c r="P471" s="69"/>
      <c r="Q471" s="69"/>
      <c r="R471" s="69"/>
      <c r="S471" s="69"/>
      <c r="T471" s="69"/>
      <c r="U471" s="69"/>
      <c r="V471" s="69"/>
      <c r="W471" s="69"/>
      <c r="X471" s="69"/>
      <c r="Y471" s="69"/>
      <c r="Z471" s="69"/>
    </row>
    <row r="472" spans="1:26" ht="15.75" customHeight="1" x14ac:dyDescent="0.25">
      <c r="A472" s="69"/>
      <c r="B472" s="69"/>
      <c r="C472" s="69"/>
      <c r="D472" s="69"/>
      <c r="E472" s="69"/>
      <c r="F472" s="69"/>
      <c r="G472" s="69"/>
      <c r="H472" s="69"/>
      <c r="I472" s="69"/>
      <c r="J472" s="69"/>
      <c r="K472" s="69"/>
      <c r="L472" s="69"/>
      <c r="M472" s="69"/>
      <c r="N472" s="69"/>
      <c r="O472" s="69"/>
      <c r="P472" s="69"/>
      <c r="Q472" s="69"/>
      <c r="R472" s="69"/>
      <c r="S472" s="69"/>
      <c r="T472" s="69"/>
      <c r="U472" s="69"/>
      <c r="V472" s="69"/>
      <c r="W472" s="69"/>
      <c r="X472" s="69"/>
      <c r="Y472" s="69"/>
      <c r="Z472" s="69"/>
    </row>
    <row r="473" spans="1:26" ht="15.75" customHeight="1" x14ac:dyDescent="0.25">
      <c r="A473" s="69"/>
      <c r="B473" s="69"/>
      <c r="C473" s="69"/>
      <c r="D473" s="69"/>
      <c r="E473" s="69"/>
      <c r="F473" s="69"/>
      <c r="G473" s="69"/>
      <c r="H473" s="69"/>
      <c r="I473" s="69"/>
      <c r="J473" s="69"/>
      <c r="K473" s="69"/>
      <c r="L473" s="69"/>
      <c r="M473" s="69"/>
      <c r="N473" s="69"/>
      <c r="O473" s="69"/>
      <c r="P473" s="69"/>
      <c r="Q473" s="69"/>
      <c r="R473" s="69"/>
      <c r="S473" s="69"/>
      <c r="T473" s="69"/>
      <c r="U473" s="69"/>
      <c r="V473" s="69"/>
      <c r="W473" s="69"/>
      <c r="X473" s="69"/>
      <c r="Y473" s="69"/>
      <c r="Z473" s="69"/>
    </row>
    <row r="474" spans="1:26" ht="15.75" customHeight="1" x14ac:dyDescent="0.25">
      <c r="A474" s="69"/>
      <c r="B474" s="69"/>
      <c r="C474" s="69"/>
      <c r="D474" s="69"/>
      <c r="E474" s="69"/>
      <c r="F474" s="69"/>
      <c r="G474" s="69"/>
      <c r="H474" s="69"/>
      <c r="I474" s="69"/>
      <c r="J474" s="69"/>
      <c r="K474" s="69"/>
      <c r="L474" s="69"/>
      <c r="M474" s="69"/>
      <c r="N474" s="69"/>
      <c r="O474" s="69"/>
      <c r="P474" s="69"/>
      <c r="Q474" s="69"/>
      <c r="R474" s="69"/>
      <c r="S474" s="69"/>
      <c r="T474" s="69"/>
      <c r="U474" s="69"/>
      <c r="V474" s="69"/>
      <c r="W474" s="69"/>
      <c r="X474" s="69"/>
      <c r="Y474" s="69"/>
      <c r="Z474" s="69"/>
    </row>
    <row r="475" spans="1:26" ht="15.75" customHeight="1" x14ac:dyDescent="0.25">
      <c r="A475" s="69"/>
      <c r="B475" s="69"/>
      <c r="C475" s="69"/>
      <c r="D475" s="69"/>
      <c r="E475" s="69"/>
      <c r="F475" s="69"/>
      <c r="G475" s="69"/>
      <c r="H475" s="69"/>
      <c r="I475" s="69"/>
      <c r="J475" s="69"/>
      <c r="K475" s="69"/>
      <c r="L475" s="69"/>
      <c r="M475" s="69"/>
      <c r="N475" s="69"/>
      <c r="O475" s="69"/>
      <c r="P475" s="69"/>
      <c r="Q475" s="69"/>
      <c r="R475" s="69"/>
      <c r="S475" s="69"/>
      <c r="T475" s="69"/>
      <c r="U475" s="69"/>
      <c r="V475" s="69"/>
      <c r="W475" s="69"/>
      <c r="X475" s="69"/>
      <c r="Y475" s="69"/>
      <c r="Z475" s="69"/>
    </row>
    <row r="476" spans="1:26" ht="15.75" customHeight="1" x14ac:dyDescent="0.25">
      <c r="A476" s="69"/>
      <c r="B476" s="69"/>
      <c r="C476" s="69"/>
      <c r="D476" s="69"/>
      <c r="E476" s="69"/>
      <c r="F476" s="69"/>
      <c r="G476" s="69"/>
      <c r="H476" s="69"/>
      <c r="I476" s="69"/>
      <c r="J476" s="69"/>
      <c r="K476" s="69"/>
      <c r="L476" s="69"/>
      <c r="M476" s="69"/>
      <c r="N476" s="69"/>
      <c r="O476" s="69"/>
      <c r="P476" s="69"/>
      <c r="Q476" s="69"/>
      <c r="R476" s="69"/>
      <c r="S476" s="69"/>
      <c r="T476" s="69"/>
      <c r="U476" s="69"/>
      <c r="V476" s="69"/>
      <c r="W476" s="69"/>
      <c r="X476" s="69"/>
      <c r="Y476" s="69"/>
      <c r="Z476" s="69"/>
    </row>
    <row r="477" spans="1:26" ht="15.75" customHeight="1" x14ac:dyDescent="0.25">
      <c r="A477" s="69"/>
      <c r="B477" s="69"/>
      <c r="C477" s="69"/>
      <c r="D477" s="69"/>
      <c r="E477" s="69"/>
      <c r="F477" s="69"/>
      <c r="G477" s="69"/>
      <c r="H477" s="69"/>
      <c r="I477" s="69"/>
      <c r="J477" s="69"/>
      <c r="K477" s="69"/>
      <c r="L477" s="69"/>
      <c r="M477" s="69"/>
      <c r="N477" s="69"/>
      <c r="O477" s="69"/>
      <c r="P477" s="69"/>
      <c r="Q477" s="69"/>
      <c r="R477" s="69"/>
      <c r="S477" s="69"/>
      <c r="T477" s="69"/>
      <c r="U477" s="69"/>
      <c r="V477" s="69"/>
      <c r="W477" s="69"/>
      <c r="X477" s="69"/>
      <c r="Y477" s="69"/>
      <c r="Z477" s="69"/>
    </row>
    <row r="478" spans="1:26" ht="15.75" customHeight="1" x14ac:dyDescent="0.25">
      <c r="A478" s="69"/>
      <c r="B478" s="69"/>
      <c r="C478" s="69"/>
      <c r="D478" s="69"/>
      <c r="E478" s="69"/>
      <c r="F478" s="69"/>
      <c r="G478" s="69"/>
      <c r="H478" s="69"/>
      <c r="I478" s="69"/>
      <c r="J478" s="69"/>
      <c r="K478" s="69"/>
      <c r="L478" s="69"/>
      <c r="M478" s="69"/>
      <c r="N478" s="69"/>
      <c r="O478" s="69"/>
      <c r="P478" s="69"/>
      <c r="Q478" s="69"/>
      <c r="R478" s="69"/>
      <c r="S478" s="69"/>
      <c r="T478" s="69"/>
      <c r="U478" s="69"/>
      <c r="V478" s="69"/>
      <c r="W478" s="69"/>
      <c r="X478" s="69"/>
      <c r="Y478" s="69"/>
      <c r="Z478" s="69"/>
    </row>
    <row r="479" spans="1:26" ht="15.75" customHeight="1" x14ac:dyDescent="0.25">
      <c r="A479" s="69"/>
      <c r="B479" s="69"/>
      <c r="C479" s="69"/>
      <c r="D479" s="69"/>
      <c r="E479" s="69"/>
      <c r="F479" s="69"/>
      <c r="G479" s="69"/>
      <c r="H479" s="69"/>
      <c r="I479" s="69"/>
      <c r="J479" s="69"/>
      <c r="K479" s="69"/>
      <c r="L479" s="69"/>
      <c r="M479" s="69"/>
      <c r="N479" s="69"/>
      <c r="O479" s="69"/>
      <c r="P479" s="69"/>
      <c r="Q479" s="69"/>
      <c r="R479" s="69"/>
      <c r="S479" s="69"/>
      <c r="T479" s="69"/>
      <c r="U479" s="69"/>
      <c r="V479" s="69"/>
      <c r="W479" s="69"/>
      <c r="X479" s="69"/>
      <c r="Y479" s="69"/>
      <c r="Z479" s="69"/>
    </row>
    <row r="480" spans="1:26" ht="15.75" customHeight="1" x14ac:dyDescent="0.25">
      <c r="A480" s="69"/>
      <c r="B480" s="69"/>
      <c r="C480" s="69"/>
      <c r="D480" s="69"/>
      <c r="E480" s="69"/>
      <c r="F480" s="69"/>
      <c r="G480" s="69"/>
      <c r="H480" s="69"/>
      <c r="I480" s="69"/>
      <c r="J480" s="69"/>
      <c r="K480" s="69"/>
      <c r="L480" s="69"/>
      <c r="M480" s="69"/>
      <c r="N480" s="69"/>
      <c r="O480" s="69"/>
      <c r="P480" s="69"/>
      <c r="Q480" s="69"/>
      <c r="R480" s="69"/>
      <c r="S480" s="69"/>
      <c r="T480" s="69"/>
      <c r="U480" s="69"/>
      <c r="V480" s="69"/>
      <c r="W480" s="69"/>
      <c r="X480" s="69"/>
      <c r="Y480" s="69"/>
      <c r="Z480" s="69"/>
    </row>
    <row r="481" spans="1:26" ht="15.75" customHeight="1" x14ac:dyDescent="0.25">
      <c r="A481" s="69"/>
      <c r="B481" s="69"/>
      <c r="C481" s="69"/>
      <c r="D481" s="69"/>
      <c r="E481" s="69"/>
      <c r="F481" s="69"/>
      <c r="G481" s="69"/>
      <c r="H481" s="69"/>
      <c r="I481" s="69"/>
      <c r="J481" s="69"/>
      <c r="K481" s="69"/>
      <c r="L481" s="69"/>
      <c r="M481" s="69"/>
      <c r="N481" s="69"/>
      <c r="O481" s="69"/>
      <c r="P481" s="69"/>
      <c r="Q481" s="69"/>
      <c r="R481" s="69"/>
      <c r="S481" s="69"/>
      <c r="T481" s="69"/>
      <c r="U481" s="69"/>
      <c r="V481" s="69"/>
      <c r="W481" s="69"/>
      <c r="X481" s="69"/>
      <c r="Y481" s="69"/>
      <c r="Z481" s="69"/>
    </row>
    <row r="482" spans="1:26" ht="15.75" customHeight="1" x14ac:dyDescent="0.25">
      <c r="A482" s="69"/>
      <c r="B482" s="69"/>
      <c r="C482" s="69"/>
      <c r="D482" s="69"/>
      <c r="E482" s="69"/>
      <c r="F482" s="69"/>
      <c r="G482" s="69"/>
      <c r="H482" s="69"/>
      <c r="I482" s="69"/>
      <c r="J482" s="69"/>
      <c r="K482" s="69"/>
      <c r="L482" s="69"/>
      <c r="M482" s="69"/>
      <c r="N482" s="69"/>
      <c r="O482" s="69"/>
      <c r="P482" s="69"/>
      <c r="Q482" s="69"/>
      <c r="R482" s="69"/>
      <c r="S482" s="69"/>
      <c r="T482" s="69"/>
      <c r="U482" s="69"/>
      <c r="V482" s="69"/>
      <c r="W482" s="69"/>
      <c r="X482" s="69"/>
      <c r="Y482" s="69"/>
      <c r="Z482" s="69"/>
    </row>
    <row r="483" spans="1:26" ht="15.75" customHeight="1" x14ac:dyDescent="0.25">
      <c r="A483" s="69"/>
      <c r="B483" s="69"/>
      <c r="C483" s="69"/>
      <c r="D483" s="69"/>
      <c r="E483" s="69"/>
      <c r="F483" s="69"/>
      <c r="G483" s="69"/>
      <c r="H483" s="69"/>
      <c r="I483" s="69"/>
      <c r="J483" s="69"/>
      <c r="K483" s="69"/>
      <c r="L483" s="69"/>
      <c r="M483" s="69"/>
      <c r="N483" s="69"/>
      <c r="O483" s="69"/>
      <c r="P483" s="69"/>
      <c r="Q483" s="69"/>
      <c r="R483" s="69"/>
      <c r="S483" s="69"/>
      <c r="T483" s="69"/>
      <c r="U483" s="69"/>
      <c r="V483" s="69"/>
      <c r="W483" s="69"/>
      <c r="X483" s="69"/>
      <c r="Y483" s="69"/>
      <c r="Z483" s="69"/>
    </row>
    <row r="484" spans="1:26" ht="15.75" customHeight="1" x14ac:dyDescent="0.25">
      <c r="A484" s="69"/>
      <c r="B484" s="69"/>
      <c r="C484" s="69"/>
      <c r="D484" s="69"/>
      <c r="E484" s="69"/>
      <c r="F484" s="69"/>
      <c r="G484" s="69"/>
      <c r="H484" s="69"/>
      <c r="I484" s="69"/>
      <c r="J484" s="69"/>
      <c r="K484" s="69"/>
      <c r="L484" s="69"/>
      <c r="M484" s="69"/>
      <c r="N484" s="69"/>
      <c r="O484" s="69"/>
      <c r="P484" s="69"/>
      <c r="Q484" s="69"/>
      <c r="R484" s="69"/>
      <c r="S484" s="69"/>
      <c r="T484" s="69"/>
      <c r="U484" s="69"/>
      <c r="V484" s="69"/>
      <c r="W484" s="69"/>
      <c r="X484" s="69"/>
      <c r="Y484" s="69"/>
      <c r="Z484" s="69"/>
    </row>
    <row r="485" spans="1:26" ht="15.75" customHeight="1" x14ac:dyDescent="0.25">
      <c r="A485" s="69"/>
      <c r="B485" s="69"/>
      <c r="C485" s="69"/>
      <c r="D485" s="69"/>
      <c r="E485" s="69"/>
      <c r="F485" s="69"/>
      <c r="G485" s="69"/>
      <c r="H485" s="69"/>
      <c r="I485" s="69"/>
      <c r="J485" s="69"/>
      <c r="K485" s="69"/>
      <c r="L485" s="69"/>
      <c r="M485" s="69"/>
      <c r="N485" s="69"/>
      <c r="O485" s="69"/>
      <c r="P485" s="69"/>
      <c r="Q485" s="69"/>
      <c r="R485" s="69"/>
      <c r="S485" s="69"/>
      <c r="T485" s="69"/>
      <c r="U485" s="69"/>
      <c r="V485" s="69"/>
      <c r="W485" s="69"/>
      <c r="X485" s="69"/>
      <c r="Y485" s="69"/>
      <c r="Z485" s="69"/>
    </row>
    <row r="486" spans="1:26" ht="15.75" customHeight="1" x14ac:dyDescent="0.25">
      <c r="A486" s="69"/>
      <c r="B486" s="69"/>
      <c r="C486" s="69"/>
      <c r="D486" s="69"/>
      <c r="E486" s="69"/>
      <c r="F486" s="69"/>
      <c r="G486" s="69"/>
      <c r="H486" s="69"/>
      <c r="I486" s="69"/>
      <c r="J486" s="69"/>
      <c r="K486" s="69"/>
      <c r="L486" s="69"/>
      <c r="M486" s="69"/>
      <c r="N486" s="69"/>
      <c r="O486" s="69"/>
      <c r="P486" s="69"/>
      <c r="Q486" s="69"/>
      <c r="R486" s="69"/>
      <c r="S486" s="69"/>
      <c r="T486" s="69"/>
      <c r="U486" s="69"/>
      <c r="V486" s="69"/>
      <c r="W486" s="69"/>
      <c r="X486" s="69"/>
      <c r="Y486" s="69"/>
      <c r="Z486" s="69"/>
    </row>
    <row r="487" spans="1:26" ht="15.75" customHeight="1" x14ac:dyDescent="0.25">
      <c r="A487" s="69"/>
      <c r="B487" s="69"/>
      <c r="C487" s="69"/>
      <c r="D487" s="69"/>
      <c r="E487" s="69"/>
      <c r="F487" s="69"/>
      <c r="G487" s="69"/>
      <c r="H487" s="69"/>
      <c r="I487" s="69"/>
      <c r="J487" s="69"/>
      <c r="K487" s="69"/>
      <c r="L487" s="69"/>
      <c r="M487" s="69"/>
      <c r="N487" s="69"/>
      <c r="O487" s="69"/>
      <c r="P487" s="69"/>
      <c r="Q487" s="69"/>
      <c r="R487" s="69"/>
      <c r="S487" s="69"/>
      <c r="T487" s="69"/>
      <c r="U487" s="69"/>
      <c r="V487" s="69"/>
      <c r="W487" s="69"/>
      <c r="X487" s="69"/>
      <c r="Y487" s="69"/>
      <c r="Z487" s="69"/>
    </row>
    <row r="488" spans="1:26" ht="15.75" customHeight="1" x14ac:dyDescent="0.25">
      <c r="A488" s="69"/>
      <c r="B488" s="69"/>
      <c r="C488" s="69"/>
      <c r="D488" s="69"/>
      <c r="E488" s="69"/>
      <c r="F488" s="69"/>
      <c r="G488" s="69"/>
      <c r="H488" s="69"/>
      <c r="I488" s="69"/>
      <c r="J488" s="69"/>
      <c r="K488" s="69"/>
      <c r="L488" s="69"/>
      <c r="M488" s="69"/>
      <c r="N488" s="69"/>
      <c r="O488" s="69"/>
      <c r="P488" s="69"/>
      <c r="Q488" s="69"/>
      <c r="R488" s="69"/>
      <c r="S488" s="69"/>
      <c r="T488" s="69"/>
      <c r="U488" s="69"/>
      <c r="V488" s="69"/>
      <c r="W488" s="69"/>
      <c r="X488" s="69"/>
      <c r="Y488" s="69"/>
      <c r="Z488" s="69"/>
    </row>
    <row r="489" spans="1:26" ht="15.75" customHeight="1" x14ac:dyDescent="0.25">
      <c r="A489" s="69"/>
      <c r="B489" s="69"/>
      <c r="C489" s="69"/>
      <c r="D489" s="69"/>
      <c r="E489" s="69"/>
      <c r="F489" s="69"/>
      <c r="G489" s="69"/>
      <c r="H489" s="69"/>
      <c r="I489" s="69"/>
      <c r="J489" s="69"/>
      <c r="K489" s="69"/>
      <c r="L489" s="69"/>
      <c r="M489" s="69"/>
      <c r="N489" s="69"/>
      <c r="O489" s="69"/>
      <c r="P489" s="69"/>
      <c r="Q489" s="69"/>
      <c r="R489" s="69"/>
      <c r="S489" s="69"/>
      <c r="T489" s="69"/>
      <c r="U489" s="69"/>
      <c r="V489" s="69"/>
      <c r="W489" s="69"/>
      <c r="X489" s="69"/>
      <c r="Y489" s="69"/>
      <c r="Z489" s="69"/>
    </row>
    <row r="490" spans="1:26" ht="15.75" customHeight="1" x14ac:dyDescent="0.25">
      <c r="A490" s="69"/>
      <c r="B490" s="69"/>
      <c r="C490" s="69"/>
      <c r="D490" s="69"/>
      <c r="E490" s="69"/>
      <c r="F490" s="69"/>
      <c r="G490" s="69"/>
      <c r="H490" s="69"/>
      <c r="I490" s="69"/>
      <c r="J490" s="69"/>
      <c r="K490" s="69"/>
      <c r="L490" s="69"/>
      <c r="M490" s="69"/>
      <c r="N490" s="69"/>
      <c r="O490" s="69"/>
      <c r="P490" s="69"/>
      <c r="Q490" s="69"/>
      <c r="R490" s="69"/>
      <c r="S490" s="69"/>
      <c r="T490" s="69"/>
      <c r="U490" s="69"/>
      <c r="V490" s="69"/>
      <c r="W490" s="69"/>
      <c r="X490" s="69"/>
      <c r="Y490" s="69"/>
      <c r="Z490" s="69"/>
    </row>
    <row r="491" spans="1:26" ht="15.75" customHeight="1" x14ac:dyDescent="0.25">
      <c r="A491" s="69"/>
      <c r="B491" s="69"/>
      <c r="C491" s="69"/>
      <c r="D491" s="69"/>
      <c r="E491" s="69"/>
      <c r="F491" s="69"/>
      <c r="G491" s="69"/>
      <c r="H491" s="69"/>
      <c r="I491" s="69"/>
      <c r="J491" s="69"/>
      <c r="K491" s="69"/>
      <c r="L491" s="69"/>
      <c r="M491" s="69"/>
      <c r="N491" s="69"/>
      <c r="O491" s="69"/>
      <c r="P491" s="69"/>
      <c r="Q491" s="69"/>
      <c r="R491" s="69"/>
      <c r="S491" s="69"/>
      <c r="T491" s="69"/>
      <c r="U491" s="69"/>
      <c r="V491" s="69"/>
      <c r="W491" s="69"/>
      <c r="X491" s="69"/>
      <c r="Y491" s="69"/>
      <c r="Z491" s="69"/>
    </row>
    <row r="492" spans="1:26" ht="15.75" customHeight="1" x14ac:dyDescent="0.25">
      <c r="A492" s="69"/>
      <c r="B492" s="69"/>
      <c r="C492" s="69"/>
      <c r="D492" s="69"/>
      <c r="E492" s="69"/>
      <c r="F492" s="69"/>
      <c r="G492" s="69"/>
      <c r="H492" s="69"/>
      <c r="I492" s="69"/>
      <c r="J492" s="69"/>
      <c r="K492" s="69"/>
      <c r="L492" s="69"/>
      <c r="M492" s="69"/>
      <c r="N492" s="69"/>
      <c r="O492" s="69"/>
      <c r="P492" s="69"/>
      <c r="Q492" s="69"/>
      <c r="R492" s="69"/>
      <c r="S492" s="69"/>
      <c r="T492" s="69"/>
      <c r="U492" s="69"/>
      <c r="V492" s="69"/>
      <c r="W492" s="69"/>
      <c r="X492" s="69"/>
      <c r="Y492" s="69"/>
      <c r="Z492" s="69"/>
    </row>
    <row r="493" spans="1:26" ht="15.75" customHeight="1" x14ac:dyDescent="0.25">
      <c r="A493" s="69"/>
      <c r="B493" s="69"/>
      <c r="C493" s="69"/>
      <c r="D493" s="69"/>
      <c r="E493" s="69"/>
      <c r="F493" s="69"/>
      <c r="G493" s="69"/>
      <c r="H493" s="69"/>
      <c r="I493" s="69"/>
      <c r="J493" s="69"/>
      <c r="K493" s="69"/>
      <c r="L493" s="69"/>
      <c r="M493" s="69"/>
      <c r="N493" s="69"/>
      <c r="O493" s="69"/>
      <c r="P493" s="69"/>
      <c r="Q493" s="69"/>
      <c r="R493" s="69"/>
      <c r="S493" s="69"/>
      <c r="T493" s="69"/>
      <c r="U493" s="69"/>
      <c r="V493" s="69"/>
      <c r="W493" s="69"/>
      <c r="X493" s="69"/>
      <c r="Y493" s="69"/>
      <c r="Z493" s="69"/>
    </row>
    <row r="494" spans="1:26" ht="15.75" customHeight="1" x14ac:dyDescent="0.25">
      <c r="A494" s="69"/>
      <c r="B494" s="69"/>
      <c r="C494" s="69"/>
      <c r="D494" s="69"/>
      <c r="E494" s="69"/>
      <c r="F494" s="69"/>
      <c r="G494" s="69"/>
      <c r="H494" s="69"/>
      <c r="I494" s="69"/>
      <c r="J494" s="69"/>
      <c r="K494" s="69"/>
      <c r="L494" s="69"/>
      <c r="M494" s="69"/>
      <c r="N494" s="69"/>
      <c r="O494" s="69"/>
      <c r="P494" s="69"/>
      <c r="Q494" s="69"/>
      <c r="R494" s="69"/>
      <c r="S494" s="69"/>
      <c r="T494" s="69"/>
      <c r="U494" s="69"/>
      <c r="V494" s="69"/>
      <c r="W494" s="69"/>
      <c r="X494" s="69"/>
      <c r="Y494" s="69"/>
      <c r="Z494" s="69"/>
    </row>
    <row r="495" spans="1:26" ht="15.75" customHeight="1" x14ac:dyDescent="0.25">
      <c r="A495" s="69"/>
      <c r="B495" s="69"/>
      <c r="C495" s="69"/>
      <c r="D495" s="69"/>
      <c r="E495" s="69"/>
      <c r="F495" s="69"/>
      <c r="G495" s="69"/>
      <c r="H495" s="69"/>
      <c r="I495" s="69"/>
      <c r="J495" s="69"/>
      <c r="K495" s="69"/>
      <c r="L495" s="69"/>
      <c r="M495" s="69"/>
      <c r="N495" s="69"/>
      <c r="O495" s="69"/>
      <c r="P495" s="69"/>
      <c r="Q495" s="69"/>
      <c r="R495" s="69"/>
      <c r="S495" s="69"/>
      <c r="T495" s="69"/>
      <c r="U495" s="69"/>
      <c r="V495" s="69"/>
      <c r="W495" s="69"/>
      <c r="X495" s="69"/>
      <c r="Y495" s="69"/>
      <c r="Z495" s="69"/>
    </row>
    <row r="496" spans="1:26" ht="15.75" customHeight="1" x14ac:dyDescent="0.25">
      <c r="A496" s="69"/>
      <c r="B496" s="69"/>
      <c r="C496" s="69"/>
      <c r="D496" s="69"/>
      <c r="E496" s="69"/>
      <c r="F496" s="69"/>
      <c r="G496" s="69"/>
      <c r="H496" s="69"/>
      <c r="I496" s="69"/>
      <c r="J496" s="69"/>
      <c r="K496" s="69"/>
      <c r="L496" s="69"/>
      <c r="M496" s="69"/>
      <c r="N496" s="69"/>
      <c r="O496" s="69"/>
      <c r="P496" s="69"/>
      <c r="Q496" s="69"/>
      <c r="R496" s="69"/>
      <c r="S496" s="69"/>
      <c r="T496" s="69"/>
      <c r="U496" s="69"/>
      <c r="V496" s="69"/>
      <c r="W496" s="69"/>
      <c r="X496" s="69"/>
      <c r="Y496" s="69"/>
      <c r="Z496" s="69"/>
    </row>
    <row r="497" spans="1:26" ht="15.75" customHeight="1" x14ac:dyDescent="0.25">
      <c r="A497" s="69"/>
      <c r="B497" s="69"/>
      <c r="C497" s="69"/>
      <c r="D497" s="69"/>
      <c r="E497" s="69"/>
      <c r="F497" s="69"/>
      <c r="G497" s="69"/>
      <c r="H497" s="69"/>
      <c r="I497" s="69"/>
      <c r="J497" s="69"/>
      <c r="K497" s="69"/>
      <c r="L497" s="69"/>
      <c r="M497" s="69"/>
      <c r="N497" s="69"/>
      <c r="O497" s="69"/>
      <c r="P497" s="69"/>
      <c r="Q497" s="69"/>
      <c r="R497" s="69"/>
      <c r="S497" s="69"/>
      <c r="T497" s="69"/>
      <c r="U497" s="69"/>
      <c r="V497" s="69"/>
      <c r="W497" s="69"/>
      <c r="X497" s="69"/>
      <c r="Y497" s="69"/>
      <c r="Z497" s="69"/>
    </row>
    <row r="498" spans="1:26" ht="15.75" customHeight="1" x14ac:dyDescent="0.25">
      <c r="A498" s="69"/>
      <c r="B498" s="69"/>
      <c r="C498" s="69"/>
      <c r="D498" s="69"/>
      <c r="E498" s="69"/>
      <c r="F498" s="69"/>
      <c r="G498" s="69"/>
      <c r="H498" s="69"/>
      <c r="I498" s="69"/>
      <c r="J498" s="69"/>
      <c r="K498" s="69"/>
      <c r="L498" s="69"/>
      <c r="M498" s="69"/>
      <c r="N498" s="69"/>
      <c r="O498" s="69"/>
      <c r="P498" s="69"/>
      <c r="Q498" s="69"/>
      <c r="R498" s="69"/>
      <c r="S498" s="69"/>
      <c r="T498" s="69"/>
      <c r="U498" s="69"/>
      <c r="V498" s="69"/>
      <c r="W498" s="69"/>
      <c r="X498" s="69"/>
      <c r="Y498" s="69"/>
      <c r="Z498" s="69"/>
    </row>
    <row r="499" spans="1:26" ht="15.75" customHeight="1" x14ac:dyDescent="0.25">
      <c r="A499" s="69"/>
      <c r="B499" s="69"/>
      <c r="C499" s="69"/>
      <c r="D499" s="69"/>
      <c r="E499" s="69"/>
      <c r="F499" s="69"/>
      <c r="G499" s="69"/>
      <c r="H499" s="69"/>
      <c r="I499" s="69"/>
      <c r="J499" s="69"/>
      <c r="K499" s="69"/>
      <c r="L499" s="69"/>
      <c r="M499" s="69"/>
      <c r="N499" s="69"/>
      <c r="O499" s="69"/>
      <c r="P499" s="69"/>
      <c r="Q499" s="69"/>
      <c r="R499" s="69"/>
      <c r="S499" s="69"/>
      <c r="T499" s="69"/>
      <c r="U499" s="69"/>
      <c r="V499" s="69"/>
      <c r="W499" s="69"/>
      <c r="X499" s="69"/>
      <c r="Y499" s="69"/>
      <c r="Z499" s="69"/>
    </row>
    <row r="500" spans="1:26" ht="15.75" customHeight="1" x14ac:dyDescent="0.25">
      <c r="A500" s="69"/>
      <c r="B500" s="69"/>
      <c r="C500" s="69"/>
      <c r="D500" s="69"/>
      <c r="E500" s="69"/>
      <c r="F500" s="69"/>
      <c r="G500" s="69"/>
      <c r="H500" s="69"/>
      <c r="I500" s="69"/>
      <c r="J500" s="69"/>
      <c r="K500" s="69"/>
      <c r="L500" s="69"/>
      <c r="M500" s="69"/>
      <c r="N500" s="69"/>
      <c r="O500" s="69"/>
      <c r="P500" s="69"/>
      <c r="Q500" s="69"/>
      <c r="R500" s="69"/>
      <c r="S500" s="69"/>
      <c r="T500" s="69"/>
      <c r="U500" s="69"/>
      <c r="V500" s="69"/>
      <c r="W500" s="69"/>
      <c r="X500" s="69"/>
      <c r="Y500" s="69"/>
      <c r="Z500" s="69"/>
    </row>
    <row r="501" spans="1:26" ht="15.75" customHeight="1" x14ac:dyDescent="0.25">
      <c r="A501" s="69"/>
      <c r="B501" s="69"/>
      <c r="C501" s="69"/>
      <c r="D501" s="69"/>
      <c r="E501" s="69"/>
      <c r="F501" s="69"/>
      <c r="G501" s="69"/>
      <c r="H501" s="69"/>
      <c r="I501" s="69"/>
      <c r="J501" s="69"/>
      <c r="K501" s="69"/>
      <c r="L501" s="69"/>
      <c r="M501" s="69"/>
      <c r="N501" s="69"/>
      <c r="O501" s="69"/>
      <c r="P501" s="69"/>
      <c r="Q501" s="69"/>
      <c r="R501" s="69"/>
      <c r="S501" s="69"/>
      <c r="T501" s="69"/>
      <c r="U501" s="69"/>
      <c r="V501" s="69"/>
      <c r="W501" s="69"/>
      <c r="X501" s="69"/>
      <c r="Y501" s="69"/>
      <c r="Z501" s="69"/>
    </row>
    <row r="502" spans="1:26" ht="15.75" customHeight="1" x14ac:dyDescent="0.25">
      <c r="A502" s="69"/>
      <c r="B502" s="69"/>
      <c r="C502" s="69"/>
      <c r="D502" s="69"/>
      <c r="E502" s="69"/>
      <c r="F502" s="69"/>
      <c r="G502" s="69"/>
      <c r="H502" s="69"/>
      <c r="I502" s="69"/>
      <c r="J502" s="69"/>
      <c r="K502" s="69"/>
      <c r="L502" s="69"/>
      <c r="M502" s="69"/>
      <c r="N502" s="69"/>
      <c r="O502" s="69"/>
      <c r="P502" s="69"/>
      <c r="Q502" s="69"/>
      <c r="R502" s="69"/>
      <c r="S502" s="69"/>
      <c r="T502" s="69"/>
      <c r="U502" s="69"/>
      <c r="V502" s="69"/>
      <c r="W502" s="69"/>
      <c r="X502" s="69"/>
      <c r="Y502" s="69"/>
      <c r="Z502" s="69"/>
    </row>
    <row r="503" spans="1:26" ht="15.75" customHeight="1" x14ac:dyDescent="0.25">
      <c r="A503" s="69"/>
      <c r="B503" s="69"/>
      <c r="C503" s="69"/>
      <c r="D503" s="69"/>
      <c r="E503" s="69"/>
      <c r="F503" s="69"/>
      <c r="G503" s="69"/>
      <c r="H503" s="69"/>
      <c r="I503" s="69"/>
      <c r="J503" s="69"/>
      <c r="K503" s="69"/>
      <c r="L503" s="69"/>
      <c r="M503" s="69"/>
      <c r="N503" s="69"/>
      <c r="O503" s="69"/>
      <c r="P503" s="69"/>
      <c r="Q503" s="69"/>
      <c r="R503" s="69"/>
      <c r="S503" s="69"/>
      <c r="T503" s="69"/>
      <c r="U503" s="69"/>
      <c r="V503" s="69"/>
      <c r="W503" s="69"/>
      <c r="X503" s="69"/>
      <c r="Y503" s="69"/>
      <c r="Z503" s="69"/>
    </row>
    <row r="504" spans="1:26" ht="15.75" customHeight="1" x14ac:dyDescent="0.25">
      <c r="A504" s="69"/>
      <c r="B504" s="69"/>
      <c r="C504" s="69"/>
      <c r="D504" s="69"/>
      <c r="E504" s="69"/>
      <c r="F504" s="69"/>
      <c r="G504" s="69"/>
      <c r="H504" s="69"/>
      <c r="I504" s="69"/>
      <c r="J504" s="69"/>
      <c r="K504" s="69"/>
      <c r="L504" s="69"/>
      <c r="M504" s="69"/>
      <c r="N504" s="69"/>
      <c r="O504" s="69"/>
      <c r="P504" s="69"/>
      <c r="Q504" s="69"/>
      <c r="R504" s="69"/>
      <c r="S504" s="69"/>
      <c r="T504" s="69"/>
      <c r="U504" s="69"/>
      <c r="V504" s="69"/>
      <c r="W504" s="69"/>
      <c r="X504" s="69"/>
      <c r="Y504" s="69"/>
      <c r="Z504" s="69"/>
    </row>
    <row r="505" spans="1:26" ht="15.75" customHeight="1" x14ac:dyDescent="0.25">
      <c r="A505" s="69"/>
      <c r="B505" s="69"/>
      <c r="C505" s="69"/>
      <c r="D505" s="69"/>
      <c r="E505" s="69"/>
      <c r="F505" s="69"/>
      <c r="G505" s="69"/>
      <c r="H505" s="69"/>
      <c r="I505" s="69"/>
      <c r="J505" s="69"/>
      <c r="K505" s="69"/>
      <c r="L505" s="69"/>
      <c r="M505" s="69"/>
      <c r="N505" s="69"/>
      <c r="O505" s="69"/>
      <c r="P505" s="69"/>
      <c r="Q505" s="69"/>
      <c r="R505" s="69"/>
      <c r="S505" s="69"/>
      <c r="T505" s="69"/>
      <c r="U505" s="69"/>
      <c r="V505" s="69"/>
      <c r="W505" s="69"/>
      <c r="X505" s="69"/>
      <c r="Y505" s="69"/>
      <c r="Z505" s="69"/>
    </row>
    <row r="506" spans="1:26" ht="15.75" customHeight="1" x14ac:dyDescent="0.25">
      <c r="A506" s="69"/>
      <c r="B506" s="69"/>
      <c r="C506" s="69"/>
      <c r="D506" s="69"/>
      <c r="E506" s="69"/>
      <c r="F506" s="69"/>
      <c r="G506" s="69"/>
      <c r="H506" s="69"/>
      <c r="I506" s="69"/>
      <c r="J506" s="69"/>
      <c r="K506" s="69"/>
      <c r="L506" s="69"/>
      <c r="M506" s="69"/>
      <c r="N506" s="69"/>
      <c r="O506" s="69"/>
      <c r="P506" s="69"/>
      <c r="Q506" s="69"/>
      <c r="R506" s="69"/>
      <c r="S506" s="69"/>
      <c r="T506" s="69"/>
      <c r="U506" s="69"/>
      <c r="V506" s="69"/>
      <c r="W506" s="69"/>
      <c r="X506" s="69"/>
      <c r="Y506" s="69"/>
      <c r="Z506" s="69"/>
    </row>
    <row r="507" spans="1:26" ht="15.75" customHeight="1" x14ac:dyDescent="0.25">
      <c r="A507" s="69"/>
      <c r="B507" s="69"/>
      <c r="C507" s="69"/>
      <c r="D507" s="69"/>
      <c r="E507" s="69"/>
      <c r="F507" s="69"/>
      <c r="G507" s="69"/>
      <c r="H507" s="69"/>
      <c r="I507" s="69"/>
      <c r="J507" s="69"/>
      <c r="K507" s="69"/>
      <c r="L507" s="69"/>
      <c r="M507" s="69"/>
      <c r="N507" s="69"/>
      <c r="O507" s="69"/>
      <c r="P507" s="69"/>
      <c r="Q507" s="69"/>
      <c r="R507" s="69"/>
      <c r="S507" s="69"/>
      <c r="T507" s="69"/>
      <c r="U507" s="69"/>
      <c r="V507" s="69"/>
      <c r="W507" s="69"/>
      <c r="X507" s="69"/>
      <c r="Y507" s="69"/>
      <c r="Z507" s="69"/>
    </row>
    <row r="508" spans="1:26" ht="15.75" customHeight="1" x14ac:dyDescent="0.25">
      <c r="A508" s="69"/>
      <c r="B508" s="69"/>
      <c r="C508" s="69"/>
      <c r="D508" s="69"/>
      <c r="E508" s="69"/>
      <c r="F508" s="69"/>
      <c r="G508" s="69"/>
      <c r="H508" s="69"/>
      <c r="I508" s="69"/>
      <c r="J508" s="69"/>
      <c r="K508" s="69"/>
      <c r="L508" s="69"/>
      <c r="M508" s="69"/>
      <c r="N508" s="69"/>
      <c r="O508" s="69"/>
      <c r="P508" s="69"/>
      <c r="Q508" s="69"/>
      <c r="R508" s="69"/>
      <c r="S508" s="69"/>
      <c r="T508" s="69"/>
      <c r="U508" s="69"/>
      <c r="V508" s="69"/>
      <c r="W508" s="69"/>
      <c r="X508" s="69"/>
      <c r="Y508" s="69"/>
      <c r="Z508" s="69"/>
    </row>
    <row r="509" spans="1:26" ht="15.75" customHeight="1" x14ac:dyDescent="0.25">
      <c r="A509" s="69"/>
      <c r="B509" s="69"/>
      <c r="C509" s="69"/>
      <c r="D509" s="69"/>
      <c r="E509" s="69"/>
      <c r="F509" s="69"/>
      <c r="G509" s="69"/>
      <c r="H509" s="69"/>
      <c r="I509" s="69"/>
      <c r="J509" s="69"/>
      <c r="K509" s="69"/>
      <c r="L509" s="69"/>
      <c r="M509" s="69"/>
      <c r="N509" s="69"/>
      <c r="O509" s="69"/>
      <c r="P509" s="69"/>
      <c r="Q509" s="69"/>
      <c r="R509" s="69"/>
      <c r="S509" s="69"/>
      <c r="T509" s="69"/>
      <c r="U509" s="69"/>
      <c r="V509" s="69"/>
      <c r="W509" s="69"/>
      <c r="X509" s="69"/>
      <c r="Y509" s="69"/>
      <c r="Z509" s="69"/>
    </row>
    <row r="510" spans="1:26" ht="15.75" customHeight="1" x14ac:dyDescent="0.25">
      <c r="A510" s="69"/>
      <c r="B510" s="69"/>
      <c r="C510" s="69"/>
      <c r="D510" s="69"/>
      <c r="E510" s="69"/>
      <c r="F510" s="69"/>
      <c r="G510" s="69"/>
      <c r="H510" s="69"/>
      <c r="I510" s="69"/>
      <c r="J510" s="69"/>
      <c r="K510" s="69"/>
      <c r="L510" s="69"/>
      <c r="M510" s="69"/>
      <c r="N510" s="69"/>
      <c r="O510" s="69"/>
      <c r="P510" s="69"/>
      <c r="Q510" s="69"/>
      <c r="R510" s="69"/>
      <c r="S510" s="69"/>
      <c r="T510" s="69"/>
      <c r="U510" s="69"/>
      <c r="V510" s="69"/>
      <c r="W510" s="69"/>
      <c r="X510" s="69"/>
      <c r="Y510" s="69"/>
      <c r="Z510" s="69"/>
    </row>
    <row r="511" spans="1:26" ht="15.75" customHeight="1" x14ac:dyDescent="0.25">
      <c r="A511" s="69"/>
      <c r="B511" s="69"/>
      <c r="C511" s="69"/>
      <c r="D511" s="69"/>
      <c r="E511" s="69"/>
      <c r="F511" s="69"/>
      <c r="G511" s="69"/>
      <c r="H511" s="69"/>
      <c r="I511" s="69"/>
      <c r="J511" s="69"/>
      <c r="K511" s="69"/>
      <c r="L511" s="69"/>
      <c r="M511" s="69"/>
      <c r="N511" s="69"/>
      <c r="O511" s="69"/>
      <c r="P511" s="69"/>
      <c r="Q511" s="69"/>
      <c r="R511" s="69"/>
      <c r="S511" s="69"/>
      <c r="T511" s="69"/>
      <c r="U511" s="69"/>
      <c r="V511" s="69"/>
      <c r="W511" s="69"/>
      <c r="X511" s="69"/>
      <c r="Y511" s="69"/>
      <c r="Z511" s="69"/>
    </row>
    <row r="512" spans="1:26" ht="15.75" customHeight="1" x14ac:dyDescent="0.25">
      <c r="A512" s="69"/>
      <c r="B512" s="69"/>
      <c r="C512" s="69"/>
      <c r="D512" s="69"/>
      <c r="E512" s="69"/>
      <c r="F512" s="69"/>
      <c r="G512" s="69"/>
      <c r="H512" s="69"/>
      <c r="I512" s="69"/>
      <c r="J512" s="69"/>
      <c r="K512" s="69"/>
      <c r="L512" s="69"/>
      <c r="M512" s="69"/>
      <c r="N512" s="69"/>
      <c r="O512" s="69"/>
      <c r="P512" s="69"/>
      <c r="Q512" s="69"/>
      <c r="R512" s="69"/>
      <c r="S512" s="69"/>
      <c r="T512" s="69"/>
      <c r="U512" s="69"/>
      <c r="V512" s="69"/>
      <c r="W512" s="69"/>
      <c r="X512" s="69"/>
      <c r="Y512" s="69"/>
      <c r="Z512" s="69"/>
    </row>
    <row r="513" spans="1:26" ht="15.75" customHeight="1" x14ac:dyDescent="0.25">
      <c r="A513" s="69"/>
      <c r="B513" s="69"/>
      <c r="C513" s="69"/>
      <c r="D513" s="69"/>
      <c r="E513" s="69"/>
      <c r="F513" s="69"/>
      <c r="G513" s="69"/>
      <c r="H513" s="69"/>
      <c r="I513" s="69"/>
      <c r="J513" s="69"/>
      <c r="K513" s="69"/>
      <c r="L513" s="69"/>
      <c r="M513" s="69"/>
      <c r="N513" s="69"/>
      <c r="O513" s="69"/>
      <c r="P513" s="69"/>
      <c r="Q513" s="69"/>
      <c r="R513" s="69"/>
      <c r="S513" s="69"/>
      <c r="T513" s="69"/>
      <c r="U513" s="69"/>
      <c r="V513" s="69"/>
      <c r="W513" s="69"/>
      <c r="X513" s="69"/>
      <c r="Y513" s="69"/>
      <c r="Z513" s="69"/>
    </row>
    <row r="514" spans="1:26" ht="15.75" customHeight="1" x14ac:dyDescent="0.25">
      <c r="A514" s="69"/>
      <c r="B514" s="69"/>
      <c r="C514" s="69"/>
      <c r="D514" s="69"/>
      <c r="E514" s="69"/>
      <c r="F514" s="69"/>
      <c r="G514" s="69"/>
      <c r="H514" s="69"/>
      <c r="I514" s="69"/>
      <c r="J514" s="69"/>
      <c r="K514" s="69"/>
      <c r="L514" s="69"/>
      <c r="M514" s="69"/>
      <c r="N514" s="69"/>
      <c r="O514" s="69"/>
      <c r="P514" s="69"/>
      <c r="Q514" s="69"/>
      <c r="R514" s="69"/>
      <c r="S514" s="69"/>
      <c r="T514" s="69"/>
      <c r="U514" s="69"/>
      <c r="V514" s="69"/>
      <c r="W514" s="69"/>
      <c r="X514" s="69"/>
      <c r="Y514" s="69"/>
      <c r="Z514" s="69"/>
    </row>
    <row r="515" spans="1:26" ht="15.75" customHeight="1" x14ac:dyDescent="0.25">
      <c r="A515" s="69"/>
      <c r="B515" s="69"/>
      <c r="C515" s="69"/>
      <c r="D515" s="69"/>
      <c r="E515" s="69"/>
      <c r="F515" s="69"/>
      <c r="G515" s="69"/>
      <c r="H515" s="69"/>
      <c r="I515" s="69"/>
      <c r="J515" s="69"/>
      <c r="K515" s="69"/>
      <c r="L515" s="69"/>
      <c r="M515" s="69"/>
      <c r="N515" s="69"/>
      <c r="O515" s="69"/>
      <c r="P515" s="69"/>
      <c r="Q515" s="69"/>
      <c r="R515" s="69"/>
      <c r="S515" s="69"/>
      <c r="T515" s="69"/>
      <c r="U515" s="69"/>
      <c r="V515" s="69"/>
      <c r="W515" s="69"/>
      <c r="X515" s="69"/>
      <c r="Y515" s="69"/>
      <c r="Z515" s="69"/>
    </row>
    <row r="516" spans="1:26" ht="15.75" customHeight="1" x14ac:dyDescent="0.25">
      <c r="A516" s="69"/>
      <c r="B516" s="69"/>
      <c r="C516" s="69"/>
      <c r="D516" s="69"/>
      <c r="E516" s="69"/>
      <c r="F516" s="69"/>
      <c r="G516" s="69"/>
      <c r="H516" s="69"/>
      <c r="I516" s="69"/>
      <c r="J516" s="69"/>
      <c r="K516" s="69"/>
      <c r="L516" s="69"/>
      <c r="M516" s="69"/>
      <c r="N516" s="69"/>
      <c r="O516" s="69"/>
      <c r="P516" s="69"/>
      <c r="Q516" s="69"/>
      <c r="R516" s="69"/>
      <c r="S516" s="69"/>
      <c r="T516" s="69"/>
      <c r="U516" s="69"/>
      <c r="V516" s="69"/>
      <c r="W516" s="69"/>
      <c r="X516" s="69"/>
      <c r="Y516" s="69"/>
      <c r="Z516" s="69"/>
    </row>
    <row r="517" spans="1:26" ht="15.75" customHeight="1" x14ac:dyDescent="0.25">
      <c r="A517" s="69"/>
      <c r="B517" s="69"/>
      <c r="C517" s="69"/>
      <c r="D517" s="69"/>
      <c r="E517" s="69"/>
      <c r="F517" s="69"/>
      <c r="G517" s="69"/>
      <c r="H517" s="69"/>
      <c r="I517" s="69"/>
      <c r="J517" s="69"/>
      <c r="K517" s="69"/>
      <c r="L517" s="69"/>
      <c r="M517" s="69"/>
      <c r="N517" s="69"/>
      <c r="O517" s="69"/>
      <c r="P517" s="69"/>
      <c r="Q517" s="69"/>
      <c r="R517" s="69"/>
      <c r="S517" s="69"/>
      <c r="T517" s="69"/>
      <c r="U517" s="69"/>
      <c r="V517" s="69"/>
      <c r="W517" s="69"/>
      <c r="X517" s="69"/>
      <c r="Y517" s="69"/>
      <c r="Z517" s="69"/>
    </row>
    <row r="518" spans="1:26" ht="15.75" customHeight="1" x14ac:dyDescent="0.25">
      <c r="A518" s="69"/>
      <c r="B518" s="69"/>
      <c r="C518" s="69"/>
      <c r="D518" s="69"/>
      <c r="E518" s="69"/>
      <c r="F518" s="69"/>
      <c r="G518" s="69"/>
      <c r="H518" s="69"/>
      <c r="I518" s="69"/>
      <c r="J518" s="69"/>
      <c r="K518" s="69"/>
      <c r="L518" s="69"/>
      <c r="M518" s="69"/>
      <c r="N518" s="69"/>
      <c r="O518" s="69"/>
      <c r="P518" s="69"/>
      <c r="Q518" s="69"/>
      <c r="R518" s="69"/>
      <c r="S518" s="69"/>
      <c r="T518" s="69"/>
      <c r="U518" s="69"/>
      <c r="V518" s="69"/>
      <c r="W518" s="69"/>
      <c r="X518" s="69"/>
      <c r="Y518" s="69"/>
      <c r="Z518" s="69"/>
    </row>
    <row r="519" spans="1:26" ht="15.75" customHeight="1" x14ac:dyDescent="0.25">
      <c r="A519" s="69"/>
      <c r="B519" s="69"/>
      <c r="C519" s="69"/>
      <c r="D519" s="69"/>
      <c r="E519" s="69"/>
      <c r="F519" s="69"/>
      <c r="G519" s="69"/>
      <c r="H519" s="69"/>
      <c r="I519" s="69"/>
      <c r="J519" s="69"/>
      <c r="K519" s="69"/>
      <c r="L519" s="69"/>
      <c r="M519" s="69"/>
      <c r="N519" s="69"/>
      <c r="O519" s="69"/>
      <c r="P519" s="69"/>
      <c r="Q519" s="69"/>
      <c r="R519" s="69"/>
      <c r="S519" s="69"/>
      <c r="T519" s="69"/>
      <c r="U519" s="69"/>
      <c r="V519" s="69"/>
      <c r="W519" s="69"/>
      <c r="X519" s="69"/>
      <c r="Y519" s="69"/>
      <c r="Z519" s="69"/>
    </row>
    <row r="520" spans="1:26" ht="15.75" customHeight="1" x14ac:dyDescent="0.25">
      <c r="A520" s="69"/>
      <c r="B520" s="69"/>
      <c r="C520" s="69"/>
      <c r="D520" s="69"/>
      <c r="E520" s="69"/>
      <c r="F520" s="69"/>
      <c r="G520" s="69"/>
      <c r="H520" s="69"/>
      <c r="I520" s="69"/>
      <c r="J520" s="69"/>
      <c r="K520" s="69"/>
      <c r="L520" s="69"/>
      <c r="M520" s="69"/>
      <c r="N520" s="69"/>
      <c r="O520" s="69"/>
      <c r="P520" s="69"/>
      <c r="Q520" s="69"/>
      <c r="R520" s="69"/>
      <c r="S520" s="69"/>
      <c r="T520" s="69"/>
      <c r="U520" s="69"/>
      <c r="V520" s="69"/>
      <c r="W520" s="69"/>
      <c r="X520" s="69"/>
      <c r="Y520" s="69"/>
      <c r="Z520" s="69"/>
    </row>
    <row r="521" spans="1:26" ht="15.75" customHeight="1" x14ac:dyDescent="0.25">
      <c r="A521" s="69"/>
      <c r="B521" s="69"/>
      <c r="C521" s="69"/>
      <c r="D521" s="69"/>
      <c r="E521" s="69"/>
      <c r="F521" s="69"/>
      <c r="G521" s="69"/>
      <c r="H521" s="69"/>
      <c r="I521" s="69"/>
      <c r="J521" s="69"/>
      <c r="K521" s="69"/>
      <c r="L521" s="69"/>
      <c r="M521" s="69"/>
      <c r="N521" s="69"/>
      <c r="O521" s="69"/>
      <c r="P521" s="69"/>
      <c r="Q521" s="69"/>
      <c r="R521" s="69"/>
      <c r="S521" s="69"/>
      <c r="T521" s="69"/>
      <c r="U521" s="69"/>
      <c r="V521" s="69"/>
      <c r="W521" s="69"/>
      <c r="X521" s="69"/>
      <c r="Y521" s="69"/>
      <c r="Z521" s="69"/>
    </row>
    <row r="522" spans="1:26" ht="15.75" customHeight="1" x14ac:dyDescent="0.25">
      <c r="A522" s="69"/>
      <c r="B522" s="69"/>
      <c r="C522" s="69"/>
      <c r="D522" s="69"/>
      <c r="E522" s="69"/>
      <c r="F522" s="69"/>
      <c r="G522" s="69"/>
      <c r="H522" s="69"/>
      <c r="I522" s="69"/>
      <c r="J522" s="69"/>
      <c r="K522" s="69"/>
      <c r="L522" s="69"/>
      <c r="M522" s="69"/>
      <c r="N522" s="69"/>
      <c r="O522" s="69"/>
      <c r="P522" s="69"/>
      <c r="Q522" s="69"/>
      <c r="R522" s="69"/>
      <c r="S522" s="69"/>
      <c r="T522" s="69"/>
      <c r="U522" s="69"/>
      <c r="V522" s="69"/>
      <c r="W522" s="69"/>
      <c r="X522" s="69"/>
      <c r="Y522" s="69"/>
      <c r="Z522" s="69"/>
    </row>
    <row r="523" spans="1:26" ht="15.75" customHeight="1" x14ac:dyDescent="0.25">
      <c r="A523" s="69"/>
      <c r="B523" s="69"/>
      <c r="C523" s="69"/>
      <c r="D523" s="69"/>
      <c r="E523" s="69"/>
      <c r="F523" s="69"/>
      <c r="G523" s="69"/>
      <c r="H523" s="69"/>
      <c r="I523" s="69"/>
      <c r="J523" s="69"/>
      <c r="K523" s="69"/>
      <c r="L523" s="69"/>
      <c r="M523" s="69"/>
      <c r="N523" s="69"/>
      <c r="O523" s="69"/>
      <c r="P523" s="69"/>
      <c r="Q523" s="69"/>
      <c r="R523" s="69"/>
      <c r="S523" s="69"/>
      <c r="T523" s="69"/>
      <c r="U523" s="69"/>
      <c r="V523" s="69"/>
      <c r="W523" s="69"/>
      <c r="X523" s="69"/>
      <c r="Y523" s="69"/>
      <c r="Z523" s="69"/>
    </row>
    <row r="524" spans="1:26" ht="15.75" customHeight="1" x14ac:dyDescent="0.25">
      <c r="A524" s="69"/>
      <c r="B524" s="69"/>
      <c r="C524" s="69"/>
      <c r="D524" s="69"/>
      <c r="E524" s="69"/>
      <c r="F524" s="69"/>
      <c r="G524" s="69"/>
      <c r="H524" s="69"/>
      <c r="I524" s="69"/>
      <c r="J524" s="69"/>
      <c r="K524" s="69"/>
      <c r="L524" s="69"/>
      <c r="M524" s="69"/>
      <c r="N524" s="69"/>
      <c r="O524" s="69"/>
      <c r="P524" s="69"/>
      <c r="Q524" s="69"/>
      <c r="R524" s="69"/>
      <c r="S524" s="69"/>
      <c r="T524" s="69"/>
      <c r="U524" s="69"/>
      <c r="V524" s="69"/>
      <c r="W524" s="69"/>
      <c r="X524" s="69"/>
      <c r="Y524" s="69"/>
      <c r="Z524" s="69"/>
    </row>
    <row r="525" spans="1:26" ht="15.75" customHeight="1" x14ac:dyDescent="0.25">
      <c r="A525" s="69"/>
      <c r="B525" s="69"/>
      <c r="C525" s="69"/>
      <c r="D525" s="69"/>
      <c r="E525" s="69"/>
      <c r="F525" s="69"/>
      <c r="G525" s="69"/>
      <c r="H525" s="69"/>
      <c r="I525" s="69"/>
      <c r="J525" s="69"/>
      <c r="K525" s="69"/>
      <c r="L525" s="69"/>
      <c r="M525" s="69"/>
      <c r="N525" s="69"/>
      <c r="O525" s="69"/>
      <c r="P525" s="69"/>
      <c r="Q525" s="69"/>
      <c r="R525" s="69"/>
      <c r="S525" s="69"/>
      <c r="T525" s="69"/>
      <c r="U525" s="69"/>
      <c r="V525" s="69"/>
      <c r="W525" s="69"/>
      <c r="X525" s="69"/>
      <c r="Y525" s="69"/>
      <c r="Z525" s="69"/>
    </row>
    <row r="526" spans="1:26" ht="15.75" customHeight="1" x14ac:dyDescent="0.25">
      <c r="A526" s="69"/>
      <c r="B526" s="69"/>
      <c r="C526" s="69"/>
      <c r="D526" s="69"/>
      <c r="E526" s="69"/>
      <c r="F526" s="69"/>
      <c r="G526" s="69"/>
      <c r="H526" s="69"/>
      <c r="I526" s="69"/>
      <c r="J526" s="69"/>
      <c r="K526" s="69"/>
      <c r="L526" s="69"/>
      <c r="M526" s="69"/>
      <c r="N526" s="69"/>
      <c r="O526" s="69"/>
      <c r="P526" s="69"/>
      <c r="Q526" s="69"/>
      <c r="R526" s="69"/>
      <c r="S526" s="69"/>
      <c r="T526" s="69"/>
      <c r="U526" s="69"/>
      <c r="V526" s="69"/>
      <c r="W526" s="69"/>
      <c r="X526" s="69"/>
      <c r="Y526" s="69"/>
      <c r="Z526" s="69"/>
    </row>
    <row r="527" spans="1:26" ht="15.75" customHeight="1" x14ac:dyDescent="0.25">
      <c r="A527" s="69"/>
      <c r="B527" s="69"/>
      <c r="C527" s="69"/>
      <c r="D527" s="69"/>
      <c r="E527" s="69"/>
      <c r="F527" s="69"/>
      <c r="G527" s="69"/>
      <c r="H527" s="69"/>
      <c r="I527" s="69"/>
      <c r="J527" s="69"/>
      <c r="K527" s="69"/>
      <c r="L527" s="69"/>
      <c r="M527" s="69"/>
      <c r="N527" s="69"/>
      <c r="O527" s="69"/>
      <c r="P527" s="69"/>
      <c r="Q527" s="69"/>
      <c r="R527" s="69"/>
      <c r="S527" s="69"/>
      <c r="T527" s="69"/>
      <c r="U527" s="69"/>
      <c r="V527" s="69"/>
      <c r="W527" s="69"/>
      <c r="X527" s="69"/>
      <c r="Y527" s="69"/>
      <c r="Z527" s="69"/>
    </row>
    <row r="528" spans="1:26" ht="15.75" customHeight="1" x14ac:dyDescent="0.25">
      <c r="A528" s="69"/>
      <c r="B528" s="69"/>
      <c r="C528" s="69"/>
      <c r="D528" s="69"/>
      <c r="E528" s="69"/>
      <c r="F528" s="69"/>
      <c r="G528" s="69"/>
      <c r="H528" s="69"/>
      <c r="I528" s="69"/>
      <c r="J528" s="69"/>
      <c r="K528" s="69"/>
      <c r="L528" s="69"/>
      <c r="M528" s="69"/>
      <c r="N528" s="69"/>
      <c r="O528" s="69"/>
      <c r="P528" s="69"/>
      <c r="Q528" s="69"/>
      <c r="R528" s="69"/>
      <c r="S528" s="69"/>
      <c r="T528" s="69"/>
      <c r="U528" s="69"/>
      <c r="V528" s="69"/>
      <c r="W528" s="69"/>
      <c r="X528" s="69"/>
      <c r="Y528" s="69"/>
      <c r="Z528" s="69"/>
    </row>
    <row r="529" spans="1:26" ht="15.75" customHeight="1" x14ac:dyDescent="0.25">
      <c r="A529" s="69"/>
      <c r="B529" s="69"/>
      <c r="C529" s="69"/>
      <c r="D529" s="69"/>
      <c r="E529" s="69"/>
      <c r="F529" s="69"/>
      <c r="G529" s="69"/>
      <c r="H529" s="69"/>
      <c r="I529" s="69"/>
      <c r="J529" s="69"/>
      <c r="K529" s="69"/>
      <c r="L529" s="69"/>
      <c r="M529" s="69"/>
      <c r="N529" s="69"/>
      <c r="O529" s="69"/>
      <c r="P529" s="69"/>
      <c r="Q529" s="69"/>
      <c r="R529" s="69"/>
      <c r="S529" s="69"/>
      <c r="T529" s="69"/>
      <c r="U529" s="69"/>
      <c r="V529" s="69"/>
      <c r="W529" s="69"/>
      <c r="X529" s="69"/>
      <c r="Y529" s="69"/>
      <c r="Z529" s="69"/>
    </row>
    <row r="530" spans="1:26" ht="15.75" customHeight="1" x14ac:dyDescent="0.25">
      <c r="A530" s="69"/>
      <c r="B530" s="69"/>
      <c r="C530" s="69"/>
      <c r="D530" s="69"/>
      <c r="E530" s="69"/>
      <c r="F530" s="69"/>
      <c r="G530" s="69"/>
      <c r="H530" s="69"/>
      <c r="I530" s="69"/>
      <c r="J530" s="69"/>
      <c r="K530" s="69"/>
      <c r="L530" s="69"/>
      <c r="M530" s="69"/>
      <c r="N530" s="69"/>
      <c r="O530" s="69"/>
      <c r="P530" s="69"/>
      <c r="Q530" s="69"/>
      <c r="R530" s="69"/>
      <c r="S530" s="69"/>
      <c r="T530" s="69"/>
      <c r="U530" s="69"/>
      <c r="V530" s="69"/>
      <c r="W530" s="69"/>
      <c r="X530" s="69"/>
      <c r="Y530" s="69"/>
      <c r="Z530" s="69"/>
    </row>
    <row r="531" spans="1:26" ht="15.75" customHeight="1" x14ac:dyDescent="0.25">
      <c r="A531" s="69"/>
      <c r="B531" s="69"/>
      <c r="C531" s="69"/>
      <c r="D531" s="69"/>
      <c r="E531" s="69"/>
      <c r="F531" s="69"/>
      <c r="G531" s="69"/>
      <c r="H531" s="69"/>
      <c r="I531" s="69"/>
      <c r="J531" s="69"/>
      <c r="K531" s="69"/>
      <c r="L531" s="69"/>
      <c r="M531" s="69"/>
      <c r="N531" s="69"/>
      <c r="O531" s="69"/>
      <c r="P531" s="69"/>
      <c r="Q531" s="69"/>
      <c r="R531" s="69"/>
      <c r="S531" s="69"/>
      <c r="T531" s="69"/>
      <c r="U531" s="69"/>
      <c r="V531" s="69"/>
      <c r="W531" s="69"/>
      <c r="X531" s="69"/>
      <c r="Y531" s="69"/>
      <c r="Z531" s="69"/>
    </row>
    <row r="532" spans="1:26" ht="15.75" customHeight="1" x14ac:dyDescent="0.25">
      <c r="A532" s="69"/>
      <c r="B532" s="69"/>
      <c r="C532" s="69"/>
      <c r="D532" s="69"/>
      <c r="E532" s="69"/>
      <c r="F532" s="69"/>
      <c r="G532" s="69"/>
      <c r="H532" s="69"/>
      <c r="I532" s="69"/>
      <c r="J532" s="69"/>
      <c r="K532" s="69"/>
      <c r="L532" s="69"/>
      <c r="M532" s="69"/>
      <c r="N532" s="69"/>
      <c r="O532" s="69"/>
      <c r="P532" s="69"/>
      <c r="Q532" s="69"/>
      <c r="R532" s="69"/>
      <c r="S532" s="69"/>
      <c r="T532" s="69"/>
      <c r="U532" s="69"/>
      <c r="V532" s="69"/>
      <c r="W532" s="69"/>
      <c r="X532" s="69"/>
      <c r="Y532" s="69"/>
      <c r="Z532" s="69"/>
    </row>
    <row r="533" spans="1:26" ht="15.75" customHeight="1" x14ac:dyDescent="0.25">
      <c r="A533" s="69"/>
      <c r="B533" s="69"/>
      <c r="C533" s="69"/>
      <c r="D533" s="69"/>
      <c r="E533" s="69"/>
      <c r="F533" s="69"/>
      <c r="G533" s="69"/>
      <c r="H533" s="69"/>
      <c r="I533" s="69"/>
      <c r="J533" s="69"/>
      <c r="K533" s="69"/>
      <c r="L533" s="69"/>
      <c r="M533" s="69"/>
      <c r="N533" s="69"/>
      <c r="O533" s="69"/>
      <c r="P533" s="69"/>
      <c r="Q533" s="69"/>
      <c r="R533" s="69"/>
      <c r="S533" s="69"/>
      <c r="T533" s="69"/>
      <c r="U533" s="69"/>
      <c r="V533" s="69"/>
      <c r="W533" s="69"/>
      <c r="X533" s="69"/>
      <c r="Y533" s="69"/>
      <c r="Z533" s="69"/>
    </row>
    <row r="534" spans="1:26" ht="15.75" customHeight="1" x14ac:dyDescent="0.25">
      <c r="A534" s="69"/>
      <c r="B534" s="69"/>
      <c r="C534" s="69"/>
      <c r="D534" s="69"/>
      <c r="E534" s="69"/>
      <c r="F534" s="69"/>
      <c r="G534" s="69"/>
      <c r="H534" s="69"/>
      <c r="I534" s="69"/>
      <c r="J534" s="69"/>
      <c r="K534" s="69"/>
      <c r="L534" s="69"/>
      <c r="M534" s="69"/>
      <c r="N534" s="69"/>
      <c r="O534" s="69"/>
      <c r="P534" s="69"/>
      <c r="Q534" s="69"/>
      <c r="R534" s="69"/>
      <c r="S534" s="69"/>
      <c r="T534" s="69"/>
      <c r="U534" s="69"/>
      <c r="V534" s="69"/>
      <c r="W534" s="69"/>
      <c r="X534" s="69"/>
      <c r="Y534" s="69"/>
      <c r="Z534" s="69"/>
    </row>
    <row r="535" spans="1:26" ht="15.75" customHeight="1" x14ac:dyDescent="0.25">
      <c r="A535" s="69"/>
      <c r="B535" s="69"/>
      <c r="C535" s="69"/>
      <c r="D535" s="69"/>
      <c r="E535" s="69"/>
      <c r="F535" s="69"/>
      <c r="G535" s="69"/>
      <c r="H535" s="69"/>
      <c r="I535" s="69"/>
      <c r="J535" s="69"/>
      <c r="K535" s="69"/>
      <c r="L535" s="69"/>
      <c r="M535" s="69"/>
      <c r="N535" s="69"/>
      <c r="O535" s="69"/>
      <c r="P535" s="69"/>
      <c r="Q535" s="69"/>
      <c r="R535" s="69"/>
      <c r="S535" s="69"/>
      <c r="T535" s="69"/>
      <c r="U535" s="69"/>
      <c r="V535" s="69"/>
      <c r="W535" s="69"/>
      <c r="X535" s="69"/>
      <c r="Y535" s="69"/>
      <c r="Z535" s="69"/>
    </row>
    <row r="536" spans="1:26" ht="15.75" customHeight="1" x14ac:dyDescent="0.25">
      <c r="A536" s="69"/>
      <c r="B536" s="69"/>
      <c r="C536" s="69"/>
      <c r="D536" s="69"/>
      <c r="E536" s="69"/>
      <c r="F536" s="69"/>
      <c r="G536" s="69"/>
      <c r="H536" s="69"/>
      <c r="I536" s="69"/>
      <c r="J536" s="69"/>
      <c r="K536" s="69"/>
      <c r="L536" s="69"/>
      <c r="M536" s="69"/>
      <c r="N536" s="69"/>
      <c r="O536" s="69"/>
      <c r="P536" s="69"/>
      <c r="Q536" s="69"/>
      <c r="R536" s="69"/>
      <c r="S536" s="69"/>
      <c r="T536" s="69"/>
      <c r="U536" s="69"/>
      <c r="V536" s="69"/>
      <c r="W536" s="69"/>
      <c r="X536" s="69"/>
      <c r="Y536" s="69"/>
      <c r="Z536" s="69"/>
    </row>
    <row r="537" spans="1:26" ht="15.75" customHeight="1" x14ac:dyDescent="0.25">
      <c r="A537" s="69"/>
      <c r="B537" s="69"/>
      <c r="C537" s="69"/>
      <c r="D537" s="69"/>
      <c r="E537" s="69"/>
      <c r="F537" s="69"/>
      <c r="G537" s="69"/>
      <c r="H537" s="69"/>
      <c r="I537" s="69"/>
      <c r="J537" s="69"/>
      <c r="K537" s="69"/>
      <c r="L537" s="69"/>
      <c r="M537" s="69"/>
      <c r="N537" s="69"/>
      <c r="O537" s="69"/>
      <c r="P537" s="69"/>
      <c r="Q537" s="69"/>
      <c r="R537" s="69"/>
      <c r="S537" s="69"/>
      <c r="T537" s="69"/>
      <c r="U537" s="69"/>
      <c r="V537" s="69"/>
      <c r="W537" s="69"/>
      <c r="X537" s="69"/>
      <c r="Y537" s="69"/>
      <c r="Z537" s="69"/>
    </row>
    <row r="538" spans="1:26" ht="15.75" customHeight="1" x14ac:dyDescent="0.25">
      <c r="A538" s="69"/>
      <c r="B538" s="69"/>
      <c r="C538" s="69"/>
      <c r="D538" s="69"/>
      <c r="E538" s="69"/>
      <c r="F538" s="69"/>
      <c r="G538" s="69"/>
      <c r="H538" s="69"/>
      <c r="I538" s="69"/>
      <c r="J538" s="69"/>
      <c r="K538" s="69"/>
      <c r="L538" s="69"/>
      <c r="M538" s="69"/>
      <c r="N538" s="69"/>
      <c r="O538" s="69"/>
      <c r="P538" s="69"/>
      <c r="Q538" s="69"/>
      <c r="R538" s="69"/>
      <c r="S538" s="69"/>
      <c r="T538" s="69"/>
      <c r="U538" s="69"/>
      <c r="V538" s="69"/>
      <c r="W538" s="69"/>
      <c r="X538" s="69"/>
      <c r="Y538" s="69"/>
      <c r="Z538" s="69"/>
    </row>
    <row r="539" spans="1:26" ht="15.75" customHeight="1" x14ac:dyDescent="0.25">
      <c r="A539" s="69"/>
      <c r="B539" s="69"/>
      <c r="C539" s="69"/>
      <c r="D539" s="69"/>
      <c r="E539" s="69"/>
      <c r="F539" s="69"/>
      <c r="G539" s="69"/>
      <c r="H539" s="69"/>
      <c r="I539" s="69"/>
      <c r="J539" s="69"/>
      <c r="K539" s="69"/>
      <c r="L539" s="69"/>
      <c r="M539" s="69"/>
      <c r="N539" s="69"/>
      <c r="O539" s="69"/>
      <c r="P539" s="69"/>
      <c r="Q539" s="69"/>
      <c r="R539" s="69"/>
      <c r="S539" s="69"/>
      <c r="T539" s="69"/>
      <c r="U539" s="69"/>
      <c r="V539" s="69"/>
      <c r="W539" s="69"/>
      <c r="X539" s="69"/>
      <c r="Y539" s="69"/>
      <c r="Z539" s="69"/>
    </row>
    <row r="540" spans="1:26" ht="15.75" customHeight="1" x14ac:dyDescent="0.25">
      <c r="A540" s="69"/>
      <c r="B540" s="69"/>
      <c r="C540" s="69"/>
      <c r="D540" s="69"/>
      <c r="E540" s="69"/>
      <c r="F540" s="69"/>
      <c r="G540" s="69"/>
      <c r="H540" s="69"/>
      <c r="I540" s="69"/>
      <c r="J540" s="69"/>
      <c r="K540" s="69"/>
      <c r="L540" s="69"/>
      <c r="M540" s="69"/>
      <c r="N540" s="69"/>
      <c r="O540" s="69"/>
      <c r="P540" s="69"/>
      <c r="Q540" s="69"/>
      <c r="R540" s="69"/>
      <c r="S540" s="69"/>
      <c r="T540" s="69"/>
      <c r="U540" s="69"/>
      <c r="V540" s="69"/>
      <c r="W540" s="69"/>
      <c r="X540" s="69"/>
      <c r="Y540" s="69"/>
      <c r="Z540" s="69"/>
    </row>
    <row r="541" spans="1:26" ht="15.75" customHeight="1" x14ac:dyDescent="0.25">
      <c r="A541" s="69"/>
      <c r="B541" s="69"/>
      <c r="C541" s="69"/>
      <c r="D541" s="69"/>
      <c r="E541" s="69"/>
      <c r="F541" s="69"/>
      <c r="G541" s="69"/>
      <c r="H541" s="69"/>
      <c r="I541" s="69"/>
      <c r="J541" s="69"/>
      <c r="K541" s="69"/>
      <c r="L541" s="69"/>
      <c r="M541" s="69"/>
      <c r="N541" s="69"/>
      <c r="O541" s="69"/>
      <c r="P541" s="69"/>
      <c r="Q541" s="69"/>
      <c r="R541" s="69"/>
      <c r="S541" s="69"/>
      <c r="T541" s="69"/>
      <c r="U541" s="69"/>
      <c r="V541" s="69"/>
      <c r="W541" s="69"/>
      <c r="X541" s="69"/>
      <c r="Y541" s="69"/>
      <c r="Z541" s="69"/>
    </row>
    <row r="542" spans="1:26" ht="15.75" customHeight="1" x14ac:dyDescent="0.25">
      <c r="A542" s="69"/>
      <c r="B542" s="69"/>
      <c r="C542" s="69"/>
      <c r="D542" s="69"/>
      <c r="E542" s="69"/>
      <c r="F542" s="69"/>
      <c r="G542" s="69"/>
      <c r="H542" s="69"/>
      <c r="I542" s="69"/>
      <c r="J542" s="69"/>
      <c r="K542" s="69"/>
      <c r="L542" s="69"/>
      <c r="M542" s="69"/>
      <c r="N542" s="69"/>
      <c r="O542" s="69"/>
      <c r="P542" s="69"/>
      <c r="Q542" s="69"/>
      <c r="R542" s="69"/>
      <c r="S542" s="69"/>
      <c r="T542" s="69"/>
      <c r="U542" s="69"/>
      <c r="V542" s="69"/>
      <c r="W542" s="69"/>
      <c r="X542" s="69"/>
      <c r="Y542" s="69"/>
      <c r="Z542" s="69"/>
    </row>
    <row r="543" spans="1:26" ht="15.75" customHeight="1" x14ac:dyDescent="0.25">
      <c r="A543" s="69"/>
      <c r="B543" s="69"/>
      <c r="C543" s="69"/>
      <c r="D543" s="69"/>
      <c r="E543" s="69"/>
      <c r="F543" s="69"/>
      <c r="G543" s="69"/>
      <c r="H543" s="69"/>
      <c r="I543" s="69"/>
      <c r="J543" s="69"/>
      <c r="K543" s="69"/>
      <c r="L543" s="69"/>
      <c r="M543" s="69"/>
      <c r="N543" s="69"/>
      <c r="O543" s="69"/>
      <c r="P543" s="69"/>
      <c r="Q543" s="69"/>
      <c r="R543" s="69"/>
      <c r="S543" s="69"/>
      <c r="T543" s="69"/>
      <c r="U543" s="69"/>
      <c r="V543" s="69"/>
      <c r="W543" s="69"/>
      <c r="X543" s="69"/>
      <c r="Y543" s="69"/>
      <c r="Z543" s="69"/>
    </row>
    <row r="544" spans="1:26" ht="15.75" customHeight="1" x14ac:dyDescent="0.25">
      <c r="A544" s="69"/>
      <c r="B544" s="69"/>
      <c r="C544" s="69"/>
      <c r="D544" s="69"/>
      <c r="E544" s="69"/>
      <c r="F544" s="69"/>
      <c r="G544" s="69"/>
      <c r="H544" s="69"/>
      <c r="I544" s="69"/>
      <c r="J544" s="69"/>
      <c r="K544" s="69"/>
      <c r="L544" s="69"/>
      <c r="M544" s="69"/>
      <c r="N544" s="69"/>
      <c r="O544" s="69"/>
      <c r="P544" s="69"/>
      <c r="Q544" s="69"/>
      <c r="R544" s="69"/>
      <c r="S544" s="69"/>
      <c r="T544" s="69"/>
      <c r="U544" s="69"/>
      <c r="V544" s="69"/>
      <c r="W544" s="69"/>
      <c r="X544" s="69"/>
      <c r="Y544" s="69"/>
      <c r="Z544" s="69"/>
    </row>
    <row r="545" spans="1:26" ht="15.75" customHeight="1" x14ac:dyDescent="0.25">
      <c r="A545" s="69"/>
      <c r="B545" s="69"/>
      <c r="C545" s="69"/>
      <c r="D545" s="69"/>
      <c r="E545" s="69"/>
      <c r="F545" s="69"/>
      <c r="G545" s="69"/>
      <c r="H545" s="69"/>
      <c r="I545" s="69"/>
      <c r="J545" s="69"/>
      <c r="K545" s="69"/>
      <c r="L545" s="69"/>
      <c r="M545" s="69"/>
      <c r="N545" s="69"/>
      <c r="O545" s="69"/>
      <c r="P545" s="69"/>
      <c r="Q545" s="69"/>
      <c r="R545" s="69"/>
      <c r="S545" s="69"/>
      <c r="T545" s="69"/>
      <c r="U545" s="69"/>
      <c r="V545" s="69"/>
      <c r="W545" s="69"/>
      <c r="X545" s="69"/>
      <c r="Y545" s="69"/>
      <c r="Z545" s="69"/>
    </row>
    <row r="546" spans="1:26" ht="15.75" customHeight="1" x14ac:dyDescent="0.25">
      <c r="A546" s="69"/>
      <c r="B546" s="69"/>
      <c r="C546" s="69"/>
      <c r="D546" s="69"/>
      <c r="E546" s="69"/>
      <c r="F546" s="69"/>
      <c r="G546" s="69"/>
      <c r="H546" s="69"/>
      <c r="I546" s="69"/>
      <c r="J546" s="69"/>
      <c r="K546" s="69"/>
      <c r="L546" s="69"/>
      <c r="M546" s="69"/>
      <c r="N546" s="69"/>
      <c r="O546" s="69"/>
      <c r="P546" s="69"/>
      <c r="Q546" s="69"/>
      <c r="R546" s="69"/>
      <c r="S546" s="69"/>
      <c r="T546" s="69"/>
      <c r="U546" s="69"/>
      <c r="V546" s="69"/>
      <c r="W546" s="69"/>
      <c r="X546" s="69"/>
      <c r="Y546" s="69"/>
      <c r="Z546" s="69"/>
    </row>
    <row r="547" spans="1:26" ht="15.75" customHeight="1" x14ac:dyDescent="0.25">
      <c r="A547" s="69"/>
      <c r="B547" s="69"/>
      <c r="C547" s="69"/>
      <c r="D547" s="69"/>
      <c r="E547" s="69"/>
      <c r="F547" s="69"/>
      <c r="G547" s="69"/>
      <c r="H547" s="69"/>
      <c r="I547" s="69"/>
      <c r="J547" s="69"/>
      <c r="K547" s="69"/>
      <c r="L547" s="69"/>
      <c r="M547" s="69"/>
      <c r="N547" s="69"/>
      <c r="O547" s="69"/>
      <c r="P547" s="69"/>
      <c r="Q547" s="69"/>
      <c r="R547" s="69"/>
      <c r="S547" s="69"/>
      <c r="T547" s="69"/>
      <c r="U547" s="69"/>
      <c r="V547" s="69"/>
      <c r="W547" s="69"/>
      <c r="X547" s="69"/>
      <c r="Y547" s="69"/>
      <c r="Z547" s="69"/>
    </row>
    <row r="548" spans="1:26" ht="15.75" customHeight="1" x14ac:dyDescent="0.25">
      <c r="A548" s="69"/>
      <c r="B548" s="69"/>
      <c r="C548" s="69"/>
      <c r="D548" s="69"/>
      <c r="E548" s="69"/>
      <c r="F548" s="69"/>
      <c r="G548" s="69"/>
      <c r="H548" s="69"/>
      <c r="I548" s="69"/>
      <c r="J548" s="69"/>
      <c r="K548" s="69"/>
      <c r="L548" s="69"/>
      <c r="M548" s="69"/>
      <c r="N548" s="69"/>
      <c r="O548" s="69"/>
      <c r="P548" s="69"/>
      <c r="Q548" s="69"/>
      <c r="R548" s="69"/>
      <c r="S548" s="69"/>
      <c r="T548" s="69"/>
      <c r="U548" s="69"/>
      <c r="V548" s="69"/>
      <c r="W548" s="69"/>
      <c r="X548" s="69"/>
      <c r="Y548" s="69"/>
      <c r="Z548" s="69"/>
    </row>
    <row r="549" spans="1:26" ht="15.75" customHeight="1" x14ac:dyDescent="0.25">
      <c r="A549" s="69"/>
      <c r="B549" s="69"/>
      <c r="C549" s="69"/>
      <c r="D549" s="69"/>
      <c r="E549" s="69"/>
      <c r="F549" s="69"/>
      <c r="G549" s="69"/>
      <c r="H549" s="69"/>
      <c r="I549" s="69"/>
      <c r="J549" s="69"/>
      <c r="K549" s="69"/>
      <c r="L549" s="69"/>
      <c r="M549" s="69"/>
      <c r="N549" s="69"/>
      <c r="O549" s="69"/>
      <c r="P549" s="69"/>
      <c r="Q549" s="69"/>
      <c r="R549" s="69"/>
      <c r="S549" s="69"/>
      <c r="T549" s="69"/>
      <c r="U549" s="69"/>
      <c r="V549" s="69"/>
      <c r="W549" s="69"/>
      <c r="X549" s="69"/>
      <c r="Y549" s="69"/>
      <c r="Z549" s="69"/>
    </row>
    <row r="550" spans="1:26" ht="15.75" customHeight="1" x14ac:dyDescent="0.25">
      <c r="A550" s="69"/>
      <c r="B550" s="69"/>
      <c r="C550" s="69"/>
      <c r="D550" s="69"/>
      <c r="E550" s="69"/>
      <c r="F550" s="69"/>
      <c r="G550" s="69"/>
      <c r="H550" s="69"/>
      <c r="I550" s="69"/>
      <c r="J550" s="69"/>
      <c r="K550" s="69"/>
      <c r="L550" s="69"/>
      <c r="M550" s="69"/>
      <c r="N550" s="69"/>
      <c r="O550" s="69"/>
      <c r="P550" s="69"/>
      <c r="Q550" s="69"/>
      <c r="R550" s="69"/>
      <c r="S550" s="69"/>
      <c r="T550" s="69"/>
      <c r="U550" s="69"/>
      <c r="V550" s="69"/>
      <c r="W550" s="69"/>
      <c r="X550" s="69"/>
      <c r="Y550" s="69"/>
      <c r="Z550" s="69"/>
    </row>
    <row r="551" spans="1:26" ht="15.75" customHeight="1" x14ac:dyDescent="0.25">
      <c r="A551" s="69"/>
      <c r="B551" s="69"/>
      <c r="C551" s="69"/>
      <c r="D551" s="69"/>
      <c r="E551" s="69"/>
      <c r="F551" s="69"/>
      <c r="G551" s="69"/>
      <c r="H551" s="69"/>
      <c r="I551" s="69"/>
      <c r="J551" s="69"/>
      <c r="K551" s="69"/>
      <c r="L551" s="69"/>
      <c r="M551" s="69"/>
      <c r="N551" s="69"/>
      <c r="O551" s="69"/>
      <c r="P551" s="69"/>
      <c r="Q551" s="69"/>
      <c r="R551" s="69"/>
      <c r="S551" s="69"/>
      <c r="T551" s="69"/>
      <c r="U551" s="69"/>
      <c r="V551" s="69"/>
      <c r="W551" s="69"/>
      <c r="X551" s="69"/>
      <c r="Y551" s="69"/>
      <c r="Z551" s="69"/>
    </row>
    <row r="552" spans="1:26" ht="15.75" customHeight="1" x14ac:dyDescent="0.25">
      <c r="A552" s="69"/>
      <c r="B552" s="69"/>
      <c r="C552" s="69"/>
      <c r="D552" s="69"/>
      <c r="E552" s="69"/>
      <c r="F552" s="69"/>
      <c r="G552" s="69"/>
      <c r="H552" s="69"/>
      <c r="I552" s="69"/>
      <c r="J552" s="69"/>
      <c r="K552" s="69"/>
      <c r="L552" s="69"/>
      <c r="M552" s="69"/>
      <c r="N552" s="69"/>
      <c r="O552" s="69"/>
      <c r="P552" s="69"/>
      <c r="Q552" s="69"/>
      <c r="R552" s="69"/>
      <c r="S552" s="69"/>
      <c r="T552" s="69"/>
      <c r="U552" s="69"/>
      <c r="V552" s="69"/>
      <c r="W552" s="69"/>
      <c r="X552" s="69"/>
      <c r="Y552" s="69"/>
      <c r="Z552" s="69"/>
    </row>
    <row r="553" spans="1:26" ht="15.75" customHeight="1" x14ac:dyDescent="0.25">
      <c r="A553" s="69"/>
      <c r="B553" s="69"/>
      <c r="C553" s="69"/>
      <c r="D553" s="69"/>
      <c r="E553" s="69"/>
      <c r="F553" s="69"/>
      <c r="G553" s="69"/>
      <c r="H553" s="69"/>
      <c r="I553" s="69"/>
      <c r="J553" s="69"/>
      <c r="K553" s="69"/>
      <c r="L553" s="69"/>
      <c r="M553" s="69"/>
      <c r="N553" s="69"/>
      <c r="O553" s="69"/>
      <c r="P553" s="69"/>
      <c r="Q553" s="69"/>
      <c r="R553" s="69"/>
      <c r="S553" s="69"/>
      <c r="T553" s="69"/>
      <c r="U553" s="69"/>
      <c r="V553" s="69"/>
      <c r="W553" s="69"/>
      <c r="X553" s="69"/>
      <c r="Y553" s="69"/>
      <c r="Z553" s="69"/>
    </row>
    <row r="554" spans="1:26" ht="15.75" customHeight="1" x14ac:dyDescent="0.25">
      <c r="A554" s="69"/>
      <c r="B554" s="69"/>
      <c r="C554" s="69"/>
      <c r="D554" s="69"/>
      <c r="E554" s="69"/>
      <c r="F554" s="69"/>
      <c r="G554" s="69"/>
      <c r="H554" s="69"/>
      <c r="I554" s="69"/>
      <c r="J554" s="69"/>
      <c r="K554" s="69"/>
      <c r="L554" s="69"/>
      <c r="M554" s="69"/>
      <c r="N554" s="69"/>
      <c r="O554" s="69"/>
      <c r="P554" s="69"/>
      <c r="Q554" s="69"/>
      <c r="R554" s="69"/>
      <c r="S554" s="69"/>
      <c r="T554" s="69"/>
      <c r="U554" s="69"/>
      <c r="V554" s="69"/>
      <c r="W554" s="69"/>
      <c r="X554" s="69"/>
      <c r="Y554" s="69"/>
      <c r="Z554" s="69"/>
    </row>
    <row r="555" spans="1:26" ht="15.75" customHeight="1" x14ac:dyDescent="0.25">
      <c r="A555" s="69"/>
      <c r="B555" s="69"/>
      <c r="C555" s="69"/>
      <c r="D555" s="69"/>
      <c r="E555" s="69"/>
      <c r="F555" s="69"/>
      <c r="G555" s="69"/>
      <c r="H555" s="69"/>
      <c r="I555" s="69"/>
      <c r="J555" s="69"/>
      <c r="K555" s="69"/>
      <c r="L555" s="69"/>
      <c r="M555" s="69"/>
      <c r="N555" s="69"/>
      <c r="O555" s="69"/>
      <c r="P555" s="69"/>
      <c r="Q555" s="69"/>
      <c r="R555" s="69"/>
      <c r="S555" s="69"/>
      <c r="T555" s="69"/>
      <c r="U555" s="69"/>
      <c r="V555" s="69"/>
      <c r="W555" s="69"/>
      <c r="X555" s="69"/>
      <c r="Y555" s="69"/>
      <c r="Z555" s="69"/>
    </row>
    <row r="556" spans="1:26" ht="15.75" customHeight="1" x14ac:dyDescent="0.25">
      <c r="A556" s="69"/>
      <c r="B556" s="69"/>
      <c r="C556" s="69"/>
      <c r="D556" s="69"/>
      <c r="E556" s="69"/>
      <c r="F556" s="69"/>
      <c r="G556" s="69"/>
      <c r="H556" s="69"/>
      <c r="I556" s="69"/>
      <c r="J556" s="69"/>
      <c r="K556" s="69"/>
      <c r="L556" s="69"/>
      <c r="M556" s="69"/>
      <c r="N556" s="69"/>
      <c r="O556" s="69"/>
      <c r="P556" s="69"/>
      <c r="Q556" s="69"/>
      <c r="R556" s="69"/>
      <c r="S556" s="69"/>
      <c r="T556" s="69"/>
      <c r="U556" s="69"/>
      <c r="V556" s="69"/>
      <c r="W556" s="69"/>
      <c r="X556" s="69"/>
      <c r="Y556" s="69"/>
      <c r="Z556" s="69"/>
    </row>
    <row r="557" spans="1:26" ht="15.75" customHeight="1" x14ac:dyDescent="0.25">
      <c r="A557" s="69"/>
      <c r="B557" s="69"/>
      <c r="C557" s="69"/>
      <c r="D557" s="69"/>
      <c r="E557" s="69"/>
      <c r="F557" s="69"/>
      <c r="G557" s="69"/>
      <c r="H557" s="69"/>
      <c r="I557" s="69"/>
      <c r="J557" s="69"/>
      <c r="K557" s="69"/>
      <c r="L557" s="69"/>
      <c r="M557" s="69"/>
      <c r="N557" s="69"/>
      <c r="O557" s="69"/>
      <c r="P557" s="69"/>
      <c r="Q557" s="69"/>
      <c r="R557" s="69"/>
      <c r="S557" s="69"/>
      <c r="T557" s="69"/>
      <c r="U557" s="69"/>
      <c r="V557" s="69"/>
      <c r="W557" s="69"/>
      <c r="X557" s="69"/>
      <c r="Y557" s="69"/>
      <c r="Z557" s="69"/>
    </row>
    <row r="558" spans="1:26" ht="15.75" customHeight="1" x14ac:dyDescent="0.25">
      <c r="A558" s="69"/>
      <c r="B558" s="69"/>
      <c r="C558" s="69"/>
      <c r="D558" s="69"/>
      <c r="E558" s="69"/>
      <c r="F558" s="69"/>
      <c r="G558" s="69"/>
      <c r="H558" s="69"/>
      <c r="I558" s="69"/>
      <c r="J558" s="69"/>
      <c r="K558" s="69"/>
      <c r="L558" s="69"/>
      <c r="M558" s="69"/>
      <c r="N558" s="69"/>
      <c r="O558" s="69"/>
      <c r="P558" s="69"/>
      <c r="Q558" s="69"/>
      <c r="R558" s="69"/>
      <c r="S558" s="69"/>
      <c r="T558" s="69"/>
      <c r="U558" s="69"/>
      <c r="V558" s="69"/>
      <c r="W558" s="69"/>
      <c r="X558" s="69"/>
      <c r="Y558" s="69"/>
      <c r="Z558" s="69"/>
    </row>
    <row r="559" spans="1:26" ht="15.75" customHeight="1" x14ac:dyDescent="0.25">
      <c r="A559" s="69"/>
      <c r="B559" s="69"/>
      <c r="C559" s="69"/>
      <c r="D559" s="69"/>
      <c r="E559" s="69"/>
      <c r="F559" s="69"/>
      <c r="G559" s="69"/>
      <c r="H559" s="69"/>
      <c r="I559" s="69"/>
      <c r="J559" s="69"/>
      <c r="K559" s="69"/>
      <c r="L559" s="69"/>
      <c r="M559" s="69"/>
      <c r="N559" s="69"/>
      <c r="O559" s="69"/>
      <c r="P559" s="69"/>
      <c r="Q559" s="69"/>
      <c r="R559" s="69"/>
      <c r="S559" s="69"/>
      <c r="T559" s="69"/>
      <c r="U559" s="69"/>
      <c r="V559" s="69"/>
      <c r="W559" s="69"/>
      <c r="X559" s="69"/>
      <c r="Y559" s="69"/>
      <c r="Z559" s="69"/>
    </row>
    <row r="560" spans="1:26" ht="15.75" customHeight="1" x14ac:dyDescent="0.25">
      <c r="A560" s="69"/>
      <c r="B560" s="69"/>
      <c r="C560" s="69"/>
      <c r="D560" s="69"/>
      <c r="E560" s="69"/>
      <c r="F560" s="69"/>
      <c r="G560" s="69"/>
      <c r="H560" s="69"/>
      <c r="I560" s="69"/>
      <c r="J560" s="69"/>
      <c r="K560" s="69"/>
      <c r="L560" s="69"/>
      <c r="M560" s="69"/>
      <c r="N560" s="69"/>
      <c r="O560" s="69"/>
      <c r="P560" s="69"/>
      <c r="Q560" s="69"/>
      <c r="R560" s="69"/>
      <c r="S560" s="69"/>
      <c r="T560" s="69"/>
      <c r="U560" s="69"/>
      <c r="V560" s="69"/>
      <c r="W560" s="69"/>
      <c r="X560" s="69"/>
      <c r="Y560" s="69"/>
      <c r="Z560" s="69"/>
    </row>
    <row r="561" spans="1:26" ht="15.75" customHeight="1" x14ac:dyDescent="0.25">
      <c r="A561" s="69"/>
      <c r="B561" s="69"/>
      <c r="C561" s="69"/>
      <c r="D561" s="69"/>
      <c r="E561" s="69"/>
      <c r="F561" s="69"/>
      <c r="G561" s="69"/>
      <c r="H561" s="69"/>
      <c r="I561" s="69"/>
      <c r="J561" s="69"/>
      <c r="K561" s="69"/>
      <c r="L561" s="69"/>
      <c r="M561" s="69"/>
      <c r="N561" s="69"/>
      <c r="O561" s="69"/>
      <c r="P561" s="69"/>
      <c r="Q561" s="69"/>
      <c r="R561" s="69"/>
      <c r="S561" s="69"/>
      <c r="T561" s="69"/>
      <c r="U561" s="69"/>
      <c r="V561" s="69"/>
      <c r="W561" s="69"/>
      <c r="X561" s="69"/>
      <c r="Y561" s="69"/>
      <c r="Z561" s="69"/>
    </row>
    <row r="562" spans="1:26" ht="15.75" customHeight="1" x14ac:dyDescent="0.25">
      <c r="A562" s="69"/>
      <c r="B562" s="69"/>
      <c r="C562" s="69"/>
      <c r="D562" s="69"/>
      <c r="E562" s="69"/>
      <c r="F562" s="69"/>
      <c r="G562" s="69"/>
      <c r="H562" s="69"/>
      <c r="I562" s="69"/>
      <c r="J562" s="69"/>
      <c r="K562" s="69"/>
      <c r="L562" s="69"/>
      <c r="M562" s="69"/>
      <c r="N562" s="69"/>
      <c r="O562" s="69"/>
      <c r="P562" s="69"/>
      <c r="Q562" s="69"/>
      <c r="R562" s="69"/>
      <c r="S562" s="69"/>
      <c r="T562" s="69"/>
      <c r="U562" s="69"/>
      <c r="V562" s="69"/>
      <c r="W562" s="69"/>
      <c r="X562" s="69"/>
      <c r="Y562" s="69"/>
      <c r="Z562" s="69"/>
    </row>
    <row r="563" spans="1:26" ht="15.75" customHeight="1" x14ac:dyDescent="0.25">
      <c r="A563" s="69"/>
      <c r="B563" s="69"/>
      <c r="C563" s="69"/>
      <c r="D563" s="69"/>
      <c r="E563" s="69"/>
      <c r="F563" s="69"/>
      <c r="G563" s="69"/>
      <c r="H563" s="69"/>
      <c r="I563" s="69"/>
      <c r="J563" s="69"/>
      <c r="K563" s="69"/>
      <c r="L563" s="69"/>
      <c r="M563" s="69"/>
      <c r="N563" s="69"/>
      <c r="O563" s="69"/>
      <c r="P563" s="69"/>
      <c r="Q563" s="69"/>
      <c r="R563" s="69"/>
      <c r="S563" s="69"/>
      <c r="T563" s="69"/>
      <c r="U563" s="69"/>
      <c r="V563" s="69"/>
      <c r="W563" s="69"/>
      <c r="X563" s="69"/>
      <c r="Y563" s="69"/>
      <c r="Z563" s="69"/>
    </row>
    <row r="564" spans="1:26" ht="15.75" customHeight="1" x14ac:dyDescent="0.25">
      <c r="A564" s="69"/>
      <c r="B564" s="69"/>
      <c r="C564" s="69"/>
      <c r="D564" s="69"/>
      <c r="E564" s="69"/>
      <c r="F564" s="69"/>
      <c r="G564" s="69"/>
      <c r="H564" s="69"/>
      <c r="I564" s="69"/>
      <c r="J564" s="69"/>
      <c r="K564" s="69"/>
      <c r="L564" s="69"/>
      <c r="M564" s="69"/>
      <c r="N564" s="69"/>
      <c r="O564" s="69"/>
      <c r="P564" s="69"/>
      <c r="Q564" s="69"/>
      <c r="R564" s="69"/>
      <c r="S564" s="69"/>
      <c r="T564" s="69"/>
      <c r="U564" s="69"/>
      <c r="V564" s="69"/>
      <c r="W564" s="69"/>
      <c r="X564" s="69"/>
      <c r="Y564" s="69"/>
      <c r="Z564" s="69"/>
    </row>
    <row r="565" spans="1:26" ht="15.75" customHeight="1" x14ac:dyDescent="0.25">
      <c r="A565" s="69"/>
      <c r="B565" s="69"/>
      <c r="C565" s="69"/>
      <c r="D565" s="69"/>
      <c r="E565" s="69"/>
      <c r="F565" s="69"/>
      <c r="G565" s="69"/>
      <c r="H565" s="69"/>
      <c r="I565" s="69"/>
      <c r="J565" s="69"/>
      <c r="K565" s="69"/>
      <c r="L565" s="69"/>
      <c r="M565" s="69"/>
      <c r="N565" s="69"/>
      <c r="O565" s="69"/>
      <c r="P565" s="69"/>
      <c r="Q565" s="69"/>
      <c r="R565" s="69"/>
      <c r="S565" s="69"/>
      <c r="T565" s="69"/>
      <c r="U565" s="69"/>
      <c r="V565" s="69"/>
      <c r="W565" s="69"/>
      <c r="X565" s="69"/>
      <c r="Y565" s="69"/>
      <c r="Z565" s="69"/>
    </row>
    <row r="566" spans="1:26" ht="15.75" customHeight="1" x14ac:dyDescent="0.25">
      <c r="A566" s="69"/>
      <c r="B566" s="69"/>
      <c r="C566" s="69"/>
      <c r="D566" s="69"/>
      <c r="E566" s="69"/>
      <c r="F566" s="69"/>
      <c r="G566" s="69"/>
      <c r="H566" s="69"/>
      <c r="I566" s="69"/>
      <c r="J566" s="69"/>
      <c r="K566" s="69"/>
      <c r="L566" s="69"/>
      <c r="M566" s="69"/>
      <c r="N566" s="69"/>
      <c r="O566" s="69"/>
      <c r="P566" s="69"/>
      <c r="Q566" s="69"/>
      <c r="R566" s="69"/>
      <c r="S566" s="69"/>
      <c r="T566" s="69"/>
      <c r="U566" s="69"/>
      <c r="V566" s="69"/>
      <c r="W566" s="69"/>
      <c r="X566" s="69"/>
      <c r="Y566" s="69"/>
      <c r="Z566" s="69"/>
    </row>
    <row r="567" spans="1:26" ht="15.75" customHeight="1" x14ac:dyDescent="0.25">
      <c r="A567" s="69"/>
      <c r="B567" s="69"/>
      <c r="C567" s="69"/>
      <c r="D567" s="69"/>
      <c r="E567" s="69"/>
      <c r="F567" s="69"/>
      <c r="G567" s="69"/>
      <c r="H567" s="69"/>
      <c r="I567" s="69"/>
      <c r="J567" s="69"/>
      <c r="K567" s="69"/>
      <c r="L567" s="69"/>
      <c r="M567" s="69"/>
      <c r="N567" s="69"/>
      <c r="O567" s="69"/>
      <c r="P567" s="69"/>
      <c r="Q567" s="69"/>
      <c r="R567" s="69"/>
      <c r="S567" s="69"/>
      <c r="T567" s="69"/>
      <c r="U567" s="69"/>
      <c r="V567" s="69"/>
      <c r="W567" s="69"/>
      <c r="X567" s="69"/>
      <c r="Y567" s="69"/>
      <c r="Z567" s="69"/>
    </row>
    <row r="568" spans="1:26" ht="15.75" customHeight="1" x14ac:dyDescent="0.25">
      <c r="A568" s="69"/>
      <c r="B568" s="69"/>
      <c r="C568" s="69"/>
      <c r="D568" s="69"/>
      <c r="E568" s="69"/>
      <c r="F568" s="69"/>
      <c r="G568" s="69"/>
      <c r="H568" s="69"/>
      <c r="I568" s="69"/>
      <c r="J568" s="69"/>
      <c r="K568" s="69"/>
      <c r="L568" s="69"/>
      <c r="M568" s="69"/>
      <c r="N568" s="69"/>
      <c r="O568" s="69"/>
      <c r="P568" s="69"/>
      <c r="Q568" s="69"/>
      <c r="R568" s="69"/>
      <c r="S568" s="69"/>
      <c r="T568" s="69"/>
      <c r="U568" s="69"/>
      <c r="V568" s="69"/>
      <c r="W568" s="69"/>
      <c r="X568" s="69"/>
      <c r="Y568" s="69"/>
      <c r="Z568" s="69"/>
    </row>
    <row r="569" spans="1:26" ht="15.75" customHeight="1" x14ac:dyDescent="0.25">
      <c r="A569" s="69"/>
      <c r="B569" s="69"/>
      <c r="C569" s="69"/>
      <c r="D569" s="69"/>
      <c r="E569" s="69"/>
      <c r="F569" s="69"/>
      <c r="G569" s="69"/>
      <c r="H569" s="69"/>
      <c r="I569" s="69"/>
      <c r="J569" s="69"/>
      <c r="K569" s="69"/>
      <c r="L569" s="69"/>
      <c r="M569" s="69"/>
      <c r="N569" s="69"/>
      <c r="O569" s="69"/>
      <c r="P569" s="69"/>
      <c r="Q569" s="69"/>
      <c r="R569" s="69"/>
      <c r="S569" s="69"/>
      <c r="T569" s="69"/>
      <c r="U569" s="69"/>
      <c r="V569" s="69"/>
      <c r="W569" s="69"/>
      <c r="X569" s="69"/>
      <c r="Y569" s="69"/>
      <c r="Z569" s="69"/>
    </row>
    <row r="570" spans="1:26" ht="15.75" customHeight="1" x14ac:dyDescent="0.25">
      <c r="A570" s="69"/>
      <c r="B570" s="69"/>
      <c r="C570" s="69"/>
      <c r="D570" s="69"/>
      <c r="E570" s="69"/>
      <c r="F570" s="69"/>
      <c r="G570" s="69"/>
      <c r="H570" s="69"/>
      <c r="I570" s="69"/>
      <c r="J570" s="69"/>
      <c r="K570" s="69"/>
      <c r="L570" s="69"/>
      <c r="M570" s="69"/>
      <c r="N570" s="69"/>
      <c r="O570" s="69"/>
      <c r="P570" s="69"/>
      <c r="Q570" s="69"/>
      <c r="R570" s="69"/>
      <c r="S570" s="69"/>
      <c r="T570" s="69"/>
      <c r="U570" s="69"/>
      <c r="V570" s="69"/>
      <c r="W570" s="69"/>
      <c r="X570" s="69"/>
      <c r="Y570" s="69"/>
      <c r="Z570" s="69"/>
    </row>
    <row r="571" spans="1:26" ht="15.75" customHeight="1" x14ac:dyDescent="0.25">
      <c r="A571" s="69"/>
      <c r="B571" s="69"/>
      <c r="C571" s="69"/>
      <c r="D571" s="69"/>
      <c r="E571" s="69"/>
      <c r="F571" s="69"/>
      <c r="G571" s="69"/>
      <c r="H571" s="69"/>
      <c r="I571" s="69"/>
      <c r="J571" s="69"/>
      <c r="K571" s="69"/>
      <c r="L571" s="69"/>
      <c r="M571" s="69"/>
      <c r="N571" s="69"/>
      <c r="O571" s="69"/>
      <c r="P571" s="69"/>
      <c r="Q571" s="69"/>
      <c r="R571" s="69"/>
      <c r="S571" s="69"/>
      <c r="T571" s="69"/>
      <c r="U571" s="69"/>
      <c r="V571" s="69"/>
      <c r="W571" s="69"/>
      <c r="X571" s="69"/>
      <c r="Y571" s="69"/>
      <c r="Z571" s="69"/>
    </row>
    <row r="572" spans="1:26" ht="15.75" customHeight="1" x14ac:dyDescent="0.25">
      <c r="A572" s="69"/>
      <c r="B572" s="69"/>
      <c r="C572" s="69"/>
      <c r="D572" s="69"/>
      <c r="E572" s="69"/>
      <c r="F572" s="69"/>
      <c r="G572" s="69"/>
      <c r="H572" s="69"/>
      <c r="I572" s="69"/>
      <c r="J572" s="69"/>
      <c r="K572" s="69"/>
      <c r="L572" s="69"/>
      <c r="M572" s="69"/>
      <c r="N572" s="69"/>
      <c r="O572" s="69"/>
      <c r="P572" s="69"/>
      <c r="Q572" s="69"/>
      <c r="R572" s="69"/>
      <c r="S572" s="69"/>
      <c r="T572" s="69"/>
      <c r="U572" s="69"/>
      <c r="V572" s="69"/>
      <c r="W572" s="69"/>
      <c r="X572" s="69"/>
      <c r="Y572" s="69"/>
      <c r="Z572" s="69"/>
    </row>
    <row r="573" spans="1:26" ht="15.75" customHeight="1" x14ac:dyDescent="0.25">
      <c r="A573" s="69"/>
      <c r="B573" s="69"/>
      <c r="C573" s="69"/>
      <c r="D573" s="69"/>
      <c r="E573" s="69"/>
      <c r="F573" s="69"/>
      <c r="G573" s="69"/>
      <c r="H573" s="69"/>
      <c r="I573" s="69"/>
      <c r="J573" s="69"/>
      <c r="K573" s="69"/>
      <c r="L573" s="69"/>
      <c r="M573" s="69"/>
      <c r="N573" s="69"/>
      <c r="O573" s="69"/>
      <c r="P573" s="69"/>
      <c r="Q573" s="69"/>
      <c r="R573" s="69"/>
      <c r="S573" s="69"/>
      <c r="T573" s="69"/>
      <c r="U573" s="69"/>
      <c r="V573" s="69"/>
      <c r="W573" s="69"/>
      <c r="X573" s="69"/>
      <c r="Y573" s="69"/>
      <c r="Z573" s="69"/>
    </row>
    <row r="574" spans="1:26" ht="15.75" customHeight="1" x14ac:dyDescent="0.25">
      <c r="A574" s="69"/>
      <c r="B574" s="69"/>
      <c r="C574" s="69"/>
      <c r="D574" s="69"/>
      <c r="E574" s="69"/>
      <c r="F574" s="69"/>
      <c r="G574" s="69"/>
      <c r="H574" s="69"/>
      <c r="I574" s="69"/>
      <c r="J574" s="69"/>
      <c r="K574" s="69"/>
      <c r="L574" s="69"/>
      <c r="M574" s="69"/>
      <c r="N574" s="69"/>
      <c r="O574" s="69"/>
      <c r="P574" s="69"/>
      <c r="Q574" s="69"/>
      <c r="R574" s="69"/>
      <c r="S574" s="69"/>
      <c r="T574" s="69"/>
      <c r="U574" s="69"/>
      <c r="V574" s="69"/>
      <c r="W574" s="69"/>
      <c r="X574" s="69"/>
      <c r="Y574" s="69"/>
      <c r="Z574" s="69"/>
    </row>
    <row r="575" spans="1:26" ht="15.75" customHeight="1" x14ac:dyDescent="0.25">
      <c r="A575" s="69"/>
      <c r="B575" s="69"/>
      <c r="C575" s="69"/>
      <c r="D575" s="69"/>
      <c r="E575" s="69"/>
      <c r="F575" s="69"/>
      <c r="G575" s="69"/>
      <c r="H575" s="69"/>
      <c r="I575" s="69"/>
      <c r="J575" s="69"/>
      <c r="K575" s="69"/>
      <c r="L575" s="69"/>
      <c r="M575" s="69"/>
      <c r="N575" s="69"/>
      <c r="O575" s="69"/>
      <c r="P575" s="69"/>
      <c r="Q575" s="69"/>
      <c r="R575" s="69"/>
      <c r="S575" s="69"/>
      <c r="T575" s="69"/>
      <c r="U575" s="69"/>
      <c r="V575" s="69"/>
      <c r="W575" s="69"/>
      <c r="X575" s="69"/>
      <c r="Y575" s="69"/>
      <c r="Z575" s="69"/>
    </row>
    <row r="576" spans="1:26" ht="15.75" customHeight="1" x14ac:dyDescent="0.25">
      <c r="A576" s="69"/>
      <c r="B576" s="69"/>
      <c r="C576" s="69"/>
      <c r="D576" s="69"/>
      <c r="E576" s="69"/>
      <c r="F576" s="69"/>
      <c r="G576" s="69"/>
      <c r="H576" s="69"/>
      <c r="I576" s="69"/>
      <c r="J576" s="69"/>
      <c r="K576" s="69"/>
      <c r="L576" s="69"/>
      <c r="M576" s="69"/>
      <c r="N576" s="69"/>
      <c r="O576" s="69"/>
      <c r="P576" s="69"/>
      <c r="Q576" s="69"/>
      <c r="R576" s="69"/>
      <c r="S576" s="69"/>
      <c r="T576" s="69"/>
      <c r="U576" s="69"/>
      <c r="V576" s="69"/>
      <c r="W576" s="69"/>
      <c r="X576" s="69"/>
      <c r="Y576" s="69"/>
      <c r="Z576" s="69"/>
    </row>
    <row r="577" spans="1:26" ht="15.75" customHeight="1" x14ac:dyDescent="0.25">
      <c r="A577" s="69"/>
      <c r="B577" s="69"/>
      <c r="C577" s="69"/>
      <c r="D577" s="69"/>
      <c r="E577" s="69"/>
      <c r="F577" s="69"/>
      <c r="G577" s="69"/>
      <c r="H577" s="69"/>
      <c r="I577" s="69"/>
      <c r="J577" s="69"/>
      <c r="K577" s="69"/>
      <c r="L577" s="69"/>
      <c r="M577" s="69"/>
      <c r="N577" s="69"/>
      <c r="O577" s="69"/>
      <c r="P577" s="69"/>
      <c r="Q577" s="69"/>
      <c r="R577" s="69"/>
      <c r="S577" s="69"/>
      <c r="T577" s="69"/>
      <c r="U577" s="69"/>
      <c r="V577" s="69"/>
      <c r="W577" s="69"/>
      <c r="X577" s="69"/>
      <c r="Y577" s="69"/>
      <c r="Z577" s="69"/>
    </row>
    <row r="578" spans="1:26" ht="15.75" customHeight="1" x14ac:dyDescent="0.25">
      <c r="A578" s="69"/>
      <c r="B578" s="69"/>
      <c r="C578" s="69"/>
      <c r="D578" s="69"/>
      <c r="E578" s="69"/>
      <c r="F578" s="69"/>
      <c r="G578" s="69"/>
      <c r="H578" s="69"/>
      <c r="I578" s="69"/>
      <c r="J578" s="69"/>
      <c r="K578" s="69"/>
      <c r="L578" s="69"/>
      <c r="M578" s="69"/>
      <c r="N578" s="69"/>
      <c r="O578" s="69"/>
      <c r="P578" s="69"/>
      <c r="Q578" s="69"/>
      <c r="R578" s="69"/>
      <c r="S578" s="69"/>
      <c r="T578" s="69"/>
      <c r="U578" s="69"/>
      <c r="V578" s="69"/>
      <c r="W578" s="69"/>
      <c r="X578" s="69"/>
      <c r="Y578" s="69"/>
      <c r="Z578" s="69"/>
    </row>
    <row r="579" spans="1:26" ht="15.75" customHeight="1" x14ac:dyDescent="0.25">
      <c r="A579" s="69"/>
      <c r="B579" s="69"/>
      <c r="C579" s="69"/>
      <c r="D579" s="69"/>
      <c r="E579" s="69"/>
      <c r="F579" s="69"/>
      <c r="G579" s="69"/>
      <c r="H579" s="69"/>
      <c r="I579" s="69"/>
      <c r="J579" s="69"/>
      <c r="K579" s="69"/>
      <c r="L579" s="69"/>
      <c r="M579" s="69"/>
      <c r="N579" s="69"/>
      <c r="O579" s="69"/>
      <c r="P579" s="69"/>
      <c r="Q579" s="69"/>
      <c r="R579" s="69"/>
      <c r="S579" s="69"/>
      <c r="T579" s="69"/>
      <c r="U579" s="69"/>
      <c r="V579" s="69"/>
      <c r="W579" s="69"/>
      <c r="X579" s="69"/>
      <c r="Y579" s="69"/>
      <c r="Z579" s="69"/>
    </row>
    <row r="580" spans="1:26" ht="15.75" customHeight="1" x14ac:dyDescent="0.25">
      <c r="A580" s="69"/>
      <c r="B580" s="69"/>
      <c r="C580" s="69"/>
      <c r="D580" s="69"/>
      <c r="E580" s="69"/>
      <c r="F580" s="69"/>
      <c r="G580" s="69"/>
      <c r="H580" s="69"/>
      <c r="I580" s="69"/>
      <c r="J580" s="69"/>
      <c r="K580" s="69"/>
      <c r="L580" s="69"/>
      <c r="M580" s="69"/>
      <c r="N580" s="69"/>
      <c r="O580" s="69"/>
      <c r="P580" s="69"/>
      <c r="Q580" s="69"/>
      <c r="R580" s="69"/>
      <c r="S580" s="69"/>
      <c r="T580" s="69"/>
      <c r="U580" s="69"/>
      <c r="V580" s="69"/>
      <c r="W580" s="69"/>
      <c r="X580" s="69"/>
      <c r="Y580" s="69"/>
      <c r="Z580" s="69"/>
    </row>
    <row r="581" spans="1:26" ht="15.75" customHeight="1" x14ac:dyDescent="0.25">
      <c r="A581" s="69"/>
      <c r="B581" s="69"/>
      <c r="C581" s="69"/>
      <c r="D581" s="69"/>
      <c r="E581" s="69"/>
      <c r="F581" s="69"/>
      <c r="G581" s="69"/>
      <c r="H581" s="69"/>
      <c r="I581" s="69"/>
      <c r="J581" s="69"/>
      <c r="K581" s="69"/>
      <c r="L581" s="69"/>
      <c r="M581" s="69"/>
      <c r="N581" s="69"/>
      <c r="O581" s="69"/>
      <c r="P581" s="69"/>
      <c r="Q581" s="69"/>
      <c r="R581" s="69"/>
      <c r="S581" s="69"/>
      <c r="T581" s="69"/>
      <c r="U581" s="69"/>
      <c r="V581" s="69"/>
      <c r="W581" s="69"/>
      <c r="X581" s="69"/>
      <c r="Y581" s="69"/>
      <c r="Z581" s="69"/>
    </row>
    <row r="582" spans="1:26" ht="15.75" customHeight="1" x14ac:dyDescent="0.25">
      <c r="A582" s="69"/>
      <c r="B582" s="69"/>
      <c r="C582" s="69"/>
      <c r="D582" s="69"/>
      <c r="E582" s="69"/>
      <c r="F582" s="69"/>
      <c r="G582" s="69"/>
      <c r="H582" s="69"/>
      <c r="I582" s="69"/>
      <c r="J582" s="69"/>
      <c r="K582" s="69"/>
      <c r="L582" s="69"/>
      <c r="M582" s="69"/>
      <c r="N582" s="69"/>
      <c r="O582" s="69"/>
      <c r="P582" s="69"/>
      <c r="Q582" s="69"/>
      <c r="R582" s="69"/>
      <c r="S582" s="69"/>
      <c r="T582" s="69"/>
      <c r="U582" s="69"/>
      <c r="V582" s="69"/>
      <c r="W582" s="69"/>
      <c r="X582" s="69"/>
      <c r="Y582" s="69"/>
      <c r="Z582" s="69"/>
    </row>
    <row r="583" spans="1:26" ht="15.75" customHeight="1" x14ac:dyDescent="0.25">
      <c r="A583" s="69"/>
      <c r="B583" s="69"/>
      <c r="C583" s="69"/>
      <c r="D583" s="69"/>
      <c r="E583" s="69"/>
      <c r="F583" s="69"/>
      <c r="G583" s="69"/>
      <c r="H583" s="69"/>
      <c r="I583" s="69"/>
      <c r="J583" s="69"/>
      <c r="K583" s="69"/>
      <c r="L583" s="69"/>
      <c r="M583" s="69"/>
      <c r="N583" s="69"/>
      <c r="O583" s="69"/>
      <c r="P583" s="69"/>
      <c r="Q583" s="69"/>
      <c r="R583" s="69"/>
      <c r="S583" s="69"/>
      <c r="T583" s="69"/>
      <c r="U583" s="69"/>
      <c r="V583" s="69"/>
      <c r="W583" s="69"/>
      <c r="X583" s="69"/>
      <c r="Y583" s="69"/>
      <c r="Z583" s="69"/>
    </row>
    <row r="584" spans="1:26" ht="15.75" customHeight="1" x14ac:dyDescent="0.25">
      <c r="A584" s="69"/>
      <c r="B584" s="69"/>
      <c r="C584" s="69"/>
      <c r="D584" s="69"/>
      <c r="E584" s="69"/>
      <c r="F584" s="69"/>
      <c r="G584" s="69"/>
      <c r="H584" s="69"/>
      <c r="I584" s="69"/>
      <c r="J584" s="69"/>
      <c r="K584" s="69"/>
      <c r="L584" s="69"/>
      <c r="M584" s="69"/>
      <c r="N584" s="69"/>
      <c r="O584" s="69"/>
      <c r="P584" s="69"/>
      <c r="Q584" s="69"/>
      <c r="R584" s="69"/>
      <c r="S584" s="69"/>
      <c r="T584" s="69"/>
      <c r="U584" s="69"/>
      <c r="V584" s="69"/>
      <c r="W584" s="69"/>
      <c r="X584" s="69"/>
      <c r="Y584" s="69"/>
      <c r="Z584" s="69"/>
    </row>
    <row r="585" spans="1:26" ht="15.75" customHeight="1" x14ac:dyDescent="0.25">
      <c r="A585" s="69"/>
      <c r="B585" s="69"/>
      <c r="C585" s="69"/>
      <c r="D585" s="69"/>
      <c r="E585" s="69"/>
      <c r="F585" s="69"/>
      <c r="G585" s="69"/>
      <c r="H585" s="69"/>
      <c r="I585" s="69"/>
      <c r="J585" s="69"/>
      <c r="K585" s="69"/>
      <c r="L585" s="69"/>
      <c r="M585" s="69"/>
      <c r="N585" s="69"/>
      <c r="O585" s="69"/>
      <c r="P585" s="69"/>
      <c r="Q585" s="69"/>
      <c r="R585" s="69"/>
      <c r="S585" s="69"/>
      <c r="T585" s="69"/>
      <c r="U585" s="69"/>
      <c r="V585" s="69"/>
      <c r="W585" s="69"/>
      <c r="X585" s="69"/>
      <c r="Y585" s="69"/>
      <c r="Z585" s="69"/>
    </row>
    <row r="586" spans="1:26" ht="15.75" customHeight="1" x14ac:dyDescent="0.25">
      <c r="A586" s="69"/>
      <c r="B586" s="69"/>
      <c r="C586" s="69"/>
      <c r="D586" s="69"/>
      <c r="E586" s="69"/>
      <c r="F586" s="69"/>
      <c r="G586" s="69"/>
      <c r="H586" s="69"/>
      <c r="I586" s="69"/>
      <c r="J586" s="69"/>
      <c r="K586" s="69"/>
      <c r="L586" s="69"/>
      <c r="M586" s="69"/>
      <c r="N586" s="69"/>
      <c r="O586" s="69"/>
      <c r="P586" s="69"/>
      <c r="Q586" s="69"/>
      <c r="R586" s="69"/>
      <c r="S586" s="69"/>
      <c r="T586" s="69"/>
      <c r="U586" s="69"/>
      <c r="V586" s="69"/>
      <c r="W586" s="69"/>
      <c r="X586" s="69"/>
      <c r="Y586" s="69"/>
      <c r="Z586" s="69"/>
    </row>
    <row r="587" spans="1:26" ht="15.75" customHeight="1" x14ac:dyDescent="0.25">
      <c r="A587" s="69"/>
      <c r="B587" s="69"/>
      <c r="C587" s="69"/>
      <c r="D587" s="69"/>
      <c r="E587" s="69"/>
      <c r="F587" s="69"/>
      <c r="G587" s="69"/>
      <c r="H587" s="69"/>
      <c r="I587" s="69"/>
      <c r="J587" s="69"/>
      <c r="K587" s="69"/>
      <c r="L587" s="69"/>
      <c r="M587" s="69"/>
      <c r="N587" s="69"/>
      <c r="O587" s="69"/>
      <c r="P587" s="69"/>
      <c r="Q587" s="69"/>
      <c r="R587" s="69"/>
      <c r="S587" s="69"/>
      <c r="T587" s="69"/>
      <c r="U587" s="69"/>
      <c r="V587" s="69"/>
      <c r="W587" s="69"/>
      <c r="X587" s="69"/>
      <c r="Y587" s="69"/>
      <c r="Z587" s="69"/>
    </row>
    <row r="588" spans="1:26" ht="15.75" customHeight="1" x14ac:dyDescent="0.25">
      <c r="A588" s="69"/>
      <c r="B588" s="69"/>
      <c r="C588" s="69"/>
      <c r="D588" s="69"/>
      <c r="E588" s="69"/>
      <c r="F588" s="69"/>
      <c r="G588" s="69"/>
      <c r="H588" s="69"/>
      <c r="I588" s="69"/>
      <c r="J588" s="69"/>
      <c r="K588" s="69"/>
      <c r="L588" s="69"/>
      <c r="M588" s="69"/>
      <c r="N588" s="69"/>
      <c r="O588" s="69"/>
      <c r="P588" s="69"/>
      <c r="Q588" s="69"/>
      <c r="R588" s="69"/>
      <c r="S588" s="69"/>
      <c r="T588" s="69"/>
      <c r="U588" s="69"/>
      <c r="V588" s="69"/>
      <c r="W588" s="69"/>
      <c r="X588" s="69"/>
      <c r="Y588" s="69"/>
      <c r="Z588" s="69"/>
    </row>
    <row r="589" spans="1:26" ht="15.75" customHeight="1" x14ac:dyDescent="0.25">
      <c r="A589" s="69"/>
      <c r="B589" s="69"/>
      <c r="C589" s="69"/>
      <c r="D589" s="69"/>
      <c r="E589" s="69"/>
      <c r="F589" s="69"/>
      <c r="G589" s="69"/>
      <c r="H589" s="69"/>
      <c r="I589" s="69"/>
      <c r="J589" s="69"/>
      <c r="K589" s="69"/>
      <c r="L589" s="69"/>
      <c r="M589" s="69"/>
      <c r="N589" s="69"/>
      <c r="O589" s="69"/>
      <c r="P589" s="69"/>
      <c r="Q589" s="69"/>
      <c r="R589" s="69"/>
      <c r="S589" s="69"/>
      <c r="T589" s="69"/>
      <c r="U589" s="69"/>
      <c r="V589" s="69"/>
      <c r="W589" s="69"/>
      <c r="X589" s="69"/>
      <c r="Y589" s="69"/>
      <c r="Z589" s="69"/>
    </row>
    <row r="590" spans="1:26" ht="15.75" customHeight="1" x14ac:dyDescent="0.25">
      <c r="A590" s="69"/>
      <c r="B590" s="69"/>
      <c r="C590" s="69"/>
      <c r="D590" s="69"/>
      <c r="E590" s="69"/>
      <c r="F590" s="69"/>
      <c r="G590" s="69"/>
      <c r="H590" s="69"/>
      <c r="I590" s="69"/>
      <c r="J590" s="69"/>
      <c r="K590" s="69"/>
      <c r="L590" s="69"/>
      <c r="M590" s="69"/>
      <c r="N590" s="69"/>
      <c r="O590" s="69"/>
      <c r="P590" s="69"/>
      <c r="Q590" s="69"/>
      <c r="R590" s="69"/>
      <c r="S590" s="69"/>
      <c r="T590" s="69"/>
      <c r="U590" s="69"/>
      <c r="V590" s="69"/>
      <c r="W590" s="69"/>
      <c r="X590" s="69"/>
      <c r="Y590" s="69"/>
      <c r="Z590" s="69"/>
    </row>
    <row r="591" spans="1:26" ht="15.75" customHeight="1" x14ac:dyDescent="0.25">
      <c r="A591" s="69"/>
      <c r="B591" s="69"/>
      <c r="C591" s="69"/>
      <c r="D591" s="69"/>
      <c r="E591" s="69"/>
      <c r="F591" s="69"/>
      <c r="G591" s="69"/>
      <c r="H591" s="69"/>
      <c r="I591" s="69"/>
      <c r="J591" s="69"/>
      <c r="K591" s="69"/>
      <c r="L591" s="69"/>
      <c r="M591" s="69"/>
      <c r="N591" s="69"/>
      <c r="O591" s="69"/>
      <c r="P591" s="69"/>
      <c r="Q591" s="69"/>
      <c r="R591" s="69"/>
      <c r="S591" s="69"/>
      <c r="T591" s="69"/>
      <c r="U591" s="69"/>
      <c r="V591" s="69"/>
      <c r="W591" s="69"/>
      <c r="X591" s="69"/>
      <c r="Y591" s="69"/>
      <c r="Z591" s="69"/>
    </row>
    <row r="592" spans="1:26" ht="15.75" customHeight="1" x14ac:dyDescent="0.25">
      <c r="A592" s="69"/>
      <c r="B592" s="69"/>
      <c r="C592" s="69"/>
      <c r="D592" s="69"/>
      <c r="E592" s="69"/>
      <c r="F592" s="69"/>
      <c r="G592" s="69"/>
      <c r="H592" s="69"/>
      <c r="I592" s="69"/>
      <c r="J592" s="69"/>
      <c r="K592" s="69"/>
      <c r="L592" s="69"/>
      <c r="M592" s="69"/>
      <c r="N592" s="69"/>
      <c r="O592" s="69"/>
      <c r="P592" s="69"/>
      <c r="Q592" s="69"/>
      <c r="R592" s="69"/>
      <c r="S592" s="69"/>
      <c r="T592" s="69"/>
      <c r="U592" s="69"/>
      <c r="V592" s="69"/>
      <c r="W592" s="69"/>
      <c r="X592" s="69"/>
      <c r="Y592" s="69"/>
      <c r="Z592" s="69"/>
    </row>
    <row r="593" spans="1:26" ht="15.75" customHeight="1" x14ac:dyDescent="0.25">
      <c r="A593" s="69"/>
      <c r="B593" s="69"/>
      <c r="C593" s="69"/>
      <c r="D593" s="69"/>
      <c r="E593" s="69"/>
      <c r="F593" s="69"/>
      <c r="G593" s="69"/>
      <c r="H593" s="69"/>
      <c r="I593" s="69"/>
      <c r="J593" s="69"/>
      <c r="K593" s="69"/>
      <c r="L593" s="69"/>
      <c r="M593" s="69"/>
      <c r="N593" s="69"/>
      <c r="O593" s="69"/>
      <c r="P593" s="69"/>
      <c r="Q593" s="69"/>
      <c r="R593" s="69"/>
      <c r="S593" s="69"/>
      <c r="T593" s="69"/>
      <c r="U593" s="69"/>
      <c r="V593" s="69"/>
      <c r="W593" s="69"/>
      <c r="X593" s="69"/>
      <c r="Y593" s="69"/>
      <c r="Z593" s="69"/>
    </row>
    <row r="594" spans="1:26" ht="15.75" customHeight="1" x14ac:dyDescent="0.25">
      <c r="A594" s="69"/>
      <c r="B594" s="69"/>
      <c r="C594" s="69"/>
      <c r="D594" s="69"/>
      <c r="E594" s="69"/>
      <c r="F594" s="69"/>
      <c r="G594" s="69"/>
      <c r="H594" s="69"/>
      <c r="I594" s="69"/>
      <c r="J594" s="69"/>
      <c r="K594" s="69"/>
      <c r="L594" s="69"/>
      <c r="M594" s="69"/>
      <c r="N594" s="69"/>
      <c r="O594" s="69"/>
      <c r="P594" s="69"/>
      <c r="Q594" s="69"/>
      <c r="R594" s="69"/>
      <c r="S594" s="69"/>
      <c r="T594" s="69"/>
      <c r="U594" s="69"/>
      <c r="V594" s="69"/>
      <c r="W594" s="69"/>
      <c r="X594" s="69"/>
      <c r="Y594" s="69"/>
      <c r="Z594" s="69"/>
    </row>
    <row r="595" spans="1:26" ht="15.75" customHeight="1" x14ac:dyDescent="0.25">
      <c r="A595" s="69"/>
      <c r="B595" s="69"/>
      <c r="C595" s="69"/>
      <c r="D595" s="69"/>
      <c r="E595" s="69"/>
      <c r="F595" s="69"/>
      <c r="G595" s="69"/>
      <c r="H595" s="69"/>
      <c r="I595" s="69"/>
      <c r="J595" s="69"/>
      <c r="K595" s="69"/>
      <c r="L595" s="69"/>
      <c r="M595" s="69"/>
      <c r="N595" s="69"/>
      <c r="O595" s="69"/>
      <c r="P595" s="69"/>
      <c r="Q595" s="69"/>
      <c r="R595" s="69"/>
      <c r="S595" s="69"/>
      <c r="T595" s="69"/>
      <c r="U595" s="69"/>
      <c r="V595" s="69"/>
      <c r="W595" s="69"/>
      <c r="X595" s="69"/>
      <c r="Y595" s="69"/>
      <c r="Z595" s="69"/>
    </row>
    <row r="596" spans="1:26" ht="15.75" customHeight="1" x14ac:dyDescent="0.25">
      <c r="A596" s="69"/>
      <c r="B596" s="69"/>
      <c r="C596" s="69"/>
      <c r="D596" s="69"/>
      <c r="E596" s="69"/>
      <c r="F596" s="69"/>
      <c r="G596" s="69"/>
      <c r="H596" s="69"/>
      <c r="I596" s="69"/>
      <c r="J596" s="69"/>
      <c r="K596" s="69"/>
      <c r="L596" s="69"/>
      <c r="M596" s="69"/>
      <c r="N596" s="69"/>
      <c r="O596" s="69"/>
      <c r="P596" s="69"/>
      <c r="Q596" s="69"/>
      <c r="R596" s="69"/>
      <c r="S596" s="69"/>
      <c r="T596" s="69"/>
      <c r="U596" s="69"/>
      <c r="V596" s="69"/>
      <c r="W596" s="69"/>
      <c r="X596" s="69"/>
      <c r="Y596" s="69"/>
      <c r="Z596" s="69"/>
    </row>
    <row r="597" spans="1:26" ht="15.75" customHeight="1" x14ac:dyDescent="0.25">
      <c r="A597" s="69"/>
      <c r="B597" s="69"/>
      <c r="C597" s="69"/>
      <c r="D597" s="69"/>
      <c r="E597" s="69"/>
      <c r="F597" s="69"/>
      <c r="G597" s="69"/>
      <c r="H597" s="69"/>
      <c r="I597" s="69"/>
      <c r="J597" s="69"/>
      <c r="K597" s="69"/>
      <c r="L597" s="69"/>
      <c r="M597" s="69"/>
      <c r="N597" s="69"/>
      <c r="O597" s="69"/>
      <c r="P597" s="69"/>
      <c r="Q597" s="69"/>
      <c r="R597" s="69"/>
      <c r="S597" s="69"/>
      <c r="T597" s="69"/>
      <c r="U597" s="69"/>
      <c r="V597" s="69"/>
      <c r="W597" s="69"/>
      <c r="X597" s="69"/>
      <c r="Y597" s="69"/>
      <c r="Z597" s="69"/>
    </row>
    <row r="598" spans="1:26" ht="15.75" customHeight="1" x14ac:dyDescent="0.25">
      <c r="A598" s="69"/>
      <c r="B598" s="69"/>
      <c r="C598" s="69"/>
      <c r="D598" s="69"/>
      <c r="E598" s="69"/>
      <c r="F598" s="69"/>
      <c r="G598" s="69"/>
      <c r="H598" s="69"/>
      <c r="I598" s="69"/>
      <c r="J598" s="69"/>
      <c r="K598" s="69"/>
      <c r="L598" s="69"/>
      <c r="M598" s="69"/>
      <c r="N598" s="69"/>
      <c r="O598" s="69"/>
      <c r="P598" s="69"/>
      <c r="Q598" s="69"/>
      <c r="R598" s="69"/>
      <c r="S598" s="69"/>
      <c r="T598" s="69"/>
      <c r="U598" s="69"/>
      <c r="V598" s="69"/>
      <c r="W598" s="69"/>
      <c r="X598" s="69"/>
      <c r="Y598" s="69"/>
      <c r="Z598" s="69"/>
    </row>
    <row r="599" spans="1:26" ht="15.75" customHeight="1" x14ac:dyDescent="0.25">
      <c r="A599" s="69"/>
      <c r="B599" s="69"/>
      <c r="C599" s="69"/>
      <c r="D599" s="69"/>
      <c r="E599" s="69"/>
      <c r="F599" s="69"/>
      <c r="G599" s="69"/>
      <c r="H599" s="69"/>
      <c r="I599" s="69"/>
      <c r="J599" s="69"/>
      <c r="K599" s="69"/>
      <c r="L599" s="69"/>
      <c r="M599" s="69"/>
      <c r="N599" s="69"/>
      <c r="O599" s="69"/>
      <c r="P599" s="69"/>
      <c r="Q599" s="69"/>
      <c r="R599" s="69"/>
      <c r="S599" s="69"/>
      <c r="T599" s="69"/>
      <c r="U599" s="69"/>
      <c r="V599" s="69"/>
      <c r="W599" s="69"/>
      <c r="X599" s="69"/>
      <c r="Y599" s="69"/>
      <c r="Z599" s="69"/>
    </row>
    <row r="600" spans="1:26" ht="15.75" customHeight="1" x14ac:dyDescent="0.25">
      <c r="A600" s="69"/>
      <c r="B600" s="69"/>
      <c r="C600" s="69"/>
      <c r="D600" s="69"/>
      <c r="E600" s="69"/>
      <c r="F600" s="69"/>
      <c r="G600" s="69"/>
      <c r="H600" s="69"/>
      <c r="I600" s="69"/>
      <c r="J600" s="69"/>
      <c r="K600" s="69"/>
      <c r="L600" s="69"/>
      <c r="M600" s="69"/>
      <c r="N600" s="69"/>
      <c r="O600" s="69"/>
      <c r="P600" s="69"/>
      <c r="Q600" s="69"/>
      <c r="R600" s="69"/>
      <c r="S600" s="69"/>
      <c r="T600" s="69"/>
      <c r="U600" s="69"/>
      <c r="V600" s="69"/>
      <c r="W600" s="69"/>
      <c r="X600" s="69"/>
      <c r="Y600" s="69"/>
      <c r="Z600" s="69"/>
    </row>
    <row r="601" spans="1:26" ht="15.75" customHeight="1" x14ac:dyDescent="0.25">
      <c r="A601" s="69"/>
      <c r="B601" s="69"/>
      <c r="C601" s="69"/>
      <c r="D601" s="69"/>
      <c r="E601" s="69"/>
      <c r="F601" s="69"/>
      <c r="G601" s="69"/>
      <c r="H601" s="69"/>
      <c r="I601" s="69"/>
      <c r="J601" s="69"/>
      <c r="K601" s="69"/>
      <c r="L601" s="69"/>
      <c r="M601" s="69"/>
      <c r="N601" s="69"/>
      <c r="O601" s="69"/>
      <c r="P601" s="69"/>
      <c r="Q601" s="69"/>
      <c r="R601" s="69"/>
      <c r="S601" s="69"/>
      <c r="T601" s="69"/>
      <c r="U601" s="69"/>
      <c r="V601" s="69"/>
      <c r="W601" s="69"/>
      <c r="X601" s="69"/>
      <c r="Y601" s="69"/>
      <c r="Z601" s="69"/>
    </row>
    <row r="602" spans="1:26" ht="15.75" customHeight="1" x14ac:dyDescent="0.25">
      <c r="A602" s="69"/>
      <c r="B602" s="69"/>
      <c r="C602" s="69"/>
      <c r="D602" s="69"/>
      <c r="E602" s="69"/>
      <c r="F602" s="69"/>
      <c r="G602" s="69"/>
      <c r="H602" s="69"/>
      <c r="I602" s="69"/>
      <c r="J602" s="69"/>
      <c r="K602" s="69"/>
      <c r="L602" s="69"/>
      <c r="M602" s="69"/>
      <c r="N602" s="69"/>
      <c r="O602" s="69"/>
      <c r="P602" s="69"/>
      <c r="Q602" s="69"/>
      <c r="R602" s="69"/>
      <c r="S602" s="69"/>
      <c r="T602" s="69"/>
      <c r="U602" s="69"/>
      <c r="V602" s="69"/>
      <c r="W602" s="69"/>
      <c r="X602" s="69"/>
      <c r="Y602" s="69"/>
      <c r="Z602" s="69"/>
    </row>
    <row r="603" spans="1:26" ht="15.75" customHeight="1" x14ac:dyDescent="0.25">
      <c r="A603" s="69"/>
      <c r="B603" s="69"/>
      <c r="C603" s="69"/>
      <c r="D603" s="69"/>
      <c r="E603" s="69"/>
      <c r="F603" s="69"/>
      <c r="G603" s="69"/>
      <c r="H603" s="69"/>
      <c r="I603" s="69"/>
      <c r="J603" s="69"/>
      <c r="K603" s="69"/>
      <c r="L603" s="69"/>
      <c r="M603" s="69"/>
      <c r="N603" s="69"/>
      <c r="O603" s="69"/>
      <c r="P603" s="69"/>
      <c r="Q603" s="69"/>
      <c r="R603" s="69"/>
      <c r="S603" s="69"/>
      <c r="T603" s="69"/>
      <c r="U603" s="69"/>
      <c r="V603" s="69"/>
      <c r="W603" s="69"/>
      <c r="X603" s="69"/>
      <c r="Y603" s="69"/>
      <c r="Z603" s="69"/>
    </row>
    <row r="604" spans="1:26" ht="15.75" customHeight="1" x14ac:dyDescent="0.25">
      <c r="A604" s="69"/>
      <c r="B604" s="69"/>
      <c r="C604" s="69"/>
      <c r="D604" s="69"/>
      <c r="E604" s="69"/>
      <c r="F604" s="69"/>
      <c r="G604" s="69"/>
      <c r="H604" s="69"/>
      <c r="I604" s="69"/>
      <c r="J604" s="69"/>
      <c r="K604" s="69"/>
      <c r="L604" s="69"/>
      <c r="M604" s="69"/>
      <c r="N604" s="69"/>
      <c r="O604" s="69"/>
      <c r="P604" s="69"/>
      <c r="Q604" s="69"/>
      <c r="R604" s="69"/>
      <c r="S604" s="69"/>
      <c r="T604" s="69"/>
      <c r="U604" s="69"/>
      <c r="V604" s="69"/>
      <c r="W604" s="69"/>
      <c r="X604" s="69"/>
      <c r="Y604" s="69"/>
      <c r="Z604" s="69"/>
    </row>
    <row r="605" spans="1:26" ht="15.75" customHeight="1" x14ac:dyDescent="0.25">
      <c r="A605" s="69"/>
      <c r="B605" s="69"/>
      <c r="C605" s="69"/>
      <c r="D605" s="69"/>
      <c r="E605" s="69"/>
      <c r="F605" s="69"/>
      <c r="G605" s="69"/>
      <c r="H605" s="69"/>
      <c r="I605" s="69"/>
      <c r="J605" s="69"/>
      <c r="K605" s="69"/>
      <c r="L605" s="69"/>
      <c r="M605" s="69"/>
      <c r="N605" s="69"/>
      <c r="O605" s="69"/>
      <c r="P605" s="69"/>
      <c r="Q605" s="69"/>
      <c r="R605" s="69"/>
      <c r="S605" s="69"/>
      <c r="T605" s="69"/>
      <c r="U605" s="69"/>
      <c r="V605" s="69"/>
      <c r="W605" s="69"/>
      <c r="X605" s="69"/>
      <c r="Y605" s="69"/>
      <c r="Z605" s="69"/>
    </row>
    <row r="606" spans="1:26" ht="15.75" customHeight="1" x14ac:dyDescent="0.25">
      <c r="A606" s="69"/>
      <c r="B606" s="69"/>
      <c r="C606" s="69"/>
      <c r="D606" s="69"/>
      <c r="E606" s="69"/>
      <c r="F606" s="69"/>
      <c r="G606" s="69"/>
      <c r="H606" s="69"/>
      <c r="I606" s="69"/>
      <c r="J606" s="69"/>
      <c r="K606" s="69"/>
      <c r="L606" s="69"/>
      <c r="M606" s="69"/>
      <c r="N606" s="69"/>
      <c r="O606" s="69"/>
      <c r="P606" s="69"/>
      <c r="Q606" s="69"/>
      <c r="R606" s="69"/>
      <c r="S606" s="69"/>
      <c r="T606" s="69"/>
      <c r="U606" s="69"/>
      <c r="V606" s="69"/>
      <c r="W606" s="69"/>
      <c r="X606" s="69"/>
      <c r="Y606" s="69"/>
      <c r="Z606" s="69"/>
    </row>
    <row r="607" spans="1:26" ht="15.75" customHeight="1" x14ac:dyDescent="0.25">
      <c r="A607" s="69"/>
      <c r="B607" s="69"/>
      <c r="C607" s="69"/>
      <c r="D607" s="69"/>
      <c r="E607" s="69"/>
      <c r="F607" s="69"/>
      <c r="G607" s="69"/>
      <c r="H607" s="69"/>
      <c r="I607" s="69"/>
      <c r="J607" s="69"/>
      <c r="K607" s="69"/>
      <c r="L607" s="69"/>
      <c r="M607" s="69"/>
      <c r="N607" s="69"/>
      <c r="O607" s="69"/>
      <c r="P607" s="69"/>
      <c r="Q607" s="69"/>
      <c r="R607" s="69"/>
      <c r="S607" s="69"/>
      <c r="T607" s="69"/>
      <c r="U607" s="69"/>
      <c r="V607" s="69"/>
      <c r="W607" s="69"/>
      <c r="X607" s="69"/>
      <c r="Y607" s="69"/>
      <c r="Z607" s="69"/>
    </row>
    <row r="608" spans="1:26" ht="15.75" customHeight="1" x14ac:dyDescent="0.25">
      <c r="A608" s="69"/>
      <c r="B608" s="69"/>
      <c r="C608" s="69"/>
      <c r="D608" s="69"/>
      <c r="E608" s="69"/>
      <c r="F608" s="69"/>
      <c r="G608" s="69"/>
      <c r="H608" s="69"/>
      <c r="I608" s="69"/>
      <c r="J608" s="69"/>
      <c r="K608" s="69"/>
      <c r="L608" s="69"/>
      <c r="M608" s="69"/>
      <c r="N608" s="69"/>
      <c r="O608" s="69"/>
      <c r="P608" s="69"/>
      <c r="Q608" s="69"/>
      <c r="R608" s="69"/>
      <c r="S608" s="69"/>
      <c r="T608" s="69"/>
      <c r="U608" s="69"/>
      <c r="V608" s="69"/>
      <c r="W608" s="69"/>
      <c r="X608" s="69"/>
      <c r="Y608" s="69"/>
      <c r="Z608" s="69"/>
    </row>
    <row r="609" spans="1:26" ht="15.75" customHeight="1" x14ac:dyDescent="0.25">
      <c r="A609" s="69"/>
      <c r="B609" s="69"/>
      <c r="C609" s="69"/>
      <c r="D609" s="69"/>
      <c r="E609" s="69"/>
      <c r="F609" s="69"/>
      <c r="G609" s="69"/>
      <c r="H609" s="69"/>
      <c r="I609" s="69"/>
      <c r="J609" s="69"/>
      <c r="K609" s="69"/>
      <c r="L609" s="69"/>
      <c r="M609" s="69"/>
      <c r="N609" s="69"/>
      <c r="O609" s="69"/>
      <c r="P609" s="69"/>
      <c r="Q609" s="69"/>
      <c r="R609" s="69"/>
      <c r="S609" s="69"/>
      <c r="T609" s="69"/>
      <c r="U609" s="69"/>
      <c r="V609" s="69"/>
      <c r="W609" s="69"/>
      <c r="X609" s="69"/>
      <c r="Y609" s="69"/>
      <c r="Z609" s="69"/>
    </row>
    <row r="610" spans="1:26" ht="15.75" customHeight="1" x14ac:dyDescent="0.25">
      <c r="A610" s="69"/>
      <c r="B610" s="69"/>
      <c r="C610" s="69"/>
      <c r="D610" s="69"/>
      <c r="E610" s="69"/>
      <c r="F610" s="69"/>
      <c r="G610" s="69"/>
      <c r="H610" s="69"/>
      <c r="I610" s="69"/>
      <c r="J610" s="69"/>
      <c r="K610" s="69"/>
      <c r="L610" s="69"/>
      <c r="M610" s="69"/>
      <c r="N610" s="69"/>
      <c r="O610" s="69"/>
      <c r="P610" s="69"/>
      <c r="Q610" s="69"/>
      <c r="R610" s="69"/>
      <c r="S610" s="69"/>
      <c r="T610" s="69"/>
      <c r="U610" s="69"/>
      <c r="V610" s="69"/>
      <c r="W610" s="69"/>
      <c r="X610" s="69"/>
      <c r="Y610" s="69"/>
      <c r="Z610" s="69"/>
    </row>
    <row r="611" spans="1:26" ht="15.75" customHeight="1" x14ac:dyDescent="0.25">
      <c r="A611" s="69"/>
      <c r="B611" s="69"/>
      <c r="C611" s="69"/>
      <c r="D611" s="69"/>
      <c r="E611" s="69"/>
      <c r="F611" s="69"/>
      <c r="G611" s="69"/>
      <c r="H611" s="69"/>
      <c r="I611" s="69"/>
      <c r="J611" s="69"/>
      <c r="K611" s="69"/>
      <c r="L611" s="69"/>
      <c r="M611" s="69"/>
      <c r="N611" s="69"/>
      <c r="O611" s="69"/>
      <c r="P611" s="69"/>
      <c r="Q611" s="69"/>
      <c r="R611" s="69"/>
      <c r="S611" s="69"/>
      <c r="T611" s="69"/>
      <c r="U611" s="69"/>
      <c r="V611" s="69"/>
      <c r="W611" s="69"/>
      <c r="X611" s="69"/>
      <c r="Y611" s="69"/>
      <c r="Z611" s="69"/>
    </row>
    <row r="612" spans="1:26" ht="15.75" customHeight="1" x14ac:dyDescent="0.25">
      <c r="A612" s="69"/>
      <c r="B612" s="69"/>
      <c r="C612" s="69"/>
      <c r="D612" s="69"/>
      <c r="E612" s="69"/>
      <c r="F612" s="69"/>
      <c r="G612" s="69"/>
      <c r="H612" s="69"/>
      <c r="I612" s="69"/>
      <c r="J612" s="69"/>
      <c r="K612" s="69"/>
      <c r="L612" s="69"/>
      <c r="M612" s="69"/>
      <c r="N612" s="69"/>
      <c r="O612" s="69"/>
      <c r="P612" s="69"/>
      <c r="Q612" s="69"/>
      <c r="R612" s="69"/>
      <c r="S612" s="69"/>
      <c r="T612" s="69"/>
      <c r="U612" s="69"/>
      <c r="V612" s="69"/>
      <c r="W612" s="69"/>
      <c r="X612" s="69"/>
      <c r="Y612" s="69"/>
      <c r="Z612" s="69"/>
    </row>
    <row r="613" spans="1:26" ht="15.75" customHeight="1" x14ac:dyDescent="0.25">
      <c r="A613" s="69"/>
      <c r="B613" s="69"/>
      <c r="C613" s="69"/>
      <c r="D613" s="69"/>
      <c r="E613" s="69"/>
      <c r="F613" s="69"/>
      <c r="G613" s="69"/>
      <c r="H613" s="69"/>
      <c r="I613" s="69"/>
      <c r="J613" s="69"/>
      <c r="K613" s="69"/>
      <c r="L613" s="69"/>
      <c r="M613" s="69"/>
      <c r="N613" s="69"/>
      <c r="O613" s="69"/>
      <c r="P613" s="69"/>
      <c r="Q613" s="69"/>
      <c r="R613" s="69"/>
      <c r="S613" s="69"/>
      <c r="T613" s="69"/>
      <c r="U613" s="69"/>
      <c r="V613" s="69"/>
      <c r="W613" s="69"/>
      <c r="X613" s="69"/>
      <c r="Y613" s="69"/>
      <c r="Z613" s="69"/>
    </row>
    <row r="614" spans="1:26" ht="15.75" customHeight="1" x14ac:dyDescent="0.25">
      <c r="A614" s="69"/>
      <c r="B614" s="69"/>
      <c r="C614" s="69"/>
      <c r="D614" s="69"/>
      <c r="E614" s="69"/>
      <c r="F614" s="69"/>
      <c r="G614" s="69"/>
      <c r="H614" s="69"/>
      <c r="I614" s="69"/>
      <c r="J614" s="69"/>
      <c r="K614" s="69"/>
      <c r="L614" s="69"/>
      <c r="M614" s="69"/>
      <c r="N614" s="69"/>
      <c r="O614" s="69"/>
      <c r="P614" s="69"/>
      <c r="Q614" s="69"/>
      <c r="R614" s="69"/>
      <c r="S614" s="69"/>
      <c r="T614" s="69"/>
      <c r="U614" s="69"/>
      <c r="V614" s="69"/>
      <c r="W614" s="69"/>
      <c r="X614" s="69"/>
      <c r="Y614" s="69"/>
      <c r="Z614" s="69"/>
    </row>
    <row r="615" spans="1:26" ht="15.75" customHeight="1" x14ac:dyDescent="0.25">
      <c r="A615" s="69"/>
      <c r="B615" s="69"/>
      <c r="C615" s="69"/>
      <c r="D615" s="69"/>
      <c r="E615" s="69"/>
      <c r="F615" s="69"/>
      <c r="G615" s="69"/>
      <c r="H615" s="69"/>
      <c r="I615" s="69"/>
      <c r="J615" s="69"/>
      <c r="K615" s="69"/>
      <c r="L615" s="69"/>
      <c r="M615" s="69"/>
      <c r="N615" s="69"/>
      <c r="O615" s="69"/>
      <c r="P615" s="69"/>
      <c r="Q615" s="69"/>
      <c r="R615" s="69"/>
      <c r="S615" s="69"/>
      <c r="T615" s="69"/>
      <c r="U615" s="69"/>
      <c r="V615" s="69"/>
      <c r="W615" s="69"/>
      <c r="X615" s="69"/>
      <c r="Y615" s="69"/>
      <c r="Z615" s="69"/>
    </row>
    <row r="616" spans="1:26" ht="15.75" customHeight="1" x14ac:dyDescent="0.25">
      <c r="A616" s="69"/>
      <c r="B616" s="69"/>
      <c r="C616" s="69"/>
      <c r="D616" s="69"/>
      <c r="E616" s="69"/>
      <c r="F616" s="69"/>
      <c r="G616" s="69"/>
      <c r="H616" s="69"/>
      <c r="I616" s="69"/>
      <c r="J616" s="69"/>
      <c r="K616" s="69"/>
      <c r="L616" s="69"/>
      <c r="M616" s="69"/>
      <c r="N616" s="69"/>
      <c r="O616" s="69"/>
      <c r="P616" s="69"/>
      <c r="Q616" s="69"/>
      <c r="R616" s="69"/>
      <c r="S616" s="69"/>
      <c r="T616" s="69"/>
      <c r="U616" s="69"/>
      <c r="V616" s="69"/>
      <c r="W616" s="69"/>
      <c r="X616" s="69"/>
      <c r="Y616" s="69"/>
      <c r="Z616" s="69"/>
    </row>
    <row r="617" spans="1:26" ht="15.75" customHeight="1" x14ac:dyDescent="0.25">
      <c r="A617" s="69"/>
      <c r="B617" s="69"/>
      <c r="C617" s="69"/>
      <c r="D617" s="69"/>
      <c r="E617" s="69"/>
      <c r="F617" s="69"/>
      <c r="G617" s="69"/>
      <c r="H617" s="69"/>
      <c r="I617" s="69"/>
      <c r="J617" s="69"/>
      <c r="K617" s="69"/>
      <c r="L617" s="69"/>
      <c r="M617" s="69"/>
      <c r="N617" s="69"/>
      <c r="O617" s="69"/>
      <c r="P617" s="69"/>
      <c r="Q617" s="69"/>
      <c r="R617" s="69"/>
      <c r="S617" s="69"/>
      <c r="T617" s="69"/>
      <c r="U617" s="69"/>
      <c r="V617" s="69"/>
      <c r="W617" s="69"/>
      <c r="X617" s="69"/>
      <c r="Y617" s="69"/>
      <c r="Z617" s="69"/>
    </row>
    <row r="618" spans="1:26" ht="15.75" customHeight="1" x14ac:dyDescent="0.25">
      <c r="A618" s="69"/>
      <c r="B618" s="69"/>
      <c r="C618" s="69"/>
      <c r="D618" s="69"/>
      <c r="E618" s="69"/>
      <c r="F618" s="69"/>
      <c r="G618" s="69"/>
      <c r="H618" s="69"/>
      <c r="I618" s="69"/>
      <c r="J618" s="69"/>
      <c r="K618" s="69"/>
      <c r="L618" s="69"/>
      <c r="M618" s="69"/>
      <c r="N618" s="69"/>
      <c r="O618" s="69"/>
      <c r="P618" s="69"/>
      <c r="Q618" s="69"/>
      <c r="R618" s="69"/>
      <c r="S618" s="69"/>
      <c r="T618" s="69"/>
      <c r="U618" s="69"/>
      <c r="V618" s="69"/>
      <c r="W618" s="69"/>
      <c r="X618" s="69"/>
      <c r="Y618" s="69"/>
      <c r="Z618" s="69"/>
    </row>
    <row r="619" spans="1:26" ht="15.75" customHeight="1" x14ac:dyDescent="0.25">
      <c r="A619" s="69"/>
      <c r="B619" s="69"/>
      <c r="C619" s="69"/>
      <c r="D619" s="69"/>
      <c r="E619" s="69"/>
      <c r="F619" s="69"/>
      <c r="G619" s="69"/>
      <c r="H619" s="69"/>
      <c r="I619" s="69"/>
      <c r="J619" s="69"/>
      <c r="K619" s="69"/>
      <c r="L619" s="69"/>
      <c r="M619" s="69"/>
      <c r="N619" s="69"/>
      <c r="O619" s="69"/>
      <c r="P619" s="69"/>
      <c r="Q619" s="69"/>
      <c r="R619" s="69"/>
      <c r="S619" s="69"/>
      <c r="T619" s="69"/>
      <c r="U619" s="69"/>
      <c r="V619" s="69"/>
      <c r="W619" s="69"/>
      <c r="X619" s="69"/>
      <c r="Y619" s="69"/>
      <c r="Z619" s="69"/>
    </row>
    <row r="620" spans="1:26" ht="15.75" customHeight="1" x14ac:dyDescent="0.25">
      <c r="A620" s="69"/>
      <c r="B620" s="69"/>
      <c r="C620" s="69"/>
      <c r="D620" s="69"/>
      <c r="E620" s="69"/>
      <c r="F620" s="69"/>
      <c r="G620" s="69"/>
      <c r="H620" s="69"/>
      <c r="I620" s="69"/>
      <c r="J620" s="69"/>
      <c r="K620" s="69"/>
      <c r="L620" s="69"/>
      <c r="M620" s="69"/>
      <c r="N620" s="69"/>
      <c r="O620" s="69"/>
      <c r="P620" s="69"/>
      <c r="Q620" s="69"/>
      <c r="R620" s="69"/>
      <c r="S620" s="69"/>
      <c r="T620" s="69"/>
      <c r="U620" s="69"/>
      <c r="V620" s="69"/>
      <c r="W620" s="69"/>
      <c r="X620" s="69"/>
      <c r="Y620" s="69"/>
      <c r="Z620" s="69"/>
    </row>
    <row r="621" spans="1:26" ht="15.75" customHeight="1" x14ac:dyDescent="0.25">
      <c r="A621" s="69"/>
      <c r="B621" s="69"/>
      <c r="C621" s="69"/>
      <c r="D621" s="69"/>
      <c r="E621" s="69"/>
      <c r="F621" s="69"/>
      <c r="G621" s="69"/>
      <c r="H621" s="69"/>
      <c r="I621" s="69"/>
      <c r="J621" s="69"/>
      <c r="K621" s="69"/>
      <c r="L621" s="69"/>
      <c r="M621" s="69"/>
      <c r="N621" s="69"/>
      <c r="O621" s="69"/>
      <c r="P621" s="69"/>
      <c r="Q621" s="69"/>
      <c r="R621" s="69"/>
      <c r="S621" s="69"/>
      <c r="T621" s="69"/>
      <c r="U621" s="69"/>
      <c r="V621" s="69"/>
      <c r="W621" s="69"/>
      <c r="X621" s="69"/>
      <c r="Y621" s="69"/>
      <c r="Z621" s="69"/>
    </row>
    <row r="622" spans="1:26" ht="15.75" customHeight="1" x14ac:dyDescent="0.25">
      <c r="A622" s="69"/>
      <c r="B622" s="69"/>
      <c r="C622" s="69"/>
      <c r="D622" s="69"/>
      <c r="E622" s="69"/>
      <c r="F622" s="69"/>
      <c r="G622" s="69"/>
      <c r="H622" s="69"/>
      <c r="I622" s="69"/>
      <c r="J622" s="69"/>
      <c r="K622" s="69"/>
      <c r="L622" s="69"/>
      <c r="M622" s="69"/>
      <c r="N622" s="69"/>
      <c r="O622" s="69"/>
      <c r="P622" s="69"/>
      <c r="Q622" s="69"/>
      <c r="R622" s="69"/>
      <c r="S622" s="69"/>
      <c r="T622" s="69"/>
      <c r="U622" s="69"/>
      <c r="V622" s="69"/>
      <c r="W622" s="69"/>
      <c r="X622" s="69"/>
      <c r="Y622" s="69"/>
      <c r="Z622" s="69"/>
    </row>
    <row r="623" spans="1:26" ht="15.75" customHeight="1" x14ac:dyDescent="0.25">
      <c r="A623" s="69"/>
      <c r="B623" s="69"/>
      <c r="C623" s="69"/>
      <c r="D623" s="69"/>
      <c r="E623" s="69"/>
      <c r="F623" s="69"/>
      <c r="G623" s="69"/>
      <c r="H623" s="69"/>
      <c r="I623" s="69"/>
      <c r="J623" s="69"/>
      <c r="K623" s="69"/>
      <c r="L623" s="69"/>
      <c r="M623" s="69"/>
      <c r="N623" s="69"/>
      <c r="O623" s="69"/>
      <c r="P623" s="69"/>
      <c r="Q623" s="69"/>
      <c r="R623" s="69"/>
      <c r="S623" s="69"/>
      <c r="T623" s="69"/>
      <c r="U623" s="69"/>
      <c r="V623" s="69"/>
      <c r="W623" s="69"/>
      <c r="X623" s="69"/>
      <c r="Y623" s="69"/>
      <c r="Z623" s="69"/>
    </row>
    <row r="624" spans="1:26" ht="15.75" customHeight="1" x14ac:dyDescent="0.25">
      <c r="A624" s="69"/>
      <c r="B624" s="69"/>
      <c r="C624" s="69"/>
      <c r="D624" s="69"/>
      <c r="E624" s="69"/>
      <c r="F624" s="69"/>
      <c r="G624" s="69"/>
      <c r="H624" s="69"/>
      <c r="I624" s="69"/>
      <c r="J624" s="69"/>
      <c r="K624" s="69"/>
      <c r="L624" s="69"/>
      <c r="M624" s="69"/>
      <c r="N624" s="69"/>
      <c r="O624" s="69"/>
      <c r="P624" s="69"/>
      <c r="Q624" s="69"/>
      <c r="R624" s="69"/>
      <c r="S624" s="69"/>
      <c r="T624" s="69"/>
      <c r="U624" s="69"/>
      <c r="V624" s="69"/>
      <c r="W624" s="69"/>
      <c r="X624" s="69"/>
      <c r="Y624" s="69"/>
      <c r="Z624" s="69"/>
    </row>
    <row r="625" spans="1:26" ht="15.75" customHeight="1" x14ac:dyDescent="0.25">
      <c r="A625" s="69"/>
      <c r="B625" s="69"/>
      <c r="C625" s="69"/>
      <c r="D625" s="69"/>
      <c r="E625" s="69"/>
      <c r="F625" s="69"/>
      <c r="G625" s="69"/>
      <c r="H625" s="69"/>
      <c r="I625" s="69"/>
      <c r="J625" s="69"/>
      <c r="K625" s="69"/>
      <c r="L625" s="69"/>
      <c r="M625" s="69"/>
      <c r="N625" s="69"/>
      <c r="O625" s="69"/>
      <c r="P625" s="69"/>
      <c r="Q625" s="69"/>
      <c r="R625" s="69"/>
      <c r="S625" s="69"/>
      <c r="T625" s="69"/>
      <c r="U625" s="69"/>
      <c r="V625" s="69"/>
      <c r="W625" s="69"/>
      <c r="X625" s="69"/>
      <c r="Y625" s="69"/>
      <c r="Z625" s="69"/>
    </row>
    <row r="626" spans="1:26" ht="15.75" customHeight="1" x14ac:dyDescent="0.25">
      <c r="A626" s="69"/>
      <c r="B626" s="69"/>
      <c r="C626" s="69"/>
      <c r="D626" s="69"/>
      <c r="E626" s="69"/>
      <c r="F626" s="69"/>
      <c r="G626" s="69"/>
      <c r="H626" s="69"/>
      <c r="I626" s="69"/>
      <c r="J626" s="69"/>
      <c r="K626" s="69"/>
      <c r="L626" s="69"/>
      <c r="M626" s="69"/>
      <c r="N626" s="69"/>
      <c r="O626" s="69"/>
      <c r="P626" s="69"/>
      <c r="Q626" s="69"/>
      <c r="R626" s="69"/>
      <c r="S626" s="69"/>
      <c r="T626" s="69"/>
      <c r="U626" s="69"/>
      <c r="V626" s="69"/>
      <c r="W626" s="69"/>
      <c r="X626" s="69"/>
      <c r="Y626" s="69"/>
      <c r="Z626" s="69"/>
    </row>
    <row r="627" spans="1:26" ht="15.75" customHeight="1" x14ac:dyDescent="0.25">
      <c r="A627" s="69"/>
      <c r="B627" s="69"/>
      <c r="C627" s="69"/>
      <c r="D627" s="69"/>
      <c r="E627" s="69"/>
      <c r="F627" s="69"/>
      <c r="G627" s="69"/>
      <c r="H627" s="69"/>
      <c r="I627" s="69"/>
      <c r="J627" s="69"/>
      <c r="K627" s="69"/>
      <c r="L627" s="69"/>
      <c r="M627" s="69"/>
      <c r="N627" s="69"/>
      <c r="O627" s="69"/>
      <c r="P627" s="69"/>
      <c r="Q627" s="69"/>
      <c r="R627" s="69"/>
      <c r="S627" s="69"/>
      <c r="T627" s="69"/>
      <c r="U627" s="69"/>
      <c r="V627" s="69"/>
      <c r="W627" s="69"/>
      <c r="X627" s="69"/>
      <c r="Y627" s="69"/>
      <c r="Z627" s="69"/>
    </row>
    <row r="628" spans="1:26" ht="15.75" customHeight="1" x14ac:dyDescent="0.25">
      <c r="A628" s="69"/>
      <c r="B628" s="69"/>
      <c r="C628" s="69"/>
      <c r="D628" s="69"/>
      <c r="E628" s="69"/>
      <c r="F628" s="69"/>
      <c r="G628" s="69"/>
      <c r="H628" s="69"/>
      <c r="I628" s="69"/>
      <c r="J628" s="69"/>
      <c r="K628" s="69"/>
      <c r="L628" s="69"/>
      <c r="M628" s="69"/>
      <c r="N628" s="69"/>
      <c r="O628" s="69"/>
      <c r="P628" s="69"/>
      <c r="Q628" s="69"/>
      <c r="R628" s="69"/>
      <c r="S628" s="69"/>
      <c r="T628" s="69"/>
      <c r="U628" s="69"/>
      <c r="V628" s="69"/>
      <c r="W628" s="69"/>
      <c r="X628" s="69"/>
      <c r="Y628" s="69"/>
      <c r="Z628" s="69"/>
    </row>
    <row r="629" spans="1:26" ht="15.75" customHeight="1" x14ac:dyDescent="0.25">
      <c r="A629" s="69"/>
      <c r="B629" s="69"/>
      <c r="C629" s="69"/>
      <c r="D629" s="69"/>
      <c r="E629" s="69"/>
      <c r="F629" s="69"/>
      <c r="G629" s="69"/>
      <c r="H629" s="69"/>
      <c r="I629" s="69"/>
      <c r="J629" s="69"/>
      <c r="K629" s="69"/>
      <c r="L629" s="69"/>
      <c r="M629" s="69"/>
      <c r="N629" s="69"/>
      <c r="O629" s="69"/>
      <c r="P629" s="69"/>
      <c r="Q629" s="69"/>
      <c r="R629" s="69"/>
      <c r="S629" s="69"/>
      <c r="T629" s="69"/>
      <c r="U629" s="69"/>
      <c r="V629" s="69"/>
      <c r="W629" s="69"/>
      <c r="X629" s="69"/>
      <c r="Y629" s="69"/>
      <c r="Z629" s="69"/>
    </row>
    <row r="630" spans="1:26" ht="15.75" customHeight="1" x14ac:dyDescent="0.25">
      <c r="A630" s="69"/>
      <c r="B630" s="69"/>
      <c r="C630" s="69"/>
      <c r="D630" s="69"/>
      <c r="E630" s="69"/>
      <c r="F630" s="69"/>
      <c r="G630" s="69"/>
      <c r="H630" s="69"/>
      <c r="I630" s="69"/>
      <c r="J630" s="69"/>
      <c r="K630" s="69"/>
      <c r="L630" s="69"/>
      <c r="M630" s="69"/>
      <c r="N630" s="69"/>
      <c r="O630" s="69"/>
      <c r="P630" s="69"/>
      <c r="Q630" s="69"/>
      <c r="R630" s="69"/>
      <c r="S630" s="69"/>
      <c r="T630" s="69"/>
      <c r="U630" s="69"/>
      <c r="V630" s="69"/>
      <c r="W630" s="69"/>
      <c r="X630" s="69"/>
      <c r="Y630" s="69"/>
      <c r="Z630" s="69"/>
    </row>
    <row r="631" spans="1:26" ht="15.75" customHeight="1" x14ac:dyDescent="0.25">
      <c r="A631" s="69"/>
      <c r="B631" s="69"/>
      <c r="C631" s="69"/>
      <c r="D631" s="69"/>
      <c r="E631" s="69"/>
      <c r="F631" s="69"/>
      <c r="G631" s="69"/>
      <c r="H631" s="69"/>
      <c r="I631" s="69"/>
      <c r="J631" s="69"/>
      <c r="K631" s="69"/>
      <c r="L631" s="69"/>
      <c r="M631" s="69"/>
      <c r="N631" s="69"/>
      <c r="O631" s="69"/>
      <c r="P631" s="69"/>
      <c r="Q631" s="69"/>
      <c r="R631" s="69"/>
      <c r="S631" s="69"/>
      <c r="T631" s="69"/>
      <c r="U631" s="69"/>
      <c r="V631" s="69"/>
      <c r="W631" s="69"/>
      <c r="X631" s="69"/>
      <c r="Y631" s="69"/>
      <c r="Z631" s="69"/>
    </row>
    <row r="632" spans="1:26" ht="15.75" customHeight="1" x14ac:dyDescent="0.25">
      <c r="A632" s="69"/>
      <c r="B632" s="69"/>
      <c r="C632" s="69"/>
      <c r="D632" s="69"/>
      <c r="E632" s="69"/>
      <c r="F632" s="69"/>
      <c r="G632" s="69"/>
      <c r="H632" s="69"/>
      <c r="I632" s="69"/>
      <c r="J632" s="69"/>
      <c r="K632" s="69"/>
      <c r="L632" s="69"/>
      <c r="M632" s="69"/>
      <c r="N632" s="69"/>
      <c r="O632" s="69"/>
      <c r="P632" s="69"/>
      <c r="Q632" s="69"/>
      <c r="R632" s="69"/>
      <c r="S632" s="69"/>
      <c r="T632" s="69"/>
      <c r="U632" s="69"/>
      <c r="V632" s="69"/>
      <c r="W632" s="69"/>
      <c r="X632" s="69"/>
      <c r="Y632" s="69"/>
      <c r="Z632" s="69"/>
    </row>
    <row r="633" spans="1:26" ht="15.75" customHeight="1" x14ac:dyDescent="0.25">
      <c r="A633" s="69"/>
      <c r="B633" s="69"/>
      <c r="C633" s="69"/>
      <c r="D633" s="69"/>
      <c r="E633" s="69"/>
      <c r="F633" s="69"/>
      <c r="G633" s="69"/>
      <c r="H633" s="69"/>
      <c r="I633" s="69"/>
      <c r="J633" s="69"/>
      <c r="K633" s="69"/>
      <c r="L633" s="69"/>
      <c r="M633" s="69"/>
      <c r="N633" s="69"/>
      <c r="O633" s="69"/>
      <c r="P633" s="69"/>
      <c r="Q633" s="69"/>
      <c r="R633" s="69"/>
      <c r="S633" s="69"/>
      <c r="T633" s="69"/>
      <c r="U633" s="69"/>
      <c r="V633" s="69"/>
      <c r="W633" s="69"/>
      <c r="X633" s="69"/>
      <c r="Y633" s="69"/>
      <c r="Z633" s="69"/>
    </row>
    <row r="634" spans="1:26" ht="15.75" customHeight="1" x14ac:dyDescent="0.25">
      <c r="A634" s="69"/>
      <c r="B634" s="69"/>
      <c r="C634" s="69"/>
      <c r="D634" s="69"/>
      <c r="E634" s="69"/>
      <c r="F634" s="69"/>
      <c r="G634" s="69"/>
      <c r="H634" s="69"/>
      <c r="I634" s="69"/>
      <c r="J634" s="69"/>
      <c r="K634" s="69"/>
      <c r="L634" s="69"/>
      <c r="M634" s="69"/>
      <c r="N634" s="69"/>
      <c r="O634" s="69"/>
      <c r="P634" s="69"/>
      <c r="Q634" s="69"/>
      <c r="R634" s="69"/>
      <c r="S634" s="69"/>
      <c r="T634" s="69"/>
      <c r="U634" s="69"/>
      <c r="V634" s="69"/>
      <c r="W634" s="69"/>
      <c r="X634" s="69"/>
      <c r="Y634" s="69"/>
      <c r="Z634" s="69"/>
    </row>
    <row r="635" spans="1:26" ht="15.75" customHeight="1" x14ac:dyDescent="0.25">
      <c r="A635" s="69"/>
      <c r="B635" s="69"/>
      <c r="C635" s="69"/>
      <c r="D635" s="69"/>
      <c r="E635" s="69"/>
      <c r="F635" s="69"/>
      <c r="G635" s="69"/>
      <c r="H635" s="69"/>
      <c r="I635" s="69"/>
      <c r="J635" s="69"/>
      <c r="K635" s="69"/>
      <c r="L635" s="69"/>
      <c r="M635" s="69"/>
      <c r="N635" s="69"/>
      <c r="O635" s="69"/>
      <c r="P635" s="69"/>
      <c r="Q635" s="69"/>
      <c r="R635" s="69"/>
      <c r="S635" s="69"/>
      <c r="T635" s="69"/>
      <c r="U635" s="69"/>
      <c r="V635" s="69"/>
      <c r="W635" s="69"/>
      <c r="X635" s="69"/>
      <c r="Y635" s="69"/>
      <c r="Z635" s="69"/>
    </row>
    <row r="636" spans="1:26" ht="15.75" customHeight="1" x14ac:dyDescent="0.25">
      <c r="A636" s="69"/>
      <c r="B636" s="69"/>
      <c r="C636" s="69"/>
      <c r="D636" s="69"/>
      <c r="E636" s="69"/>
      <c r="F636" s="69"/>
      <c r="G636" s="69"/>
      <c r="H636" s="69"/>
      <c r="I636" s="69"/>
      <c r="J636" s="69"/>
      <c r="K636" s="69"/>
      <c r="L636" s="69"/>
      <c r="M636" s="69"/>
      <c r="N636" s="69"/>
      <c r="O636" s="69"/>
      <c r="P636" s="69"/>
      <c r="Q636" s="69"/>
      <c r="R636" s="69"/>
      <c r="S636" s="69"/>
      <c r="T636" s="69"/>
      <c r="U636" s="69"/>
      <c r="V636" s="69"/>
      <c r="W636" s="69"/>
      <c r="X636" s="69"/>
      <c r="Y636" s="69"/>
      <c r="Z636" s="69"/>
    </row>
    <row r="637" spans="1:26" ht="15.75" customHeight="1" x14ac:dyDescent="0.25">
      <c r="A637" s="69"/>
      <c r="B637" s="69"/>
      <c r="C637" s="69"/>
      <c r="D637" s="69"/>
      <c r="E637" s="69"/>
      <c r="F637" s="69"/>
      <c r="G637" s="69"/>
      <c r="H637" s="69"/>
      <c r="I637" s="69"/>
      <c r="J637" s="69"/>
      <c r="K637" s="69"/>
      <c r="L637" s="69"/>
      <c r="M637" s="69"/>
      <c r="N637" s="69"/>
      <c r="O637" s="69"/>
      <c r="P637" s="69"/>
      <c r="Q637" s="69"/>
      <c r="R637" s="69"/>
      <c r="S637" s="69"/>
      <c r="T637" s="69"/>
      <c r="U637" s="69"/>
      <c r="V637" s="69"/>
      <c r="W637" s="69"/>
      <c r="X637" s="69"/>
      <c r="Y637" s="69"/>
      <c r="Z637" s="69"/>
    </row>
    <row r="638" spans="1:26" ht="15.75" customHeight="1" x14ac:dyDescent="0.25">
      <c r="A638" s="69"/>
      <c r="B638" s="69"/>
      <c r="C638" s="69"/>
      <c r="D638" s="69"/>
      <c r="E638" s="69"/>
      <c r="F638" s="69"/>
      <c r="G638" s="69"/>
      <c r="H638" s="69"/>
      <c r="I638" s="69"/>
      <c r="J638" s="69"/>
      <c r="K638" s="69"/>
      <c r="L638" s="69"/>
      <c r="M638" s="69"/>
      <c r="N638" s="69"/>
      <c r="O638" s="69"/>
      <c r="P638" s="69"/>
      <c r="Q638" s="69"/>
      <c r="R638" s="69"/>
      <c r="S638" s="69"/>
      <c r="T638" s="69"/>
      <c r="U638" s="69"/>
      <c r="V638" s="69"/>
      <c r="W638" s="69"/>
      <c r="X638" s="69"/>
      <c r="Y638" s="69"/>
      <c r="Z638" s="69"/>
    </row>
    <row r="639" spans="1:26" ht="15.75" customHeight="1" x14ac:dyDescent="0.25">
      <c r="A639" s="69"/>
      <c r="B639" s="69"/>
      <c r="C639" s="69"/>
      <c r="D639" s="69"/>
      <c r="E639" s="69"/>
      <c r="F639" s="69"/>
      <c r="G639" s="69"/>
      <c r="H639" s="69"/>
      <c r="I639" s="69"/>
      <c r="J639" s="69"/>
      <c r="K639" s="69"/>
      <c r="L639" s="69"/>
      <c r="M639" s="69"/>
      <c r="N639" s="69"/>
      <c r="O639" s="69"/>
      <c r="P639" s="69"/>
      <c r="Q639" s="69"/>
      <c r="R639" s="69"/>
      <c r="S639" s="69"/>
      <c r="T639" s="69"/>
      <c r="U639" s="69"/>
      <c r="V639" s="69"/>
      <c r="W639" s="69"/>
      <c r="X639" s="69"/>
      <c r="Y639" s="69"/>
      <c r="Z639" s="69"/>
    </row>
    <row r="640" spans="1:26" ht="15.75" customHeight="1" x14ac:dyDescent="0.25">
      <c r="A640" s="69"/>
      <c r="B640" s="69"/>
      <c r="C640" s="69"/>
      <c r="D640" s="69"/>
      <c r="E640" s="69"/>
      <c r="F640" s="69"/>
      <c r="G640" s="69"/>
      <c r="H640" s="69"/>
      <c r="I640" s="69"/>
      <c r="J640" s="69"/>
      <c r="K640" s="69"/>
      <c r="L640" s="69"/>
      <c r="M640" s="69"/>
      <c r="N640" s="69"/>
      <c r="O640" s="69"/>
      <c r="P640" s="69"/>
      <c r="Q640" s="69"/>
      <c r="R640" s="69"/>
      <c r="S640" s="69"/>
      <c r="T640" s="69"/>
      <c r="U640" s="69"/>
      <c r="V640" s="69"/>
      <c r="W640" s="69"/>
      <c r="X640" s="69"/>
      <c r="Y640" s="69"/>
      <c r="Z640" s="69"/>
    </row>
    <row r="641" spans="1:26" ht="15.75" customHeight="1" x14ac:dyDescent="0.25">
      <c r="A641" s="69"/>
      <c r="B641" s="69"/>
      <c r="C641" s="69"/>
      <c r="D641" s="69"/>
      <c r="E641" s="69"/>
      <c r="F641" s="69"/>
      <c r="G641" s="69"/>
      <c r="H641" s="69"/>
      <c r="I641" s="69"/>
      <c r="J641" s="69"/>
      <c r="K641" s="69"/>
      <c r="L641" s="69"/>
      <c r="M641" s="69"/>
      <c r="N641" s="69"/>
      <c r="O641" s="69"/>
      <c r="P641" s="69"/>
      <c r="Q641" s="69"/>
      <c r="R641" s="69"/>
      <c r="S641" s="69"/>
      <c r="T641" s="69"/>
      <c r="U641" s="69"/>
      <c r="V641" s="69"/>
      <c r="W641" s="69"/>
      <c r="X641" s="69"/>
      <c r="Y641" s="69"/>
      <c r="Z641" s="69"/>
    </row>
    <row r="642" spans="1:26" ht="15.75" customHeight="1" x14ac:dyDescent="0.25">
      <c r="A642" s="69"/>
      <c r="B642" s="69"/>
      <c r="C642" s="69"/>
      <c r="D642" s="69"/>
      <c r="E642" s="69"/>
      <c r="F642" s="69"/>
      <c r="G642" s="69"/>
      <c r="H642" s="69"/>
      <c r="I642" s="69"/>
      <c r="J642" s="69"/>
      <c r="K642" s="69"/>
      <c r="L642" s="69"/>
      <c r="M642" s="69"/>
      <c r="N642" s="69"/>
      <c r="O642" s="69"/>
      <c r="P642" s="69"/>
      <c r="Q642" s="69"/>
      <c r="R642" s="69"/>
      <c r="S642" s="69"/>
      <c r="T642" s="69"/>
      <c r="U642" s="69"/>
      <c r="V642" s="69"/>
      <c r="W642" s="69"/>
      <c r="X642" s="69"/>
      <c r="Y642" s="69"/>
      <c r="Z642" s="69"/>
    </row>
    <row r="643" spans="1:26" ht="15.75" customHeight="1" x14ac:dyDescent="0.25">
      <c r="A643" s="69"/>
      <c r="B643" s="69"/>
      <c r="C643" s="69"/>
      <c r="D643" s="69"/>
      <c r="E643" s="69"/>
      <c r="F643" s="69"/>
      <c r="G643" s="69"/>
      <c r="H643" s="69"/>
      <c r="I643" s="69"/>
      <c r="J643" s="69"/>
      <c r="K643" s="69"/>
      <c r="L643" s="69"/>
      <c r="M643" s="69"/>
      <c r="N643" s="69"/>
      <c r="O643" s="69"/>
      <c r="P643" s="69"/>
      <c r="Q643" s="69"/>
      <c r="R643" s="69"/>
      <c r="S643" s="69"/>
      <c r="T643" s="69"/>
      <c r="U643" s="69"/>
      <c r="V643" s="69"/>
      <c r="W643" s="69"/>
      <c r="X643" s="69"/>
      <c r="Y643" s="69"/>
      <c r="Z643" s="69"/>
    </row>
    <row r="644" spans="1:26" ht="15.75" customHeight="1" x14ac:dyDescent="0.25">
      <c r="A644" s="69"/>
      <c r="B644" s="69"/>
      <c r="C644" s="69"/>
      <c r="D644" s="69"/>
      <c r="E644" s="69"/>
      <c r="F644" s="69"/>
      <c r="G644" s="69"/>
      <c r="H644" s="69"/>
      <c r="I644" s="69"/>
      <c r="J644" s="69"/>
      <c r="K644" s="69"/>
      <c r="L644" s="69"/>
      <c r="M644" s="69"/>
      <c r="N644" s="69"/>
      <c r="O644" s="69"/>
      <c r="P644" s="69"/>
      <c r="Q644" s="69"/>
      <c r="R644" s="69"/>
      <c r="S644" s="69"/>
      <c r="T644" s="69"/>
      <c r="U644" s="69"/>
      <c r="V644" s="69"/>
      <c r="W644" s="69"/>
      <c r="X644" s="69"/>
      <c r="Y644" s="69"/>
      <c r="Z644" s="69"/>
    </row>
    <row r="645" spans="1:26" ht="15.75" customHeight="1" x14ac:dyDescent="0.25">
      <c r="A645" s="69"/>
      <c r="B645" s="69"/>
      <c r="C645" s="69"/>
      <c r="D645" s="69"/>
      <c r="E645" s="69"/>
      <c r="F645" s="69"/>
      <c r="G645" s="69"/>
      <c r="H645" s="69"/>
      <c r="I645" s="69"/>
      <c r="J645" s="69"/>
      <c r="K645" s="69"/>
      <c r="L645" s="69"/>
      <c r="M645" s="69"/>
      <c r="N645" s="69"/>
      <c r="O645" s="69"/>
      <c r="P645" s="69"/>
      <c r="Q645" s="69"/>
      <c r="R645" s="69"/>
      <c r="S645" s="69"/>
      <c r="T645" s="69"/>
      <c r="U645" s="69"/>
      <c r="V645" s="69"/>
      <c r="W645" s="69"/>
      <c r="X645" s="69"/>
      <c r="Y645" s="69"/>
      <c r="Z645" s="69"/>
    </row>
    <row r="646" spans="1:26" ht="15.75" customHeight="1" x14ac:dyDescent="0.25">
      <c r="A646" s="69"/>
      <c r="B646" s="69"/>
      <c r="C646" s="69"/>
      <c r="D646" s="69"/>
      <c r="E646" s="69"/>
      <c r="F646" s="69"/>
      <c r="G646" s="69"/>
      <c r="H646" s="69"/>
      <c r="I646" s="69"/>
      <c r="J646" s="69"/>
      <c r="K646" s="69"/>
      <c r="L646" s="69"/>
      <c r="M646" s="69"/>
      <c r="N646" s="69"/>
      <c r="O646" s="69"/>
      <c r="P646" s="69"/>
      <c r="Q646" s="69"/>
      <c r="R646" s="69"/>
      <c r="S646" s="69"/>
      <c r="T646" s="69"/>
      <c r="U646" s="69"/>
      <c r="V646" s="69"/>
      <c r="W646" s="69"/>
      <c r="X646" s="69"/>
      <c r="Y646" s="69"/>
      <c r="Z646" s="69"/>
    </row>
    <row r="647" spans="1:26" ht="15.75" customHeight="1" x14ac:dyDescent="0.25">
      <c r="A647" s="69"/>
      <c r="B647" s="69"/>
      <c r="C647" s="69"/>
      <c r="D647" s="69"/>
      <c r="E647" s="69"/>
      <c r="F647" s="69"/>
      <c r="G647" s="69"/>
      <c r="H647" s="69"/>
      <c r="I647" s="69"/>
      <c r="J647" s="69"/>
      <c r="K647" s="69"/>
      <c r="L647" s="69"/>
      <c r="M647" s="69"/>
      <c r="N647" s="69"/>
      <c r="O647" s="69"/>
      <c r="P647" s="69"/>
      <c r="Q647" s="69"/>
      <c r="R647" s="69"/>
      <c r="S647" s="69"/>
      <c r="T647" s="69"/>
      <c r="U647" s="69"/>
      <c r="V647" s="69"/>
      <c r="W647" s="69"/>
      <c r="X647" s="69"/>
      <c r="Y647" s="69"/>
      <c r="Z647" s="69"/>
    </row>
    <row r="648" spans="1:26" ht="15.75" customHeight="1" x14ac:dyDescent="0.25">
      <c r="A648" s="69"/>
      <c r="B648" s="69"/>
      <c r="C648" s="69"/>
      <c r="D648" s="69"/>
      <c r="E648" s="69"/>
      <c r="F648" s="69"/>
      <c r="G648" s="69"/>
      <c r="H648" s="69"/>
      <c r="I648" s="69"/>
      <c r="J648" s="69"/>
      <c r="K648" s="69"/>
      <c r="L648" s="69"/>
      <c r="M648" s="69"/>
      <c r="N648" s="69"/>
      <c r="O648" s="69"/>
      <c r="P648" s="69"/>
      <c r="Q648" s="69"/>
      <c r="R648" s="69"/>
      <c r="S648" s="69"/>
      <c r="T648" s="69"/>
      <c r="U648" s="69"/>
      <c r="V648" s="69"/>
      <c r="W648" s="69"/>
      <c r="X648" s="69"/>
      <c r="Y648" s="69"/>
      <c r="Z648" s="69"/>
    </row>
    <row r="649" spans="1:26" ht="15.75" customHeight="1" x14ac:dyDescent="0.25">
      <c r="A649" s="69"/>
      <c r="B649" s="69"/>
      <c r="C649" s="69"/>
      <c r="D649" s="69"/>
      <c r="E649" s="69"/>
      <c r="F649" s="69"/>
      <c r="G649" s="69"/>
      <c r="H649" s="69"/>
      <c r="I649" s="69"/>
      <c r="J649" s="69"/>
      <c r="K649" s="69"/>
      <c r="L649" s="69"/>
      <c r="M649" s="69"/>
      <c r="N649" s="69"/>
      <c r="O649" s="69"/>
      <c r="P649" s="69"/>
      <c r="Q649" s="69"/>
      <c r="R649" s="69"/>
      <c r="S649" s="69"/>
      <c r="T649" s="69"/>
      <c r="U649" s="69"/>
      <c r="V649" s="69"/>
      <c r="W649" s="69"/>
      <c r="X649" s="69"/>
      <c r="Y649" s="69"/>
      <c r="Z649" s="69"/>
    </row>
    <row r="650" spans="1:26" ht="15.75" customHeight="1" x14ac:dyDescent="0.25">
      <c r="A650" s="69"/>
      <c r="B650" s="69"/>
      <c r="C650" s="69"/>
      <c r="D650" s="69"/>
      <c r="E650" s="69"/>
      <c r="F650" s="69"/>
      <c r="G650" s="69"/>
      <c r="H650" s="69"/>
      <c r="I650" s="69"/>
      <c r="J650" s="69"/>
      <c r="K650" s="69"/>
      <c r="L650" s="69"/>
      <c r="M650" s="69"/>
      <c r="N650" s="69"/>
      <c r="O650" s="69"/>
      <c r="P650" s="69"/>
      <c r="Q650" s="69"/>
      <c r="R650" s="69"/>
      <c r="S650" s="69"/>
      <c r="T650" s="69"/>
      <c r="U650" s="69"/>
      <c r="V650" s="69"/>
      <c r="W650" s="69"/>
      <c r="X650" s="69"/>
      <c r="Y650" s="69"/>
      <c r="Z650" s="69"/>
    </row>
    <row r="651" spans="1:26" ht="15.75" customHeight="1" x14ac:dyDescent="0.25">
      <c r="A651" s="69"/>
      <c r="B651" s="69"/>
      <c r="C651" s="69"/>
      <c r="D651" s="69"/>
      <c r="E651" s="69"/>
      <c r="F651" s="69"/>
      <c r="G651" s="69"/>
      <c r="H651" s="69"/>
      <c r="I651" s="69"/>
      <c r="J651" s="69"/>
      <c r="K651" s="69"/>
      <c r="L651" s="69"/>
      <c r="M651" s="69"/>
      <c r="N651" s="69"/>
      <c r="O651" s="69"/>
      <c r="P651" s="69"/>
      <c r="Q651" s="69"/>
      <c r="R651" s="69"/>
      <c r="S651" s="69"/>
      <c r="T651" s="69"/>
      <c r="U651" s="69"/>
      <c r="V651" s="69"/>
      <c r="W651" s="69"/>
      <c r="X651" s="69"/>
      <c r="Y651" s="69"/>
      <c r="Z651" s="69"/>
    </row>
    <row r="652" spans="1:26" ht="15.75" customHeight="1" x14ac:dyDescent="0.25">
      <c r="A652" s="69"/>
      <c r="B652" s="69"/>
      <c r="C652" s="69"/>
      <c r="D652" s="69"/>
      <c r="E652" s="69"/>
      <c r="F652" s="69"/>
      <c r="G652" s="69"/>
      <c r="H652" s="69"/>
      <c r="I652" s="69"/>
      <c r="J652" s="69"/>
      <c r="K652" s="69"/>
      <c r="L652" s="69"/>
      <c r="M652" s="69"/>
      <c r="N652" s="69"/>
      <c r="O652" s="69"/>
      <c r="P652" s="69"/>
      <c r="Q652" s="69"/>
      <c r="R652" s="69"/>
      <c r="S652" s="69"/>
      <c r="T652" s="69"/>
      <c r="U652" s="69"/>
      <c r="V652" s="69"/>
      <c r="W652" s="69"/>
      <c r="X652" s="69"/>
      <c r="Y652" s="69"/>
      <c r="Z652" s="69"/>
    </row>
    <row r="653" spans="1:26" ht="15.75" customHeight="1" x14ac:dyDescent="0.25">
      <c r="A653" s="69"/>
      <c r="B653" s="69"/>
      <c r="C653" s="69"/>
      <c r="D653" s="69"/>
      <c r="E653" s="69"/>
      <c r="F653" s="69"/>
      <c r="G653" s="69"/>
      <c r="H653" s="69"/>
      <c r="I653" s="69"/>
      <c r="J653" s="69"/>
      <c r="K653" s="69"/>
      <c r="L653" s="69"/>
      <c r="M653" s="69"/>
      <c r="N653" s="69"/>
      <c r="O653" s="69"/>
      <c r="P653" s="69"/>
      <c r="Q653" s="69"/>
      <c r="R653" s="69"/>
      <c r="S653" s="69"/>
      <c r="T653" s="69"/>
      <c r="U653" s="69"/>
      <c r="V653" s="69"/>
      <c r="W653" s="69"/>
      <c r="X653" s="69"/>
      <c r="Y653" s="69"/>
      <c r="Z653" s="69"/>
    </row>
    <row r="654" spans="1:26" ht="15.75" customHeight="1" x14ac:dyDescent="0.25">
      <c r="A654" s="69"/>
      <c r="B654" s="69"/>
      <c r="C654" s="69"/>
      <c r="D654" s="69"/>
      <c r="E654" s="69"/>
      <c r="F654" s="69"/>
      <c r="G654" s="69"/>
      <c r="H654" s="69"/>
      <c r="I654" s="69"/>
      <c r="J654" s="69"/>
      <c r="K654" s="69"/>
      <c r="L654" s="69"/>
      <c r="M654" s="69"/>
      <c r="N654" s="69"/>
      <c r="O654" s="69"/>
      <c r="P654" s="69"/>
      <c r="Q654" s="69"/>
      <c r="R654" s="69"/>
      <c r="S654" s="69"/>
      <c r="T654" s="69"/>
      <c r="U654" s="69"/>
      <c r="V654" s="69"/>
      <c r="W654" s="69"/>
      <c r="X654" s="69"/>
      <c r="Y654" s="69"/>
      <c r="Z654" s="69"/>
    </row>
    <row r="655" spans="1:26" ht="15.75" customHeight="1" x14ac:dyDescent="0.25">
      <c r="A655" s="69"/>
      <c r="B655" s="69"/>
      <c r="C655" s="69"/>
      <c r="D655" s="69"/>
      <c r="E655" s="69"/>
      <c r="F655" s="69"/>
      <c r="G655" s="69"/>
      <c r="H655" s="69"/>
      <c r="I655" s="69"/>
      <c r="J655" s="69"/>
      <c r="K655" s="69"/>
      <c r="L655" s="69"/>
      <c r="M655" s="69"/>
      <c r="N655" s="69"/>
      <c r="O655" s="69"/>
      <c r="P655" s="69"/>
      <c r="Q655" s="69"/>
      <c r="R655" s="69"/>
      <c r="S655" s="69"/>
      <c r="T655" s="69"/>
      <c r="U655" s="69"/>
      <c r="V655" s="69"/>
      <c r="W655" s="69"/>
      <c r="X655" s="69"/>
      <c r="Y655" s="69"/>
      <c r="Z655" s="69"/>
    </row>
    <row r="656" spans="1:26" ht="15.75" customHeight="1" x14ac:dyDescent="0.25">
      <c r="A656" s="69"/>
      <c r="B656" s="69"/>
      <c r="C656" s="69"/>
      <c r="D656" s="69"/>
      <c r="E656" s="69"/>
      <c r="F656" s="69"/>
      <c r="G656" s="69"/>
      <c r="H656" s="69"/>
      <c r="I656" s="69"/>
      <c r="J656" s="69"/>
      <c r="K656" s="69"/>
      <c r="L656" s="69"/>
      <c r="M656" s="69"/>
      <c r="N656" s="69"/>
      <c r="O656" s="69"/>
      <c r="P656" s="69"/>
      <c r="Q656" s="69"/>
      <c r="R656" s="69"/>
      <c r="S656" s="69"/>
      <c r="T656" s="69"/>
      <c r="U656" s="69"/>
      <c r="V656" s="69"/>
      <c r="W656" s="69"/>
      <c r="X656" s="69"/>
      <c r="Y656" s="69"/>
      <c r="Z656" s="69"/>
    </row>
    <row r="657" spans="1:26" ht="15.75" customHeight="1" x14ac:dyDescent="0.25">
      <c r="A657" s="69"/>
      <c r="B657" s="69"/>
      <c r="C657" s="69"/>
      <c r="D657" s="69"/>
      <c r="E657" s="69"/>
      <c r="F657" s="69"/>
      <c r="G657" s="69"/>
      <c r="H657" s="69"/>
      <c r="I657" s="69"/>
      <c r="J657" s="69"/>
      <c r="K657" s="69"/>
      <c r="L657" s="69"/>
      <c r="M657" s="69"/>
      <c r="N657" s="69"/>
      <c r="O657" s="69"/>
      <c r="P657" s="69"/>
      <c r="Q657" s="69"/>
      <c r="R657" s="69"/>
      <c r="S657" s="69"/>
      <c r="T657" s="69"/>
      <c r="U657" s="69"/>
      <c r="V657" s="69"/>
      <c r="W657" s="69"/>
      <c r="X657" s="69"/>
      <c r="Y657" s="69"/>
      <c r="Z657" s="69"/>
    </row>
    <row r="658" spans="1:26" ht="15.75" customHeight="1" x14ac:dyDescent="0.25">
      <c r="A658" s="69"/>
      <c r="B658" s="69"/>
      <c r="C658" s="69"/>
      <c r="D658" s="69"/>
      <c r="E658" s="69"/>
      <c r="F658" s="69"/>
      <c r="G658" s="69"/>
      <c r="H658" s="69"/>
      <c r="I658" s="69"/>
      <c r="J658" s="69"/>
      <c r="K658" s="69"/>
      <c r="L658" s="69"/>
      <c r="M658" s="69"/>
      <c r="N658" s="69"/>
      <c r="O658" s="69"/>
      <c r="P658" s="69"/>
      <c r="Q658" s="69"/>
      <c r="R658" s="69"/>
      <c r="S658" s="69"/>
      <c r="T658" s="69"/>
      <c r="U658" s="69"/>
      <c r="V658" s="69"/>
      <c r="W658" s="69"/>
      <c r="X658" s="69"/>
      <c r="Y658" s="69"/>
      <c r="Z658" s="69"/>
    </row>
    <row r="659" spans="1:26" ht="15.75" customHeight="1" x14ac:dyDescent="0.25">
      <c r="A659" s="69"/>
      <c r="B659" s="69"/>
      <c r="C659" s="69"/>
      <c r="D659" s="69"/>
      <c r="E659" s="69"/>
      <c r="F659" s="69"/>
      <c r="G659" s="69"/>
      <c r="H659" s="69"/>
      <c r="I659" s="69"/>
      <c r="J659" s="69"/>
      <c r="K659" s="69"/>
      <c r="L659" s="69"/>
      <c r="M659" s="69"/>
      <c r="N659" s="69"/>
      <c r="O659" s="69"/>
      <c r="P659" s="69"/>
      <c r="Q659" s="69"/>
      <c r="R659" s="69"/>
      <c r="S659" s="69"/>
      <c r="T659" s="69"/>
      <c r="U659" s="69"/>
      <c r="V659" s="69"/>
      <c r="W659" s="69"/>
      <c r="X659" s="69"/>
      <c r="Y659" s="69"/>
      <c r="Z659" s="69"/>
    </row>
    <row r="660" spans="1:26" ht="15.75" customHeight="1" x14ac:dyDescent="0.25">
      <c r="A660" s="69"/>
      <c r="B660" s="69"/>
      <c r="C660" s="69"/>
      <c r="D660" s="69"/>
      <c r="E660" s="69"/>
      <c r="F660" s="69"/>
      <c r="G660" s="69"/>
      <c r="H660" s="69"/>
      <c r="I660" s="69"/>
      <c r="J660" s="69"/>
      <c r="K660" s="69"/>
      <c r="L660" s="69"/>
      <c r="M660" s="69"/>
      <c r="N660" s="69"/>
      <c r="O660" s="69"/>
      <c r="P660" s="69"/>
      <c r="Q660" s="69"/>
      <c r="R660" s="69"/>
      <c r="S660" s="69"/>
      <c r="T660" s="69"/>
      <c r="U660" s="69"/>
      <c r="V660" s="69"/>
      <c r="W660" s="69"/>
      <c r="X660" s="69"/>
      <c r="Y660" s="69"/>
      <c r="Z660" s="69"/>
    </row>
    <row r="661" spans="1:26" ht="15.75" customHeight="1" x14ac:dyDescent="0.25">
      <c r="A661" s="69"/>
      <c r="B661" s="69"/>
      <c r="C661" s="69"/>
      <c r="D661" s="69"/>
      <c r="E661" s="69"/>
      <c r="F661" s="69"/>
      <c r="G661" s="69"/>
      <c r="H661" s="69"/>
      <c r="I661" s="69"/>
      <c r="J661" s="69"/>
      <c r="K661" s="69"/>
      <c r="L661" s="69"/>
      <c r="M661" s="69"/>
      <c r="N661" s="69"/>
      <c r="O661" s="69"/>
      <c r="P661" s="69"/>
      <c r="Q661" s="69"/>
      <c r="R661" s="69"/>
      <c r="S661" s="69"/>
      <c r="T661" s="69"/>
      <c r="U661" s="69"/>
      <c r="V661" s="69"/>
      <c r="W661" s="69"/>
      <c r="X661" s="69"/>
      <c r="Y661" s="69"/>
      <c r="Z661" s="69"/>
    </row>
    <row r="662" spans="1:26" ht="15.75" customHeight="1" x14ac:dyDescent="0.25">
      <c r="A662" s="69"/>
      <c r="B662" s="69"/>
      <c r="C662" s="69"/>
      <c r="D662" s="69"/>
      <c r="E662" s="69"/>
      <c r="F662" s="69"/>
      <c r="G662" s="69"/>
      <c r="H662" s="69"/>
      <c r="I662" s="69"/>
      <c r="J662" s="69"/>
      <c r="K662" s="69"/>
      <c r="L662" s="69"/>
      <c r="M662" s="69"/>
      <c r="N662" s="69"/>
      <c r="O662" s="69"/>
      <c r="P662" s="69"/>
      <c r="Q662" s="69"/>
      <c r="R662" s="69"/>
      <c r="S662" s="69"/>
      <c r="T662" s="69"/>
      <c r="U662" s="69"/>
      <c r="V662" s="69"/>
      <c r="W662" s="69"/>
      <c r="X662" s="69"/>
      <c r="Y662" s="69"/>
      <c r="Z662" s="69"/>
    </row>
    <row r="663" spans="1:26" ht="15.75" customHeight="1" x14ac:dyDescent="0.25">
      <c r="A663" s="69"/>
      <c r="B663" s="69"/>
      <c r="C663" s="69"/>
      <c r="D663" s="69"/>
      <c r="E663" s="69"/>
      <c r="F663" s="69"/>
      <c r="G663" s="69"/>
      <c r="H663" s="69"/>
      <c r="I663" s="69"/>
      <c r="J663" s="69"/>
      <c r="K663" s="69"/>
      <c r="L663" s="69"/>
      <c r="M663" s="69"/>
      <c r="N663" s="69"/>
      <c r="O663" s="69"/>
      <c r="P663" s="69"/>
      <c r="Q663" s="69"/>
      <c r="R663" s="69"/>
      <c r="S663" s="69"/>
      <c r="T663" s="69"/>
      <c r="U663" s="69"/>
      <c r="V663" s="69"/>
      <c r="W663" s="69"/>
      <c r="X663" s="69"/>
      <c r="Y663" s="69"/>
      <c r="Z663" s="69"/>
    </row>
    <row r="664" spans="1:26" ht="15.75" customHeight="1" x14ac:dyDescent="0.25">
      <c r="A664" s="69"/>
      <c r="B664" s="69"/>
      <c r="C664" s="69"/>
      <c r="D664" s="69"/>
      <c r="E664" s="69"/>
      <c r="F664" s="69"/>
      <c r="G664" s="69"/>
      <c r="H664" s="69"/>
      <c r="I664" s="69"/>
      <c r="J664" s="69"/>
      <c r="K664" s="69"/>
      <c r="L664" s="69"/>
      <c r="M664" s="69"/>
      <c r="N664" s="69"/>
      <c r="O664" s="69"/>
      <c r="P664" s="69"/>
      <c r="Q664" s="69"/>
      <c r="R664" s="69"/>
      <c r="S664" s="69"/>
      <c r="T664" s="69"/>
      <c r="U664" s="69"/>
      <c r="V664" s="69"/>
      <c r="W664" s="69"/>
      <c r="X664" s="69"/>
      <c r="Y664" s="69"/>
      <c r="Z664" s="69"/>
    </row>
    <row r="665" spans="1:26" ht="15.75" customHeight="1" x14ac:dyDescent="0.25">
      <c r="A665" s="69"/>
      <c r="B665" s="69"/>
      <c r="C665" s="69"/>
      <c r="D665" s="69"/>
      <c r="E665" s="69"/>
      <c r="F665" s="69"/>
      <c r="G665" s="69"/>
      <c r="H665" s="69"/>
      <c r="I665" s="69"/>
      <c r="J665" s="69"/>
      <c r="K665" s="69"/>
      <c r="L665" s="69"/>
      <c r="M665" s="69"/>
      <c r="N665" s="69"/>
      <c r="O665" s="69"/>
      <c r="P665" s="69"/>
      <c r="Q665" s="69"/>
      <c r="R665" s="69"/>
      <c r="S665" s="69"/>
      <c r="T665" s="69"/>
      <c r="U665" s="69"/>
      <c r="V665" s="69"/>
      <c r="W665" s="69"/>
      <c r="X665" s="69"/>
      <c r="Y665" s="69"/>
      <c r="Z665" s="69"/>
    </row>
    <row r="666" spans="1:26" ht="15.75" customHeight="1" x14ac:dyDescent="0.25">
      <c r="A666" s="69"/>
      <c r="B666" s="69"/>
      <c r="C666" s="69"/>
      <c r="D666" s="69"/>
      <c r="E666" s="69"/>
      <c r="F666" s="69"/>
      <c r="G666" s="69"/>
      <c r="H666" s="69"/>
      <c r="I666" s="69"/>
      <c r="J666" s="69"/>
      <c r="K666" s="69"/>
      <c r="L666" s="69"/>
      <c r="M666" s="69"/>
      <c r="N666" s="69"/>
      <c r="O666" s="69"/>
      <c r="P666" s="69"/>
      <c r="Q666" s="69"/>
      <c r="R666" s="69"/>
      <c r="S666" s="69"/>
      <c r="T666" s="69"/>
      <c r="U666" s="69"/>
      <c r="V666" s="69"/>
      <c r="W666" s="69"/>
      <c r="X666" s="69"/>
      <c r="Y666" s="69"/>
      <c r="Z666" s="69"/>
    </row>
    <row r="667" spans="1:26" ht="15.75" customHeight="1" x14ac:dyDescent="0.25">
      <c r="A667" s="69"/>
      <c r="B667" s="69"/>
      <c r="C667" s="69"/>
      <c r="D667" s="69"/>
      <c r="E667" s="69"/>
      <c r="F667" s="69"/>
      <c r="G667" s="69"/>
      <c r="H667" s="69"/>
      <c r="I667" s="69"/>
      <c r="J667" s="69"/>
      <c r="K667" s="69"/>
      <c r="L667" s="69"/>
      <c r="M667" s="69"/>
      <c r="N667" s="69"/>
      <c r="O667" s="69"/>
      <c r="P667" s="69"/>
      <c r="Q667" s="69"/>
      <c r="R667" s="69"/>
      <c r="S667" s="69"/>
      <c r="T667" s="69"/>
      <c r="U667" s="69"/>
      <c r="V667" s="69"/>
      <c r="W667" s="69"/>
      <c r="X667" s="69"/>
      <c r="Y667" s="69"/>
      <c r="Z667" s="69"/>
    </row>
    <row r="668" spans="1:26" ht="15.75" customHeight="1" x14ac:dyDescent="0.25">
      <c r="A668" s="69"/>
      <c r="B668" s="69"/>
      <c r="C668" s="69"/>
      <c r="D668" s="69"/>
      <c r="E668" s="69"/>
      <c r="F668" s="69"/>
      <c r="G668" s="69"/>
      <c r="H668" s="69"/>
      <c r="I668" s="69"/>
      <c r="J668" s="69"/>
      <c r="K668" s="69"/>
      <c r="L668" s="69"/>
      <c r="M668" s="69"/>
      <c r="N668" s="69"/>
      <c r="O668" s="69"/>
      <c r="P668" s="69"/>
      <c r="Q668" s="69"/>
      <c r="R668" s="69"/>
      <c r="S668" s="69"/>
      <c r="T668" s="69"/>
      <c r="U668" s="69"/>
      <c r="V668" s="69"/>
      <c r="W668" s="69"/>
      <c r="X668" s="69"/>
      <c r="Y668" s="69"/>
      <c r="Z668" s="69"/>
    </row>
    <row r="669" spans="1:26" ht="15.75" customHeight="1" x14ac:dyDescent="0.25">
      <c r="A669" s="69"/>
      <c r="B669" s="69"/>
      <c r="C669" s="69"/>
      <c r="D669" s="69"/>
      <c r="E669" s="69"/>
      <c r="F669" s="69"/>
      <c r="G669" s="69"/>
      <c r="H669" s="69"/>
      <c r="I669" s="69"/>
      <c r="J669" s="69"/>
      <c r="K669" s="69"/>
      <c r="L669" s="69"/>
      <c r="M669" s="69"/>
      <c r="N669" s="69"/>
      <c r="O669" s="69"/>
      <c r="P669" s="69"/>
      <c r="Q669" s="69"/>
      <c r="R669" s="69"/>
      <c r="S669" s="69"/>
      <c r="T669" s="69"/>
      <c r="U669" s="69"/>
      <c r="V669" s="69"/>
      <c r="W669" s="69"/>
      <c r="X669" s="69"/>
      <c r="Y669" s="69"/>
      <c r="Z669" s="69"/>
    </row>
    <row r="670" spans="1:26" ht="15.75" customHeight="1" x14ac:dyDescent="0.25">
      <c r="A670" s="69"/>
      <c r="B670" s="69"/>
      <c r="C670" s="69"/>
      <c r="D670" s="69"/>
      <c r="E670" s="69"/>
      <c r="F670" s="69"/>
      <c r="G670" s="69"/>
      <c r="H670" s="69"/>
      <c r="I670" s="69"/>
      <c r="J670" s="69"/>
      <c r="K670" s="69"/>
      <c r="L670" s="69"/>
      <c r="M670" s="69"/>
      <c r="N670" s="69"/>
      <c r="O670" s="69"/>
      <c r="P670" s="69"/>
      <c r="Q670" s="69"/>
      <c r="R670" s="69"/>
      <c r="S670" s="69"/>
      <c r="T670" s="69"/>
      <c r="U670" s="69"/>
      <c r="V670" s="69"/>
      <c r="W670" s="69"/>
      <c r="X670" s="69"/>
      <c r="Y670" s="69"/>
      <c r="Z670" s="69"/>
    </row>
    <row r="671" spans="1:26" ht="15.75" customHeight="1" x14ac:dyDescent="0.25">
      <c r="A671" s="69"/>
      <c r="B671" s="69"/>
      <c r="C671" s="69"/>
      <c r="D671" s="69"/>
      <c r="E671" s="69"/>
      <c r="F671" s="69"/>
      <c r="G671" s="69"/>
      <c r="H671" s="69"/>
      <c r="I671" s="69"/>
      <c r="J671" s="69"/>
      <c r="K671" s="69"/>
      <c r="L671" s="69"/>
      <c r="M671" s="69"/>
      <c r="N671" s="69"/>
      <c r="O671" s="69"/>
      <c r="P671" s="69"/>
      <c r="Q671" s="69"/>
      <c r="R671" s="69"/>
      <c r="S671" s="69"/>
      <c r="T671" s="69"/>
      <c r="U671" s="69"/>
      <c r="V671" s="69"/>
      <c r="W671" s="69"/>
      <c r="X671" s="69"/>
      <c r="Y671" s="69"/>
      <c r="Z671" s="69"/>
    </row>
    <row r="672" spans="1:26" ht="15.75" customHeight="1" x14ac:dyDescent="0.25">
      <c r="A672" s="69"/>
      <c r="B672" s="69"/>
      <c r="C672" s="69"/>
      <c r="D672" s="69"/>
      <c r="E672" s="69"/>
      <c r="F672" s="69"/>
      <c r="G672" s="69"/>
      <c r="H672" s="69"/>
      <c r="I672" s="69"/>
      <c r="J672" s="69"/>
      <c r="K672" s="69"/>
      <c r="L672" s="69"/>
      <c r="M672" s="69"/>
      <c r="N672" s="69"/>
      <c r="O672" s="69"/>
      <c r="P672" s="69"/>
      <c r="Q672" s="69"/>
      <c r="R672" s="69"/>
      <c r="S672" s="69"/>
      <c r="T672" s="69"/>
      <c r="U672" s="69"/>
      <c r="V672" s="69"/>
      <c r="W672" s="69"/>
      <c r="X672" s="69"/>
      <c r="Y672" s="69"/>
      <c r="Z672" s="69"/>
    </row>
    <row r="673" spans="1:26" ht="15.75" customHeight="1" x14ac:dyDescent="0.25">
      <c r="A673" s="69"/>
      <c r="B673" s="69"/>
      <c r="C673" s="69"/>
      <c r="D673" s="69"/>
      <c r="E673" s="69"/>
      <c r="F673" s="69"/>
      <c r="G673" s="69"/>
      <c r="H673" s="69"/>
      <c r="I673" s="69"/>
      <c r="J673" s="69"/>
      <c r="K673" s="69"/>
      <c r="L673" s="69"/>
      <c r="M673" s="69"/>
      <c r="N673" s="69"/>
      <c r="O673" s="69"/>
      <c r="P673" s="69"/>
      <c r="Q673" s="69"/>
      <c r="R673" s="69"/>
      <c r="S673" s="69"/>
      <c r="T673" s="69"/>
      <c r="U673" s="69"/>
      <c r="V673" s="69"/>
      <c r="W673" s="69"/>
      <c r="X673" s="69"/>
      <c r="Y673" s="69"/>
      <c r="Z673" s="69"/>
    </row>
    <row r="674" spans="1:26" ht="15.75" customHeight="1" x14ac:dyDescent="0.25">
      <c r="A674" s="69"/>
      <c r="B674" s="69"/>
      <c r="C674" s="69"/>
      <c r="D674" s="69"/>
      <c r="E674" s="69"/>
      <c r="F674" s="69"/>
      <c r="G674" s="69"/>
      <c r="H674" s="69"/>
      <c r="I674" s="69"/>
      <c r="J674" s="69"/>
      <c r="K674" s="69"/>
      <c r="L674" s="69"/>
      <c r="M674" s="69"/>
      <c r="N674" s="69"/>
      <c r="O674" s="69"/>
      <c r="P674" s="69"/>
      <c r="Q674" s="69"/>
      <c r="R674" s="69"/>
      <c r="S674" s="69"/>
      <c r="T674" s="69"/>
      <c r="U674" s="69"/>
      <c r="V674" s="69"/>
      <c r="W674" s="69"/>
      <c r="X674" s="69"/>
      <c r="Y674" s="69"/>
      <c r="Z674" s="69"/>
    </row>
    <row r="675" spans="1:26" ht="15.75" customHeight="1" x14ac:dyDescent="0.25">
      <c r="A675" s="69"/>
      <c r="B675" s="69"/>
      <c r="C675" s="69"/>
      <c r="D675" s="69"/>
      <c r="E675" s="69"/>
      <c r="F675" s="69"/>
      <c r="G675" s="69"/>
      <c r="H675" s="69"/>
      <c r="I675" s="69"/>
      <c r="J675" s="69"/>
      <c r="K675" s="69"/>
      <c r="L675" s="69"/>
      <c r="M675" s="69"/>
      <c r="N675" s="69"/>
      <c r="O675" s="69"/>
      <c r="P675" s="69"/>
      <c r="Q675" s="69"/>
      <c r="R675" s="69"/>
      <c r="S675" s="69"/>
      <c r="T675" s="69"/>
      <c r="U675" s="69"/>
      <c r="V675" s="69"/>
      <c r="W675" s="69"/>
      <c r="X675" s="69"/>
      <c r="Y675" s="69"/>
      <c r="Z675" s="69"/>
    </row>
    <row r="676" spans="1:26" ht="15.75" customHeight="1" x14ac:dyDescent="0.25">
      <c r="A676" s="69"/>
      <c r="B676" s="69"/>
      <c r="C676" s="69"/>
      <c r="D676" s="69"/>
      <c r="E676" s="69"/>
      <c r="F676" s="69"/>
      <c r="G676" s="69"/>
      <c r="H676" s="69"/>
      <c r="I676" s="69"/>
      <c r="J676" s="69"/>
      <c r="K676" s="69"/>
      <c r="L676" s="69"/>
      <c r="M676" s="69"/>
      <c r="N676" s="69"/>
      <c r="O676" s="69"/>
      <c r="P676" s="69"/>
      <c r="Q676" s="69"/>
      <c r="R676" s="69"/>
      <c r="S676" s="69"/>
      <c r="T676" s="69"/>
      <c r="U676" s="69"/>
      <c r="V676" s="69"/>
      <c r="W676" s="69"/>
      <c r="X676" s="69"/>
      <c r="Y676" s="69"/>
      <c r="Z676" s="69"/>
    </row>
    <row r="677" spans="1:26" ht="15.75" customHeight="1" x14ac:dyDescent="0.25">
      <c r="A677" s="69"/>
      <c r="B677" s="69"/>
      <c r="C677" s="69"/>
      <c r="D677" s="69"/>
      <c r="E677" s="69"/>
      <c r="F677" s="69"/>
      <c r="G677" s="69"/>
      <c r="H677" s="69"/>
      <c r="I677" s="69"/>
      <c r="J677" s="69"/>
      <c r="K677" s="69"/>
      <c r="L677" s="69"/>
      <c r="M677" s="69"/>
      <c r="N677" s="69"/>
      <c r="O677" s="69"/>
      <c r="P677" s="69"/>
      <c r="Q677" s="69"/>
      <c r="R677" s="69"/>
      <c r="S677" s="69"/>
      <c r="T677" s="69"/>
      <c r="U677" s="69"/>
      <c r="V677" s="69"/>
      <c r="W677" s="69"/>
      <c r="X677" s="69"/>
      <c r="Y677" s="69"/>
      <c r="Z677" s="69"/>
    </row>
    <row r="678" spans="1:26" ht="15.75" customHeight="1" x14ac:dyDescent="0.25">
      <c r="A678" s="69"/>
      <c r="B678" s="69"/>
      <c r="C678" s="69"/>
      <c r="D678" s="69"/>
      <c r="E678" s="69"/>
      <c r="F678" s="69"/>
      <c r="G678" s="69"/>
      <c r="H678" s="69"/>
      <c r="I678" s="69"/>
      <c r="J678" s="69"/>
      <c r="K678" s="69"/>
      <c r="L678" s="69"/>
      <c r="M678" s="69"/>
      <c r="N678" s="69"/>
      <c r="O678" s="69"/>
      <c r="P678" s="69"/>
      <c r="Q678" s="69"/>
      <c r="R678" s="69"/>
      <c r="S678" s="69"/>
      <c r="T678" s="69"/>
      <c r="U678" s="69"/>
      <c r="V678" s="69"/>
      <c r="W678" s="69"/>
      <c r="X678" s="69"/>
      <c r="Y678" s="69"/>
      <c r="Z678" s="69"/>
    </row>
    <row r="679" spans="1:26" ht="15.75" customHeight="1" x14ac:dyDescent="0.25">
      <c r="A679" s="69"/>
      <c r="B679" s="69"/>
      <c r="C679" s="69"/>
      <c r="D679" s="69"/>
      <c r="E679" s="69"/>
      <c r="F679" s="69"/>
      <c r="G679" s="69"/>
      <c r="H679" s="69"/>
      <c r="I679" s="69"/>
      <c r="J679" s="69"/>
      <c r="K679" s="69"/>
      <c r="L679" s="69"/>
      <c r="M679" s="69"/>
      <c r="N679" s="69"/>
      <c r="O679" s="69"/>
      <c r="P679" s="69"/>
      <c r="Q679" s="69"/>
      <c r="R679" s="69"/>
      <c r="S679" s="69"/>
      <c r="T679" s="69"/>
      <c r="U679" s="69"/>
      <c r="V679" s="69"/>
      <c r="W679" s="69"/>
      <c r="X679" s="69"/>
      <c r="Y679" s="69"/>
      <c r="Z679" s="69"/>
    </row>
    <row r="680" spans="1:26" ht="15.75" customHeight="1" x14ac:dyDescent="0.25">
      <c r="A680" s="69"/>
      <c r="B680" s="69"/>
      <c r="C680" s="69"/>
      <c r="D680" s="69"/>
      <c r="E680" s="69"/>
      <c r="F680" s="69"/>
      <c r="G680" s="69"/>
      <c r="H680" s="69"/>
      <c r="I680" s="69"/>
      <c r="J680" s="69"/>
      <c r="K680" s="69"/>
      <c r="L680" s="69"/>
      <c r="M680" s="69"/>
      <c r="N680" s="69"/>
      <c r="O680" s="69"/>
      <c r="P680" s="69"/>
      <c r="Q680" s="69"/>
      <c r="R680" s="69"/>
      <c r="S680" s="69"/>
      <c r="T680" s="69"/>
      <c r="U680" s="69"/>
      <c r="V680" s="69"/>
      <c r="W680" s="69"/>
      <c r="X680" s="69"/>
      <c r="Y680" s="69"/>
      <c r="Z680" s="69"/>
    </row>
    <row r="681" spans="1:26" ht="15.75" customHeight="1" x14ac:dyDescent="0.25">
      <c r="A681" s="69"/>
      <c r="B681" s="69"/>
      <c r="C681" s="69"/>
      <c r="D681" s="69"/>
      <c r="E681" s="69"/>
      <c r="F681" s="69"/>
      <c r="G681" s="69"/>
      <c r="H681" s="69"/>
      <c r="I681" s="69"/>
      <c r="J681" s="69"/>
      <c r="K681" s="69"/>
      <c r="L681" s="69"/>
      <c r="M681" s="69"/>
      <c r="N681" s="69"/>
      <c r="O681" s="69"/>
      <c r="P681" s="69"/>
      <c r="Q681" s="69"/>
      <c r="R681" s="69"/>
      <c r="S681" s="69"/>
      <c r="T681" s="69"/>
      <c r="U681" s="69"/>
      <c r="V681" s="69"/>
      <c r="W681" s="69"/>
      <c r="X681" s="69"/>
      <c r="Y681" s="69"/>
      <c r="Z681" s="69"/>
    </row>
    <row r="682" spans="1:26" ht="15.75" customHeight="1" x14ac:dyDescent="0.25">
      <c r="A682" s="69"/>
      <c r="B682" s="69"/>
      <c r="C682" s="69"/>
      <c r="D682" s="69"/>
      <c r="E682" s="69"/>
      <c r="F682" s="69"/>
      <c r="G682" s="69"/>
      <c r="H682" s="69"/>
      <c r="I682" s="69"/>
      <c r="J682" s="69"/>
      <c r="K682" s="69"/>
      <c r="L682" s="69"/>
      <c r="M682" s="69"/>
      <c r="N682" s="69"/>
      <c r="O682" s="69"/>
      <c r="P682" s="69"/>
      <c r="Q682" s="69"/>
      <c r="R682" s="69"/>
      <c r="S682" s="69"/>
      <c r="T682" s="69"/>
      <c r="U682" s="69"/>
      <c r="V682" s="69"/>
      <c r="W682" s="69"/>
      <c r="X682" s="69"/>
      <c r="Y682" s="69"/>
      <c r="Z682" s="69"/>
    </row>
    <row r="683" spans="1:26" ht="15.75" customHeight="1" x14ac:dyDescent="0.25">
      <c r="A683" s="69"/>
      <c r="B683" s="69"/>
      <c r="C683" s="69"/>
      <c r="D683" s="69"/>
      <c r="E683" s="69"/>
      <c r="F683" s="69"/>
      <c r="G683" s="69"/>
      <c r="H683" s="69"/>
      <c r="I683" s="69"/>
      <c r="J683" s="69"/>
      <c r="K683" s="69"/>
      <c r="L683" s="69"/>
      <c r="M683" s="69"/>
      <c r="N683" s="69"/>
      <c r="O683" s="69"/>
      <c r="P683" s="69"/>
      <c r="Q683" s="69"/>
      <c r="R683" s="69"/>
      <c r="S683" s="69"/>
      <c r="T683" s="69"/>
      <c r="U683" s="69"/>
      <c r="V683" s="69"/>
      <c r="W683" s="69"/>
      <c r="X683" s="69"/>
      <c r="Y683" s="69"/>
      <c r="Z683" s="69"/>
    </row>
    <row r="684" spans="1:26" ht="15.75" customHeight="1" x14ac:dyDescent="0.25">
      <c r="A684" s="69"/>
      <c r="B684" s="69"/>
      <c r="C684" s="69"/>
      <c r="D684" s="69"/>
      <c r="E684" s="69"/>
      <c r="F684" s="69"/>
      <c r="G684" s="69"/>
      <c r="H684" s="69"/>
      <c r="I684" s="69"/>
      <c r="J684" s="69"/>
      <c r="K684" s="69"/>
      <c r="L684" s="69"/>
      <c r="M684" s="69"/>
      <c r="N684" s="69"/>
      <c r="O684" s="69"/>
      <c r="P684" s="69"/>
      <c r="Q684" s="69"/>
      <c r="R684" s="69"/>
      <c r="S684" s="69"/>
      <c r="T684" s="69"/>
      <c r="U684" s="69"/>
      <c r="V684" s="69"/>
      <c r="W684" s="69"/>
      <c r="X684" s="69"/>
      <c r="Y684" s="69"/>
      <c r="Z684" s="69"/>
    </row>
    <row r="685" spans="1:26" ht="15.75" customHeight="1" x14ac:dyDescent="0.25">
      <c r="A685" s="69"/>
      <c r="B685" s="69"/>
      <c r="C685" s="69"/>
      <c r="D685" s="69"/>
      <c r="E685" s="69"/>
      <c r="F685" s="69"/>
      <c r="G685" s="69"/>
      <c r="H685" s="69"/>
      <c r="I685" s="69"/>
      <c r="J685" s="69"/>
      <c r="K685" s="69"/>
      <c r="L685" s="69"/>
      <c r="M685" s="69"/>
      <c r="N685" s="69"/>
      <c r="O685" s="69"/>
      <c r="P685" s="69"/>
      <c r="Q685" s="69"/>
      <c r="R685" s="69"/>
      <c r="S685" s="69"/>
      <c r="T685" s="69"/>
      <c r="U685" s="69"/>
      <c r="V685" s="69"/>
      <c r="W685" s="69"/>
      <c r="X685" s="69"/>
      <c r="Y685" s="69"/>
      <c r="Z685" s="69"/>
    </row>
    <row r="686" spans="1:26" ht="15.75" customHeight="1" x14ac:dyDescent="0.25">
      <c r="A686" s="69"/>
      <c r="B686" s="69"/>
      <c r="C686" s="69"/>
      <c r="D686" s="69"/>
      <c r="E686" s="69"/>
      <c r="F686" s="69"/>
      <c r="G686" s="69"/>
      <c r="H686" s="69"/>
      <c r="I686" s="69"/>
      <c r="J686" s="69"/>
      <c r="K686" s="69"/>
      <c r="L686" s="69"/>
      <c r="M686" s="69"/>
      <c r="N686" s="69"/>
      <c r="O686" s="69"/>
      <c r="P686" s="69"/>
      <c r="Q686" s="69"/>
      <c r="R686" s="69"/>
      <c r="S686" s="69"/>
      <c r="T686" s="69"/>
      <c r="U686" s="69"/>
      <c r="V686" s="69"/>
      <c r="W686" s="69"/>
      <c r="X686" s="69"/>
      <c r="Y686" s="69"/>
      <c r="Z686" s="69"/>
    </row>
    <row r="687" spans="1:26" ht="15.75" customHeight="1" x14ac:dyDescent="0.25">
      <c r="A687" s="69"/>
      <c r="B687" s="69"/>
      <c r="C687" s="69"/>
      <c r="D687" s="69"/>
      <c r="E687" s="69"/>
      <c r="F687" s="69"/>
      <c r="G687" s="69"/>
      <c r="H687" s="69"/>
      <c r="I687" s="69"/>
      <c r="J687" s="69"/>
      <c r="K687" s="69"/>
      <c r="L687" s="69"/>
      <c r="M687" s="69"/>
      <c r="N687" s="69"/>
      <c r="O687" s="69"/>
      <c r="P687" s="69"/>
      <c r="Q687" s="69"/>
      <c r="R687" s="69"/>
      <c r="S687" s="69"/>
      <c r="T687" s="69"/>
      <c r="U687" s="69"/>
      <c r="V687" s="69"/>
      <c r="W687" s="69"/>
      <c r="X687" s="69"/>
      <c r="Y687" s="69"/>
      <c r="Z687" s="69"/>
    </row>
    <row r="688" spans="1:26" ht="15.75" customHeight="1" x14ac:dyDescent="0.25">
      <c r="A688" s="69"/>
      <c r="B688" s="69"/>
      <c r="C688" s="69"/>
      <c r="D688" s="69"/>
      <c r="E688" s="69"/>
      <c r="F688" s="69"/>
      <c r="G688" s="69"/>
      <c r="H688" s="69"/>
      <c r="I688" s="69"/>
      <c r="J688" s="69"/>
      <c r="K688" s="69"/>
      <c r="L688" s="69"/>
      <c r="M688" s="69"/>
      <c r="N688" s="69"/>
      <c r="O688" s="69"/>
      <c r="P688" s="69"/>
      <c r="Q688" s="69"/>
      <c r="R688" s="69"/>
      <c r="S688" s="69"/>
      <c r="T688" s="69"/>
      <c r="U688" s="69"/>
      <c r="V688" s="69"/>
      <c r="W688" s="69"/>
      <c r="X688" s="69"/>
      <c r="Y688" s="69"/>
      <c r="Z688" s="69"/>
    </row>
    <row r="689" spans="1:26" ht="15.75" customHeight="1" x14ac:dyDescent="0.25">
      <c r="A689" s="69"/>
      <c r="B689" s="69"/>
      <c r="C689" s="69"/>
      <c r="D689" s="69"/>
      <c r="E689" s="69"/>
      <c r="F689" s="69"/>
      <c r="G689" s="69"/>
      <c r="H689" s="69"/>
      <c r="I689" s="69"/>
      <c r="J689" s="69"/>
      <c r="K689" s="69"/>
      <c r="L689" s="69"/>
      <c r="M689" s="69"/>
      <c r="N689" s="69"/>
      <c r="O689" s="69"/>
      <c r="P689" s="69"/>
      <c r="Q689" s="69"/>
      <c r="R689" s="69"/>
      <c r="S689" s="69"/>
      <c r="T689" s="69"/>
      <c r="U689" s="69"/>
      <c r="V689" s="69"/>
      <c r="W689" s="69"/>
      <c r="X689" s="69"/>
      <c r="Y689" s="69"/>
      <c r="Z689" s="69"/>
    </row>
    <row r="690" spans="1:26" ht="15.75" customHeight="1" x14ac:dyDescent="0.25">
      <c r="A690" s="69"/>
      <c r="B690" s="69"/>
      <c r="C690" s="69"/>
      <c r="D690" s="69"/>
      <c r="E690" s="69"/>
      <c r="F690" s="69"/>
      <c r="G690" s="69"/>
      <c r="H690" s="69"/>
      <c r="I690" s="69"/>
      <c r="J690" s="69"/>
      <c r="K690" s="69"/>
      <c r="L690" s="69"/>
      <c r="M690" s="69"/>
      <c r="N690" s="69"/>
      <c r="O690" s="69"/>
      <c r="P690" s="69"/>
      <c r="Q690" s="69"/>
      <c r="R690" s="69"/>
      <c r="S690" s="69"/>
      <c r="T690" s="69"/>
      <c r="U690" s="69"/>
      <c r="V690" s="69"/>
      <c r="W690" s="69"/>
      <c r="X690" s="69"/>
      <c r="Y690" s="69"/>
      <c r="Z690" s="69"/>
    </row>
    <row r="691" spans="1:26" ht="15.75" customHeight="1" x14ac:dyDescent="0.25">
      <c r="A691" s="69"/>
      <c r="B691" s="69"/>
      <c r="C691" s="69"/>
      <c r="D691" s="69"/>
      <c r="E691" s="69"/>
      <c r="F691" s="69"/>
      <c r="G691" s="69"/>
      <c r="H691" s="69"/>
      <c r="I691" s="69"/>
      <c r="J691" s="69"/>
      <c r="K691" s="69"/>
      <c r="L691" s="69"/>
      <c r="M691" s="69"/>
      <c r="N691" s="69"/>
      <c r="O691" s="69"/>
      <c r="P691" s="69"/>
      <c r="Q691" s="69"/>
      <c r="R691" s="69"/>
      <c r="S691" s="69"/>
      <c r="T691" s="69"/>
      <c r="U691" s="69"/>
      <c r="V691" s="69"/>
      <c r="W691" s="69"/>
      <c r="X691" s="69"/>
      <c r="Y691" s="69"/>
      <c r="Z691" s="69"/>
    </row>
    <row r="692" spans="1:26" ht="15.75" customHeight="1" x14ac:dyDescent="0.25">
      <c r="A692" s="69"/>
      <c r="B692" s="69"/>
      <c r="C692" s="69"/>
      <c r="D692" s="69"/>
      <c r="E692" s="69"/>
      <c r="F692" s="69"/>
      <c r="G692" s="69"/>
      <c r="H692" s="69"/>
      <c r="I692" s="69"/>
      <c r="J692" s="69"/>
      <c r="K692" s="69"/>
      <c r="L692" s="69"/>
      <c r="M692" s="69"/>
      <c r="N692" s="69"/>
      <c r="O692" s="69"/>
      <c r="P692" s="69"/>
      <c r="Q692" s="69"/>
      <c r="R692" s="69"/>
      <c r="S692" s="69"/>
      <c r="T692" s="69"/>
      <c r="U692" s="69"/>
      <c r="V692" s="69"/>
      <c r="W692" s="69"/>
      <c r="X692" s="69"/>
      <c r="Y692" s="69"/>
      <c r="Z692" s="69"/>
    </row>
    <row r="693" spans="1:26" ht="15.75" customHeight="1" x14ac:dyDescent="0.25">
      <c r="A693" s="69"/>
      <c r="B693" s="69"/>
      <c r="C693" s="69"/>
      <c r="D693" s="69"/>
      <c r="E693" s="69"/>
      <c r="F693" s="69"/>
      <c r="G693" s="69"/>
      <c r="H693" s="69"/>
      <c r="I693" s="69"/>
      <c r="J693" s="69"/>
      <c r="K693" s="69"/>
      <c r="L693" s="69"/>
      <c r="M693" s="69"/>
      <c r="N693" s="69"/>
      <c r="O693" s="69"/>
      <c r="P693" s="69"/>
      <c r="Q693" s="69"/>
      <c r="R693" s="69"/>
      <c r="S693" s="69"/>
      <c r="T693" s="69"/>
      <c r="U693" s="69"/>
      <c r="V693" s="69"/>
      <c r="W693" s="69"/>
      <c r="X693" s="69"/>
      <c r="Y693" s="69"/>
      <c r="Z693" s="69"/>
    </row>
    <row r="694" spans="1:26" ht="15.75" customHeight="1" x14ac:dyDescent="0.25">
      <c r="A694" s="69"/>
      <c r="B694" s="69"/>
      <c r="C694" s="69"/>
      <c r="D694" s="69"/>
      <c r="E694" s="69"/>
      <c r="F694" s="69"/>
      <c r="G694" s="69"/>
      <c r="H694" s="69"/>
      <c r="I694" s="69"/>
      <c r="J694" s="69"/>
      <c r="K694" s="69"/>
      <c r="L694" s="69"/>
      <c r="M694" s="69"/>
      <c r="N694" s="69"/>
      <c r="O694" s="69"/>
      <c r="P694" s="69"/>
      <c r="Q694" s="69"/>
      <c r="R694" s="69"/>
      <c r="S694" s="69"/>
      <c r="T694" s="69"/>
      <c r="U694" s="69"/>
      <c r="V694" s="69"/>
      <c r="W694" s="69"/>
      <c r="X694" s="69"/>
      <c r="Y694" s="69"/>
      <c r="Z694" s="69"/>
    </row>
    <row r="695" spans="1:26" ht="15.75" customHeight="1" x14ac:dyDescent="0.25">
      <c r="A695" s="69"/>
      <c r="B695" s="69"/>
      <c r="C695" s="69"/>
      <c r="D695" s="69"/>
      <c r="E695" s="69"/>
      <c r="F695" s="69"/>
      <c r="G695" s="69"/>
      <c r="H695" s="69"/>
      <c r="I695" s="69"/>
      <c r="J695" s="69"/>
      <c r="K695" s="69"/>
      <c r="L695" s="69"/>
      <c r="M695" s="69"/>
      <c r="N695" s="69"/>
      <c r="O695" s="69"/>
      <c r="P695" s="69"/>
      <c r="Q695" s="69"/>
      <c r="R695" s="69"/>
      <c r="S695" s="69"/>
      <c r="T695" s="69"/>
      <c r="U695" s="69"/>
      <c r="V695" s="69"/>
      <c r="W695" s="69"/>
      <c r="X695" s="69"/>
      <c r="Y695" s="69"/>
      <c r="Z695" s="69"/>
    </row>
    <row r="696" spans="1:26" ht="15.75" customHeight="1" x14ac:dyDescent="0.25">
      <c r="A696" s="69"/>
      <c r="B696" s="69"/>
      <c r="C696" s="69"/>
      <c r="D696" s="69"/>
      <c r="E696" s="69"/>
      <c r="F696" s="69"/>
      <c r="G696" s="69"/>
      <c r="H696" s="69"/>
      <c r="I696" s="69"/>
      <c r="J696" s="69"/>
      <c r="K696" s="69"/>
      <c r="L696" s="69"/>
      <c r="M696" s="69"/>
      <c r="N696" s="69"/>
      <c r="O696" s="69"/>
      <c r="P696" s="69"/>
      <c r="Q696" s="69"/>
      <c r="R696" s="69"/>
      <c r="S696" s="69"/>
      <c r="T696" s="69"/>
      <c r="U696" s="69"/>
      <c r="V696" s="69"/>
      <c r="W696" s="69"/>
      <c r="X696" s="69"/>
      <c r="Y696" s="69"/>
      <c r="Z696" s="69"/>
    </row>
    <row r="697" spans="1:26" ht="15.75" customHeight="1" x14ac:dyDescent="0.25">
      <c r="A697" s="69"/>
      <c r="B697" s="69"/>
      <c r="C697" s="69"/>
      <c r="D697" s="69"/>
      <c r="E697" s="69"/>
      <c r="F697" s="69"/>
      <c r="G697" s="69"/>
      <c r="H697" s="69"/>
      <c r="I697" s="69"/>
      <c r="J697" s="69"/>
      <c r="K697" s="69"/>
      <c r="L697" s="69"/>
      <c r="M697" s="69"/>
      <c r="N697" s="69"/>
      <c r="O697" s="69"/>
      <c r="P697" s="69"/>
      <c r="Q697" s="69"/>
      <c r="R697" s="69"/>
      <c r="S697" s="69"/>
      <c r="T697" s="69"/>
      <c r="U697" s="69"/>
      <c r="V697" s="69"/>
      <c r="W697" s="69"/>
      <c r="X697" s="69"/>
      <c r="Y697" s="69"/>
      <c r="Z697" s="69"/>
    </row>
    <row r="698" spans="1:26" ht="15.75" customHeight="1" x14ac:dyDescent="0.25">
      <c r="A698" s="69"/>
      <c r="B698" s="69"/>
      <c r="C698" s="69"/>
      <c r="D698" s="69"/>
      <c r="E698" s="69"/>
      <c r="F698" s="69"/>
      <c r="G698" s="69"/>
      <c r="H698" s="69"/>
      <c r="I698" s="69"/>
      <c r="J698" s="69"/>
      <c r="K698" s="69"/>
      <c r="L698" s="69"/>
      <c r="M698" s="69"/>
      <c r="N698" s="69"/>
      <c r="O698" s="69"/>
      <c r="P698" s="69"/>
      <c r="Q698" s="69"/>
      <c r="R698" s="69"/>
      <c r="S698" s="69"/>
      <c r="T698" s="69"/>
      <c r="U698" s="69"/>
      <c r="V698" s="69"/>
      <c r="W698" s="69"/>
      <c r="X698" s="69"/>
      <c r="Y698" s="69"/>
      <c r="Z698" s="69"/>
    </row>
    <row r="699" spans="1:26" ht="15.75" customHeight="1" x14ac:dyDescent="0.25">
      <c r="A699" s="69"/>
      <c r="B699" s="69"/>
      <c r="C699" s="69"/>
      <c r="D699" s="69"/>
      <c r="E699" s="69"/>
      <c r="F699" s="69"/>
      <c r="G699" s="69"/>
      <c r="H699" s="69"/>
      <c r="I699" s="69"/>
      <c r="J699" s="69"/>
      <c r="K699" s="69"/>
      <c r="L699" s="69"/>
      <c r="M699" s="69"/>
      <c r="N699" s="69"/>
      <c r="O699" s="69"/>
      <c r="P699" s="69"/>
      <c r="Q699" s="69"/>
      <c r="R699" s="69"/>
      <c r="S699" s="69"/>
      <c r="T699" s="69"/>
      <c r="U699" s="69"/>
      <c r="V699" s="69"/>
      <c r="W699" s="69"/>
      <c r="X699" s="69"/>
      <c r="Y699" s="69"/>
      <c r="Z699" s="69"/>
    </row>
    <row r="700" spans="1:26" ht="15.75" customHeight="1" x14ac:dyDescent="0.25">
      <c r="A700" s="69"/>
      <c r="B700" s="69"/>
      <c r="C700" s="69"/>
      <c r="D700" s="69"/>
      <c r="E700" s="69"/>
      <c r="F700" s="69"/>
      <c r="G700" s="69"/>
      <c r="H700" s="69"/>
      <c r="I700" s="69"/>
      <c r="J700" s="69"/>
      <c r="K700" s="69"/>
      <c r="L700" s="69"/>
      <c r="M700" s="69"/>
      <c r="N700" s="69"/>
      <c r="O700" s="69"/>
      <c r="P700" s="69"/>
      <c r="Q700" s="69"/>
      <c r="R700" s="69"/>
      <c r="S700" s="69"/>
      <c r="T700" s="69"/>
      <c r="U700" s="69"/>
      <c r="V700" s="69"/>
      <c r="W700" s="69"/>
      <c r="X700" s="69"/>
      <c r="Y700" s="69"/>
      <c r="Z700" s="69"/>
    </row>
    <row r="701" spans="1:26" ht="15.75" customHeight="1" x14ac:dyDescent="0.25">
      <c r="A701" s="69"/>
      <c r="B701" s="69"/>
      <c r="C701" s="69"/>
      <c r="D701" s="69"/>
      <c r="E701" s="69"/>
      <c r="F701" s="69"/>
      <c r="G701" s="69"/>
      <c r="H701" s="69"/>
      <c r="I701" s="69"/>
      <c r="J701" s="69"/>
      <c r="K701" s="69"/>
      <c r="L701" s="69"/>
      <c r="M701" s="69"/>
      <c r="N701" s="69"/>
      <c r="O701" s="69"/>
      <c r="P701" s="69"/>
      <c r="Q701" s="69"/>
      <c r="R701" s="69"/>
      <c r="S701" s="69"/>
      <c r="T701" s="69"/>
      <c r="U701" s="69"/>
      <c r="V701" s="69"/>
      <c r="W701" s="69"/>
      <c r="X701" s="69"/>
      <c r="Y701" s="69"/>
      <c r="Z701" s="69"/>
    </row>
    <row r="702" spans="1:26" ht="15.75" customHeight="1" x14ac:dyDescent="0.25">
      <c r="A702" s="69"/>
      <c r="B702" s="69"/>
      <c r="C702" s="69"/>
      <c r="D702" s="69"/>
      <c r="E702" s="69"/>
      <c r="F702" s="69"/>
      <c r="G702" s="69"/>
      <c r="H702" s="69"/>
      <c r="I702" s="69"/>
      <c r="J702" s="69"/>
      <c r="K702" s="69"/>
      <c r="L702" s="69"/>
      <c r="M702" s="69"/>
      <c r="N702" s="69"/>
      <c r="O702" s="69"/>
      <c r="P702" s="69"/>
      <c r="Q702" s="69"/>
      <c r="R702" s="69"/>
      <c r="S702" s="69"/>
      <c r="T702" s="69"/>
      <c r="U702" s="69"/>
      <c r="V702" s="69"/>
      <c r="W702" s="69"/>
      <c r="X702" s="69"/>
      <c r="Y702" s="69"/>
      <c r="Z702" s="69"/>
    </row>
    <row r="703" spans="1:26" ht="15.75" customHeight="1" x14ac:dyDescent="0.25">
      <c r="A703" s="69"/>
      <c r="B703" s="69"/>
      <c r="C703" s="69"/>
      <c r="D703" s="69"/>
      <c r="E703" s="69"/>
      <c r="F703" s="69"/>
      <c r="G703" s="69"/>
      <c r="H703" s="69"/>
      <c r="I703" s="69"/>
      <c r="J703" s="69"/>
      <c r="K703" s="69"/>
      <c r="L703" s="69"/>
      <c r="M703" s="69"/>
      <c r="N703" s="69"/>
      <c r="O703" s="69"/>
      <c r="P703" s="69"/>
      <c r="Q703" s="69"/>
      <c r="R703" s="69"/>
      <c r="S703" s="69"/>
      <c r="T703" s="69"/>
      <c r="U703" s="69"/>
      <c r="V703" s="69"/>
      <c r="W703" s="69"/>
      <c r="X703" s="69"/>
      <c r="Y703" s="69"/>
      <c r="Z703" s="69"/>
    </row>
    <row r="704" spans="1:26" ht="15.75" customHeight="1" x14ac:dyDescent="0.25">
      <c r="A704" s="69"/>
      <c r="B704" s="69"/>
      <c r="C704" s="69"/>
      <c r="D704" s="69"/>
      <c r="E704" s="69"/>
      <c r="F704" s="69"/>
      <c r="G704" s="69"/>
      <c r="H704" s="69"/>
      <c r="I704" s="69"/>
      <c r="J704" s="69"/>
      <c r="K704" s="69"/>
      <c r="L704" s="69"/>
      <c r="M704" s="69"/>
      <c r="N704" s="69"/>
      <c r="O704" s="69"/>
      <c r="P704" s="69"/>
      <c r="Q704" s="69"/>
      <c r="R704" s="69"/>
      <c r="S704" s="69"/>
      <c r="T704" s="69"/>
      <c r="U704" s="69"/>
      <c r="V704" s="69"/>
      <c r="W704" s="69"/>
      <c r="X704" s="69"/>
      <c r="Y704" s="69"/>
      <c r="Z704" s="69"/>
    </row>
    <row r="705" spans="1:26" ht="15.75" customHeight="1" x14ac:dyDescent="0.25">
      <c r="A705" s="69"/>
      <c r="B705" s="69"/>
      <c r="C705" s="69"/>
      <c r="D705" s="69"/>
      <c r="E705" s="69"/>
      <c r="F705" s="69"/>
      <c r="G705" s="69"/>
      <c r="H705" s="69"/>
      <c r="I705" s="69"/>
      <c r="J705" s="69"/>
      <c r="K705" s="69"/>
      <c r="L705" s="69"/>
      <c r="M705" s="69"/>
      <c r="N705" s="69"/>
      <c r="O705" s="69"/>
      <c r="P705" s="69"/>
      <c r="Q705" s="69"/>
      <c r="R705" s="69"/>
      <c r="S705" s="69"/>
      <c r="T705" s="69"/>
      <c r="U705" s="69"/>
      <c r="V705" s="69"/>
      <c r="W705" s="69"/>
      <c r="X705" s="69"/>
      <c r="Y705" s="69"/>
      <c r="Z705" s="69"/>
    </row>
    <row r="706" spans="1:26" ht="15.75" customHeight="1" x14ac:dyDescent="0.25">
      <c r="A706" s="69"/>
      <c r="B706" s="69"/>
      <c r="C706" s="69"/>
      <c r="D706" s="69"/>
      <c r="E706" s="69"/>
      <c r="F706" s="69"/>
      <c r="G706" s="69"/>
      <c r="H706" s="69"/>
      <c r="I706" s="69"/>
      <c r="J706" s="69"/>
      <c r="K706" s="69"/>
      <c r="L706" s="69"/>
      <c r="M706" s="69"/>
      <c r="N706" s="69"/>
      <c r="O706" s="69"/>
      <c r="P706" s="69"/>
      <c r="Q706" s="69"/>
      <c r="R706" s="69"/>
      <c r="S706" s="69"/>
      <c r="T706" s="69"/>
      <c r="U706" s="69"/>
      <c r="V706" s="69"/>
      <c r="W706" s="69"/>
      <c r="X706" s="69"/>
      <c r="Y706" s="69"/>
      <c r="Z706" s="69"/>
    </row>
    <row r="707" spans="1:26" ht="15.75" customHeight="1" x14ac:dyDescent="0.25">
      <c r="A707" s="69"/>
      <c r="B707" s="69"/>
      <c r="C707" s="69"/>
      <c r="D707" s="69"/>
      <c r="E707" s="69"/>
      <c r="F707" s="69"/>
      <c r="G707" s="69"/>
      <c r="H707" s="69"/>
      <c r="I707" s="69"/>
      <c r="J707" s="69"/>
      <c r="K707" s="69"/>
      <c r="L707" s="69"/>
      <c r="M707" s="69"/>
      <c r="N707" s="69"/>
      <c r="O707" s="69"/>
      <c r="P707" s="69"/>
      <c r="Q707" s="69"/>
      <c r="R707" s="69"/>
      <c r="S707" s="69"/>
      <c r="T707" s="69"/>
      <c r="U707" s="69"/>
      <c r="V707" s="69"/>
      <c r="W707" s="69"/>
      <c r="X707" s="69"/>
      <c r="Y707" s="69"/>
      <c r="Z707" s="69"/>
    </row>
    <row r="708" spans="1:26" ht="15.75" customHeight="1" x14ac:dyDescent="0.25">
      <c r="A708" s="69"/>
      <c r="B708" s="69"/>
      <c r="C708" s="69"/>
      <c r="D708" s="69"/>
      <c r="E708" s="69"/>
      <c r="F708" s="69"/>
      <c r="G708" s="69"/>
      <c r="H708" s="69"/>
      <c r="I708" s="69"/>
      <c r="J708" s="69"/>
      <c r="K708" s="69"/>
      <c r="L708" s="69"/>
      <c r="M708" s="69"/>
      <c r="N708" s="69"/>
      <c r="O708" s="69"/>
      <c r="P708" s="69"/>
      <c r="Q708" s="69"/>
      <c r="R708" s="69"/>
      <c r="S708" s="69"/>
      <c r="T708" s="69"/>
      <c r="U708" s="69"/>
      <c r="V708" s="69"/>
      <c r="W708" s="69"/>
      <c r="X708" s="69"/>
      <c r="Y708" s="69"/>
      <c r="Z708" s="69"/>
    </row>
    <row r="709" spans="1:26" ht="15.75" customHeight="1" x14ac:dyDescent="0.25">
      <c r="A709" s="69"/>
      <c r="B709" s="69"/>
      <c r="C709" s="69"/>
      <c r="D709" s="69"/>
      <c r="E709" s="69"/>
      <c r="F709" s="69"/>
      <c r="G709" s="69"/>
      <c r="H709" s="69"/>
      <c r="I709" s="69"/>
      <c r="J709" s="69"/>
      <c r="K709" s="69"/>
      <c r="L709" s="69"/>
      <c r="M709" s="69"/>
      <c r="N709" s="69"/>
      <c r="O709" s="69"/>
      <c r="P709" s="69"/>
      <c r="Q709" s="69"/>
      <c r="R709" s="69"/>
      <c r="S709" s="69"/>
      <c r="T709" s="69"/>
      <c r="U709" s="69"/>
      <c r="V709" s="69"/>
      <c r="W709" s="69"/>
      <c r="X709" s="69"/>
      <c r="Y709" s="69"/>
      <c r="Z709" s="69"/>
    </row>
    <row r="710" spans="1:26" ht="15.75" customHeight="1" x14ac:dyDescent="0.25">
      <c r="A710" s="69"/>
      <c r="B710" s="69"/>
      <c r="C710" s="69"/>
      <c r="D710" s="69"/>
      <c r="E710" s="69"/>
      <c r="F710" s="69"/>
      <c r="G710" s="69"/>
      <c r="H710" s="69"/>
      <c r="I710" s="69"/>
      <c r="J710" s="69"/>
      <c r="K710" s="69"/>
      <c r="L710" s="69"/>
      <c r="M710" s="69"/>
      <c r="N710" s="69"/>
      <c r="O710" s="69"/>
      <c r="P710" s="69"/>
      <c r="Q710" s="69"/>
      <c r="R710" s="69"/>
      <c r="S710" s="69"/>
      <c r="T710" s="69"/>
      <c r="U710" s="69"/>
      <c r="V710" s="69"/>
      <c r="W710" s="69"/>
      <c r="X710" s="69"/>
      <c r="Y710" s="69"/>
      <c r="Z710" s="69"/>
    </row>
    <row r="711" spans="1:26" ht="15.75" customHeight="1" x14ac:dyDescent="0.25">
      <c r="A711" s="69"/>
      <c r="B711" s="69"/>
      <c r="C711" s="69"/>
      <c r="D711" s="69"/>
      <c r="E711" s="69"/>
      <c r="F711" s="69"/>
      <c r="G711" s="69"/>
      <c r="H711" s="69"/>
      <c r="I711" s="69"/>
      <c r="J711" s="69"/>
      <c r="K711" s="69"/>
      <c r="L711" s="69"/>
      <c r="M711" s="69"/>
      <c r="N711" s="69"/>
      <c r="O711" s="69"/>
      <c r="P711" s="69"/>
      <c r="Q711" s="69"/>
      <c r="R711" s="69"/>
      <c r="S711" s="69"/>
      <c r="T711" s="69"/>
      <c r="U711" s="69"/>
      <c r="V711" s="69"/>
      <c r="W711" s="69"/>
      <c r="X711" s="69"/>
      <c r="Y711" s="69"/>
      <c r="Z711" s="69"/>
    </row>
    <row r="712" spans="1:26" ht="15.75" customHeight="1" x14ac:dyDescent="0.25">
      <c r="A712" s="69"/>
      <c r="B712" s="69"/>
      <c r="C712" s="69"/>
      <c r="D712" s="69"/>
      <c r="E712" s="69"/>
      <c r="F712" s="69"/>
      <c r="G712" s="69"/>
      <c r="H712" s="69"/>
      <c r="I712" s="69"/>
      <c r="J712" s="69"/>
      <c r="K712" s="69"/>
      <c r="L712" s="69"/>
      <c r="M712" s="69"/>
      <c r="N712" s="69"/>
      <c r="O712" s="69"/>
      <c r="P712" s="69"/>
      <c r="Q712" s="69"/>
      <c r="R712" s="69"/>
      <c r="S712" s="69"/>
      <c r="T712" s="69"/>
      <c r="U712" s="69"/>
      <c r="V712" s="69"/>
      <c r="W712" s="69"/>
      <c r="X712" s="69"/>
      <c r="Y712" s="69"/>
      <c r="Z712" s="69"/>
    </row>
    <row r="713" spans="1:26" ht="15.75" customHeight="1" x14ac:dyDescent="0.25">
      <c r="A713" s="69"/>
      <c r="B713" s="69"/>
      <c r="C713" s="69"/>
      <c r="D713" s="69"/>
      <c r="E713" s="69"/>
      <c r="F713" s="69"/>
      <c r="G713" s="69"/>
      <c r="H713" s="69"/>
      <c r="I713" s="69"/>
      <c r="J713" s="69"/>
      <c r="K713" s="69"/>
      <c r="L713" s="69"/>
      <c r="M713" s="69"/>
      <c r="N713" s="69"/>
      <c r="O713" s="69"/>
      <c r="P713" s="69"/>
      <c r="Q713" s="69"/>
      <c r="R713" s="69"/>
      <c r="S713" s="69"/>
      <c r="T713" s="69"/>
      <c r="U713" s="69"/>
      <c r="V713" s="69"/>
      <c r="W713" s="69"/>
      <c r="X713" s="69"/>
      <c r="Y713" s="69"/>
      <c r="Z713" s="69"/>
    </row>
    <row r="714" spans="1:26" ht="15.75" customHeight="1" x14ac:dyDescent="0.25">
      <c r="A714" s="69"/>
      <c r="B714" s="69"/>
      <c r="C714" s="69"/>
      <c r="D714" s="69"/>
      <c r="E714" s="69"/>
      <c r="F714" s="69"/>
      <c r="G714" s="69"/>
      <c r="H714" s="69"/>
      <c r="I714" s="69"/>
      <c r="J714" s="69"/>
      <c r="K714" s="69"/>
      <c r="L714" s="69"/>
      <c r="M714" s="69"/>
      <c r="N714" s="69"/>
      <c r="O714" s="69"/>
      <c r="P714" s="69"/>
      <c r="Q714" s="69"/>
      <c r="R714" s="69"/>
      <c r="S714" s="69"/>
      <c r="T714" s="69"/>
      <c r="U714" s="69"/>
      <c r="V714" s="69"/>
      <c r="W714" s="69"/>
      <c r="X714" s="69"/>
      <c r="Y714" s="69"/>
      <c r="Z714" s="69"/>
    </row>
    <row r="715" spans="1:26" ht="15.75" customHeight="1" x14ac:dyDescent="0.25">
      <c r="A715" s="69"/>
      <c r="B715" s="69"/>
      <c r="C715" s="69"/>
      <c r="D715" s="69"/>
      <c r="E715" s="69"/>
      <c r="F715" s="69"/>
      <c r="G715" s="69"/>
      <c r="H715" s="69"/>
      <c r="I715" s="69"/>
      <c r="J715" s="69"/>
      <c r="K715" s="69"/>
      <c r="L715" s="69"/>
      <c r="M715" s="69"/>
      <c r="N715" s="69"/>
      <c r="O715" s="69"/>
      <c r="P715" s="69"/>
      <c r="Q715" s="69"/>
      <c r="R715" s="69"/>
      <c r="S715" s="69"/>
      <c r="T715" s="69"/>
      <c r="U715" s="69"/>
      <c r="V715" s="69"/>
      <c r="W715" s="69"/>
      <c r="X715" s="69"/>
      <c r="Y715" s="69"/>
      <c r="Z715" s="69"/>
    </row>
    <row r="716" spans="1:26" ht="15.75" customHeight="1" x14ac:dyDescent="0.25">
      <c r="A716" s="69"/>
      <c r="B716" s="69"/>
      <c r="C716" s="69"/>
      <c r="D716" s="69"/>
      <c r="E716" s="69"/>
      <c r="F716" s="69"/>
      <c r="G716" s="69"/>
      <c r="H716" s="69"/>
      <c r="I716" s="69"/>
      <c r="J716" s="69"/>
      <c r="K716" s="69"/>
      <c r="L716" s="69"/>
      <c r="M716" s="69"/>
      <c r="N716" s="69"/>
      <c r="O716" s="69"/>
      <c r="P716" s="69"/>
      <c r="Q716" s="69"/>
      <c r="R716" s="69"/>
      <c r="S716" s="69"/>
      <c r="T716" s="69"/>
      <c r="U716" s="69"/>
      <c r="V716" s="69"/>
      <c r="W716" s="69"/>
      <c r="X716" s="69"/>
      <c r="Y716" s="69"/>
      <c r="Z716" s="69"/>
    </row>
    <row r="717" spans="1:26" ht="15.75" customHeight="1" x14ac:dyDescent="0.25">
      <c r="A717" s="69"/>
      <c r="B717" s="69"/>
      <c r="C717" s="69"/>
      <c r="D717" s="69"/>
      <c r="E717" s="69"/>
      <c r="F717" s="69"/>
      <c r="G717" s="69"/>
      <c r="H717" s="69"/>
      <c r="I717" s="69"/>
      <c r="J717" s="69"/>
      <c r="K717" s="69"/>
      <c r="L717" s="69"/>
      <c r="M717" s="69"/>
      <c r="N717" s="69"/>
      <c r="O717" s="69"/>
      <c r="P717" s="69"/>
      <c r="Q717" s="69"/>
      <c r="R717" s="69"/>
      <c r="S717" s="69"/>
      <c r="T717" s="69"/>
      <c r="U717" s="69"/>
      <c r="V717" s="69"/>
      <c r="W717" s="69"/>
      <c r="X717" s="69"/>
      <c r="Y717" s="69"/>
      <c r="Z717" s="69"/>
    </row>
    <row r="718" spans="1:26" ht="15.75" customHeight="1" x14ac:dyDescent="0.25">
      <c r="A718" s="69"/>
      <c r="B718" s="69"/>
      <c r="C718" s="69"/>
      <c r="D718" s="69"/>
      <c r="E718" s="69"/>
      <c r="F718" s="69"/>
      <c r="G718" s="69"/>
      <c r="H718" s="69"/>
      <c r="I718" s="69"/>
      <c r="J718" s="69"/>
      <c r="K718" s="69"/>
      <c r="L718" s="69"/>
      <c r="M718" s="69"/>
      <c r="N718" s="69"/>
      <c r="O718" s="69"/>
      <c r="P718" s="69"/>
      <c r="Q718" s="69"/>
      <c r="R718" s="69"/>
      <c r="S718" s="69"/>
      <c r="T718" s="69"/>
      <c r="U718" s="69"/>
      <c r="V718" s="69"/>
      <c r="W718" s="69"/>
      <c r="X718" s="69"/>
      <c r="Y718" s="69"/>
      <c r="Z718" s="69"/>
    </row>
    <row r="719" spans="1:26" ht="15.75" customHeight="1" x14ac:dyDescent="0.25">
      <c r="A719" s="69"/>
      <c r="B719" s="69"/>
      <c r="C719" s="69"/>
      <c r="D719" s="69"/>
      <c r="E719" s="69"/>
      <c r="F719" s="69"/>
      <c r="G719" s="69"/>
      <c r="H719" s="69"/>
      <c r="I719" s="69"/>
      <c r="J719" s="69"/>
      <c r="K719" s="69"/>
      <c r="L719" s="69"/>
      <c r="M719" s="69"/>
      <c r="N719" s="69"/>
      <c r="O719" s="69"/>
      <c r="P719" s="69"/>
      <c r="Q719" s="69"/>
      <c r="R719" s="69"/>
      <c r="S719" s="69"/>
      <c r="T719" s="69"/>
      <c r="U719" s="69"/>
      <c r="V719" s="69"/>
      <c r="W719" s="69"/>
      <c r="X719" s="69"/>
      <c r="Y719" s="69"/>
      <c r="Z719" s="69"/>
    </row>
    <row r="720" spans="1:26" ht="15.75" customHeight="1" x14ac:dyDescent="0.25">
      <c r="A720" s="69"/>
      <c r="B720" s="69"/>
      <c r="C720" s="69"/>
      <c r="D720" s="69"/>
      <c r="E720" s="69"/>
      <c r="F720" s="69"/>
      <c r="G720" s="69"/>
      <c r="H720" s="69"/>
      <c r="I720" s="69"/>
      <c r="J720" s="69"/>
      <c r="K720" s="69"/>
      <c r="L720" s="69"/>
      <c r="M720" s="69"/>
      <c r="N720" s="69"/>
      <c r="O720" s="69"/>
      <c r="P720" s="69"/>
      <c r="Q720" s="69"/>
      <c r="R720" s="69"/>
      <c r="S720" s="69"/>
      <c r="T720" s="69"/>
      <c r="U720" s="69"/>
      <c r="V720" s="69"/>
      <c r="W720" s="69"/>
      <c r="X720" s="69"/>
      <c r="Y720" s="69"/>
      <c r="Z720" s="69"/>
    </row>
    <row r="721" spans="1:26" ht="15.75" customHeight="1" x14ac:dyDescent="0.25">
      <c r="A721" s="69"/>
      <c r="B721" s="69"/>
      <c r="C721" s="69"/>
      <c r="D721" s="69"/>
      <c r="E721" s="69"/>
      <c r="F721" s="69"/>
      <c r="G721" s="69"/>
      <c r="H721" s="69"/>
      <c r="I721" s="69"/>
      <c r="J721" s="69"/>
      <c r="K721" s="69"/>
      <c r="L721" s="69"/>
      <c r="M721" s="69"/>
      <c r="N721" s="69"/>
      <c r="O721" s="69"/>
      <c r="P721" s="69"/>
      <c r="Q721" s="69"/>
      <c r="R721" s="69"/>
      <c r="S721" s="69"/>
      <c r="T721" s="69"/>
      <c r="U721" s="69"/>
      <c r="V721" s="69"/>
      <c r="W721" s="69"/>
      <c r="X721" s="69"/>
      <c r="Y721" s="69"/>
      <c r="Z721" s="69"/>
    </row>
    <row r="722" spans="1:26" ht="15.75" customHeight="1" x14ac:dyDescent="0.25">
      <c r="A722" s="69"/>
      <c r="B722" s="69"/>
      <c r="C722" s="69"/>
      <c r="D722" s="69"/>
      <c r="E722" s="69"/>
      <c r="F722" s="69"/>
      <c r="G722" s="69"/>
      <c r="H722" s="69"/>
      <c r="I722" s="69"/>
      <c r="J722" s="69"/>
      <c r="K722" s="69"/>
      <c r="L722" s="69"/>
      <c r="M722" s="69"/>
      <c r="N722" s="69"/>
      <c r="O722" s="69"/>
      <c r="P722" s="69"/>
      <c r="Q722" s="69"/>
      <c r="R722" s="69"/>
      <c r="S722" s="69"/>
      <c r="T722" s="69"/>
      <c r="U722" s="69"/>
      <c r="V722" s="69"/>
      <c r="W722" s="69"/>
      <c r="X722" s="69"/>
      <c r="Y722" s="69"/>
      <c r="Z722" s="69"/>
    </row>
    <row r="723" spans="1:26" ht="15.75" customHeight="1" x14ac:dyDescent="0.25">
      <c r="A723" s="69"/>
      <c r="B723" s="69"/>
      <c r="C723" s="69"/>
      <c r="D723" s="69"/>
      <c r="E723" s="69"/>
      <c r="F723" s="69"/>
      <c r="G723" s="69"/>
      <c r="H723" s="69"/>
      <c r="I723" s="69"/>
      <c r="J723" s="69"/>
      <c r="K723" s="69"/>
      <c r="L723" s="69"/>
      <c r="M723" s="69"/>
      <c r="N723" s="69"/>
      <c r="O723" s="69"/>
      <c r="P723" s="69"/>
      <c r="Q723" s="69"/>
      <c r="R723" s="69"/>
      <c r="S723" s="69"/>
      <c r="T723" s="69"/>
      <c r="U723" s="69"/>
      <c r="V723" s="69"/>
      <c r="W723" s="69"/>
      <c r="X723" s="69"/>
      <c r="Y723" s="69"/>
      <c r="Z723" s="69"/>
    </row>
    <row r="724" spans="1:26" ht="15.75" customHeight="1" x14ac:dyDescent="0.25">
      <c r="A724" s="69"/>
      <c r="B724" s="69"/>
      <c r="C724" s="69"/>
      <c r="D724" s="69"/>
      <c r="E724" s="69"/>
      <c r="F724" s="69"/>
      <c r="G724" s="69"/>
      <c r="H724" s="69"/>
      <c r="I724" s="69"/>
      <c r="J724" s="69"/>
      <c r="K724" s="69"/>
      <c r="L724" s="69"/>
      <c r="M724" s="69"/>
      <c r="N724" s="69"/>
      <c r="O724" s="69"/>
      <c r="P724" s="69"/>
      <c r="Q724" s="69"/>
      <c r="R724" s="69"/>
      <c r="S724" s="69"/>
      <c r="T724" s="69"/>
      <c r="U724" s="69"/>
      <c r="V724" s="69"/>
      <c r="W724" s="69"/>
      <c r="X724" s="69"/>
      <c r="Y724" s="69"/>
      <c r="Z724" s="69"/>
    </row>
    <row r="725" spans="1:26" ht="15.75" customHeight="1" x14ac:dyDescent="0.25">
      <c r="A725" s="69"/>
      <c r="B725" s="69"/>
      <c r="C725" s="69"/>
      <c r="D725" s="69"/>
      <c r="E725" s="69"/>
      <c r="F725" s="69"/>
      <c r="G725" s="69"/>
      <c r="H725" s="69"/>
      <c r="I725" s="69"/>
      <c r="J725" s="69"/>
      <c r="K725" s="69"/>
      <c r="L725" s="69"/>
      <c r="M725" s="69"/>
      <c r="N725" s="69"/>
      <c r="O725" s="69"/>
      <c r="P725" s="69"/>
      <c r="Q725" s="69"/>
      <c r="R725" s="69"/>
      <c r="S725" s="69"/>
      <c r="T725" s="69"/>
      <c r="U725" s="69"/>
      <c r="V725" s="69"/>
      <c r="W725" s="69"/>
      <c r="X725" s="69"/>
      <c r="Y725" s="69"/>
      <c r="Z725" s="69"/>
    </row>
    <row r="726" spans="1:26" ht="15.75" customHeight="1" x14ac:dyDescent="0.25">
      <c r="A726" s="69"/>
      <c r="B726" s="69"/>
      <c r="C726" s="69"/>
      <c r="D726" s="69"/>
      <c r="E726" s="69"/>
      <c r="F726" s="69"/>
      <c r="G726" s="69"/>
      <c r="H726" s="69"/>
      <c r="I726" s="69"/>
      <c r="J726" s="69"/>
      <c r="K726" s="69"/>
      <c r="L726" s="69"/>
      <c r="M726" s="69"/>
      <c r="N726" s="69"/>
      <c r="O726" s="69"/>
      <c r="P726" s="69"/>
      <c r="Q726" s="69"/>
      <c r="R726" s="69"/>
      <c r="S726" s="69"/>
      <c r="T726" s="69"/>
      <c r="U726" s="69"/>
      <c r="V726" s="69"/>
      <c r="W726" s="69"/>
      <c r="X726" s="69"/>
      <c r="Y726" s="69"/>
      <c r="Z726" s="69"/>
    </row>
    <row r="727" spans="1:26" ht="15.75" customHeight="1" x14ac:dyDescent="0.25">
      <c r="A727" s="69"/>
      <c r="B727" s="69"/>
      <c r="C727" s="69"/>
      <c r="D727" s="69"/>
      <c r="E727" s="69"/>
      <c r="F727" s="69"/>
      <c r="G727" s="69"/>
      <c r="H727" s="69"/>
      <c r="I727" s="69"/>
      <c r="J727" s="69"/>
      <c r="K727" s="69"/>
      <c r="L727" s="69"/>
      <c r="M727" s="69"/>
      <c r="N727" s="69"/>
      <c r="O727" s="69"/>
      <c r="P727" s="69"/>
      <c r="Q727" s="69"/>
      <c r="R727" s="69"/>
      <c r="S727" s="69"/>
      <c r="T727" s="69"/>
      <c r="U727" s="69"/>
      <c r="V727" s="69"/>
      <c r="W727" s="69"/>
      <c r="X727" s="69"/>
      <c r="Y727" s="69"/>
      <c r="Z727" s="69"/>
    </row>
    <row r="728" spans="1:26" ht="15.75" customHeight="1" x14ac:dyDescent="0.25">
      <c r="A728" s="69"/>
      <c r="B728" s="69"/>
      <c r="C728" s="69"/>
      <c r="D728" s="69"/>
      <c r="E728" s="69"/>
      <c r="F728" s="69"/>
      <c r="G728" s="69"/>
      <c r="H728" s="69"/>
      <c r="I728" s="69"/>
      <c r="J728" s="69"/>
      <c r="K728" s="69"/>
      <c r="L728" s="69"/>
      <c r="M728" s="69"/>
      <c r="N728" s="69"/>
      <c r="O728" s="69"/>
      <c r="P728" s="69"/>
      <c r="Q728" s="69"/>
      <c r="R728" s="69"/>
      <c r="S728" s="69"/>
      <c r="T728" s="69"/>
      <c r="U728" s="69"/>
      <c r="V728" s="69"/>
      <c r="W728" s="69"/>
      <c r="X728" s="69"/>
      <c r="Y728" s="69"/>
      <c r="Z728" s="69"/>
    </row>
    <row r="729" spans="1:26" ht="15.75" customHeight="1" x14ac:dyDescent="0.25">
      <c r="A729" s="69"/>
      <c r="B729" s="69"/>
      <c r="C729" s="69"/>
      <c r="D729" s="69"/>
      <c r="E729" s="69"/>
      <c r="F729" s="69"/>
      <c r="G729" s="69"/>
      <c r="H729" s="69"/>
      <c r="I729" s="69"/>
      <c r="J729" s="69"/>
      <c r="K729" s="69"/>
      <c r="L729" s="69"/>
      <c r="M729" s="69"/>
      <c r="N729" s="69"/>
      <c r="O729" s="69"/>
      <c r="P729" s="69"/>
      <c r="Q729" s="69"/>
      <c r="R729" s="69"/>
      <c r="S729" s="69"/>
      <c r="T729" s="69"/>
      <c r="U729" s="69"/>
      <c r="V729" s="69"/>
      <c r="W729" s="69"/>
      <c r="X729" s="69"/>
      <c r="Y729" s="69"/>
      <c r="Z729" s="69"/>
    </row>
    <row r="730" spans="1:26" ht="15.75" customHeight="1" x14ac:dyDescent="0.25">
      <c r="A730" s="69"/>
      <c r="B730" s="69"/>
      <c r="C730" s="69"/>
      <c r="D730" s="69"/>
      <c r="E730" s="69"/>
      <c r="F730" s="69"/>
      <c r="G730" s="69"/>
      <c r="H730" s="69"/>
      <c r="I730" s="69"/>
      <c r="J730" s="69"/>
      <c r="K730" s="69"/>
      <c r="L730" s="69"/>
      <c r="M730" s="69"/>
      <c r="N730" s="69"/>
      <c r="O730" s="69"/>
      <c r="P730" s="69"/>
      <c r="Q730" s="69"/>
      <c r="R730" s="69"/>
      <c r="S730" s="69"/>
      <c r="T730" s="69"/>
      <c r="U730" s="69"/>
      <c r="V730" s="69"/>
      <c r="W730" s="69"/>
      <c r="X730" s="69"/>
      <c r="Y730" s="69"/>
      <c r="Z730" s="69"/>
    </row>
    <row r="731" spans="1:26" ht="15.75" customHeight="1" x14ac:dyDescent="0.25">
      <c r="A731" s="69"/>
      <c r="B731" s="69"/>
      <c r="C731" s="69"/>
      <c r="D731" s="69"/>
      <c r="E731" s="69"/>
      <c r="F731" s="69"/>
      <c r="G731" s="69"/>
      <c r="H731" s="69"/>
      <c r="I731" s="69"/>
      <c r="J731" s="69"/>
      <c r="K731" s="69"/>
      <c r="L731" s="69"/>
      <c r="M731" s="69"/>
      <c r="N731" s="69"/>
      <c r="O731" s="69"/>
      <c r="P731" s="69"/>
      <c r="Q731" s="69"/>
      <c r="R731" s="69"/>
      <c r="S731" s="69"/>
      <c r="T731" s="69"/>
      <c r="U731" s="69"/>
      <c r="V731" s="69"/>
      <c r="W731" s="69"/>
      <c r="X731" s="69"/>
      <c r="Y731" s="69"/>
      <c r="Z731" s="69"/>
    </row>
    <row r="732" spans="1:26" ht="15.75" customHeight="1" x14ac:dyDescent="0.25">
      <c r="A732" s="69"/>
      <c r="B732" s="69"/>
      <c r="C732" s="69"/>
      <c r="D732" s="69"/>
      <c r="E732" s="69"/>
      <c r="F732" s="69"/>
      <c r="G732" s="69"/>
      <c r="H732" s="69"/>
      <c r="I732" s="69"/>
      <c r="J732" s="69"/>
      <c r="K732" s="69"/>
      <c r="L732" s="69"/>
      <c r="M732" s="69"/>
      <c r="N732" s="69"/>
      <c r="O732" s="69"/>
      <c r="P732" s="69"/>
      <c r="Q732" s="69"/>
      <c r="R732" s="69"/>
      <c r="S732" s="69"/>
      <c r="T732" s="69"/>
      <c r="U732" s="69"/>
      <c r="V732" s="69"/>
      <c r="W732" s="69"/>
      <c r="X732" s="69"/>
      <c r="Y732" s="69"/>
      <c r="Z732" s="69"/>
    </row>
    <row r="733" spans="1:26" ht="15.75" customHeight="1" x14ac:dyDescent="0.25">
      <c r="A733" s="69"/>
      <c r="B733" s="69"/>
      <c r="C733" s="69"/>
      <c r="D733" s="69"/>
      <c r="E733" s="69"/>
      <c r="F733" s="69"/>
      <c r="G733" s="69"/>
      <c r="H733" s="69"/>
      <c r="I733" s="69"/>
      <c r="J733" s="69"/>
      <c r="K733" s="69"/>
      <c r="L733" s="69"/>
      <c r="M733" s="69"/>
      <c r="N733" s="69"/>
      <c r="O733" s="69"/>
      <c r="P733" s="69"/>
      <c r="Q733" s="69"/>
      <c r="R733" s="69"/>
      <c r="S733" s="69"/>
      <c r="T733" s="69"/>
      <c r="U733" s="69"/>
      <c r="V733" s="69"/>
      <c r="W733" s="69"/>
      <c r="X733" s="69"/>
      <c r="Y733" s="69"/>
      <c r="Z733" s="69"/>
    </row>
    <row r="734" spans="1:26" ht="15.75" customHeight="1" x14ac:dyDescent="0.25">
      <c r="A734" s="69"/>
      <c r="B734" s="69"/>
      <c r="C734" s="69"/>
      <c r="D734" s="69"/>
      <c r="E734" s="69"/>
      <c r="F734" s="69"/>
      <c r="G734" s="69"/>
      <c r="H734" s="69"/>
      <c r="I734" s="69"/>
      <c r="J734" s="69"/>
      <c r="K734" s="69"/>
      <c r="L734" s="69"/>
      <c r="M734" s="69"/>
      <c r="N734" s="69"/>
      <c r="O734" s="69"/>
      <c r="P734" s="69"/>
      <c r="Q734" s="69"/>
      <c r="R734" s="69"/>
      <c r="S734" s="69"/>
      <c r="T734" s="69"/>
      <c r="U734" s="69"/>
      <c r="V734" s="69"/>
      <c r="W734" s="69"/>
      <c r="X734" s="69"/>
      <c r="Y734" s="69"/>
      <c r="Z734" s="69"/>
    </row>
    <row r="735" spans="1:26" ht="15.75" customHeight="1" x14ac:dyDescent="0.25">
      <c r="A735" s="69"/>
      <c r="B735" s="69"/>
      <c r="C735" s="69"/>
      <c r="D735" s="69"/>
      <c r="E735" s="69"/>
      <c r="F735" s="69"/>
      <c r="G735" s="69"/>
      <c r="H735" s="69"/>
      <c r="I735" s="69"/>
      <c r="J735" s="69"/>
      <c r="K735" s="69"/>
      <c r="L735" s="69"/>
      <c r="M735" s="69"/>
      <c r="N735" s="69"/>
      <c r="O735" s="69"/>
      <c r="P735" s="69"/>
      <c r="Q735" s="69"/>
      <c r="R735" s="69"/>
      <c r="S735" s="69"/>
      <c r="T735" s="69"/>
      <c r="U735" s="69"/>
      <c r="V735" s="69"/>
      <c r="W735" s="69"/>
      <c r="X735" s="69"/>
      <c r="Y735" s="69"/>
      <c r="Z735" s="69"/>
    </row>
    <row r="736" spans="1:26" ht="15.75" customHeight="1" x14ac:dyDescent="0.25">
      <c r="A736" s="69"/>
      <c r="B736" s="69"/>
      <c r="C736" s="69"/>
      <c r="D736" s="69"/>
      <c r="E736" s="69"/>
      <c r="F736" s="69"/>
      <c r="G736" s="69"/>
      <c r="H736" s="69"/>
      <c r="I736" s="69"/>
      <c r="J736" s="69"/>
      <c r="K736" s="69"/>
      <c r="L736" s="69"/>
      <c r="M736" s="69"/>
      <c r="N736" s="69"/>
      <c r="O736" s="69"/>
      <c r="P736" s="69"/>
      <c r="Q736" s="69"/>
      <c r="R736" s="69"/>
      <c r="S736" s="69"/>
      <c r="T736" s="69"/>
      <c r="U736" s="69"/>
      <c r="V736" s="69"/>
      <c r="W736" s="69"/>
      <c r="X736" s="69"/>
      <c r="Y736" s="69"/>
      <c r="Z736" s="69"/>
    </row>
    <row r="737" spans="1:26" ht="15.75" customHeight="1" x14ac:dyDescent="0.25">
      <c r="A737" s="69"/>
      <c r="B737" s="69"/>
      <c r="C737" s="69"/>
      <c r="D737" s="69"/>
      <c r="E737" s="69"/>
      <c r="F737" s="69"/>
      <c r="G737" s="69"/>
      <c r="H737" s="69"/>
      <c r="I737" s="69"/>
      <c r="J737" s="69"/>
      <c r="K737" s="69"/>
      <c r="L737" s="69"/>
      <c r="M737" s="69"/>
      <c r="N737" s="69"/>
      <c r="O737" s="69"/>
      <c r="P737" s="69"/>
      <c r="Q737" s="69"/>
      <c r="R737" s="69"/>
      <c r="S737" s="69"/>
      <c r="T737" s="69"/>
      <c r="U737" s="69"/>
      <c r="V737" s="69"/>
      <c r="W737" s="69"/>
      <c r="X737" s="69"/>
      <c r="Y737" s="69"/>
      <c r="Z737" s="69"/>
    </row>
    <row r="738" spans="1:26" ht="15.75" customHeight="1" x14ac:dyDescent="0.25">
      <c r="A738" s="69"/>
      <c r="B738" s="69"/>
      <c r="C738" s="69"/>
      <c r="D738" s="69"/>
      <c r="E738" s="69"/>
      <c r="F738" s="69"/>
      <c r="G738" s="69"/>
      <c r="H738" s="69"/>
      <c r="I738" s="69"/>
      <c r="J738" s="69"/>
      <c r="K738" s="69"/>
      <c r="L738" s="69"/>
      <c r="M738" s="69"/>
      <c r="N738" s="69"/>
      <c r="O738" s="69"/>
      <c r="P738" s="69"/>
      <c r="Q738" s="69"/>
      <c r="R738" s="69"/>
      <c r="S738" s="69"/>
      <c r="T738" s="69"/>
      <c r="U738" s="69"/>
      <c r="V738" s="69"/>
      <c r="W738" s="69"/>
      <c r="X738" s="69"/>
      <c r="Y738" s="69"/>
      <c r="Z738" s="69"/>
    </row>
    <row r="739" spans="1:26" ht="15.75" customHeight="1" x14ac:dyDescent="0.25">
      <c r="A739" s="69"/>
      <c r="B739" s="69"/>
      <c r="C739" s="69"/>
      <c r="D739" s="69"/>
      <c r="E739" s="69"/>
      <c r="F739" s="69"/>
      <c r="G739" s="69"/>
      <c r="H739" s="69"/>
      <c r="I739" s="69"/>
      <c r="J739" s="69"/>
      <c r="K739" s="69"/>
      <c r="L739" s="69"/>
      <c r="M739" s="69"/>
      <c r="N739" s="69"/>
      <c r="O739" s="69"/>
      <c r="P739" s="69"/>
      <c r="Q739" s="69"/>
      <c r="R739" s="69"/>
      <c r="S739" s="69"/>
      <c r="T739" s="69"/>
      <c r="U739" s="69"/>
      <c r="V739" s="69"/>
      <c r="W739" s="69"/>
      <c r="X739" s="69"/>
      <c r="Y739" s="69"/>
      <c r="Z739" s="69"/>
    </row>
    <row r="740" spans="1:26" ht="15.75" customHeight="1" x14ac:dyDescent="0.25">
      <c r="A740" s="69"/>
      <c r="B740" s="69"/>
      <c r="C740" s="69"/>
      <c r="D740" s="69"/>
      <c r="E740" s="69"/>
      <c r="F740" s="69"/>
      <c r="G740" s="69"/>
      <c r="H740" s="69"/>
      <c r="I740" s="69"/>
      <c r="J740" s="69"/>
      <c r="K740" s="69"/>
      <c r="L740" s="69"/>
      <c r="M740" s="69"/>
      <c r="N740" s="69"/>
      <c r="O740" s="69"/>
      <c r="P740" s="69"/>
      <c r="Q740" s="69"/>
      <c r="R740" s="69"/>
      <c r="S740" s="69"/>
      <c r="T740" s="69"/>
      <c r="U740" s="69"/>
      <c r="V740" s="69"/>
      <c r="W740" s="69"/>
      <c r="X740" s="69"/>
      <c r="Y740" s="69"/>
      <c r="Z740" s="69"/>
    </row>
    <row r="741" spans="1:26" ht="15.75" customHeight="1" x14ac:dyDescent="0.25">
      <c r="A741" s="69"/>
      <c r="B741" s="69"/>
      <c r="C741" s="69"/>
      <c r="D741" s="69"/>
      <c r="E741" s="69"/>
      <c r="F741" s="69"/>
      <c r="G741" s="69"/>
      <c r="H741" s="69"/>
      <c r="I741" s="69"/>
      <c r="J741" s="69"/>
      <c r="K741" s="69"/>
      <c r="L741" s="69"/>
      <c r="M741" s="69"/>
      <c r="N741" s="69"/>
      <c r="O741" s="69"/>
      <c r="P741" s="69"/>
      <c r="Q741" s="69"/>
      <c r="R741" s="69"/>
      <c r="S741" s="69"/>
      <c r="T741" s="69"/>
      <c r="U741" s="69"/>
      <c r="V741" s="69"/>
      <c r="W741" s="69"/>
      <c r="X741" s="69"/>
      <c r="Y741" s="69"/>
      <c r="Z741" s="69"/>
    </row>
    <row r="742" spans="1:26" ht="15.75" customHeight="1" x14ac:dyDescent="0.25">
      <c r="A742" s="69"/>
      <c r="B742" s="69"/>
      <c r="C742" s="69"/>
      <c r="D742" s="69"/>
      <c r="E742" s="69"/>
      <c r="F742" s="69"/>
      <c r="G742" s="69"/>
      <c r="H742" s="69"/>
      <c r="I742" s="69"/>
      <c r="J742" s="69"/>
      <c r="K742" s="69"/>
      <c r="L742" s="69"/>
      <c r="M742" s="69"/>
      <c r="N742" s="69"/>
      <c r="O742" s="69"/>
      <c r="P742" s="69"/>
      <c r="Q742" s="69"/>
      <c r="R742" s="69"/>
      <c r="S742" s="69"/>
      <c r="T742" s="69"/>
      <c r="U742" s="69"/>
      <c r="V742" s="69"/>
      <c r="W742" s="69"/>
      <c r="X742" s="69"/>
      <c r="Y742" s="69"/>
      <c r="Z742" s="69"/>
    </row>
    <row r="743" spans="1:26" ht="15.75" customHeight="1" x14ac:dyDescent="0.25">
      <c r="A743" s="69"/>
      <c r="B743" s="69"/>
      <c r="C743" s="69"/>
      <c r="D743" s="69"/>
      <c r="E743" s="69"/>
      <c r="F743" s="69"/>
      <c r="G743" s="69"/>
      <c r="H743" s="69"/>
      <c r="I743" s="69"/>
      <c r="J743" s="69"/>
      <c r="K743" s="69"/>
      <c r="L743" s="69"/>
      <c r="M743" s="69"/>
      <c r="N743" s="69"/>
      <c r="O743" s="69"/>
      <c r="P743" s="69"/>
      <c r="Q743" s="69"/>
      <c r="R743" s="69"/>
      <c r="S743" s="69"/>
      <c r="T743" s="69"/>
      <c r="U743" s="69"/>
      <c r="V743" s="69"/>
      <c r="W743" s="69"/>
      <c r="X743" s="69"/>
      <c r="Y743" s="69"/>
      <c r="Z743" s="69"/>
    </row>
    <row r="744" spans="1:26" ht="15.75" customHeight="1" x14ac:dyDescent="0.25">
      <c r="A744" s="69"/>
      <c r="B744" s="69"/>
      <c r="C744" s="69"/>
      <c r="D744" s="69"/>
      <c r="E744" s="69"/>
      <c r="F744" s="69"/>
      <c r="G744" s="69"/>
      <c r="H744" s="69"/>
      <c r="I744" s="69"/>
      <c r="J744" s="69"/>
      <c r="K744" s="69"/>
      <c r="L744" s="69"/>
      <c r="M744" s="69"/>
      <c r="N744" s="69"/>
      <c r="O744" s="69"/>
      <c r="P744" s="69"/>
      <c r="Q744" s="69"/>
      <c r="R744" s="69"/>
      <c r="S744" s="69"/>
      <c r="T744" s="69"/>
      <c r="U744" s="69"/>
      <c r="V744" s="69"/>
      <c r="W744" s="69"/>
      <c r="X744" s="69"/>
      <c r="Y744" s="69"/>
      <c r="Z744" s="69"/>
    </row>
    <row r="745" spans="1:26" ht="15.75" customHeight="1" x14ac:dyDescent="0.25">
      <c r="A745" s="69"/>
      <c r="B745" s="69"/>
      <c r="C745" s="69"/>
      <c r="D745" s="69"/>
      <c r="E745" s="69"/>
      <c r="F745" s="69"/>
      <c r="G745" s="69"/>
      <c r="H745" s="69"/>
      <c r="I745" s="69"/>
      <c r="J745" s="69"/>
      <c r="K745" s="69"/>
      <c r="L745" s="69"/>
      <c r="M745" s="69"/>
      <c r="N745" s="69"/>
      <c r="O745" s="69"/>
      <c r="P745" s="69"/>
      <c r="Q745" s="69"/>
      <c r="R745" s="69"/>
      <c r="S745" s="69"/>
      <c r="T745" s="69"/>
      <c r="U745" s="69"/>
      <c r="V745" s="69"/>
      <c r="W745" s="69"/>
      <c r="X745" s="69"/>
      <c r="Y745" s="69"/>
      <c r="Z745" s="69"/>
    </row>
    <row r="746" spans="1:26" ht="15.75" customHeight="1" x14ac:dyDescent="0.25">
      <c r="A746" s="69"/>
      <c r="B746" s="69"/>
      <c r="C746" s="69"/>
      <c r="D746" s="69"/>
      <c r="E746" s="69"/>
      <c r="F746" s="69"/>
      <c r="G746" s="69"/>
      <c r="H746" s="69"/>
      <c r="I746" s="69"/>
      <c r="J746" s="69"/>
      <c r="K746" s="69"/>
      <c r="L746" s="69"/>
      <c r="M746" s="69"/>
      <c r="N746" s="69"/>
      <c r="O746" s="69"/>
      <c r="P746" s="69"/>
      <c r="Q746" s="69"/>
      <c r="R746" s="69"/>
      <c r="S746" s="69"/>
      <c r="T746" s="69"/>
      <c r="U746" s="69"/>
      <c r="V746" s="69"/>
      <c r="W746" s="69"/>
      <c r="X746" s="69"/>
      <c r="Y746" s="69"/>
      <c r="Z746" s="69"/>
    </row>
    <row r="747" spans="1:26" ht="15.75" customHeight="1" x14ac:dyDescent="0.25">
      <c r="A747" s="69"/>
      <c r="B747" s="69"/>
      <c r="C747" s="69"/>
      <c r="D747" s="69"/>
      <c r="E747" s="69"/>
      <c r="F747" s="69"/>
      <c r="G747" s="69"/>
      <c r="H747" s="69"/>
      <c r="I747" s="69"/>
      <c r="J747" s="69"/>
      <c r="K747" s="69"/>
      <c r="L747" s="69"/>
      <c r="M747" s="69"/>
      <c r="N747" s="69"/>
      <c r="O747" s="69"/>
      <c r="P747" s="69"/>
      <c r="Q747" s="69"/>
      <c r="R747" s="69"/>
      <c r="S747" s="69"/>
      <c r="T747" s="69"/>
      <c r="U747" s="69"/>
      <c r="V747" s="69"/>
      <c r="W747" s="69"/>
      <c r="X747" s="69"/>
      <c r="Y747" s="69"/>
      <c r="Z747" s="69"/>
    </row>
    <row r="748" spans="1:26" ht="15.75" customHeight="1" x14ac:dyDescent="0.25">
      <c r="A748" s="69"/>
      <c r="B748" s="69"/>
      <c r="C748" s="69"/>
      <c r="D748" s="69"/>
      <c r="E748" s="69"/>
      <c r="F748" s="69"/>
      <c r="G748" s="69"/>
      <c r="H748" s="69"/>
      <c r="I748" s="69"/>
      <c r="J748" s="69"/>
      <c r="K748" s="69"/>
      <c r="L748" s="69"/>
      <c r="M748" s="69"/>
      <c r="N748" s="69"/>
      <c r="O748" s="69"/>
      <c r="P748" s="69"/>
      <c r="Q748" s="69"/>
      <c r="R748" s="69"/>
      <c r="S748" s="69"/>
      <c r="T748" s="69"/>
      <c r="U748" s="69"/>
      <c r="V748" s="69"/>
      <c r="W748" s="69"/>
      <c r="X748" s="69"/>
      <c r="Y748" s="69"/>
      <c r="Z748" s="69"/>
    </row>
    <row r="749" spans="1:26" ht="15.75" customHeight="1" x14ac:dyDescent="0.25">
      <c r="A749" s="69"/>
      <c r="B749" s="69"/>
      <c r="C749" s="69"/>
      <c r="D749" s="69"/>
      <c r="E749" s="69"/>
      <c r="F749" s="69"/>
      <c r="G749" s="69"/>
      <c r="H749" s="69"/>
      <c r="I749" s="69"/>
      <c r="J749" s="69"/>
      <c r="K749" s="69"/>
      <c r="L749" s="69"/>
      <c r="M749" s="69"/>
      <c r="N749" s="69"/>
      <c r="O749" s="69"/>
      <c r="P749" s="69"/>
      <c r="Q749" s="69"/>
      <c r="R749" s="69"/>
      <c r="S749" s="69"/>
      <c r="T749" s="69"/>
      <c r="U749" s="69"/>
      <c r="V749" s="69"/>
      <c r="W749" s="69"/>
      <c r="X749" s="69"/>
      <c r="Y749" s="69"/>
      <c r="Z749" s="69"/>
    </row>
    <row r="750" spans="1:26" ht="15.75" customHeight="1" x14ac:dyDescent="0.25">
      <c r="A750" s="69"/>
      <c r="B750" s="69"/>
      <c r="C750" s="69"/>
      <c r="D750" s="69"/>
      <c r="E750" s="69"/>
      <c r="F750" s="69"/>
      <c r="G750" s="69"/>
      <c r="H750" s="69"/>
      <c r="I750" s="69"/>
      <c r="J750" s="69"/>
      <c r="K750" s="69"/>
      <c r="L750" s="69"/>
      <c r="M750" s="69"/>
      <c r="N750" s="69"/>
      <c r="O750" s="69"/>
      <c r="P750" s="69"/>
      <c r="Q750" s="69"/>
      <c r="R750" s="69"/>
      <c r="S750" s="69"/>
      <c r="T750" s="69"/>
      <c r="U750" s="69"/>
      <c r="V750" s="69"/>
      <c r="W750" s="69"/>
      <c r="X750" s="69"/>
      <c r="Y750" s="69"/>
      <c r="Z750" s="69"/>
    </row>
    <row r="751" spans="1:26" ht="15.75" customHeight="1" x14ac:dyDescent="0.25">
      <c r="A751" s="69"/>
      <c r="B751" s="69"/>
      <c r="C751" s="69"/>
      <c r="D751" s="69"/>
      <c r="E751" s="69"/>
      <c r="F751" s="69"/>
      <c r="G751" s="69"/>
      <c r="H751" s="69"/>
      <c r="I751" s="69"/>
      <c r="J751" s="69"/>
      <c r="K751" s="69"/>
      <c r="L751" s="69"/>
      <c r="M751" s="69"/>
      <c r="N751" s="69"/>
      <c r="O751" s="69"/>
      <c r="P751" s="69"/>
      <c r="Q751" s="69"/>
      <c r="R751" s="69"/>
      <c r="S751" s="69"/>
      <c r="T751" s="69"/>
      <c r="U751" s="69"/>
      <c r="V751" s="69"/>
      <c r="W751" s="69"/>
      <c r="X751" s="69"/>
      <c r="Y751" s="69"/>
      <c r="Z751" s="69"/>
    </row>
    <row r="752" spans="1:26" ht="15.75" customHeight="1" x14ac:dyDescent="0.25">
      <c r="A752" s="69"/>
      <c r="B752" s="69"/>
      <c r="C752" s="69"/>
      <c r="D752" s="69"/>
      <c r="E752" s="69"/>
      <c r="F752" s="69"/>
      <c r="G752" s="69"/>
      <c r="H752" s="69"/>
      <c r="I752" s="69"/>
      <c r="J752" s="69"/>
      <c r="K752" s="69"/>
      <c r="L752" s="69"/>
      <c r="M752" s="69"/>
      <c r="N752" s="69"/>
      <c r="O752" s="69"/>
      <c r="P752" s="69"/>
      <c r="Q752" s="69"/>
      <c r="R752" s="69"/>
      <c r="S752" s="69"/>
      <c r="T752" s="69"/>
      <c r="U752" s="69"/>
      <c r="V752" s="69"/>
      <c r="W752" s="69"/>
      <c r="X752" s="69"/>
      <c r="Y752" s="69"/>
      <c r="Z752" s="69"/>
    </row>
    <row r="753" spans="1:26" ht="15.75" customHeight="1" x14ac:dyDescent="0.25">
      <c r="A753" s="69"/>
      <c r="B753" s="69"/>
      <c r="C753" s="69"/>
      <c r="D753" s="69"/>
      <c r="E753" s="69"/>
      <c r="F753" s="69"/>
      <c r="G753" s="69"/>
      <c r="H753" s="69"/>
      <c r="I753" s="69"/>
      <c r="J753" s="69"/>
      <c r="K753" s="69"/>
      <c r="L753" s="69"/>
      <c r="M753" s="69"/>
      <c r="N753" s="69"/>
      <c r="O753" s="69"/>
      <c r="P753" s="69"/>
      <c r="Q753" s="69"/>
      <c r="R753" s="69"/>
      <c r="S753" s="69"/>
      <c r="T753" s="69"/>
      <c r="U753" s="69"/>
      <c r="V753" s="69"/>
      <c r="W753" s="69"/>
      <c r="X753" s="69"/>
      <c r="Y753" s="69"/>
      <c r="Z753" s="69"/>
    </row>
    <row r="754" spans="1:26" ht="15.75" customHeight="1" x14ac:dyDescent="0.25">
      <c r="A754" s="69"/>
      <c r="B754" s="69"/>
      <c r="C754" s="69"/>
      <c r="D754" s="69"/>
      <c r="E754" s="69"/>
      <c r="F754" s="69"/>
      <c r="G754" s="69"/>
      <c r="H754" s="69"/>
      <c r="I754" s="69"/>
      <c r="J754" s="69"/>
      <c r="K754" s="69"/>
      <c r="L754" s="69"/>
      <c r="M754" s="69"/>
      <c r="N754" s="69"/>
      <c r="O754" s="69"/>
      <c r="P754" s="69"/>
      <c r="Q754" s="69"/>
      <c r="R754" s="69"/>
      <c r="S754" s="69"/>
      <c r="T754" s="69"/>
      <c r="U754" s="69"/>
      <c r="V754" s="69"/>
      <c r="W754" s="69"/>
      <c r="X754" s="69"/>
      <c r="Y754" s="69"/>
      <c r="Z754" s="69"/>
    </row>
    <row r="755" spans="1:26" ht="15.75" customHeight="1" x14ac:dyDescent="0.25">
      <c r="A755" s="69"/>
      <c r="B755" s="69"/>
      <c r="C755" s="69"/>
      <c r="D755" s="69"/>
      <c r="E755" s="69"/>
      <c r="F755" s="69"/>
      <c r="G755" s="69"/>
      <c r="H755" s="69"/>
      <c r="I755" s="69"/>
      <c r="J755" s="69"/>
      <c r="K755" s="69"/>
      <c r="L755" s="69"/>
      <c r="M755" s="69"/>
      <c r="N755" s="69"/>
      <c r="O755" s="69"/>
      <c r="P755" s="69"/>
      <c r="Q755" s="69"/>
      <c r="R755" s="69"/>
      <c r="S755" s="69"/>
      <c r="T755" s="69"/>
      <c r="U755" s="69"/>
      <c r="V755" s="69"/>
      <c r="W755" s="69"/>
      <c r="X755" s="69"/>
      <c r="Y755" s="69"/>
      <c r="Z755" s="69"/>
    </row>
    <row r="756" spans="1:26" ht="15.75" customHeight="1" x14ac:dyDescent="0.25">
      <c r="A756" s="69"/>
      <c r="B756" s="69"/>
      <c r="C756" s="69"/>
      <c r="D756" s="69"/>
      <c r="E756" s="69"/>
      <c r="F756" s="69"/>
      <c r="G756" s="69"/>
      <c r="H756" s="69"/>
      <c r="I756" s="69"/>
      <c r="J756" s="69"/>
      <c r="K756" s="69"/>
      <c r="L756" s="69"/>
      <c r="M756" s="69"/>
      <c r="N756" s="69"/>
      <c r="O756" s="69"/>
      <c r="P756" s="69"/>
      <c r="Q756" s="69"/>
      <c r="R756" s="69"/>
      <c r="S756" s="69"/>
      <c r="T756" s="69"/>
      <c r="U756" s="69"/>
      <c r="V756" s="69"/>
      <c r="W756" s="69"/>
      <c r="X756" s="69"/>
      <c r="Y756" s="69"/>
      <c r="Z756" s="69"/>
    </row>
    <row r="757" spans="1:26" ht="15.75" customHeight="1" x14ac:dyDescent="0.25">
      <c r="A757" s="69"/>
      <c r="B757" s="69"/>
      <c r="C757" s="69"/>
      <c r="D757" s="69"/>
      <c r="E757" s="69"/>
      <c r="F757" s="69"/>
      <c r="G757" s="69"/>
      <c r="H757" s="69"/>
      <c r="I757" s="69"/>
      <c r="J757" s="69"/>
      <c r="K757" s="69"/>
      <c r="L757" s="69"/>
      <c r="M757" s="69"/>
      <c r="N757" s="69"/>
      <c r="O757" s="69"/>
      <c r="P757" s="69"/>
      <c r="Q757" s="69"/>
      <c r="R757" s="69"/>
      <c r="S757" s="69"/>
      <c r="T757" s="69"/>
      <c r="U757" s="69"/>
      <c r="V757" s="69"/>
      <c r="W757" s="69"/>
      <c r="X757" s="69"/>
      <c r="Y757" s="69"/>
      <c r="Z757" s="69"/>
    </row>
    <row r="758" spans="1:26" ht="15.75" customHeight="1" x14ac:dyDescent="0.25">
      <c r="A758" s="69"/>
      <c r="B758" s="69"/>
      <c r="C758" s="69"/>
      <c r="D758" s="69"/>
      <c r="E758" s="69"/>
      <c r="F758" s="69"/>
      <c r="G758" s="69"/>
      <c r="H758" s="69"/>
      <c r="I758" s="69"/>
      <c r="J758" s="69"/>
      <c r="K758" s="69"/>
      <c r="L758" s="69"/>
      <c r="M758" s="69"/>
      <c r="N758" s="69"/>
      <c r="O758" s="69"/>
      <c r="P758" s="69"/>
      <c r="Q758" s="69"/>
      <c r="R758" s="69"/>
      <c r="S758" s="69"/>
      <c r="T758" s="69"/>
      <c r="U758" s="69"/>
      <c r="V758" s="69"/>
      <c r="W758" s="69"/>
      <c r="X758" s="69"/>
      <c r="Y758" s="69"/>
      <c r="Z758" s="69"/>
    </row>
    <row r="759" spans="1:26" ht="15.75" customHeight="1" x14ac:dyDescent="0.25">
      <c r="A759" s="69"/>
      <c r="B759" s="69"/>
      <c r="C759" s="69"/>
      <c r="D759" s="69"/>
      <c r="E759" s="69"/>
      <c r="F759" s="69"/>
      <c r="G759" s="69"/>
      <c r="H759" s="69"/>
      <c r="I759" s="69"/>
      <c r="J759" s="69"/>
      <c r="K759" s="69"/>
      <c r="L759" s="69"/>
      <c r="M759" s="69"/>
      <c r="N759" s="69"/>
      <c r="O759" s="69"/>
      <c r="P759" s="69"/>
      <c r="Q759" s="69"/>
      <c r="R759" s="69"/>
      <c r="S759" s="69"/>
      <c r="T759" s="69"/>
      <c r="U759" s="69"/>
      <c r="V759" s="69"/>
      <c r="W759" s="69"/>
      <c r="X759" s="69"/>
      <c r="Y759" s="69"/>
      <c r="Z759" s="69"/>
    </row>
    <row r="760" spans="1:26" ht="15.75" customHeight="1" x14ac:dyDescent="0.25">
      <c r="A760" s="69"/>
      <c r="B760" s="69"/>
      <c r="C760" s="69"/>
      <c r="D760" s="69"/>
      <c r="E760" s="69"/>
      <c r="F760" s="69"/>
      <c r="G760" s="69"/>
      <c r="H760" s="69"/>
      <c r="I760" s="69"/>
      <c r="J760" s="69"/>
      <c r="K760" s="69"/>
      <c r="L760" s="69"/>
      <c r="M760" s="69"/>
      <c r="N760" s="69"/>
      <c r="O760" s="69"/>
      <c r="P760" s="69"/>
      <c r="Q760" s="69"/>
      <c r="R760" s="69"/>
      <c r="S760" s="69"/>
      <c r="T760" s="69"/>
      <c r="U760" s="69"/>
      <c r="V760" s="69"/>
      <c r="W760" s="69"/>
      <c r="X760" s="69"/>
      <c r="Y760" s="69"/>
      <c r="Z760" s="69"/>
    </row>
    <row r="761" spans="1:26" ht="15.75" customHeight="1" x14ac:dyDescent="0.25">
      <c r="A761" s="69"/>
      <c r="B761" s="69"/>
      <c r="C761" s="69"/>
      <c r="D761" s="69"/>
      <c r="E761" s="69"/>
      <c r="F761" s="69"/>
      <c r="G761" s="69"/>
      <c r="H761" s="69"/>
      <c r="I761" s="69"/>
      <c r="J761" s="69"/>
      <c r="K761" s="69"/>
      <c r="L761" s="69"/>
      <c r="M761" s="69"/>
      <c r="N761" s="69"/>
      <c r="O761" s="69"/>
      <c r="P761" s="69"/>
      <c r="Q761" s="69"/>
      <c r="R761" s="69"/>
      <c r="S761" s="69"/>
      <c r="T761" s="69"/>
      <c r="U761" s="69"/>
      <c r="V761" s="69"/>
      <c r="W761" s="69"/>
      <c r="X761" s="69"/>
      <c r="Y761" s="69"/>
      <c r="Z761" s="69"/>
    </row>
    <row r="762" spans="1:26" ht="15.75" customHeight="1" x14ac:dyDescent="0.25">
      <c r="A762" s="69"/>
      <c r="B762" s="69"/>
      <c r="C762" s="69"/>
      <c r="D762" s="69"/>
      <c r="E762" s="69"/>
      <c r="F762" s="69"/>
      <c r="G762" s="69"/>
      <c r="H762" s="69"/>
      <c r="I762" s="69"/>
      <c r="J762" s="69"/>
      <c r="K762" s="69"/>
      <c r="L762" s="69"/>
      <c r="M762" s="69"/>
      <c r="N762" s="69"/>
      <c r="O762" s="69"/>
      <c r="P762" s="69"/>
      <c r="Q762" s="69"/>
      <c r="R762" s="69"/>
      <c r="S762" s="69"/>
      <c r="T762" s="69"/>
      <c r="U762" s="69"/>
      <c r="V762" s="69"/>
      <c r="W762" s="69"/>
      <c r="X762" s="69"/>
      <c r="Y762" s="69"/>
      <c r="Z762" s="69"/>
    </row>
    <row r="763" spans="1:26" ht="15.75" customHeight="1" x14ac:dyDescent="0.25">
      <c r="A763" s="69"/>
      <c r="B763" s="69"/>
      <c r="C763" s="69"/>
      <c r="D763" s="69"/>
      <c r="E763" s="69"/>
      <c r="F763" s="69"/>
      <c r="G763" s="69"/>
      <c r="H763" s="69"/>
      <c r="I763" s="69"/>
      <c r="J763" s="69"/>
      <c r="K763" s="69"/>
      <c r="L763" s="69"/>
      <c r="M763" s="69"/>
      <c r="N763" s="69"/>
      <c r="O763" s="69"/>
      <c r="P763" s="69"/>
      <c r="Q763" s="69"/>
      <c r="R763" s="69"/>
      <c r="S763" s="69"/>
      <c r="T763" s="69"/>
      <c r="U763" s="69"/>
      <c r="V763" s="69"/>
      <c r="W763" s="69"/>
      <c r="X763" s="69"/>
      <c r="Y763" s="69"/>
      <c r="Z763" s="69"/>
    </row>
    <row r="764" spans="1:26" ht="15.75" customHeight="1" x14ac:dyDescent="0.25">
      <c r="A764" s="69"/>
      <c r="B764" s="69"/>
      <c r="C764" s="69"/>
      <c r="D764" s="69"/>
      <c r="E764" s="69"/>
      <c r="F764" s="69"/>
      <c r="G764" s="69"/>
      <c r="H764" s="69"/>
      <c r="I764" s="69"/>
      <c r="J764" s="69"/>
      <c r="K764" s="69"/>
      <c r="L764" s="69"/>
      <c r="M764" s="69"/>
      <c r="N764" s="69"/>
      <c r="O764" s="69"/>
      <c r="P764" s="69"/>
      <c r="Q764" s="69"/>
      <c r="R764" s="69"/>
      <c r="S764" s="69"/>
      <c r="T764" s="69"/>
      <c r="U764" s="69"/>
      <c r="V764" s="69"/>
      <c r="W764" s="69"/>
      <c r="X764" s="69"/>
      <c r="Y764" s="69"/>
      <c r="Z764" s="69"/>
    </row>
    <row r="765" spans="1:26" ht="15.75" customHeight="1" x14ac:dyDescent="0.25">
      <c r="A765" s="69"/>
      <c r="B765" s="69"/>
      <c r="C765" s="69"/>
      <c r="D765" s="69"/>
      <c r="E765" s="69"/>
      <c r="F765" s="69"/>
      <c r="G765" s="69"/>
      <c r="H765" s="69"/>
      <c r="I765" s="69"/>
      <c r="J765" s="69"/>
      <c r="K765" s="69"/>
      <c r="L765" s="69"/>
      <c r="M765" s="69"/>
      <c r="N765" s="69"/>
      <c r="O765" s="69"/>
      <c r="P765" s="69"/>
      <c r="Q765" s="69"/>
      <c r="R765" s="69"/>
      <c r="S765" s="69"/>
      <c r="T765" s="69"/>
      <c r="U765" s="69"/>
      <c r="V765" s="69"/>
      <c r="W765" s="69"/>
      <c r="X765" s="69"/>
      <c r="Y765" s="69"/>
      <c r="Z765" s="69"/>
    </row>
    <row r="766" spans="1:26" ht="15.75" customHeight="1" x14ac:dyDescent="0.25">
      <c r="A766" s="69"/>
      <c r="B766" s="69"/>
      <c r="C766" s="69"/>
      <c r="D766" s="69"/>
      <c r="E766" s="69"/>
      <c r="F766" s="69"/>
      <c r="G766" s="69"/>
      <c r="H766" s="69"/>
      <c r="I766" s="69"/>
      <c r="J766" s="69"/>
      <c r="K766" s="69"/>
      <c r="L766" s="69"/>
      <c r="M766" s="69"/>
      <c r="N766" s="69"/>
      <c r="O766" s="69"/>
      <c r="P766" s="69"/>
      <c r="Q766" s="69"/>
      <c r="R766" s="69"/>
      <c r="S766" s="69"/>
      <c r="T766" s="69"/>
      <c r="U766" s="69"/>
      <c r="V766" s="69"/>
      <c r="W766" s="69"/>
      <c r="X766" s="69"/>
      <c r="Y766" s="69"/>
      <c r="Z766" s="69"/>
    </row>
    <row r="767" spans="1:26" ht="15.75" customHeight="1" x14ac:dyDescent="0.25">
      <c r="A767" s="69"/>
      <c r="B767" s="69"/>
      <c r="C767" s="69"/>
      <c r="D767" s="69"/>
      <c r="E767" s="69"/>
      <c r="F767" s="69"/>
      <c r="G767" s="69"/>
      <c r="H767" s="69"/>
      <c r="I767" s="69"/>
      <c r="J767" s="69"/>
      <c r="K767" s="69"/>
      <c r="L767" s="69"/>
      <c r="M767" s="69"/>
      <c r="N767" s="69"/>
      <c r="O767" s="69"/>
      <c r="P767" s="69"/>
      <c r="Q767" s="69"/>
      <c r="R767" s="69"/>
      <c r="S767" s="69"/>
      <c r="T767" s="69"/>
      <c r="U767" s="69"/>
      <c r="V767" s="69"/>
      <c r="W767" s="69"/>
      <c r="X767" s="69"/>
      <c r="Y767" s="69"/>
      <c r="Z767" s="69"/>
    </row>
    <row r="768" spans="1:26" ht="15.75" customHeight="1" x14ac:dyDescent="0.25">
      <c r="A768" s="69"/>
      <c r="B768" s="69"/>
      <c r="C768" s="69"/>
      <c r="D768" s="69"/>
      <c r="E768" s="69"/>
      <c r="F768" s="69"/>
      <c r="G768" s="69"/>
      <c r="H768" s="69"/>
      <c r="I768" s="69"/>
      <c r="J768" s="69"/>
      <c r="K768" s="69"/>
      <c r="L768" s="69"/>
      <c r="M768" s="69"/>
      <c r="N768" s="69"/>
      <c r="O768" s="69"/>
      <c r="P768" s="69"/>
      <c r="Q768" s="69"/>
      <c r="R768" s="69"/>
      <c r="S768" s="69"/>
      <c r="T768" s="69"/>
      <c r="U768" s="69"/>
      <c r="V768" s="69"/>
      <c r="W768" s="69"/>
      <c r="X768" s="69"/>
      <c r="Y768" s="69"/>
      <c r="Z768" s="69"/>
    </row>
    <row r="769" spans="1:26" ht="15.75" customHeight="1" x14ac:dyDescent="0.25">
      <c r="A769" s="69"/>
      <c r="B769" s="69"/>
      <c r="C769" s="69"/>
      <c r="D769" s="69"/>
      <c r="E769" s="69"/>
      <c r="F769" s="69"/>
      <c r="G769" s="69"/>
      <c r="H769" s="69"/>
      <c r="I769" s="69"/>
      <c r="J769" s="69"/>
      <c r="K769" s="69"/>
      <c r="L769" s="69"/>
      <c r="M769" s="69"/>
      <c r="N769" s="69"/>
      <c r="O769" s="69"/>
      <c r="P769" s="69"/>
      <c r="Q769" s="69"/>
      <c r="R769" s="69"/>
      <c r="S769" s="69"/>
      <c r="T769" s="69"/>
      <c r="U769" s="69"/>
      <c r="V769" s="69"/>
      <c r="W769" s="69"/>
      <c r="X769" s="69"/>
      <c r="Y769" s="69"/>
      <c r="Z769" s="69"/>
    </row>
    <row r="770" spans="1:26" ht="15.75" customHeight="1" x14ac:dyDescent="0.25">
      <c r="A770" s="69"/>
      <c r="B770" s="69"/>
      <c r="C770" s="69"/>
      <c r="D770" s="69"/>
      <c r="E770" s="69"/>
      <c r="F770" s="69"/>
      <c r="G770" s="69"/>
      <c r="H770" s="69"/>
      <c r="I770" s="69"/>
      <c r="J770" s="69"/>
      <c r="K770" s="69"/>
      <c r="L770" s="69"/>
      <c r="M770" s="69"/>
      <c r="N770" s="69"/>
      <c r="O770" s="69"/>
      <c r="P770" s="69"/>
      <c r="Q770" s="69"/>
      <c r="R770" s="69"/>
      <c r="S770" s="69"/>
      <c r="T770" s="69"/>
      <c r="U770" s="69"/>
      <c r="V770" s="69"/>
      <c r="W770" s="69"/>
      <c r="X770" s="69"/>
      <c r="Y770" s="69"/>
      <c r="Z770" s="69"/>
    </row>
    <row r="771" spans="1:26" ht="15.75" customHeight="1" x14ac:dyDescent="0.25">
      <c r="A771" s="69"/>
      <c r="B771" s="69"/>
      <c r="C771" s="69"/>
      <c r="D771" s="69"/>
      <c r="E771" s="69"/>
      <c r="F771" s="69"/>
      <c r="G771" s="69"/>
      <c r="H771" s="69"/>
      <c r="I771" s="69"/>
      <c r="J771" s="69"/>
      <c r="K771" s="69"/>
      <c r="L771" s="69"/>
      <c r="M771" s="69"/>
      <c r="N771" s="69"/>
      <c r="O771" s="69"/>
      <c r="P771" s="69"/>
      <c r="Q771" s="69"/>
      <c r="R771" s="69"/>
      <c r="S771" s="69"/>
      <c r="T771" s="69"/>
      <c r="U771" s="69"/>
      <c r="V771" s="69"/>
      <c r="W771" s="69"/>
      <c r="X771" s="69"/>
      <c r="Y771" s="69"/>
      <c r="Z771" s="69"/>
    </row>
    <row r="772" spans="1:26" ht="15.75" customHeight="1" x14ac:dyDescent="0.25">
      <c r="A772" s="69"/>
      <c r="B772" s="69"/>
      <c r="C772" s="69"/>
      <c r="D772" s="69"/>
      <c r="E772" s="69"/>
      <c r="F772" s="69"/>
      <c r="G772" s="69"/>
      <c r="H772" s="69"/>
      <c r="I772" s="69"/>
      <c r="J772" s="69"/>
      <c r="K772" s="69"/>
      <c r="L772" s="69"/>
      <c r="M772" s="69"/>
      <c r="N772" s="69"/>
      <c r="O772" s="69"/>
      <c r="P772" s="69"/>
      <c r="Q772" s="69"/>
      <c r="R772" s="69"/>
      <c r="S772" s="69"/>
      <c r="T772" s="69"/>
      <c r="U772" s="69"/>
      <c r="V772" s="69"/>
      <c r="W772" s="69"/>
      <c r="X772" s="69"/>
      <c r="Y772" s="69"/>
      <c r="Z772" s="69"/>
    </row>
    <row r="773" spans="1:26" ht="15.75" customHeight="1" x14ac:dyDescent="0.25">
      <c r="A773" s="69"/>
      <c r="B773" s="69"/>
      <c r="C773" s="69"/>
      <c r="D773" s="69"/>
      <c r="E773" s="69"/>
      <c r="F773" s="69"/>
      <c r="G773" s="69"/>
      <c r="H773" s="69"/>
      <c r="I773" s="69"/>
      <c r="J773" s="69"/>
      <c r="K773" s="69"/>
      <c r="L773" s="69"/>
      <c r="M773" s="69"/>
      <c r="N773" s="69"/>
      <c r="O773" s="69"/>
      <c r="P773" s="69"/>
      <c r="Q773" s="69"/>
      <c r="R773" s="69"/>
      <c r="S773" s="69"/>
      <c r="T773" s="69"/>
      <c r="U773" s="69"/>
      <c r="V773" s="69"/>
      <c r="W773" s="69"/>
      <c r="X773" s="69"/>
      <c r="Y773" s="69"/>
      <c r="Z773" s="69"/>
    </row>
    <row r="774" spans="1:26" ht="15.75" customHeight="1" x14ac:dyDescent="0.25">
      <c r="A774" s="69"/>
      <c r="B774" s="69"/>
      <c r="C774" s="69"/>
      <c r="D774" s="69"/>
      <c r="E774" s="69"/>
      <c r="F774" s="69"/>
      <c r="G774" s="69"/>
      <c r="H774" s="69"/>
      <c r="I774" s="69"/>
      <c r="J774" s="69"/>
      <c r="K774" s="69"/>
      <c r="L774" s="69"/>
      <c r="M774" s="69"/>
      <c r="N774" s="69"/>
      <c r="O774" s="69"/>
      <c r="P774" s="69"/>
      <c r="Q774" s="69"/>
      <c r="R774" s="69"/>
      <c r="S774" s="69"/>
      <c r="T774" s="69"/>
      <c r="U774" s="69"/>
      <c r="V774" s="69"/>
      <c r="W774" s="69"/>
      <c r="X774" s="69"/>
      <c r="Y774" s="69"/>
      <c r="Z774" s="69"/>
    </row>
    <row r="775" spans="1:26" ht="15.75" customHeight="1" x14ac:dyDescent="0.25">
      <c r="A775" s="69"/>
      <c r="B775" s="69"/>
      <c r="C775" s="69"/>
      <c r="D775" s="69"/>
      <c r="E775" s="69"/>
      <c r="F775" s="69"/>
      <c r="G775" s="69"/>
      <c r="H775" s="69"/>
      <c r="I775" s="69"/>
      <c r="J775" s="69"/>
      <c r="K775" s="69"/>
      <c r="L775" s="69"/>
      <c r="M775" s="69"/>
      <c r="N775" s="69"/>
      <c r="O775" s="69"/>
      <c r="P775" s="69"/>
      <c r="Q775" s="69"/>
      <c r="R775" s="69"/>
      <c r="S775" s="69"/>
      <c r="T775" s="69"/>
      <c r="U775" s="69"/>
      <c r="V775" s="69"/>
      <c r="W775" s="69"/>
      <c r="X775" s="69"/>
      <c r="Y775" s="69"/>
      <c r="Z775" s="69"/>
    </row>
    <row r="776" spans="1:26" ht="15.75" customHeight="1" x14ac:dyDescent="0.25">
      <c r="A776" s="69"/>
      <c r="B776" s="69"/>
      <c r="C776" s="69"/>
      <c r="D776" s="69"/>
      <c r="E776" s="69"/>
      <c r="F776" s="69"/>
      <c r="G776" s="69"/>
      <c r="H776" s="69"/>
      <c r="I776" s="69"/>
      <c r="J776" s="69"/>
      <c r="K776" s="69"/>
      <c r="L776" s="69"/>
      <c r="M776" s="69"/>
      <c r="N776" s="69"/>
      <c r="O776" s="69"/>
      <c r="P776" s="69"/>
      <c r="Q776" s="69"/>
      <c r="R776" s="69"/>
      <c r="S776" s="69"/>
      <c r="T776" s="69"/>
      <c r="U776" s="69"/>
      <c r="V776" s="69"/>
      <c r="W776" s="69"/>
      <c r="X776" s="69"/>
      <c r="Y776" s="69"/>
      <c r="Z776" s="69"/>
    </row>
    <row r="777" spans="1:26" ht="15.75" customHeight="1" x14ac:dyDescent="0.25">
      <c r="A777" s="69"/>
      <c r="B777" s="69"/>
      <c r="C777" s="69"/>
      <c r="D777" s="69"/>
      <c r="E777" s="69"/>
      <c r="F777" s="69"/>
      <c r="G777" s="69"/>
      <c r="H777" s="69"/>
      <c r="I777" s="69"/>
      <c r="J777" s="69"/>
      <c r="K777" s="69"/>
      <c r="L777" s="69"/>
      <c r="M777" s="69"/>
      <c r="N777" s="69"/>
      <c r="O777" s="69"/>
      <c r="P777" s="69"/>
      <c r="Q777" s="69"/>
      <c r="R777" s="69"/>
      <c r="S777" s="69"/>
      <c r="T777" s="69"/>
      <c r="U777" s="69"/>
      <c r="V777" s="69"/>
      <c r="W777" s="69"/>
      <c r="X777" s="69"/>
      <c r="Y777" s="69"/>
      <c r="Z777" s="69"/>
    </row>
    <row r="778" spans="1:26" ht="15.75" customHeight="1" x14ac:dyDescent="0.25">
      <c r="A778" s="69"/>
      <c r="B778" s="69"/>
      <c r="C778" s="69"/>
      <c r="D778" s="69"/>
      <c r="E778" s="69"/>
      <c r="F778" s="69"/>
      <c r="G778" s="69"/>
      <c r="H778" s="69"/>
      <c r="I778" s="69"/>
      <c r="J778" s="69"/>
      <c r="K778" s="69"/>
      <c r="L778" s="69"/>
      <c r="M778" s="69"/>
      <c r="N778" s="69"/>
      <c r="O778" s="69"/>
      <c r="P778" s="69"/>
      <c r="Q778" s="69"/>
      <c r="R778" s="69"/>
      <c r="S778" s="69"/>
      <c r="T778" s="69"/>
      <c r="U778" s="69"/>
      <c r="V778" s="69"/>
      <c r="W778" s="69"/>
      <c r="X778" s="69"/>
      <c r="Y778" s="69"/>
      <c r="Z778" s="69"/>
    </row>
    <row r="779" spans="1:26" ht="15.75" customHeight="1" x14ac:dyDescent="0.25">
      <c r="A779" s="69"/>
      <c r="B779" s="69"/>
      <c r="C779" s="69"/>
      <c r="D779" s="69"/>
      <c r="E779" s="69"/>
      <c r="F779" s="69"/>
      <c r="G779" s="69"/>
      <c r="H779" s="69"/>
      <c r="I779" s="69"/>
      <c r="J779" s="69"/>
      <c r="K779" s="69"/>
      <c r="L779" s="69"/>
      <c r="M779" s="69"/>
      <c r="N779" s="69"/>
      <c r="O779" s="69"/>
      <c r="P779" s="69"/>
      <c r="Q779" s="69"/>
      <c r="R779" s="69"/>
      <c r="S779" s="69"/>
      <c r="T779" s="69"/>
      <c r="U779" s="69"/>
      <c r="V779" s="69"/>
      <c r="W779" s="69"/>
      <c r="X779" s="69"/>
      <c r="Y779" s="69"/>
      <c r="Z779" s="69"/>
    </row>
    <row r="780" spans="1:26" ht="15.75" customHeight="1" x14ac:dyDescent="0.25">
      <c r="A780" s="69"/>
      <c r="B780" s="69"/>
      <c r="C780" s="69"/>
      <c r="D780" s="69"/>
      <c r="E780" s="69"/>
      <c r="F780" s="69"/>
      <c r="G780" s="69"/>
      <c r="H780" s="69"/>
      <c r="I780" s="69"/>
      <c r="J780" s="69"/>
      <c r="K780" s="69"/>
      <c r="L780" s="69"/>
      <c r="M780" s="69"/>
      <c r="N780" s="69"/>
      <c r="O780" s="69"/>
      <c r="P780" s="69"/>
      <c r="Q780" s="69"/>
      <c r="R780" s="69"/>
      <c r="S780" s="69"/>
      <c r="T780" s="69"/>
      <c r="U780" s="69"/>
      <c r="V780" s="69"/>
      <c r="W780" s="69"/>
      <c r="X780" s="69"/>
      <c r="Y780" s="69"/>
      <c r="Z780" s="69"/>
    </row>
    <row r="781" spans="1:26" ht="15.75" customHeight="1" x14ac:dyDescent="0.25">
      <c r="A781" s="69"/>
      <c r="B781" s="69"/>
      <c r="C781" s="69"/>
      <c r="D781" s="69"/>
      <c r="E781" s="69"/>
      <c r="F781" s="69"/>
      <c r="G781" s="69"/>
      <c r="H781" s="69"/>
      <c r="I781" s="69"/>
      <c r="J781" s="69"/>
      <c r="K781" s="69"/>
      <c r="L781" s="69"/>
      <c r="M781" s="69"/>
      <c r="N781" s="69"/>
      <c r="O781" s="69"/>
      <c r="P781" s="69"/>
      <c r="Q781" s="69"/>
      <c r="R781" s="69"/>
      <c r="S781" s="69"/>
      <c r="T781" s="69"/>
      <c r="U781" s="69"/>
      <c r="V781" s="69"/>
      <c r="W781" s="69"/>
      <c r="X781" s="69"/>
      <c r="Y781" s="69"/>
      <c r="Z781" s="69"/>
    </row>
    <row r="782" spans="1:26" ht="15.75" customHeight="1" x14ac:dyDescent="0.25">
      <c r="A782" s="69"/>
      <c r="B782" s="69"/>
      <c r="C782" s="69"/>
      <c r="D782" s="69"/>
      <c r="E782" s="69"/>
      <c r="F782" s="69"/>
      <c r="G782" s="69"/>
      <c r="H782" s="69"/>
      <c r="I782" s="69"/>
      <c r="J782" s="69"/>
      <c r="K782" s="69"/>
      <c r="L782" s="69"/>
      <c r="M782" s="69"/>
      <c r="N782" s="69"/>
      <c r="O782" s="69"/>
      <c r="P782" s="69"/>
      <c r="Q782" s="69"/>
      <c r="R782" s="69"/>
      <c r="S782" s="69"/>
      <c r="T782" s="69"/>
      <c r="U782" s="69"/>
      <c r="V782" s="69"/>
      <c r="W782" s="69"/>
      <c r="X782" s="69"/>
      <c r="Y782" s="69"/>
      <c r="Z782" s="69"/>
    </row>
    <row r="783" spans="1:26" ht="15.75" customHeight="1" x14ac:dyDescent="0.25">
      <c r="A783" s="69"/>
      <c r="B783" s="69"/>
      <c r="C783" s="69"/>
      <c r="D783" s="69"/>
      <c r="E783" s="69"/>
      <c r="F783" s="69"/>
      <c r="G783" s="69"/>
      <c r="H783" s="69"/>
      <c r="I783" s="69"/>
      <c r="J783" s="69"/>
      <c r="K783" s="69"/>
      <c r="L783" s="69"/>
      <c r="M783" s="69"/>
      <c r="N783" s="69"/>
      <c r="O783" s="69"/>
      <c r="P783" s="69"/>
      <c r="Q783" s="69"/>
      <c r="R783" s="69"/>
      <c r="S783" s="69"/>
      <c r="T783" s="69"/>
      <c r="U783" s="69"/>
      <c r="V783" s="69"/>
      <c r="W783" s="69"/>
      <c r="X783" s="69"/>
      <c r="Y783" s="69"/>
      <c r="Z783" s="69"/>
    </row>
    <row r="784" spans="1:26" ht="15.75" customHeight="1" x14ac:dyDescent="0.25">
      <c r="A784" s="69"/>
      <c r="B784" s="69"/>
      <c r="C784" s="69"/>
      <c r="D784" s="69"/>
      <c r="E784" s="69"/>
      <c r="F784" s="69"/>
      <c r="G784" s="69"/>
      <c r="H784" s="69"/>
      <c r="I784" s="69"/>
      <c r="J784" s="69"/>
      <c r="K784" s="69"/>
      <c r="L784" s="69"/>
      <c r="M784" s="69"/>
      <c r="N784" s="69"/>
      <c r="O784" s="69"/>
      <c r="P784" s="69"/>
      <c r="Q784" s="69"/>
      <c r="R784" s="69"/>
      <c r="S784" s="69"/>
      <c r="T784" s="69"/>
      <c r="U784" s="69"/>
      <c r="V784" s="69"/>
      <c r="W784" s="69"/>
      <c r="X784" s="69"/>
      <c r="Y784" s="69"/>
      <c r="Z784" s="69"/>
    </row>
    <row r="785" spans="1:26" ht="15.75" customHeight="1" x14ac:dyDescent="0.25">
      <c r="A785" s="69"/>
      <c r="B785" s="69"/>
      <c r="C785" s="69"/>
      <c r="D785" s="69"/>
      <c r="E785" s="69"/>
      <c r="F785" s="69"/>
      <c r="G785" s="69"/>
      <c r="H785" s="69"/>
      <c r="I785" s="69"/>
      <c r="J785" s="69"/>
      <c r="K785" s="69"/>
      <c r="L785" s="69"/>
      <c r="M785" s="69"/>
      <c r="N785" s="69"/>
      <c r="O785" s="69"/>
      <c r="P785" s="69"/>
      <c r="Q785" s="69"/>
      <c r="R785" s="69"/>
      <c r="S785" s="69"/>
      <c r="T785" s="69"/>
      <c r="U785" s="69"/>
      <c r="V785" s="69"/>
      <c r="W785" s="69"/>
      <c r="X785" s="69"/>
      <c r="Y785" s="69"/>
      <c r="Z785" s="69"/>
    </row>
    <row r="786" spans="1:26" ht="15.75" customHeight="1" x14ac:dyDescent="0.25">
      <c r="A786" s="69"/>
      <c r="B786" s="69"/>
      <c r="C786" s="69"/>
      <c r="D786" s="69"/>
      <c r="E786" s="69"/>
      <c r="F786" s="69"/>
      <c r="G786" s="69"/>
      <c r="H786" s="69"/>
      <c r="I786" s="69"/>
      <c r="J786" s="69"/>
      <c r="K786" s="69"/>
      <c r="L786" s="69"/>
      <c r="M786" s="69"/>
      <c r="N786" s="69"/>
      <c r="O786" s="69"/>
      <c r="P786" s="69"/>
      <c r="Q786" s="69"/>
      <c r="R786" s="69"/>
      <c r="S786" s="69"/>
      <c r="T786" s="69"/>
      <c r="U786" s="69"/>
      <c r="V786" s="69"/>
      <c r="W786" s="69"/>
      <c r="X786" s="69"/>
      <c r="Y786" s="69"/>
      <c r="Z786" s="69"/>
    </row>
    <row r="787" spans="1:26" ht="15.75" customHeight="1" x14ac:dyDescent="0.25">
      <c r="A787" s="69"/>
      <c r="B787" s="69"/>
      <c r="C787" s="69"/>
      <c r="D787" s="69"/>
      <c r="E787" s="69"/>
      <c r="F787" s="69"/>
      <c r="G787" s="69"/>
      <c r="H787" s="69"/>
      <c r="I787" s="69"/>
      <c r="J787" s="69"/>
      <c r="K787" s="69"/>
      <c r="L787" s="69"/>
      <c r="M787" s="69"/>
      <c r="N787" s="69"/>
      <c r="O787" s="69"/>
      <c r="P787" s="69"/>
      <c r="Q787" s="69"/>
      <c r="R787" s="69"/>
      <c r="S787" s="69"/>
      <c r="T787" s="69"/>
      <c r="U787" s="69"/>
      <c r="V787" s="69"/>
      <c r="W787" s="69"/>
      <c r="X787" s="69"/>
      <c r="Y787" s="69"/>
      <c r="Z787" s="69"/>
    </row>
    <row r="788" spans="1:26" ht="15.75" customHeight="1" x14ac:dyDescent="0.25">
      <c r="A788" s="69"/>
      <c r="B788" s="69"/>
      <c r="C788" s="69"/>
      <c r="D788" s="69"/>
      <c r="E788" s="69"/>
      <c r="F788" s="69"/>
      <c r="G788" s="69"/>
      <c r="H788" s="69"/>
      <c r="I788" s="69"/>
      <c r="J788" s="69"/>
      <c r="K788" s="69"/>
      <c r="L788" s="69"/>
      <c r="M788" s="69"/>
      <c r="N788" s="69"/>
      <c r="O788" s="69"/>
      <c r="P788" s="69"/>
      <c r="Q788" s="69"/>
      <c r="R788" s="69"/>
      <c r="S788" s="69"/>
      <c r="T788" s="69"/>
      <c r="U788" s="69"/>
      <c r="V788" s="69"/>
      <c r="W788" s="69"/>
      <c r="X788" s="69"/>
      <c r="Y788" s="69"/>
      <c r="Z788" s="69"/>
    </row>
    <row r="789" spans="1:26" ht="15.75" customHeight="1" x14ac:dyDescent="0.25">
      <c r="A789" s="69"/>
      <c r="B789" s="69"/>
      <c r="C789" s="69"/>
      <c r="D789" s="69"/>
      <c r="E789" s="69"/>
      <c r="F789" s="69"/>
      <c r="G789" s="69"/>
      <c r="H789" s="69"/>
      <c r="I789" s="69"/>
      <c r="J789" s="69"/>
      <c r="K789" s="69"/>
      <c r="L789" s="69"/>
      <c r="M789" s="69"/>
      <c r="N789" s="69"/>
      <c r="O789" s="69"/>
      <c r="P789" s="69"/>
      <c r="Q789" s="69"/>
      <c r="R789" s="69"/>
      <c r="S789" s="69"/>
      <c r="T789" s="69"/>
      <c r="U789" s="69"/>
      <c r="V789" s="69"/>
      <c r="W789" s="69"/>
      <c r="X789" s="69"/>
      <c r="Y789" s="69"/>
      <c r="Z789" s="69"/>
    </row>
    <row r="790" spans="1:26" ht="15.75" customHeight="1" x14ac:dyDescent="0.25">
      <c r="A790" s="69"/>
      <c r="B790" s="69"/>
      <c r="C790" s="69"/>
      <c r="D790" s="69"/>
      <c r="E790" s="69"/>
      <c r="F790" s="69"/>
      <c r="G790" s="69"/>
      <c r="H790" s="69"/>
      <c r="I790" s="69"/>
      <c r="J790" s="69"/>
      <c r="K790" s="69"/>
      <c r="L790" s="69"/>
      <c r="M790" s="69"/>
      <c r="N790" s="69"/>
      <c r="O790" s="69"/>
      <c r="P790" s="69"/>
      <c r="Q790" s="69"/>
      <c r="R790" s="69"/>
      <c r="S790" s="69"/>
      <c r="T790" s="69"/>
      <c r="U790" s="69"/>
      <c r="V790" s="69"/>
      <c r="W790" s="69"/>
      <c r="X790" s="69"/>
      <c r="Y790" s="69"/>
      <c r="Z790" s="69"/>
    </row>
    <row r="791" spans="1:26" ht="15.75" customHeight="1" x14ac:dyDescent="0.25">
      <c r="A791" s="69"/>
      <c r="B791" s="69"/>
      <c r="C791" s="69"/>
      <c r="D791" s="69"/>
      <c r="E791" s="69"/>
      <c r="F791" s="69"/>
      <c r="G791" s="69"/>
      <c r="H791" s="69"/>
      <c r="I791" s="69"/>
      <c r="J791" s="69"/>
      <c r="K791" s="69"/>
      <c r="L791" s="69"/>
      <c r="M791" s="69"/>
      <c r="N791" s="69"/>
      <c r="O791" s="69"/>
      <c r="P791" s="69"/>
      <c r="Q791" s="69"/>
      <c r="R791" s="69"/>
      <c r="S791" s="69"/>
      <c r="T791" s="69"/>
      <c r="U791" s="69"/>
      <c r="V791" s="69"/>
      <c r="W791" s="69"/>
      <c r="X791" s="69"/>
      <c r="Y791" s="69"/>
      <c r="Z791" s="69"/>
    </row>
    <row r="792" spans="1:26" ht="15.75" customHeight="1" x14ac:dyDescent="0.25">
      <c r="A792" s="69"/>
      <c r="B792" s="69"/>
      <c r="C792" s="69"/>
      <c r="D792" s="69"/>
      <c r="E792" s="69"/>
      <c r="F792" s="69"/>
      <c r="G792" s="69"/>
      <c r="H792" s="69"/>
      <c r="I792" s="69"/>
      <c r="J792" s="69"/>
      <c r="K792" s="69"/>
      <c r="L792" s="69"/>
      <c r="M792" s="69"/>
      <c r="N792" s="69"/>
      <c r="O792" s="69"/>
      <c r="P792" s="69"/>
      <c r="Q792" s="69"/>
      <c r="R792" s="69"/>
      <c r="S792" s="69"/>
      <c r="T792" s="69"/>
      <c r="U792" s="69"/>
      <c r="V792" s="69"/>
      <c r="W792" s="69"/>
      <c r="X792" s="69"/>
      <c r="Y792" s="69"/>
      <c r="Z792" s="69"/>
    </row>
    <row r="793" spans="1:26" ht="15.75" customHeight="1" x14ac:dyDescent="0.25">
      <c r="A793" s="69"/>
      <c r="B793" s="69"/>
      <c r="C793" s="69"/>
      <c r="D793" s="69"/>
      <c r="E793" s="69"/>
      <c r="F793" s="69"/>
      <c r="G793" s="69"/>
      <c r="H793" s="69"/>
      <c r="I793" s="69"/>
      <c r="J793" s="69"/>
      <c r="K793" s="69"/>
      <c r="L793" s="69"/>
      <c r="M793" s="69"/>
      <c r="N793" s="69"/>
      <c r="O793" s="69"/>
      <c r="P793" s="69"/>
      <c r="Q793" s="69"/>
      <c r="R793" s="69"/>
      <c r="S793" s="69"/>
      <c r="T793" s="69"/>
      <c r="U793" s="69"/>
      <c r="V793" s="69"/>
      <c r="W793" s="69"/>
      <c r="X793" s="69"/>
      <c r="Y793" s="69"/>
      <c r="Z793" s="69"/>
    </row>
    <row r="794" spans="1:26" ht="15.75" customHeight="1" x14ac:dyDescent="0.25">
      <c r="A794" s="69"/>
      <c r="B794" s="69"/>
      <c r="C794" s="69"/>
      <c r="D794" s="69"/>
      <c r="E794" s="69"/>
      <c r="F794" s="69"/>
      <c r="G794" s="69"/>
      <c r="H794" s="69"/>
      <c r="I794" s="69"/>
      <c r="J794" s="69"/>
      <c r="K794" s="69"/>
      <c r="L794" s="69"/>
      <c r="M794" s="69"/>
      <c r="N794" s="69"/>
      <c r="O794" s="69"/>
      <c r="P794" s="69"/>
      <c r="Q794" s="69"/>
      <c r="R794" s="69"/>
      <c r="S794" s="69"/>
      <c r="T794" s="69"/>
      <c r="U794" s="69"/>
      <c r="V794" s="69"/>
      <c r="W794" s="69"/>
      <c r="X794" s="69"/>
      <c r="Y794" s="69"/>
      <c r="Z794" s="69"/>
    </row>
    <row r="795" spans="1:26" ht="15.75" customHeight="1" x14ac:dyDescent="0.25">
      <c r="A795" s="69"/>
      <c r="B795" s="69"/>
      <c r="C795" s="69"/>
      <c r="D795" s="69"/>
      <c r="E795" s="69"/>
      <c r="F795" s="69"/>
      <c r="G795" s="69"/>
      <c r="H795" s="69"/>
      <c r="I795" s="69"/>
      <c r="J795" s="69"/>
      <c r="K795" s="69"/>
      <c r="L795" s="69"/>
      <c r="M795" s="69"/>
      <c r="N795" s="69"/>
      <c r="O795" s="69"/>
      <c r="P795" s="69"/>
      <c r="Q795" s="69"/>
      <c r="R795" s="69"/>
      <c r="S795" s="69"/>
      <c r="T795" s="69"/>
      <c r="U795" s="69"/>
      <c r="V795" s="69"/>
      <c r="W795" s="69"/>
      <c r="X795" s="69"/>
      <c r="Y795" s="69"/>
      <c r="Z795" s="69"/>
    </row>
    <row r="796" spans="1:26" ht="15.75" customHeight="1" x14ac:dyDescent="0.25">
      <c r="A796" s="69"/>
      <c r="B796" s="69"/>
      <c r="C796" s="69"/>
      <c r="D796" s="69"/>
      <c r="E796" s="69"/>
      <c r="F796" s="69"/>
      <c r="G796" s="69"/>
      <c r="H796" s="69"/>
      <c r="I796" s="69"/>
      <c r="J796" s="69"/>
      <c r="K796" s="69"/>
      <c r="L796" s="69"/>
      <c r="M796" s="69"/>
      <c r="N796" s="69"/>
      <c r="O796" s="69"/>
      <c r="P796" s="69"/>
      <c r="Q796" s="69"/>
      <c r="R796" s="69"/>
      <c r="S796" s="69"/>
      <c r="T796" s="69"/>
      <c r="U796" s="69"/>
      <c r="V796" s="69"/>
      <c r="W796" s="69"/>
      <c r="X796" s="69"/>
      <c r="Y796" s="69"/>
      <c r="Z796" s="69"/>
    </row>
    <row r="797" spans="1:26" ht="15.75" customHeight="1" x14ac:dyDescent="0.25">
      <c r="A797" s="69"/>
      <c r="B797" s="69"/>
      <c r="C797" s="69"/>
      <c r="D797" s="69"/>
      <c r="E797" s="69"/>
      <c r="F797" s="69"/>
      <c r="G797" s="69"/>
      <c r="H797" s="69"/>
      <c r="I797" s="69"/>
      <c r="J797" s="69"/>
      <c r="K797" s="69"/>
      <c r="L797" s="69"/>
      <c r="M797" s="69"/>
      <c r="N797" s="69"/>
      <c r="O797" s="69"/>
      <c r="P797" s="69"/>
      <c r="Q797" s="69"/>
      <c r="R797" s="69"/>
      <c r="S797" s="69"/>
      <c r="T797" s="69"/>
      <c r="U797" s="69"/>
      <c r="V797" s="69"/>
      <c r="W797" s="69"/>
      <c r="X797" s="69"/>
      <c r="Y797" s="69"/>
      <c r="Z797" s="69"/>
    </row>
    <row r="798" spans="1:26" ht="15.75" customHeight="1" x14ac:dyDescent="0.25">
      <c r="A798" s="69"/>
      <c r="B798" s="69"/>
      <c r="C798" s="69"/>
      <c r="D798" s="69"/>
      <c r="E798" s="69"/>
      <c r="F798" s="69"/>
      <c r="G798" s="69"/>
      <c r="H798" s="69"/>
      <c r="I798" s="69"/>
      <c r="J798" s="69"/>
      <c r="K798" s="69"/>
      <c r="L798" s="69"/>
      <c r="M798" s="69"/>
      <c r="N798" s="69"/>
      <c r="O798" s="69"/>
      <c r="P798" s="69"/>
      <c r="Q798" s="69"/>
      <c r="R798" s="69"/>
      <c r="S798" s="69"/>
      <c r="T798" s="69"/>
      <c r="U798" s="69"/>
      <c r="V798" s="69"/>
      <c r="W798" s="69"/>
      <c r="X798" s="69"/>
      <c r="Y798" s="69"/>
      <c r="Z798" s="69"/>
    </row>
    <row r="799" spans="1:26" ht="15.75" customHeight="1" x14ac:dyDescent="0.25">
      <c r="A799" s="69"/>
      <c r="B799" s="69"/>
      <c r="C799" s="69"/>
      <c r="D799" s="69"/>
      <c r="E799" s="69"/>
      <c r="F799" s="69"/>
      <c r="G799" s="69"/>
      <c r="H799" s="69"/>
      <c r="I799" s="69"/>
      <c r="J799" s="69"/>
      <c r="K799" s="69"/>
      <c r="L799" s="69"/>
      <c r="M799" s="69"/>
      <c r="N799" s="69"/>
      <c r="O799" s="69"/>
      <c r="P799" s="69"/>
      <c r="Q799" s="69"/>
      <c r="R799" s="69"/>
      <c r="S799" s="69"/>
      <c r="T799" s="69"/>
      <c r="U799" s="69"/>
      <c r="V799" s="69"/>
      <c r="W799" s="69"/>
      <c r="X799" s="69"/>
      <c r="Y799" s="69"/>
      <c r="Z799" s="69"/>
    </row>
    <row r="800" spans="1:26" ht="15.75" customHeight="1" x14ac:dyDescent="0.25">
      <c r="A800" s="69"/>
      <c r="B800" s="69"/>
      <c r="C800" s="69"/>
      <c r="D800" s="69"/>
      <c r="E800" s="69"/>
      <c r="F800" s="69"/>
      <c r="G800" s="69"/>
      <c r="H800" s="69"/>
      <c r="I800" s="69"/>
      <c r="J800" s="69"/>
      <c r="K800" s="69"/>
      <c r="L800" s="69"/>
      <c r="M800" s="69"/>
      <c r="N800" s="69"/>
      <c r="O800" s="69"/>
      <c r="P800" s="69"/>
      <c r="Q800" s="69"/>
      <c r="R800" s="69"/>
      <c r="S800" s="69"/>
      <c r="T800" s="69"/>
      <c r="U800" s="69"/>
      <c r="V800" s="69"/>
      <c r="W800" s="69"/>
      <c r="X800" s="69"/>
      <c r="Y800" s="69"/>
      <c r="Z800" s="69"/>
    </row>
    <row r="801" spans="1:26" ht="15.75" customHeight="1" x14ac:dyDescent="0.25">
      <c r="A801" s="69"/>
      <c r="B801" s="69"/>
      <c r="C801" s="69"/>
      <c r="D801" s="69"/>
      <c r="E801" s="69"/>
      <c r="F801" s="69"/>
      <c r="G801" s="69"/>
      <c r="H801" s="69"/>
      <c r="I801" s="69"/>
      <c r="J801" s="69"/>
      <c r="K801" s="69"/>
      <c r="L801" s="69"/>
      <c r="M801" s="69"/>
      <c r="N801" s="69"/>
      <c r="O801" s="69"/>
      <c r="P801" s="69"/>
      <c r="Q801" s="69"/>
      <c r="R801" s="69"/>
      <c r="S801" s="69"/>
      <c r="T801" s="69"/>
      <c r="U801" s="69"/>
      <c r="V801" s="69"/>
      <c r="W801" s="69"/>
      <c r="X801" s="69"/>
      <c r="Y801" s="69"/>
      <c r="Z801" s="69"/>
    </row>
    <row r="802" spans="1:26" ht="15.75" customHeight="1" x14ac:dyDescent="0.25">
      <c r="A802" s="69"/>
      <c r="B802" s="69"/>
      <c r="C802" s="69"/>
      <c r="D802" s="69"/>
      <c r="E802" s="69"/>
      <c r="F802" s="69"/>
      <c r="G802" s="69"/>
      <c r="H802" s="69"/>
      <c r="I802" s="69"/>
      <c r="J802" s="69"/>
      <c r="K802" s="69"/>
      <c r="L802" s="69"/>
      <c r="M802" s="69"/>
      <c r="N802" s="69"/>
      <c r="O802" s="69"/>
      <c r="P802" s="69"/>
      <c r="Q802" s="69"/>
      <c r="R802" s="69"/>
      <c r="S802" s="69"/>
      <c r="T802" s="69"/>
      <c r="U802" s="69"/>
      <c r="V802" s="69"/>
      <c r="W802" s="69"/>
      <c r="X802" s="69"/>
      <c r="Y802" s="69"/>
      <c r="Z802" s="69"/>
    </row>
    <row r="803" spans="1:26" ht="15.75" customHeight="1" x14ac:dyDescent="0.25">
      <c r="A803" s="69"/>
      <c r="B803" s="69"/>
      <c r="C803" s="69"/>
      <c r="D803" s="69"/>
      <c r="E803" s="69"/>
      <c r="F803" s="69"/>
      <c r="G803" s="69"/>
      <c r="H803" s="69"/>
      <c r="I803" s="69"/>
      <c r="J803" s="69"/>
      <c r="K803" s="69"/>
      <c r="L803" s="69"/>
      <c r="M803" s="69"/>
      <c r="N803" s="69"/>
      <c r="O803" s="69"/>
      <c r="P803" s="69"/>
      <c r="Q803" s="69"/>
      <c r="R803" s="69"/>
      <c r="S803" s="69"/>
      <c r="T803" s="69"/>
      <c r="U803" s="69"/>
      <c r="V803" s="69"/>
      <c r="W803" s="69"/>
      <c r="X803" s="69"/>
      <c r="Y803" s="69"/>
      <c r="Z803" s="69"/>
    </row>
    <row r="804" spans="1:26" ht="15.75" customHeight="1" x14ac:dyDescent="0.25">
      <c r="A804" s="69"/>
      <c r="B804" s="69"/>
      <c r="C804" s="69"/>
      <c r="D804" s="69"/>
      <c r="E804" s="69"/>
      <c r="F804" s="69"/>
      <c r="G804" s="69"/>
      <c r="H804" s="69"/>
      <c r="I804" s="69"/>
      <c r="J804" s="69"/>
      <c r="K804" s="69"/>
      <c r="L804" s="69"/>
      <c r="M804" s="69"/>
      <c r="N804" s="69"/>
      <c r="O804" s="69"/>
      <c r="P804" s="69"/>
      <c r="Q804" s="69"/>
      <c r="R804" s="69"/>
      <c r="S804" s="69"/>
      <c r="T804" s="69"/>
      <c r="U804" s="69"/>
      <c r="V804" s="69"/>
      <c r="W804" s="69"/>
      <c r="X804" s="69"/>
      <c r="Y804" s="69"/>
      <c r="Z804" s="69"/>
    </row>
    <row r="805" spans="1:26" ht="15.75" customHeight="1" x14ac:dyDescent="0.25">
      <c r="A805" s="69"/>
      <c r="B805" s="69"/>
      <c r="C805" s="69"/>
      <c r="D805" s="69"/>
      <c r="E805" s="69"/>
      <c r="F805" s="69"/>
      <c r="G805" s="69"/>
      <c r="H805" s="69"/>
      <c r="I805" s="69"/>
      <c r="J805" s="69"/>
      <c r="K805" s="69"/>
      <c r="L805" s="69"/>
      <c r="M805" s="69"/>
      <c r="N805" s="69"/>
      <c r="O805" s="69"/>
      <c r="P805" s="69"/>
      <c r="Q805" s="69"/>
      <c r="R805" s="69"/>
      <c r="S805" s="69"/>
      <c r="T805" s="69"/>
      <c r="U805" s="69"/>
      <c r="V805" s="69"/>
      <c r="W805" s="69"/>
      <c r="X805" s="69"/>
      <c r="Y805" s="69"/>
      <c r="Z805" s="69"/>
    </row>
    <row r="806" spans="1:26" ht="15.75" customHeight="1" x14ac:dyDescent="0.25">
      <c r="A806" s="69"/>
      <c r="B806" s="69"/>
      <c r="C806" s="69"/>
      <c r="D806" s="69"/>
      <c r="E806" s="69"/>
      <c r="F806" s="69"/>
      <c r="G806" s="69"/>
      <c r="H806" s="69"/>
      <c r="I806" s="69"/>
      <c r="J806" s="69"/>
      <c r="K806" s="69"/>
      <c r="L806" s="69"/>
      <c r="M806" s="69"/>
      <c r="N806" s="69"/>
      <c r="O806" s="69"/>
      <c r="P806" s="69"/>
      <c r="Q806" s="69"/>
      <c r="R806" s="69"/>
      <c r="S806" s="69"/>
      <c r="T806" s="69"/>
      <c r="U806" s="69"/>
      <c r="V806" s="69"/>
      <c r="W806" s="69"/>
      <c r="X806" s="69"/>
      <c r="Y806" s="69"/>
      <c r="Z806" s="69"/>
    </row>
    <row r="807" spans="1:26" ht="15.75" customHeight="1" x14ac:dyDescent="0.25">
      <c r="A807" s="69"/>
      <c r="B807" s="69"/>
      <c r="C807" s="69"/>
      <c r="D807" s="69"/>
      <c r="E807" s="69"/>
      <c r="F807" s="69"/>
      <c r="G807" s="69"/>
      <c r="H807" s="69"/>
      <c r="I807" s="69"/>
      <c r="J807" s="69"/>
      <c r="K807" s="69"/>
      <c r="L807" s="69"/>
      <c r="M807" s="69"/>
      <c r="N807" s="69"/>
      <c r="O807" s="69"/>
      <c r="P807" s="69"/>
      <c r="Q807" s="69"/>
      <c r="R807" s="69"/>
      <c r="S807" s="69"/>
      <c r="T807" s="69"/>
      <c r="U807" s="69"/>
      <c r="V807" s="69"/>
      <c r="W807" s="69"/>
      <c r="X807" s="69"/>
      <c r="Y807" s="69"/>
      <c r="Z807" s="69"/>
    </row>
    <row r="808" spans="1:26" ht="15.75" customHeight="1" x14ac:dyDescent="0.25">
      <c r="A808" s="69"/>
      <c r="B808" s="69"/>
      <c r="C808" s="69"/>
      <c r="D808" s="69"/>
      <c r="E808" s="69"/>
      <c r="F808" s="69"/>
      <c r="G808" s="69"/>
      <c r="H808" s="69"/>
      <c r="I808" s="69"/>
      <c r="J808" s="69"/>
      <c r="K808" s="69"/>
      <c r="L808" s="69"/>
      <c r="M808" s="69"/>
      <c r="N808" s="69"/>
      <c r="O808" s="69"/>
      <c r="P808" s="69"/>
      <c r="Q808" s="69"/>
      <c r="R808" s="69"/>
      <c r="S808" s="69"/>
      <c r="T808" s="69"/>
      <c r="U808" s="69"/>
      <c r="V808" s="69"/>
      <c r="W808" s="69"/>
      <c r="X808" s="69"/>
      <c r="Y808" s="69"/>
      <c r="Z808" s="69"/>
    </row>
    <row r="809" spans="1:26" ht="15.75" customHeight="1" x14ac:dyDescent="0.25">
      <c r="A809" s="69"/>
      <c r="B809" s="69"/>
      <c r="C809" s="69"/>
      <c r="D809" s="69"/>
      <c r="E809" s="69"/>
      <c r="F809" s="69"/>
      <c r="G809" s="69"/>
      <c r="H809" s="69"/>
      <c r="I809" s="69"/>
      <c r="J809" s="69"/>
      <c r="K809" s="69"/>
      <c r="L809" s="69"/>
      <c r="M809" s="69"/>
      <c r="N809" s="69"/>
      <c r="O809" s="69"/>
      <c r="P809" s="69"/>
      <c r="Q809" s="69"/>
      <c r="R809" s="69"/>
      <c r="S809" s="69"/>
      <c r="T809" s="69"/>
      <c r="U809" s="69"/>
      <c r="V809" s="69"/>
      <c r="W809" s="69"/>
      <c r="X809" s="69"/>
      <c r="Y809" s="69"/>
      <c r="Z809" s="69"/>
    </row>
    <row r="810" spans="1:26" ht="15.75" customHeight="1" x14ac:dyDescent="0.25">
      <c r="A810" s="69"/>
      <c r="B810" s="69"/>
      <c r="C810" s="69"/>
      <c r="D810" s="69"/>
      <c r="E810" s="69"/>
      <c r="F810" s="69"/>
      <c r="G810" s="69"/>
      <c r="H810" s="69"/>
      <c r="I810" s="69"/>
      <c r="J810" s="69"/>
      <c r="K810" s="69"/>
      <c r="L810" s="69"/>
      <c r="M810" s="69"/>
      <c r="N810" s="69"/>
      <c r="O810" s="69"/>
      <c r="P810" s="69"/>
      <c r="Q810" s="69"/>
      <c r="R810" s="69"/>
      <c r="S810" s="69"/>
      <c r="T810" s="69"/>
      <c r="U810" s="69"/>
      <c r="V810" s="69"/>
      <c r="W810" s="69"/>
      <c r="X810" s="69"/>
      <c r="Y810" s="69"/>
      <c r="Z810" s="69"/>
    </row>
    <row r="811" spans="1:26" ht="15.75" customHeight="1" x14ac:dyDescent="0.25">
      <c r="A811" s="69"/>
      <c r="B811" s="69"/>
      <c r="C811" s="69"/>
      <c r="D811" s="69"/>
      <c r="E811" s="69"/>
      <c r="F811" s="69"/>
      <c r="G811" s="69"/>
      <c r="H811" s="69"/>
      <c r="I811" s="69"/>
      <c r="J811" s="69"/>
      <c r="K811" s="69"/>
      <c r="L811" s="69"/>
      <c r="M811" s="69"/>
      <c r="N811" s="69"/>
      <c r="O811" s="69"/>
      <c r="P811" s="69"/>
      <c r="Q811" s="69"/>
      <c r="R811" s="69"/>
      <c r="S811" s="69"/>
      <c r="T811" s="69"/>
      <c r="U811" s="69"/>
      <c r="V811" s="69"/>
      <c r="W811" s="69"/>
      <c r="X811" s="69"/>
      <c r="Y811" s="69"/>
      <c r="Z811" s="69"/>
    </row>
    <row r="812" spans="1:26" ht="15.75" customHeight="1" x14ac:dyDescent="0.25">
      <c r="A812" s="69"/>
      <c r="B812" s="69"/>
      <c r="C812" s="69"/>
      <c r="D812" s="69"/>
      <c r="E812" s="69"/>
      <c r="F812" s="69"/>
      <c r="G812" s="69"/>
      <c r="H812" s="69"/>
      <c r="I812" s="69"/>
      <c r="J812" s="69"/>
      <c r="K812" s="69"/>
      <c r="L812" s="69"/>
      <c r="M812" s="69"/>
      <c r="N812" s="69"/>
      <c r="O812" s="69"/>
      <c r="P812" s="69"/>
      <c r="Q812" s="69"/>
      <c r="R812" s="69"/>
      <c r="S812" s="69"/>
      <c r="T812" s="69"/>
      <c r="U812" s="69"/>
      <c r="V812" s="69"/>
      <c r="W812" s="69"/>
      <c r="X812" s="69"/>
      <c r="Y812" s="69"/>
      <c r="Z812" s="69"/>
    </row>
    <row r="813" spans="1:26" ht="15.75" customHeight="1" x14ac:dyDescent="0.25">
      <c r="A813" s="69"/>
      <c r="B813" s="69"/>
      <c r="C813" s="69"/>
      <c r="D813" s="69"/>
      <c r="E813" s="69"/>
      <c r="F813" s="69"/>
      <c r="G813" s="69"/>
      <c r="H813" s="69"/>
      <c r="I813" s="69"/>
      <c r="J813" s="69"/>
      <c r="K813" s="69"/>
      <c r="L813" s="69"/>
      <c r="M813" s="69"/>
      <c r="N813" s="69"/>
      <c r="O813" s="69"/>
      <c r="P813" s="69"/>
      <c r="Q813" s="69"/>
      <c r="R813" s="69"/>
      <c r="S813" s="69"/>
      <c r="T813" s="69"/>
      <c r="U813" s="69"/>
      <c r="V813" s="69"/>
      <c r="W813" s="69"/>
      <c r="X813" s="69"/>
      <c r="Y813" s="69"/>
      <c r="Z813" s="69"/>
    </row>
    <row r="814" spans="1:26" ht="15.75" customHeight="1" x14ac:dyDescent="0.25">
      <c r="A814" s="69"/>
      <c r="B814" s="69"/>
      <c r="C814" s="69"/>
      <c r="D814" s="69"/>
      <c r="E814" s="69"/>
      <c r="F814" s="69"/>
      <c r="G814" s="69"/>
      <c r="H814" s="69"/>
      <c r="I814" s="69"/>
      <c r="J814" s="69"/>
      <c r="K814" s="69"/>
      <c r="L814" s="69"/>
      <c r="M814" s="69"/>
      <c r="N814" s="69"/>
      <c r="O814" s="69"/>
      <c r="P814" s="69"/>
      <c r="Q814" s="69"/>
      <c r="R814" s="69"/>
      <c r="S814" s="69"/>
      <c r="T814" s="69"/>
      <c r="U814" s="69"/>
      <c r="V814" s="69"/>
      <c r="W814" s="69"/>
      <c r="X814" s="69"/>
      <c r="Y814" s="69"/>
      <c r="Z814" s="69"/>
    </row>
    <row r="815" spans="1:26" ht="15.75" customHeight="1" x14ac:dyDescent="0.25">
      <c r="A815" s="69"/>
      <c r="B815" s="69"/>
      <c r="C815" s="69"/>
      <c r="D815" s="69"/>
      <c r="E815" s="69"/>
      <c r="F815" s="69"/>
      <c r="G815" s="69"/>
      <c r="H815" s="69"/>
      <c r="I815" s="69"/>
      <c r="J815" s="69"/>
      <c r="K815" s="69"/>
      <c r="L815" s="69"/>
      <c r="M815" s="69"/>
      <c r="N815" s="69"/>
      <c r="O815" s="69"/>
      <c r="P815" s="69"/>
      <c r="Q815" s="69"/>
      <c r="R815" s="69"/>
      <c r="S815" s="69"/>
      <c r="T815" s="69"/>
      <c r="U815" s="69"/>
      <c r="V815" s="69"/>
      <c r="W815" s="69"/>
      <c r="X815" s="69"/>
      <c r="Y815" s="69"/>
      <c r="Z815" s="69"/>
    </row>
    <row r="816" spans="1:26" ht="15.75" customHeight="1" x14ac:dyDescent="0.25">
      <c r="A816" s="69"/>
      <c r="B816" s="69"/>
      <c r="C816" s="69"/>
      <c r="D816" s="69"/>
      <c r="E816" s="69"/>
      <c r="F816" s="69"/>
      <c r="G816" s="69"/>
      <c r="H816" s="69"/>
      <c r="I816" s="69"/>
      <c r="J816" s="69"/>
      <c r="K816" s="69"/>
      <c r="L816" s="69"/>
      <c r="M816" s="69"/>
      <c r="N816" s="69"/>
      <c r="O816" s="69"/>
      <c r="P816" s="69"/>
      <c r="Q816" s="69"/>
      <c r="R816" s="69"/>
      <c r="S816" s="69"/>
      <c r="T816" s="69"/>
      <c r="U816" s="69"/>
      <c r="V816" s="69"/>
      <c r="W816" s="69"/>
      <c r="X816" s="69"/>
      <c r="Y816" s="69"/>
      <c r="Z816" s="69"/>
    </row>
    <row r="817" spans="1:26" ht="15.75" customHeight="1" x14ac:dyDescent="0.25">
      <c r="A817" s="69"/>
      <c r="B817" s="69"/>
      <c r="C817" s="69"/>
      <c r="D817" s="69"/>
      <c r="E817" s="69"/>
      <c r="F817" s="69"/>
      <c r="G817" s="69"/>
      <c r="H817" s="69"/>
      <c r="I817" s="69"/>
      <c r="J817" s="69"/>
      <c r="K817" s="69"/>
      <c r="L817" s="69"/>
      <c r="M817" s="69"/>
      <c r="N817" s="69"/>
      <c r="O817" s="69"/>
      <c r="P817" s="69"/>
      <c r="Q817" s="69"/>
      <c r="R817" s="69"/>
      <c r="S817" s="69"/>
      <c r="T817" s="69"/>
      <c r="U817" s="69"/>
      <c r="V817" s="69"/>
      <c r="W817" s="69"/>
      <c r="X817" s="69"/>
      <c r="Y817" s="69"/>
      <c r="Z817" s="69"/>
    </row>
    <row r="818" spans="1:26" ht="15.75" customHeight="1" x14ac:dyDescent="0.25">
      <c r="A818" s="69"/>
      <c r="B818" s="69"/>
      <c r="C818" s="69"/>
      <c r="D818" s="69"/>
      <c r="E818" s="69"/>
      <c r="F818" s="69"/>
      <c r="G818" s="69"/>
      <c r="H818" s="69"/>
      <c r="I818" s="69"/>
      <c r="J818" s="69"/>
      <c r="K818" s="69"/>
      <c r="L818" s="69"/>
      <c r="M818" s="69"/>
      <c r="N818" s="69"/>
      <c r="O818" s="69"/>
      <c r="P818" s="69"/>
      <c r="Q818" s="69"/>
      <c r="R818" s="69"/>
      <c r="S818" s="69"/>
      <c r="T818" s="69"/>
      <c r="U818" s="69"/>
      <c r="V818" s="69"/>
      <c r="W818" s="69"/>
      <c r="X818" s="69"/>
      <c r="Y818" s="69"/>
      <c r="Z818" s="69"/>
    </row>
    <row r="819" spans="1:26" ht="15.75" customHeight="1" x14ac:dyDescent="0.25">
      <c r="A819" s="69"/>
      <c r="B819" s="69"/>
      <c r="C819" s="69"/>
      <c r="D819" s="69"/>
      <c r="E819" s="69"/>
      <c r="F819" s="69"/>
      <c r="G819" s="69"/>
      <c r="H819" s="69"/>
      <c r="I819" s="69"/>
      <c r="J819" s="69"/>
      <c r="K819" s="69"/>
      <c r="L819" s="69"/>
      <c r="M819" s="69"/>
      <c r="N819" s="69"/>
      <c r="O819" s="69"/>
      <c r="P819" s="69"/>
      <c r="Q819" s="69"/>
      <c r="R819" s="69"/>
      <c r="S819" s="69"/>
      <c r="T819" s="69"/>
      <c r="U819" s="69"/>
      <c r="V819" s="69"/>
      <c r="W819" s="69"/>
      <c r="X819" s="69"/>
      <c r="Y819" s="69"/>
      <c r="Z819" s="69"/>
    </row>
    <row r="820" spans="1:26" ht="15.75" customHeight="1" x14ac:dyDescent="0.25">
      <c r="A820" s="69"/>
      <c r="B820" s="69"/>
      <c r="C820" s="69"/>
      <c r="D820" s="69"/>
      <c r="E820" s="69"/>
      <c r="F820" s="69"/>
      <c r="G820" s="69"/>
      <c r="H820" s="69"/>
      <c r="I820" s="69"/>
      <c r="J820" s="69"/>
      <c r="K820" s="69"/>
      <c r="L820" s="69"/>
      <c r="M820" s="69"/>
      <c r="N820" s="69"/>
      <c r="O820" s="69"/>
      <c r="P820" s="69"/>
      <c r="Q820" s="69"/>
      <c r="R820" s="69"/>
      <c r="S820" s="69"/>
      <c r="T820" s="69"/>
      <c r="U820" s="69"/>
      <c r="V820" s="69"/>
      <c r="W820" s="69"/>
      <c r="X820" s="69"/>
      <c r="Y820" s="69"/>
      <c r="Z820" s="69"/>
    </row>
    <row r="821" spans="1:26" ht="15.75" customHeight="1" x14ac:dyDescent="0.25">
      <c r="A821" s="69"/>
      <c r="B821" s="69"/>
      <c r="C821" s="69"/>
      <c r="D821" s="69"/>
      <c r="E821" s="69"/>
      <c r="F821" s="69"/>
      <c r="G821" s="69"/>
      <c r="H821" s="69"/>
      <c r="I821" s="69"/>
      <c r="J821" s="69"/>
      <c r="K821" s="69"/>
      <c r="L821" s="69"/>
      <c r="M821" s="69"/>
      <c r="N821" s="69"/>
      <c r="O821" s="69"/>
      <c r="P821" s="69"/>
      <c r="Q821" s="69"/>
      <c r="R821" s="69"/>
      <c r="S821" s="69"/>
      <c r="T821" s="69"/>
      <c r="U821" s="69"/>
      <c r="V821" s="69"/>
      <c r="W821" s="69"/>
      <c r="X821" s="69"/>
      <c r="Y821" s="69"/>
      <c r="Z821" s="69"/>
    </row>
    <row r="822" spans="1:26" ht="15.75" customHeight="1" x14ac:dyDescent="0.25">
      <c r="A822" s="69"/>
      <c r="B822" s="69"/>
      <c r="C822" s="69"/>
      <c r="D822" s="69"/>
      <c r="E822" s="69"/>
      <c r="F822" s="69"/>
      <c r="G822" s="69"/>
      <c r="H822" s="69"/>
      <c r="I822" s="69"/>
      <c r="J822" s="69"/>
      <c r="K822" s="69"/>
      <c r="L822" s="69"/>
      <c r="M822" s="69"/>
      <c r="N822" s="69"/>
      <c r="O822" s="69"/>
      <c r="P822" s="69"/>
      <c r="Q822" s="69"/>
      <c r="R822" s="69"/>
      <c r="S822" s="69"/>
      <c r="T822" s="69"/>
      <c r="U822" s="69"/>
      <c r="V822" s="69"/>
      <c r="W822" s="69"/>
      <c r="X822" s="69"/>
      <c r="Y822" s="69"/>
      <c r="Z822" s="69"/>
    </row>
    <row r="823" spans="1:26" ht="15.75" customHeight="1" x14ac:dyDescent="0.25">
      <c r="A823" s="69"/>
      <c r="B823" s="69"/>
      <c r="C823" s="69"/>
      <c r="D823" s="69"/>
      <c r="E823" s="69"/>
      <c r="F823" s="69"/>
      <c r="G823" s="69"/>
      <c r="H823" s="69"/>
      <c r="I823" s="69"/>
      <c r="J823" s="69"/>
      <c r="K823" s="69"/>
      <c r="L823" s="69"/>
      <c r="M823" s="69"/>
      <c r="N823" s="69"/>
      <c r="O823" s="69"/>
      <c r="P823" s="69"/>
      <c r="Q823" s="69"/>
      <c r="R823" s="69"/>
      <c r="S823" s="69"/>
      <c r="T823" s="69"/>
      <c r="U823" s="69"/>
      <c r="V823" s="69"/>
      <c r="W823" s="69"/>
      <c r="X823" s="69"/>
      <c r="Y823" s="69"/>
      <c r="Z823" s="69"/>
    </row>
    <row r="824" spans="1:26" ht="15.75" customHeight="1" x14ac:dyDescent="0.25">
      <c r="A824" s="69"/>
      <c r="B824" s="69"/>
      <c r="C824" s="69"/>
      <c r="D824" s="69"/>
      <c r="E824" s="69"/>
      <c r="F824" s="69"/>
      <c r="G824" s="69"/>
      <c r="H824" s="69"/>
      <c r="I824" s="69"/>
      <c r="J824" s="69"/>
      <c r="K824" s="69"/>
      <c r="L824" s="69"/>
      <c r="M824" s="69"/>
      <c r="N824" s="69"/>
      <c r="O824" s="69"/>
      <c r="P824" s="69"/>
      <c r="Q824" s="69"/>
      <c r="R824" s="69"/>
      <c r="S824" s="69"/>
      <c r="T824" s="69"/>
      <c r="U824" s="69"/>
      <c r="V824" s="69"/>
      <c r="W824" s="69"/>
      <c r="X824" s="69"/>
      <c r="Y824" s="69"/>
      <c r="Z824" s="69"/>
    </row>
    <row r="825" spans="1:26" ht="15.75" customHeight="1" x14ac:dyDescent="0.25">
      <c r="A825" s="69"/>
      <c r="B825" s="69"/>
      <c r="C825" s="69"/>
      <c r="D825" s="69"/>
      <c r="E825" s="69"/>
      <c r="F825" s="69"/>
      <c r="G825" s="69"/>
      <c r="H825" s="69"/>
      <c r="I825" s="69"/>
      <c r="J825" s="69"/>
      <c r="K825" s="69"/>
      <c r="L825" s="69"/>
      <c r="M825" s="69"/>
      <c r="N825" s="69"/>
      <c r="O825" s="69"/>
      <c r="P825" s="69"/>
      <c r="Q825" s="69"/>
      <c r="R825" s="69"/>
      <c r="S825" s="69"/>
      <c r="T825" s="69"/>
      <c r="U825" s="69"/>
      <c r="V825" s="69"/>
      <c r="W825" s="69"/>
      <c r="X825" s="69"/>
      <c r="Y825" s="69"/>
      <c r="Z825" s="69"/>
    </row>
    <row r="826" spans="1:26" ht="15.75" customHeight="1" x14ac:dyDescent="0.25">
      <c r="A826" s="69"/>
      <c r="B826" s="69"/>
      <c r="C826" s="69"/>
      <c r="D826" s="69"/>
      <c r="E826" s="69"/>
      <c r="F826" s="69"/>
      <c r="G826" s="69"/>
      <c r="H826" s="69"/>
      <c r="I826" s="69"/>
      <c r="J826" s="69"/>
      <c r="K826" s="69"/>
      <c r="L826" s="69"/>
      <c r="M826" s="69"/>
      <c r="N826" s="69"/>
      <c r="O826" s="69"/>
      <c r="P826" s="69"/>
      <c r="Q826" s="69"/>
      <c r="R826" s="69"/>
      <c r="S826" s="69"/>
      <c r="T826" s="69"/>
      <c r="U826" s="69"/>
      <c r="V826" s="69"/>
      <c r="W826" s="69"/>
      <c r="X826" s="69"/>
      <c r="Y826" s="69"/>
      <c r="Z826" s="69"/>
    </row>
    <row r="827" spans="1:26" ht="15.75" customHeight="1" x14ac:dyDescent="0.25">
      <c r="A827" s="69"/>
      <c r="B827" s="69"/>
      <c r="C827" s="69"/>
      <c r="D827" s="69"/>
      <c r="E827" s="69"/>
      <c r="F827" s="69"/>
      <c r="G827" s="69"/>
      <c r="H827" s="69"/>
      <c r="I827" s="69"/>
      <c r="J827" s="69"/>
      <c r="K827" s="69"/>
      <c r="L827" s="69"/>
      <c r="M827" s="69"/>
      <c r="N827" s="69"/>
      <c r="O827" s="69"/>
      <c r="P827" s="69"/>
      <c r="Q827" s="69"/>
      <c r="R827" s="69"/>
      <c r="S827" s="69"/>
      <c r="T827" s="69"/>
      <c r="U827" s="69"/>
      <c r="V827" s="69"/>
      <c r="W827" s="69"/>
      <c r="X827" s="69"/>
      <c r="Y827" s="69"/>
      <c r="Z827" s="69"/>
    </row>
    <row r="828" spans="1:26" ht="15.75" customHeight="1" x14ac:dyDescent="0.25">
      <c r="A828" s="69"/>
      <c r="B828" s="69"/>
      <c r="C828" s="69"/>
      <c r="D828" s="69"/>
      <c r="E828" s="69"/>
      <c r="F828" s="69"/>
      <c r="G828" s="69"/>
      <c r="H828" s="69"/>
      <c r="I828" s="69"/>
      <c r="J828" s="69"/>
      <c r="K828" s="69"/>
      <c r="L828" s="69"/>
      <c r="M828" s="69"/>
      <c r="N828" s="69"/>
      <c r="O828" s="69"/>
      <c r="P828" s="69"/>
      <c r="Q828" s="69"/>
      <c r="R828" s="69"/>
      <c r="S828" s="69"/>
      <c r="T828" s="69"/>
      <c r="U828" s="69"/>
      <c r="V828" s="69"/>
      <c r="W828" s="69"/>
      <c r="X828" s="69"/>
      <c r="Y828" s="69"/>
      <c r="Z828" s="69"/>
    </row>
    <row r="829" spans="1:26" ht="15.75" customHeight="1" x14ac:dyDescent="0.25">
      <c r="A829" s="69"/>
      <c r="B829" s="69"/>
      <c r="C829" s="69"/>
      <c r="D829" s="69"/>
      <c r="E829" s="69"/>
      <c r="F829" s="69"/>
      <c r="G829" s="69"/>
      <c r="H829" s="69"/>
      <c r="I829" s="69"/>
      <c r="J829" s="69"/>
      <c r="K829" s="69"/>
      <c r="L829" s="69"/>
      <c r="M829" s="69"/>
      <c r="N829" s="69"/>
      <c r="O829" s="69"/>
      <c r="P829" s="69"/>
      <c r="Q829" s="69"/>
      <c r="R829" s="69"/>
      <c r="S829" s="69"/>
      <c r="T829" s="69"/>
      <c r="U829" s="69"/>
      <c r="V829" s="69"/>
      <c r="W829" s="69"/>
      <c r="X829" s="69"/>
      <c r="Y829" s="69"/>
      <c r="Z829" s="69"/>
    </row>
    <row r="830" spans="1:26" ht="15.75" customHeight="1" x14ac:dyDescent="0.25">
      <c r="A830" s="69"/>
      <c r="B830" s="69"/>
      <c r="C830" s="69"/>
      <c r="D830" s="69"/>
      <c r="E830" s="69"/>
      <c r="F830" s="69"/>
      <c r="G830" s="69"/>
      <c r="H830" s="69"/>
      <c r="I830" s="69"/>
      <c r="J830" s="69"/>
      <c r="K830" s="69"/>
      <c r="L830" s="69"/>
      <c r="M830" s="69"/>
      <c r="N830" s="69"/>
      <c r="O830" s="69"/>
      <c r="P830" s="69"/>
      <c r="Q830" s="69"/>
      <c r="R830" s="69"/>
      <c r="S830" s="69"/>
      <c r="T830" s="69"/>
      <c r="U830" s="69"/>
      <c r="V830" s="69"/>
      <c r="W830" s="69"/>
      <c r="X830" s="69"/>
      <c r="Y830" s="69"/>
      <c r="Z830" s="69"/>
    </row>
    <row r="831" spans="1:26" ht="15.75" customHeight="1" x14ac:dyDescent="0.25">
      <c r="A831" s="69"/>
      <c r="B831" s="69"/>
      <c r="C831" s="69"/>
      <c r="D831" s="69"/>
      <c r="E831" s="69"/>
      <c r="F831" s="69"/>
      <c r="G831" s="69"/>
      <c r="H831" s="69"/>
      <c r="I831" s="69"/>
      <c r="J831" s="69"/>
      <c r="K831" s="69"/>
      <c r="L831" s="69"/>
      <c r="M831" s="69"/>
      <c r="N831" s="69"/>
      <c r="O831" s="69"/>
      <c r="P831" s="69"/>
      <c r="Q831" s="69"/>
      <c r="R831" s="69"/>
      <c r="S831" s="69"/>
      <c r="T831" s="69"/>
      <c r="U831" s="69"/>
      <c r="V831" s="69"/>
      <c r="W831" s="69"/>
      <c r="X831" s="69"/>
      <c r="Y831" s="69"/>
      <c r="Z831" s="69"/>
    </row>
    <row r="832" spans="1:26" ht="15.75" customHeight="1" x14ac:dyDescent="0.25">
      <c r="A832" s="69"/>
      <c r="B832" s="69"/>
      <c r="C832" s="69"/>
      <c r="D832" s="69"/>
      <c r="E832" s="69"/>
      <c r="F832" s="69"/>
      <c r="G832" s="69"/>
      <c r="H832" s="69"/>
      <c r="I832" s="69"/>
      <c r="J832" s="69"/>
      <c r="K832" s="69"/>
      <c r="L832" s="69"/>
      <c r="M832" s="69"/>
      <c r="N832" s="69"/>
      <c r="O832" s="69"/>
      <c r="P832" s="69"/>
      <c r="Q832" s="69"/>
      <c r="R832" s="69"/>
      <c r="S832" s="69"/>
      <c r="T832" s="69"/>
      <c r="U832" s="69"/>
      <c r="V832" s="69"/>
      <c r="W832" s="69"/>
      <c r="X832" s="69"/>
      <c r="Y832" s="69"/>
      <c r="Z832" s="69"/>
    </row>
    <row r="833" spans="1:26" ht="15.75" customHeight="1" x14ac:dyDescent="0.25">
      <c r="A833" s="69"/>
      <c r="B833" s="69"/>
      <c r="C833" s="69"/>
      <c r="D833" s="69"/>
      <c r="E833" s="69"/>
      <c r="F833" s="69"/>
      <c r="G833" s="69"/>
      <c r="H833" s="69"/>
      <c r="I833" s="69"/>
      <c r="J833" s="69"/>
      <c r="K833" s="69"/>
      <c r="L833" s="69"/>
      <c r="M833" s="69"/>
      <c r="N833" s="69"/>
      <c r="O833" s="69"/>
      <c r="P833" s="69"/>
      <c r="Q833" s="69"/>
      <c r="R833" s="69"/>
      <c r="S833" s="69"/>
      <c r="T833" s="69"/>
      <c r="U833" s="69"/>
      <c r="V833" s="69"/>
      <c r="W833" s="69"/>
      <c r="X833" s="69"/>
      <c r="Y833" s="69"/>
      <c r="Z833" s="69"/>
    </row>
    <row r="834" spans="1:26" ht="15.75" customHeight="1" x14ac:dyDescent="0.25">
      <c r="A834" s="69"/>
      <c r="B834" s="69"/>
      <c r="C834" s="69"/>
      <c r="D834" s="69"/>
      <c r="E834" s="69"/>
      <c r="F834" s="69"/>
      <c r="G834" s="69"/>
      <c r="H834" s="69"/>
      <c r="I834" s="69"/>
      <c r="J834" s="69"/>
      <c r="K834" s="69"/>
      <c r="L834" s="69"/>
      <c r="M834" s="69"/>
      <c r="N834" s="69"/>
      <c r="O834" s="69"/>
      <c r="P834" s="69"/>
      <c r="Q834" s="69"/>
      <c r="R834" s="69"/>
      <c r="S834" s="69"/>
      <c r="T834" s="69"/>
      <c r="U834" s="69"/>
      <c r="V834" s="69"/>
      <c r="W834" s="69"/>
      <c r="X834" s="69"/>
      <c r="Y834" s="69"/>
      <c r="Z834" s="69"/>
    </row>
    <row r="835" spans="1:26" ht="15.75" customHeight="1" x14ac:dyDescent="0.25">
      <c r="A835" s="69"/>
      <c r="B835" s="69"/>
      <c r="C835" s="69"/>
      <c r="D835" s="69"/>
      <c r="E835" s="69"/>
      <c r="F835" s="69"/>
      <c r="G835" s="69"/>
      <c r="H835" s="69"/>
      <c r="I835" s="69"/>
      <c r="J835" s="69"/>
      <c r="K835" s="69"/>
      <c r="L835" s="69"/>
      <c r="M835" s="69"/>
      <c r="N835" s="69"/>
      <c r="O835" s="69"/>
      <c r="P835" s="69"/>
      <c r="Q835" s="69"/>
      <c r="R835" s="69"/>
      <c r="S835" s="69"/>
      <c r="T835" s="69"/>
      <c r="U835" s="69"/>
      <c r="V835" s="69"/>
      <c r="W835" s="69"/>
      <c r="X835" s="69"/>
      <c r="Y835" s="69"/>
      <c r="Z835" s="69"/>
    </row>
    <row r="836" spans="1:26" ht="15.75" customHeight="1" x14ac:dyDescent="0.25">
      <c r="A836" s="69"/>
      <c r="B836" s="69"/>
      <c r="C836" s="69"/>
      <c r="D836" s="69"/>
      <c r="E836" s="69"/>
      <c r="F836" s="69"/>
      <c r="G836" s="69"/>
      <c r="H836" s="69"/>
      <c r="I836" s="69"/>
      <c r="J836" s="69"/>
      <c r="K836" s="69"/>
      <c r="L836" s="69"/>
      <c r="M836" s="69"/>
      <c r="N836" s="69"/>
      <c r="O836" s="69"/>
      <c r="P836" s="69"/>
      <c r="Q836" s="69"/>
      <c r="R836" s="69"/>
      <c r="S836" s="69"/>
      <c r="T836" s="69"/>
      <c r="U836" s="69"/>
      <c r="V836" s="69"/>
      <c r="W836" s="69"/>
      <c r="X836" s="69"/>
      <c r="Y836" s="69"/>
      <c r="Z836" s="69"/>
    </row>
    <row r="837" spans="1:26" ht="15.75" customHeight="1" x14ac:dyDescent="0.25">
      <c r="A837" s="69"/>
      <c r="B837" s="69"/>
      <c r="C837" s="69"/>
      <c r="D837" s="69"/>
      <c r="E837" s="69"/>
      <c r="F837" s="69"/>
      <c r="G837" s="69"/>
      <c r="H837" s="69"/>
      <c r="I837" s="69"/>
      <c r="J837" s="69"/>
      <c r="K837" s="69"/>
      <c r="L837" s="69"/>
      <c r="M837" s="69"/>
      <c r="N837" s="69"/>
      <c r="O837" s="69"/>
      <c r="P837" s="69"/>
      <c r="Q837" s="69"/>
      <c r="R837" s="69"/>
      <c r="S837" s="69"/>
      <c r="T837" s="69"/>
      <c r="U837" s="69"/>
      <c r="V837" s="69"/>
      <c r="W837" s="69"/>
      <c r="X837" s="69"/>
      <c r="Y837" s="69"/>
      <c r="Z837" s="69"/>
    </row>
    <row r="838" spans="1:26" ht="15.75" customHeight="1" x14ac:dyDescent="0.25">
      <c r="A838" s="69"/>
      <c r="B838" s="69"/>
      <c r="C838" s="69"/>
      <c r="D838" s="69"/>
      <c r="E838" s="69"/>
      <c r="F838" s="69"/>
      <c r="G838" s="69"/>
      <c r="H838" s="69"/>
      <c r="I838" s="69"/>
      <c r="J838" s="69"/>
      <c r="K838" s="69"/>
      <c r="L838" s="69"/>
      <c r="M838" s="69"/>
      <c r="N838" s="69"/>
      <c r="O838" s="69"/>
      <c r="P838" s="69"/>
      <c r="Q838" s="69"/>
      <c r="R838" s="69"/>
      <c r="S838" s="69"/>
      <c r="T838" s="69"/>
      <c r="U838" s="69"/>
      <c r="V838" s="69"/>
      <c r="W838" s="69"/>
      <c r="X838" s="69"/>
      <c r="Y838" s="69"/>
      <c r="Z838" s="69"/>
    </row>
    <row r="839" spans="1:26" ht="15.75" customHeight="1" x14ac:dyDescent="0.25">
      <c r="A839" s="69"/>
      <c r="B839" s="69"/>
      <c r="C839" s="69"/>
      <c r="D839" s="69"/>
      <c r="E839" s="69"/>
      <c r="F839" s="69"/>
      <c r="G839" s="69"/>
      <c r="H839" s="69"/>
      <c r="I839" s="69"/>
      <c r="J839" s="69"/>
      <c r="K839" s="69"/>
      <c r="L839" s="69"/>
      <c r="M839" s="69"/>
      <c r="N839" s="69"/>
      <c r="O839" s="69"/>
      <c r="P839" s="69"/>
      <c r="Q839" s="69"/>
      <c r="R839" s="69"/>
      <c r="S839" s="69"/>
      <c r="T839" s="69"/>
      <c r="U839" s="69"/>
      <c r="V839" s="69"/>
      <c r="W839" s="69"/>
      <c r="X839" s="69"/>
      <c r="Y839" s="69"/>
      <c r="Z839" s="69"/>
    </row>
    <row r="840" spans="1:26" ht="15.75" customHeight="1" x14ac:dyDescent="0.25">
      <c r="A840" s="69"/>
      <c r="B840" s="69"/>
      <c r="C840" s="69"/>
      <c r="D840" s="69"/>
      <c r="E840" s="69"/>
      <c r="F840" s="69"/>
      <c r="G840" s="69"/>
      <c r="H840" s="69"/>
      <c r="I840" s="69"/>
      <c r="J840" s="69"/>
      <c r="K840" s="69"/>
      <c r="L840" s="69"/>
      <c r="M840" s="69"/>
      <c r="N840" s="69"/>
      <c r="O840" s="69"/>
      <c r="P840" s="69"/>
      <c r="Q840" s="69"/>
      <c r="R840" s="69"/>
      <c r="S840" s="69"/>
      <c r="T840" s="69"/>
      <c r="U840" s="69"/>
      <c r="V840" s="69"/>
      <c r="W840" s="69"/>
      <c r="X840" s="69"/>
      <c r="Y840" s="69"/>
      <c r="Z840" s="69"/>
    </row>
    <row r="841" spans="1:26" ht="15.75" customHeight="1" x14ac:dyDescent="0.25">
      <c r="A841" s="69"/>
      <c r="B841" s="69"/>
      <c r="C841" s="69"/>
      <c r="D841" s="69"/>
      <c r="E841" s="69"/>
      <c r="F841" s="69"/>
      <c r="G841" s="69"/>
      <c r="H841" s="69"/>
      <c r="I841" s="69"/>
      <c r="J841" s="69"/>
      <c r="K841" s="69"/>
      <c r="L841" s="69"/>
      <c r="M841" s="69"/>
      <c r="N841" s="69"/>
      <c r="O841" s="69"/>
      <c r="P841" s="69"/>
      <c r="Q841" s="69"/>
      <c r="R841" s="69"/>
      <c r="S841" s="69"/>
      <c r="T841" s="69"/>
      <c r="U841" s="69"/>
      <c r="V841" s="69"/>
      <c r="W841" s="69"/>
      <c r="X841" s="69"/>
      <c r="Y841" s="69"/>
      <c r="Z841" s="69"/>
    </row>
    <row r="842" spans="1:26" ht="15.75" customHeight="1" x14ac:dyDescent="0.25">
      <c r="A842" s="69"/>
      <c r="B842" s="69"/>
      <c r="C842" s="69"/>
      <c r="D842" s="69"/>
      <c r="E842" s="69"/>
      <c r="F842" s="69"/>
      <c r="G842" s="69"/>
      <c r="H842" s="69"/>
      <c r="I842" s="69"/>
      <c r="J842" s="69"/>
      <c r="K842" s="69"/>
      <c r="L842" s="69"/>
      <c r="M842" s="69"/>
      <c r="N842" s="69"/>
      <c r="O842" s="69"/>
      <c r="P842" s="69"/>
      <c r="Q842" s="69"/>
      <c r="R842" s="69"/>
      <c r="S842" s="69"/>
      <c r="T842" s="69"/>
      <c r="U842" s="69"/>
      <c r="V842" s="69"/>
      <c r="W842" s="69"/>
      <c r="X842" s="69"/>
      <c r="Y842" s="69"/>
      <c r="Z842" s="69"/>
    </row>
    <row r="843" spans="1:26" ht="15.75" customHeight="1" x14ac:dyDescent="0.25">
      <c r="A843" s="69"/>
      <c r="B843" s="69"/>
      <c r="C843" s="69"/>
      <c r="D843" s="69"/>
      <c r="E843" s="69"/>
      <c r="F843" s="69"/>
      <c r="G843" s="69"/>
      <c r="H843" s="69"/>
      <c r="I843" s="69"/>
      <c r="J843" s="69"/>
      <c r="K843" s="69"/>
      <c r="L843" s="69"/>
      <c r="M843" s="69"/>
      <c r="N843" s="69"/>
      <c r="O843" s="69"/>
      <c r="P843" s="69"/>
      <c r="Q843" s="69"/>
      <c r="R843" s="69"/>
      <c r="S843" s="69"/>
      <c r="T843" s="69"/>
      <c r="U843" s="69"/>
      <c r="V843" s="69"/>
      <c r="W843" s="69"/>
      <c r="X843" s="69"/>
      <c r="Y843" s="69"/>
      <c r="Z843" s="69"/>
    </row>
    <row r="844" spans="1:26" ht="15.75" customHeight="1" x14ac:dyDescent="0.25">
      <c r="A844" s="69"/>
      <c r="B844" s="69"/>
      <c r="C844" s="69"/>
      <c r="D844" s="69"/>
      <c r="E844" s="69"/>
      <c r="F844" s="69"/>
      <c r="G844" s="69"/>
      <c r="H844" s="69"/>
      <c r="I844" s="69"/>
      <c r="J844" s="69"/>
      <c r="K844" s="69"/>
      <c r="L844" s="69"/>
      <c r="M844" s="69"/>
      <c r="N844" s="69"/>
      <c r="O844" s="69"/>
      <c r="P844" s="69"/>
      <c r="Q844" s="69"/>
      <c r="R844" s="69"/>
      <c r="S844" s="69"/>
      <c r="T844" s="69"/>
      <c r="U844" s="69"/>
      <c r="V844" s="69"/>
      <c r="W844" s="69"/>
      <c r="X844" s="69"/>
      <c r="Y844" s="69"/>
      <c r="Z844" s="69"/>
    </row>
    <row r="845" spans="1:26" ht="15.75" customHeight="1" x14ac:dyDescent="0.25">
      <c r="A845" s="69"/>
      <c r="B845" s="69"/>
      <c r="C845" s="69"/>
      <c r="D845" s="69"/>
      <c r="E845" s="69"/>
      <c r="F845" s="69"/>
      <c r="G845" s="69"/>
      <c r="H845" s="69"/>
      <c r="I845" s="69"/>
      <c r="J845" s="69"/>
      <c r="K845" s="69"/>
      <c r="L845" s="69"/>
      <c r="M845" s="69"/>
      <c r="N845" s="69"/>
      <c r="O845" s="69"/>
      <c r="P845" s="69"/>
      <c r="Q845" s="69"/>
      <c r="R845" s="69"/>
      <c r="S845" s="69"/>
      <c r="T845" s="69"/>
      <c r="U845" s="69"/>
      <c r="V845" s="69"/>
      <c r="W845" s="69"/>
      <c r="X845" s="69"/>
      <c r="Y845" s="69"/>
      <c r="Z845" s="69"/>
    </row>
    <row r="846" spans="1:26" ht="15.75" customHeight="1" x14ac:dyDescent="0.25">
      <c r="A846" s="69"/>
      <c r="B846" s="69"/>
      <c r="C846" s="69"/>
      <c r="D846" s="69"/>
      <c r="E846" s="69"/>
      <c r="F846" s="69"/>
      <c r="G846" s="69"/>
      <c r="H846" s="69"/>
      <c r="I846" s="69"/>
      <c r="J846" s="69"/>
      <c r="K846" s="69"/>
      <c r="L846" s="69"/>
      <c r="M846" s="69"/>
      <c r="N846" s="69"/>
      <c r="O846" s="69"/>
      <c r="P846" s="69"/>
      <c r="Q846" s="69"/>
      <c r="R846" s="69"/>
      <c r="S846" s="69"/>
      <c r="T846" s="69"/>
      <c r="U846" s="69"/>
      <c r="V846" s="69"/>
      <c r="W846" s="69"/>
      <c r="X846" s="69"/>
      <c r="Y846" s="69"/>
      <c r="Z846" s="69"/>
    </row>
    <row r="847" spans="1:26" ht="15.75" customHeight="1" x14ac:dyDescent="0.25">
      <c r="A847" s="69"/>
      <c r="B847" s="69"/>
      <c r="C847" s="69"/>
      <c r="D847" s="69"/>
      <c r="E847" s="69"/>
      <c r="F847" s="69"/>
      <c r="G847" s="69"/>
      <c r="H847" s="69"/>
      <c r="I847" s="69"/>
      <c r="J847" s="69"/>
      <c r="K847" s="69"/>
      <c r="L847" s="69"/>
      <c r="M847" s="69"/>
      <c r="N847" s="69"/>
      <c r="O847" s="69"/>
      <c r="P847" s="69"/>
      <c r="Q847" s="69"/>
      <c r="R847" s="69"/>
      <c r="S847" s="69"/>
      <c r="T847" s="69"/>
      <c r="U847" s="69"/>
      <c r="V847" s="69"/>
      <c r="W847" s="69"/>
      <c r="X847" s="69"/>
      <c r="Y847" s="69"/>
      <c r="Z847" s="69"/>
    </row>
    <row r="848" spans="1:26" ht="15.75" customHeight="1" x14ac:dyDescent="0.25">
      <c r="A848" s="69"/>
      <c r="B848" s="69"/>
      <c r="C848" s="69"/>
      <c r="D848" s="69"/>
      <c r="E848" s="69"/>
      <c r="F848" s="69"/>
      <c r="G848" s="69"/>
      <c r="H848" s="69"/>
      <c r="I848" s="69"/>
      <c r="J848" s="69"/>
      <c r="K848" s="69"/>
      <c r="L848" s="69"/>
      <c r="M848" s="69"/>
      <c r="N848" s="69"/>
      <c r="O848" s="69"/>
      <c r="P848" s="69"/>
      <c r="Q848" s="69"/>
      <c r="R848" s="69"/>
      <c r="S848" s="69"/>
      <c r="T848" s="69"/>
      <c r="U848" s="69"/>
      <c r="V848" s="69"/>
      <c r="W848" s="69"/>
      <c r="X848" s="69"/>
      <c r="Y848" s="69"/>
      <c r="Z848" s="69"/>
    </row>
    <row r="849" spans="1:26" ht="15.75" customHeight="1" x14ac:dyDescent="0.25">
      <c r="A849" s="69"/>
      <c r="B849" s="69"/>
      <c r="C849" s="69"/>
      <c r="D849" s="69"/>
      <c r="E849" s="69"/>
      <c r="F849" s="69"/>
      <c r="G849" s="69"/>
      <c r="H849" s="69"/>
      <c r="I849" s="69"/>
      <c r="J849" s="69"/>
      <c r="K849" s="69"/>
      <c r="L849" s="69"/>
      <c r="M849" s="69"/>
      <c r="N849" s="69"/>
      <c r="O849" s="69"/>
      <c r="P849" s="69"/>
      <c r="Q849" s="69"/>
      <c r="R849" s="69"/>
      <c r="S849" s="69"/>
      <c r="T849" s="69"/>
      <c r="U849" s="69"/>
      <c r="V849" s="69"/>
      <c r="W849" s="69"/>
      <c r="X849" s="69"/>
      <c r="Y849" s="69"/>
      <c r="Z849" s="69"/>
    </row>
    <row r="850" spans="1:26" ht="15.75" customHeight="1" x14ac:dyDescent="0.25">
      <c r="A850" s="69"/>
      <c r="B850" s="69"/>
      <c r="C850" s="69"/>
      <c r="D850" s="69"/>
      <c r="E850" s="69"/>
      <c r="F850" s="69"/>
      <c r="G850" s="69"/>
      <c r="H850" s="69"/>
      <c r="I850" s="69"/>
      <c r="J850" s="69"/>
      <c r="K850" s="69"/>
      <c r="L850" s="69"/>
      <c r="M850" s="69"/>
      <c r="N850" s="69"/>
      <c r="O850" s="69"/>
      <c r="P850" s="69"/>
      <c r="Q850" s="69"/>
      <c r="R850" s="69"/>
      <c r="S850" s="69"/>
      <c r="T850" s="69"/>
      <c r="U850" s="69"/>
      <c r="V850" s="69"/>
      <c r="W850" s="69"/>
      <c r="X850" s="69"/>
      <c r="Y850" s="69"/>
      <c r="Z850" s="69"/>
    </row>
    <row r="851" spans="1:26" ht="15.75" customHeight="1" x14ac:dyDescent="0.25">
      <c r="A851" s="69"/>
      <c r="B851" s="69"/>
      <c r="C851" s="69"/>
      <c r="D851" s="69"/>
      <c r="E851" s="69"/>
      <c r="F851" s="69"/>
      <c r="G851" s="69"/>
      <c r="H851" s="69"/>
      <c r="I851" s="69"/>
      <c r="J851" s="69"/>
      <c r="K851" s="69"/>
      <c r="L851" s="69"/>
      <c r="M851" s="69"/>
      <c r="N851" s="69"/>
      <c r="O851" s="69"/>
      <c r="P851" s="69"/>
      <c r="Q851" s="69"/>
      <c r="R851" s="69"/>
      <c r="S851" s="69"/>
      <c r="T851" s="69"/>
      <c r="U851" s="69"/>
      <c r="V851" s="69"/>
      <c r="W851" s="69"/>
      <c r="X851" s="69"/>
      <c r="Y851" s="69"/>
      <c r="Z851" s="69"/>
    </row>
    <row r="852" spans="1:26" ht="15.75" customHeight="1" x14ac:dyDescent="0.25">
      <c r="A852" s="69"/>
      <c r="B852" s="69"/>
      <c r="C852" s="69"/>
      <c r="D852" s="69"/>
      <c r="E852" s="69"/>
      <c r="F852" s="69"/>
      <c r="G852" s="69"/>
      <c r="H852" s="69"/>
      <c r="I852" s="69"/>
      <c r="J852" s="69"/>
      <c r="K852" s="69"/>
      <c r="L852" s="69"/>
      <c r="M852" s="69"/>
      <c r="N852" s="69"/>
      <c r="O852" s="69"/>
      <c r="P852" s="69"/>
      <c r="Q852" s="69"/>
      <c r="R852" s="69"/>
      <c r="S852" s="69"/>
      <c r="T852" s="69"/>
      <c r="U852" s="69"/>
      <c r="V852" s="69"/>
      <c r="W852" s="69"/>
      <c r="X852" s="69"/>
      <c r="Y852" s="69"/>
      <c r="Z852" s="69"/>
    </row>
    <row r="853" spans="1:26" ht="15.75" customHeight="1" x14ac:dyDescent="0.25">
      <c r="A853" s="69"/>
      <c r="B853" s="69"/>
      <c r="C853" s="69"/>
      <c r="D853" s="69"/>
      <c r="E853" s="69"/>
      <c r="F853" s="69"/>
      <c r="G853" s="69"/>
      <c r="H853" s="69"/>
      <c r="I853" s="69"/>
      <c r="J853" s="69"/>
      <c r="K853" s="69"/>
      <c r="L853" s="69"/>
      <c r="M853" s="69"/>
      <c r="N853" s="69"/>
      <c r="O853" s="69"/>
      <c r="P853" s="69"/>
      <c r="Q853" s="69"/>
      <c r="R853" s="69"/>
      <c r="S853" s="69"/>
      <c r="T853" s="69"/>
      <c r="U853" s="69"/>
      <c r="V853" s="69"/>
      <c r="W853" s="69"/>
      <c r="X853" s="69"/>
      <c r="Y853" s="69"/>
      <c r="Z853" s="69"/>
    </row>
    <row r="854" spans="1:26" ht="15.75" customHeight="1" x14ac:dyDescent="0.25">
      <c r="A854" s="69"/>
      <c r="B854" s="69"/>
      <c r="C854" s="69"/>
      <c r="D854" s="69"/>
      <c r="E854" s="69"/>
      <c r="F854" s="69"/>
      <c r="G854" s="69"/>
      <c r="H854" s="69"/>
      <c r="I854" s="69"/>
      <c r="J854" s="69"/>
      <c r="K854" s="69"/>
      <c r="L854" s="69"/>
      <c r="M854" s="69"/>
      <c r="N854" s="69"/>
      <c r="O854" s="69"/>
      <c r="P854" s="69"/>
      <c r="Q854" s="69"/>
      <c r="R854" s="69"/>
      <c r="S854" s="69"/>
      <c r="T854" s="69"/>
      <c r="U854" s="69"/>
      <c r="V854" s="69"/>
      <c r="W854" s="69"/>
      <c r="X854" s="69"/>
      <c r="Y854" s="69"/>
      <c r="Z854" s="69"/>
    </row>
    <row r="855" spans="1:26" ht="15.75" customHeight="1" x14ac:dyDescent="0.25">
      <c r="A855" s="69"/>
      <c r="B855" s="69"/>
      <c r="C855" s="69"/>
      <c r="D855" s="69"/>
      <c r="E855" s="69"/>
      <c r="F855" s="69"/>
      <c r="G855" s="69"/>
      <c r="H855" s="69"/>
      <c r="I855" s="69"/>
      <c r="J855" s="69"/>
      <c r="K855" s="69"/>
      <c r="L855" s="69"/>
      <c r="M855" s="69"/>
      <c r="N855" s="69"/>
      <c r="O855" s="69"/>
      <c r="P855" s="69"/>
      <c r="Q855" s="69"/>
      <c r="R855" s="69"/>
      <c r="S855" s="69"/>
      <c r="T855" s="69"/>
      <c r="U855" s="69"/>
      <c r="V855" s="69"/>
      <c r="W855" s="69"/>
      <c r="X855" s="69"/>
      <c r="Y855" s="69"/>
      <c r="Z855" s="69"/>
    </row>
    <row r="856" spans="1:26" ht="15.75" customHeight="1" x14ac:dyDescent="0.25">
      <c r="A856" s="69"/>
      <c r="B856" s="69"/>
      <c r="C856" s="69"/>
      <c r="D856" s="69"/>
      <c r="E856" s="69"/>
      <c r="F856" s="69"/>
      <c r="G856" s="69"/>
      <c r="H856" s="69"/>
      <c r="I856" s="69"/>
      <c r="J856" s="69"/>
      <c r="K856" s="69"/>
      <c r="L856" s="69"/>
      <c r="M856" s="69"/>
      <c r="N856" s="69"/>
      <c r="O856" s="69"/>
      <c r="P856" s="69"/>
      <c r="Q856" s="69"/>
      <c r="R856" s="69"/>
      <c r="S856" s="69"/>
      <c r="T856" s="69"/>
      <c r="U856" s="69"/>
      <c r="V856" s="69"/>
      <c r="W856" s="69"/>
      <c r="X856" s="69"/>
      <c r="Y856" s="69"/>
      <c r="Z856" s="69"/>
    </row>
    <row r="857" spans="1:26" ht="15.75" customHeight="1" x14ac:dyDescent="0.25">
      <c r="A857" s="69"/>
      <c r="B857" s="69"/>
      <c r="C857" s="69"/>
      <c r="D857" s="69"/>
      <c r="E857" s="69"/>
      <c r="F857" s="69"/>
      <c r="G857" s="69"/>
      <c r="H857" s="69"/>
      <c r="I857" s="69"/>
      <c r="J857" s="69"/>
      <c r="K857" s="69"/>
      <c r="L857" s="69"/>
      <c r="M857" s="69"/>
      <c r="N857" s="69"/>
      <c r="O857" s="69"/>
      <c r="P857" s="69"/>
      <c r="Q857" s="69"/>
      <c r="R857" s="69"/>
      <c r="S857" s="69"/>
      <c r="T857" s="69"/>
      <c r="U857" s="69"/>
      <c r="V857" s="69"/>
      <c r="W857" s="69"/>
      <c r="X857" s="69"/>
      <c r="Y857" s="69"/>
      <c r="Z857" s="69"/>
    </row>
    <row r="858" spans="1:26" ht="15.75" customHeight="1" x14ac:dyDescent="0.25">
      <c r="A858" s="69"/>
      <c r="B858" s="69"/>
      <c r="C858" s="69"/>
      <c r="D858" s="69"/>
      <c r="E858" s="69"/>
      <c r="F858" s="69"/>
      <c r="G858" s="69"/>
      <c r="H858" s="69"/>
      <c r="I858" s="69"/>
      <c r="J858" s="69"/>
      <c r="K858" s="69"/>
      <c r="L858" s="69"/>
      <c r="M858" s="69"/>
      <c r="N858" s="69"/>
      <c r="O858" s="69"/>
      <c r="P858" s="69"/>
      <c r="Q858" s="69"/>
      <c r="R858" s="69"/>
      <c r="S858" s="69"/>
      <c r="T858" s="69"/>
      <c r="U858" s="69"/>
      <c r="V858" s="69"/>
      <c r="W858" s="69"/>
      <c r="X858" s="69"/>
      <c r="Y858" s="69"/>
      <c r="Z858" s="69"/>
    </row>
    <row r="859" spans="1:26" ht="15.75" customHeight="1" x14ac:dyDescent="0.25">
      <c r="A859" s="69"/>
      <c r="B859" s="69"/>
      <c r="C859" s="69"/>
      <c r="D859" s="69"/>
      <c r="E859" s="69"/>
      <c r="F859" s="69"/>
      <c r="G859" s="69"/>
      <c r="H859" s="69"/>
      <c r="I859" s="69"/>
      <c r="J859" s="69"/>
      <c r="K859" s="69"/>
      <c r="L859" s="69"/>
      <c r="M859" s="69"/>
      <c r="N859" s="69"/>
      <c r="O859" s="69"/>
      <c r="P859" s="69"/>
      <c r="Q859" s="69"/>
      <c r="R859" s="69"/>
      <c r="S859" s="69"/>
      <c r="T859" s="69"/>
      <c r="U859" s="69"/>
      <c r="V859" s="69"/>
      <c r="W859" s="69"/>
      <c r="X859" s="69"/>
      <c r="Y859" s="69"/>
      <c r="Z859" s="69"/>
    </row>
    <row r="860" spans="1:26" ht="15.75" customHeight="1" x14ac:dyDescent="0.25">
      <c r="A860" s="69"/>
      <c r="B860" s="69"/>
      <c r="C860" s="69"/>
      <c r="D860" s="69"/>
      <c r="E860" s="69"/>
      <c r="F860" s="69"/>
      <c r="G860" s="69"/>
      <c r="H860" s="69"/>
      <c r="I860" s="69"/>
      <c r="J860" s="69"/>
      <c r="K860" s="69"/>
      <c r="L860" s="69"/>
      <c r="M860" s="69"/>
      <c r="N860" s="69"/>
      <c r="O860" s="69"/>
      <c r="P860" s="69"/>
      <c r="Q860" s="69"/>
      <c r="R860" s="69"/>
      <c r="S860" s="69"/>
      <c r="T860" s="69"/>
      <c r="U860" s="69"/>
      <c r="V860" s="69"/>
      <c r="W860" s="69"/>
      <c r="X860" s="69"/>
      <c r="Y860" s="69"/>
      <c r="Z860" s="69"/>
    </row>
    <row r="861" spans="1:26" ht="15.75" customHeight="1" x14ac:dyDescent="0.25">
      <c r="A861" s="69"/>
      <c r="B861" s="69"/>
      <c r="C861" s="69"/>
      <c r="D861" s="69"/>
      <c r="E861" s="69"/>
      <c r="F861" s="69"/>
      <c r="G861" s="69"/>
      <c r="H861" s="69"/>
      <c r="I861" s="69"/>
      <c r="J861" s="69"/>
      <c r="K861" s="69"/>
      <c r="L861" s="69"/>
      <c r="M861" s="69"/>
      <c r="N861" s="69"/>
      <c r="O861" s="69"/>
      <c r="P861" s="69"/>
      <c r="Q861" s="69"/>
      <c r="R861" s="69"/>
      <c r="S861" s="69"/>
      <c r="T861" s="69"/>
      <c r="U861" s="69"/>
      <c r="V861" s="69"/>
      <c r="W861" s="69"/>
      <c r="X861" s="69"/>
      <c r="Y861" s="69"/>
      <c r="Z861" s="69"/>
    </row>
    <row r="862" spans="1:26" ht="15.75" customHeight="1" x14ac:dyDescent="0.25">
      <c r="A862" s="69"/>
      <c r="B862" s="69"/>
      <c r="C862" s="69"/>
      <c r="D862" s="69"/>
      <c r="E862" s="69"/>
      <c r="F862" s="69"/>
      <c r="G862" s="69"/>
      <c r="H862" s="69"/>
      <c r="I862" s="69"/>
      <c r="J862" s="69"/>
      <c r="K862" s="69"/>
      <c r="L862" s="69"/>
      <c r="M862" s="69"/>
      <c r="N862" s="69"/>
      <c r="O862" s="69"/>
      <c r="P862" s="69"/>
      <c r="Q862" s="69"/>
      <c r="R862" s="69"/>
      <c r="S862" s="69"/>
      <c r="T862" s="69"/>
      <c r="U862" s="69"/>
      <c r="V862" s="69"/>
      <c r="W862" s="69"/>
      <c r="X862" s="69"/>
      <c r="Y862" s="69"/>
      <c r="Z862" s="69"/>
    </row>
    <row r="863" spans="1:26" ht="15.75" customHeight="1" x14ac:dyDescent="0.25">
      <c r="A863" s="69"/>
      <c r="B863" s="69"/>
      <c r="C863" s="69"/>
      <c r="D863" s="69"/>
      <c r="E863" s="69"/>
      <c r="F863" s="69"/>
      <c r="G863" s="69"/>
      <c r="H863" s="69"/>
      <c r="I863" s="69"/>
      <c r="J863" s="69"/>
      <c r="K863" s="69"/>
      <c r="L863" s="69"/>
      <c r="M863" s="69"/>
      <c r="N863" s="69"/>
      <c r="O863" s="69"/>
      <c r="P863" s="69"/>
      <c r="Q863" s="69"/>
      <c r="R863" s="69"/>
      <c r="S863" s="69"/>
      <c r="T863" s="69"/>
      <c r="U863" s="69"/>
      <c r="V863" s="69"/>
      <c r="W863" s="69"/>
      <c r="X863" s="69"/>
      <c r="Y863" s="69"/>
      <c r="Z863" s="69"/>
    </row>
    <row r="864" spans="1:26" ht="15.75" customHeight="1" x14ac:dyDescent="0.25">
      <c r="A864" s="69"/>
      <c r="B864" s="69"/>
      <c r="C864" s="69"/>
      <c r="D864" s="69"/>
      <c r="E864" s="69"/>
      <c r="F864" s="69"/>
      <c r="G864" s="69"/>
      <c r="H864" s="69"/>
      <c r="I864" s="69"/>
      <c r="J864" s="69"/>
      <c r="K864" s="69"/>
      <c r="L864" s="69"/>
      <c r="M864" s="69"/>
      <c r="N864" s="69"/>
      <c r="O864" s="69"/>
      <c r="P864" s="69"/>
      <c r="Q864" s="69"/>
      <c r="R864" s="69"/>
      <c r="S864" s="69"/>
      <c r="T864" s="69"/>
      <c r="U864" s="69"/>
      <c r="V864" s="69"/>
      <c r="W864" s="69"/>
      <c r="X864" s="69"/>
      <c r="Y864" s="69"/>
      <c r="Z864" s="69"/>
    </row>
    <row r="865" spans="1:26" ht="15.75" customHeight="1" x14ac:dyDescent="0.25">
      <c r="A865" s="69"/>
      <c r="B865" s="69"/>
      <c r="C865" s="69"/>
      <c r="D865" s="69"/>
      <c r="E865" s="69"/>
      <c r="F865" s="69"/>
      <c r="G865" s="69"/>
      <c r="H865" s="69"/>
      <c r="I865" s="69"/>
      <c r="J865" s="69"/>
      <c r="K865" s="69"/>
      <c r="L865" s="69"/>
      <c r="M865" s="69"/>
      <c r="N865" s="69"/>
      <c r="O865" s="69"/>
      <c r="P865" s="69"/>
      <c r="Q865" s="69"/>
      <c r="R865" s="69"/>
      <c r="S865" s="69"/>
      <c r="T865" s="69"/>
      <c r="U865" s="69"/>
      <c r="V865" s="69"/>
      <c r="W865" s="69"/>
      <c r="X865" s="69"/>
      <c r="Y865" s="69"/>
      <c r="Z865" s="69"/>
    </row>
    <row r="866" spans="1:26" ht="15.75" customHeight="1" x14ac:dyDescent="0.25">
      <c r="A866" s="69"/>
      <c r="B866" s="69"/>
      <c r="C866" s="69"/>
      <c r="D866" s="69"/>
      <c r="E866" s="69"/>
      <c r="F866" s="69"/>
      <c r="G866" s="69"/>
      <c r="H866" s="69"/>
      <c r="I866" s="69"/>
      <c r="J866" s="69"/>
      <c r="K866" s="69"/>
      <c r="L866" s="69"/>
      <c r="M866" s="69"/>
      <c r="N866" s="69"/>
      <c r="O866" s="69"/>
      <c r="P866" s="69"/>
      <c r="Q866" s="69"/>
      <c r="R866" s="69"/>
      <c r="S866" s="69"/>
      <c r="T866" s="69"/>
      <c r="U866" s="69"/>
      <c r="V866" s="69"/>
      <c r="W866" s="69"/>
      <c r="X866" s="69"/>
      <c r="Y866" s="69"/>
      <c r="Z866" s="69"/>
    </row>
    <row r="867" spans="1:26" ht="15.75" customHeight="1" x14ac:dyDescent="0.25">
      <c r="A867" s="69"/>
      <c r="B867" s="69"/>
      <c r="C867" s="69"/>
      <c r="D867" s="69"/>
      <c r="E867" s="69"/>
      <c r="F867" s="69"/>
      <c r="G867" s="69"/>
      <c r="H867" s="69"/>
      <c r="I867" s="69"/>
      <c r="J867" s="69"/>
      <c r="K867" s="69"/>
      <c r="L867" s="69"/>
      <c r="M867" s="69"/>
      <c r="N867" s="69"/>
      <c r="O867" s="69"/>
      <c r="P867" s="69"/>
      <c r="Q867" s="69"/>
      <c r="R867" s="69"/>
      <c r="S867" s="69"/>
      <c r="T867" s="69"/>
      <c r="U867" s="69"/>
      <c r="V867" s="69"/>
      <c r="W867" s="69"/>
      <c r="X867" s="69"/>
      <c r="Y867" s="69"/>
      <c r="Z867" s="69"/>
    </row>
    <row r="868" spans="1:26" ht="15.75" customHeight="1" x14ac:dyDescent="0.25">
      <c r="A868" s="69"/>
      <c r="B868" s="69"/>
      <c r="C868" s="69"/>
      <c r="D868" s="69"/>
      <c r="E868" s="69"/>
      <c r="F868" s="69"/>
      <c r="G868" s="69"/>
      <c r="H868" s="69"/>
      <c r="I868" s="69"/>
      <c r="J868" s="69"/>
      <c r="K868" s="69"/>
      <c r="L868" s="69"/>
      <c r="M868" s="69"/>
      <c r="N868" s="69"/>
      <c r="O868" s="69"/>
      <c r="P868" s="69"/>
      <c r="Q868" s="69"/>
      <c r="R868" s="69"/>
      <c r="S868" s="69"/>
      <c r="T868" s="69"/>
      <c r="U868" s="69"/>
      <c r="V868" s="69"/>
      <c r="W868" s="69"/>
      <c r="X868" s="69"/>
      <c r="Y868" s="69"/>
      <c r="Z868" s="69"/>
    </row>
    <row r="869" spans="1:26" ht="15.75" customHeight="1" x14ac:dyDescent="0.25">
      <c r="A869" s="69"/>
      <c r="B869" s="69"/>
      <c r="C869" s="69"/>
      <c r="D869" s="69"/>
      <c r="E869" s="69"/>
      <c r="F869" s="69"/>
      <c r="G869" s="69"/>
      <c r="H869" s="69"/>
      <c r="I869" s="69"/>
      <c r="J869" s="69"/>
      <c r="K869" s="69"/>
      <c r="L869" s="69"/>
      <c r="M869" s="69"/>
      <c r="N869" s="69"/>
      <c r="O869" s="69"/>
      <c r="P869" s="69"/>
      <c r="Q869" s="69"/>
      <c r="R869" s="69"/>
      <c r="S869" s="69"/>
      <c r="T869" s="69"/>
      <c r="U869" s="69"/>
      <c r="V869" s="69"/>
      <c r="W869" s="69"/>
      <c r="X869" s="69"/>
      <c r="Y869" s="69"/>
      <c r="Z869" s="69"/>
    </row>
    <row r="870" spans="1:26" ht="15.75" customHeight="1" x14ac:dyDescent="0.25">
      <c r="A870" s="69"/>
      <c r="B870" s="69"/>
      <c r="C870" s="69"/>
      <c r="D870" s="69"/>
      <c r="E870" s="69"/>
      <c r="F870" s="69"/>
      <c r="G870" s="69"/>
      <c r="H870" s="69"/>
      <c r="I870" s="69"/>
      <c r="J870" s="69"/>
      <c r="K870" s="69"/>
      <c r="L870" s="69"/>
      <c r="M870" s="69"/>
      <c r="N870" s="69"/>
      <c r="O870" s="69"/>
      <c r="P870" s="69"/>
      <c r="Q870" s="69"/>
      <c r="R870" s="69"/>
      <c r="S870" s="69"/>
      <c r="T870" s="69"/>
      <c r="U870" s="69"/>
      <c r="V870" s="69"/>
      <c r="W870" s="69"/>
      <c r="X870" s="69"/>
      <c r="Y870" s="69"/>
      <c r="Z870" s="69"/>
    </row>
    <row r="871" spans="1:26" ht="15.75" customHeight="1" x14ac:dyDescent="0.25">
      <c r="A871" s="69"/>
      <c r="B871" s="69"/>
      <c r="C871" s="69"/>
      <c r="D871" s="69"/>
      <c r="E871" s="69"/>
      <c r="F871" s="69"/>
      <c r="G871" s="69"/>
      <c r="H871" s="69"/>
      <c r="I871" s="69"/>
      <c r="J871" s="69"/>
      <c r="K871" s="69"/>
      <c r="L871" s="69"/>
      <c r="M871" s="69"/>
      <c r="N871" s="69"/>
      <c r="O871" s="69"/>
      <c r="P871" s="69"/>
      <c r="Q871" s="69"/>
      <c r="R871" s="69"/>
      <c r="S871" s="69"/>
      <c r="T871" s="69"/>
      <c r="U871" s="69"/>
      <c r="V871" s="69"/>
      <c r="W871" s="69"/>
      <c r="X871" s="69"/>
      <c r="Y871" s="69"/>
      <c r="Z871" s="69"/>
    </row>
    <row r="872" spans="1:26" ht="15.75" customHeight="1" x14ac:dyDescent="0.25">
      <c r="A872" s="69"/>
      <c r="B872" s="69"/>
      <c r="C872" s="69"/>
      <c r="D872" s="69"/>
      <c r="E872" s="69"/>
      <c r="F872" s="69"/>
      <c r="G872" s="69"/>
      <c r="H872" s="69"/>
      <c r="I872" s="69"/>
      <c r="J872" s="69"/>
      <c r="K872" s="69"/>
      <c r="L872" s="69"/>
      <c r="M872" s="69"/>
      <c r="N872" s="69"/>
      <c r="O872" s="69"/>
      <c r="P872" s="69"/>
      <c r="Q872" s="69"/>
      <c r="R872" s="69"/>
      <c r="S872" s="69"/>
      <c r="T872" s="69"/>
      <c r="U872" s="69"/>
      <c r="V872" s="69"/>
      <c r="W872" s="69"/>
      <c r="X872" s="69"/>
      <c r="Y872" s="69"/>
      <c r="Z872" s="69"/>
    </row>
    <row r="873" spans="1:26" ht="15.75" customHeight="1" x14ac:dyDescent="0.25">
      <c r="A873" s="69"/>
      <c r="B873" s="69"/>
      <c r="C873" s="69"/>
      <c r="D873" s="69"/>
      <c r="E873" s="69"/>
      <c r="F873" s="69"/>
      <c r="G873" s="69"/>
      <c r="H873" s="69"/>
      <c r="I873" s="69"/>
      <c r="J873" s="69"/>
      <c r="K873" s="69"/>
      <c r="L873" s="69"/>
      <c r="M873" s="69"/>
      <c r="N873" s="69"/>
      <c r="O873" s="69"/>
      <c r="P873" s="69"/>
      <c r="Q873" s="69"/>
      <c r="R873" s="69"/>
      <c r="S873" s="69"/>
      <c r="T873" s="69"/>
      <c r="U873" s="69"/>
      <c r="V873" s="69"/>
      <c r="W873" s="69"/>
      <c r="X873" s="69"/>
      <c r="Y873" s="69"/>
      <c r="Z873" s="69"/>
    </row>
    <row r="874" spans="1:26" ht="15.75" customHeight="1" x14ac:dyDescent="0.25">
      <c r="A874" s="69"/>
      <c r="B874" s="69"/>
      <c r="C874" s="69"/>
      <c r="D874" s="69"/>
      <c r="E874" s="69"/>
      <c r="F874" s="69"/>
      <c r="G874" s="69"/>
      <c r="H874" s="69"/>
      <c r="I874" s="69"/>
      <c r="J874" s="69"/>
      <c r="K874" s="69"/>
      <c r="L874" s="69"/>
      <c r="M874" s="69"/>
      <c r="N874" s="69"/>
      <c r="O874" s="69"/>
      <c r="P874" s="69"/>
      <c r="Q874" s="69"/>
      <c r="R874" s="69"/>
      <c r="S874" s="69"/>
      <c r="T874" s="69"/>
      <c r="U874" s="69"/>
      <c r="V874" s="69"/>
      <c r="W874" s="69"/>
      <c r="X874" s="69"/>
      <c r="Y874" s="69"/>
      <c r="Z874" s="69"/>
    </row>
    <row r="875" spans="1:26" ht="15.75" customHeight="1" x14ac:dyDescent="0.25">
      <c r="A875" s="69"/>
      <c r="B875" s="69"/>
      <c r="C875" s="69"/>
      <c r="D875" s="69"/>
      <c r="E875" s="69"/>
      <c r="F875" s="69"/>
      <c r="G875" s="69"/>
      <c r="H875" s="69"/>
      <c r="I875" s="69"/>
      <c r="J875" s="69"/>
      <c r="K875" s="69"/>
      <c r="L875" s="69"/>
      <c r="M875" s="69"/>
      <c r="N875" s="69"/>
      <c r="O875" s="69"/>
      <c r="P875" s="69"/>
      <c r="Q875" s="69"/>
      <c r="R875" s="69"/>
      <c r="S875" s="69"/>
      <c r="T875" s="69"/>
      <c r="U875" s="69"/>
      <c r="V875" s="69"/>
      <c r="W875" s="69"/>
      <c r="X875" s="69"/>
      <c r="Y875" s="69"/>
      <c r="Z875" s="69"/>
    </row>
    <row r="876" spans="1:26" ht="15.75" customHeight="1" x14ac:dyDescent="0.25">
      <c r="A876" s="69"/>
      <c r="B876" s="69"/>
      <c r="C876" s="69"/>
      <c r="D876" s="69"/>
      <c r="E876" s="69"/>
      <c r="F876" s="69"/>
      <c r="G876" s="69"/>
      <c r="H876" s="69"/>
      <c r="I876" s="69"/>
      <c r="J876" s="69"/>
      <c r="K876" s="69"/>
      <c r="L876" s="69"/>
      <c r="M876" s="69"/>
      <c r="N876" s="69"/>
      <c r="O876" s="69"/>
      <c r="P876" s="69"/>
      <c r="Q876" s="69"/>
      <c r="R876" s="69"/>
      <c r="S876" s="69"/>
      <c r="T876" s="69"/>
      <c r="U876" s="69"/>
      <c r="V876" s="69"/>
      <c r="W876" s="69"/>
      <c r="X876" s="69"/>
      <c r="Y876" s="69"/>
      <c r="Z876" s="69"/>
    </row>
    <row r="877" spans="1:26" ht="15.75" customHeight="1" x14ac:dyDescent="0.25">
      <c r="A877" s="69"/>
      <c r="B877" s="69"/>
      <c r="C877" s="69"/>
      <c r="D877" s="69"/>
      <c r="E877" s="69"/>
      <c r="F877" s="69"/>
      <c r="G877" s="69"/>
      <c r="H877" s="69"/>
      <c r="I877" s="69"/>
      <c r="J877" s="69"/>
      <c r="K877" s="69"/>
      <c r="L877" s="69"/>
      <c r="M877" s="69"/>
      <c r="N877" s="69"/>
      <c r="O877" s="69"/>
      <c r="P877" s="69"/>
      <c r="Q877" s="69"/>
      <c r="R877" s="69"/>
      <c r="S877" s="69"/>
      <c r="T877" s="69"/>
      <c r="U877" s="69"/>
      <c r="V877" s="69"/>
      <c r="W877" s="69"/>
      <c r="X877" s="69"/>
      <c r="Y877" s="69"/>
      <c r="Z877" s="69"/>
    </row>
    <row r="878" spans="1:26" ht="15.75" customHeight="1" x14ac:dyDescent="0.25">
      <c r="A878" s="69"/>
      <c r="B878" s="69"/>
      <c r="C878" s="69"/>
      <c r="D878" s="69"/>
      <c r="E878" s="69"/>
      <c r="F878" s="69"/>
      <c r="G878" s="69"/>
      <c r="H878" s="69"/>
      <c r="I878" s="69"/>
      <c r="J878" s="69"/>
      <c r="K878" s="69"/>
      <c r="L878" s="69"/>
      <c r="M878" s="69"/>
      <c r="N878" s="69"/>
      <c r="O878" s="69"/>
      <c r="P878" s="69"/>
      <c r="Q878" s="69"/>
      <c r="R878" s="69"/>
      <c r="S878" s="69"/>
      <c r="T878" s="69"/>
      <c r="U878" s="69"/>
      <c r="V878" s="69"/>
      <c r="W878" s="69"/>
      <c r="X878" s="69"/>
      <c r="Y878" s="69"/>
      <c r="Z878" s="69"/>
    </row>
    <row r="879" spans="1:26" ht="15.75" customHeight="1" x14ac:dyDescent="0.25">
      <c r="A879" s="69"/>
      <c r="B879" s="69"/>
      <c r="C879" s="69"/>
      <c r="D879" s="69"/>
      <c r="E879" s="69"/>
      <c r="F879" s="69"/>
      <c r="G879" s="69"/>
      <c r="H879" s="69"/>
      <c r="I879" s="69"/>
      <c r="J879" s="69"/>
      <c r="K879" s="69"/>
      <c r="L879" s="69"/>
      <c r="M879" s="69"/>
      <c r="N879" s="69"/>
      <c r="O879" s="69"/>
      <c r="P879" s="69"/>
      <c r="Q879" s="69"/>
      <c r="R879" s="69"/>
      <c r="S879" s="69"/>
      <c r="T879" s="69"/>
      <c r="U879" s="69"/>
      <c r="V879" s="69"/>
      <c r="W879" s="69"/>
      <c r="X879" s="69"/>
      <c r="Y879" s="69"/>
      <c r="Z879" s="69"/>
    </row>
    <row r="880" spans="1:26" ht="15.75" customHeight="1" x14ac:dyDescent="0.25">
      <c r="A880" s="69"/>
      <c r="B880" s="69"/>
      <c r="C880" s="69"/>
      <c r="D880" s="69"/>
      <c r="E880" s="69"/>
      <c r="F880" s="69"/>
      <c r="G880" s="69"/>
      <c r="H880" s="69"/>
      <c r="I880" s="69"/>
      <c r="J880" s="69"/>
      <c r="K880" s="69"/>
      <c r="L880" s="69"/>
      <c r="M880" s="69"/>
      <c r="N880" s="69"/>
      <c r="O880" s="69"/>
      <c r="P880" s="69"/>
      <c r="Q880" s="69"/>
      <c r="R880" s="69"/>
      <c r="S880" s="69"/>
      <c r="T880" s="69"/>
      <c r="U880" s="69"/>
      <c r="V880" s="69"/>
      <c r="W880" s="69"/>
      <c r="X880" s="69"/>
      <c r="Y880" s="69"/>
      <c r="Z880" s="69"/>
    </row>
    <row r="881" spans="1:26" ht="15.75" customHeight="1" x14ac:dyDescent="0.25">
      <c r="A881" s="69"/>
      <c r="B881" s="69"/>
      <c r="C881" s="69"/>
      <c r="D881" s="69"/>
      <c r="E881" s="69"/>
      <c r="F881" s="69"/>
      <c r="G881" s="69"/>
      <c r="H881" s="69"/>
      <c r="I881" s="69"/>
      <c r="J881" s="69"/>
      <c r="K881" s="69"/>
      <c r="L881" s="69"/>
      <c r="M881" s="69"/>
      <c r="N881" s="69"/>
      <c r="O881" s="69"/>
      <c r="P881" s="69"/>
      <c r="Q881" s="69"/>
      <c r="R881" s="69"/>
      <c r="S881" s="69"/>
      <c r="T881" s="69"/>
      <c r="U881" s="69"/>
      <c r="V881" s="69"/>
      <c r="W881" s="69"/>
      <c r="X881" s="69"/>
      <c r="Y881" s="69"/>
      <c r="Z881" s="69"/>
    </row>
    <row r="882" spans="1:26" ht="15.75" customHeight="1" x14ac:dyDescent="0.25">
      <c r="A882" s="69"/>
      <c r="B882" s="69"/>
      <c r="C882" s="69"/>
      <c r="D882" s="69"/>
      <c r="E882" s="69"/>
      <c r="F882" s="69"/>
      <c r="G882" s="69"/>
      <c r="H882" s="69"/>
      <c r="I882" s="69"/>
      <c r="J882" s="69"/>
      <c r="K882" s="69"/>
      <c r="L882" s="69"/>
      <c r="M882" s="69"/>
      <c r="N882" s="69"/>
      <c r="O882" s="69"/>
      <c r="P882" s="69"/>
      <c r="Q882" s="69"/>
      <c r="R882" s="69"/>
      <c r="S882" s="69"/>
      <c r="T882" s="69"/>
      <c r="U882" s="69"/>
      <c r="V882" s="69"/>
      <c r="W882" s="69"/>
      <c r="X882" s="69"/>
      <c r="Y882" s="69"/>
      <c r="Z882" s="69"/>
    </row>
    <row r="883" spans="1:26" ht="15.75" customHeight="1" x14ac:dyDescent="0.25">
      <c r="A883" s="69"/>
      <c r="B883" s="69"/>
      <c r="C883" s="69"/>
      <c r="D883" s="69"/>
      <c r="E883" s="69"/>
      <c r="F883" s="69"/>
      <c r="G883" s="69"/>
      <c r="H883" s="69"/>
      <c r="I883" s="69"/>
      <c r="J883" s="69"/>
      <c r="K883" s="69"/>
      <c r="L883" s="69"/>
      <c r="M883" s="69"/>
      <c r="N883" s="69"/>
      <c r="O883" s="69"/>
      <c r="P883" s="69"/>
      <c r="Q883" s="69"/>
      <c r="R883" s="69"/>
      <c r="S883" s="69"/>
      <c r="T883" s="69"/>
      <c r="U883" s="69"/>
      <c r="V883" s="69"/>
      <c r="W883" s="69"/>
      <c r="X883" s="69"/>
      <c r="Y883" s="69"/>
      <c r="Z883" s="69"/>
    </row>
    <row r="884" spans="1:26" ht="15.75" customHeight="1" x14ac:dyDescent="0.25">
      <c r="A884" s="69"/>
      <c r="B884" s="69"/>
      <c r="C884" s="69"/>
      <c r="D884" s="69"/>
      <c r="E884" s="69"/>
      <c r="F884" s="69"/>
      <c r="G884" s="69"/>
      <c r="H884" s="69"/>
      <c r="I884" s="69"/>
      <c r="J884" s="69"/>
      <c r="K884" s="69"/>
      <c r="L884" s="69"/>
      <c r="M884" s="69"/>
      <c r="N884" s="69"/>
      <c r="O884" s="69"/>
      <c r="P884" s="69"/>
      <c r="Q884" s="69"/>
      <c r="R884" s="69"/>
      <c r="S884" s="69"/>
      <c r="T884" s="69"/>
      <c r="U884" s="69"/>
      <c r="V884" s="69"/>
      <c r="W884" s="69"/>
      <c r="X884" s="69"/>
      <c r="Y884" s="69"/>
      <c r="Z884" s="69"/>
    </row>
    <row r="885" spans="1:26" ht="15.75" customHeight="1" x14ac:dyDescent="0.25">
      <c r="A885" s="69"/>
      <c r="B885" s="69"/>
      <c r="C885" s="69"/>
      <c r="D885" s="69"/>
      <c r="E885" s="69"/>
      <c r="F885" s="69"/>
      <c r="G885" s="69"/>
      <c r="H885" s="69"/>
      <c r="I885" s="69"/>
      <c r="J885" s="69"/>
      <c r="K885" s="69"/>
      <c r="L885" s="69"/>
      <c r="M885" s="69"/>
      <c r="N885" s="69"/>
      <c r="O885" s="69"/>
      <c r="P885" s="69"/>
      <c r="Q885" s="69"/>
      <c r="R885" s="69"/>
      <c r="S885" s="69"/>
      <c r="T885" s="69"/>
      <c r="U885" s="69"/>
      <c r="V885" s="69"/>
      <c r="W885" s="69"/>
      <c r="X885" s="69"/>
      <c r="Y885" s="69"/>
      <c r="Z885" s="69"/>
    </row>
    <row r="886" spans="1:26" ht="15.75" customHeight="1" x14ac:dyDescent="0.25">
      <c r="A886" s="69"/>
      <c r="B886" s="69"/>
      <c r="C886" s="69"/>
      <c r="D886" s="69"/>
      <c r="E886" s="69"/>
      <c r="F886" s="69"/>
      <c r="G886" s="69"/>
      <c r="H886" s="69"/>
      <c r="I886" s="69"/>
      <c r="J886" s="69"/>
      <c r="K886" s="69"/>
      <c r="L886" s="69"/>
      <c r="M886" s="69"/>
      <c r="N886" s="69"/>
      <c r="O886" s="69"/>
      <c r="P886" s="69"/>
      <c r="Q886" s="69"/>
      <c r="R886" s="69"/>
      <c r="S886" s="69"/>
      <c r="T886" s="69"/>
      <c r="U886" s="69"/>
      <c r="V886" s="69"/>
      <c r="W886" s="69"/>
      <c r="X886" s="69"/>
      <c r="Y886" s="69"/>
      <c r="Z886" s="69"/>
    </row>
    <row r="887" spans="1:26" ht="15.75" customHeight="1" x14ac:dyDescent="0.25">
      <c r="A887" s="69"/>
      <c r="B887" s="69"/>
      <c r="C887" s="69"/>
      <c r="D887" s="69"/>
      <c r="E887" s="69"/>
      <c r="F887" s="69"/>
      <c r="G887" s="69"/>
      <c r="H887" s="69"/>
      <c r="I887" s="69"/>
      <c r="J887" s="69"/>
      <c r="K887" s="69"/>
      <c r="L887" s="69"/>
      <c r="M887" s="69"/>
      <c r="N887" s="69"/>
      <c r="O887" s="69"/>
      <c r="P887" s="69"/>
      <c r="Q887" s="69"/>
      <c r="R887" s="69"/>
      <c r="S887" s="69"/>
      <c r="T887" s="69"/>
      <c r="U887" s="69"/>
      <c r="V887" s="69"/>
      <c r="W887" s="69"/>
      <c r="X887" s="69"/>
      <c r="Y887" s="69"/>
      <c r="Z887" s="69"/>
    </row>
    <row r="888" spans="1:26" ht="15.75" customHeight="1" x14ac:dyDescent="0.25">
      <c r="A888" s="69"/>
      <c r="B888" s="69"/>
      <c r="C888" s="69"/>
      <c r="D888" s="69"/>
      <c r="E888" s="69"/>
      <c r="F888" s="69"/>
      <c r="G888" s="69"/>
      <c r="H888" s="69"/>
      <c r="I888" s="69"/>
      <c r="J888" s="69"/>
      <c r="K888" s="69"/>
      <c r="L888" s="69"/>
      <c r="M888" s="69"/>
      <c r="N888" s="69"/>
      <c r="O888" s="69"/>
      <c r="P888" s="69"/>
      <c r="Q888" s="69"/>
      <c r="R888" s="69"/>
      <c r="S888" s="69"/>
      <c r="T888" s="69"/>
      <c r="U888" s="69"/>
      <c r="V888" s="69"/>
      <c r="W888" s="69"/>
      <c r="X888" s="69"/>
      <c r="Y888" s="69"/>
      <c r="Z888" s="69"/>
    </row>
    <row r="889" spans="1:26" ht="15.75" customHeight="1" x14ac:dyDescent="0.25">
      <c r="A889" s="69"/>
      <c r="B889" s="69"/>
      <c r="C889" s="69"/>
      <c r="D889" s="69"/>
      <c r="E889" s="69"/>
      <c r="F889" s="69"/>
      <c r="G889" s="69"/>
      <c r="H889" s="69"/>
      <c r="I889" s="69"/>
      <c r="J889" s="69"/>
      <c r="K889" s="69"/>
      <c r="L889" s="69"/>
      <c r="M889" s="69"/>
      <c r="N889" s="69"/>
      <c r="O889" s="69"/>
      <c r="P889" s="69"/>
      <c r="Q889" s="69"/>
      <c r="R889" s="69"/>
      <c r="S889" s="69"/>
      <c r="T889" s="69"/>
      <c r="U889" s="69"/>
      <c r="V889" s="69"/>
      <c r="W889" s="69"/>
      <c r="X889" s="69"/>
      <c r="Y889" s="69"/>
      <c r="Z889" s="69"/>
    </row>
    <row r="890" spans="1:26" ht="15.75" customHeight="1" x14ac:dyDescent="0.25">
      <c r="A890" s="69"/>
      <c r="B890" s="69"/>
      <c r="C890" s="69"/>
      <c r="D890" s="69"/>
      <c r="E890" s="69"/>
      <c r="F890" s="69"/>
      <c r="G890" s="69"/>
      <c r="H890" s="69"/>
      <c r="I890" s="69"/>
      <c r="J890" s="69"/>
      <c r="K890" s="69"/>
      <c r="L890" s="69"/>
      <c r="M890" s="69"/>
      <c r="N890" s="69"/>
      <c r="O890" s="69"/>
      <c r="P890" s="69"/>
      <c r="Q890" s="69"/>
      <c r="R890" s="69"/>
      <c r="S890" s="69"/>
      <c r="T890" s="69"/>
      <c r="U890" s="69"/>
      <c r="V890" s="69"/>
      <c r="W890" s="69"/>
      <c r="X890" s="69"/>
      <c r="Y890" s="69"/>
      <c r="Z890" s="69"/>
    </row>
    <row r="891" spans="1:26" ht="15.75" customHeight="1" x14ac:dyDescent="0.25">
      <c r="A891" s="69"/>
      <c r="B891" s="69"/>
      <c r="C891" s="69"/>
      <c r="D891" s="69"/>
      <c r="E891" s="69"/>
      <c r="F891" s="69"/>
      <c r="G891" s="69"/>
      <c r="H891" s="69"/>
      <c r="I891" s="69"/>
      <c r="J891" s="69"/>
      <c r="K891" s="69"/>
      <c r="L891" s="69"/>
      <c r="M891" s="69"/>
      <c r="N891" s="69"/>
      <c r="O891" s="69"/>
      <c r="P891" s="69"/>
      <c r="Q891" s="69"/>
      <c r="R891" s="69"/>
      <c r="S891" s="69"/>
      <c r="T891" s="69"/>
      <c r="U891" s="69"/>
      <c r="V891" s="69"/>
      <c r="W891" s="69"/>
      <c r="X891" s="69"/>
      <c r="Y891" s="69"/>
      <c r="Z891" s="69"/>
    </row>
    <row r="892" spans="1:26" ht="15.75" customHeight="1" x14ac:dyDescent="0.25">
      <c r="A892" s="69"/>
      <c r="B892" s="69"/>
      <c r="C892" s="69"/>
      <c r="D892" s="69"/>
      <c r="E892" s="69"/>
      <c r="F892" s="69"/>
      <c r="G892" s="69"/>
      <c r="H892" s="69"/>
      <c r="I892" s="69"/>
      <c r="J892" s="69"/>
      <c r="K892" s="69"/>
      <c r="L892" s="69"/>
      <c r="M892" s="69"/>
      <c r="N892" s="69"/>
      <c r="O892" s="69"/>
      <c r="P892" s="69"/>
      <c r="Q892" s="69"/>
      <c r="R892" s="69"/>
      <c r="S892" s="69"/>
      <c r="T892" s="69"/>
      <c r="U892" s="69"/>
      <c r="V892" s="69"/>
      <c r="W892" s="69"/>
      <c r="X892" s="69"/>
      <c r="Y892" s="69"/>
      <c r="Z892" s="69"/>
    </row>
    <row r="893" spans="1:26" ht="15.75" customHeight="1" x14ac:dyDescent="0.25">
      <c r="A893" s="69"/>
      <c r="B893" s="69"/>
      <c r="C893" s="69"/>
      <c r="D893" s="69"/>
      <c r="E893" s="69"/>
      <c r="F893" s="69"/>
      <c r="G893" s="69"/>
      <c r="H893" s="69"/>
      <c r="I893" s="69"/>
      <c r="J893" s="69"/>
      <c r="K893" s="69"/>
      <c r="L893" s="69"/>
      <c r="M893" s="69"/>
      <c r="N893" s="69"/>
      <c r="O893" s="69"/>
      <c r="P893" s="69"/>
      <c r="Q893" s="69"/>
      <c r="R893" s="69"/>
      <c r="S893" s="69"/>
      <c r="T893" s="69"/>
      <c r="U893" s="69"/>
      <c r="V893" s="69"/>
      <c r="W893" s="69"/>
      <c r="X893" s="69"/>
      <c r="Y893" s="69"/>
      <c r="Z893" s="69"/>
    </row>
    <row r="894" spans="1:26" ht="15.75" customHeight="1" x14ac:dyDescent="0.25">
      <c r="A894" s="69"/>
      <c r="B894" s="69"/>
      <c r="C894" s="69"/>
      <c r="D894" s="69"/>
      <c r="E894" s="69"/>
      <c r="F894" s="69"/>
      <c r="G894" s="69"/>
      <c r="H894" s="69"/>
      <c r="I894" s="69"/>
      <c r="J894" s="69"/>
      <c r="K894" s="69"/>
      <c r="L894" s="69"/>
      <c r="M894" s="69"/>
      <c r="N894" s="69"/>
      <c r="O894" s="69"/>
      <c r="P894" s="69"/>
      <c r="Q894" s="69"/>
      <c r="R894" s="69"/>
      <c r="S894" s="69"/>
      <c r="T894" s="69"/>
      <c r="U894" s="69"/>
      <c r="V894" s="69"/>
      <c r="W894" s="69"/>
      <c r="X894" s="69"/>
      <c r="Y894" s="69"/>
      <c r="Z894" s="69"/>
    </row>
    <row r="895" spans="1:26" ht="15.75" customHeight="1" x14ac:dyDescent="0.25">
      <c r="A895" s="69"/>
      <c r="B895" s="69"/>
      <c r="C895" s="69"/>
      <c r="D895" s="69"/>
      <c r="E895" s="69"/>
      <c r="F895" s="69"/>
      <c r="G895" s="69"/>
      <c r="H895" s="69"/>
      <c r="I895" s="69"/>
      <c r="J895" s="69"/>
      <c r="K895" s="69"/>
      <c r="L895" s="69"/>
      <c r="M895" s="69"/>
      <c r="N895" s="69"/>
      <c r="O895" s="69"/>
      <c r="P895" s="69"/>
      <c r="Q895" s="69"/>
      <c r="R895" s="69"/>
      <c r="S895" s="69"/>
      <c r="T895" s="69"/>
      <c r="U895" s="69"/>
      <c r="V895" s="69"/>
      <c r="W895" s="69"/>
      <c r="X895" s="69"/>
      <c r="Y895" s="69"/>
      <c r="Z895" s="69"/>
    </row>
    <row r="896" spans="1:26" ht="15.75" customHeight="1" x14ac:dyDescent="0.25">
      <c r="A896" s="69"/>
      <c r="B896" s="69"/>
      <c r="C896" s="69"/>
      <c r="D896" s="69"/>
      <c r="E896" s="69"/>
      <c r="F896" s="69"/>
      <c r="G896" s="69"/>
      <c r="H896" s="69"/>
      <c r="I896" s="69"/>
      <c r="J896" s="69"/>
      <c r="K896" s="69"/>
      <c r="L896" s="69"/>
      <c r="M896" s="69"/>
      <c r="N896" s="69"/>
      <c r="O896" s="69"/>
      <c r="P896" s="69"/>
      <c r="Q896" s="69"/>
      <c r="R896" s="69"/>
      <c r="S896" s="69"/>
      <c r="T896" s="69"/>
      <c r="U896" s="69"/>
      <c r="V896" s="69"/>
      <c r="W896" s="69"/>
      <c r="X896" s="69"/>
      <c r="Y896" s="69"/>
      <c r="Z896" s="69"/>
    </row>
    <row r="897" spans="1:26" ht="15.75" customHeight="1" x14ac:dyDescent="0.25">
      <c r="A897" s="69"/>
      <c r="B897" s="69"/>
      <c r="C897" s="69"/>
      <c r="D897" s="69"/>
      <c r="E897" s="69"/>
      <c r="F897" s="69"/>
      <c r="G897" s="69"/>
      <c r="H897" s="69"/>
      <c r="I897" s="69"/>
      <c r="J897" s="69"/>
      <c r="K897" s="69"/>
      <c r="L897" s="69"/>
      <c r="M897" s="69"/>
      <c r="N897" s="69"/>
      <c r="O897" s="69"/>
      <c r="P897" s="69"/>
      <c r="Q897" s="69"/>
      <c r="R897" s="69"/>
      <c r="S897" s="69"/>
      <c r="T897" s="69"/>
      <c r="U897" s="69"/>
      <c r="V897" s="69"/>
      <c r="W897" s="69"/>
      <c r="X897" s="69"/>
      <c r="Y897" s="69"/>
      <c r="Z897" s="69"/>
    </row>
    <row r="898" spans="1:26" ht="15.75" customHeight="1" x14ac:dyDescent="0.25">
      <c r="A898" s="69"/>
      <c r="B898" s="69"/>
      <c r="C898" s="69"/>
      <c r="D898" s="69"/>
      <c r="E898" s="69"/>
      <c r="F898" s="69"/>
      <c r="G898" s="69"/>
      <c r="H898" s="69"/>
      <c r="I898" s="69"/>
      <c r="J898" s="69"/>
      <c r="K898" s="69"/>
      <c r="L898" s="69"/>
      <c r="M898" s="69"/>
      <c r="N898" s="69"/>
      <c r="O898" s="69"/>
      <c r="P898" s="69"/>
      <c r="Q898" s="69"/>
      <c r="R898" s="69"/>
      <c r="S898" s="69"/>
      <c r="T898" s="69"/>
      <c r="U898" s="69"/>
      <c r="V898" s="69"/>
      <c r="W898" s="69"/>
      <c r="X898" s="69"/>
      <c r="Y898" s="69"/>
      <c r="Z898" s="69"/>
    </row>
    <row r="899" spans="1:26" ht="15.75" customHeight="1" x14ac:dyDescent="0.25">
      <c r="A899" s="69"/>
      <c r="B899" s="69"/>
      <c r="C899" s="69"/>
      <c r="D899" s="69"/>
      <c r="E899" s="69"/>
      <c r="F899" s="69"/>
      <c r="G899" s="69"/>
      <c r="H899" s="69"/>
      <c r="I899" s="69"/>
      <c r="J899" s="69"/>
      <c r="K899" s="69"/>
      <c r="L899" s="69"/>
      <c r="M899" s="69"/>
      <c r="N899" s="69"/>
      <c r="O899" s="69"/>
      <c r="P899" s="69"/>
      <c r="Q899" s="69"/>
      <c r="R899" s="69"/>
      <c r="S899" s="69"/>
      <c r="T899" s="69"/>
      <c r="U899" s="69"/>
      <c r="V899" s="69"/>
      <c r="W899" s="69"/>
      <c r="X899" s="69"/>
      <c r="Y899" s="69"/>
      <c r="Z899" s="69"/>
    </row>
    <row r="900" spans="1:26" ht="15.75" customHeight="1" x14ac:dyDescent="0.25">
      <c r="A900" s="69"/>
      <c r="B900" s="69"/>
      <c r="C900" s="69"/>
      <c r="D900" s="69"/>
      <c r="E900" s="69"/>
      <c r="F900" s="69"/>
      <c r="G900" s="69"/>
      <c r="H900" s="69"/>
      <c r="I900" s="69"/>
      <c r="J900" s="69"/>
      <c r="K900" s="69"/>
      <c r="L900" s="69"/>
      <c r="M900" s="69"/>
      <c r="N900" s="69"/>
      <c r="O900" s="69"/>
      <c r="P900" s="69"/>
      <c r="Q900" s="69"/>
      <c r="R900" s="69"/>
      <c r="S900" s="69"/>
      <c r="T900" s="69"/>
      <c r="U900" s="69"/>
      <c r="V900" s="69"/>
      <c r="W900" s="69"/>
      <c r="X900" s="69"/>
      <c r="Y900" s="69"/>
      <c r="Z900" s="69"/>
    </row>
    <row r="901" spans="1:26" ht="15.75" customHeight="1" x14ac:dyDescent="0.25">
      <c r="A901" s="69"/>
      <c r="B901" s="69"/>
      <c r="C901" s="69"/>
      <c r="D901" s="69"/>
      <c r="E901" s="69"/>
      <c r="F901" s="69"/>
      <c r="G901" s="69"/>
      <c r="H901" s="69"/>
      <c r="I901" s="69"/>
      <c r="J901" s="69"/>
      <c r="K901" s="69"/>
      <c r="L901" s="69"/>
      <c r="M901" s="69"/>
      <c r="N901" s="69"/>
      <c r="O901" s="69"/>
      <c r="P901" s="69"/>
      <c r="Q901" s="69"/>
      <c r="R901" s="69"/>
      <c r="S901" s="69"/>
      <c r="T901" s="69"/>
      <c r="U901" s="69"/>
      <c r="V901" s="69"/>
      <c r="W901" s="69"/>
      <c r="X901" s="69"/>
      <c r="Y901" s="69"/>
      <c r="Z901" s="69"/>
    </row>
    <row r="902" spans="1:26" ht="15.75" customHeight="1" x14ac:dyDescent="0.25">
      <c r="A902" s="69"/>
      <c r="B902" s="69"/>
      <c r="C902" s="69"/>
      <c r="D902" s="69"/>
      <c r="E902" s="69"/>
      <c r="F902" s="69"/>
      <c r="G902" s="69"/>
      <c r="H902" s="69"/>
      <c r="I902" s="69"/>
      <c r="J902" s="69"/>
      <c r="K902" s="69"/>
      <c r="L902" s="69"/>
      <c r="M902" s="69"/>
      <c r="N902" s="69"/>
      <c r="O902" s="69"/>
      <c r="P902" s="69"/>
      <c r="Q902" s="69"/>
      <c r="R902" s="69"/>
      <c r="S902" s="69"/>
      <c r="T902" s="69"/>
      <c r="U902" s="69"/>
      <c r="V902" s="69"/>
      <c r="W902" s="69"/>
      <c r="X902" s="69"/>
      <c r="Y902" s="69"/>
      <c r="Z902" s="69"/>
    </row>
    <row r="903" spans="1:26" ht="15.75" customHeight="1" x14ac:dyDescent="0.25">
      <c r="A903" s="69"/>
      <c r="B903" s="69"/>
      <c r="C903" s="69"/>
      <c r="D903" s="69"/>
      <c r="E903" s="69"/>
      <c r="F903" s="69"/>
      <c r="G903" s="69"/>
      <c r="H903" s="69"/>
      <c r="I903" s="69"/>
      <c r="J903" s="69"/>
      <c r="K903" s="69"/>
      <c r="L903" s="69"/>
      <c r="M903" s="69"/>
      <c r="N903" s="69"/>
      <c r="O903" s="69"/>
      <c r="P903" s="69"/>
      <c r="Q903" s="69"/>
      <c r="R903" s="69"/>
      <c r="S903" s="69"/>
      <c r="T903" s="69"/>
      <c r="U903" s="69"/>
      <c r="V903" s="69"/>
      <c r="W903" s="69"/>
      <c r="X903" s="69"/>
      <c r="Y903" s="69"/>
      <c r="Z903" s="69"/>
    </row>
    <row r="904" spans="1:26" ht="15.75" customHeight="1" x14ac:dyDescent="0.25">
      <c r="A904" s="69"/>
      <c r="B904" s="69"/>
      <c r="C904" s="69"/>
      <c r="D904" s="69"/>
      <c r="E904" s="69"/>
      <c r="F904" s="69"/>
      <c r="G904" s="69"/>
      <c r="H904" s="69"/>
      <c r="I904" s="69"/>
      <c r="J904" s="69"/>
      <c r="K904" s="69"/>
      <c r="L904" s="69"/>
      <c r="M904" s="69"/>
      <c r="N904" s="69"/>
      <c r="O904" s="69"/>
      <c r="P904" s="69"/>
      <c r="Q904" s="69"/>
      <c r="R904" s="69"/>
      <c r="S904" s="69"/>
      <c r="T904" s="69"/>
      <c r="U904" s="69"/>
      <c r="V904" s="69"/>
      <c r="W904" s="69"/>
      <c r="X904" s="69"/>
      <c r="Y904" s="69"/>
      <c r="Z904" s="69"/>
    </row>
    <row r="905" spans="1:26" ht="15.75" customHeight="1" x14ac:dyDescent="0.25">
      <c r="A905" s="69"/>
      <c r="B905" s="69"/>
      <c r="C905" s="69"/>
      <c r="D905" s="69"/>
      <c r="E905" s="69"/>
      <c r="F905" s="69"/>
      <c r="G905" s="69"/>
      <c r="H905" s="69"/>
      <c r="I905" s="69"/>
      <c r="J905" s="69"/>
      <c r="K905" s="69"/>
      <c r="L905" s="69"/>
      <c r="M905" s="69"/>
      <c r="N905" s="69"/>
      <c r="O905" s="69"/>
      <c r="P905" s="69"/>
      <c r="Q905" s="69"/>
      <c r="R905" s="69"/>
      <c r="S905" s="69"/>
      <c r="T905" s="69"/>
      <c r="U905" s="69"/>
      <c r="V905" s="69"/>
      <c r="W905" s="69"/>
      <c r="X905" s="69"/>
      <c r="Y905" s="69"/>
      <c r="Z905" s="69"/>
    </row>
    <row r="906" spans="1:26" ht="15.75" customHeight="1" x14ac:dyDescent="0.25">
      <c r="A906" s="69"/>
      <c r="B906" s="69"/>
      <c r="C906" s="69"/>
      <c r="D906" s="69"/>
      <c r="E906" s="69"/>
      <c r="F906" s="69"/>
      <c r="G906" s="69"/>
      <c r="H906" s="69"/>
      <c r="I906" s="69"/>
      <c r="J906" s="69"/>
      <c r="K906" s="69"/>
      <c r="L906" s="69"/>
      <c r="M906" s="69"/>
      <c r="N906" s="69"/>
      <c r="O906" s="69"/>
      <c r="P906" s="69"/>
      <c r="Q906" s="69"/>
      <c r="R906" s="69"/>
      <c r="S906" s="69"/>
      <c r="T906" s="69"/>
      <c r="U906" s="69"/>
      <c r="V906" s="69"/>
      <c r="W906" s="69"/>
      <c r="X906" s="69"/>
      <c r="Y906" s="69"/>
      <c r="Z906" s="69"/>
    </row>
    <row r="907" spans="1:26" ht="15.75" customHeight="1" x14ac:dyDescent="0.25">
      <c r="A907" s="69"/>
      <c r="B907" s="69"/>
      <c r="C907" s="69"/>
      <c r="D907" s="69"/>
      <c r="E907" s="69"/>
      <c r="F907" s="69"/>
      <c r="G907" s="69"/>
      <c r="H907" s="69"/>
      <c r="I907" s="69"/>
      <c r="J907" s="69"/>
      <c r="K907" s="69"/>
      <c r="L907" s="69"/>
      <c r="M907" s="69"/>
      <c r="N907" s="69"/>
      <c r="O907" s="69"/>
      <c r="P907" s="69"/>
      <c r="Q907" s="69"/>
      <c r="R907" s="69"/>
      <c r="S907" s="69"/>
      <c r="T907" s="69"/>
      <c r="U907" s="69"/>
      <c r="V907" s="69"/>
      <c r="W907" s="69"/>
      <c r="X907" s="69"/>
      <c r="Y907" s="69"/>
      <c r="Z907" s="69"/>
    </row>
    <row r="908" spans="1:26" ht="15.75" customHeight="1" x14ac:dyDescent="0.25">
      <c r="A908" s="69"/>
      <c r="B908" s="69"/>
      <c r="C908" s="69"/>
      <c r="D908" s="69"/>
      <c r="E908" s="69"/>
      <c r="F908" s="69"/>
      <c r="G908" s="69"/>
      <c r="H908" s="69"/>
      <c r="I908" s="69"/>
      <c r="J908" s="69"/>
      <c r="K908" s="69"/>
      <c r="L908" s="69"/>
      <c r="M908" s="69"/>
      <c r="N908" s="69"/>
      <c r="O908" s="69"/>
      <c r="P908" s="69"/>
      <c r="Q908" s="69"/>
      <c r="R908" s="69"/>
      <c r="S908" s="69"/>
      <c r="T908" s="69"/>
      <c r="U908" s="69"/>
      <c r="V908" s="69"/>
      <c r="W908" s="69"/>
      <c r="X908" s="69"/>
      <c r="Y908" s="69"/>
      <c r="Z908" s="69"/>
    </row>
    <row r="909" spans="1:26" ht="15.75" customHeight="1" x14ac:dyDescent="0.25">
      <c r="A909" s="69"/>
      <c r="B909" s="69"/>
      <c r="C909" s="69"/>
      <c r="D909" s="69"/>
      <c r="E909" s="69"/>
      <c r="F909" s="69"/>
      <c r="G909" s="69"/>
      <c r="H909" s="69"/>
      <c r="I909" s="69"/>
      <c r="J909" s="69"/>
      <c r="K909" s="69"/>
      <c r="L909" s="69"/>
      <c r="M909" s="69"/>
      <c r="N909" s="69"/>
      <c r="O909" s="69"/>
      <c r="P909" s="69"/>
      <c r="Q909" s="69"/>
      <c r="R909" s="69"/>
      <c r="S909" s="69"/>
      <c r="T909" s="69"/>
      <c r="U909" s="69"/>
      <c r="V909" s="69"/>
      <c r="W909" s="69"/>
      <c r="X909" s="69"/>
      <c r="Y909" s="69"/>
      <c r="Z909" s="69"/>
    </row>
    <row r="910" spans="1:26" ht="15.75" customHeight="1" x14ac:dyDescent="0.25">
      <c r="A910" s="69"/>
      <c r="B910" s="69"/>
      <c r="C910" s="69"/>
      <c r="D910" s="69"/>
      <c r="E910" s="69"/>
      <c r="F910" s="69"/>
      <c r="G910" s="69"/>
      <c r="H910" s="69"/>
      <c r="I910" s="69"/>
      <c r="J910" s="69"/>
      <c r="K910" s="69"/>
      <c r="L910" s="69"/>
      <c r="M910" s="69"/>
      <c r="N910" s="69"/>
      <c r="O910" s="69"/>
      <c r="P910" s="69"/>
      <c r="Q910" s="69"/>
      <c r="R910" s="69"/>
      <c r="S910" s="69"/>
      <c r="T910" s="69"/>
      <c r="U910" s="69"/>
      <c r="V910" s="69"/>
      <c r="W910" s="69"/>
      <c r="X910" s="69"/>
      <c r="Y910" s="69"/>
      <c r="Z910" s="69"/>
    </row>
    <row r="911" spans="1:26" ht="15.75" customHeight="1" x14ac:dyDescent="0.25">
      <c r="A911" s="69"/>
      <c r="B911" s="69"/>
      <c r="C911" s="69"/>
      <c r="D911" s="69"/>
      <c r="E911" s="69"/>
      <c r="F911" s="69"/>
      <c r="G911" s="69"/>
      <c r="H911" s="69"/>
      <c r="I911" s="69"/>
      <c r="J911" s="69"/>
      <c r="K911" s="69"/>
      <c r="L911" s="69"/>
      <c r="M911" s="69"/>
      <c r="N911" s="69"/>
      <c r="O911" s="69"/>
      <c r="P911" s="69"/>
      <c r="Q911" s="69"/>
      <c r="R911" s="69"/>
      <c r="S911" s="69"/>
      <c r="T911" s="69"/>
      <c r="U911" s="69"/>
      <c r="V911" s="69"/>
      <c r="W911" s="69"/>
      <c r="X911" s="69"/>
      <c r="Y911" s="69"/>
      <c r="Z911" s="69"/>
    </row>
    <row r="912" spans="1:26" ht="15.75" customHeight="1" x14ac:dyDescent="0.25">
      <c r="A912" s="69"/>
      <c r="B912" s="69"/>
      <c r="C912" s="69"/>
      <c r="D912" s="69"/>
      <c r="E912" s="69"/>
      <c r="F912" s="69"/>
      <c r="G912" s="69"/>
      <c r="H912" s="69"/>
      <c r="I912" s="69"/>
      <c r="J912" s="69"/>
      <c r="K912" s="69"/>
      <c r="L912" s="69"/>
      <c r="M912" s="69"/>
      <c r="N912" s="69"/>
      <c r="O912" s="69"/>
      <c r="P912" s="69"/>
      <c r="Q912" s="69"/>
      <c r="R912" s="69"/>
      <c r="S912" s="69"/>
      <c r="T912" s="69"/>
      <c r="U912" s="69"/>
      <c r="V912" s="69"/>
      <c r="W912" s="69"/>
      <c r="X912" s="69"/>
      <c r="Y912" s="69"/>
      <c r="Z912" s="69"/>
    </row>
    <row r="913" spans="1:26" ht="15.75" customHeight="1" x14ac:dyDescent="0.25">
      <c r="A913" s="69"/>
      <c r="B913" s="69"/>
      <c r="C913" s="69"/>
      <c r="D913" s="69"/>
      <c r="E913" s="69"/>
      <c r="F913" s="69"/>
      <c r="G913" s="69"/>
      <c r="H913" s="69"/>
      <c r="I913" s="69"/>
      <c r="J913" s="69"/>
      <c r="K913" s="69"/>
      <c r="L913" s="69"/>
      <c r="M913" s="69"/>
      <c r="N913" s="69"/>
      <c r="O913" s="69"/>
      <c r="P913" s="69"/>
      <c r="Q913" s="69"/>
      <c r="R913" s="69"/>
      <c r="S913" s="69"/>
      <c r="T913" s="69"/>
      <c r="U913" s="69"/>
      <c r="V913" s="69"/>
      <c r="W913" s="69"/>
      <c r="X913" s="69"/>
      <c r="Y913" s="69"/>
      <c r="Z913" s="69"/>
    </row>
    <row r="914" spans="1:26" ht="15.75" customHeight="1" x14ac:dyDescent="0.25">
      <c r="A914" s="69"/>
      <c r="B914" s="69"/>
      <c r="C914" s="69"/>
      <c r="D914" s="69"/>
      <c r="E914" s="69"/>
      <c r="F914" s="69"/>
      <c r="G914" s="69"/>
      <c r="H914" s="69"/>
      <c r="I914" s="69"/>
      <c r="J914" s="69"/>
      <c r="K914" s="69"/>
      <c r="L914" s="69"/>
      <c r="M914" s="69"/>
      <c r="N914" s="69"/>
      <c r="O914" s="69"/>
      <c r="P914" s="69"/>
      <c r="Q914" s="69"/>
      <c r="R914" s="69"/>
      <c r="S914" s="69"/>
      <c r="T914" s="69"/>
      <c r="U914" s="69"/>
      <c r="V914" s="69"/>
      <c r="W914" s="69"/>
      <c r="X914" s="69"/>
      <c r="Y914" s="69"/>
      <c r="Z914" s="69"/>
    </row>
    <row r="915" spans="1:26" ht="15.75" customHeight="1" x14ac:dyDescent="0.25">
      <c r="A915" s="69"/>
      <c r="B915" s="69"/>
      <c r="C915" s="69"/>
      <c r="D915" s="69"/>
      <c r="E915" s="69"/>
      <c r="F915" s="69"/>
      <c r="G915" s="69"/>
      <c r="H915" s="69"/>
      <c r="I915" s="69"/>
      <c r="J915" s="69"/>
      <c r="K915" s="69"/>
      <c r="L915" s="69"/>
      <c r="M915" s="69"/>
      <c r="N915" s="69"/>
      <c r="O915" s="69"/>
      <c r="P915" s="69"/>
      <c r="Q915" s="69"/>
      <c r="R915" s="69"/>
      <c r="S915" s="69"/>
      <c r="T915" s="69"/>
      <c r="U915" s="69"/>
      <c r="V915" s="69"/>
      <c r="W915" s="69"/>
      <c r="X915" s="69"/>
      <c r="Y915" s="69"/>
      <c r="Z915" s="69"/>
    </row>
    <row r="916" spans="1:26" ht="15.75" customHeight="1" x14ac:dyDescent="0.25">
      <c r="A916" s="69"/>
      <c r="B916" s="69"/>
      <c r="C916" s="69"/>
      <c r="D916" s="69"/>
      <c r="E916" s="69"/>
      <c r="F916" s="69"/>
      <c r="G916" s="69"/>
      <c r="H916" s="69"/>
      <c r="I916" s="69"/>
      <c r="J916" s="69"/>
      <c r="K916" s="69"/>
      <c r="L916" s="69"/>
      <c r="M916" s="69"/>
      <c r="N916" s="69"/>
      <c r="O916" s="69"/>
      <c r="P916" s="69"/>
      <c r="Q916" s="69"/>
      <c r="R916" s="69"/>
      <c r="S916" s="69"/>
      <c r="T916" s="69"/>
      <c r="U916" s="69"/>
      <c r="V916" s="69"/>
      <c r="W916" s="69"/>
      <c r="X916" s="69"/>
      <c r="Y916" s="69"/>
      <c r="Z916" s="69"/>
    </row>
    <row r="917" spans="1:26" ht="15.75" customHeight="1" x14ac:dyDescent="0.25">
      <c r="A917" s="69"/>
      <c r="B917" s="69"/>
      <c r="C917" s="69"/>
      <c r="D917" s="69"/>
      <c r="E917" s="69"/>
      <c r="F917" s="69"/>
      <c r="G917" s="69"/>
      <c r="H917" s="69"/>
      <c r="I917" s="69"/>
      <c r="J917" s="69"/>
      <c r="K917" s="69"/>
      <c r="L917" s="69"/>
      <c r="M917" s="69"/>
      <c r="N917" s="69"/>
      <c r="O917" s="69"/>
      <c r="P917" s="69"/>
      <c r="Q917" s="69"/>
      <c r="R917" s="69"/>
      <c r="S917" s="69"/>
      <c r="T917" s="69"/>
      <c r="U917" s="69"/>
      <c r="V917" s="69"/>
      <c r="W917" s="69"/>
      <c r="X917" s="69"/>
      <c r="Y917" s="69"/>
      <c r="Z917" s="69"/>
    </row>
    <row r="918" spans="1:26" ht="15.75" customHeight="1" x14ac:dyDescent="0.25">
      <c r="A918" s="69"/>
      <c r="B918" s="69"/>
      <c r="C918" s="69"/>
      <c r="D918" s="69"/>
      <c r="E918" s="69"/>
      <c r="F918" s="69"/>
      <c r="G918" s="69"/>
      <c r="H918" s="69"/>
      <c r="I918" s="69"/>
      <c r="J918" s="69"/>
      <c r="K918" s="69"/>
      <c r="L918" s="69"/>
      <c r="M918" s="69"/>
      <c r="N918" s="69"/>
      <c r="O918" s="69"/>
      <c r="P918" s="69"/>
      <c r="Q918" s="69"/>
      <c r="R918" s="69"/>
      <c r="S918" s="69"/>
      <c r="T918" s="69"/>
      <c r="U918" s="69"/>
      <c r="V918" s="69"/>
      <c r="W918" s="69"/>
      <c r="X918" s="69"/>
      <c r="Y918" s="69"/>
      <c r="Z918" s="69"/>
    </row>
    <row r="919" spans="1:26" ht="15.75" customHeight="1" x14ac:dyDescent="0.25">
      <c r="A919" s="69"/>
      <c r="B919" s="69"/>
      <c r="C919" s="69"/>
      <c r="D919" s="69"/>
      <c r="E919" s="69"/>
      <c r="F919" s="69"/>
      <c r="G919" s="69"/>
      <c r="H919" s="69"/>
      <c r="I919" s="69"/>
      <c r="J919" s="69"/>
      <c r="K919" s="69"/>
      <c r="L919" s="69"/>
      <c r="M919" s="69"/>
      <c r="N919" s="69"/>
      <c r="O919" s="69"/>
      <c r="P919" s="69"/>
      <c r="Q919" s="69"/>
      <c r="R919" s="69"/>
      <c r="S919" s="69"/>
      <c r="T919" s="69"/>
      <c r="U919" s="69"/>
      <c r="V919" s="69"/>
      <c r="W919" s="69"/>
      <c r="X919" s="69"/>
      <c r="Y919" s="69"/>
      <c r="Z919" s="69"/>
    </row>
    <row r="920" spans="1:26" ht="15.75" customHeight="1" x14ac:dyDescent="0.25">
      <c r="A920" s="69"/>
      <c r="B920" s="69"/>
      <c r="C920" s="69"/>
      <c r="D920" s="69"/>
      <c r="E920" s="69"/>
      <c r="F920" s="69"/>
      <c r="G920" s="69"/>
      <c r="H920" s="69"/>
      <c r="I920" s="69"/>
      <c r="J920" s="69"/>
      <c r="K920" s="69"/>
      <c r="L920" s="69"/>
      <c r="M920" s="69"/>
      <c r="N920" s="69"/>
      <c r="O920" s="69"/>
      <c r="P920" s="69"/>
      <c r="Q920" s="69"/>
      <c r="R920" s="69"/>
      <c r="S920" s="69"/>
      <c r="T920" s="69"/>
      <c r="U920" s="69"/>
      <c r="V920" s="69"/>
      <c r="W920" s="69"/>
      <c r="X920" s="69"/>
      <c r="Y920" s="69"/>
      <c r="Z920" s="69"/>
    </row>
    <row r="921" spans="1:26" ht="15.75" customHeight="1" x14ac:dyDescent="0.25">
      <c r="A921" s="69"/>
      <c r="B921" s="69"/>
      <c r="C921" s="69"/>
      <c r="D921" s="69"/>
      <c r="E921" s="69"/>
      <c r="F921" s="69"/>
      <c r="G921" s="69"/>
      <c r="H921" s="69"/>
      <c r="I921" s="69"/>
      <c r="J921" s="69"/>
      <c r="K921" s="69"/>
      <c r="L921" s="69"/>
      <c r="M921" s="69"/>
      <c r="N921" s="69"/>
      <c r="O921" s="69"/>
      <c r="P921" s="69"/>
      <c r="Q921" s="69"/>
      <c r="R921" s="69"/>
      <c r="S921" s="69"/>
      <c r="T921" s="69"/>
      <c r="U921" s="69"/>
      <c r="V921" s="69"/>
      <c r="W921" s="69"/>
      <c r="X921" s="69"/>
      <c r="Y921" s="69"/>
      <c r="Z921" s="69"/>
    </row>
    <row r="922" spans="1:26" ht="15.75" customHeight="1" x14ac:dyDescent="0.25">
      <c r="A922" s="69"/>
      <c r="B922" s="69"/>
      <c r="C922" s="69"/>
      <c r="D922" s="69"/>
      <c r="E922" s="69"/>
      <c r="F922" s="69"/>
      <c r="G922" s="69"/>
      <c r="H922" s="69"/>
      <c r="I922" s="69"/>
      <c r="J922" s="69"/>
      <c r="K922" s="69"/>
      <c r="L922" s="69"/>
      <c r="M922" s="69"/>
      <c r="N922" s="69"/>
      <c r="O922" s="69"/>
      <c r="P922" s="69"/>
      <c r="Q922" s="69"/>
      <c r="R922" s="69"/>
      <c r="S922" s="69"/>
      <c r="T922" s="69"/>
      <c r="U922" s="69"/>
      <c r="V922" s="69"/>
      <c r="W922" s="69"/>
      <c r="X922" s="69"/>
      <c r="Y922" s="69"/>
      <c r="Z922" s="69"/>
    </row>
    <row r="923" spans="1:26" ht="15.75" customHeight="1" x14ac:dyDescent="0.25">
      <c r="A923" s="69"/>
      <c r="B923" s="69"/>
      <c r="C923" s="69"/>
      <c r="D923" s="69"/>
      <c r="E923" s="69"/>
      <c r="F923" s="69"/>
      <c r="G923" s="69"/>
      <c r="H923" s="69"/>
      <c r="I923" s="69"/>
      <c r="J923" s="69"/>
      <c r="K923" s="69"/>
      <c r="L923" s="69"/>
      <c r="M923" s="69"/>
      <c r="N923" s="69"/>
      <c r="O923" s="69"/>
      <c r="P923" s="69"/>
      <c r="Q923" s="69"/>
      <c r="R923" s="69"/>
      <c r="S923" s="69"/>
      <c r="T923" s="69"/>
      <c r="U923" s="69"/>
      <c r="V923" s="69"/>
      <c r="W923" s="69"/>
      <c r="X923" s="69"/>
      <c r="Y923" s="69"/>
      <c r="Z923" s="69"/>
    </row>
    <row r="924" spans="1:26" ht="15.75" customHeight="1" x14ac:dyDescent="0.25">
      <c r="A924" s="69"/>
      <c r="B924" s="69"/>
      <c r="C924" s="69"/>
      <c r="D924" s="69"/>
      <c r="E924" s="69"/>
      <c r="F924" s="69"/>
      <c r="G924" s="69"/>
      <c r="H924" s="69"/>
      <c r="I924" s="69"/>
      <c r="J924" s="69"/>
      <c r="K924" s="69"/>
      <c r="L924" s="69"/>
      <c r="M924" s="69"/>
      <c r="N924" s="69"/>
      <c r="O924" s="69"/>
      <c r="P924" s="69"/>
      <c r="Q924" s="69"/>
      <c r="R924" s="69"/>
      <c r="S924" s="69"/>
      <c r="T924" s="69"/>
      <c r="U924" s="69"/>
      <c r="V924" s="69"/>
      <c r="W924" s="69"/>
      <c r="X924" s="69"/>
      <c r="Y924" s="69"/>
      <c r="Z924" s="69"/>
    </row>
    <row r="925" spans="1:26" ht="15.75" customHeight="1" x14ac:dyDescent="0.25">
      <c r="A925" s="69"/>
      <c r="B925" s="69"/>
      <c r="C925" s="69"/>
      <c r="D925" s="69"/>
      <c r="E925" s="69"/>
      <c r="F925" s="69"/>
      <c r="G925" s="69"/>
      <c r="H925" s="69"/>
      <c r="I925" s="69"/>
      <c r="J925" s="69"/>
      <c r="K925" s="69"/>
      <c r="L925" s="69"/>
      <c r="M925" s="69"/>
      <c r="N925" s="69"/>
      <c r="O925" s="69"/>
      <c r="P925" s="69"/>
      <c r="Q925" s="69"/>
      <c r="R925" s="69"/>
      <c r="S925" s="69"/>
      <c r="T925" s="69"/>
      <c r="U925" s="69"/>
      <c r="V925" s="69"/>
      <c r="W925" s="69"/>
      <c r="X925" s="69"/>
      <c r="Y925" s="69"/>
      <c r="Z925" s="69"/>
    </row>
    <row r="926" spans="1:26" ht="15.75" customHeight="1" x14ac:dyDescent="0.25">
      <c r="A926" s="69"/>
      <c r="B926" s="69"/>
      <c r="C926" s="69"/>
      <c r="D926" s="69"/>
      <c r="E926" s="69"/>
      <c r="F926" s="69"/>
      <c r="G926" s="69"/>
      <c r="H926" s="69"/>
      <c r="I926" s="69"/>
      <c r="J926" s="69"/>
      <c r="K926" s="69"/>
      <c r="L926" s="69"/>
      <c r="M926" s="69"/>
      <c r="N926" s="69"/>
      <c r="O926" s="69"/>
      <c r="P926" s="69"/>
      <c r="Q926" s="69"/>
      <c r="R926" s="69"/>
      <c r="S926" s="69"/>
      <c r="T926" s="69"/>
      <c r="U926" s="69"/>
      <c r="V926" s="69"/>
      <c r="W926" s="69"/>
      <c r="X926" s="69"/>
      <c r="Y926" s="69"/>
      <c r="Z926" s="69"/>
    </row>
    <row r="927" spans="1:26" ht="15.75" customHeight="1" x14ac:dyDescent="0.25">
      <c r="A927" s="69"/>
      <c r="B927" s="69"/>
      <c r="C927" s="69"/>
      <c r="D927" s="69"/>
      <c r="E927" s="69"/>
      <c r="F927" s="69"/>
      <c r="G927" s="69"/>
      <c r="H927" s="69"/>
      <c r="I927" s="69"/>
      <c r="J927" s="69"/>
      <c r="K927" s="69"/>
      <c r="L927" s="69"/>
      <c r="M927" s="69"/>
      <c r="N927" s="69"/>
      <c r="O927" s="69"/>
      <c r="P927" s="69"/>
      <c r="Q927" s="69"/>
      <c r="R927" s="69"/>
      <c r="S927" s="69"/>
      <c r="T927" s="69"/>
      <c r="U927" s="69"/>
      <c r="V927" s="69"/>
      <c r="W927" s="69"/>
      <c r="X927" s="69"/>
      <c r="Y927" s="69"/>
      <c r="Z927" s="69"/>
    </row>
    <row r="928" spans="1:26" ht="15.75" customHeight="1" x14ac:dyDescent="0.25">
      <c r="A928" s="69"/>
      <c r="B928" s="69"/>
      <c r="C928" s="69"/>
      <c r="D928" s="69"/>
      <c r="E928" s="69"/>
      <c r="F928" s="69"/>
      <c r="G928" s="69"/>
      <c r="H928" s="69"/>
      <c r="I928" s="69"/>
      <c r="J928" s="69"/>
      <c r="K928" s="69"/>
      <c r="L928" s="69"/>
      <c r="M928" s="69"/>
      <c r="N928" s="69"/>
      <c r="O928" s="69"/>
      <c r="P928" s="69"/>
      <c r="Q928" s="69"/>
      <c r="R928" s="69"/>
      <c r="S928" s="69"/>
      <c r="T928" s="69"/>
      <c r="U928" s="69"/>
      <c r="V928" s="69"/>
      <c r="W928" s="69"/>
      <c r="X928" s="69"/>
      <c r="Y928" s="69"/>
      <c r="Z928" s="69"/>
    </row>
    <row r="929" spans="1:26" ht="15.75" customHeight="1" x14ac:dyDescent="0.25">
      <c r="A929" s="69"/>
      <c r="B929" s="69"/>
      <c r="C929" s="69"/>
      <c r="D929" s="69"/>
      <c r="E929" s="69"/>
      <c r="F929" s="69"/>
      <c r="G929" s="69"/>
      <c r="H929" s="69"/>
      <c r="I929" s="69"/>
      <c r="J929" s="69"/>
      <c r="K929" s="69"/>
      <c r="L929" s="69"/>
      <c r="M929" s="69"/>
      <c r="N929" s="69"/>
      <c r="O929" s="69"/>
      <c r="P929" s="69"/>
      <c r="Q929" s="69"/>
      <c r="R929" s="69"/>
      <c r="S929" s="69"/>
      <c r="T929" s="69"/>
      <c r="U929" s="69"/>
      <c r="V929" s="69"/>
      <c r="W929" s="69"/>
      <c r="X929" s="69"/>
      <c r="Y929" s="69"/>
      <c r="Z929" s="69"/>
    </row>
    <row r="930" spans="1:26" ht="15.75" customHeight="1" x14ac:dyDescent="0.25">
      <c r="A930" s="69"/>
      <c r="B930" s="69"/>
      <c r="C930" s="69"/>
      <c r="D930" s="69"/>
      <c r="E930" s="69"/>
      <c r="F930" s="69"/>
      <c r="G930" s="69"/>
      <c r="H930" s="69"/>
      <c r="I930" s="69"/>
      <c r="J930" s="69"/>
      <c r="K930" s="69"/>
      <c r="L930" s="69"/>
      <c r="M930" s="69"/>
      <c r="N930" s="69"/>
      <c r="O930" s="69"/>
      <c r="P930" s="69"/>
      <c r="Q930" s="69"/>
      <c r="R930" s="69"/>
      <c r="S930" s="69"/>
      <c r="T930" s="69"/>
      <c r="U930" s="69"/>
      <c r="V930" s="69"/>
      <c r="W930" s="69"/>
      <c r="X930" s="69"/>
      <c r="Y930" s="69"/>
      <c r="Z930" s="69"/>
    </row>
    <row r="931" spans="1:26" ht="15.75" customHeight="1" x14ac:dyDescent="0.25">
      <c r="A931" s="69"/>
      <c r="B931" s="69"/>
      <c r="C931" s="69"/>
      <c r="D931" s="69"/>
      <c r="E931" s="69"/>
      <c r="F931" s="69"/>
      <c r="G931" s="69"/>
      <c r="H931" s="69"/>
      <c r="I931" s="69"/>
      <c r="J931" s="69"/>
      <c r="K931" s="69"/>
      <c r="L931" s="69"/>
      <c r="M931" s="69"/>
      <c r="N931" s="69"/>
      <c r="O931" s="69"/>
      <c r="P931" s="69"/>
      <c r="Q931" s="69"/>
      <c r="R931" s="69"/>
      <c r="S931" s="69"/>
      <c r="T931" s="69"/>
      <c r="U931" s="69"/>
      <c r="V931" s="69"/>
      <c r="W931" s="69"/>
      <c r="X931" s="69"/>
      <c r="Y931" s="69"/>
      <c r="Z931" s="69"/>
    </row>
    <row r="932" spans="1:26" ht="15.75" customHeight="1" x14ac:dyDescent="0.25">
      <c r="A932" s="69"/>
      <c r="B932" s="69"/>
      <c r="C932" s="69"/>
      <c r="D932" s="69"/>
      <c r="E932" s="69"/>
      <c r="F932" s="69"/>
      <c r="G932" s="69"/>
      <c r="H932" s="69"/>
      <c r="I932" s="69"/>
      <c r="J932" s="69"/>
      <c r="K932" s="69"/>
      <c r="L932" s="69"/>
      <c r="M932" s="69"/>
      <c r="N932" s="69"/>
      <c r="O932" s="69"/>
      <c r="P932" s="69"/>
      <c r="Q932" s="69"/>
      <c r="R932" s="69"/>
      <c r="S932" s="69"/>
      <c r="T932" s="69"/>
      <c r="U932" s="69"/>
      <c r="V932" s="69"/>
      <c r="W932" s="69"/>
      <c r="X932" s="69"/>
      <c r="Y932" s="69"/>
      <c r="Z932" s="69"/>
    </row>
    <row r="933" spans="1:26" ht="15.75" customHeight="1" x14ac:dyDescent="0.25">
      <c r="A933" s="69"/>
      <c r="B933" s="69"/>
      <c r="C933" s="69"/>
      <c r="D933" s="69"/>
      <c r="E933" s="69"/>
      <c r="F933" s="69"/>
      <c r="G933" s="69"/>
      <c r="H933" s="69"/>
      <c r="I933" s="69"/>
      <c r="J933" s="69"/>
      <c r="K933" s="69"/>
      <c r="L933" s="69"/>
      <c r="M933" s="69"/>
      <c r="N933" s="69"/>
      <c r="O933" s="69"/>
      <c r="P933" s="69"/>
      <c r="Q933" s="69"/>
      <c r="R933" s="69"/>
      <c r="S933" s="69"/>
      <c r="T933" s="69"/>
      <c r="U933" s="69"/>
      <c r="V933" s="69"/>
      <c r="W933" s="69"/>
      <c r="X933" s="69"/>
      <c r="Y933" s="69"/>
      <c r="Z933" s="69"/>
    </row>
    <row r="934" spans="1:26" ht="15.75" customHeight="1" x14ac:dyDescent="0.25">
      <c r="A934" s="69"/>
      <c r="B934" s="69"/>
      <c r="C934" s="69"/>
      <c r="D934" s="69"/>
      <c r="E934" s="69"/>
      <c r="F934" s="69"/>
      <c r="G934" s="69"/>
      <c r="H934" s="69"/>
      <c r="I934" s="69"/>
      <c r="J934" s="69"/>
      <c r="K934" s="69"/>
      <c r="L934" s="69"/>
      <c r="M934" s="69"/>
      <c r="N934" s="69"/>
      <c r="O934" s="69"/>
      <c r="P934" s="69"/>
      <c r="Q934" s="69"/>
      <c r="R934" s="69"/>
      <c r="S934" s="69"/>
      <c r="T934" s="69"/>
      <c r="U934" s="69"/>
      <c r="V934" s="69"/>
      <c r="W934" s="69"/>
      <c r="X934" s="69"/>
      <c r="Y934" s="69"/>
      <c r="Z934" s="69"/>
    </row>
    <row r="935" spans="1:26" ht="15.75" customHeight="1" x14ac:dyDescent="0.25">
      <c r="A935" s="69"/>
      <c r="B935" s="69"/>
      <c r="C935" s="69"/>
      <c r="D935" s="69"/>
      <c r="E935" s="69"/>
      <c r="F935" s="69"/>
      <c r="G935" s="69"/>
      <c r="H935" s="69"/>
      <c r="I935" s="69"/>
      <c r="J935" s="69"/>
      <c r="K935" s="69"/>
      <c r="L935" s="69"/>
      <c r="M935" s="69"/>
      <c r="N935" s="69"/>
      <c r="O935" s="69"/>
      <c r="P935" s="69"/>
      <c r="Q935" s="69"/>
      <c r="R935" s="69"/>
      <c r="S935" s="69"/>
      <c r="T935" s="69"/>
      <c r="U935" s="69"/>
      <c r="V935" s="69"/>
      <c r="W935" s="69"/>
      <c r="X935" s="69"/>
      <c r="Y935" s="69"/>
      <c r="Z935" s="69"/>
    </row>
    <row r="936" spans="1:26" ht="15.75" customHeight="1" x14ac:dyDescent="0.25">
      <c r="A936" s="69"/>
      <c r="B936" s="69"/>
      <c r="C936" s="69"/>
      <c r="D936" s="69"/>
      <c r="E936" s="69"/>
      <c r="F936" s="69"/>
      <c r="G936" s="69"/>
      <c r="H936" s="69"/>
      <c r="I936" s="69"/>
      <c r="J936" s="69"/>
      <c r="K936" s="69"/>
      <c r="L936" s="69"/>
      <c r="M936" s="69"/>
      <c r="N936" s="69"/>
      <c r="O936" s="69"/>
      <c r="P936" s="69"/>
      <c r="Q936" s="69"/>
      <c r="R936" s="69"/>
      <c r="S936" s="69"/>
      <c r="T936" s="69"/>
      <c r="U936" s="69"/>
      <c r="V936" s="69"/>
      <c r="W936" s="69"/>
      <c r="X936" s="69"/>
      <c r="Y936" s="69"/>
      <c r="Z936" s="69"/>
    </row>
    <row r="937" spans="1:26" ht="15.75" customHeight="1" x14ac:dyDescent="0.25">
      <c r="A937" s="69"/>
      <c r="B937" s="69"/>
      <c r="C937" s="69"/>
      <c r="D937" s="69"/>
      <c r="E937" s="69"/>
      <c r="F937" s="69"/>
      <c r="G937" s="69"/>
      <c r="H937" s="69"/>
      <c r="I937" s="69"/>
      <c r="J937" s="69"/>
      <c r="K937" s="69"/>
      <c r="L937" s="69"/>
      <c r="M937" s="69"/>
      <c r="N937" s="69"/>
      <c r="O937" s="69"/>
      <c r="P937" s="69"/>
      <c r="Q937" s="69"/>
      <c r="R937" s="69"/>
      <c r="S937" s="69"/>
      <c r="T937" s="69"/>
      <c r="U937" s="69"/>
      <c r="V937" s="69"/>
      <c r="W937" s="69"/>
      <c r="X937" s="69"/>
      <c r="Y937" s="69"/>
      <c r="Z937" s="69"/>
    </row>
    <row r="938" spans="1:26" ht="15.75" customHeight="1" x14ac:dyDescent="0.25">
      <c r="A938" s="69"/>
      <c r="B938" s="69"/>
      <c r="C938" s="69"/>
      <c r="D938" s="69"/>
      <c r="E938" s="69"/>
      <c r="F938" s="69"/>
      <c r="G938" s="69"/>
      <c r="H938" s="69"/>
      <c r="I938" s="69"/>
      <c r="J938" s="69"/>
      <c r="K938" s="69"/>
      <c r="L938" s="69"/>
      <c r="M938" s="69"/>
      <c r="N938" s="69"/>
      <c r="O938" s="69"/>
      <c r="P938" s="69"/>
      <c r="Q938" s="69"/>
      <c r="R938" s="69"/>
      <c r="S938" s="69"/>
      <c r="T938" s="69"/>
      <c r="U938" s="69"/>
      <c r="V938" s="69"/>
      <c r="W938" s="69"/>
      <c r="X938" s="69"/>
      <c r="Y938" s="69"/>
      <c r="Z938" s="69"/>
    </row>
    <row r="939" spans="1:26" ht="15.75" customHeight="1" x14ac:dyDescent="0.25">
      <c r="A939" s="69"/>
      <c r="B939" s="69"/>
      <c r="C939" s="69"/>
      <c r="D939" s="69"/>
      <c r="E939" s="69"/>
      <c r="F939" s="69"/>
      <c r="G939" s="69"/>
      <c r="H939" s="69"/>
      <c r="I939" s="69"/>
      <c r="J939" s="69"/>
      <c r="K939" s="69"/>
      <c r="L939" s="69"/>
      <c r="M939" s="69"/>
      <c r="N939" s="69"/>
      <c r="O939" s="69"/>
      <c r="P939" s="69"/>
      <c r="Q939" s="69"/>
      <c r="R939" s="69"/>
      <c r="S939" s="69"/>
      <c r="T939" s="69"/>
      <c r="U939" s="69"/>
      <c r="V939" s="69"/>
      <c r="W939" s="69"/>
      <c r="X939" s="69"/>
      <c r="Y939" s="69"/>
      <c r="Z939" s="69"/>
    </row>
    <row r="940" spans="1:26" ht="15.75" customHeight="1" x14ac:dyDescent="0.25">
      <c r="A940" s="69"/>
      <c r="B940" s="69"/>
      <c r="C940" s="69"/>
      <c r="D940" s="69"/>
      <c r="E940" s="69"/>
      <c r="F940" s="69"/>
      <c r="G940" s="69"/>
      <c r="H940" s="69"/>
      <c r="I940" s="69"/>
      <c r="J940" s="69"/>
      <c r="K940" s="69"/>
      <c r="L940" s="69"/>
      <c r="M940" s="69"/>
      <c r="N940" s="69"/>
      <c r="O940" s="69"/>
      <c r="P940" s="69"/>
      <c r="Q940" s="69"/>
      <c r="R940" s="69"/>
      <c r="S940" s="69"/>
      <c r="T940" s="69"/>
      <c r="U940" s="69"/>
      <c r="V940" s="69"/>
      <c r="W940" s="69"/>
      <c r="X940" s="69"/>
      <c r="Y940" s="69"/>
      <c r="Z940" s="69"/>
    </row>
    <row r="941" spans="1:26" ht="15.75" customHeight="1" x14ac:dyDescent="0.25">
      <c r="A941" s="69"/>
      <c r="B941" s="69"/>
      <c r="C941" s="69"/>
      <c r="D941" s="69"/>
      <c r="E941" s="69"/>
      <c r="F941" s="69"/>
      <c r="G941" s="69"/>
      <c r="H941" s="69"/>
      <c r="I941" s="69"/>
      <c r="J941" s="69"/>
      <c r="K941" s="69"/>
      <c r="L941" s="69"/>
      <c r="M941" s="69"/>
      <c r="N941" s="69"/>
      <c r="O941" s="69"/>
      <c r="P941" s="69"/>
      <c r="Q941" s="69"/>
      <c r="R941" s="69"/>
      <c r="S941" s="69"/>
      <c r="T941" s="69"/>
      <c r="U941" s="69"/>
      <c r="V941" s="69"/>
      <c r="W941" s="69"/>
      <c r="X941" s="69"/>
      <c r="Y941" s="69"/>
      <c r="Z941" s="69"/>
    </row>
    <row r="942" spans="1:26" ht="15.75" customHeight="1" x14ac:dyDescent="0.25">
      <c r="A942" s="69"/>
      <c r="B942" s="69"/>
      <c r="C942" s="69"/>
      <c r="D942" s="69"/>
      <c r="E942" s="69"/>
      <c r="F942" s="69"/>
      <c r="G942" s="69"/>
      <c r="H942" s="69"/>
      <c r="I942" s="69"/>
      <c r="J942" s="69"/>
      <c r="K942" s="69"/>
      <c r="L942" s="69"/>
      <c r="M942" s="69"/>
      <c r="N942" s="69"/>
      <c r="O942" s="69"/>
      <c r="P942" s="69"/>
      <c r="Q942" s="69"/>
      <c r="R942" s="69"/>
      <c r="S942" s="69"/>
      <c r="T942" s="69"/>
      <c r="U942" s="69"/>
      <c r="V942" s="69"/>
      <c r="W942" s="69"/>
      <c r="X942" s="69"/>
      <c r="Y942" s="69"/>
      <c r="Z942" s="69"/>
    </row>
    <row r="943" spans="1:26" ht="15.75" customHeight="1" x14ac:dyDescent="0.25">
      <c r="A943" s="69"/>
      <c r="B943" s="69"/>
      <c r="C943" s="69"/>
      <c r="D943" s="69"/>
      <c r="E943" s="69"/>
      <c r="F943" s="69"/>
      <c r="G943" s="69"/>
      <c r="H943" s="69"/>
      <c r="I943" s="69"/>
      <c r="J943" s="69"/>
      <c r="K943" s="69"/>
      <c r="L943" s="69"/>
      <c r="M943" s="69"/>
      <c r="N943" s="69"/>
      <c r="O943" s="69"/>
      <c r="P943" s="69"/>
      <c r="Q943" s="69"/>
      <c r="R943" s="69"/>
      <c r="S943" s="69"/>
      <c r="T943" s="69"/>
      <c r="U943" s="69"/>
      <c r="V943" s="69"/>
      <c r="W943" s="69"/>
      <c r="X943" s="69"/>
      <c r="Y943" s="69"/>
      <c r="Z943" s="69"/>
    </row>
    <row r="944" spans="1:26" ht="15.75" customHeight="1" x14ac:dyDescent="0.25">
      <c r="A944" s="69"/>
      <c r="B944" s="69"/>
      <c r="C944" s="69"/>
      <c r="D944" s="69"/>
      <c r="E944" s="69"/>
      <c r="F944" s="69"/>
      <c r="G944" s="69"/>
      <c r="H944" s="69"/>
      <c r="I944" s="69"/>
      <c r="J944" s="69"/>
      <c r="K944" s="69"/>
      <c r="L944" s="69"/>
      <c r="M944" s="69"/>
      <c r="N944" s="69"/>
      <c r="O944" s="69"/>
      <c r="P944" s="69"/>
      <c r="Q944" s="69"/>
      <c r="R944" s="69"/>
      <c r="S944" s="69"/>
      <c r="T944" s="69"/>
      <c r="U944" s="69"/>
      <c r="V944" s="69"/>
      <c r="W944" s="69"/>
      <c r="X944" s="69"/>
      <c r="Y944" s="69"/>
      <c r="Z944" s="69"/>
    </row>
    <row r="945" spans="1:26" ht="15.75" customHeight="1" x14ac:dyDescent="0.25">
      <c r="A945" s="69"/>
      <c r="B945" s="69"/>
      <c r="C945" s="69"/>
      <c r="D945" s="69"/>
      <c r="E945" s="69"/>
      <c r="F945" s="69"/>
      <c r="G945" s="69"/>
      <c r="H945" s="69"/>
      <c r="I945" s="69"/>
      <c r="J945" s="69"/>
      <c r="K945" s="69"/>
      <c r="L945" s="69"/>
      <c r="M945" s="69"/>
      <c r="N945" s="69"/>
      <c r="O945" s="69"/>
      <c r="P945" s="69"/>
      <c r="Q945" s="69"/>
      <c r="R945" s="69"/>
      <c r="S945" s="69"/>
      <c r="T945" s="69"/>
      <c r="U945" s="69"/>
      <c r="V945" s="69"/>
      <c r="W945" s="69"/>
      <c r="X945" s="69"/>
      <c r="Y945" s="69"/>
      <c r="Z945" s="69"/>
    </row>
    <row r="946" spans="1:26" ht="15.75" customHeight="1" x14ac:dyDescent="0.25">
      <c r="A946" s="69"/>
      <c r="B946" s="69"/>
      <c r="C946" s="69"/>
      <c r="D946" s="69"/>
      <c r="E946" s="69"/>
      <c r="F946" s="69"/>
      <c r="G946" s="69"/>
      <c r="H946" s="69"/>
      <c r="I946" s="69"/>
      <c r="J946" s="69"/>
      <c r="K946" s="69"/>
      <c r="L946" s="69"/>
      <c r="M946" s="69"/>
      <c r="N946" s="69"/>
      <c r="O946" s="69"/>
      <c r="P946" s="69"/>
      <c r="Q946" s="69"/>
      <c r="R946" s="69"/>
      <c r="S946" s="69"/>
      <c r="T946" s="69"/>
      <c r="U946" s="69"/>
      <c r="V946" s="69"/>
      <c r="W946" s="69"/>
      <c r="X946" s="69"/>
      <c r="Y946" s="69"/>
      <c r="Z946" s="69"/>
    </row>
    <row r="947" spans="1:26" ht="15.75" customHeight="1" x14ac:dyDescent="0.25">
      <c r="A947" s="69"/>
      <c r="B947" s="69"/>
      <c r="C947" s="69"/>
      <c r="D947" s="69"/>
      <c r="E947" s="69"/>
      <c r="F947" s="69"/>
      <c r="G947" s="69"/>
      <c r="H947" s="69"/>
      <c r="I947" s="69"/>
      <c r="J947" s="69"/>
      <c r="K947" s="69"/>
      <c r="L947" s="69"/>
      <c r="M947" s="69"/>
      <c r="N947" s="69"/>
      <c r="O947" s="69"/>
      <c r="P947" s="69"/>
      <c r="Q947" s="69"/>
      <c r="R947" s="69"/>
      <c r="S947" s="69"/>
      <c r="T947" s="69"/>
      <c r="U947" s="69"/>
      <c r="V947" s="69"/>
      <c r="W947" s="69"/>
      <c r="X947" s="69"/>
      <c r="Y947" s="69"/>
      <c r="Z947" s="69"/>
    </row>
    <row r="948" spans="1:26" ht="15.75" customHeight="1" x14ac:dyDescent="0.25">
      <c r="A948" s="69"/>
      <c r="B948" s="69"/>
      <c r="C948" s="69"/>
      <c r="D948" s="69"/>
      <c r="E948" s="69"/>
      <c r="F948" s="69"/>
      <c r="G948" s="69"/>
      <c r="H948" s="69"/>
      <c r="I948" s="69"/>
      <c r="J948" s="69"/>
      <c r="K948" s="69"/>
      <c r="L948" s="69"/>
      <c r="M948" s="69"/>
      <c r="N948" s="69"/>
      <c r="O948" s="69"/>
      <c r="P948" s="69"/>
      <c r="Q948" s="69"/>
      <c r="R948" s="69"/>
      <c r="S948" s="69"/>
      <c r="T948" s="69"/>
      <c r="U948" s="69"/>
      <c r="V948" s="69"/>
      <c r="W948" s="69"/>
      <c r="X948" s="69"/>
      <c r="Y948" s="69"/>
      <c r="Z948" s="69"/>
    </row>
    <row r="949" spans="1:26" ht="15.75" customHeight="1" x14ac:dyDescent="0.25">
      <c r="A949" s="69"/>
      <c r="B949" s="69"/>
      <c r="C949" s="69"/>
      <c r="D949" s="69"/>
      <c r="E949" s="69"/>
      <c r="F949" s="69"/>
      <c r="G949" s="69"/>
      <c r="H949" s="69"/>
      <c r="I949" s="69"/>
      <c r="J949" s="69"/>
      <c r="K949" s="69"/>
      <c r="L949" s="69"/>
      <c r="M949" s="69"/>
      <c r="N949" s="69"/>
      <c r="O949" s="69"/>
      <c r="P949" s="69"/>
      <c r="Q949" s="69"/>
      <c r="R949" s="69"/>
      <c r="S949" s="69"/>
      <c r="T949" s="69"/>
      <c r="U949" s="69"/>
      <c r="V949" s="69"/>
      <c r="W949" s="69"/>
      <c r="X949" s="69"/>
      <c r="Y949" s="69"/>
      <c r="Z949" s="69"/>
    </row>
    <row r="950" spans="1:26" ht="15.75" customHeight="1" x14ac:dyDescent="0.25">
      <c r="A950" s="69"/>
      <c r="B950" s="69"/>
      <c r="C950" s="69"/>
      <c r="D950" s="69"/>
      <c r="E950" s="69"/>
      <c r="F950" s="69"/>
      <c r="G950" s="69"/>
      <c r="H950" s="69"/>
      <c r="I950" s="69"/>
      <c r="J950" s="69"/>
      <c r="K950" s="69"/>
      <c r="L950" s="69"/>
      <c r="M950" s="69"/>
      <c r="N950" s="69"/>
      <c r="O950" s="69"/>
      <c r="P950" s="69"/>
      <c r="Q950" s="69"/>
      <c r="R950" s="69"/>
      <c r="S950" s="69"/>
      <c r="T950" s="69"/>
      <c r="U950" s="69"/>
      <c r="V950" s="69"/>
      <c r="W950" s="69"/>
      <c r="X950" s="69"/>
      <c r="Y950" s="69"/>
      <c r="Z950" s="69"/>
    </row>
    <row r="951" spans="1:26" ht="15.75" customHeight="1" x14ac:dyDescent="0.25">
      <c r="A951" s="69"/>
      <c r="B951" s="69"/>
      <c r="C951" s="69"/>
      <c r="D951" s="69"/>
      <c r="E951" s="69"/>
      <c r="F951" s="69"/>
      <c r="G951" s="69"/>
      <c r="H951" s="69"/>
      <c r="I951" s="69"/>
      <c r="J951" s="69"/>
      <c r="K951" s="69"/>
      <c r="L951" s="69"/>
      <c r="M951" s="69"/>
      <c r="N951" s="69"/>
      <c r="O951" s="69"/>
      <c r="P951" s="69"/>
      <c r="Q951" s="69"/>
      <c r="R951" s="69"/>
      <c r="S951" s="69"/>
      <c r="T951" s="69"/>
      <c r="U951" s="69"/>
      <c r="V951" s="69"/>
      <c r="W951" s="69"/>
      <c r="X951" s="69"/>
      <c r="Y951" s="69"/>
      <c r="Z951" s="69"/>
    </row>
    <row r="952" spans="1:26" ht="15.75" customHeight="1" x14ac:dyDescent="0.25">
      <c r="A952" s="69"/>
      <c r="B952" s="69"/>
      <c r="C952" s="69"/>
      <c r="D952" s="69"/>
      <c r="E952" s="69"/>
      <c r="F952" s="69"/>
      <c r="G952" s="69"/>
      <c r="H952" s="69"/>
      <c r="I952" s="69"/>
      <c r="J952" s="69"/>
      <c r="K952" s="69"/>
      <c r="L952" s="69"/>
      <c r="M952" s="69"/>
      <c r="N952" s="69"/>
      <c r="O952" s="69"/>
      <c r="P952" s="69"/>
      <c r="Q952" s="69"/>
      <c r="R952" s="69"/>
      <c r="S952" s="69"/>
      <c r="T952" s="69"/>
      <c r="U952" s="69"/>
      <c r="V952" s="69"/>
      <c r="W952" s="69"/>
      <c r="X952" s="69"/>
      <c r="Y952" s="69"/>
      <c r="Z952" s="69"/>
    </row>
    <row r="953" spans="1:26" ht="15.75" customHeight="1" x14ac:dyDescent="0.25">
      <c r="A953" s="69"/>
      <c r="B953" s="69"/>
      <c r="C953" s="69"/>
      <c r="D953" s="69"/>
      <c r="E953" s="69"/>
      <c r="F953" s="69"/>
      <c r="G953" s="69"/>
      <c r="H953" s="69"/>
      <c r="I953" s="69"/>
      <c r="J953" s="69"/>
      <c r="K953" s="69"/>
      <c r="L953" s="69"/>
      <c r="M953" s="69"/>
      <c r="N953" s="69"/>
      <c r="O953" s="69"/>
      <c r="P953" s="69"/>
      <c r="Q953" s="69"/>
      <c r="R953" s="69"/>
      <c r="S953" s="69"/>
      <c r="T953" s="69"/>
      <c r="U953" s="69"/>
      <c r="V953" s="69"/>
      <c r="W953" s="69"/>
      <c r="X953" s="69"/>
      <c r="Y953" s="69"/>
      <c r="Z953" s="69"/>
    </row>
    <row r="954" spans="1:26" ht="15.75" customHeight="1" x14ac:dyDescent="0.25">
      <c r="A954" s="69"/>
      <c r="B954" s="69"/>
      <c r="C954" s="69"/>
      <c r="D954" s="69"/>
      <c r="E954" s="69"/>
      <c r="F954" s="69"/>
      <c r="G954" s="69"/>
      <c r="H954" s="69"/>
      <c r="I954" s="69"/>
      <c r="J954" s="69"/>
      <c r="K954" s="69"/>
      <c r="L954" s="69"/>
      <c r="M954" s="69"/>
      <c r="N954" s="69"/>
      <c r="O954" s="69"/>
      <c r="P954" s="69"/>
      <c r="Q954" s="69"/>
      <c r="R954" s="69"/>
      <c r="S954" s="69"/>
      <c r="T954" s="69"/>
      <c r="U954" s="69"/>
      <c r="V954" s="69"/>
      <c r="W954" s="69"/>
      <c r="X954" s="69"/>
      <c r="Y954" s="69"/>
      <c r="Z954" s="69"/>
    </row>
    <row r="955" spans="1:26" ht="15.75" customHeight="1" x14ac:dyDescent="0.25">
      <c r="A955" s="69"/>
      <c r="B955" s="69"/>
      <c r="C955" s="69"/>
      <c r="D955" s="69"/>
      <c r="E955" s="69"/>
      <c r="F955" s="69"/>
      <c r="G955" s="69"/>
      <c r="H955" s="69"/>
      <c r="I955" s="69"/>
      <c r="J955" s="69"/>
      <c r="K955" s="69"/>
      <c r="L955" s="69"/>
      <c r="M955" s="69"/>
      <c r="N955" s="69"/>
      <c r="O955" s="69"/>
      <c r="P955" s="69"/>
      <c r="Q955" s="69"/>
      <c r="R955" s="69"/>
      <c r="S955" s="69"/>
      <c r="T955" s="69"/>
      <c r="U955" s="69"/>
      <c r="V955" s="69"/>
      <c r="W955" s="69"/>
      <c r="X955" s="69"/>
      <c r="Y955" s="69"/>
      <c r="Z955" s="69"/>
    </row>
    <row r="956" spans="1:26" ht="15.75" customHeight="1" x14ac:dyDescent="0.25">
      <c r="A956" s="69"/>
      <c r="B956" s="69"/>
      <c r="C956" s="69"/>
      <c r="D956" s="69"/>
      <c r="E956" s="69"/>
      <c r="F956" s="69"/>
      <c r="G956" s="69"/>
      <c r="H956" s="69"/>
      <c r="I956" s="69"/>
      <c r="J956" s="69"/>
      <c r="K956" s="69"/>
      <c r="L956" s="69"/>
      <c r="M956" s="69"/>
      <c r="N956" s="69"/>
      <c r="O956" s="69"/>
      <c r="P956" s="69"/>
      <c r="Q956" s="69"/>
      <c r="R956" s="69"/>
      <c r="S956" s="69"/>
      <c r="T956" s="69"/>
      <c r="U956" s="69"/>
      <c r="V956" s="69"/>
      <c r="W956" s="69"/>
      <c r="X956" s="69"/>
      <c r="Y956" s="69"/>
      <c r="Z956" s="69"/>
    </row>
    <row r="957" spans="1:26" ht="15.75" customHeight="1" x14ac:dyDescent="0.25">
      <c r="A957" s="69"/>
      <c r="B957" s="69"/>
      <c r="C957" s="69"/>
      <c r="D957" s="69"/>
      <c r="E957" s="69"/>
      <c r="F957" s="69"/>
      <c r="G957" s="69"/>
      <c r="H957" s="69"/>
      <c r="I957" s="69"/>
      <c r="J957" s="69"/>
      <c r="K957" s="69"/>
      <c r="L957" s="69"/>
      <c r="M957" s="69"/>
      <c r="N957" s="69"/>
      <c r="O957" s="69"/>
      <c r="P957" s="69"/>
      <c r="Q957" s="69"/>
      <c r="R957" s="69"/>
      <c r="S957" s="69"/>
      <c r="T957" s="69"/>
      <c r="U957" s="69"/>
      <c r="V957" s="69"/>
      <c r="W957" s="69"/>
      <c r="X957" s="69"/>
      <c r="Y957" s="69"/>
      <c r="Z957" s="69"/>
    </row>
    <row r="958" spans="1:26" ht="15.75" customHeight="1" x14ac:dyDescent="0.25">
      <c r="A958" s="69"/>
      <c r="B958" s="69"/>
      <c r="C958" s="69"/>
      <c r="D958" s="69"/>
      <c r="E958" s="69"/>
      <c r="F958" s="69"/>
      <c r="G958" s="69"/>
      <c r="H958" s="69"/>
      <c r="I958" s="69"/>
      <c r="J958" s="69"/>
      <c r="K958" s="69"/>
      <c r="L958" s="69"/>
      <c r="M958" s="69"/>
      <c r="N958" s="69"/>
      <c r="O958" s="69"/>
      <c r="P958" s="69"/>
      <c r="Q958" s="69"/>
      <c r="R958" s="69"/>
      <c r="S958" s="69"/>
      <c r="T958" s="69"/>
      <c r="U958" s="69"/>
      <c r="V958" s="69"/>
      <c r="W958" s="69"/>
      <c r="X958" s="69"/>
      <c r="Y958" s="69"/>
      <c r="Z958" s="69"/>
    </row>
    <row r="959" spans="1:26" ht="15.75" customHeight="1" x14ac:dyDescent="0.25">
      <c r="A959" s="69"/>
      <c r="B959" s="69"/>
      <c r="C959" s="69"/>
      <c r="D959" s="69"/>
      <c r="E959" s="69"/>
      <c r="F959" s="69"/>
      <c r="G959" s="69"/>
      <c r="H959" s="69"/>
      <c r="I959" s="69"/>
      <c r="J959" s="69"/>
      <c r="K959" s="69"/>
      <c r="L959" s="69"/>
      <c r="M959" s="69"/>
      <c r="N959" s="69"/>
      <c r="O959" s="69"/>
      <c r="P959" s="69"/>
      <c r="Q959" s="69"/>
      <c r="R959" s="69"/>
      <c r="S959" s="69"/>
      <c r="T959" s="69"/>
      <c r="U959" s="69"/>
      <c r="V959" s="69"/>
      <c r="W959" s="69"/>
      <c r="X959" s="69"/>
      <c r="Y959" s="69"/>
      <c r="Z959" s="69"/>
    </row>
    <row r="960" spans="1:26" ht="15.75" customHeight="1" x14ac:dyDescent="0.25">
      <c r="A960" s="69"/>
      <c r="B960" s="69"/>
      <c r="C960" s="69"/>
      <c r="D960" s="69"/>
      <c r="E960" s="69"/>
      <c r="F960" s="69"/>
      <c r="G960" s="69"/>
      <c r="H960" s="69"/>
      <c r="I960" s="69"/>
      <c r="J960" s="69"/>
      <c r="K960" s="69"/>
      <c r="L960" s="69"/>
      <c r="M960" s="69"/>
      <c r="N960" s="69"/>
      <c r="O960" s="69"/>
      <c r="P960" s="69"/>
      <c r="Q960" s="69"/>
      <c r="R960" s="69"/>
      <c r="S960" s="69"/>
      <c r="T960" s="69"/>
      <c r="U960" s="69"/>
      <c r="V960" s="69"/>
      <c r="W960" s="69"/>
      <c r="X960" s="69"/>
      <c r="Y960" s="69"/>
      <c r="Z960" s="69"/>
    </row>
    <row r="961" spans="1:26" ht="15.75" customHeight="1" x14ac:dyDescent="0.25">
      <c r="A961" s="69"/>
      <c r="B961" s="69"/>
      <c r="C961" s="69"/>
      <c r="D961" s="69"/>
      <c r="E961" s="69"/>
      <c r="F961" s="69"/>
      <c r="G961" s="69"/>
      <c r="H961" s="69"/>
      <c r="I961" s="69"/>
      <c r="J961" s="69"/>
      <c r="K961" s="69"/>
      <c r="L961" s="69"/>
      <c r="M961" s="69"/>
      <c r="N961" s="69"/>
      <c r="O961" s="69"/>
      <c r="P961" s="69"/>
      <c r="Q961" s="69"/>
      <c r="R961" s="69"/>
      <c r="S961" s="69"/>
      <c r="T961" s="69"/>
      <c r="U961" s="69"/>
      <c r="V961" s="69"/>
      <c r="W961" s="69"/>
      <c r="X961" s="69"/>
      <c r="Y961" s="69"/>
      <c r="Z961" s="69"/>
    </row>
    <row r="962" spans="1:26" ht="15.75" customHeight="1" x14ac:dyDescent="0.25">
      <c r="A962" s="69"/>
      <c r="B962" s="69"/>
      <c r="C962" s="69"/>
      <c r="D962" s="69"/>
      <c r="E962" s="69"/>
      <c r="F962" s="69"/>
      <c r="G962" s="69"/>
      <c r="H962" s="69"/>
      <c r="I962" s="69"/>
      <c r="J962" s="69"/>
      <c r="K962" s="69"/>
      <c r="L962" s="69"/>
      <c r="M962" s="69"/>
      <c r="N962" s="69"/>
      <c r="O962" s="69"/>
      <c r="P962" s="69"/>
      <c r="Q962" s="69"/>
      <c r="R962" s="69"/>
      <c r="S962" s="69"/>
      <c r="T962" s="69"/>
      <c r="U962" s="69"/>
      <c r="V962" s="69"/>
      <c r="W962" s="69"/>
      <c r="X962" s="69"/>
      <c r="Y962" s="69"/>
      <c r="Z962" s="69"/>
    </row>
    <row r="963" spans="1:26" ht="15.75" customHeight="1" x14ac:dyDescent="0.25">
      <c r="A963" s="69"/>
      <c r="B963" s="69"/>
      <c r="C963" s="69"/>
      <c r="D963" s="69"/>
      <c r="E963" s="69"/>
      <c r="F963" s="69"/>
      <c r="G963" s="69"/>
      <c r="H963" s="69"/>
      <c r="I963" s="69"/>
      <c r="J963" s="69"/>
      <c r="K963" s="69"/>
      <c r="L963" s="69"/>
      <c r="M963" s="69"/>
      <c r="N963" s="69"/>
      <c r="O963" s="69"/>
      <c r="P963" s="69"/>
      <c r="Q963" s="69"/>
      <c r="R963" s="69"/>
      <c r="S963" s="69"/>
      <c r="T963" s="69"/>
      <c r="U963" s="69"/>
      <c r="V963" s="69"/>
      <c r="W963" s="69"/>
      <c r="X963" s="69"/>
      <c r="Y963" s="69"/>
      <c r="Z963" s="69"/>
    </row>
    <row r="964" spans="1:26" ht="15.75" customHeight="1" x14ac:dyDescent="0.25">
      <c r="A964" s="69"/>
      <c r="B964" s="69"/>
      <c r="C964" s="69"/>
      <c r="D964" s="69"/>
      <c r="E964" s="69"/>
      <c r="F964" s="69"/>
      <c r="G964" s="69"/>
      <c r="H964" s="69"/>
      <c r="I964" s="69"/>
      <c r="J964" s="69"/>
      <c r="K964" s="69"/>
      <c r="L964" s="69"/>
      <c r="M964" s="69"/>
      <c r="N964" s="69"/>
      <c r="O964" s="69"/>
      <c r="P964" s="69"/>
      <c r="Q964" s="69"/>
      <c r="R964" s="69"/>
      <c r="S964" s="69"/>
      <c r="T964" s="69"/>
      <c r="U964" s="69"/>
      <c r="V964" s="69"/>
      <c r="W964" s="69"/>
      <c r="X964" s="69"/>
      <c r="Y964" s="69"/>
      <c r="Z964" s="69"/>
    </row>
    <row r="965" spans="1:26" ht="15.75" customHeight="1" x14ac:dyDescent="0.25">
      <c r="A965" s="69"/>
      <c r="B965" s="69"/>
      <c r="C965" s="69"/>
      <c r="D965" s="69"/>
      <c r="E965" s="69"/>
      <c r="F965" s="69"/>
      <c r="G965" s="69"/>
      <c r="H965" s="69"/>
      <c r="I965" s="69"/>
      <c r="J965" s="69"/>
      <c r="K965" s="69"/>
      <c r="L965" s="69"/>
      <c r="M965" s="69"/>
      <c r="N965" s="69"/>
      <c r="O965" s="69"/>
      <c r="P965" s="69"/>
      <c r="Q965" s="69"/>
      <c r="R965" s="69"/>
      <c r="S965" s="69"/>
      <c r="T965" s="69"/>
      <c r="U965" s="69"/>
      <c r="V965" s="69"/>
      <c r="W965" s="69"/>
      <c r="X965" s="69"/>
      <c r="Y965" s="69"/>
      <c r="Z965" s="69"/>
    </row>
    <row r="966" spans="1:26" ht="15.75" customHeight="1" x14ac:dyDescent="0.25">
      <c r="A966" s="69"/>
      <c r="B966" s="69"/>
      <c r="C966" s="69"/>
      <c r="D966" s="69"/>
      <c r="E966" s="69"/>
      <c r="F966" s="69"/>
      <c r="G966" s="69"/>
      <c r="H966" s="69"/>
      <c r="I966" s="69"/>
      <c r="J966" s="69"/>
      <c r="K966" s="69"/>
      <c r="L966" s="69"/>
      <c r="M966" s="69"/>
      <c r="N966" s="69"/>
      <c r="O966" s="69"/>
      <c r="P966" s="69"/>
      <c r="Q966" s="69"/>
      <c r="R966" s="69"/>
      <c r="S966" s="69"/>
      <c r="T966" s="69"/>
      <c r="U966" s="69"/>
      <c r="V966" s="69"/>
      <c r="W966" s="69"/>
      <c r="X966" s="69"/>
      <c r="Y966" s="69"/>
      <c r="Z966" s="69"/>
    </row>
    <row r="967" spans="1:26" ht="15.75" customHeight="1" x14ac:dyDescent="0.25">
      <c r="A967" s="69"/>
      <c r="B967" s="69"/>
      <c r="C967" s="69"/>
      <c r="D967" s="69"/>
      <c r="E967" s="69"/>
      <c r="F967" s="69"/>
      <c r="G967" s="69"/>
      <c r="H967" s="69"/>
      <c r="I967" s="69"/>
      <c r="J967" s="69"/>
      <c r="K967" s="69"/>
      <c r="L967" s="69"/>
      <c r="M967" s="69"/>
      <c r="N967" s="69"/>
      <c r="O967" s="69"/>
      <c r="P967" s="69"/>
      <c r="Q967" s="69"/>
      <c r="R967" s="69"/>
      <c r="S967" s="69"/>
      <c r="T967" s="69"/>
      <c r="U967" s="69"/>
      <c r="V967" s="69"/>
      <c r="W967" s="69"/>
      <c r="X967" s="69"/>
      <c r="Y967" s="69"/>
      <c r="Z967" s="69"/>
    </row>
    <row r="968" spans="1:26" ht="15.75" customHeight="1" x14ac:dyDescent="0.25">
      <c r="A968" s="69"/>
      <c r="B968" s="69"/>
      <c r="C968" s="69"/>
      <c r="D968" s="69"/>
      <c r="E968" s="69"/>
      <c r="F968" s="69"/>
      <c r="G968" s="69"/>
      <c r="H968" s="69"/>
      <c r="I968" s="69"/>
      <c r="J968" s="69"/>
      <c r="K968" s="69"/>
      <c r="L968" s="69"/>
      <c r="M968" s="69"/>
      <c r="N968" s="69"/>
      <c r="O968" s="69"/>
      <c r="P968" s="69"/>
      <c r="Q968" s="69"/>
      <c r="R968" s="69"/>
      <c r="S968" s="69"/>
      <c r="T968" s="69"/>
      <c r="U968" s="69"/>
      <c r="V968" s="69"/>
      <c r="W968" s="69"/>
      <c r="X968" s="69"/>
      <c r="Y968" s="69"/>
      <c r="Z968" s="69"/>
    </row>
    <row r="969" spans="1:26" ht="15.75" customHeight="1" x14ac:dyDescent="0.25">
      <c r="A969" s="69"/>
      <c r="B969" s="69"/>
      <c r="C969" s="69"/>
      <c r="D969" s="69"/>
      <c r="E969" s="69"/>
      <c r="F969" s="69"/>
      <c r="G969" s="69"/>
      <c r="H969" s="69"/>
      <c r="I969" s="69"/>
      <c r="J969" s="69"/>
      <c r="K969" s="69"/>
      <c r="L969" s="69"/>
      <c r="M969" s="69"/>
      <c r="N969" s="69"/>
      <c r="O969" s="69"/>
      <c r="P969" s="69"/>
      <c r="Q969" s="69"/>
      <c r="R969" s="69"/>
      <c r="S969" s="69"/>
      <c r="T969" s="69"/>
      <c r="U969" s="69"/>
      <c r="V969" s="69"/>
      <c r="W969" s="69"/>
      <c r="X969" s="69"/>
      <c r="Y969" s="69"/>
      <c r="Z969" s="69"/>
    </row>
    <row r="970" spans="1:26" ht="15.75" customHeight="1" x14ac:dyDescent="0.25">
      <c r="A970" s="69"/>
      <c r="B970" s="69"/>
      <c r="C970" s="69"/>
      <c r="D970" s="69"/>
      <c r="E970" s="69"/>
      <c r="F970" s="69"/>
      <c r="G970" s="69"/>
      <c r="H970" s="69"/>
      <c r="I970" s="69"/>
      <c r="J970" s="69"/>
      <c r="K970" s="69"/>
      <c r="L970" s="69"/>
      <c r="M970" s="69"/>
      <c r="N970" s="69"/>
      <c r="O970" s="69"/>
      <c r="P970" s="69"/>
      <c r="Q970" s="69"/>
      <c r="R970" s="69"/>
      <c r="S970" s="69"/>
      <c r="T970" s="69"/>
      <c r="U970" s="69"/>
      <c r="V970" s="69"/>
      <c r="W970" s="69"/>
      <c r="X970" s="69"/>
      <c r="Y970" s="69"/>
      <c r="Z970" s="69"/>
    </row>
    <row r="971" spans="1:26" ht="15.75" customHeight="1" x14ac:dyDescent="0.25">
      <c r="A971" s="69"/>
      <c r="B971" s="69"/>
      <c r="C971" s="69"/>
      <c r="D971" s="69"/>
      <c r="E971" s="69"/>
      <c r="F971" s="69"/>
      <c r="G971" s="69"/>
      <c r="H971" s="69"/>
      <c r="I971" s="69"/>
      <c r="J971" s="69"/>
      <c r="K971" s="69"/>
      <c r="L971" s="69"/>
      <c r="M971" s="69"/>
      <c r="N971" s="69"/>
      <c r="O971" s="69"/>
      <c r="P971" s="69"/>
      <c r="Q971" s="69"/>
      <c r="R971" s="69"/>
      <c r="S971" s="69"/>
      <c r="T971" s="69"/>
      <c r="U971" s="69"/>
      <c r="V971" s="69"/>
      <c r="W971" s="69"/>
      <c r="X971" s="69"/>
      <c r="Y971" s="69"/>
      <c r="Z971" s="69"/>
    </row>
    <row r="972" spans="1:26" ht="15.75" customHeight="1" x14ac:dyDescent="0.25">
      <c r="A972" s="69"/>
      <c r="B972" s="69"/>
      <c r="C972" s="69"/>
      <c r="D972" s="69"/>
      <c r="E972" s="69"/>
      <c r="F972" s="69"/>
      <c r="G972" s="69"/>
      <c r="H972" s="69"/>
      <c r="I972" s="69"/>
      <c r="J972" s="69"/>
      <c r="K972" s="69"/>
      <c r="L972" s="69"/>
      <c r="M972" s="69"/>
      <c r="N972" s="69"/>
      <c r="O972" s="69"/>
      <c r="P972" s="69"/>
      <c r="Q972" s="69"/>
      <c r="R972" s="69"/>
      <c r="S972" s="69"/>
      <c r="T972" s="69"/>
      <c r="U972" s="69"/>
      <c r="V972" s="69"/>
      <c r="W972" s="69"/>
      <c r="X972" s="69"/>
      <c r="Y972" s="69"/>
      <c r="Z972" s="69"/>
    </row>
    <row r="973" spans="1:26" ht="15.75" customHeight="1" x14ac:dyDescent="0.25">
      <c r="A973" s="69"/>
      <c r="B973" s="69"/>
      <c r="C973" s="69"/>
      <c r="D973" s="69"/>
      <c r="E973" s="69"/>
      <c r="F973" s="69"/>
      <c r="G973" s="69"/>
      <c r="H973" s="69"/>
      <c r="I973" s="69"/>
      <c r="J973" s="69"/>
      <c r="K973" s="69"/>
      <c r="L973" s="69"/>
      <c r="M973" s="69"/>
      <c r="N973" s="69"/>
      <c r="O973" s="69"/>
      <c r="P973" s="69"/>
      <c r="Q973" s="69"/>
      <c r="R973" s="69"/>
      <c r="S973" s="69"/>
      <c r="T973" s="69"/>
      <c r="U973" s="69"/>
      <c r="V973" s="69"/>
      <c r="W973" s="69"/>
      <c r="X973" s="69"/>
      <c r="Y973" s="69"/>
      <c r="Z973" s="69"/>
    </row>
    <row r="974" spans="1:26" ht="15.75" customHeight="1" x14ac:dyDescent="0.25">
      <c r="A974" s="69"/>
      <c r="B974" s="69"/>
      <c r="C974" s="69"/>
      <c r="D974" s="69"/>
      <c r="E974" s="69"/>
      <c r="F974" s="69"/>
      <c r="G974" s="69"/>
      <c r="H974" s="69"/>
      <c r="I974" s="69"/>
      <c r="J974" s="69"/>
      <c r="K974" s="69"/>
      <c r="L974" s="69"/>
      <c r="M974" s="69"/>
      <c r="N974" s="69"/>
      <c r="O974" s="69"/>
      <c r="P974" s="69"/>
      <c r="Q974" s="69"/>
      <c r="R974" s="69"/>
      <c r="S974" s="69"/>
      <c r="T974" s="69"/>
      <c r="U974" s="69"/>
      <c r="V974" s="69"/>
      <c r="W974" s="69"/>
      <c r="X974" s="69"/>
      <c r="Y974" s="69"/>
      <c r="Z974" s="69"/>
    </row>
    <row r="975" spans="1:26" ht="15.75" customHeight="1" x14ac:dyDescent="0.25">
      <c r="A975" s="69"/>
      <c r="B975" s="69"/>
      <c r="C975" s="69"/>
      <c r="D975" s="69"/>
      <c r="E975" s="69"/>
      <c r="F975" s="69"/>
      <c r="G975" s="69"/>
      <c r="H975" s="69"/>
      <c r="I975" s="69"/>
      <c r="J975" s="69"/>
      <c r="K975" s="69"/>
      <c r="L975" s="69"/>
      <c r="M975" s="69"/>
      <c r="N975" s="69"/>
      <c r="O975" s="69"/>
      <c r="P975" s="69"/>
      <c r="Q975" s="69"/>
      <c r="R975" s="69"/>
      <c r="S975" s="69"/>
      <c r="T975" s="69"/>
      <c r="U975" s="69"/>
      <c r="V975" s="69"/>
      <c r="W975" s="69"/>
      <c r="X975" s="69"/>
      <c r="Y975" s="69"/>
      <c r="Z975" s="69"/>
    </row>
    <row r="976" spans="1:26" ht="15.75" customHeight="1" x14ac:dyDescent="0.25">
      <c r="A976" s="69"/>
      <c r="B976" s="69"/>
      <c r="C976" s="69"/>
      <c r="D976" s="69"/>
      <c r="E976" s="69"/>
      <c r="F976" s="69"/>
      <c r="G976" s="69"/>
      <c r="H976" s="69"/>
      <c r="I976" s="69"/>
      <c r="J976" s="69"/>
      <c r="K976" s="69"/>
      <c r="L976" s="69"/>
      <c r="M976" s="69"/>
      <c r="N976" s="69"/>
      <c r="O976" s="69"/>
      <c r="P976" s="69"/>
      <c r="Q976" s="69"/>
      <c r="R976" s="69"/>
      <c r="S976" s="69"/>
      <c r="T976" s="69"/>
      <c r="U976" s="69"/>
      <c r="V976" s="69"/>
      <c r="W976" s="69"/>
      <c r="X976" s="69"/>
      <c r="Y976" s="69"/>
      <c r="Z976" s="69"/>
    </row>
    <row r="977" spans="1:26" ht="15.75" customHeight="1" x14ac:dyDescent="0.25">
      <c r="A977" s="69"/>
      <c r="B977" s="69"/>
      <c r="C977" s="69"/>
      <c r="D977" s="69"/>
      <c r="E977" s="69"/>
      <c r="F977" s="69"/>
      <c r="G977" s="69"/>
      <c r="H977" s="69"/>
      <c r="I977" s="69"/>
      <c r="J977" s="69"/>
      <c r="K977" s="69"/>
      <c r="L977" s="69"/>
      <c r="M977" s="69"/>
      <c r="N977" s="69"/>
      <c r="O977" s="69"/>
      <c r="P977" s="69"/>
      <c r="Q977" s="69"/>
      <c r="R977" s="69"/>
      <c r="S977" s="69"/>
      <c r="T977" s="69"/>
      <c r="U977" s="69"/>
      <c r="V977" s="69"/>
      <c r="W977" s="69"/>
      <c r="X977" s="69"/>
      <c r="Y977" s="69"/>
      <c r="Z977" s="69"/>
    </row>
    <row r="978" spans="1:26" ht="15.75" customHeight="1" x14ac:dyDescent="0.25">
      <c r="A978" s="69"/>
      <c r="B978" s="69"/>
      <c r="C978" s="69"/>
      <c r="D978" s="69"/>
      <c r="E978" s="69"/>
      <c r="F978" s="69"/>
      <c r="G978" s="69"/>
      <c r="H978" s="69"/>
      <c r="I978" s="69"/>
      <c r="J978" s="69"/>
      <c r="K978" s="69"/>
      <c r="L978" s="69"/>
      <c r="M978" s="69"/>
      <c r="N978" s="69"/>
      <c r="O978" s="69"/>
      <c r="P978" s="69"/>
      <c r="Q978" s="69"/>
      <c r="R978" s="69"/>
      <c r="S978" s="69"/>
      <c r="T978" s="69"/>
      <c r="U978" s="69"/>
      <c r="V978" s="69"/>
      <c r="W978" s="69"/>
      <c r="X978" s="69"/>
      <c r="Y978" s="69"/>
      <c r="Z978" s="69"/>
    </row>
    <row r="979" spans="1:26" ht="15.75" customHeight="1" x14ac:dyDescent="0.25">
      <c r="A979" s="69"/>
      <c r="B979" s="69"/>
      <c r="C979" s="69"/>
      <c r="D979" s="69"/>
      <c r="E979" s="69"/>
      <c r="F979" s="69"/>
      <c r="G979" s="69"/>
      <c r="H979" s="69"/>
      <c r="I979" s="69"/>
      <c r="J979" s="69"/>
      <c r="K979" s="69"/>
      <c r="L979" s="69"/>
      <c r="M979" s="69"/>
      <c r="N979" s="69"/>
      <c r="O979" s="69"/>
      <c r="P979" s="69"/>
      <c r="Q979" s="69"/>
      <c r="R979" s="69"/>
      <c r="S979" s="69"/>
      <c r="T979" s="69"/>
      <c r="U979" s="69"/>
      <c r="V979" s="69"/>
      <c r="W979" s="69"/>
      <c r="X979" s="69"/>
      <c r="Y979" s="69"/>
      <c r="Z979" s="69"/>
    </row>
    <row r="980" spans="1:26" ht="15.75" customHeight="1" x14ac:dyDescent="0.25">
      <c r="A980" s="69"/>
      <c r="B980" s="69"/>
      <c r="C980" s="69"/>
      <c r="D980" s="69"/>
      <c r="E980" s="69"/>
      <c r="F980" s="69"/>
      <c r="G980" s="69"/>
      <c r="H980" s="69"/>
      <c r="I980" s="69"/>
      <c r="J980" s="69"/>
      <c r="K980" s="69"/>
      <c r="L980" s="69"/>
      <c r="M980" s="69"/>
      <c r="N980" s="69"/>
      <c r="O980" s="69"/>
      <c r="P980" s="69"/>
      <c r="Q980" s="69"/>
      <c r="R980" s="69"/>
      <c r="S980" s="69"/>
      <c r="T980" s="69"/>
      <c r="U980" s="69"/>
      <c r="V980" s="69"/>
      <c r="W980" s="69"/>
      <c r="X980" s="69"/>
      <c r="Y980" s="69"/>
      <c r="Z980" s="69"/>
    </row>
    <row r="981" spans="1:26" ht="15.75" customHeight="1" x14ac:dyDescent="0.25">
      <c r="A981" s="69"/>
      <c r="B981" s="69"/>
      <c r="C981" s="69"/>
      <c r="D981" s="69"/>
      <c r="E981" s="69"/>
      <c r="F981" s="69"/>
      <c r="G981" s="69"/>
      <c r="H981" s="69"/>
      <c r="I981" s="69"/>
      <c r="J981" s="69"/>
      <c r="K981" s="69"/>
      <c r="L981" s="69"/>
      <c r="M981" s="69"/>
      <c r="N981" s="69"/>
      <c r="O981" s="69"/>
      <c r="P981" s="69"/>
      <c r="Q981" s="69"/>
      <c r="R981" s="69"/>
      <c r="S981" s="69"/>
      <c r="T981" s="69"/>
      <c r="U981" s="69"/>
      <c r="V981" s="69"/>
      <c r="W981" s="69"/>
      <c r="X981" s="69"/>
      <c r="Y981" s="69"/>
      <c r="Z981" s="69"/>
    </row>
    <row r="982" spans="1:26" ht="15.75" customHeight="1" x14ac:dyDescent="0.25">
      <c r="A982" s="69"/>
      <c r="B982" s="69"/>
      <c r="C982" s="69"/>
      <c r="D982" s="69"/>
      <c r="E982" s="69"/>
      <c r="F982" s="69"/>
      <c r="G982" s="69"/>
      <c r="H982" s="69"/>
      <c r="I982" s="69"/>
      <c r="J982" s="69"/>
      <c r="K982" s="69"/>
      <c r="L982" s="69"/>
      <c r="M982" s="69"/>
      <c r="N982" s="69"/>
      <c r="O982" s="69"/>
      <c r="P982" s="69"/>
      <c r="Q982" s="69"/>
      <c r="R982" s="69"/>
      <c r="S982" s="69"/>
      <c r="T982" s="69"/>
      <c r="U982" s="69"/>
      <c r="V982" s="69"/>
      <c r="W982" s="69"/>
      <c r="X982" s="69"/>
      <c r="Y982" s="69"/>
      <c r="Z982" s="69"/>
    </row>
    <row r="983" spans="1:26" ht="15.75" customHeight="1" x14ac:dyDescent="0.25">
      <c r="A983" s="69"/>
      <c r="B983" s="69"/>
      <c r="C983" s="69"/>
      <c r="D983" s="69"/>
      <c r="E983" s="69"/>
      <c r="F983" s="69"/>
      <c r="G983" s="69"/>
      <c r="H983" s="69"/>
      <c r="I983" s="69"/>
      <c r="J983" s="69"/>
      <c r="K983" s="69"/>
      <c r="L983" s="69"/>
      <c r="M983" s="69"/>
      <c r="N983" s="69"/>
      <c r="O983" s="69"/>
      <c r="P983" s="69"/>
      <c r="Q983" s="69"/>
      <c r="R983" s="69"/>
      <c r="S983" s="69"/>
      <c r="T983" s="69"/>
      <c r="U983" s="69"/>
      <c r="V983" s="69"/>
      <c r="W983" s="69"/>
      <c r="X983" s="69"/>
      <c r="Y983" s="69"/>
      <c r="Z983" s="69"/>
    </row>
    <row r="984" spans="1:26" ht="15.75" customHeight="1" x14ac:dyDescent="0.25">
      <c r="A984" s="69"/>
      <c r="B984" s="69"/>
      <c r="C984" s="69"/>
      <c r="D984" s="69"/>
      <c r="E984" s="69"/>
      <c r="F984" s="69"/>
      <c r="G984" s="69"/>
      <c r="H984" s="69"/>
      <c r="I984" s="69"/>
      <c r="J984" s="69"/>
      <c r="K984" s="69"/>
      <c r="L984" s="69"/>
      <c r="M984" s="69"/>
      <c r="N984" s="69"/>
      <c r="O984" s="69"/>
      <c r="P984" s="69"/>
      <c r="Q984" s="69"/>
      <c r="R984" s="69"/>
      <c r="S984" s="69"/>
      <c r="T984" s="69"/>
      <c r="U984" s="69"/>
      <c r="V984" s="69"/>
      <c r="W984" s="69"/>
      <c r="X984" s="69"/>
      <c r="Y984" s="69"/>
      <c r="Z984" s="69"/>
    </row>
    <row r="985" spans="1:26" ht="15.75" customHeight="1" x14ac:dyDescent="0.25">
      <c r="A985" s="69"/>
      <c r="B985" s="69"/>
      <c r="C985" s="69"/>
      <c r="D985" s="69"/>
      <c r="E985" s="69"/>
      <c r="F985" s="69"/>
      <c r="G985" s="69"/>
      <c r="H985" s="69"/>
      <c r="I985" s="69"/>
      <c r="J985" s="69"/>
      <c r="K985" s="69"/>
      <c r="L985" s="69"/>
      <c r="M985" s="69"/>
      <c r="N985" s="69"/>
      <c r="O985" s="69"/>
      <c r="P985" s="69"/>
      <c r="Q985" s="69"/>
      <c r="R985" s="69"/>
      <c r="S985" s="69"/>
      <c r="T985" s="69"/>
      <c r="U985" s="69"/>
      <c r="V985" s="69"/>
      <c r="W985" s="69"/>
      <c r="X985" s="69"/>
      <c r="Y985" s="69"/>
      <c r="Z985" s="69"/>
    </row>
    <row r="986" spans="1:26" ht="15.75" customHeight="1" x14ac:dyDescent="0.25">
      <c r="A986" s="69"/>
      <c r="B986" s="69"/>
      <c r="C986" s="69"/>
      <c r="D986" s="69"/>
      <c r="E986" s="69"/>
      <c r="F986" s="69"/>
      <c r="G986" s="69"/>
      <c r="H986" s="69"/>
      <c r="I986" s="69"/>
      <c r="J986" s="69"/>
      <c r="K986" s="69"/>
      <c r="L986" s="69"/>
      <c r="M986" s="69"/>
      <c r="N986" s="69"/>
      <c r="O986" s="69"/>
      <c r="P986" s="69"/>
      <c r="Q986" s="69"/>
      <c r="R986" s="69"/>
      <c r="S986" s="69"/>
      <c r="T986" s="69"/>
      <c r="U986" s="69"/>
      <c r="V986" s="69"/>
      <c r="W986" s="69"/>
      <c r="X986" s="69"/>
      <c r="Y986" s="69"/>
      <c r="Z986" s="69"/>
    </row>
    <row r="987" spans="1:26" ht="15.75" customHeight="1" x14ac:dyDescent="0.25">
      <c r="A987" s="69"/>
      <c r="B987" s="69"/>
      <c r="C987" s="69"/>
      <c r="D987" s="69"/>
      <c r="E987" s="69"/>
      <c r="F987" s="69"/>
      <c r="G987" s="69"/>
      <c r="H987" s="69"/>
      <c r="I987" s="69"/>
      <c r="J987" s="69"/>
      <c r="K987" s="69"/>
      <c r="L987" s="69"/>
      <c r="M987" s="69"/>
      <c r="N987" s="69"/>
      <c r="O987" s="69"/>
      <c r="P987" s="69"/>
      <c r="Q987" s="69"/>
      <c r="R987" s="69"/>
      <c r="S987" s="69"/>
      <c r="T987" s="69"/>
      <c r="U987" s="69"/>
      <c r="V987" s="69"/>
      <c r="W987" s="69"/>
      <c r="X987" s="69"/>
      <c r="Y987" s="69"/>
      <c r="Z987" s="69"/>
    </row>
    <row r="988" spans="1:26" ht="15.75" customHeight="1" x14ac:dyDescent="0.25">
      <c r="A988" s="69"/>
      <c r="B988" s="69"/>
      <c r="C988" s="69"/>
      <c r="D988" s="69"/>
      <c r="E988" s="69"/>
      <c r="F988" s="69"/>
      <c r="G988" s="69"/>
      <c r="H988" s="69"/>
      <c r="I988" s="69"/>
      <c r="J988" s="69"/>
      <c r="K988" s="69"/>
      <c r="L988" s="69"/>
      <c r="M988" s="69"/>
      <c r="N988" s="69"/>
      <c r="O988" s="69"/>
      <c r="P988" s="69"/>
      <c r="Q988" s="69"/>
      <c r="R988" s="69"/>
      <c r="S988" s="69"/>
      <c r="T988" s="69"/>
      <c r="U988" s="69"/>
      <c r="V988" s="69"/>
      <c r="W988" s="69"/>
      <c r="X988" s="69"/>
      <c r="Y988" s="69"/>
      <c r="Z988" s="69"/>
    </row>
    <row r="989" spans="1:26" ht="15.75" customHeight="1" x14ac:dyDescent="0.25">
      <c r="A989" s="69"/>
      <c r="B989" s="69"/>
      <c r="C989" s="69"/>
      <c r="D989" s="69"/>
      <c r="E989" s="69"/>
      <c r="F989" s="69"/>
      <c r="G989" s="69"/>
      <c r="H989" s="69"/>
      <c r="I989" s="69"/>
      <c r="J989" s="69"/>
      <c r="K989" s="69"/>
      <c r="L989" s="69"/>
      <c r="M989" s="69"/>
      <c r="N989" s="69"/>
      <c r="O989" s="69"/>
      <c r="P989" s="69"/>
      <c r="Q989" s="69"/>
      <c r="R989" s="69"/>
      <c r="S989" s="69"/>
      <c r="T989" s="69"/>
      <c r="U989" s="69"/>
      <c r="V989" s="69"/>
      <c r="W989" s="69"/>
      <c r="X989" s="69"/>
      <c r="Y989" s="69"/>
      <c r="Z989" s="69"/>
    </row>
    <row r="990" spans="1:26" ht="15.75" customHeight="1" x14ac:dyDescent="0.25">
      <c r="A990" s="69"/>
      <c r="B990" s="69"/>
      <c r="C990" s="69"/>
      <c r="D990" s="69"/>
      <c r="E990" s="69"/>
      <c r="F990" s="69"/>
      <c r="G990" s="69"/>
      <c r="H990" s="69"/>
      <c r="I990" s="69"/>
      <c r="J990" s="69"/>
      <c r="K990" s="69"/>
      <c r="L990" s="69"/>
      <c r="M990" s="69"/>
      <c r="N990" s="69"/>
      <c r="O990" s="69"/>
      <c r="P990" s="69"/>
      <c r="Q990" s="69"/>
      <c r="R990" s="69"/>
      <c r="S990" s="69"/>
      <c r="T990" s="69"/>
      <c r="U990" s="69"/>
      <c r="V990" s="69"/>
      <c r="W990" s="69"/>
      <c r="X990" s="69"/>
      <c r="Y990" s="69"/>
      <c r="Z990" s="69"/>
    </row>
    <row r="991" spans="1:26" ht="15.75" customHeight="1" x14ac:dyDescent="0.25">
      <c r="A991" s="69"/>
      <c r="B991" s="69"/>
      <c r="C991" s="69"/>
      <c r="D991" s="69"/>
      <c r="E991" s="69"/>
      <c r="F991" s="69"/>
      <c r="G991" s="69"/>
      <c r="H991" s="69"/>
      <c r="I991" s="69"/>
      <c r="J991" s="69"/>
      <c r="K991" s="69"/>
      <c r="L991" s="69"/>
      <c r="M991" s="69"/>
      <c r="N991" s="69"/>
      <c r="O991" s="69"/>
      <c r="P991" s="69"/>
      <c r="Q991" s="69"/>
      <c r="R991" s="69"/>
      <c r="S991" s="69"/>
      <c r="T991" s="69"/>
      <c r="U991" s="69"/>
      <c r="V991" s="69"/>
      <c r="W991" s="69"/>
      <c r="X991" s="69"/>
      <c r="Y991" s="69"/>
      <c r="Z991" s="69"/>
    </row>
    <row r="992" spans="1:26" ht="15.75" customHeight="1" x14ac:dyDescent="0.25">
      <c r="A992" s="69"/>
      <c r="B992" s="69"/>
      <c r="C992" s="69"/>
      <c r="D992" s="69"/>
      <c r="E992" s="69"/>
      <c r="F992" s="69"/>
      <c r="G992" s="69"/>
      <c r="H992" s="69"/>
      <c r="I992" s="69"/>
      <c r="J992" s="69"/>
      <c r="K992" s="69"/>
      <c r="L992" s="69"/>
      <c r="M992" s="69"/>
      <c r="N992" s="69"/>
      <c r="O992" s="69"/>
      <c r="P992" s="69"/>
      <c r="Q992" s="69"/>
      <c r="R992" s="69"/>
      <c r="S992" s="69"/>
      <c r="T992" s="69"/>
      <c r="U992" s="69"/>
      <c r="V992" s="69"/>
      <c r="W992" s="69"/>
      <c r="X992" s="69"/>
      <c r="Y992" s="69"/>
      <c r="Z992" s="69"/>
    </row>
    <row r="993" spans="1:26" ht="15.75" customHeight="1" x14ac:dyDescent="0.25">
      <c r="A993" s="69"/>
      <c r="B993" s="69"/>
      <c r="C993" s="69"/>
      <c r="D993" s="69"/>
      <c r="E993" s="69"/>
      <c r="F993" s="69"/>
      <c r="G993" s="69"/>
      <c r="H993" s="69"/>
      <c r="I993" s="69"/>
      <c r="J993" s="69"/>
      <c r="K993" s="69"/>
      <c r="L993" s="69"/>
      <c r="M993" s="69"/>
      <c r="N993" s="69"/>
      <c r="O993" s="69"/>
      <c r="P993" s="69"/>
      <c r="Q993" s="69"/>
      <c r="R993" s="69"/>
      <c r="S993" s="69"/>
      <c r="T993" s="69"/>
      <c r="U993" s="69"/>
      <c r="V993" s="69"/>
      <c r="W993" s="69"/>
      <c r="X993" s="69"/>
      <c r="Y993" s="69"/>
      <c r="Z993" s="69"/>
    </row>
    <row r="994" spans="1:26" ht="15.75" customHeight="1" x14ac:dyDescent="0.25">
      <c r="A994" s="69"/>
      <c r="B994" s="69"/>
      <c r="C994" s="69"/>
      <c r="D994" s="69"/>
      <c r="E994" s="69"/>
      <c r="F994" s="69"/>
      <c r="G994" s="69"/>
      <c r="H994" s="69"/>
      <c r="I994" s="69"/>
      <c r="J994" s="69"/>
      <c r="K994" s="69"/>
      <c r="L994" s="69"/>
      <c r="M994" s="69"/>
      <c r="N994" s="69"/>
      <c r="O994" s="69"/>
      <c r="P994" s="69"/>
      <c r="Q994" s="69"/>
      <c r="R994" s="69"/>
      <c r="S994" s="69"/>
      <c r="T994" s="69"/>
      <c r="U994" s="69"/>
      <c r="V994" s="69"/>
      <c r="W994" s="69"/>
      <c r="X994" s="69"/>
      <c r="Y994" s="69"/>
      <c r="Z994" s="69"/>
    </row>
    <row r="995" spans="1:26" ht="15.75" customHeight="1" x14ac:dyDescent="0.25">
      <c r="A995" s="69"/>
      <c r="B995" s="69"/>
      <c r="C995" s="69"/>
      <c r="D995" s="69"/>
      <c r="E995" s="69"/>
      <c r="F995" s="69"/>
      <c r="G995" s="69"/>
      <c r="H995" s="69"/>
      <c r="I995" s="69"/>
      <c r="J995" s="69"/>
      <c r="K995" s="69"/>
      <c r="L995" s="69"/>
      <c r="M995" s="69"/>
      <c r="N995" s="69"/>
      <c r="O995" s="69"/>
      <c r="P995" s="69"/>
      <c r="Q995" s="69"/>
      <c r="R995" s="69"/>
      <c r="S995" s="69"/>
      <c r="T995" s="69"/>
      <c r="U995" s="69"/>
      <c r="V995" s="69"/>
      <c r="W995" s="69"/>
      <c r="X995" s="69"/>
      <c r="Y995" s="69"/>
      <c r="Z995" s="69"/>
    </row>
    <row r="996" spans="1:26" ht="15.75" customHeight="1" x14ac:dyDescent="0.25">
      <c r="A996" s="69"/>
      <c r="B996" s="69"/>
      <c r="C996" s="69"/>
      <c r="D996" s="69"/>
      <c r="E996" s="69"/>
      <c r="F996" s="69"/>
      <c r="G996" s="69"/>
      <c r="H996" s="69"/>
      <c r="I996" s="69"/>
      <c r="J996" s="69"/>
      <c r="K996" s="69"/>
      <c r="L996" s="69"/>
      <c r="M996" s="69"/>
      <c r="N996" s="69"/>
      <c r="O996" s="69"/>
      <c r="P996" s="69"/>
      <c r="Q996" s="69"/>
      <c r="R996" s="69"/>
      <c r="S996" s="69"/>
      <c r="T996" s="69"/>
      <c r="U996" s="69"/>
      <c r="V996" s="69"/>
      <c r="W996" s="69"/>
      <c r="X996" s="69"/>
      <c r="Y996" s="69"/>
      <c r="Z996" s="69"/>
    </row>
    <row r="997" spans="1:26" ht="15.75" customHeight="1" x14ac:dyDescent="0.25">
      <c r="A997" s="69"/>
      <c r="B997" s="69"/>
      <c r="C997" s="69"/>
      <c r="D997" s="69"/>
      <c r="E997" s="69"/>
      <c r="F997" s="69"/>
      <c r="G997" s="69"/>
      <c r="H997" s="69"/>
      <c r="I997" s="69"/>
      <c r="J997" s="69"/>
      <c r="K997" s="69"/>
      <c r="L997" s="69"/>
      <c r="M997" s="69"/>
      <c r="N997" s="69"/>
      <c r="O997" s="69"/>
      <c r="P997" s="69"/>
      <c r="Q997" s="69"/>
      <c r="R997" s="69"/>
      <c r="S997" s="69"/>
      <c r="T997" s="69"/>
      <c r="U997" s="69"/>
      <c r="V997" s="69"/>
      <c r="W997" s="69"/>
      <c r="X997" s="69"/>
      <c r="Y997" s="69"/>
      <c r="Z997" s="69"/>
    </row>
    <row r="998" spans="1:26" ht="15.75" customHeight="1" x14ac:dyDescent="0.25">
      <c r="A998" s="69"/>
      <c r="B998" s="69"/>
      <c r="C998" s="69"/>
      <c r="D998" s="69"/>
      <c r="E998" s="69"/>
      <c r="F998" s="69"/>
      <c r="G998" s="69"/>
      <c r="H998" s="69"/>
      <c r="I998" s="69"/>
      <c r="J998" s="69"/>
      <c r="K998" s="69"/>
      <c r="L998" s="69"/>
      <c r="M998" s="69"/>
      <c r="N998" s="69"/>
      <c r="O998" s="69"/>
      <c r="P998" s="69"/>
      <c r="Q998" s="69"/>
      <c r="R998" s="69"/>
      <c r="S998" s="69"/>
      <c r="T998" s="69"/>
      <c r="U998" s="69"/>
      <c r="V998" s="69"/>
      <c r="W998" s="69"/>
      <c r="X998" s="69"/>
      <c r="Y998" s="69"/>
      <c r="Z998" s="69"/>
    </row>
    <row r="999" spans="1:26" ht="15.75" customHeight="1" x14ac:dyDescent="0.25">
      <c r="A999" s="69"/>
      <c r="B999" s="69"/>
      <c r="C999" s="69"/>
      <c r="D999" s="69"/>
      <c r="E999" s="69"/>
      <c r="F999" s="69"/>
      <c r="G999" s="69"/>
      <c r="H999" s="69"/>
      <c r="I999" s="69"/>
      <c r="J999" s="69"/>
      <c r="K999" s="69"/>
      <c r="L999" s="69"/>
      <c r="M999" s="69"/>
      <c r="N999" s="69"/>
      <c r="O999" s="69"/>
      <c r="P999" s="69"/>
      <c r="Q999" s="69"/>
      <c r="R999" s="69"/>
      <c r="S999" s="69"/>
      <c r="T999" s="69"/>
      <c r="U999" s="69"/>
      <c r="V999" s="69"/>
      <c r="W999" s="69"/>
      <c r="X999" s="69"/>
      <c r="Y999" s="69"/>
      <c r="Z999" s="69"/>
    </row>
    <row r="1000" spans="1:26" ht="15.75" customHeight="1" x14ac:dyDescent="0.25">
      <c r="A1000" s="69"/>
      <c r="B1000" s="69"/>
      <c r="C1000" s="69"/>
      <c r="D1000" s="69"/>
      <c r="E1000" s="69"/>
      <c r="F1000" s="69"/>
      <c r="G1000" s="69"/>
      <c r="H1000" s="69"/>
      <c r="I1000" s="69"/>
      <c r="J1000" s="69"/>
      <c r="K1000" s="69"/>
      <c r="L1000" s="69"/>
      <c r="M1000" s="69"/>
      <c r="N1000" s="69"/>
      <c r="O1000" s="69"/>
      <c r="P1000" s="69"/>
      <c r="Q1000" s="69"/>
      <c r="R1000" s="69"/>
      <c r="S1000" s="69"/>
      <c r="T1000" s="69"/>
      <c r="U1000" s="69"/>
      <c r="V1000" s="69"/>
      <c r="W1000" s="69"/>
      <c r="X1000" s="69"/>
      <c r="Y1000" s="69"/>
      <c r="Z1000" s="69"/>
    </row>
  </sheetData>
  <pageMargins left="0.7" right="0.7" top="0.75" bottom="0.75"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35E3E-403F-4298-8698-3B8083E2DF50}">
  <sheetPr>
    <tabColor theme="8" tint="-0.249977111117893"/>
  </sheetPr>
  <dimension ref="A1:Y1213"/>
  <sheetViews>
    <sheetView zoomScale="70" zoomScaleNormal="70" workbookViewId="0">
      <pane ySplit="2" topLeftCell="A1101" activePane="bottomLeft" state="frozen"/>
      <selection activeCell="D1" sqref="D1"/>
      <selection pane="bottomLeft" activeCell="A1105" sqref="A1105"/>
    </sheetView>
  </sheetViews>
  <sheetFormatPr defaultRowHeight="15" x14ac:dyDescent="0.25"/>
  <cols>
    <col min="1" max="1" width="17.140625" style="277" customWidth="1"/>
    <col min="2" max="2" width="7" style="278" customWidth="1"/>
    <col min="3" max="3" width="32.5703125" style="277" customWidth="1"/>
    <col min="4" max="4" width="38.5703125" style="277" customWidth="1"/>
    <col min="5" max="5" width="26.5703125" style="277" customWidth="1"/>
    <col min="6" max="10" width="9.140625" style="277" customWidth="1"/>
    <col min="11" max="11" width="6.7109375" style="277" customWidth="1"/>
    <col min="12" max="12" width="31.5703125" style="277" customWidth="1"/>
    <col min="13" max="13" width="11.5703125" style="278" customWidth="1"/>
    <col min="14" max="14" width="13.42578125" style="277" customWidth="1"/>
    <col min="15" max="15" width="53.85546875" style="277" customWidth="1"/>
    <col min="16" max="17" width="11" style="277" customWidth="1"/>
    <col min="18" max="18" width="21.28515625" style="277" customWidth="1"/>
    <col min="19" max="19" width="26.42578125" style="277" customWidth="1"/>
    <col min="20" max="20" width="30.7109375" style="277" customWidth="1"/>
    <col min="21" max="21" width="166.28515625" style="306" customWidth="1"/>
    <col min="22" max="16384" width="9.140625" style="277"/>
  </cols>
  <sheetData>
    <row r="1" spans="1:21" x14ac:dyDescent="0.25">
      <c r="C1" s="279" t="s">
        <v>2191</v>
      </c>
      <c r="D1" s="278"/>
      <c r="E1" s="278"/>
      <c r="F1" s="278"/>
      <c r="G1" s="278"/>
      <c r="H1" s="278"/>
      <c r="I1" s="278"/>
      <c r="J1" s="278"/>
      <c r="K1" s="278"/>
      <c r="L1" s="278" t="s">
        <v>2192</v>
      </c>
      <c r="N1" s="280" t="s">
        <v>2193</v>
      </c>
      <c r="O1" s="280" t="s">
        <v>2193</v>
      </c>
      <c r="P1" s="280" t="s">
        <v>2193</v>
      </c>
      <c r="Q1" s="280" t="s">
        <v>2194</v>
      </c>
      <c r="R1" s="280" t="s">
        <v>2195</v>
      </c>
      <c r="S1" s="280"/>
      <c r="T1" s="280" t="s">
        <v>2196</v>
      </c>
      <c r="U1" s="304" t="s">
        <v>2197</v>
      </c>
    </row>
    <row r="2" spans="1:21" s="281" customFormat="1" x14ac:dyDescent="0.25">
      <c r="B2" s="279"/>
      <c r="C2" s="282" t="s">
        <v>283</v>
      </c>
      <c r="D2" s="282" t="s">
        <v>284</v>
      </c>
      <c r="E2" s="282" t="s">
        <v>285</v>
      </c>
      <c r="F2" s="282" t="s">
        <v>286</v>
      </c>
      <c r="G2" s="282" t="s">
        <v>287</v>
      </c>
      <c r="H2" s="282" t="s">
        <v>288</v>
      </c>
      <c r="I2" s="282" t="s">
        <v>289</v>
      </c>
      <c r="J2" s="282" t="s">
        <v>290</v>
      </c>
      <c r="K2" s="282" t="s">
        <v>291</v>
      </c>
      <c r="L2" s="282" t="s">
        <v>2198</v>
      </c>
      <c r="M2" s="283"/>
      <c r="N2" s="282" t="s">
        <v>2199</v>
      </c>
      <c r="O2" s="282" t="s">
        <v>2200</v>
      </c>
      <c r="P2" s="282" t="s">
        <v>2201</v>
      </c>
      <c r="Q2" s="282" t="s">
        <v>2202</v>
      </c>
      <c r="R2" s="282" t="s">
        <v>2203</v>
      </c>
      <c r="S2" s="282"/>
      <c r="T2" s="282" t="s">
        <v>2204</v>
      </c>
      <c r="U2" s="304"/>
    </row>
    <row r="3" spans="1:21" s="286" customFormat="1" ht="409.5" x14ac:dyDescent="0.25">
      <c r="A3" s="284" t="s">
        <v>2205</v>
      </c>
      <c r="B3" s="285"/>
      <c r="C3" s="284" t="s">
        <v>304</v>
      </c>
      <c r="D3" s="284" t="s">
        <v>305</v>
      </c>
      <c r="E3" s="286" t="str">
        <f>E4</f>
        <v>Percentage Reduction of Separately Regulated Pollutants</v>
      </c>
      <c r="M3" s="287"/>
      <c r="N3" s="286" t="s">
        <v>2206</v>
      </c>
      <c r="O3" s="286" t="str">
        <f>INDEX('Standard Descriptions'!$E:$E,MATCH(Guidance!E3,'Standard Descriptions'!$C:$C,0))</f>
        <v xml:space="preserve"> This policy represents strengthening standards for the selected pollutant(s) emitted by the selected vehicle type(s).  Conventional pollutants' most important, harmful impacts are on human health rather than on climate change. // </v>
      </c>
      <c r="P3" s="286" t="s">
        <v>2207</v>
      </c>
      <c r="Q3" s="286" t="s">
        <v>310</v>
      </c>
      <c r="U3" s="288" t="str">
        <f>N3&amp;O3&amp;P3&amp;T4&amp;T5&amp;T6&amp;T7&amp;T8&amp;T9&amp;T10&amp;T11&amp;T12&amp;T13&amp;T14&amp;T15&amp;T16&amp;T17&amp;T18&amp;T19&amp;T20&amp;T21&amp;T22&amp;T23&amp;T24&amp;T25&amp;T26&amp;T27&amp;T28&amp;T29&amp;T30&amp;T31&amp;T32&amp;T33&amp;T34&amp;T35&amp;T36&amp;T37&amp;T38&amp;T39&amp;T40&amp;T41&amp;T42&amp;T43&amp;T44&amp;T45&amp;T46&amp;T47&amp;T48&amp;T49&amp;T50&amp;T51&amp;T52&amp;T53&amp;T54&amp;T55&amp;T56&amp;T57&amp;T58&amp;T59&amp;T60&amp;T61&amp;T62&amp;T63</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row>
    <row r="4" spans="1:21" x14ac:dyDescent="0.25">
      <c r="A4" s="211" t="s">
        <v>2208</v>
      </c>
      <c r="B4" s="289"/>
      <c r="C4" s="184" t="s">
        <v>304</v>
      </c>
      <c r="D4" s="184" t="s">
        <v>305</v>
      </c>
      <c r="E4" s="184" t="s">
        <v>306</v>
      </c>
      <c r="F4" s="184" t="s">
        <v>307</v>
      </c>
      <c r="G4" s="184" t="s">
        <v>308</v>
      </c>
      <c r="H4" s="184" t="s">
        <v>307</v>
      </c>
      <c r="I4" s="184" t="s">
        <v>309</v>
      </c>
      <c r="J4" s="185">
        <v>300</v>
      </c>
      <c r="K4" s="186" t="s">
        <v>310</v>
      </c>
      <c r="L4" s="188" t="s">
        <v>2307</v>
      </c>
      <c r="N4" s="211" t="s">
        <v>2206</v>
      </c>
      <c r="O4" s="211" t="str">
        <f>INDEX('Standard Descriptions'!$E:$E,MATCH(Guidance!E4,'Standard Descriptions'!$C:$C,0))</f>
        <v xml:space="preserve"> This policy represents strengthening standards for the selected pollutant(s) emitted by the selected vehicle type(s).  Conventional pollutants' most important, harmful impacts are on human health rather than on climate change. // </v>
      </c>
      <c r="P4" s="290" t="s">
        <v>2207</v>
      </c>
      <c r="Q4" s="290" t="s">
        <v>310</v>
      </c>
      <c r="R4" s="290" t="str">
        <f t="shared" ref="R4:R63" si="0">I4&amp;" emitted by "&amp;H4</f>
        <v>VOCs emitted by LDVs</v>
      </c>
      <c r="S4" s="290" t="str">
        <f>IF(R4="","","//**"&amp;R4&amp;": **")</f>
        <v>//**VOCs emitted by LDVs: **</v>
      </c>
      <c r="T4" s="277" t="str">
        <f t="shared" ref="T4:T67" si="1">IF(K4="Yes",S4&amp;L4,"")</f>
        <v>//**VOCs emitted by LDVs: ** In the United States, since 1997, the 24-hour national ambient air quality standard (NAAQS) for PM2.5, the most harmful type of particulate for human health, declined from 65 µg/m^3 to 35 µg/m^3, a reduction of 46%.</v>
      </c>
    </row>
    <row r="5" spans="1:21" x14ac:dyDescent="0.25">
      <c r="A5" s="211" t="s">
        <v>2208</v>
      </c>
      <c r="B5" s="289"/>
      <c r="C5" s="191" t="s">
        <v>304</v>
      </c>
      <c r="D5" s="191" t="s">
        <v>305</v>
      </c>
      <c r="E5" s="191" t="s">
        <v>306</v>
      </c>
      <c r="F5" s="184" t="s">
        <v>307</v>
      </c>
      <c r="G5" s="184" t="s">
        <v>17</v>
      </c>
      <c r="H5" s="184" t="s">
        <v>307</v>
      </c>
      <c r="I5" s="184" t="s">
        <v>17</v>
      </c>
      <c r="J5" s="185">
        <v>301</v>
      </c>
      <c r="K5" s="186" t="s">
        <v>310</v>
      </c>
      <c r="L5" s="188" t="s">
        <v>2307</v>
      </c>
      <c r="N5" s="211" t="s">
        <v>2206</v>
      </c>
      <c r="O5" s="211" t="str">
        <f>INDEX('Standard Descriptions'!$E:$E,MATCH(Guidance!E5,'Standard Descriptions'!$C:$C,0))</f>
        <v xml:space="preserve"> This policy represents strengthening standards for the selected pollutant(s) emitted by the selected vehicle type(s).  Conventional pollutants' most important, harmful impacts are on human health rather than on climate change. // </v>
      </c>
      <c r="P5" s="290" t="s">
        <v>2207</v>
      </c>
      <c r="Q5" s="290" t="s">
        <v>310</v>
      </c>
      <c r="R5" s="290" t="str">
        <f t="shared" si="0"/>
        <v>CO emitted by LDVs</v>
      </c>
      <c r="S5" s="290" t="str">
        <f t="shared" ref="S5:S68" si="2">IF(R5="","","//**"&amp;R5&amp;": **")</f>
        <v>//**CO emitted by LDVs: **</v>
      </c>
      <c r="T5" s="277" t="str">
        <f t="shared" si="1"/>
        <v>//**CO emitted by LDVs: ** In the United States, since 1997, the 24-hour national ambient air quality standard (NAAQS) for PM2.5, the most harmful type of particulate for human health, declined from 65 µg/m^3 to 35 µg/m^3, a reduction of 46%.</v>
      </c>
    </row>
    <row r="6" spans="1:21" x14ac:dyDescent="0.25">
      <c r="A6" s="211" t="s">
        <v>2208</v>
      </c>
      <c r="B6" s="289"/>
      <c r="C6" s="191" t="s">
        <v>304</v>
      </c>
      <c r="D6" s="191" t="s">
        <v>305</v>
      </c>
      <c r="E6" s="191" t="s">
        <v>306</v>
      </c>
      <c r="F6" s="184" t="s">
        <v>307</v>
      </c>
      <c r="G6" s="184" t="s">
        <v>318</v>
      </c>
      <c r="H6" s="184" t="s">
        <v>307</v>
      </c>
      <c r="I6" s="184" t="s">
        <v>318</v>
      </c>
      <c r="J6" s="185">
        <v>302</v>
      </c>
      <c r="K6" s="186" t="s">
        <v>310</v>
      </c>
      <c r="L6" s="188" t="s">
        <v>2307</v>
      </c>
      <c r="N6" s="211" t="s">
        <v>2206</v>
      </c>
      <c r="O6" s="211" t="str">
        <f>INDEX('Standard Descriptions'!$E:$E,MATCH(Guidance!E6,'Standard Descriptions'!$C:$C,0))</f>
        <v xml:space="preserve"> This policy represents strengthening standards for the selected pollutant(s) emitted by the selected vehicle type(s).  Conventional pollutants' most important, harmful impacts are on human health rather than on climate change. // </v>
      </c>
      <c r="P6" s="290" t="s">
        <v>2207</v>
      </c>
      <c r="Q6" s="290" t="s">
        <v>310</v>
      </c>
      <c r="R6" s="290" t="str">
        <f t="shared" si="0"/>
        <v>NOx emitted by LDVs</v>
      </c>
      <c r="S6" s="290" t="str">
        <f t="shared" si="2"/>
        <v>//**NOx emitted by LDVs: **</v>
      </c>
      <c r="T6" s="277" t="str">
        <f t="shared" si="1"/>
        <v>//**NOx emitted by LDVs: ** In the United States, since 1997, the 24-hour national ambient air quality standard (NAAQS) for PM2.5, the most harmful type of particulate for human health, declined from 65 µg/m^3 to 35 µg/m^3, a reduction of 46%.</v>
      </c>
    </row>
    <row r="7" spans="1:21" x14ac:dyDescent="0.25">
      <c r="A7" s="211" t="s">
        <v>2208</v>
      </c>
      <c r="B7" s="289"/>
      <c r="C7" s="191" t="s">
        <v>304</v>
      </c>
      <c r="D7" s="191" t="s">
        <v>305</v>
      </c>
      <c r="E7" s="191" t="s">
        <v>306</v>
      </c>
      <c r="F7" s="184" t="s">
        <v>307</v>
      </c>
      <c r="G7" s="184" t="s">
        <v>320</v>
      </c>
      <c r="H7" s="184" t="s">
        <v>307</v>
      </c>
      <c r="I7" s="184" t="s">
        <v>320</v>
      </c>
      <c r="J7" s="185">
        <v>303</v>
      </c>
      <c r="K7" s="186" t="s">
        <v>310</v>
      </c>
      <c r="L7" s="188" t="s">
        <v>2307</v>
      </c>
      <c r="N7" s="211" t="s">
        <v>2206</v>
      </c>
      <c r="O7" s="211" t="str">
        <f>INDEX('Standard Descriptions'!$E:$E,MATCH(Guidance!E7,'Standard Descriptions'!$C:$C,0))</f>
        <v xml:space="preserve"> This policy represents strengthening standards for the selected pollutant(s) emitted by the selected vehicle type(s).  Conventional pollutants' most important, harmful impacts are on human health rather than on climate change. // </v>
      </c>
      <c r="P7" s="290" t="s">
        <v>2207</v>
      </c>
      <c r="Q7" s="290" t="s">
        <v>310</v>
      </c>
      <c r="R7" s="290" t="str">
        <f t="shared" si="0"/>
        <v>PM10 emitted by LDVs</v>
      </c>
      <c r="S7" s="290" t="str">
        <f t="shared" si="2"/>
        <v>//**PM10 emitted by LDVs: **</v>
      </c>
      <c r="T7" s="277" t="str">
        <f t="shared" si="1"/>
        <v>//**PM10 emitted by LDVs: ** In the United States, since 1997, the 24-hour national ambient air quality standard (NAAQS) for PM2.5, the most harmful type of particulate for human health, declined from 65 µg/m^3 to 35 µg/m^3, a reduction of 46%.</v>
      </c>
    </row>
    <row r="8" spans="1:21" x14ac:dyDescent="0.25">
      <c r="A8" s="211" t="s">
        <v>2208</v>
      </c>
      <c r="B8" s="289"/>
      <c r="C8" s="191" t="s">
        <v>304</v>
      </c>
      <c r="D8" s="191" t="s">
        <v>305</v>
      </c>
      <c r="E8" s="191" t="s">
        <v>306</v>
      </c>
      <c r="F8" s="184" t="s">
        <v>307</v>
      </c>
      <c r="G8" s="184" t="s">
        <v>322</v>
      </c>
      <c r="H8" s="184" t="s">
        <v>307</v>
      </c>
      <c r="I8" s="184" t="s">
        <v>323</v>
      </c>
      <c r="J8" s="185">
        <v>304</v>
      </c>
      <c r="K8" s="186" t="s">
        <v>310</v>
      </c>
      <c r="L8" s="188" t="s">
        <v>2307</v>
      </c>
      <c r="N8" s="211" t="s">
        <v>2206</v>
      </c>
      <c r="O8" s="211" t="str">
        <f>INDEX('Standard Descriptions'!$E:$E,MATCH(Guidance!E8,'Standard Descriptions'!$C:$C,0))</f>
        <v xml:space="preserve"> This policy represents strengthening standards for the selected pollutant(s) emitted by the selected vehicle type(s).  Conventional pollutants' most important, harmful impacts are on human health rather than on climate change. // </v>
      </c>
      <c r="P8" s="290" t="s">
        <v>2207</v>
      </c>
      <c r="Q8" s="290" t="s">
        <v>310</v>
      </c>
      <c r="R8" s="290" t="str">
        <f t="shared" si="0"/>
        <v>PM2.5 emitted by LDVs</v>
      </c>
      <c r="S8" s="290" t="str">
        <f t="shared" si="2"/>
        <v>//**PM2.5 emitted by LDVs: **</v>
      </c>
      <c r="T8" s="277" t="str">
        <f t="shared" si="1"/>
        <v>//**PM2.5 emitted by LDVs: ** In the United States, since 1997, the 24-hour national ambient air quality standard (NAAQS) for PM2.5, the most harmful type of particulate for human health, declined from 65 µg/m^3 to 35 µg/m^3, a reduction of 46%.</v>
      </c>
    </row>
    <row r="9" spans="1:21" x14ac:dyDescent="0.25">
      <c r="A9" s="211" t="s">
        <v>2208</v>
      </c>
      <c r="B9" s="289"/>
      <c r="C9" s="191" t="s">
        <v>304</v>
      </c>
      <c r="D9" s="191" t="s">
        <v>305</v>
      </c>
      <c r="E9" s="191" t="s">
        <v>306</v>
      </c>
      <c r="F9" s="184" t="s">
        <v>307</v>
      </c>
      <c r="G9" s="184" t="s">
        <v>325</v>
      </c>
      <c r="H9" s="184" t="s">
        <v>307</v>
      </c>
      <c r="I9" s="184" t="s">
        <v>325</v>
      </c>
      <c r="J9" s="185">
        <v>305</v>
      </c>
      <c r="K9" s="186" t="s">
        <v>310</v>
      </c>
      <c r="L9" s="188" t="s">
        <v>2307</v>
      </c>
      <c r="N9" s="211" t="s">
        <v>2206</v>
      </c>
      <c r="O9" s="211" t="str">
        <f>INDEX('Standard Descriptions'!$E:$E,MATCH(Guidance!E9,'Standard Descriptions'!$C:$C,0))</f>
        <v xml:space="preserve"> This policy represents strengthening standards for the selected pollutant(s) emitted by the selected vehicle type(s).  Conventional pollutants' most important, harmful impacts are on human health rather than on climate change. // </v>
      </c>
      <c r="P9" s="290" t="s">
        <v>2207</v>
      </c>
      <c r="Q9" s="290" t="s">
        <v>310</v>
      </c>
      <c r="R9" s="290" t="str">
        <f t="shared" si="0"/>
        <v>SOx emitted by LDVs</v>
      </c>
      <c r="S9" s="290" t="str">
        <f t="shared" si="2"/>
        <v>//**SOx emitted by LDVs: **</v>
      </c>
      <c r="T9" s="277" t="str">
        <f t="shared" si="1"/>
        <v>//**SOx emitted by LDVs: ** In the United States, since 1997, the 24-hour national ambient air quality standard (NAAQS) for PM2.5, the most harmful type of particulate for human health, declined from 65 µg/m^3 to 35 µg/m^3, a reduction of 46%.</v>
      </c>
    </row>
    <row r="10" spans="1:21" x14ac:dyDescent="0.25">
      <c r="A10" s="211" t="s">
        <v>2208</v>
      </c>
      <c r="B10" s="289"/>
      <c r="C10" s="191" t="s">
        <v>304</v>
      </c>
      <c r="D10" s="191" t="s">
        <v>305</v>
      </c>
      <c r="E10" s="191" t="s">
        <v>306</v>
      </c>
      <c r="F10" s="184" t="s">
        <v>307</v>
      </c>
      <c r="G10" s="184" t="s">
        <v>327</v>
      </c>
      <c r="H10" s="184" t="s">
        <v>307</v>
      </c>
      <c r="I10" s="184" t="s">
        <v>327</v>
      </c>
      <c r="J10" s="185">
        <v>306</v>
      </c>
      <c r="K10" s="186" t="s">
        <v>310</v>
      </c>
      <c r="L10" s="188" t="s">
        <v>2307</v>
      </c>
      <c r="N10" s="211" t="s">
        <v>2206</v>
      </c>
      <c r="O10" s="211" t="str">
        <f>INDEX('Standard Descriptions'!$E:$E,MATCH(Guidance!E10,'Standard Descriptions'!$C:$C,0))</f>
        <v xml:space="preserve"> This policy represents strengthening standards for the selected pollutant(s) emitted by the selected vehicle type(s).  Conventional pollutants' most important, harmful impacts are on human health rather than on climate change. // </v>
      </c>
      <c r="P10" s="290" t="s">
        <v>2207</v>
      </c>
      <c r="Q10" s="290" t="s">
        <v>310</v>
      </c>
      <c r="R10" s="290" t="str">
        <f t="shared" si="0"/>
        <v>BC emitted by LDVs</v>
      </c>
      <c r="S10" s="290" t="str">
        <f t="shared" si="2"/>
        <v>//**BC emitted by LDVs: **</v>
      </c>
      <c r="T10" s="277" t="str">
        <f t="shared" si="1"/>
        <v>//**BC emitted by LDVs: ** In the United States, since 1997, the 24-hour national ambient air quality standard (NAAQS) for PM2.5, the most harmful type of particulate for human health, declined from 65 µg/m^3 to 35 µg/m^3, a reduction of 46%.</v>
      </c>
    </row>
    <row r="11" spans="1:21" x14ac:dyDescent="0.25">
      <c r="A11" s="211" t="s">
        <v>2208</v>
      </c>
      <c r="B11" s="289"/>
      <c r="C11" s="191" t="s">
        <v>304</v>
      </c>
      <c r="D11" s="191" t="s">
        <v>305</v>
      </c>
      <c r="E11" s="191" t="s">
        <v>306</v>
      </c>
      <c r="F11" s="184" t="s">
        <v>307</v>
      </c>
      <c r="G11" s="184" t="s">
        <v>329</v>
      </c>
      <c r="H11" s="184" t="s">
        <v>307</v>
      </c>
      <c r="I11" s="184" t="s">
        <v>329</v>
      </c>
      <c r="J11" s="185">
        <v>307</v>
      </c>
      <c r="K11" s="186" t="s">
        <v>310</v>
      </c>
      <c r="L11" s="188" t="s">
        <v>2307</v>
      </c>
      <c r="N11" s="211" t="s">
        <v>2206</v>
      </c>
      <c r="O11" s="211" t="str">
        <f>INDEX('Standard Descriptions'!$E:$E,MATCH(Guidance!E11,'Standard Descriptions'!$C:$C,0))</f>
        <v xml:space="preserve"> This policy represents strengthening standards for the selected pollutant(s) emitted by the selected vehicle type(s).  Conventional pollutants' most important, harmful impacts are on human health rather than on climate change. // </v>
      </c>
      <c r="P11" s="290" t="s">
        <v>2207</v>
      </c>
      <c r="Q11" s="290" t="s">
        <v>310</v>
      </c>
      <c r="R11" s="290" t="str">
        <f t="shared" si="0"/>
        <v>OC emitted by LDVs</v>
      </c>
      <c r="S11" s="290" t="str">
        <f t="shared" si="2"/>
        <v>//**OC emitted by LDVs: **</v>
      </c>
      <c r="T11" s="277" t="str">
        <f t="shared" si="1"/>
        <v>//**OC emitted by LDVs: ** In the United States, since 1997, the 24-hour national ambient air quality standard (NAAQS) for PM2.5, the most harmful type of particulate for human health, declined from 65 µg/m^3 to 35 µg/m^3, a reduction of 46%.</v>
      </c>
    </row>
    <row r="12" spans="1:21" x14ac:dyDescent="0.25">
      <c r="A12" s="211" t="s">
        <v>2208</v>
      </c>
      <c r="B12" s="289"/>
      <c r="C12" s="191" t="s">
        <v>304</v>
      </c>
      <c r="D12" s="191" t="s">
        <v>305</v>
      </c>
      <c r="E12" s="191" t="s">
        <v>306</v>
      </c>
      <c r="F12" s="184" t="s">
        <v>307</v>
      </c>
      <c r="G12" s="184" t="s">
        <v>331</v>
      </c>
      <c r="H12" s="184" t="s">
        <v>307</v>
      </c>
      <c r="I12" s="184" t="s">
        <v>331</v>
      </c>
      <c r="J12" s="185">
        <v>308</v>
      </c>
      <c r="K12" s="193" t="s">
        <v>332</v>
      </c>
      <c r="L12" s="188"/>
      <c r="N12" s="211" t="s">
        <v>2206</v>
      </c>
      <c r="O12" s="211" t="str">
        <f>INDEX('Standard Descriptions'!$E:$E,MATCH(Guidance!E12,'Standard Descriptions'!$C:$C,0))</f>
        <v xml:space="preserve"> This policy represents strengthening standards for the selected pollutant(s) emitted by the selected vehicle type(s).  Conventional pollutants' most important, harmful impacts are on human health rather than on climate change. // </v>
      </c>
      <c r="P12" s="290" t="s">
        <v>2207</v>
      </c>
      <c r="Q12" s="290" t="s">
        <v>310</v>
      </c>
      <c r="R12" s="290" t="str">
        <f t="shared" si="0"/>
        <v>CH4 emitted by LDVs</v>
      </c>
      <c r="S12" s="290" t="str">
        <f t="shared" si="2"/>
        <v>//**CH4 emitted by LDVs: **</v>
      </c>
      <c r="T12" s="277" t="str">
        <f t="shared" si="1"/>
        <v/>
      </c>
    </row>
    <row r="13" spans="1:21" x14ac:dyDescent="0.25">
      <c r="A13" s="211" t="s">
        <v>2208</v>
      </c>
      <c r="B13" s="289"/>
      <c r="C13" s="191" t="s">
        <v>304</v>
      </c>
      <c r="D13" s="191" t="s">
        <v>305</v>
      </c>
      <c r="E13" s="191" t="s">
        <v>306</v>
      </c>
      <c r="F13" s="184" t="s">
        <v>307</v>
      </c>
      <c r="G13" s="184" t="s">
        <v>333</v>
      </c>
      <c r="H13" s="184" t="s">
        <v>307</v>
      </c>
      <c r="I13" s="184" t="s">
        <v>333</v>
      </c>
      <c r="J13" s="185">
        <v>309</v>
      </c>
      <c r="K13" s="193" t="s">
        <v>332</v>
      </c>
      <c r="L13" s="188"/>
      <c r="N13" s="211" t="s">
        <v>2206</v>
      </c>
      <c r="O13" s="211" t="str">
        <f>INDEX('Standard Descriptions'!$E:$E,MATCH(Guidance!E13,'Standard Descriptions'!$C:$C,0))</f>
        <v xml:space="preserve"> This policy represents strengthening standards for the selected pollutant(s) emitted by the selected vehicle type(s).  Conventional pollutants' most important, harmful impacts are on human health rather than on climate change. // </v>
      </c>
      <c r="P13" s="290" t="s">
        <v>2207</v>
      </c>
      <c r="Q13" s="290" t="s">
        <v>310</v>
      </c>
      <c r="R13" s="290" t="str">
        <f t="shared" si="0"/>
        <v>N2O emitted by LDVs</v>
      </c>
      <c r="S13" s="290" t="str">
        <f t="shared" si="2"/>
        <v>//**N2O emitted by LDVs: **</v>
      </c>
      <c r="T13" s="277" t="str">
        <f t="shared" si="1"/>
        <v/>
      </c>
    </row>
    <row r="14" spans="1:21" x14ac:dyDescent="0.25">
      <c r="A14" s="211" t="s">
        <v>2208</v>
      </c>
      <c r="B14" s="289"/>
      <c r="C14" s="191" t="s">
        <v>304</v>
      </c>
      <c r="D14" s="191" t="s">
        <v>305</v>
      </c>
      <c r="E14" s="191" t="s">
        <v>306</v>
      </c>
      <c r="F14" s="184" t="s">
        <v>334</v>
      </c>
      <c r="G14" s="184" t="s">
        <v>308</v>
      </c>
      <c r="H14" s="184" t="s">
        <v>334</v>
      </c>
      <c r="I14" s="184" t="s">
        <v>309</v>
      </c>
      <c r="J14" s="185">
        <v>310</v>
      </c>
      <c r="K14" s="186" t="s">
        <v>310</v>
      </c>
      <c r="L14" s="188" t="s">
        <v>2307</v>
      </c>
      <c r="N14" s="211" t="s">
        <v>2206</v>
      </c>
      <c r="O14" s="211" t="str">
        <f>INDEX('Standard Descriptions'!$E:$E,MATCH(Guidance!E14,'Standard Descriptions'!$C:$C,0))</f>
        <v xml:space="preserve"> This policy represents strengthening standards for the selected pollutant(s) emitted by the selected vehicle type(s).  Conventional pollutants' most important, harmful impacts are on human health rather than on climate change. // </v>
      </c>
      <c r="P14" s="290" t="s">
        <v>2207</v>
      </c>
      <c r="Q14" s="290" t="s">
        <v>310</v>
      </c>
      <c r="R14" s="290" t="str">
        <f t="shared" si="0"/>
        <v>VOCs emitted by HDVs</v>
      </c>
      <c r="S14" s="290" t="str">
        <f t="shared" si="2"/>
        <v>//**VOCs emitted by HDVs: **</v>
      </c>
      <c r="T14" s="277" t="str">
        <f t="shared" si="1"/>
        <v>//**VOCs emitted by HDVs: ** In the United States, since 1997, the 24-hour national ambient air quality standard (NAAQS) for PM2.5, the most harmful type of particulate for human health, declined from 65 µg/m^3 to 35 µg/m^3, a reduction of 46%.</v>
      </c>
    </row>
    <row r="15" spans="1:21" x14ac:dyDescent="0.25">
      <c r="A15" s="211" t="s">
        <v>2208</v>
      </c>
      <c r="B15" s="289"/>
      <c r="C15" s="191" t="s">
        <v>304</v>
      </c>
      <c r="D15" s="191" t="s">
        <v>305</v>
      </c>
      <c r="E15" s="191" t="s">
        <v>306</v>
      </c>
      <c r="F15" s="184" t="s">
        <v>334</v>
      </c>
      <c r="G15" s="184" t="s">
        <v>17</v>
      </c>
      <c r="H15" s="184" t="s">
        <v>334</v>
      </c>
      <c r="I15" s="184" t="s">
        <v>17</v>
      </c>
      <c r="J15" s="185">
        <v>311</v>
      </c>
      <c r="K15" s="186" t="s">
        <v>310</v>
      </c>
      <c r="L15" s="188" t="s">
        <v>2307</v>
      </c>
      <c r="N15" s="211" t="s">
        <v>2206</v>
      </c>
      <c r="O15" s="211" t="str">
        <f>INDEX('Standard Descriptions'!$E:$E,MATCH(Guidance!E15,'Standard Descriptions'!$C:$C,0))</f>
        <v xml:space="preserve"> This policy represents strengthening standards for the selected pollutant(s) emitted by the selected vehicle type(s).  Conventional pollutants' most important, harmful impacts are on human health rather than on climate change. // </v>
      </c>
      <c r="P15" s="290" t="s">
        <v>2207</v>
      </c>
      <c r="Q15" s="290" t="s">
        <v>310</v>
      </c>
      <c r="R15" s="290" t="str">
        <f t="shared" si="0"/>
        <v>CO emitted by HDVs</v>
      </c>
      <c r="S15" s="290" t="str">
        <f t="shared" si="2"/>
        <v>//**CO emitted by HDVs: **</v>
      </c>
      <c r="T15" s="277" t="str">
        <f t="shared" si="1"/>
        <v>//**CO emitted by HDVs: ** In the United States, since 1997, the 24-hour national ambient air quality standard (NAAQS) for PM2.5, the most harmful type of particulate for human health, declined from 65 µg/m^3 to 35 µg/m^3, a reduction of 46%.</v>
      </c>
    </row>
    <row r="16" spans="1:21" x14ac:dyDescent="0.25">
      <c r="A16" s="211" t="s">
        <v>2208</v>
      </c>
      <c r="B16" s="289"/>
      <c r="C16" s="191" t="s">
        <v>304</v>
      </c>
      <c r="D16" s="191" t="s">
        <v>305</v>
      </c>
      <c r="E16" s="191" t="s">
        <v>306</v>
      </c>
      <c r="F16" s="184" t="s">
        <v>334</v>
      </c>
      <c r="G16" s="184" t="s">
        <v>318</v>
      </c>
      <c r="H16" s="184" t="s">
        <v>334</v>
      </c>
      <c r="I16" s="184" t="s">
        <v>318</v>
      </c>
      <c r="J16" s="185">
        <v>312</v>
      </c>
      <c r="K16" s="186" t="s">
        <v>310</v>
      </c>
      <c r="L16" s="188" t="s">
        <v>2307</v>
      </c>
      <c r="N16" s="211" t="s">
        <v>2206</v>
      </c>
      <c r="O16" s="211" t="str">
        <f>INDEX('Standard Descriptions'!$E:$E,MATCH(Guidance!E16,'Standard Descriptions'!$C:$C,0))</f>
        <v xml:space="preserve"> This policy represents strengthening standards for the selected pollutant(s) emitted by the selected vehicle type(s).  Conventional pollutants' most important, harmful impacts are on human health rather than on climate change. // </v>
      </c>
      <c r="P16" s="290" t="s">
        <v>2207</v>
      </c>
      <c r="Q16" s="290" t="s">
        <v>310</v>
      </c>
      <c r="R16" s="290" t="str">
        <f t="shared" si="0"/>
        <v>NOx emitted by HDVs</v>
      </c>
      <c r="S16" s="290" t="str">
        <f t="shared" si="2"/>
        <v>//**NOx emitted by HDVs: **</v>
      </c>
      <c r="T16" s="277" t="str">
        <f t="shared" si="1"/>
        <v>//**NOx emitted by HDVs: ** In the United States, since 1997, the 24-hour national ambient air quality standard (NAAQS) for PM2.5, the most harmful type of particulate for human health, declined from 65 µg/m^3 to 35 µg/m^3, a reduction of 46%.</v>
      </c>
    </row>
    <row r="17" spans="1:21" s="291" customFormat="1" x14ac:dyDescent="0.25">
      <c r="A17" s="211" t="s">
        <v>2208</v>
      </c>
      <c r="B17" s="289"/>
      <c r="C17" s="191" t="s">
        <v>304</v>
      </c>
      <c r="D17" s="191" t="s">
        <v>305</v>
      </c>
      <c r="E17" s="191" t="s">
        <v>306</v>
      </c>
      <c r="F17" s="184" t="s">
        <v>334</v>
      </c>
      <c r="G17" s="184" t="s">
        <v>320</v>
      </c>
      <c r="H17" s="184" t="s">
        <v>334</v>
      </c>
      <c r="I17" s="184" t="s">
        <v>320</v>
      </c>
      <c r="J17" s="185">
        <v>313</v>
      </c>
      <c r="K17" s="186" t="s">
        <v>310</v>
      </c>
      <c r="L17" s="188" t="s">
        <v>2307</v>
      </c>
      <c r="M17" s="278"/>
      <c r="N17" s="211" t="s">
        <v>2206</v>
      </c>
      <c r="O17" s="211" t="str">
        <f>INDEX('Standard Descriptions'!$E:$E,MATCH(Guidance!E17,'Standard Descriptions'!$C:$C,0))</f>
        <v xml:space="preserve"> This policy represents strengthening standards for the selected pollutant(s) emitted by the selected vehicle type(s).  Conventional pollutants' most important, harmful impacts are on human health rather than on climate change. // </v>
      </c>
      <c r="P17" s="290" t="s">
        <v>2207</v>
      </c>
      <c r="Q17" s="290" t="s">
        <v>310</v>
      </c>
      <c r="R17" s="290" t="str">
        <f t="shared" si="0"/>
        <v>PM10 emitted by HDVs</v>
      </c>
      <c r="S17" s="290" t="str">
        <f t="shared" si="2"/>
        <v>//**PM10 emitted by HDVs: **</v>
      </c>
      <c r="T17" s="277" t="str">
        <f t="shared" si="1"/>
        <v>//**PM10 emitted by HDVs: ** In the United States, since 1997, the 24-hour national ambient air quality standard (NAAQS) for PM2.5, the most harmful type of particulate for human health, declined from 65 µg/m^3 to 35 µg/m^3, a reduction of 46%.</v>
      </c>
      <c r="U17" s="306"/>
    </row>
    <row r="18" spans="1:21" s="291" customFormat="1" x14ac:dyDescent="0.25">
      <c r="A18" s="211" t="s">
        <v>2208</v>
      </c>
      <c r="B18" s="289"/>
      <c r="C18" s="191" t="s">
        <v>304</v>
      </c>
      <c r="D18" s="191" t="s">
        <v>305</v>
      </c>
      <c r="E18" s="191" t="s">
        <v>306</v>
      </c>
      <c r="F18" s="184" t="s">
        <v>334</v>
      </c>
      <c r="G18" s="184" t="s">
        <v>322</v>
      </c>
      <c r="H18" s="184" t="s">
        <v>334</v>
      </c>
      <c r="I18" s="184" t="s">
        <v>323</v>
      </c>
      <c r="J18" s="185">
        <v>314</v>
      </c>
      <c r="K18" s="186" t="s">
        <v>310</v>
      </c>
      <c r="L18" s="188" t="s">
        <v>2307</v>
      </c>
      <c r="M18" s="278"/>
      <c r="N18" s="211" t="s">
        <v>2206</v>
      </c>
      <c r="O18" s="211" t="str">
        <f>INDEX('Standard Descriptions'!$E:$E,MATCH(Guidance!E18,'Standard Descriptions'!$C:$C,0))</f>
        <v xml:space="preserve"> This policy represents strengthening standards for the selected pollutant(s) emitted by the selected vehicle type(s).  Conventional pollutants' most important, harmful impacts are on human health rather than on climate change. // </v>
      </c>
      <c r="P18" s="290" t="s">
        <v>2207</v>
      </c>
      <c r="Q18" s="290" t="s">
        <v>310</v>
      </c>
      <c r="R18" s="290" t="str">
        <f t="shared" si="0"/>
        <v>PM2.5 emitted by HDVs</v>
      </c>
      <c r="S18" s="290" t="str">
        <f t="shared" si="2"/>
        <v>//**PM2.5 emitted by HDVs: **</v>
      </c>
      <c r="T18" s="277" t="str">
        <f t="shared" si="1"/>
        <v>//**PM2.5 emitted by HDVs: ** In the United States, since 1997, the 24-hour national ambient air quality standard (NAAQS) for PM2.5, the most harmful type of particulate for human health, declined from 65 µg/m^3 to 35 µg/m^3, a reduction of 46%.</v>
      </c>
      <c r="U18" s="306"/>
    </row>
    <row r="19" spans="1:21" s="291" customFormat="1" x14ac:dyDescent="0.25">
      <c r="A19" s="211" t="s">
        <v>2208</v>
      </c>
      <c r="B19" s="289"/>
      <c r="C19" s="191" t="s">
        <v>304</v>
      </c>
      <c r="D19" s="191" t="s">
        <v>305</v>
      </c>
      <c r="E19" s="191" t="s">
        <v>306</v>
      </c>
      <c r="F19" s="184" t="s">
        <v>334</v>
      </c>
      <c r="G19" s="184" t="s">
        <v>325</v>
      </c>
      <c r="H19" s="184" t="s">
        <v>334</v>
      </c>
      <c r="I19" s="184" t="s">
        <v>325</v>
      </c>
      <c r="J19" s="185">
        <v>315</v>
      </c>
      <c r="K19" s="186" t="s">
        <v>310</v>
      </c>
      <c r="L19" s="188" t="s">
        <v>2307</v>
      </c>
      <c r="M19" s="278"/>
      <c r="N19" s="211" t="s">
        <v>2206</v>
      </c>
      <c r="O19" s="211" t="str">
        <f>INDEX('Standard Descriptions'!$E:$E,MATCH(Guidance!E19,'Standard Descriptions'!$C:$C,0))</f>
        <v xml:space="preserve"> This policy represents strengthening standards for the selected pollutant(s) emitted by the selected vehicle type(s).  Conventional pollutants' most important, harmful impacts are on human health rather than on climate change. // </v>
      </c>
      <c r="P19" s="290" t="s">
        <v>2207</v>
      </c>
      <c r="Q19" s="290" t="s">
        <v>310</v>
      </c>
      <c r="R19" s="290" t="str">
        <f t="shared" si="0"/>
        <v>SOx emitted by HDVs</v>
      </c>
      <c r="S19" s="290" t="str">
        <f t="shared" si="2"/>
        <v>//**SOx emitted by HDVs: **</v>
      </c>
      <c r="T19" s="277" t="str">
        <f t="shared" si="1"/>
        <v>//**SOx emitted by HDVs: ** In the United States, since 1997, the 24-hour national ambient air quality standard (NAAQS) for PM2.5, the most harmful type of particulate for human health, declined from 65 µg/m^3 to 35 µg/m^3, a reduction of 46%.</v>
      </c>
      <c r="U19" s="306"/>
    </row>
    <row r="20" spans="1:21" s="291" customFormat="1" x14ac:dyDescent="0.25">
      <c r="A20" s="211" t="s">
        <v>2208</v>
      </c>
      <c r="B20" s="289"/>
      <c r="C20" s="191" t="s">
        <v>304</v>
      </c>
      <c r="D20" s="191" t="s">
        <v>305</v>
      </c>
      <c r="E20" s="191" t="s">
        <v>306</v>
      </c>
      <c r="F20" s="184" t="s">
        <v>334</v>
      </c>
      <c r="G20" s="184" t="s">
        <v>327</v>
      </c>
      <c r="H20" s="184" t="s">
        <v>334</v>
      </c>
      <c r="I20" s="184" t="s">
        <v>327</v>
      </c>
      <c r="J20" s="185">
        <v>316</v>
      </c>
      <c r="K20" s="186" t="s">
        <v>310</v>
      </c>
      <c r="L20" s="188" t="s">
        <v>2307</v>
      </c>
      <c r="M20" s="278"/>
      <c r="N20" s="211" t="s">
        <v>2206</v>
      </c>
      <c r="O20" s="211" t="str">
        <f>INDEX('Standard Descriptions'!$E:$E,MATCH(Guidance!E20,'Standard Descriptions'!$C:$C,0))</f>
        <v xml:space="preserve"> This policy represents strengthening standards for the selected pollutant(s) emitted by the selected vehicle type(s).  Conventional pollutants' most important, harmful impacts are on human health rather than on climate change. // </v>
      </c>
      <c r="P20" s="290" t="s">
        <v>2207</v>
      </c>
      <c r="Q20" s="290" t="s">
        <v>310</v>
      </c>
      <c r="R20" s="290" t="str">
        <f t="shared" si="0"/>
        <v>BC emitted by HDVs</v>
      </c>
      <c r="S20" s="290" t="str">
        <f t="shared" si="2"/>
        <v>//**BC emitted by HDVs: **</v>
      </c>
      <c r="T20" s="277" t="str">
        <f t="shared" si="1"/>
        <v>//**BC emitted by HDVs: ** In the United States, since 1997, the 24-hour national ambient air quality standard (NAAQS) for PM2.5, the most harmful type of particulate for human health, declined from 65 µg/m^3 to 35 µg/m^3, a reduction of 46%.</v>
      </c>
      <c r="U20" s="306"/>
    </row>
    <row r="21" spans="1:21" s="291" customFormat="1" x14ac:dyDescent="0.25">
      <c r="A21" s="211" t="s">
        <v>2208</v>
      </c>
      <c r="B21" s="289"/>
      <c r="C21" s="191" t="s">
        <v>304</v>
      </c>
      <c r="D21" s="191" t="s">
        <v>305</v>
      </c>
      <c r="E21" s="191" t="s">
        <v>306</v>
      </c>
      <c r="F21" s="184" t="s">
        <v>334</v>
      </c>
      <c r="G21" s="184" t="s">
        <v>329</v>
      </c>
      <c r="H21" s="184" t="s">
        <v>334</v>
      </c>
      <c r="I21" s="184" t="s">
        <v>329</v>
      </c>
      <c r="J21" s="185">
        <v>317</v>
      </c>
      <c r="K21" s="186" t="s">
        <v>310</v>
      </c>
      <c r="L21" s="188" t="s">
        <v>2307</v>
      </c>
      <c r="M21" s="278"/>
      <c r="N21" s="211" t="s">
        <v>2206</v>
      </c>
      <c r="O21" s="211" t="str">
        <f>INDEX('Standard Descriptions'!$E:$E,MATCH(Guidance!E21,'Standard Descriptions'!$C:$C,0))</f>
        <v xml:space="preserve"> This policy represents strengthening standards for the selected pollutant(s) emitted by the selected vehicle type(s).  Conventional pollutants' most important, harmful impacts are on human health rather than on climate change. // </v>
      </c>
      <c r="P21" s="290" t="s">
        <v>2207</v>
      </c>
      <c r="Q21" s="290" t="s">
        <v>310</v>
      </c>
      <c r="R21" s="290" t="str">
        <f t="shared" si="0"/>
        <v>OC emitted by HDVs</v>
      </c>
      <c r="S21" s="290" t="str">
        <f t="shared" si="2"/>
        <v>//**OC emitted by HDVs: **</v>
      </c>
      <c r="T21" s="277" t="str">
        <f t="shared" si="1"/>
        <v>//**OC emitted by HDVs: ** In the United States, since 1997, the 24-hour national ambient air quality standard (NAAQS) for PM2.5, the most harmful type of particulate for human health, declined from 65 µg/m^3 to 35 µg/m^3, a reduction of 46%.</v>
      </c>
      <c r="U21" s="306"/>
    </row>
    <row r="22" spans="1:21" s="291" customFormat="1" x14ac:dyDescent="0.25">
      <c r="A22" s="211" t="s">
        <v>2208</v>
      </c>
      <c r="B22" s="289"/>
      <c r="C22" s="191" t="s">
        <v>304</v>
      </c>
      <c r="D22" s="191" t="s">
        <v>305</v>
      </c>
      <c r="E22" s="191" t="s">
        <v>306</v>
      </c>
      <c r="F22" s="184" t="s">
        <v>334</v>
      </c>
      <c r="G22" s="184" t="s">
        <v>331</v>
      </c>
      <c r="H22" s="184" t="s">
        <v>334</v>
      </c>
      <c r="I22" s="184" t="s">
        <v>331</v>
      </c>
      <c r="J22" s="185">
        <v>318</v>
      </c>
      <c r="K22" s="193" t="s">
        <v>332</v>
      </c>
      <c r="L22" s="188"/>
      <c r="M22" s="278"/>
      <c r="N22" s="211" t="s">
        <v>2206</v>
      </c>
      <c r="O22" s="211" t="str">
        <f>INDEX('Standard Descriptions'!$E:$E,MATCH(Guidance!E22,'Standard Descriptions'!$C:$C,0))</f>
        <v xml:space="preserve"> This policy represents strengthening standards for the selected pollutant(s) emitted by the selected vehicle type(s).  Conventional pollutants' most important, harmful impacts are on human health rather than on climate change. // </v>
      </c>
      <c r="P22" s="290" t="s">
        <v>2207</v>
      </c>
      <c r="Q22" s="290" t="s">
        <v>310</v>
      </c>
      <c r="R22" s="290" t="str">
        <f t="shared" si="0"/>
        <v>CH4 emitted by HDVs</v>
      </c>
      <c r="S22" s="290" t="str">
        <f t="shared" si="2"/>
        <v>//**CH4 emitted by HDVs: **</v>
      </c>
      <c r="T22" s="277" t="str">
        <f t="shared" si="1"/>
        <v/>
      </c>
      <c r="U22" s="306"/>
    </row>
    <row r="23" spans="1:21" s="291" customFormat="1" x14ac:dyDescent="0.25">
      <c r="A23" s="211" t="s">
        <v>2208</v>
      </c>
      <c r="B23" s="289"/>
      <c r="C23" s="191" t="s">
        <v>304</v>
      </c>
      <c r="D23" s="191" t="s">
        <v>305</v>
      </c>
      <c r="E23" s="191" t="s">
        <v>306</v>
      </c>
      <c r="F23" s="184" t="s">
        <v>334</v>
      </c>
      <c r="G23" s="184" t="s">
        <v>333</v>
      </c>
      <c r="H23" s="184" t="s">
        <v>334</v>
      </c>
      <c r="I23" s="184" t="s">
        <v>333</v>
      </c>
      <c r="J23" s="185">
        <v>319</v>
      </c>
      <c r="K23" s="193" t="s">
        <v>332</v>
      </c>
      <c r="L23" s="188"/>
      <c r="M23" s="278"/>
      <c r="N23" s="211" t="s">
        <v>2206</v>
      </c>
      <c r="O23" s="211" t="str">
        <f>INDEX('Standard Descriptions'!$E:$E,MATCH(Guidance!E23,'Standard Descriptions'!$C:$C,0))</f>
        <v xml:space="preserve"> This policy represents strengthening standards for the selected pollutant(s) emitted by the selected vehicle type(s).  Conventional pollutants' most important, harmful impacts are on human health rather than on climate change. // </v>
      </c>
      <c r="P23" s="290" t="s">
        <v>2207</v>
      </c>
      <c r="Q23" s="290" t="s">
        <v>310</v>
      </c>
      <c r="R23" s="290" t="str">
        <f t="shared" si="0"/>
        <v>N2O emitted by HDVs</v>
      </c>
      <c r="S23" s="290" t="str">
        <f t="shared" si="2"/>
        <v>//**N2O emitted by HDVs: **</v>
      </c>
      <c r="T23" s="277" t="str">
        <f t="shared" si="1"/>
        <v/>
      </c>
      <c r="U23" s="306"/>
    </row>
    <row r="24" spans="1:21" s="291" customFormat="1" x14ac:dyDescent="0.25">
      <c r="A24" s="211" t="s">
        <v>2208</v>
      </c>
      <c r="B24" s="289"/>
      <c r="C24" s="191" t="s">
        <v>304</v>
      </c>
      <c r="D24" s="191" t="s">
        <v>305</v>
      </c>
      <c r="E24" s="191" t="s">
        <v>306</v>
      </c>
      <c r="F24" s="184" t="s">
        <v>343</v>
      </c>
      <c r="G24" s="184" t="s">
        <v>308</v>
      </c>
      <c r="H24" s="184" t="s">
        <v>343</v>
      </c>
      <c r="I24" s="184" t="s">
        <v>309</v>
      </c>
      <c r="J24" s="185">
        <v>320</v>
      </c>
      <c r="K24" s="186" t="s">
        <v>310</v>
      </c>
      <c r="L24" s="188" t="s">
        <v>2307</v>
      </c>
      <c r="M24" s="278"/>
      <c r="N24" s="211" t="s">
        <v>2206</v>
      </c>
      <c r="O24" s="211" t="str">
        <f>INDEX('Standard Descriptions'!$E:$E,MATCH(Guidance!E24,'Standard Descriptions'!$C:$C,0))</f>
        <v xml:space="preserve"> This policy represents strengthening standards for the selected pollutant(s) emitted by the selected vehicle type(s).  Conventional pollutants' most important, harmful impacts are on human health rather than on climate change. // </v>
      </c>
      <c r="P24" s="290" t="s">
        <v>2207</v>
      </c>
      <c r="Q24" s="290" t="s">
        <v>310</v>
      </c>
      <c r="R24" s="290" t="str">
        <f t="shared" si="0"/>
        <v>VOCs emitted by aircraft</v>
      </c>
      <c r="S24" s="290" t="str">
        <f t="shared" si="2"/>
        <v>//**VOCs emitted by aircraft: **</v>
      </c>
      <c r="T24" s="277" t="str">
        <f t="shared" si="1"/>
        <v>//**VOCs emitted by aircraft: ** In the United States, since 1997, the 24-hour national ambient air quality standard (NAAQS) for PM2.5, the most harmful type of particulate for human health, declined from 65 µg/m^3 to 35 µg/m^3, a reduction of 46%.</v>
      </c>
      <c r="U24" s="306"/>
    </row>
    <row r="25" spans="1:21" s="291" customFormat="1" x14ac:dyDescent="0.25">
      <c r="A25" s="211" t="s">
        <v>2208</v>
      </c>
      <c r="B25" s="289"/>
      <c r="C25" s="191" t="s">
        <v>304</v>
      </c>
      <c r="D25" s="191" t="s">
        <v>305</v>
      </c>
      <c r="E25" s="191" t="s">
        <v>306</v>
      </c>
      <c r="F25" s="184" t="s">
        <v>343</v>
      </c>
      <c r="G25" s="184" t="s">
        <v>17</v>
      </c>
      <c r="H25" s="184" t="s">
        <v>343</v>
      </c>
      <c r="I25" s="184" t="s">
        <v>17</v>
      </c>
      <c r="J25" s="185">
        <v>321</v>
      </c>
      <c r="K25" s="193" t="s">
        <v>332</v>
      </c>
      <c r="L25" s="188"/>
      <c r="M25" s="278"/>
      <c r="N25" s="211" t="s">
        <v>2206</v>
      </c>
      <c r="O25" s="211" t="str">
        <f>INDEX('Standard Descriptions'!$E:$E,MATCH(Guidance!E25,'Standard Descriptions'!$C:$C,0))</f>
        <v xml:space="preserve"> This policy represents strengthening standards for the selected pollutant(s) emitted by the selected vehicle type(s).  Conventional pollutants' most important, harmful impacts are on human health rather than on climate change. // </v>
      </c>
      <c r="P25" s="290" t="s">
        <v>2207</v>
      </c>
      <c r="Q25" s="290" t="s">
        <v>310</v>
      </c>
      <c r="R25" s="290" t="str">
        <f t="shared" si="0"/>
        <v>CO emitted by aircraft</v>
      </c>
      <c r="S25" s="290" t="str">
        <f t="shared" si="2"/>
        <v>//**CO emitted by aircraft: **</v>
      </c>
      <c r="T25" s="277" t="str">
        <f t="shared" si="1"/>
        <v/>
      </c>
      <c r="U25" s="306"/>
    </row>
    <row r="26" spans="1:21" s="291" customFormat="1" x14ac:dyDescent="0.25">
      <c r="A26" s="211" t="s">
        <v>2208</v>
      </c>
      <c r="B26" s="289"/>
      <c r="C26" s="191" t="s">
        <v>304</v>
      </c>
      <c r="D26" s="191" t="s">
        <v>305</v>
      </c>
      <c r="E26" s="191" t="s">
        <v>306</v>
      </c>
      <c r="F26" s="184" t="s">
        <v>343</v>
      </c>
      <c r="G26" s="184" t="s">
        <v>318</v>
      </c>
      <c r="H26" s="184" t="s">
        <v>343</v>
      </c>
      <c r="I26" s="184" t="s">
        <v>318</v>
      </c>
      <c r="J26" s="185">
        <v>322</v>
      </c>
      <c r="K26" s="186" t="s">
        <v>310</v>
      </c>
      <c r="L26" s="188" t="s">
        <v>2307</v>
      </c>
      <c r="M26" s="278"/>
      <c r="N26" s="211" t="s">
        <v>2206</v>
      </c>
      <c r="O26" s="211" t="str">
        <f>INDEX('Standard Descriptions'!$E:$E,MATCH(Guidance!E26,'Standard Descriptions'!$C:$C,0))</f>
        <v xml:space="preserve"> This policy represents strengthening standards for the selected pollutant(s) emitted by the selected vehicle type(s).  Conventional pollutants' most important, harmful impacts are on human health rather than on climate change. // </v>
      </c>
      <c r="P26" s="290" t="s">
        <v>2207</v>
      </c>
      <c r="Q26" s="290" t="s">
        <v>310</v>
      </c>
      <c r="R26" s="290" t="str">
        <f t="shared" si="0"/>
        <v>NOx emitted by aircraft</v>
      </c>
      <c r="S26" s="290" t="str">
        <f t="shared" si="2"/>
        <v>//**NOx emitted by aircraft: **</v>
      </c>
      <c r="T26" s="277" t="str">
        <f t="shared" si="1"/>
        <v>//**NOx emitted by aircraft: ** In the United States, since 1997, the 24-hour national ambient air quality standard (NAAQS) for PM2.5, the most harmful type of particulate for human health, declined from 65 µg/m^3 to 35 µg/m^3, a reduction of 46%.</v>
      </c>
      <c r="U26" s="306"/>
    </row>
    <row r="27" spans="1:21" s="291" customFormat="1" x14ac:dyDescent="0.25">
      <c r="A27" s="211" t="s">
        <v>2208</v>
      </c>
      <c r="B27" s="289"/>
      <c r="C27" s="191" t="s">
        <v>304</v>
      </c>
      <c r="D27" s="191" t="s">
        <v>305</v>
      </c>
      <c r="E27" s="191" t="s">
        <v>306</v>
      </c>
      <c r="F27" s="184" t="s">
        <v>343</v>
      </c>
      <c r="G27" s="184" t="s">
        <v>320</v>
      </c>
      <c r="H27" s="184" t="s">
        <v>343</v>
      </c>
      <c r="I27" s="184" t="s">
        <v>320</v>
      </c>
      <c r="J27" s="185">
        <v>323</v>
      </c>
      <c r="K27" s="193" t="s">
        <v>332</v>
      </c>
      <c r="L27" s="188"/>
      <c r="M27" s="278"/>
      <c r="N27" s="211" t="s">
        <v>2206</v>
      </c>
      <c r="O27" s="211" t="str">
        <f>INDEX('Standard Descriptions'!$E:$E,MATCH(Guidance!E27,'Standard Descriptions'!$C:$C,0))</f>
        <v xml:space="preserve"> This policy represents strengthening standards for the selected pollutant(s) emitted by the selected vehicle type(s).  Conventional pollutants' most important, harmful impacts are on human health rather than on climate change. // </v>
      </c>
      <c r="P27" s="290" t="s">
        <v>2207</v>
      </c>
      <c r="Q27" s="290" t="s">
        <v>310</v>
      </c>
      <c r="R27" s="290" t="str">
        <f t="shared" si="0"/>
        <v>PM10 emitted by aircraft</v>
      </c>
      <c r="S27" s="290" t="str">
        <f t="shared" si="2"/>
        <v>//**PM10 emitted by aircraft: **</v>
      </c>
      <c r="T27" s="277" t="str">
        <f t="shared" si="1"/>
        <v/>
      </c>
      <c r="U27" s="306"/>
    </row>
    <row r="28" spans="1:21" s="291" customFormat="1" x14ac:dyDescent="0.25">
      <c r="A28" s="211" t="s">
        <v>2208</v>
      </c>
      <c r="B28" s="289"/>
      <c r="C28" s="191" t="s">
        <v>304</v>
      </c>
      <c r="D28" s="191" t="s">
        <v>305</v>
      </c>
      <c r="E28" s="191" t="s">
        <v>306</v>
      </c>
      <c r="F28" s="184" t="s">
        <v>343</v>
      </c>
      <c r="G28" s="184" t="s">
        <v>322</v>
      </c>
      <c r="H28" s="184" t="s">
        <v>343</v>
      </c>
      <c r="I28" s="184" t="s">
        <v>323</v>
      </c>
      <c r="J28" s="185">
        <v>324</v>
      </c>
      <c r="K28" s="193" t="s">
        <v>332</v>
      </c>
      <c r="L28" s="188"/>
      <c r="M28" s="278"/>
      <c r="N28" s="211" t="s">
        <v>2206</v>
      </c>
      <c r="O28" s="211" t="str">
        <f>INDEX('Standard Descriptions'!$E:$E,MATCH(Guidance!E28,'Standard Descriptions'!$C:$C,0))</f>
        <v xml:space="preserve"> This policy represents strengthening standards for the selected pollutant(s) emitted by the selected vehicle type(s).  Conventional pollutants' most important, harmful impacts are on human health rather than on climate change. // </v>
      </c>
      <c r="P28" s="290" t="s">
        <v>2207</v>
      </c>
      <c r="Q28" s="290" t="s">
        <v>310</v>
      </c>
      <c r="R28" s="290" t="str">
        <f t="shared" si="0"/>
        <v>PM2.5 emitted by aircraft</v>
      </c>
      <c r="S28" s="290" t="str">
        <f t="shared" si="2"/>
        <v>//**PM2.5 emitted by aircraft: **</v>
      </c>
      <c r="T28" s="277" t="str">
        <f t="shared" si="1"/>
        <v/>
      </c>
      <c r="U28" s="306"/>
    </row>
    <row r="29" spans="1:21" s="291" customFormat="1" x14ac:dyDescent="0.25">
      <c r="A29" s="211" t="s">
        <v>2208</v>
      </c>
      <c r="B29" s="289"/>
      <c r="C29" s="191" t="s">
        <v>304</v>
      </c>
      <c r="D29" s="191" t="s">
        <v>305</v>
      </c>
      <c r="E29" s="191" t="s">
        <v>306</v>
      </c>
      <c r="F29" s="184" t="s">
        <v>343</v>
      </c>
      <c r="G29" s="184" t="s">
        <v>325</v>
      </c>
      <c r="H29" s="184" t="s">
        <v>343</v>
      </c>
      <c r="I29" s="184" t="s">
        <v>325</v>
      </c>
      <c r="J29" s="185">
        <v>325</v>
      </c>
      <c r="K29" s="193" t="s">
        <v>332</v>
      </c>
      <c r="L29" s="188"/>
      <c r="M29" s="278"/>
      <c r="N29" s="211" t="s">
        <v>2206</v>
      </c>
      <c r="O29" s="211" t="str">
        <f>INDEX('Standard Descriptions'!$E:$E,MATCH(Guidance!E29,'Standard Descriptions'!$C:$C,0))</f>
        <v xml:space="preserve"> This policy represents strengthening standards for the selected pollutant(s) emitted by the selected vehicle type(s).  Conventional pollutants' most important, harmful impacts are on human health rather than on climate change. // </v>
      </c>
      <c r="P29" s="290" t="s">
        <v>2207</v>
      </c>
      <c r="Q29" s="290" t="s">
        <v>310</v>
      </c>
      <c r="R29" s="290" t="str">
        <f t="shared" si="0"/>
        <v>SOx emitted by aircraft</v>
      </c>
      <c r="S29" s="290" t="str">
        <f t="shared" si="2"/>
        <v>//**SOx emitted by aircraft: **</v>
      </c>
      <c r="T29" s="277" t="str">
        <f t="shared" si="1"/>
        <v/>
      </c>
      <c r="U29" s="306"/>
    </row>
    <row r="30" spans="1:21" s="291" customFormat="1" x14ac:dyDescent="0.25">
      <c r="A30" s="211" t="s">
        <v>2208</v>
      </c>
      <c r="B30" s="289"/>
      <c r="C30" s="191" t="s">
        <v>304</v>
      </c>
      <c r="D30" s="191" t="s">
        <v>305</v>
      </c>
      <c r="E30" s="191" t="s">
        <v>306</v>
      </c>
      <c r="F30" s="184" t="s">
        <v>343</v>
      </c>
      <c r="G30" s="184" t="s">
        <v>327</v>
      </c>
      <c r="H30" s="184" t="s">
        <v>343</v>
      </c>
      <c r="I30" s="184" t="s">
        <v>327</v>
      </c>
      <c r="J30" s="185">
        <v>326</v>
      </c>
      <c r="K30" s="193" t="s">
        <v>332</v>
      </c>
      <c r="L30" s="188"/>
      <c r="M30" s="278"/>
      <c r="N30" s="211" t="s">
        <v>2206</v>
      </c>
      <c r="O30" s="211" t="str">
        <f>INDEX('Standard Descriptions'!$E:$E,MATCH(Guidance!E30,'Standard Descriptions'!$C:$C,0))</f>
        <v xml:space="preserve"> This policy represents strengthening standards for the selected pollutant(s) emitted by the selected vehicle type(s).  Conventional pollutants' most important, harmful impacts are on human health rather than on climate change. // </v>
      </c>
      <c r="P30" s="290" t="s">
        <v>2207</v>
      </c>
      <c r="Q30" s="290" t="s">
        <v>310</v>
      </c>
      <c r="R30" s="290" t="str">
        <f t="shared" si="0"/>
        <v>BC emitted by aircraft</v>
      </c>
      <c r="S30" s="290" t="str">
        <f t="shared" si="2"/>
        <v>//**BC emitted by aircraft: **</v>
      </c>
      <c r="T30" s="277" t="str">
        <f t="shared" si="1"/>
        <v/>
      </c>
      <c r="U30" s="306"/>
    </row>
    <row r="31" spans="1:21" s="291" customFormat="1" x14ac:dyDescent="0.25">
      <c r="A31" s="211" t="s">
        <v>2208</v>
      </c>
      <c r="B31" s="289"/>
      <c r="C31" s="191" t="s">
        <v>304</v>
      </c>
      <c r="D31" s="191" t="s">
        <v>305</v>
      </c>
      <c r="E31" s="191" t="s">
        <v>306</v>
      </c>
      <c r="F31" s="184" t="s">
        <v>343</v>
      </c>
      <c r="G31" s="184" t="s">
        <v>329</v>
      </c>
      <c r="H31" s="184" t="s">
        <v>343</v>
      </c>
      <c r="I31" s="184" t="s">
        <v>329</v>
      </c>
      <c r="J31" s="185">
        <v>327</v>
      </c>
      <c r="K31" s="193" t="s">
        <v>332</v>
      </c>
      <c r="L31" s="188"/>
      <c r="M31" s="278"/>
      <c r="N31" s="211" t="s">
        <v>2206</v>
      </c>
      <c r="O31" s="211" t="str">
        <f>INDEX('Standard Descriptions'!$E:$E,MATCH(Guidance!E31,'Standard Descriptions'!$C:$C,0))</f>
        <v xml:space="preserve"> This policy represents strengthening standards for the selected pollutant(s) emitted by the selected vehicle type(s).  Conventional pollutants' most important, harmful impacts are on human health rather than on climate change. // </v>
      </c>
      <c r="P31" s="290" t="s">
        <v>2207</v>
      </c>
      <c r="Q31" s="290" t="s">
        <v>310</v>
      </c>
      <c r="R31" s="290" t="str">
        <f t="shared" si="0"/>
        <v>OC emitted by aircraft</v>
      </c>
      <c r="S31" s="290" t="str">
        <f t="shared" si="2"/>
        <v>//**OC emitted by aircraft: **</v>
      </c>
      <c r="T31" s="277" t="str">
        <f t="shared" si="1"/>
        <v/>
      </c>
      <c r="U31" s="306"/>
    </row>
    <row r="32" spans="1:21" s="291" customFormat="1" x14ac:dyDescent="0.25">
      <c r="A32" s="211" t="s">
        <v>2208</v>
      </c>
      <c r="B32" s="289"/>
      <c r="C32" s="191" t="s">
        <v>304</v>
      </c>
      <c r="D32" s="191" t="s">
        <v>305</v>
      </c>
      <c r="E32" s="191" t="s">
        <v>306</v>
      </c>
      <c r="F32" s="184" t="s">
        <v>343</v>
      </c>
      <c r="G32" s="184" t="s">
        <v>331</v>
      </c>
      <c r="H32" s="184" t="s">
        <v>343</v>
      </c>
      <c r="I32" s="184" t="s">
        <v>331</v>
      </c>
      <c r="J32" s="185">
        <v>328</v>
      </c>
      <c r="K32" s="193" t="s">
        <v>332</v>
      </c>
      <c r="L32" s="188"/>
      <c r="M32" s="278"/>
      <c r="N32" s="211" t="s">
        <v>2206</v>
      </c>
      <c r="O32" s="211" t="str">
        <f>INDEX('Standard Descriptions'!$E:$E,MATCH(Guidance!E32,'Standard Descriptions'!$C:$C,0))</f>
        <v xml:space="preserve"> This policy represents strengthening standards for the selected pollutant(s) emitted by the selected vehicle type(s).  Conventional pollutants' most important, harmful impacts are on human health rather than on climate change. // </v>
      </c>
      <c r="P32" s="290" t="s">
        <v>2207</v>
      </c>
      <c r="Q32" s="290" t="s">
        <v>310</v>
      </c>
      <c r="R32" s="290" t="str">
        <f t="shared" si="0"/>
        <v>CH4 emitted by aircraft</v>
      </c>
      <c r="S32" s="290" t="str">
        <f t="shared" si="2"/>
        <v>//**CH4 emitted by aircraft: **</v>
      </c>
      <c r="T32" s="277" t="str">
        <f t="shared" si="1"/>
        <v/>
      </c>
      <c r="U32" s="306"/>
    </row>
    <row r="33" spans="1:21" s="291" customFormat="1" x14ac:dyDescent="0.25">
      <c r="A33" s="211" t="s">
        <v>2208</v>
      </c>
      <c r="B33" s="289"/>
      <c r="C33" s="191" t="s">
        <v>304</v>
      </c>
      <c r="D33" s="191" t="s">
        <v>305</v>
      </c>
      <c r="E33" s="191" t="s">
        <v>306</v>
      </c>
      <c r="F33" s="184" t="s">
        <v>343</v>
      </c>
      <c r="G33" s="184" t="s">
        <v>333</v>
      </c>
      <c r="H33" s="184" t="s">
        <v>343</v>
      </c>
      <c r="I33" s="184" t="s">
        <v>333</v>
      </c>
      <c r="J33" s="185">
        <v>329</v>
      </c>
      <c r="K33" s="193" t="s">
        <v>332</v>
      </c>
      <c r="L33" s="188"/>
      <c r="M33" s="278"/>
      <c r="N33" s="211" t="s">
        <v>2206</v>
      </c>
      <c r="O33" s="211" t="str">
        <f>INDEX('Standard Descriptions'!$E:$E,MATCH(Guidance!E33,'Standard Descriptions'!$C:$C,0))</f>
        <v xml:space="preserve"> This policy represents strengthening standards for the selected pollutant(s) emitted by the selected vehicle type(s).  Conventional pollutants' most important, harmful impacts are on human health rather than on climate change. // </v>
      </c>
      <c r="P33" s="290" t="s">
        <v>2207</v>
      </c>
      <c r="Q33" s="290" t="s">
        <v>310</v>
      </c>
      <c r="R33" s="290" t="str">
        <f t="shared" si="0"/>
        <v>N2O emitted by aircraft</v>
      </c>
      <c r="S33" s="290" t="str">
        <f t="shared" si="2"/>
        <v>//**N2O emitted by aircraft: **</v>
      </c>
      <c r="T33" s="277" t="str">
        <f t="shared" si="1"/>
        <v/>
      </c>
      <c r="U33" s="306"/>
    </row>
    <row r="34" spans="1:21" s="291" customFormat="1" x14ac:dyDescent="0.25">
      <c r="A34" s="211" t="s">
        <v>2208</v>
      </c>
      <c r="B34" s="289"/>
      <c r="C34" s="191" t="s">
        <v>304</v>
      </c>
      <c r="D34" s="191" t="s">
        <v>305</v>
      </c>
      <c r="E34" s="191" t="s">
        <v>306</v>
      </c>
      <c r="F34" s="184" t="s">
        <v>346</v>
      </c>
      <c r="G34" s="184" t="s">
        <v>308</v>
      </c>
      <c r="H34" s="184" t="s">
        <v>346</v>
      </c>
      <c r="I34" s="184" t="s">
        <v>309</v>
      </c>
      <c r="J34" s="185">
        <v>330</v>
      </c>
      <c r="K34" s="186" t="s">
        <v>310</v>
      </c>
      <c r="L34" s="188" t="s">
        <v>2307</v>
      </c>
      <c r="M34" s="278"/>
      <c r="N34" s="211" t="s">
        <v>2206</v>
      </c>
      <c r="O34" s="211" t="str">
        <f>INDEX('Standard Descriptions'!$E:$E,MATCH(Guidance!E34,'Standard Descriptions'!$C:$C,0))</f>
        <v xml:space="preserve"> This policy represents strengthening standards for the selected pollutant(s) emitted by the selected vehicle type(s).  Conventional pollutants' most important, harmful impacts are on human health rather than on climate change. // </v>
      </c>
      <c r="P34" s="290" t="s">
        <v>2207</v>
      </c>
      <c r="Q34" s="290" t="s">
        <v>310</v>
      </c>
      <c r="R34" s="290" t="str">
        <f t="shared" si="0"/>
        <v>VOCs emitted by rail</v>
      </c>
      <c r="S34" s="290" t="str">
        <f t="shared" si="2"/>
        <v>//**VOCs emitted by rail: **</v>
      </c>
      <c r="T34" s="277" t="str">
        <f t="shared" si="1"/>
        <v>//**VOCs emitted by rail: ** In the United States, since 1997, the 24-hour national ambient air quality standard (NAAQS) for PM2.5, the most harmful type of particulate for human health, declined from 65 µg/m^3 to 35 µg/m^3, a reduction of 46%.</v>
      </c>
      <c r="U34" s="306"/>
    </row>
    <row r="35" spans="1:21" s="291" customFormat="1" x14ac:dyDescent="0.25">
      <c r="A35" s="211" t="s">
        <v>2208</v>
      </c>
      <c r="B35" s="289"/>
      <c r="C35" s="191" t="s">
        <v>304</v>
      </c>
      <c r="D35" s="191" t="s">
        <v>305</v>
      </c>
      <c r="E35" s="191" t="s">
        <v>306</v>
      </c>
      <c r="F35" s="184" t="s">
        <v>346</v>
      </c>
      <c r="G35" s="184" t="s">
        <v>17</v>
      </c>
      <c r="H35" s="184" t="s">
        <v>346</v>
      </c>
      <c r="I35" s="184" t="s">
        <v>17</v>
      </c>
      <c r="J35" s="185">
        <v>331</v>
      </c>
      <c r="K35" s="186" t="s">
        <v>310</v>
      </c>
      <c r="L35" s="188" t="s">
        <v>2307</v>
      </c>
      <c r="M35" s="278"/>
      <c r="N35" s="211" t="s">
        <v>2206</v>
      </c>
      <c r="O35" s="211" t="str">
        <f>INDEX('Standard Descriptions'!$E:$E,MATCH(Guidance!E35,'Standard Descriptions'!$C:$C,0))</f>
        <v xml:space="preserve"> This policy represents strengthening standards for the selected pollutant(s) emitted by the selected vehicle type(s).  Conventional pollutants' most important, harmful impacts are on human health rather than on climate change. // </v>
      </c>
      <c r="P35" s="290" t="s">
        <v>2207</v>
      </c>
      <c r="Q35" s="290" t="s">
        <v>310</v>
      </c>
      <c r="R35" s="290" t="str">
        <f t="shared" si="0"/>
        <v>CO emitted by rail</v>
      </c>
      <c r="S35" s="290" t="str">
        <f t="shared" si="2"/>
        <v>//**CO emitted by rail: **</v>
      </c>
      <c r="T35" s="277" t="str">
        <f t="shared" si="1"/>
        <v>//**CO emitted by rail: ** In the United States, since 1997, the 24-hour national ambient air quality standard (NAAQS) for PM2.5, the most harmful type of particulate for human health, declined from 65 µg/m^3 to 35 µg/m^3, a reduction of 46%.</v>
      </c>
      <c r="U35" s="306"/>
    </row>
    <row r="36" spans="1:21" s="291" customFormat="1" x14ac:dyDescent="0.25">
      <c r="A36" s="211" t="s">
        <v>2208</v>
      </c>
      <c r="B36" s="289"/>
      <c r="C36" s="191" t="s">
        <v>304</v>
      </c>
      <c r="D36" s="191" t="s">
        <v>305</v>
      </c>
      <c r="E36" s="191" t="s">
        <v>306</v>
      </c>
      <c r="F36" s="184" t="s">
        <v>346</v>
      </c>
      <c r="G36" s="184" t="s">
        <v>318</v>
      </c>
      <c r="H36" s="184" t="s">
        <v>346</v>
      </c>
      <c r="I36" s="184" t="s">
        <v>318</v>
      </c>
      <c r="J36" s="185">
        <v>332</v>
      </c>
      <c r="K36" s="186" t="s">
        <v>310</v>
      </c>
      <c r="L36" s="188" t="s">
        <v>2307</v>
      </c>
      <c r="M36" s="278"/>
      <c r="N36" s="211" t="s">
        <v>2206</v>
      </c>
      <c r="O36" s="211" t="str">
        <f>INDEX('Standard Descriptions'!$E:$E,MATCH(Guidance!E36,'Standard Descriptions'!$C:$C,0))</f>
        <v xml:space="preserve"> This policy represents strengthening standards for the selected pollutant(s) emitted by the selected vehicle type(s).  Conventional pollutants' most important, harmful impacts are on human health rather than on climate change. // </v>
      </c>
      <c r="P36" s="290" t="s">
        <v>2207</v>
      </c>
      <c r="Q36" s="290" t="s">
        <v>310</v>
      </c>
      <c r="R36" s="290" t="str">
        <f t="shared" si="0"/>
        <v>NOx emitted by rail</v>
      </c>
      <c r="S36" s="290" t="str">
        <f t="shared" si="2"/>
        <v>//**NOx emitted by rail: **</v>
      </c>
      <c r="T36" s="277" t="str">
        <f t="shared" si="1"/>
        <v>//**NOx emitted by rail: ** In the United States, since 1997, the 24-hour national ambient air quality standard (NAAQS) for PM2.5, the most harmful type of particulate for human health, declined from 65 µg/m^3 to 35 µg/m^3, a reduction of 46%.</v>
      </c>
      <c r="U36" s="306"/>
    </row>
    <row r="37" spans="1:21" s="291" customFormat="1" x14ac:dyDescent="0.25">
      <c r="A37" s="211" t="s">
        <v>2208</v>
      </c>
      <c r="B37" s="289"/>
      <c r="C37" s="191" t="s">
        <v>304</v>
      </c>
      <c r="D37" s="191" t="s">
        <v>305</v>
      </c>
      <c r="E37" s="191" t="s">
        <v>306</v>
      </c>
      <c r="F37" s="184" t="s">
        <v>346</v>
      </c>
      <c r="G37" s="184" t="s">
        <v>320</v>
      </c>
      <c r="H37" s="184" t="s">
        <v>346</v>
      </c>
      <c r="I37" s="184" t="s">
        <v>320</v>
      </c>
      <c r="J37" s="185">
        <v>333</v>
      </c>
      <c r="K37" s="186" t="s">
        <v>310</v>
      </c>
      <c r="L37" s="188" t="s">
        <v>2307</v>
      </c>
      <c r="M37" s="278"/>
      <c r="N37" s="211" t="s">
        <v>2206</v>
      </c>
      <c r="O37" s="211" t="str">
        <f>INDEX('Standard Descriptions'!$E:$E,MATCH(Guidance!E37,'Standard Descriptions'!$C:$C,0))</f>
        <v xml:space="preserve"> This policy represents strengthening standards for the selected pollutant(s) emitted by the selected vehicle type(s).  Conventional pollutants' most important, harmful impacts are on human health rather than on climate change. // </v>
      </c>
      <c r="P37" s="290" t="s">
        <v>2207</v>
      </c>
      <c r="Q37" s="290" t="s">
        <v>310</v>
      </c>
      <c r="R37" s="290" t="str">
        <f t="shared" si="0"/>
        <v>PM10 emitted by rail</v>
      </c>
      <c r="S37" s="290" t="str">
        <f t="shared" si="2"/>
        <v>//**PM10 emitted by rail: **</v>
      </c>
      <c r="T37" s="277" t="str">
        <f t="shared" si="1"/>
        <v>//**PM10 emitted by rail: ** In the United States, since 1997, the 24-hour national ambient air quality standard (NAAQS) for PM2.5, the most harmful type of particulate for human health, declined from 65 µg/m^3 to 35 µg/m^3, a reduction of 46%.</v>
      </c>
      <c r="U37" s="306"/>
    </row>
    <row r="38" spans="1:21" s="291" customFormat="1" x14ac:dyDescent="0.25">
      <c r="A38" s="211" t="s">
        <v>2208</v>
      </c>
      <c r="B38" s="289"/>
      <c r="C38" s="191" t="s">
        <v>304</v>
      </c>
      <c r="D38" s="191" t="s">
        <v>305</v>
      </c>
      <c r="E38" s="191" t="s">
        <v>306</v>
      </c>
      <c r="F38" s="184" t="s">
        <v>346</v>
      </c>
      <c r="G38" s="184" t="s">
        <v>322</v>
      </c>
      <c r="H38" s="184" t="s">
        <v>346</v>
      </c>
      <c r="I38" s="184" t="s">
        <v>323</v>
      </c>
      <c r="J38" s="185">
        <v>334</v>
      </c>
      <c r="K38" s="186" t="s">
        <v>310</v>
      </c>
      <c r="L38" s="188" t="s">
        <v>2307</v>
      </c>
      <c r="M38" s="278"/>
      <c r="N38" s="211" t="s">
        <v>2206</v>
      </c>
      <c r="O38" s="211" t="str">
        <f>INDEX('Standard Descriptions'!$E:$E,MATCH(Guidance!E38,'Standard Descriptions'!$C:$C,0))</f>
        <v xml:space="preserve"> This policy represents strengthening standards for the selected pollutant(s) emitted by the selected vehicle type(s).  Conventional pollutants' most important, harmful impacts are on human health rather than on climate change. // </v>
      </c>
      <c r="P38" s="290" t="s">
        <v>2207</v>
      </c>
      <c r="Q38" s="290" t="s">
        <v>310</v>
      </c>
      <c r="R38" s="290" t="str">
        <f t="shared" si="0"/>
        <v>PM2.5 emitted by rail</v>
      </c>
      <c r="S38" s="290" t="str">
        <f t="shared" si="2"/>
        <v>//**PM2.5 emitted by rail: **</v>
      </c>
      <c r="T38" s="277" t="str">
        <f t="shared" si="1"/>
        <v>//**PM2.5 emitted by rail: ** In the United States, since 1997, the 24-hour national ambient air quality standard (NAAQS) for PM2.5, the most harmful type of particulate for human health, declined from 65 µg/m^3 to 35 µg/m^3, a reduction of 46%.</v>
      </c>
      <c r="U38" s="306"/>
    </row>
    <row r="39" spans="1:21" s="291" customFormat="1" x14ac:dyDescent="0.25">
      <c r="A39" s="211" t="s">
        <v>2208</v>
      </c>
      <c r="B39" s="289"/>
      <c r="C39" s="191" t="s">
        <v>304</v>
      </c>
      <c r="D39" s="191" t="s">
        <v>305</v>
      </c>
      <c r="E39" s="191" t="s">
        <v>306</v>
      </c>
      <c r="F39" s="184" t="s">
        <v>346</v>
      </c>
      <c r="G39" s="184" t="s">
        <v>325</v>
      </c>
      <c r="H39" s="184" t="s">
        <v>346</v>
      </c>
      <c r="I39" s="184" t="s">
        <v>325</v>
      </c>
      <c r="J39" s="185">
        <v>335</v>
      </c>
      <c r="K39" s="193" t="s">
        <v>332</v>
      </c>
      <c r="L39" s="188"/>
      <c r="M39" s="278"/>
      <c r="N39" s="211" t="s">
        <v>2206</v>
      </c>
      <c r="O39" s="211" t="str">
        <f>INDEX('Standard Descriptions'!$E:$E,MATCH(Guidance!E39,'Standard Descriptions'!$C:$C,0))</f>
        <v xml:space="preserve"> This policy represents strengthening standards for the selected pollutant(s) emitted by the selected vehicle type(s).  Conventional pollutants' most important, harmful impacts are on human health rather than on climate change. // </v>
      </c>
      <c r="P39" s="290" t="s">
        <v>2207</v>
      </c>
      <c r="Q39" s="290" t="s">
        <v>310</v>
      </c>
      <c r="R39" s="290" t="str">
        <f t="shared" si="0"/>
        <v>SOx emitted by rail</v>
      </c>
      <c r="S39" s="290" t="str">
        <f t="shared" si="2"/>
        <v>//**SOx emitted by rail: **</v>
      </c>
      <c r="T39" s="277" t="str">
        <f t="shared" si="1"/>
        <v/>
      </c>
      <c r="U39" s="306"/>
    </row>
    <row r="40" spans="1:21" s="291" customFormat="1" x14ac:dyDescent="0.25">
      <c r="A40" s="211" t="s">
        <v>2208</v>
      </c>
      <c r="B40" s="289"/>
      <c r="C40" s="191" t="s">
        <v>304</v>
      </c>
      <c r="D40" s="191" t="s">
        <v>305</v>
      </c>
      <c r="E40" s="191" t="s">
        <v>306</v>
      </c>
      <c r="F40" s="184" t="s">
        <v>346</v>
      </c>
      <c r="G40" s="184" t="s">
        <v>327</v>
      </c>
      <c r="H40" s="184" t="s">
        <v>346</v>
      </c>
      <c r="I40" s="184" t="s">
        <v>327</v>
      </c>
      <c r="J40" s="185">
        <v>336</v>
      </c>
      <c r="K40" s="186" t="s">
        <v>310</v>
      </c>
      <c r="L40" s="188" t="s">
        <v>2307</v>
      </c>
      <c r="M40" s="278"/>
      <c r="N40" s="211" t="s">
        <v>2206</v>
      </c>
      <c r="O40" s="211" t="str">
        <f>INDEX('Standard Descriptions'!$E:$E,MATCH(Guidance!E40,'Standard Descriptions'!$C:$C,0))</f>
        <v xml:space="preserve"> This policy represents strengthening standards for the selected pollutant(s) emitted by the selected vehicle type(s).  Conventional pollutants' most important, harmful impacts are on human health rather than on climate change. // </v>
      </c>
      <c r="P40" s="290" t="s">
        <v>2207</v>
      </c>
      <c r="Q40" s="290" t="s">
        <v>310</v>
      </c>
      <c r="R40" s="290" t="str">
        <f t="shared" si="0"/>
        <v>BC emitted by rail</v>
      </c>
      <c r="S40" s="290" t="str">
        <f t="shared" si="2"/>
        <v>//**BC emitted by rail: **</v>
      </c>
      <c r="T40" s="277" t="str">
        <f t="shared" si="1"/>
        <v>//**BC emitted by rail: ** In the United States, since 1997, the 24-hour national ambient air quality standard (NAAQS) for PM2.5, the most harmful type of particulate for human health, declined from 65 µg/m^3 to 35 µg/m^3, a reduction of 46%.</v>
      </c>
      <c r="U40" s="306"/>
    </row>
    <row r="41" spans="1:21" s="291" customFormat="1" x14ac:dyDescent="0.25">
      <c r="A41" s="211" t="s">
        <v>2208</v>
      </c>
      <c r="B41" s="289"/>
      <c r="C41" s="191" t="s">
        <v>304</v>
      </c>
      <c r="D41" s="191" t="s">
        <v>305</v>
      </c>
      <c r="E41" s="191" t="s">
        <v>306</v>
      </c>
      <c r="F41" s="184" t="s">
        <v>346</v>
      </c>
      <c r="G41" s="184" t="s">
        <v>329</v>
      </c>
      <c r="H41" s="184" t="s">
        <v>346</v>
      </c>
      <c r="I41" s="184" t="s">
        <v>329</v>
      </c>
      <c r="J41" s="185">
        <v>337</v>
      </c>
      <c r="K41" s="186" t="s">
        <v>310</v>
      </c>
      <c r="L41" s="188" t="s">
        <v>2307</v>
      </c>
      <c r="M41" s="278"/>
      <c r="N41" s="211" t="s">
        <v>2206</v>
      </c>
      <c r="O41" s="211" t="str">
        <f>INDEX('Standard Descriptions'!$E:$E,MATCH(Guidance!E41,'Standard Descriptions'!$C:$C,0))</f>
        <v xml:space="preserve"> This policy represents strengthening standards for the selected pollutant(s) emitted by the selected vehicle type(s).  Conventional pollutants' most important, harmful impacts are on human health rather than on climate change. // </v>
      </c>
      <c r="P41" s="290" t="s">
        <v>2207</v>
      </c>
      <c r="Q41" s="290" t="s">
        <v>310</v>
      </c>
      <c r="R41" s="290" t="str">
        <f t="shared" si="0"/>
        <v>OC emitted by rail</v>
      </c>
      <c r="S41" s="290" t="str">
        <f t="shared" si="2"/>
        <v>//**OC emitted by rail: **</v>
      </c>
      <c r="T41" s="277" t="str">
        <f t="shared" si="1"/>
        <v>//**OC emitted by rail: ** In the United States, since 1997, the 24-hour national ambient air quality standard (NAAQS) for PM2.5, the most harmful type of particulate for human health, declined from 65 µg/m^3 to 35 µg/m^3, a reduction of 46%.</v>
      </c>
      <c r="U41" s="306"/>
    </row>
    <row r="42" spans="1:21" s="291" customFormat="1" x14ac:dyDescent="0.25">
      <c r="A42" s="211" t="s">
        <v>2208</v>
      </c>
      <c r="B42" s="289"/>
      <c r="C42" s="191" t="s">
        <v>304</v>
      </c>
      <c r="D42" s="191" t="s">
        <v>305</v>
      </c>
      <c r="E42" s="191" t="s">
        <v>306</v>
      </c>
      <c r="F42" s="184" t="s">
        <v>346</v>
      </c>
      <c r="G42" s="184" t="s">
        <v>331</v>
      </c>
      <c r="H42" s="184" t="s">
        <v>346</v>
      </c>
      <c r="I42" s="184" t="s">
        <v>331</v>
      </c>
      <c r="J42" s="185">
        <v>338</v>
      </c>
      <c r="K42" s="193" t="s">
        <v>332</v>
      </c>
      <c r="L42" s="188"/>
      <c r="M42" s="278"/>
      <c r="N42" s="211" t="s">
        <v>2206</v>
      </c>
      <c r="O42" s="211" t="str">
        <f>INDEX('Standard Descriptions'!$E:$E,MATCH(Guidance!E42,'Standard Descriptions'!$C:$C,0))</f>
        <v xml:space="preserve"> This policy represents strengthening standards for the selected pollutant(s) emitted by the selected vehicle type(s).  Conventional pollutants' most important, harmful impacts are on human health rather than on climate change. // </v>
      </c>
      <c r="P42" s="290" t="s">
        <v>2207</v>
      </c>
      <c r="Q42" s="290" t="s">
        <v>310</v>
      </c>
      <c r="R42" s="290" t="str">
        <f t="shared" si="0"/>
        <v>CH4 emitted by rail</v>
      </c>
      <c r="S42" s="290" t="str">
        <f t="shared" si="2"/>
        <v>//**CH4 emitted by rail: **</v>
      </c>
      <c r="T42" s="277" t="str">
        <f t="shared" si="1"/>
        <v/>
      </c>
      <c r="U42" s="306"/>
    </row>
    <row r="43" spans="1:21" s="291" customFormat="1" x14ac:dyDescent="0.25">
      <c r="A43" s="211" t="s">
        <v>2208</v>
      </c>
      <c r="B43" s="289"/>
      <c r="C43" s="191" t="s">
        <v>304</v>
      </c>
      <c r="D43" s="191" t="s">
        <v>305</v>
      </c>
      <c r="E43" s="191" t="s">
        <v>306</v>
      </c>
      <c r="F43" s="184" t="s">
        <v>346</v>
      </c>
      <c r="G43" s="184" t="s">
        <v>333</v>
      </c>
      <c r="H43" s="184" t="s">
        <v>346</v>
      </c>
      <c r="I43" s="184" t="s">
        <v>333</v>
      </c>
      <c r="J43" s="185">
        <v>339</v>
      </c>
      <c r="K43" s="193" t="s">
        <v>332</v>
      </c>
      <c r="L43" s="188"/>
      <c r="M43" s="278"/>
      <c r="N43" s="211" t="s">
        <v>2206</v>
      </c>
      <c r="O43" s="211" t="str">
        <f>INDEX('Standard Descriptions'!$E:$E,MATCH(Guidance!E43,'Standard Descriptions'!$C:$C,0))</f>
        <v xml:space="preserve"> This policy represents strengthening standards for the selected pollutant(s) emitted by the selected vehicle type(s).  Conventional pollutants' most important, harmful impacts are on human health rather than on climate change. // </v>
      </c>
      <c r="P43" s="290" t="s">
        <v>2207</v>
      </c>
      <c r="Q43" s="290" t="s">
        <v>310</v>
      </c>
      <c r="R43" s="290" t="str">
        <f t="shared" si="0"/>
        <v>N2O emitted by rail</v>
      </c>
      <c r="S43" s="290" t="str">
        <f t="shared" si="2"/>
        <v>//**N2O emitted by rail: **</v>
      </c>
      <c r="T43" s="277" t="str">
        <f t="shared" si="1"/>
        <v/>
      </c>
      <c r="U43" s="306"/>
    </row>
    <row r="44" spans="1:21" s="291" customFormat="1" x14ac:dyDescent="0.25">
      <c r="A44" s="211" t="s">
        <v>2208</v>
      </c>
      <c r="B44" s="289"/>
      <c r="C44" s="191" t="s">
        <v>304</v>
      </c>
      <c r="D44" s="191" t="s">
        <v>305</v>
      </c>
      <c r="E44" s="191" t="s">
        <v>306</v>
      </c>
      <c r="F44" s="184" t="s">
        <v>354</v>
      </c>
      <c r="G44" s="184" t="s">
        <v>308</v>
      </c>
      <c r="H44" s="184" t="s">
        <v>354</v>
      </c>
      <c r="I44" s="184" t="s">
        <v>309</v>
      </c>
      <c r="J44" s="185">
        <v>340</v>
      </c>
      <c r="K44" s="186" t="s">
        <v>310</v>
      </c>
      <c r="L44" s="188" t="s">
        <v>2307</v>
      </c>
      <c r="M44" s="278"/>
      <c r="N44" s="211" t="s">
        <v>2206</v>
      </c>
      <c r="O44" s="211" t="str">
        <f>INDEX('Standard Descriptions'!$E:$E,MATCH(Guidance!E44,'Standard Descriptions'!$C:$C,0))</f>
        <v xml:space="preserve"> This policy represents strengthening standards for the selected pollutant(s) emitted by the selected vehicle type(s).  Conventional pollutants' most important, harmful impacts are on human health rather than on climate change. // </v>
      </c>
      <c r="P44" s="290" t="s">
        <v>2207</v>
      </c>
      <c r="Q44" s="290" t="s">
        <v>310</v>
      </c>
      <c r="R44" s="290" t="str">
        <f t="shared" si="0"/>
        <v>VOCs emitted by ships</v>
      </c>
      <c r="S44" s="290" t="str">
        <f t="shared" si="2"/>
        <v>//**VOCs emitted by ships: **</v>
      </c>
      <c r="T44" s="277" t="str">
        <f t="shared" si="1"/>
        <v>//**VOCs emitted by ships: ** In the United States, since 1997, the 24-hour national ambient air quality standard (NAAQS) for PM2.5, the most harmful type of particulate for human health, declined from 65 µg/m^3 to 35 µg/m^3, a reduction of 46%.</v>
      </c>
      <c r="U44" s="306"/>
    </row>
    <row r="45" spans="1:21" s="291" customFormat="1" x14ac:dyDescent="0.25">
      <c r="A45" s="211" t="s">
        <v>2208</v>
      </c>
      <c r="B45" s="289"/>
      <c r="C45" s="191" t="s">
        <v>304</v>
      </c>
      <c r="D45" s="191" t="s">
        <v>305</v>
      </c>
      <c r="E45" s="191" t="s">
        <v>306</v>
      </c>
      <c r="F45" s="184" t="s">
        <v>354</v>
      </c>
      <c r="G45" s="184" t="s">
        <v>17</v>
      </c>
      <c r="H45" s="184" t="s">
        <v>354</v>
      </c>
      <c r="I45" s="184" t="s">
        <v>17</v>
      </c>
      <c r="J45" s="185">
        <v>341</v>
      </c>
      <c r="K45" s="186" t="s">
        <v>310</v>
      </c>
      <c r="L45" s="188" t="s">
        <v>2307</v>
      </c>
      <c r="M45" s="278"/>
      <c r="N45" s="211" t="s">
        <v>2206</v>
      </c>
      <c r="O45" s="211" t="str">
        <f>INDEX('Standard Descriptions'!$E:$E,MATCH(Guidance!E45,'Standard Descriptions'!$C:$C,0))</f>
        <v xml:space="preserve"> This policy represents strengthening standards for the selected pollutant(s) emitted by the selected vehicle type(s).  Conventional pollutants' most important, harmful impacts are on human health rather than on climate change. // </v>
      </c>
      <c r="P45" s="290" t="s">
        <v>2207</v>
      </c>
      <c r="Q45" s="290" t="s">
        <v>310</v>
      </c>
      <c r="R45" s="290" t="str">
        <f t="shared" si="0"/>
        <v>CO emitted by ships</v>
      </c>
      <c r="S45" s="290" t="str">
        <f t="shared" si="2"/>
        <v>//**CO emitted by ships: **</v>
      </c>
      <c r="T45" s="277" t="str">
        <f t="shared" si="1"/>
        <v>//**CO emitted by ships: ** In the United States, since 1997, the 24-hour national ambient air quality standard (NAAQS) for PM2.5, the most harmful type of particulate for human health, declined from 65 µg/m^3 to 35 µg/m^3, a reduction of 46%.</v>
      </c>
      <c r="U45" s="306"/>
    </row>
    <row r="46" spans="1:21" s="291" customFormat="1" x14ac:dyDescent="0.25">
      <c r="A46" s="211" t="s">
        <v>2208</v>
      </c>
      <c r="B46" s="289"/>
      <c r="C46" s="191" t="s">
        <v>304</v>
      </c>
      <c r="D46" s="191" t="s">
        <v>305</v>
      </c>
      <c r="E46" s="191" t="s">
        <v>306</v>
      </c>
      <c r="F46" s="184" t="s">
        <v>354</v>
      </c>
      <c r="G46" s="184" t="s">
        <v>318</v>
      </c>
      <c r="H46" s="184" t="s">
        <v>354</v>
      </c>
      <c r="I46" s="184" t="s">
        <v>318</v>
      </c>
      <c r="J46" s="185">
        <v>342</v>
      </c>
      <c r="K46" s="186" t="s">
        <v>310</v>
      </c>
      <c r="L46" s="188" t="s">
        <v>2307</v>
      </c>
      <c r="M46" s="278"/>
      <c r="N46" s="211" t="s">
        <v>2206</v>
      </c>
      <c r="O46" s="211" t="str">
        <f>INDEX('Standard Descriptions'!$E:$E,MATCH(Guidance!E46,'Standard Descriptions'!$C:$C,0))</f>
        <v xml:space="preserve"> This policy represents strengthening standards for the selected pollutant(s) emitted by the selected vehicle type(s).  Conventional pollutants' most important, harmful impacts are on human health rather than on climate change. // </v>
      </c>
      <c r="P46" s="290" t="s">
        <v>2207</v>
      </c>
      <c r="Q46" s="290" t="s">
        <v>310</v>
      </c>
      <c r="R46" s="290" t="str">
        <f t="shared" si="0"/>
        <v>NOx emitted by ships</v>
      </c>
      <c r="S46" s="290" t="str">
        <f t="shared" si="2"/>
        <v>//**NOx emitted by ships: **</v>
      </c>
      <c r="T46" s="277" t="str">
        <f t="shared" si="1"/>
        <v>//**NOx emitted by ships: ** In the United States, since 1997, the 24-hour national ambient air quality standard (NAAQS) for PM2.5, the most harmful type of particulate for human health, declined from 65 µg/m^3 to 35 µg/m^3, a reduction of 46%.</v>
      </c>
      <c r="U46" s="306"/>
    </row>
    <row r="47" spans="1:21" s="291" customFormat="1" x14ac:dyDescent="0.25">
      <c r="A47" s="211" t="s">
        <v>2208</v>
      </c>
      <c r="B47" s="289"/>
      <c r="C47" s="191" t="s">
        <v>304</v>
      </c>
      <c r="D47" s="191" t="s">
        <v>305</v>
      </c>
      <c r="E47" s="191" t="s">
        <v>306</v>
      </c>
      <c r="F47" s="184" t="s">
        <v>354</v>
      </c>
      <c r="G47" s="184" t="s">
        <v>320</v>
      </c>
      <c r="H47" s="184" t="s">
        <v>354</v>
      </c>
      <c r="I47" s="184" t="s">
        <v>320</v>
      </c>
      <c r="J47" s="185">
        <v>343</v>
      </c>
      <c r="K47" s="186" t="s">
        <v>310</v>
      </c>
      <c r="L47" s="188" t="s">
        <v>2307</v>
      </c>
      <c r="M47" s="278"/>
      <c r="N47" s="211" t="s">
        <v>2206</v>
      </c>
      <c r="O47" s="211" t="str">
        <f>INDEX('Standard Descriptions'!$E:$E,MATCH(Guidance!E47,'Standard Descriptions'!$C:$C,0))</f>
        <v xml:space="preserve"> This policy represents strengthening standards for the selected pollutant(s) emitted by the selected vehicle type(s).  Conventional pollutants' most important, harmful impacts are on human health rather than on climate change. // </v>
      </c>
      <c r="P47" s="290" t="s">
        <v>2207</v>
      </c>
      <c r="Q47" s="290" t="s">
        <v>310</v>
      </c>
      <c r="R47" s="290" t="str">
        <f t="shared" si="0"/>
        <v>PM10 emitted by ships</v>
      </c>
      <c r="S47" s="290" t="str">
        <f t="shared" si="2"/>
        <v>//**PM10 emitted by ships: **</v>
      </c>
      <c r="T47" s="277" t="str">
        <f t="shared" si="1"/>
        <v>//**PM10 emitted by ships: ** In the United States, since 1997, the 24-hour national ambient air quality standard (NAAQS) for PM2.5, the most harmful type of particulate for human health, declined from 65 µg/m^3 to 35 µg/m^3, a reduction of 46%.</v>
      </c>
      <c r="U47" s="306"/>
    </row>
    <row r="48" spans="1:21" s="291" customFormat="1" x14ac:dyDescent="0.25">
      <c r="A48" s="211" t="s">
        <v>2208</v>
      </c>
      <c r="B48" s="289"/>
      <c r="C48" s="191" t="s">
        <v>304</v>
      </c>
      <c r="D48" s="191" t="s">
        <v>305</v>
      </c>
      <c r="E48" s="191" t="s">
        <v>306</v>
      </c>
      <c r="F48" s="184" t="s">
        <v>354</v>
      </c>
      <c r="G48" s="184" t="s">
        <v>322</v>
      </c>
      <c r="H48" s="184" t="s">
        <v>354</v>
      </c>
      <c r="I48" s="184" t="s">
        <v>323</v>
      </c>
      <c r="J48" s="185">
        <v>344</v>
      </c>
      <c r="K48" s="186" t="s">
        <v>310</v>
      </c>
      <c r="L48" s="188" t="s">
        <v>2307</v>
      </c>
      <c r="M48" s="278"/>
      <c r="N48" s="211" t="s">
        <v>2206</v>
      </c>
      <c r="O48" s="211" t="str">
        <f>INDEX('Standard Descriptions'!$E:$E,MATCH(Guidance!E48,'Standard Descriptions'!$C:$C,0))</f>
        <v xml:space="preserve"> This policy represents strengthening standards for the selected pollutant(s) emitted by the selected vehicle type(s).  Conventional pollutants' most important, harmful impacts are on human health rather than on climate change. // </v>
      </c>
      <c r="P48" s="290" t="s">
        <v>2207</v>
      </c>
      <c r="Q48" s="290" t="s">
        <v>310</v>
      </c>
      <c r="R48" s="290" t="str">
        <f t="shared" si="0"/>
        <v>PM2.5 emitted by ships</v>
      </c>
      <c r="S48" s="290" t="str">
        <f t="shared" si="2"/>
        <v>//**PM2.5 emitted by ships: **</v>
      </c>
      <c r="T48" s="277" t="str">
        <f t="shared" si="1"/>
        <v>//**PM2.5 emitted by ships: ** In the United States, since 1997, the 24-hour national ambient air quality standard (NAAQS) for PM2.5, the most harmful type of particulate for human health, declined from 65 µg/m^3 to 35 µg/m^3, a reduction of 46%.</v>
      </c>
      <c r="U48" s="306"/>
    </row>
    <row r="49" spans="1:21" x14ac:dyDescent="0.25">
      <c r="A49" s="211" t="s">
        <v>2208</v>
      </c>
      <c r="B49" s="289"/>
      <c r="C49" s="191" t="s">
        <v>304</v>
      </c>
      <c r="D49" s="191" t="s">
        <v>305</v>
      </c>
      <c r="E49" s="191" t="s">
        <v>306</v>
      </c>
      <c r="F49" s="184" t="s">
        <v>354</v>
      </c>
      <c r="G49" s="184" t="s">
        <v>325</v>
      </c>
      <c r="H49" s="184" t="s">
        <v>354</v>
      </c>
      <c r="I49" s="184" t="s">
        <v>325</v>
      </c>
      <c r="J49" s="185">
        <v>345</v>
      </c>
      <c r="K49" s="193" t="s">
        <v>332</v>
      </c>
      <c r="L49" s="188"/>
      <c r="N49" s="211" t="s">
        <v>2206</v>
      </c>
      <c r="O49" s="211" t="str">
        <f>INDEX('Standard Descriptions'!$E:$E,MATCH(Guidance!E49,'Standard Descriptions'!$C:$C,0))</f>
        <v xml:space="preserve"> This policy represents strengthening standards for the selected pollutant(s) emitted by the selected vehicle type(s).  Conventional pollutants' most important, harmful impacts are on human health rather than on climate change. // </v>
      </c>
      <c r="P49" s="290" t="s">
        <v>2207</v>
      </c>
      <c r="Q49" s="290" t="s">
        <v>310</v>
      </c>
      <c r="R49" s="290" t="str">
        <f t="shared" si="0"/>
        <v>SOx emitted by ships</v>
      </c>
      <c r="S49" s="290" t="str">
        <f t="shared" si="2"/>
        <v>//**SOx emitted by ships: **</v>
      </c>
      <c r="T49" s="277" t="str">
        <f t="shared" si="1"/>
        <v/>
      </c>
    </row>
    <row r="50" spans="1:21" x14ac:dyDescent="0.25">
      <c r="A50" s="211" t="s">
        <v>2208</v>
      </c>
      <c r="B50" s="289"/>
      <c r="C50" s="191" t="s">
        <v>304</v>
      </c>
      <c r="D50" s="191" t="s">
        <v>305</v>
      </c>
      <c r="E50" s="191" t="s">
        <v>306</v>
      </c>
      <c r="F50" s="184" t="s">
        <v>354</v>
      </c>
      <c r="G50" s="184" t="s">
        <v>327</v>
      </c>
      <c r="H50" s="184" t="s">
        <v>354</v>
      </c>
      <c r="I50" s="184" t="s">
        <v>327</v>
      </c>
      <c r="J50" s="185">
        <v>346</v>
      </c>
      <c r="K50" s="186" t="s">
        <v>310</v>
      </c>
      <c r="L50" s="188" t="s">
        <v>2307</v>
      </c>
      <c r="N50" s="211" t="s">
        <v>2206</v>
      </c>
      <c r="O50" s="211" t="str">
        <f>INDEX('Standard Descriptions'!$E:$E,MATCH(Guidance!E50,'Standard Descriptions'!$C:$C,0))</f>
        <v xml:space="preserve"> This policy represents strengthening standards for the selected pollutant(s) emitted by the selected vehicle type(s).  Conventional pollutants' most important, harmful impacts are on human health rather than on climate change. // </v>
      </c>
      <c r="P50" s="290" t="s">
        <v>2207</v>
      </c>
      <c r="Q50" s="290" t="s">
        <v>310</v>
      </c>
      <c r="R50" s="290" t="str">
        <f t="shared" si="0"/>
        <v>BC emitted by ships</v>
      </c>
      <c r="S50" s="290" t="str">
        <f t="shared" si="2"/>
        <v>//**BC emitted by ships: **</v>
      </c>
      <c r="T50" s="277" t="str">
        <f t="shared" si="1"/>
        <v>//**BC emitted by ships: ** In the United States, since 1997, the 24-hour national ambient air quality standard (NAAQS) for PM2.5, the most harmful type of particulate for human health, declined from 65 µg/m^3 to 35 µg/m^3, a reduction of 46%.</v>
      </c>
    </row>
    <row r="51" spans="1:21" x14ac:dyDescent="0.25">
      <c r="A51" s="211" t="s">
        <v>2208</v>
      </c>
      <c r="B51" s="289"/>
      <c r="C51" s="191" t="s">
        <v>304</v>
      </c>
      <c r="D51" s="191" t="s">
        <v>305</v>
      </c>
      <c r="E51" s="191" t="s">
        <v>306</v>
      </c>
      <c r="F51" s="184" t="s">
        <v>354</v>
      </c>
      <c r="G51" s="184" t="s">
        <v>329</v>
      </c>
      <c r="H51" s="184" t="s">
        <v>354</v>
      </c>
      <c r="I51" s="184" t="s">
        <v>329</v>
      </c>
      <c r="J51" s="185">
        <v>347</v>
      </c>
      <c r="K51" s="186" t="s">
        <v>310</v>
      </c>
      <c r="L51" s="188" t="s">
        <v>2307</v>
      </c>
      <c r="N51" s="211" t="s">
        <v>2206</v>
      </c>
      <c r="O51" s="211" t="str">
        <f>INDEX('Standard Descriptions'!$E:$E,MATCH(Guidance!E51,'Standard Descriptions'!$C:$C,0))</f>
        <v xml:space="preserve"> This policy represents strengthening standards for the selected pollutant(s) emitted by the selected vehicle type(s).  Conventional pollutants' most important, harmful impacts are on human health rather than on climate change. // </v>
      </c>
      <c r="P51" s="290" t="s">
        <v>2207</v>
      </c>
      <c r="Q51" s="290" t="s">
        <v>310</v>
      </c>
      <c r="R51" s="290" t="str">
        <f t="shared" si="0"/>
        <v>OC emitted by ships</v>
      </c>
      <c r="S51" s="290" t="str">
        <f t="shared" si="2"/>
        <v>//**OC emitted by ships: **</v>
      </c>
      <c r="T51" s="277" t="str">
        <f t="shared" si="1"/>
        <v>//**OC emitted by ships: ** In the United States, since 1997, the 24-hour national ambient air quality standard (NAAQS) for PM2.5, the most harmful type of particulate for human health, declined from 65 µg/m^3 to 35 µg/m^3, a reduction of 46%.</v>
      </c>
    </row>
    <row r="52" spans="1:21" x14ac:dyDescent="0.25">
      <c r="A52" s="211" t="s">
        <v>2208</v>
      </c>
      <c r="B52" s="289"/>
      <c r="C52" s="191" t="s">
        <v>304</v>
      </c>
      <c r="D52" s="191" t="s">
        <v>305</v>
      </c>
      <c r="E52" s="191" t="s">
        <v>306</v>
      </c>
      <c r="F52" s="184" t="s">
        <v>354</v>
      </c>
      <c r="G52" s="184" t="s">
        <v>331</v>
      </c>
      <c r="H52" s="184" t="s">
        <v>354</v>
      </c>
      <c r="I52" s="184" t="s">
        <v>331</v>
      </c>
      <c r="J52" s="185">
        <v>348</v>
      </c>
      <c r="K52" s="193" t="s">
        <v>332</v>
      </c>
      <c r="L52" s="188"/>
      <c r="N52" s="211" t="s">
        <v>2206</v>
      </c>
      <c r="O52" s="211" t="str">
        <f>INDEX('Standard Descriptions'!$E:$E,MATCH(Guidance!E52,'Standard Descriptions'!$C:$C,0))</f>
        <v xml:space="preserve"> This policy represents strengthening standards for the selected pollutant(s) emitted by the selected vehicle type(s).  Conventional pollutants' most important, harmful impacts are on human health rather than on climate change. // </v>
      </c>
      <c r="P52" s="290" t="s">
        <v>2207</v>
      </c>
      <c r="Q52" s="290" t="s">
        <v>310</v>
      </c>
      <c r="R52" s="290" t="str">
        <f t="shared" si="0"/>
        <v>CH4 emitted by ships</v>
      </c>
      <c r="S52" s="290" t="str">
        <f t="shared" si="2"/>
        <v>//**CH4 emitted by ships: **</v>
      </c>
      <c r="T52" s="277" t="str">
        <f t="shared" si="1"/>
        <v/>
      </c>
    </row>
    <row r="53" spans="1:21" x14ac:dyDescent="0.25">
      <c r="A53" s="211" t="s">
        <v>2208</v>
      </c>
      <c r="B53" s="289"/>
      <c r="C53" s="191" t="s">
        <v>304</v>
      </c>
      <c r="D53" s="191" t="s">
        <v>305</v>
      </c>
      <c r="E53" s="191" t="s">
        <v>306</v>
      </c>
      <c r="F53" s="184" t="s">
        <v>354</v>
      </c>
      <c r="G53" s="184" t="s">
        <v>333</v>
      </c>
      <c r="H53" s="184" t="s">
        <v>354</v>
      </c>
      <c r="I53" s="184" t="s">
        <v>333</v>
      </c>
      <c r="J53" s="185">
        <v>349</v>
      </c>
      <c r="K53" s="193" t="s">
        <v>332</v>
      </c>
      <c r="L53" s="188"/>
      <c r="N53" s="211" t="s">
        <v>2206</v>
      </c>
      <c r="O53" s="211" t="str">
        <f>INDEX('Standard Descriptions'!$E:$E,MATCH(Guidance!E53,'Standard Descriptions'!$C:$C,0))</f>
        <v xml:space="preserve"> This policy represents strengthening standards for the selected pollutant(s) emitted by the selected vehicle type(s).  Conventional pollutants' most important, harmful impacts are on human health rather than on climate change. // </v>
      </c>
      <c r="P53" s="290" t="s">
        <v>2207</v>
      </c>
      <c r="Q53" s="290" t="s">
        <v>310</v>
      </c>
      <c r="R53" s="290" t="str">
        <f t="shared" si="0"/>
        <v>N2O emitted by ships</v>
      </c>
      <c r="S53" s="290" t="str">
        <f t="shared" si="2"/>
        <v>//**N2O emitted by ships: **</v>
      </c>
      <c r="T53" s="277" t="str">
        <f t="shared" si="1"/>
        <v/>
      </c>
    </row>
    <row r="54" spans="1:21" x14ac:dyDescent="0.25">
      <c r="A54" s="211" t="s">
        <v>2208</v>
      </c>
      <c r="B54" s="289"/>
      <c r="C54" s="191" t="s">
        <v>304</v>
      </c>
      <c r="D54" s="191" t="s">
        <v>305</v>
      </c>
      <c r="E54" s="191" t="s">
        <v>306</v>
      </c>
      <c r="F54" s="184" t="s">
        <v>362</v>
      </c>
      <c r="G54" s="184" t="s">
        <v>308</v>
      </c>
      <c r="H54" s="184" t="s">
        <v>362</v>
      </c>
      <c r="I54" s="184" t="s">
        <v>309</v>
      </c>
      <c r="J54" s="185">
        <v>350</v>
      </c>
      <c r="K54" s="186" t="s">
        <v>310</v>
      </c>
      <c r="L54" s="188" t="s">
        <v>2307</v>
      </c>
      <c r="N54" s="211" t="s">
        <v>2206</v>
      </c>
      <c r="O54" s="211" t="str">
        <f>INDEX('Standard Descriptions'!$E:$E,MATCH(Guidance!E54,'Standard Descriptions'!$C:$C,0))</f>
        <v xml:space="preserve"> This policy represents strengthening standards for the selected pollutant(s) emitted by the selected vehicle type(s).  Conventional pollutants' most important, harmful impacts are on human health rather than on climate change. // </v>
      </c>
      <c r="P54" s="290" t="s">
        <v>2207</v>
      </c>
      <c r="Q54" s="290" t="s">
        <v>310</v>
      </c>
      <c r="R54" s="290" t="str">
        <f t="shared" si="0"/>
        <v>VOCs emitted by motorbikes</v>
      </c>
      <c r="S54" s="290" t="str">
        <f t="shared" si="2"/>
        <v>//**VOCs emitted by motorbikes: **</v>
      </c>
      <c r="T54" s="277" t="str">
        <f t="shared" si="1"/>
        <v>//**VOCs emitted by motorbikes: ** In the United States, since 1997, the 24-hour national ambient air quality standard (NAAQS) for PM2.5, the most harmful type of particulate for human health, declined from 65 µg/m^3 to 35 µg/m^3, a reduction of 46%.</v>
      </c>
    </row>
    <row r="55" spans="1:21" x14ac:dyDescent="0.25">
      <c r="A55" s="211" t="s">
        <v>2208</v>
      </c>
      <c r="B55" s="289"/>
      <c r="C55" s="191" t="s">
        <v>304</v>
      </c>
      <c r="D55" s="191" t="s">
        <v>305</v>
      </c>
      <c r="E55" s="191" t="s">
        <v>306</v>
      </c>
      <c r="F55" s="184" t="s">
        <v>362</v>
      </c>
      <c r="G55" s="184" t="s">
        <v>17</v>
      </c>
      <c r="H55" s="184" t="s">
        <v>362</v>
      </c>
      <c r="I55" s="184" t="s">
        <v>17</v>
      </c>
      <c r="J55" s="185">
        <v>351</v>
      </c>
      <c r="K55" s="186" t="s">
        <v>310</v>
      </c>
      <c r="L55" s="188" t="s">
        <v>2307</v>
      </c>
      <c r="N55" s="211" t="s">
        <v>2206</v>
      </c>
      <c r="O55" s="211" t="str">
        <f>INDEX('Standard Descriptions'!$E:$E,MATCH(Guidance!E55,'Standard Descriptions'!$C:$C,0))</f>
        <v xml:space="preserve"> This policy represents strengthening standards for the selected pollutant(s) emitted by the selected vehicle type(s).  Conventional pollutants' most important, harmful impacts are on human health rather than on climate change. // </v>
      </c>
      <c r="P55" s="290" t="s">
        <v>2207</v>
      </c>
      <c r="Q55" s="290" t="s">
        <v>310</v>
      </c>
      <c r="R55" s="290" t="str">
        <f t="shared" si="0"/>
        <v>CO emitted by motorbikes</v>
      </c>
      <c r="S55" s="290" t="str">
        <f t="shared" si="2"/>
        <v>//**CO emitted by motorbikes: **</v>
      </c>
      <c r="T55" s="277" t="str">
        <f t="shared" si="1"/>
        <v>//**CO emitted by motorbikes: ** In the United States, since 1997, the 24-hour national ambient air quality standard (NAAQS) for PM2.5, the most harmful type of particulate for human health, declined from 65 µg/m^3 to 35 µg/m^3, a reduction of 46%.</v>
      </c>
    </row>
    <row r="56" spans="1:21" x14ac:dyDescent="0.25">
      <c r="A56" s="211" t="s">
        <v>2208</v>
      </c>
      <c r="B56" s="289"/>
      <c r="C56" s="191" t="s">
        <v>304</v>
      </c>
      <c r="D56" s="191" t="s">
        <v>305</v>
      </c>
      <c r="E56" s="191" t="s">
        <v>306</v>
      </c>
      <c r="F56" s="184" t="s">
        <v>362</v>
      </c>
      <c r="G56" s="184" t="s">
        <v>318</v>
      </c>
      <c r="H56" s="184" t="s">
        <v>362</v>
      </c>
      <c r="I56" s="184" t="s">
        <v>318</v>
      </c>
      <c r="J56" s="185">
        <v>352</v>
      </c>
      <c r="K56" s="186" t="s">
        <v>310</v>
      </c>
      <c r="L56" s="188" t="s">
        <v>2307</v>
      </c>
      <c r="N56" s="211" t="s">
        <v>2206</v>
      </c>
      <c r="O56" s="211" t="str">
        <f>INDEX('Standard Descriptions'!$E:$E,MATCH(Guidance!E56,'Standard Descriptions'!$C:$C,0))</f>
        <v xml:space="preserve"> This policy represents strengthening standards for the selected pollutant(s) emitted by the selected vehicle type(s).  Conventional pollutants' most important, harmful impacts are on human health rather than on climate change. // </v>
      </c>
      <c r="P56" s="290" t="s">
        <v>2207</v>
      </c>
      <c r="Q56" s="290" t="s">
        <v>310</v>
      </c>
      <c r="R56" s="290" t="str">
        <f t="shared" si="0"/>
        <v>NOx emitted by motorbikes</v>
      </c>
      <c r="S56" s="290" t="str">
        <f t="shared" si="2"/>
        <v>//**NOx emitted by motorbikes: **</v>
      </c>
      <c r="T56" s="277" t="str">
        <f t="shared" si="1"/>
        <v>//**NOx emitted by motorbikes: ** In the United States, since 1997, the 24-hour national ambient air quality standard (NAAQS) for PM2.5, the most harmful type of particulate for human health, declined from 65 µg/m^3 to 35 µg/m^3, a reduction of 46%.</v>
      </c>
    </row>
    <row r="57" spans="1:21" x14ac:dyDescent="0.25">
      <c r="A57" s="211" t="s">
        <v>2208</v>
      </c>
      <c r="B57" s="289"/>
      <c r="C57" s="191" t="s">
        <v>304</v>
      </c>
      <c r="D57" s="191" t="s">
        <v>305</v>
      </c>
      <c r="E57" s="191" t="s">
        <v>306</v>
      </c>
      <c r="F57" s="184" t="s">
        <v>362</v>
      </c>
      <c r="G57" s="184" t="s">
        <v>320</v>
      </c>
      <c r="H57" s="184" t="s">
        <v>362</v>
      </c>
      <c r="I57" s="184" t="s">
        <v>320</v>
      </c>
      <c r="J57" s="185">
        <v>353</v>
      </c>
      <c r="K57" s="186" t="s">
        <v>310</v>
      </c>
      <c r="L57" s="188" t="s">
        <v>2307</v>
      </c>
      <c r="N57" s="211" t="s">
        <v>2206</v>
      </c>
      <c r="O57" s="211" t="str">
        <f>INDEX('Standard Descriptions'!$E:$E,MATCH(Guidance!E57,'Standard Descriptions'!$C:$C,0))</f>
        <v xml:space="preserve"> This policy represents strengthening standards for the selected pollutant(s) emitted by the selected vehicle type(s).  Conventional pollutants' most important, harmful impacts are on human health rather than on climate change. // </v>
      </c>
      <c r="P57" s="290" t="s">
        <v>2207</v>
      </c>
      <c r="Q57" s="290" t="s">
        <v>310</v>
      </c>
      <c r="R57" s="290" t="str">
        <f t="shared" si="0"/>
        <v>PM10 emitted by motorbikes</v>
      </c>
      <c r="S57" s="290" t="str">
        <f t="shared" si="2"/>
        <v>//**PM10 emitted by motorbikes: **</v>
      </c>
      <c r="T57" s="277" t="str">
        <f t="shared" si="1"/>
        <v>//**PM10 emitted by motorbikes: ** In the United States, since 1997, the 24-hour national ambient air quality standard (NAAQS) for PM2.5, the most harmful type of particulate for human health, declined from 65 µg/m^3 to 35 µg/m^3, a reduction of 46%.</v>
      </c>
    </row>
    <row r="58" spans="1:21" x14ac:dyDescent="0.25">
      <c r="A58" s="211" t="s">
        <v>2208</v>
      </c>
      <c r="B58" s="289"/>
      <c r="C58" s="191" t="s">
        <v>304</v>
      </c>
      <c r="D58" s="191" t="s">
        <v>305</v>
      </c>
      <c r="E58" s="191" t="s">
        <v>306</v>
      </c>
      <c r="F58" s="184" t="s">
        <v>362</v>
      </c>
      <c r="G58" s="184" t="s">
        <v>322</v>
      </c>
      <c r="H58" s="184" t="s">
        <v>362</v>
      </c>
      <c r="I58" s="184" t="s">
        <v>323</v>
      </c>
      <c r="J58" s="185">
        <v>354</v>
      </c>
      <c r="K58" s="186" t="s">
        <v>310</v>
      </c>
      <c r="L58" s="188" t="s">
        <v>2307</v>
      </c>
      <c r="N58" s="211" t="s">
        <v>2206</v>
      </c>
      <c r="O58" s="211" t="str">
        <f>INDEX('Standard Descriptions'!$E:$E,MATCH(Guidance!E58,'Standard Descriptions'!$C:$C,0))</f>
        <v xml:space="preserve"> This policy represents strengthening standards for the selected pollutant(s) emitted by the selected vehicle type(s).  Conventional pollutants' most important, harmful impacts are on human health rather than on climate change. // </v>
      </c>
      <c r="P58" s="290" t="s">
        <v>2207</v>
      </c>
      <c r="Q58" s="290" t="s">
        <v>310</v>
      </c>
      <c r="R58" s="290" t="str">
        <f t="shared" si="0"/>
        <v>PM2.5 emitted by motorbikes</v>
      </c>
      <c r="S58" s="290" t="str">
        <f t="shared" si="2"/>
        <v>//**PM2.5 emitted by motorbikes: **</v>
      </c>
      <c r="T58" s="277" t="str">
        <f t="shared" si="1"/>
        <v>//**PM2.5 emitted by motorbikes: ** In the United States, since 1997, the 24-hour national ambient air quality standard (NAAQS) for PM2.5, the most harmful type of particulate for human health, declined from 65 µg/m^3 to 35 µg/m^3, a reduction of 46%.</v>
      </c>
    </row>
    <row r="59" spans="1:21" x14ac:dyDescent="0.25">
      <c r="A59" s="211" t="s">
        <v>2208</v>
      </c>
      <c r="B59" s="289"/>
      <c r="C59" s="191" t="s">
        <v>304</v>
      </c>
      <c r="D59" s="191" t="s">
        <v>305</v>
      </c>
      <c r="E59" s="191" t="s">
        <v>306</v>
      </c>
      <c r="F59" s="184" t="s">
        <v>362</v>
      </c>
      <c r="G59" s="184" t="s">
        <v>325</v>
      </c>
      <c r="H59" s="184" t="s">
        <v>362</v>
      </c>
      <c r="I59" s="184" t="s">
        <v>325</v>
      </c>
      <c r="J59" s="185">
        <v>355</v>
      </c>
      <c r="K59" s="186" t="s">
        <v>310</v>
      </c>
      <c r="L59" s="188" t="s">
        <v>2307</v>
      </c>
      <c r="N59" s="211" t="s">
        <v>2206</v>
      </c>
      <c r="O59" s="211" t="str">
        <f>INDEX('Standard Descriptions'!$E:$E,MATCH(Guidance!E59,'Standard Descriptions'!$C:$C,0))</f>
        <v xml:space="preserve"> This policy represents strengthening standards for the selected pollutant(s) emitted by the selected vehicle type(s).  Conventional pollutants' most important, harmful impacts are on human health rather than on climate change. // </v>
      </c>
      <c r="P59" s="290" t="s">
        <v>2207</v>
      </c>
      <c r="Q59" s="290" t="s">
        <v>310</v>
      </c>
      <c r="R59" s="290" t="str">
        <f t="shared" si="0"/>
        <v>SOx emitted by motorbikes</v>
      </c>
      <c r="S59" s="290" t="str">
        <f t="shared" si="2"/>
        <v>//**SOx emitted by motorbikes: **</v>
      </c>
      <c r="T59" s="277" t="str">
        <f t="shared" si="1"/>
        <v>//**SOx emitted by motorbikes: ** In the United States, since 1997, the 24-hour national ambient air quality standard (NAAQS) for PM2.5, the most harmful type of particulate for human health, declined from 65 µg/m^3 to 35 µg/m^3, a reduction of 46%.</v>
      </c>
    </row>
    <row r="60" spans="1:21" x14ac:dyDescent="0.25">
      <c r="A60" s="211" t="s">
        <v>2208</v>
      </c>
      <c r="B60" s="289"/>
      <c r="C60" s="191" t="s">
        <v>304</v>
      </c>
      <c r="D60" s="191" t="s">
        <v>305</v>
      </c>
      <c r="E60" s="191" t="s">
        <v>306</v>
      </c>
      <c r="F60" s="184" t="s">
        <v>362</v>
      </c>
      <c r="G60" s="184" t="s">
        <v>327</v>
      </c>
      <c r="H60" s="184" t="s">
        <v>362</v>
      </c>
      <c r="I60" s="184" t="s">
        <v>327</v>
      </c>
      <c r="J60" s="185">
        <v>356</v>
      </c>
      <c r="K60" s="186" t="s">
        <v>310</v>
      </c>
      <c r="L60" s="188" t="s">
        <v>2307</v>
      </c>
      <c r="N60" s="211" t="s">
        <v>2206</v>
      </c>
      <c r="O60" s="211" t="str">
        <f>INDEX('Standard Descriptions'!$E:$E,MATCH(Guidance!E60,'Standard Descriptions'!$C:$C,0))</f>
        <v xml:space="preserve"> This policy represents strengthening standards for the selected pollutant(s) emitted by the selected vehicle type(s).  Conventional pollutants' most important, harmful impacts are on human health rather than on climate change. // </v>
      </c>
      <c r="P60" s="290" t="s">
        <v>2207</v>
      </c>
      <c r="Q60" s="290" t="s">
        <v>310</v>
      </c>
      <c r="R60" s="290" t="str">
        <f t="shared" si="0"/>
        <v>BC emitted by motorbikes</v>
      </c>
      <c r="S60" s="290" t="str">
        <f t="shared" si="2"/>
        <v>//**BC emitted by motorbikes: **</v>
      </c>
      <c r="T60" s="277" t="str">
        <f t="shared" si="1"/>
        <v>//**BC emitted by motorbikes: ** In the United States, since 1997, the 24-hour national ambient air quality standard (NAAQS) for PM2.5, the most harmful type of particulate for human health, declined from 65 µg/m^3 to 35 µg/m^3, a reduction of 46%.</v>
      </c>
    </row>
    <row r="61" spans="1:21" x14ac:dyDescent="0.25">
      <c r="A61" s="211" t="s">
        <v>2208</v>
      </c>
      <c r="B61" s="289"/>
      <c r="C61" s="191" t="s">
        <v>304</v>
      </c>
      <c r="D61" s="191" t="s">
        <v>305</v>
      </c>
      <c r="E61" s="191" t="s">
        <v>306</v>
      </c>
      <c r="F61" s="184" t="s">
        <v>362</v>
      </c>
      <c r="G61" s="184" t="s">
        <v>329</v>
      </c>
      <c r="H61" s="184" t="s">
        <v>362</v>
      </c>
      <c r="I61" s="184" t="s">
        <v>329</v>
      </c>
      <c r="J61" s="185">
        <v>357</v>
      </c>
      <c r="K61" s="186" t="s">
        <v>310</v>
      </c>
      <c r="L61" s="188" t="s">
        <v>2307</v>
      </c>
      <c r="N61" s="211" t="s">
        <v>2206</v>
      </c>
      <c r="O61" s="211" t="str">
        <f>INDEX('Standard Descriptions'!$E:$E,MATCH(Guidance!E61,'Standard Descriptions'!$C:$C,0))</f>
        <v xml:space="preserve"> This policy represents strengthening standards for the selected pollutant(s) emitted by the selected vehicle type(s).  Conventional pollutants' most important, harmful impacts are on human health rather than on climate change. // </v>
      </c>
      <c r="P61" s="290" t="s">
        <v>2207</v>
      </c>
      <c r="Q61" s="290" t="s">
        <v>310</v>
      </c>
      <c r="R61" s="290" t="str">
        <f t="shared" si="0"/>
        <v>OC emitted by motorbikes</v>
      </c>
      <c r="S61" s="290" t="str">
        <f t="shared" si="2"/>
        <v>//**OC emitted by motorbikes: **</v>
      </c>
      <c r="T61" s="277" t="str">
        <f t="shared" si="1"/>
        <v>//**OC emitted by motorbikes: ** In the United States, since 1997, the 24-hour national ambient air quality standard (NAAQS) for PM2.5, the most harmful type of particulate for human health, declined from 65 µg/m^3 to 35 µg/m^3, a reduction of 46%.</v>
      </c>
    </row>
    <row r="62" spans="1:21" x14ac:dyDescent="0.25">
      <c r="A62" s="211" t="s">
        <v>2208</v>
      </c>
      <c r="B62" s="289"/>
      <c r="C62" s="191" t="s">
        <v>304</v>
      </c>
      <c r="D62" s="191" t="s">
        <v>305</v>
      </c>
      <c r="E62" s="191" t="s">
        <v>306</v>
      </c>
      <c r="F62" s="184" t="s">
        <v>362</v>
      </c>
      <c r="G62" s="184" t="s">
        <v>331</v>
      </c>
      <c r="H62" s="184" t="s">
        <v>362</v>
      </c>
      <c r="I62" s="184" t="s">
        <v>331</v>
      </c>
      <c r="J62" s="185">
        <v>358</v>
      </c>
      <c r="K62" s="193" t="s">
        <v>332</v>
      </c>
      <c r="L62" s="188"/>
      <c r="N62" s="211" t="s">
        <v>2206</v>
      </c>
      <c r="O62" s="211" t="str">
        <f>INDEX('Standard Descriptions'!$E:$E,MATCH(Guidance!E62,'Standard Descriptions'!$C:$C,0))</f>
        <v xml:space="preserve"> This policy represents strengthening standards for the selected pollutant(s) emitted by the selected vehicle type(s).  Conventional pollutants' most important, harmful impacts are on human health rather than on climate change. // </v>
      </c>
      <c r="P62" s="290" t="s">
        <v>2207</v>
      </c>
      <c r="Q62" s="290" t="s">
        <v>310</v>
      </c>
      <c r="R62" s="290" t="str">
        <f t="shared" si="0"/>
        <v>CH4 emitted by motorbikes</v>
      </c>
      <c r="S62" s="290" t="str">
        <f t="shared" si="2"/>
        <v>//**CH4 emitted by motorbikes: **</v>
      </c>
      <c r="T62" s="277" t="str">
        <f t="shared" si="1"/>
        <v/>
      </c>
    </row>
    <row r="63" spans="1:21" x14ac:dyDescent="0.25">
      <c r="A63" s="211" t="s">
        <v>2208</v>
      </c>
      <c r="B63" s="289"/>
      <c r="C63" s="191" t="s">
        <v>304</v>
      </c>
      <c r="D63" s="191" t="s">
        <v>305</v>
      </c>
      <c r="E63" s="191" t="s">
        <v>306</v>
      </c>
      <c r="F63" s="184" t="s">
        <v>362</v>
      </c>
      <c r="G63" s="184" t="s">
        <v>333</v>
      </c>
      <c r="H63" s="184" t="s">
        <v>362</v>
      </c>
      <c r="I63" s="184" t="s">
        <v>333</v>
      </c>
      <c r="J63" s="185">
        <v>359</v>
      </c>
      <c r="K63" s="193" t="s">
        <v>332</v>
      </c>
      <c r="L63" s="315"/>
      <c r="N63" s="211" t="s">
        <v>2206</v>
      </c>
      <c r="O63" s="211" t="str">
        <f>INDEX('Standard Descriptions'!$E:$E,MATCH(Guidance!E63,'Standard Descriptions'!$C:$C,0))</f>
        <v xml:space="preserve"> This policy represents strengthening standards for the selected pollutant(s) emitted by the selected vehicle type(s).  Conventional pollutants' most important, harmful impacts are on human health rather than on climate change. // </v>
      </c>
      <c r="P63" s="290" t="s">
        <v>2207</v>
      </c>
      <c r="Q63" s="290" t="s">
        <v>310</v>
      </c>
      <c r="R63" s="290" t="str">
        <f t="shared" si="0"/>
        <v>N2O emitted by motorbikes</v>
      </c>
      <c r="S63" s="290" t="str">
        <f>IF(R63="","","//**"&amp;R63&amp;": **")</f>
        <v>//**N2O emitted by motorbikes: **</v>
      </c>
      <c r="T63" s="277" t="str">
        <f t="shared" si="1"/>
        <v/>
      </c>
    </row>
    <row r="64" spans="1:21" s="292" customFormat="1" ht="60" x14ac:dyDescent="0.25">
      <c r="A64" s="292" t="s">
        <v>2205</v>
      </c>
      <c r="B64" s="278"/>
      <c r="C64" s="316" t="s">
        <v>304</v>
      </c>
      <c r="D64" s="316" t="s">
        <v>371</v>
      </c>
      <c r="E64" s="316" t="s">
        <v>372</v>
      </c>
      <c r="F64" s="316"/>
      <c r="G64" s="316"/>
      <c r="H64" s="316"/>
      <c r="I64" s="316"/>
      <c r="J64" s="317">
        <v>360</v>
      </c>
      <c r="K64" s="318" t="s">
        <v>310</v>
      </c>
      <c r="L64" s="319" t="str">
        <f>_xlfn.CONCAT("As of September 2020, ",'Repeating Values'!$C$1," had ",'Supporting Data'!$B$6," EV charging outlets, approximately ",ROUND('Supporting Data'!$D$6,0)," per 100k pop.  In 2016, the U.S. had approximately 275 gas fuel pumps per 100k pop.  Therefore, a lever setting of 255 would cause the population density of EV chargers equal to the population density of gas fuel pumps in the US.")</f>
        <v>As of September 2020,  Massachusetts had 0 EV charging outlets, approximately 0 per 100k pop.  In 2016, the U.S. had approximately 275 gas fuel pumps per 100k pop.  Therefore, a lever setting of 255 would cause the population density of EV chargers equal to the population density of gas fuel pumps in the US.</v>
      </c>
      <c r="M64" s="279"/>
      <c r="N64" s="294" t="s">
        <v>2206</v>
      </c>
      <c r="O64" s="294" t="str">
        <f>INDEX('Standard Descriptions'!$E:$E,MATCH(Guidance!E64,'Standard Descriptions'!$C:$C,0))</f>
        <v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v>
      </c>
      <c r="P64" s="293" t="s">
        <v>2207</v>
      </c>
      <c r="Q64" s="293" t="s">
        <v>332</v>
      </c>
      <c r="R64" s="293"/>
      <c r="S64" s="292" t="str">
        <f t="shared" si="2"/>
        <v/>
      </c>
      <c r="T64" s="292" t="str">
        <f t="shared" si="1"/>
        <v>As of September 2020,  Massachusetts had 0 EV charging outlets, approximately 0 per 100k pop.  In 2016, the U.S. had approximately 275 gas fuel pumps per 100k pop.  Therefore, a lever setting of 255 would cause the population density of EV chargers equal to the population density of gas fuel pumps in the US.</v>
      </c>
      <c r="U64" s="288" t="str">
        <f>N64&amp;O64&amp;P64&amp;T64</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Massachusetts had 0 EV charging outlets, approximately 0 per 100k pop.  In 2016, the U.S. had approximately 275 gas fuel pumps per 100k pop.  Therefore, a lever setting of 255 would cause the population density of EV chargers equal to the population density of gas fuel pumps in the US.</v>
      </c>
    </row>
    <row r="65" spans="1:21" s="292" customFormat="1" ht="75" x14ac:dyDescent="0.25">
      <c r="A65" s="292" t="s">
        <v>2205</v>
      </c>
      <c r="B65" s="278"/>
      <c r="C65" s="320" t="s">
        <v>304</v>
      </c>
      <c r="D65" s="316" t="s">
        <v>378</v>
      </c>
      <c r="E65" s="316" t="s">
        <v>379</v>
      </c>
      <c r="F65" s="321"/>
      <c r="G65" s="321"/>
      <c r="H65" s="321"/>
      <c r="I65" s="321"/>
      <c r="J65" s="317">
        <v>361</v>
      </c>
      <c r="K65" s="321" t="s">
        <v>310</v>
      </c>
      <c r="L65" s="322" t="s">
        <v>2308</v>
      </c>
      <c r="M65" s="279"/>
      <c r="N65" s="294" t="s">
        <v>2206</v>
      </c>
      <c r="O65" s="294" t="str">
        <f>INDEX('Standard Descriptions'!$E:$E,MATCH(Guidance!E65,'Standard Descriptions'!$C:$C,0))</f>
        <v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v>
      </c>
      <c r="P65" s="293" t="s">
        <v>2207</v>
      </c>
      <c r="Q65" s="293" t="s">
        <v>332</v>
      </c>
      <c r="R65" s="293"/>
      <c r="S65" s="292" t="str">
        <f t="shared" si="2"/>
        <v/>
      </c>
      <c r="T65" s="292" t="str">
        <f t="shared" si="1"/>
        <v xml:space="preserve"> U.S. model year 2017 all-electric (not hybrid) vehicles had ranges from 58 to 335 miles (median 114 miles), and the typical charging time was 0.5 hours (with a DC Fast charger) or 3.5 hours (with a Level 2 charger).</v>
      </c>
      <c r="U65" s="288" t="str">
        <f>N65&amp;O65&amp;P65&amp;T65</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row>
    <row r="66" spans="1:21" s="292" customFormat="1" ht="409.5" x14ac:dyDescent="0.25">
      <c r="A66" s="292" t="s">
        <v>2205</v>
      </c>
      <c r="B66" s="278"/>
      <c r="C66" s="320" t="s">
        <v>304</v>
      </c>
      <c r="D66" s="320" t="s">
        <v>2189</v>
      </c>
      <c r="E66" s="320" t="str">
        <f>E67</f>
        <v>Additional Minimum Required EV Sales Percentage</v>
      </c>
      <c r="F66" s="320"/>
      <c r="G66" s="320"/>
      <c r="H66" s="320"/>
      <c r="I66" s="320"/>
      <c r="J66" s="320"/>
      <c r="K66" s="320"/>
      <c r="L66" s="320"/>
      <c r="M66" s="279"/>
      <c r="N66" s="294" t="s">
        <v>2206</v>
      </c>
      <c r="O66" s="294" t="str">
        <f>INDEX('Standard Descriptions'!$E:$E,MATCH(Guidance!E66,'Standard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6" s="292" t="s">
        <v>2207</v>
      </c>
      <c r="Q66" s="292" t="s">
        <v>310</v>
      </c>
      <c r="R66" s="293"/>
      <c r="S66" s="292" t="str">
        <f t="shared" si="2"/>
        <v/>
      </c>
      <c r="T66" s="292" t="str">
        <f t="shared" si="1"/>
        <v/>
      </c>
      <c r="U66" s="288" t="str">
        <f>N66&amp;O66&amp;P66&amp;T67&amp;T68&amp;T69&amp;T70&amp;T71&amp;T72&amp;T73&amp;T74&amp;T75&amp;T76&amp;T77&amp;T78</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Massachusetts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Massachusetts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Massachusetts,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row>
    <row r="67" spans="1:21" x14ac:dyDescent="0.25">
      <c r="A67" s="211" t="s">
        <v>2208</v>
      </c>
      <c r="B67" s="289"/>
      <c r="C67" s="184" t="s">
        <v>304</v>
      </c>
      <c r="D67" s="184" t="s">
        <v>386</v>
      </c>
      <c r="E67" s="184" t="s">
        <v>387</v>
      </c>
      <c r="F67" s="186" t="s">
        <v>388</v>
      </c>
      <c r="G67" s="186" t="s">
        <v>307</v>
      </c>
      <c r="H67" s="186" t="s">
        <v>389</v>
      </c>
      <c r="I67" s="186" t="s">
        <v>307</v>
      </c>
      <c r="J67" s="185">
        <v>186</v>
      </c>
      <c r="K67" s="186" t="s">
        <v>310</v>
      </c>
      <c r="L67" s="300" t="str">
        <f>_xlfn.CONCAT("Under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",'Repeating Values'!$C$1," does ",IF('Supporting Data'!$E$6=0,"not","")," currently have a ZEV requirement.")</f>
        <v>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Massachusetts does not currently have a ZEV requirement.</v>
      </c>
      <c r="N67" s="211" t="s">
        <v>2206</v>
      </c>
      <c r="O67" s="211" t="str">
        <f>INDEX('Standard Descriptions'!$E:$E,MATCH(Guidance!E67,'Standard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7" s="290" t="s">
        <v>2207</v>
      </c>
      <c r="Q67" s="290" t="s">
        <v>310</v>
      </c>
      <c r="R67" s="290" t="str">
        <f t="shared" ref="R67:R78" si="3">H67&amp;" "&amp;I67</f>
        <v>Passenger LDVs</v>
      </c>
      <c r="S67" s="290" t="str">
        <f t="shared" si="2"/>
        <v>//**Passenger LDVs: **</v>
      </c>
      <c r="T67" s="277" t="str">
        <f t="shared" si="1"/>
        <v>//**Passenger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Massachusetts does not currently have a ZEV requirement.</v>
      </c>
      <c r="U67" s="307"/>
    </row>
    <row r="68" spans="1:21" x14ac:dyDescent="0.25">
      <c r="A68" s="211" t="s">
        <v>2208</v>
      </c>
      <c r="B68" s="289"/>
      <c r="C68" s="191" t="s">
        <v>304</v>
      </c>
      <c r="D68" s="191" t="s">
        <v>386</v>
      </c>
      <c r="E68" s="191" t="s">
        <v>387</v>
      </c>
      <c r="F68" s="184" t="s">
        <v>396</v>
      </c>
      <c r="G68" s="184" t="s">
        <v>307</v>
      </c>
      <c r="H68" s="184" t="s">
        <v>397</v>
      </c>
      <c r="I68" s="184" t="s">
        <v>307</v>
      </c>
      <c r="J68" s="185">
        <v>203</v>
      </c>
      <c r="K68" s="193" t="s">
        <v>310</v>
      </c>
      <c r="L68" s="188" t="s">
        <v>2309</v>
      </c>
      <c r="N68" s="211" t="s">
        <v>2206</v>
      </c>
      <c r="O68" s="211" t="str">
        <f>INDEX('Standard Descriptions'!$E:$E,MATCH(Guidance!E68,'Standard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8" s="290" t="s">
        <v>2207</v>
      </c>
      <c r="Q68" s="290" t="s">
        <v>310</v>
      </c>
      <c r="R68" s="290" t="str">
        <f t="shared" si="3"/>
        <v>Freight LDVs</v>
      </c>
      <c r="S68" s="290" t="str">
        <f t="shared" si="2"/>
        <v>//**Freight LDVs: **</v>
      </c>
      <c r="T68" s="277" t="str">
        <f t="shared" ref="T68:T131" si="4">IF(K68="Yes",S68&amp;L68,"")</f>
        <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68" s="307"/>
    </row>
    <row r="69" spans="1:21" x14ac:dyDescent="0.25">
      <c r="A69" s="211" t="s">
        <v>2208</v>
      </c>
      <c r="B69" s="289"/>
      <c r="C69" s="191" t="s">
        <v>304</v>
      </c>
      <c r="D69" s="191" t="s">
        <v>386</v>
      </c>
      <c r="E69" s="191" t="s">
        <v>387</v>
      </c>
      <c r="F69" s="184" t="s">
        <v>388</v>
      </c>
      <c r="G69" s="184" t="s">
        <v>334</v>
      </c>
      <c r="H69" s="184" t="s">
        <v>389</v>
      </c>
      <c r="I69" s="184" t="s">
        <v>334</v>
      </c>
      <c r="J69" s="185">
        <v>187</v>
      </c>
      <c r="K69" s="186" t="s">
        <v>310</v>
      </c>
      <c r="L69" s="188" t="s">
        <v>2310</v>
      </c>
      <c r="N69" s="211" t="s">
        <v>2206</v>
      </c>
      <c r="O69" s="211" t="str">
        <f>INDEX('Standard Descriptions'!$E:$E,MATCH(Guidance!E69,'Standard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9" s="290" t="s">
        <v>2207</v>
      </c>
      <c r="Q69" s="290" t="s">
        <v>310</v>
      </c>
      <c r="R69" s="290" t="str">
        <f t="shared" si="3"/>
        <v>Passenger HDVs</v>
      </c>
      <c r="S69" s="290" t="str">
        <f t="shared" ref="S69:S132" si="5">IF(R69="","","//**"&amp;R69&amp;": **")</f>
        <v>//**Passenger HDVs: **</v>
      </c>
      <c r="T69" s="277" t="str">
        <f t="shared" si="4"/>
        <v>//**Passenger HDVs: ** Electric bus manufacturer Proterra believes all new transit bus sales could be electric as early as 2030, but transit buses make up roughly 15% of the US bus fleet.</v>
      </c>
      <c r="U69" s="307"/>
    </row>
    <row r="70" spans="1:21" x14ac:dyDescent="0.25">
      <c r="A70" s="211" t="s">
        <v>2208</v>
      </c>
      <c r="B70" s="289"/>
      <c r="C70" s="191" t="s">
        <v>304</v>
      </c>
      <c r="D70" s="191" t="s">
        <v>386</v>
      </c>
      <c r="E70" s="191" t="s">
        <v>387</v>
      </c>
      <c r="F70" s="184" t="s">
        <v>396</v>
      </c>
      <c r="G70" s="184" t="s">
        <v>334</v>
      </c>
      <c r="H70" s="184" t="s">
        <v>397</v>
      </c>
      <c r="I70" s="184" t="s">
        <v>334</v>
      </c>
      <c r="J70" s="185">
        <v>191</v>
      </c>
      <c r="K70" s="186" t="s">
        <v>310</v>
      </c>
      <c r="L70" s="188" t="s">
        <v>2309</v>
      </c>
      <c r="N70" s="211" t="s">
        <v>2206</v>
      </c>
      <c r="O70" s="211" t="str">
        <f>INDEX('Standard Descriptions'!$E:$E,MATCH(Guidance!E70,'Standard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0" s="290" t="s">
        <v>2207</v>
      </c>
      <c r="Q70" s="290" t="s">
        <v>310</v>
      </c>
      <c r="R70" s="290" t="str">
        <f t="shared" si="3"/>
        <v>Freight HDVs</v>
      </c>
      <c r="S70" s="290" t="str">
        <f t="shared" si="5"/>
        <v>//**Freight HDVs: **</v>
      </c>
      <c r="T70" s="277" t="str">
        <f t="shared" si="4"/>
        <v>//**Freight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70" s="307"/>
    </row>
    <row r="71" spans="1:21" x14ac:dyDescent="0.25">
      <c r="A71" s="211" t="s">
        <v>2208</v>
      </c>
      <c r="B71" s="289"/>
      <c r="C71" s="191" t="s">
        <v>304</v>
      </c>
      <c r="D71" s="191" t="s">
        <v>386</v>
      </c>
      <c r="E71" s="191" t="s">
        <v>387</v>
      </c>
      <c r="F71" s="184" t="s">
        <v>388</v>
      </c>
      <c r="G71" s="184" t="s">
        <v>343</v>
      </c>
      <c r="H71" s="184" t="s">
        <v>389</v>
      </c>
      <c r="I71" s="184" t="s">
        <v>402</v>
      </c>
      <c r="J71" s="185">
        <v>496</v>
      </c>
      <c r="K71" s="186" t="s">
        <v>310</v>
      </c>
      <c r="L71" s="188" t="s">
        <v>2209</v>
      </c>
      <c r="N71" s="211" t="s">
        <v>2206</v>
      </c>
      <c r="O71" s="211" t="str">
        <f>INDEX('Standard Descriptions'!$E:$E,MATCH(Guidance!E71,'Standard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1" s="290" t="s">
        <v>2207</v>
      </c>
      <c r="Q71" s="290" t="s">
        <v>310</v>
      </c>
      <c r="R71" s="290" t="str">
        <f t="shared" si="3"/>
        <v>Passenger Aircraft</v>
      </c>
      <c r="S71" s="290" t="str">
        <f t="shared" si="5"/>
        <v>//**Passenger Aircraft: **</v>
      </c>
      <c r="T71" s="277" t="str">
        <f t="shared" si="4"/>
        <v>//**Passenger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1" s="307"/>
    </row>
    <row r="72" spans="1:21" x14ac:dyDescent="0.25">
      <c r="A72" s="211" t="s">
        <v>2208</v>
      </c>
      <c r="B72" s="289"/>
      <c r="C72" s="191" t="s">
        <v>304</v>
      </c>
      <c r="D72" s="191" t="s">
        <v>386</v>
      </c>
      <c r="E72" s="191" t="s">
        <v>387</v>
      </c>
      <c r="F72" s="184" t="s">
        <v>396</v>
      </c>
      <c r="G72" s="184" t="s">
        <v>343</v>
      </c>
      <c r="H72" s="184" t="s">
        <v>397</v>
      </c>
      <c r="I72" s="184" t="s">
        <v>402</v>
      </c>
      <c r="J72" s="185">
        <v>497</v>
      </c>
      <c r="K72" s="186" t="s">
        <v>310</v>
      </c>
      <c r="L72" s="188" t="s">
        <v>2209</v>
      </c>
      <c r="N72" s="211" t="s">
        <v>2206</v>
      </c>
      <c r="O72" s="211" t="str">
        <f>INDEX('Standard Descriptions'!$E:$E,MATCH(Guidance!E72,'Standard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2" s="290" t="s">
        <v>2207</v>
      </c>
      <c r="Q72" s="290" t="s">
        <v>310</v>
      </c>
      <c r="R72" s="290" t="str">
        <f t="shared" si="3"/>
        <v>Freight Aircraft</v>
      </c>
      <c r="S72" s="290" t="str">
        <f t="shared" si="5"/>
        <v>//**Freight Aircraft: **</v>
      </c>
      <c r="T72" s="277" t="str">
        <f t="shared" si="4"/>
        <v>//**Freight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2" s="307"/>
    </row>
    <row r="73" spans="1:21" x14ac:dyDescent="0.25">
      <c r="A73" s="211" t="s">
        <v>2208</v>
      </c>
      <c r="B73" s="289"/>
      <c r="C73" s="191" t="s">
        <v>304</v>
      </c>
      <c r="D73" s="191" t="s">
        <v>386</v>
      </c>
      <c r="E73" s="191" t="s">
        <v>387</v>
      </c>
      <c r="F73" s="184" t="s">
        <v>388</v>
      </c>
      <c r="G73" s="184" t="s">
        <v>346</v>
      </c>
      <c r="H73" s="184" t="s">
        <v>389</v>
      </c>
      <c r="I73" s="184" t="s">
        <v>405</v>
      </c>
      <c r="J73" s="185">
        <v>498</v>
      </c>
      <c r="K73" s="186" t="s">
        <v>310</v>
      </c>
      <c r="L73" s="300" t="str">
        <f>_xlfn.CONCAT("The model assumes that 75% of all passenger rail cars in ",'Repeating Values'!$C$1,"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
        <v>The model assumes that 75% of all passenger rail cars in  Massachusetts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N73" s="211" t="s">
        <v>2206</v>
      </c>
      <c r="O73" s="211" t="str">
        <f>INDEX('Standard Descriptions'!$E:$E,MATCH(Guidance!E73,'Standard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3" s="290" t="s">
        <v>2207</v>
      </c>
      <c r="Q73" s="290" t="s">
        <v>310</v>
      </c>
      <c r="R73" s="290" t="str">
        <f t="shared" si="3"/>
        <v>Passenger Rail</v>
      </c>
      <c r="S73" s="290" t="str">
        <f t="shared" si="5"/>
        <v>//**Passenger Rail: **</v>
      </c>
      <c r="T73" s="277" t="str">
        <f t="shared" si="4"/>
        <v>//**Passenger Rail: **The model assumes that 75% of all passenger rail cars in  Massachusetts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U73" s="307"/>
    </row>
    <row r="74" spans="1:21" x14ac:dyDescent="0.25">
      <c r="A74" s="211" t="s">
        <v>2208</v>
      </c>
      <c r="B74" s="289"/>
      <c r="C74" s="191" t="s">
        <v>304</v>
      </c>
      <c r="D74" s="191" t="s">
        <v>386</v>
      </c>
      <c r="E74" s="191" t="s">
        <v>387</v>
      </c>
      <c r="F74" s="184" t="s">
        <v>396</v>
      </c>
      <c r="G74" s="184" t="s">
        <v>346</v>
      </c>
      <c r="H74" s="184" t="s">
        <v>397</v>
      </c>
      <c r="I74" s="184" t="s">
        <v>405</v>
      </c>
      <c r="J74" s="185">
        <v>499</v>
      </c>
      <c r="K74" s="186" t="s">
        <v>310</v>
      </c>
      <c r="L74" s="300" t="str">
        <f>_xlfn.CONCAT("The model assumes that in ",'Supporting Data'!$A$6,", little if any freight rail is electrified.  However, slightly more than half of all energy used for passenger rail consists of electricity,"," largely for urban metro and commuter rail systems.  ","It may be possible to use some of the same approaches to electrify freight rail. "," Electrified rail corridors must have sufficient transformer and other electrical capacity to handle the heavy loads of freight rail.  ","The required infrastructure investments may be substantial and may take many years to complete.")</f>
        <v>The model assumes that in  Massachusetts,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N74" s="211" t="s">
        <v>2206</v>
      </c>
      <c r="O74" s="211" t="str">
        <f>INDEX('Standard Descriptions'!$E:$E,MATCH(Guidance!E74,'Standard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4" s="290" t="s">
        <v>2207</v>
      </c>
      <c r="Q74" s="290" t="s">
        <v>310</v>
      </c>
      <c r="R74" s="290" t="str">
        <f t="shared" si="3"/>
        <v>Freight Rail</v>
      </c>
      <c r="S74" s="290" t="str">
        <f t="shared" si="5"/>
        <v>//**Freight Rail: **</v>
      </c>
      <c r="T74" s="277" t="str">
        <f t="shared" si="4"/>
        <v>//**Freight Rail: **The model assumes that in  Massachusetts,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U74" s="307"/>
    </row>
    <row r="75" spans="1:21" x14ac:dyDescent="0.25">
      <c r="A75" s="211" t="s">
        <v>2208</v>
      </c>
      <c r="B75" s="289"/>
      <c r="C75" s="191" t="s">
        <v>304</v>
      </c>
      <c r="D75" s="191" t="s">
        <v>386</v>
      </c>
      <c r="E75" s="191" t="s">
        <v>387</v>
      </c>
      <c r="F75" s="184" t="s">
        <v>388</v>
      </c>
      <c r="G75" s="184" t="s">
        <v>354</v>
      </c>
      <c r="H75" s="184" t="s">
        <v>389</v>
      </c>
      <c r="I75" s="184" t="s">
        <v>406</v>
      </c>
      <c r="J75" s="185">
        <v>500</v>
      </c>
      <c r="K75" s="186" t="s">
        <v>310</v>
      </c>
      <c r="L75" s="188" t="s">
        <v>2210</v>
      </c>
      <c r="N75" s="211" t="s">
        <v>2206</v>
      </c>
      <c r="O75" s="211" t="str">
        <f>INDEX('Standard Descriptions'!$E:$E,MATCH(Guidance!E75,'Standard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5" s="290" t="s">
        <v>2207</v>
      </c>
      <c r="Q75" s="290" t="s">
        <v>310</v>
      </c>
      <c r="R75" s="290" t="str">
        <f t="shared" si="3"/>
        <v>Passenger Ships</v>
      </c>
      <c r="S75" s="290" t="str">
        <f t="shared" si="5"/>
        <v>//**Passenger Ships: **</v>
      </c>
      <c r="T75" s="277" t="str">
        <f t="shared" si="4"/>
        <v>//**Passenger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v>
      </c>
      <c r="U75" s="307"/>
    </row>
    <row r="76" spans="1:21" x14ac:dyDescent="0.25">
      <c r="A76" s="211" t="s">
        <v>2208</v>
      </c>
      <c r="B76" s="289"/>
      <c r="C76" s="191" t="s">
        <v>304</v>
      </c>
      <c r="D76" s="191" t="s">
        <v>386</v>
      </c>
      <c r="E76" s="191" t="s">
        <v>387</v>
      </c>
      <c r="F76" s="184" t="s">
        <v>396</v>
      </c>
      <c r="G76" s="184" t="s">
        <v>354</v>
      </c>
      <c r="H76" s="184" t="s">
        <v>397</v>
      </c>
      <c r="I76" s="184" t="s">
        <v>406</v>
      </c>
      <c r="J76" s="185">
        <v>501</v>
      </c>
      <c r="K76" s="186" t="s">
        <v>310</v>
      </c>
      <c r="L76" s="188" t="s">
        <v>2211</v>
      </c>
      <c r="N76" s="211" t="s">
        <v>2206</v>
      </c>
      <c r="O76" s="211" t="str">
        <f>INDEX('Standard Descriptions'!$E:$E,MATCH(Guidance!E76,'Standard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6" s="290" t="s">
        <v>2207</v>
      </c>
      <c r="Q76" s="290" t="s">
        <v>310</v>
      </c>
      <c r="R76" s="290" t="str">
        <f t="shared" si="3"/>
        <v>Freight Ships</v>
      </c>
      <c r="S76" s="290" t="str">
        <f t="shared" si="5"/>
        <v>//**Freight Ships: **</v>
      </c>
      <c r="T76" s="277" t="str">
        <f t="shared" si="4"/>
        <v>//**Freight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v>
      </c>
      <c r="U76" s="307"/>
    </row>
    <row r="77" spans="1:21" x14ac:dyDescent="0.25">
      <c r="A77" s="211" t="s">
        <v>2208</v>
      </c>
      <c r="B77" s="289"/>
      <c r="C77" s="191" t="s">
        <v>304</v>
      </c>
      <c r="D77" s="191" t="s">
        <v>386</v>
      </c>
      <c r="E77" s="191" t="s">
        <v>387</v>
      </c>
      <c r="F77" s="184" t="s">
        <v>388</v>
      </c>
      <c r="G77" s="184" t="s">
        <v>362</v>
      </c>
      <c r="H77" s="184" t="s">
        <v>389</v>
      </c>
      <c r="I77" s="184" t="s">
        <v>410</v>
      </c>
      <c r="J77" s="185">
        <v>188</v>
      </c>
      <c r="K77" s="186" t="s">
        <v>310</v>
      </c>
      <c r="L77" s="188" t="s">
        <v>2311</v>
      </c>
      <c r="N77" s="211" t="s">
        <v>2206</v>
      </c>
      <c r="O77" s="211" t="str">
        <f>INDEX('Standard Descriptions'!$E:$E,MATCH(Guidance!E77,'Standard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7" s="290" t="s">
        <v>2207</v>
      </c>
      <c r="Q77" s="290" t="s">
        <v>310</v>
      </c>
      <c r="R77" s="290" t="str">
        <f t="shared" si="3"/>
        <v>Passenger Motorbikes</v>
      </c>
      <c r="S77" s="290" t="str">
        <f t="shared" si="5"/>
        <v>//**Passenger Motorbikes: **</v>
      </c>
      <c r="T77" s="277" t="str">
        <f t="shared" si="4"/>
        <v>//**Passenger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U77" s="307"/>
    </row>
    <row r="78" spans="1:21" x14ac:dyDescent="0.25">
      <c r="A78" s="211" t="s">
        <v>2208</v>
      </c>
      <c r="B78" s="289"/>
      <c r="C78" s="191" t="s">
        <v>304</v>
      </c>
      <c r="D78" s="191" t="s">
        <v>386</v>
      </c>
      <c r="E78" s="191" t="s">
        <v>387</v>
      </c>
      <c r="F78" s="184" t="s">
        <v>396</v>
      </c>
      <c r="G78" s="184" t="s">
        <v>362</v>
      </c>
      <c r="H78" s="184" t="s">
        <v>397</v>
      </c>
      <c r="I78" s="184" t="s">
        <v>410</v>
      </c>
      <c r="J78" s="185">
        <v>591</v>
      </c>
      <c r="K78" s="193" t="s">
        <v>332</v>
      </c>
      <c r="L78" s="188"/>
      <c r="N78" s="211" t="s">
        <v>2206</v>
      </c>
      <c r="O78" s="211" t="str">
        <f>INDEX('Standard Descriptions'!$E:$E,MATCH(Guidance!E78,'Standard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8" s="290" t="s">
        <v>2207</v>
      </c>
      <c r="Q78" s="290" t="s">
        <v>310</v>
      </c>
      <c r="R78" s="290" t="str">
        <f t="shared" si="3"/>
        <v>Freight Motorbikes</v>
      </c>
      <c r="S78" s="290" t="str">
        <f t="shared" si="5"/>
        <v>//**Freight Motorbikes: **</v>
      </c>
      <c r="T78" s="277" t="str">
        <f t="shared" si="4"/>
        <v/>
      </c>
      <c r="U78" s="307"/>
    </row>
    <row r="79" spans="1:21" s="292" customFormat="1" ht="60" x14ac:dyDescent="0.25">
      <c r="A79" s="293" t="s">
        <v>2205</v>
      </c>
      <c r="B79" s="279"/>
      <c r="C79" s="293" t="s">
        <v>304</v>
      </c>
      <c r="D79" s="292" t="s">
        <v>412</v>
      </c>
      <c r="E79" s="292" t="str">
        <f>E80</f>
        <v>Additional EV Subsidy Percentage</v>
      </c>
      <c r="M79" s="278"/>
      <c r="N79" s="294" t="s">
        <v>2206</v>
      </c>
      <c r="O79" s="294" t="str">
        <f>INDEX('Standard Descriptions'!$E:$E,MATCH(Guidance!E79,'Standard Descriptions'!$C:$C,0))</f>
        <v xml:space="preserve"> This policy causes government to pay for the specified percentage of the purchase price of new battery electric passenger LDVs.  This is in addition to EV subsidies that exist in the BAU case.  // </v>
      </c>
      <c r="P79" s="292" t="s">
        <v>2207</v>
      </c>
      <c r="Q79" s="292" t="s">
        <v>310</v>
      </c>
      <c r="S79" s="292" t="str">
        <f t="shared" si="5"/>
        <v/>
      </c>
      <c r="T79" s="292" t="str">
        <f t="shared" si="4"/>
        <v/>
      </c>
      <c r="U79" s="288" t="str">
        <f>N79&amp;O79&amp;P79&amp;T80&amp;T81&amp;T82&amp;T83&amp;T84&amp;T85&amp;T86&amp;T87&amp;T88&amp;T89&amp;T90&amp;T91</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row>
    <row r="80" spans="1:21" x14ac:dyDescent="0.25">
      <c r="A80" s="211" t="s">
        <v>2208</v>
      </c>
      <c r="B80" s="289"/>
      <c r="C80" s="184" t="s">
        <v>304</v>
      </c>
      <c r="D80" s="184" t="s">
        <v>412</v>
      </c>
      <c r="E80" s="184" t="s">
        <v>413</v>
      </c>
      <c r="F80" s="186" t="s">
        <v>388</v>
      </c>
      <c r="G80" s="186" t="s">
        <v>307</v>
      </c>
      <c r="H80" s="186" t="s">
        <v>389</v>
      </c>
      <c r="I80" s="186" t="s">
        <v>307</v>
      </c>
      <c r="J80" s="185">
        <v>189</v>
      </c>
      <c r="K80" s="186" t="s">
        <v>310</v>
      </c>
      <c r="L80" s="300" t="str">
        <f>_xlfn.CONCAT("The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data.",IF('Supporting Data'!$AZ$6=0," This state has no additional state subsidies. ",_xlfn.CONCAT("As of late 2020, there is an additional state subsidy of $",'Supporting Data'!$AN$6,".")))</f>
        <v xml:space="preserve">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N80" s="211" t="s">
        <v>2206</v>
      </c>
      <c r="O80" s="211" t="str">
        <f>INDEX('Standard Descriptions'!$E:$E,MATCH(Guidance!E80,'Standard Descriptions'!$C:$C,0))</f>
        <v xml:space="preserve"> This policy causes government to pay for the specified percentage of the purchase price of new battery electric passenger LDVs.  This is in addition to EV subsidies that exist in the BAU case.  // </v>
      </c>
      <c r="P80" s="290" t="s">
        <v>2207</v>
      </c>
      <c r="Q80" s="290" t="s">
        <v>310</v>
      </c>
      <c r="R80" s="290" t="str">
        <f t="shared" ref="R80:R91" si="6">H80&amp;" "&amp;I80</f>
        <v>Passenger LDVs</v>
      </c>
      <c r="S80" s="290" t="str">
        <f t="shared" si="5"/>
        <v>//**Passenger LDVs: **</v>
      </c>
      <c r="T80" s="277" t="str">
        <f t="shared" si="4"/>
        <v xml:space="preserve">//**Passenger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row>
    <row r="81" spans="1:21" x14ac:dyDescent="0.25">
      <c r="A81" s="211" t="s">
        <v>2208</v>
      </c>
      <c r="B81" s="289"/>
      <c r="C81" s="191" t="s">
        <v>304</v>
      </c>
      <c r="D81" s="191" t="s">
        <v>412</v>
      </c>
      <c r="E81" s="191" t="s">
        <v>413</v>
      </c>
      <c r="F81" s="184" t="s">
        <v>396</v>
      </c>
      <c r="G81" s="184" t="s">
        <v>307</v>
      </c>
      <c r="H81" s="184" t="s">
        <v>397</v>
      </c>
      <c r="I81" s="184" t="s">
        <v>307</v>
      </c>
      <c r="J81" s="43">
        <v>592</v>
      </c>
      <c r="K81" s="193" t="s">
        <v>332</v>
      </c>
      <c r="L81" s="203"/>
      <c r="N81" s="211" t="s">
        <v>2206</v>
      </c>
      <c r="O81" s="211" t="str">
        <f>INDEX('Standard Descriptions'!$E:$E,MATCH(Guidance!E81,'Standard Descriptions'!$C:$C,0))</f>
        <v xml:space="preserve"> This policy causes government to pay for the specified percentage of the purchase price of new battery electric passenger LDVs.  This is in addition to EV subsidies that exist in the BAU case.  // </v>
      </c>
      <c r="P81" s="290" t="s">
        <v>2207</v>
      </c>
      <c r="Q81" s="290" t="s">
        <v>310</v>
      </c>
      <c r="R81" s="290" t="str">
        <f t="shared" si="6"/>
        <v>Freight LDVs</v>
      </c>
      <c r="S81" s="290" t="str">
        <f t="shared" si="5"/>
        <v>//**Freight LDVs: **</v>
      </c>
      <c r="T81" s="277" t="str">
        <f t="shared" si="4"/>
        <v/>
      </c>
    </row>
    <row r="82" spans="1:21" x14ac:dyDescent="0.25">
      <c r="A82" s="211" t="s">
        <v>2208</v>
      </c>
      <c r="B82" s="289"/>
      <c r="C82" s="191" t="s">
        <v>304</v>
      </c>
      <c r="D82" s="191" t="s">
        <v>412</v>
      </c>
      <c r="E82" s="191" t="s">
        <v>413</v>
      </c>
      <c r="F82" s="184" t="s">
        <v>388</v>
      </c>
      <c r="G82" s="184" t="s">
        <v>334</v>
      </c>
      <c r="H82" s="184" t="s">
        <v>389</v>
      </c>
      <c r="I82" s="184" t="s">
        <v>334</v>
      </c>
      <c r="J82" s="43">
        <v>593</v>
      </c>
      <c r="K82" s="193" t="s">
        <v>332</v>
      </c>
      <c r="L82" s="203"/>
      <c r="N82" s="211" t="s">
        <v>2206</v>
      </c>
      <c r="O82" s="211" t="str">
        <f>INDEX('Standard Descriptions'!$E:$E,MATCH(Guidance!E82,'Standard Descriptions'!$C:$C,0))</f>
        <v xml:space="preserve"> This policy causes government to pay for the specified percentage of the purchase price of new battery electric passenger LDVs.  This is in addition to EV subsidies that exist in the BAU case.  // </v>
      </c>
      <c r="P82" s="290" t="s">
        <v>2207</v>
      </c>
      <c r="Q82" s="290" t="s">
        <v>310</v>
      </c>
      <c r="R82" s="290" t="str">
        <f t="shared" si="6"/>
        <v>Passenger HDVs</v>
      </c>
      <c r="S82" s="290" t="str">
        <f t="shared" si="5"/>
        <v>//**Passenger HDVs: **</v>
      </c>
      <c r="T82" s="277" t="str">
        <f t="shared" si="4"/>
        <v/>
      </c>
    </row>
    <row r="83" spans="1:21" x14ac:dyDescent="0.25">
      <c r="A83" s="211" t="s">
        <v>2208</v>
      </c>
      <c r="B83" s="289"/>
      <c r="C83" s="191" t="s">
        <v>304</v>
      </c>
      <c r="D83" s="191" t="s">
        <v>412</v>
      </c>
      <c r="E83" s="191" t="s">
        <v>413</v>
      </c>
      <c r="F83" s="184" t="s">
        <v>396</v>
      </c>
      <c r="G83" s="184" t="s">
        <v>334</v>
      </c>
      <c r="H83" s="184" t="s">
        <v>397</v>
      </c>
      <c r="I83" s="184" t="s">
        <v>334</v>
      </c>
      <c r="J83" s="43">
        <v>594</v>
      </c>
      <c r="K83" s="193" t="s">
        <v>332</v>
      </c>
      <c r="L83" s="203"/>
      <c r="N83" s="211" t="s">
        <v>2206</v>
      </c>
      <c r="O83" s="211" t="str">
        <f>INDEX('Standard Descriptions'!$E:$E,MATCH(Guidance!E83,'Standard Descriptions'!$C:$C,0))</f>
        <v xml:space="preserve"> This policy causes government to pay for the specified percentage of the purchase price of new battery electric passenger LDVs.  This is in addition to EV subsidies that exist in the BAU case.  // </v>
      </c>
      <c r="P83" s="290" t="s">
        <v>2207</v>
      </c>
      <c r="Q83" s="290" t="s">
        <v>310</v>
      </c>
      <c r="R83" s="290" t="str">
        <f t="shared" si="6"/>
        <v>Freight HDVs</v>
      </c>
      <c r="S83" s="290" t="str">
        <f t="shared" si="5"/>
        <v>//**Freight HDVs: **</v>
      </c>
      <c r="T83" s="277" t="str">
        <f t="shared" si="4"/>
        <v/>
      </c>
    </row>
    <row r="84" spans="1:21" x14ac:dyDescent="0.25">
      <c r="A84" s="211" t="s">
        <v>2208</v>
      </c>
      <c r="B84" s="289"/>
      <c r="C84" s="191" t="s">
        <v>304</v>
      </c>
      <c r="D84" s="191" t="s">
        <v>412</v>
      </c>
      <c r="E84" s="191" t="s">
        <v>413</v>
      </c>
      <c r="F84" s="184" t="s">
        <v>388</v>
      </c>
      <c r="G84" s="184" t="s">
        <v>343</v>
      </c>
      <c r="H84" s="184" t="s">
        <v>389</v>
      </c>
      <c r="I84" s="184" t="s">
        <v>402</v>
      </c>
      <c r="J84" s="43">
        <v>595</v>
      </c>
      <c r="K84" s="193" t="s">
        <v>332</v>
      </c>
      <c r="L84" s="203"/>
      <c r="N84" s="211" t="s">
        <v>2206</v>
      </c>
      <c r="O84" s="211" t="str">
        <f>INDEX('Standard Descriptions'!$E:$E,MATCH(Guidance!E84,'Standard Descriptions'!$C:$C,0))</f>
        <v xml:space="preserve"> This policy causes government to pay for the specified percentage of the purchase price of new battery electric passenger LDVs.  This is in addition to EV subsidies that exist in the BAU case.  // </v>
      </c>
      <c r="P84" s="290" t="s">
        <v>2207</v>
      </c>
      <c r="Q84" s="290" t="s">
        <v>310</v>
      </c>
      <c r="R84" s="290" t="str">
        <f t="shared" si="6"/>
        <v>Passenger Aircraft</v>
      </c>
      <c r="S84" s="290" t="str">
        <f t="shared" si="5"/>
        <v>//**Passenger Aircraft: **</v>
      </c>
      <c r="T84" s="277" t="str">
        <f t="shared" si="4"/>
        <v/>
      </c>
    </row>
    <row r="85" spans="1:21" x14ac:dyDescent="0.25">
      <c r="A85" s="211" t="s">
        <v>2208</v>
      </c>
      <c r="B85" s="289"/>
      <c r="C85" s="191" t="s">
        <v>304</v>
      </c>
      <c r="D85" s="191" t="s">
        <v>412</v>
      </c>
      <c r="E85" s="191" t="s">
        <v>413</v>
      </c>
      <c r="F85" s="184" t="s">
        <v>396</v>
      </c>
      <c r="G85" s="184" t="s">
        <v>343</v>
      </c>
      <c r="H85" s="184" t="s">
        <v>397</v>
      </c>
      <c r="I85" s="184" t="s">
        <v>402</v>
      </c>
      <c r="J85" s="43">
        <v>596</v>
      </c>
      <c r="K85" s="193" t="s">
        <v>332</v>
      </c>
      <c r="L85" s="203"/>
      <c r="N85" s="211" t="s">
        <v>2206</v>
      </c>
      <c r="O85" s="211" t="str">
        <f>INDEX('Standard Descriptions'!$E:$E,MATCH(Guidance!E85,'Standard Descriptions'!$C:$C,0))</f>
        <v xml:space="preserve"> This policy causes government to pay for the specified percentage of the purchase price of new battery electric passenger LDVs.  This is in addition to EV subsidies that exist in the BAU case.  // </v>
      </c>
      <c r="P85" s="290" t="s">
        <v>2207</v>
      </c>
      <c r="Q85" s="290" t="s">
        <v>310</v>
      </c>
      <c r="R85" s="290" t="str">
        <f t="shared" si="6"/>
        <v>Freight Aircraft</v>
      </c>
      <c r="S85" s="290" t="str">
        <f t="shared" si="5"/>
        <v>//**Freight Aircraft: **</v>
      </c>
      <c r="T85" s="277" t="str">
        <f t="shared" si="4"/>
        <v/>
      </c>
    </row>
    <row r="86" spans="1:21" x14ac:dyDescent="0.25">
      <c r="A86" s="211" t="s">
        <v>2208</v>
      </c>
      <c r="B86" s="289"/>
      <c r="C86" s="191" t="s">
        <v>304</v>
      </c>
      <c r="D86" s="191" t="s">
        <v>412</v>
      </c>
      <c r="E86" s="191" t="s">
        <v>413</v>
      </c>
      <c r="F86" s="184" t="s">
        <v>388</v>
      </c>
      <c r="G86" s="184" t="s">
        <v>346</v>
      </c>
      <c r="H86" s="184" t="s">
        <v>389</v>
      </c>
      <c r="I86" s="184" t="s">
        <v>405</v>
      </c>
      <c r="J86" s="43">
        <v>597</v>
      </c>
      <c r="K86" s="193" t="s">
        <v>332</v>
      </c>
      <c r="L86" s="203"/>
      <c r="N86" s="211" t="s">
        <v>2206</v>
      </c>
      <c r="O86" s="211" t="str">
        <f>INDEX('Standard Descriptions'!$E:$E,MATCH(Guidance!E86,'Standard Descriptions'!$C:$C,0))</f>
        <v xml:space="preserve"> This policy causes government to pay for the specified percentage of the purchase price of new battery electric passenger LDVs.  This is in addition to EV subsidies that exist in the BAU case.  // </v>
      </c>
      <c r="P86" s="290" t="s">
        <v>2207</v>
      </c>
      <c r="Q86" s="290" t="s">
        <v>310</v>
      </c>
      <c r="R86" s="290" t="str">
        <f t="shared" si="6"/>
        <v>Passenger Rail</v>
      </c>
      <c r="S86" s="290" t="str">
        <f t="shared" si="5"/>
        <v>//**Passenger Rail: **</v>
      </c>
      <c r="T86" s="277" t="str">
        <f t="shared" si="4"/>
        <v/>
      </c>
    </row>
    <row r="87" spans="1:21" x14ac:dyDescent="0.25">
      <c r="A87" s="211" t="s">
        <v>2208</v>
      </c>
      <c r="B87" s="289"/>
      <c r="C87" s="191" t="s">
        <v>304</v>
      </c>
      <c r="D87" s="191" t="s">
        <v>412</v>
      </c>
      <c r="E87" s="191" t="s">
        <v>413</v>
      </c>
      <c r="F87" s="184" t="s">
        <v>396</v>
      </c>
      <c r="G87" s="184" t="s">
        <v>346</v>
      </c>
      <c r="H87" s="184" t="s">
        <v>397</v>
      </c>
      <c r="I87" s="184" t="s">
        <v>405</v>
      </c>
      <c r="J87" s="43">
        <v>598</v>
      </c>
      <c r="K87" s="193" t="s">
        <v>332</v>
      </c>
      <c r="L87" s="203"/>
      <c r="N87" s="211" t="s">
        <v>2206</v>
      </c>
      <c r="O87" s="211" t="str">
        <f>INDEX('Standard Descriptions'!$E:$E,MATCH(Guidance!E87,'Standard Descriptions'!$C:$C,0))</f>
        <v xml:space="preserve"> This policy causes government to pay for the specified percentage of the purchase price of new battery electric passenger LDVs.  This is in addition to EV subsidies that exist in the BAU case.  // </v>
      </c>
      <c r="P87" s="290" t="s">
        <v>2207</v>
      </c>
      <c r="Q87" s="290" t="s">
        <v>310</v>
      </c>
      <c r="R87" s="290" t="str">
        <f t="shared" si="6"/>
        <v>Freight Rail</v>
      </c>
      <c r="S87" s="290" t="str">
        <f t="shared" si="5"/>
        <v>//**Freight Rail: **</v>
      </c>
      <c r="T87" s="277" t="str">
        <f t="shared" si="4"/>
        <v/>
      </c>
    </row>
    <row r="88" spans="1:21" x14ac:dyDescent="0.25">
      <c r="A88" s="211" t="s">
        <v>2208</v>
      </c>
      <c r="B88" s="289"/>
      <c r="C88" s="191" t="s">
        <v>304</v>
      </c>
      <c r="D88" s="191" t="s">
        <v>412</v>
      </c>
      <c r="E88" s="191" t="s">
        <v>413</v>
      </c>
      <c r="F88" s="184" t="s">
        <v>388</v>
      </c>
      <c r="G88" s="184" t="s">
        <v>354</v>
      </c>
      <c r="H88" s="184" t="s">
        <v>389</v>
      </c>
      <c r="I88" s="184" t="s">
        <v>406</v>
      </c>
      <c r="J88" s="43">
        <v>599</v>
      </c>
      <c r="K88" s="193" t="s">
        <v>332</v>
      </c>
      <c r="L88" s="203"/>
      <c r="N88" s="211" t="s">
        <v>2206</v>
      </c>
      <c r="O88" s="211" t="str">
        <f>INDEX('Standard Descriptions'!$E:$E,MATCH(Guidance!E88,'Standard Descriptions'!$C:$C,0))</f>
        <v xml:space="preserve"> This policy causes government to pay for the specified percentage of the purchase price of new battery electric passenger LDVs.  This is in addition to EV subsidies that exist in the BAU case.  // </v>
      </c>
      <c r="P88" s="290" t="s">
        <v>2207</v>
      </c>
      <c r="Q88" s="290" t="s">
        <v>310</v>
      </c>
      <c r="R88" s="290" t="str">
        <f t="shared" si="6"/>
        <v>Passenger Ships</v>
      </c>
      <c r="S88" s="290" t="str">
        <f t="shared" si="5"/>
        <v>//**Passenger Ships: **</v>
      </c>
      <c r="T88" s="277" t="str">
        <f t="shared" si="4"/>
        <v/>
      </c>
    </row>
    <row r="89" spans="1:21" x14ac:dyDescent="0.25">
      <c r="A89" s="211" t="s">
        <v>2208</v>
      </c>
      <c r="B89" s="289"/>
      <c r="C89" s="191" t="s">
        <v>304</v>
      </c>
      <c r="D89" s="191" t="s">
        <v>412</v>
      </c>
      <c r="E89" s="191" t="s">
        <v>413</v>
      </c>
      <c r="F89" s="184" t="s">
        <v>396</v>
      </c>
      <c r="G89" s="184" t="s">
        <v>354</v>
      </c>
      <c r="H89" s="184" t="s">
        <v>397</v>
      </c>
      <c r="I89" s="184" t="s">
        <v>406</v>
      </c>
      <c r="J89" s="43">
        <v>600</v>
      </c>
      <c r="K89" s="193" t="s">
        <v>332</v>
      </c>
      <c r="L89" s="203"/>
      <c r="N89" s="211" t="s">
        <v>2206</v>
      </c>
      <c r="O89" s="211" t="str">
        <f>INDEX('Standard Descriptions'!$E:$E,MATCH(Guidance!E89,'Standard Descriptions'!$C:$C,0))</f>
        <v xml:space="preserve"> This policy causes government to pay for the specified percentage of the purchase price of new battery electric passenger LDVs.  This is in addition to EV subsidies that exist in the BAU case.  // </v>
      </c>
      <c r="P89" s="290" t="s">
        <v>2207</v>
      </c>
      <c r="Q89" s="290" t="s">
        <v>310</v>
      </c>
      <c r="R89" s="290" t="str">
        <f t="shared" si="6"/>
        <v>Freight Ships</v>
      </c>
      <c r="S89" s="290" t="str">
        <f t="shared" si="5"/>
        <v>//**Freight Ships: **</v>
      </c>
      <c r="T89" s="277" t="str">
        <f t="shared" si="4"/>
        <v/>
      </c>
    </row>
    <row r="90" spans="1:21" x14ac:dyDescent="0.25">
      <c r="A90" s="211" t="s">
        <v>2208</v>
      </c>
      <c r="B90" s="289"/>
      <c r="C90" s="191" t="s">
        <v>304</v>
      </c>
      <c r="D90" s="191" t="s">
        <v>412</v>
      </c>
      <c r="E90" s="191" t="s">
        <v>413</v>
      </c>
      <c r="F90" s="184" t="s">
        <v>388</v>
      </c>
      <c r="G90" s="184" t="s">
        <v>362</v>
      </c>
      <c r="H90" s="184" t="s">
        <v>389</v>
      </c>
      <c r="I90" s="184" t="s">
        <v>410</v>
      </c>
      <c r="J90" s="43">
        <v>601</v>
      </c>
      <c r="K90" s="193" t="s">
        <v>332</v>
      </c>
      <c r="L90" s="203"/>
      <c r="N90" s="211" t="s">
        <v>2206</v>
      </c>
      <c r="O90" s="211" t="str">
        <f>INDEX('Standard Descriptions'!$E:$E,MATCH(Guidance!E90,'Standard Descriptions'!$C:$C,0))</f>
        <v xml:space="preserve"> This policy causes government to pay for the specified percentage of the purchase price of new battery electric passenger LDVs.  This is in addition to EV subsidies that exist in the BAU case.  // </v>
      </c>
      <c r="P90" s="290" t="s">
        <v>2207</v>
      </c>
      <c r="Q90" s="290" t="s">
        <v>310</v>
      </c>
      <c r="R90" s="290" t="str">
        <f t="shared" si="6"/>
        <v>Passenger Motorbikes</v>
      </c>
      <c r="S90" s="290" t="str">
        <f t="shared" si="5"/>
        <v>//**Passenger Motorbikes: **</v>
      </c>
      <c r="T90" s="277" t="str">
        <f t="shared" si="4"/>
        <v/>
      </c>
    </row>
    <row r="91" spans="1:21" x14ac:dyDescent="0.25">
      <c r="A91" s="211" t="s">
        <v>2208</v>
      </c>
      <c r="B91" s="289"/>
      <c r="C91" s="191" t="s">
        <v>304</v>
      </c>
      <c r="D91" s="191" t="s">
        <v>412</v>
      </c>
      <c r="E91" s="191" t="s">
        <v>413</v>
      </c>
      <c r="F91" s="184" t="s">
        <v>396</v>
      </c>
      <c r="G91" s="184" t="s">
        <v>362</v>
      </c>
      <c r="H91" s="184" t="s">
        <v>397</v>
      </c>
      <c r="I91" s="184" t="s">
        <v>410</v>
      </c>
      <c r="J91" s="43">
        <v>602</v>
      </c>
      <c r="K91" s="193" t="s">
        <v>332</v>
      </c>
      <c r="L91" s="203"/>
      <c r="N91" s="211" t="s">
        <v>2206</v>
      </c>
      <c r="O91" s="211" t="str">
        <f>INDEX('Standard Descriptions'!$E:$E,MATCH(Guidance!E91,'Standard Descriptions'!$C:$C,0))</f>
        <v xml:space="preserve"> This policy causes government to pay for the specified percentage of the purchase price of new battery electric passenger LDVs.  This is in addition to EV subsidies that exist in the BAU case.  // </v>
      </c>
      <c r="P91" s="290" t="s">
        <v>2207</v>
      </c>
      <c r="Q91" s="290" t="s">
        <v>310</v>
      </c>
      <c r="R91" s="290" t="str">
        <f t="shared" si="6"/>
        <v>Freight Motorbikes</v>
      </c>
      <c r="S91" s="290" t="str">
        <f t="shared" si="5"/>
        <v>//**Freight Motorbikes: **</v>
      </c>
      <c r="T91" s="277" t="str">
        <f t="shared" si="4"/>
        <v/>
      </c>
    </row>
    <row r="92" spans="1:21" s="292" customFormat="1" ht="75" x14ac:dyDescent="0.25">
      <c r="A92" s="293" t="s">
        <v>2205</v>
      </c>
      <c r="B92" s="279"/>
      <c r="C92" s="312" t="s">
        <v>304</v>
      </c>
      <c r="D92" s="312" t="s">
        <v>420</v>
      </c>
      <c r="E92" s="312" t="s">
        <v>421</v>
      </c>
      <c r="F92" s="313"/>
      <c r="G92" s="313"/>
      <c r="H92" s="313"/>
      <c r="I92" s="313"/>
      <c r="J92" s="325">
        <v>1</v>
      </c>
      <c r="K92" s="313" t="s">
        <v>310</v>
      </c>
      <c r="L92" s="314" t="s">
        <v>2312</v>
      </c>
      <c r="M92" s="279"/>
      <c r="N92" s="294" t="s">
        <v>2206</v>
      </c>
      <c r="O92" s="294" t="str">
        <f>INDEX('Standard Descriptions'!$E:$E,MATCH(Guidance!E92,'Standard Descriptions'!$C:$C,0))</f>
        <v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v>
      </c>
      <c r="P92" s="293" t="s">
        <v>2207</v>
      </c>
      <c r="Q92" s="293" t="s">
        <v>332</v>
      </c>
      <c r="S92" s="292" t="str">
        <f t="shared" si="5"/>
        <v/>
      </c>
      <c r="T92" s="292" t="str">
        <f t="shared" si="4"/>
        <v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U92" s="288" t="str">
        <f>N92&amp;O92&amp;P92&amp;T92</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row>
    <row r="93" spans="1:21" s="292" customFormat="1" ht="315" x14ac:dyDescent="0.25">
      <c r="A93" s="293" t="s">
        <v>2205</v>
      </c>
      <c r="B93" s="279"/>
      <c r="C93" s="293" t="s">
        <v>304</v>
      </c>
      <c r="D93" s="293" t="s">
        <v>429</v>
      </c>
      <c r="E93" s="293" t="str">
        <f>E94</f>
        <v>Percentage Additional Improvement of Fuel Economy Std</v>
      </c>
      <c r="F93" s="293"/>
      <c r="G93" s="293"/>
      <c r="H93" s="293"/>
      <c r="I93" s="293"/>
      <c r="J93" s="293"/>
      <c r="K93" s="293"/>
      <c r="L93" s="293"/>
      <c r="M93" s="279"/>
      <c r="N93" s="294" t="s">
        <v>2206</v>
      </c>
      <c r="O93" s="294" t="str">
        <f>INDEX('Standard Descriptions'!$E:$E,MATCH(Guidance!E93,'Standard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3" s="292" t="s">
        <v>2207</v>
      </c>
      <c r="Q93" s="292" t="s">
        <v>310</v>
      </c>
      <c r="S93" s="292" t="str">
        <f t="shared" si="5"/>
        <v/>
      </c>
      <c r="T93" s="292" t="str">
        <f t="shared" si="4"/>
        <v/>
      </c>
      <c r="U93" s="288" t="str">
        <f>N93&amp;O93&amp;P93&amp;T94&amp;T95&amp;T96&amp;T97&amp;T98&amp;T99&amp;T100&amp;T101&amp;T102&amp;T103&amp;T104&amp;T105</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row>
    <row r="94" spans="1:21" x14ac:dyDescent="0.25">
      <c r="A94" s="211" t="s">
        <v>2208</v>
      </c>
      <c r="B94" s="289"/>
      <c r="C94" s="183" t="s">
        <v>304</v>
      </c>
      <c r="D94" s="183" t="s">
        <v>429</v>
      </c>
      <c r="E94" s="183" t="s">
        <v>430</v>
      </c>
      <c r="F94" s="186" t="s">
        <v>388</v>
      </c>
      <c r="G94" s="186" t="s">
        <v>307</v>
      </c>
      <c r="H94" s="186" t="s">
        <v>389</v>
      </c>
      <c r="I94" s="186" t="s">
        <v>307</v>
      </c>
      <c r="J94" s="43">
        <v>362</v>
      </c>
      <c r="K94" s="193" t="s">
        <v>310</v>
      </c>
      <c r="L94" s="188" t="s">
        <v>2313</v>
      </c>
      <c r="N94" s="211" t="s">
        <v>2206</v>
      </c>
      <c r="O94" s="211" t="str">
        <f>INDEX('Standard Descriptions'!$E:$E,MATCH(Guidance!E94,'Standard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4" s="290" t="s">
        <v>2207</v>
      </c>
      <c r="Q94" s="290" t="s">
        <v>310</v>
      </c>
      <c r="R94" s="290" t="str">
        <f t="shared" ref="R94:R105" si="7">H94&amp;" "&amp;I94</f>
        <v>Passenger LDVs</v>
      </c>
      <c r="S94" s="290" t="str">
        <f t="shared" si="5"/>
        <v>//**Passenger LDVs: **</v>
      </c>
      <c r="T94" s="277" t="str">
        <f t="shared" si="4"/>
        <v>//**Passenger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v>
      </c>
    </row>
    <row r="95" spans="1:21" x14ac:dyDescent="0.25">
      <c r="A95" s="211" t="s">
        <v>2208</v>
      </c>
      <c r="B95" s="289"/>
      <c r="C95" s="191" t="s">
        <v>304</v>
      </c>
      <c r="D95" s="191" t="s">
        <v>429</v>
      </c>
      <c r="E95" s="191" t="s">
        <v>430</v>
      </c>
      <c r="F95" s="186" t="s">
        <v>396</v>
      </c>
      <c r="G95" s="186" t="s">
        <v>307</v>
      </c>
      <c r="H95" s="186" t="s">
        <v>397</v>
      </c>
      <c r="I95" s="186" t="s">
        <v>307</v>
      </c>
      <c r="J95" s="43">
        <v>363</v>
      </c>
      <c r="K95" s="193" t="s">
        <v>310</v>
      </c>
      <c r="L95" s="188" t="s">
        <v>2313</v>
      </c>
      <c r="N95" s="211" t="s">
        <v>2206</v>
      </c>
      <c r="O95" s="211" t="str">
        <f>INDEX('Standard Descriptions'!$E:$E,MATCH(Guidance!E95,'Standard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5" s="290" t="s">
        <v>2207</v>
      </c>
      <c r="Q95" s="290" t="s">
        <v>310</v>
      </c>
      <c r="R95" s="290" t="str">
        <f t="shared" si="7"/>
        <v>Freight LDVs</v>
      </c>
      <c r="S95" s="290" t="str">
        <f t="shared" si="5"/>
        <v>//**Freight LDVs: **</v>
      </c>
      <c r="T95" s="277" t="str">
        <f t="shared" si="4"/>
        <v>//**Freight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v>
      </c>
    </row>
    <row r="96" spans="1:21" x14ac:dyDescent="0.25">
      <c r="A96" s="211" t="s">
        <v>2208</v>
      </c>
      <c r="B96" s="289"/>
      <c r="C96" s="191" t="s">
        <v>304</v>
      </c>
      <c r="D96" s="191" t="s">
        <v>429</v>
      </c>
      <c r="E96" s="191" t="s">
        <v>430</v>
      </c>
      <c r="F96" s="186" t="s">
        <v>388</v>
      </c>
      <c r="G96" s="186" t="s">
        <v>334</v>
      </c>
      <c r="H96" s="186" t="s">
        <v>389</v>
      </c>
      <c r="I96" s="186" t="s">
        <v>334</v>
      </c>
      <c r="J96" s="43">
        <v>364</v>
      </c>
      <c r="K96" s="193" t="s">
        <v>310</v>
      </c>
      <c r="L96" s="188" t="s">
        <v>2314</v>
      </c>
      <c r="N96" s="211" t="s">
        <v>2206</v>
      </c>
      <c r="O96" s="211" t="str">
        <f>INDEX('Standard Descriptions'!$E:$E,MATCH(Guidance!E96,'Standard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6" s="290" t="s">
        <v>2207</v>
      </c>
      <c r="Q96" s="290" t="s">
        <v>310</v>
      </c>
      <c r="R96" s="290" t="str">
        <f t="shared" si="7"/>
        <v>Passenger HDVs</v>
      </c>
      <c r="S96" s="290" t="str">
        <f t="shared" si="5"/>
        <v>//**Passenger HDVs: **</v>
      </c>
      <c r="T96" s="277" t="str">
        <f t="shared" si="4"/>
        <v>//**Passenger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v>
      </c>
    </row>
    <row r="97" spans="1:21" x14ac:dyDescent="0.25">
      <c r="A97" s="211" t="s">
        <v>2208</v>
      </c>
      <c r="B97" s="289"/>
      <c r="C97" s="191" t="s">
        <v>304</v>
      </c>
      <c r="D97" s="191" t="s">
        <v>429</v>
      </c>
      <c r="E97" s="191" t="s">
        <v>430</v>
      </c>
      <c r="F97" s="186" t="s">
        <v>396</v>
      </c>
      <c r="G97" s="186" t="s">
        <v>334</v>
      </c>
      <c r="H97" s="186" t="s">
        <v>397</v>
      </c>
      <c r="I97" s="186" t="s">
        <v>334</v>
      </c>
      <c r="J97" s="43">
        <v>365</v>
      </c>
      <c r="K97" s="193" t="s">
        <v>310</v>
      </c>
      <c r="L97" s="188" t="s">
        <v>2315</v>
      </c>
      <c r="N97" s="211" t="s">
        <v>2206</v>
      </c>
      <c r="O97" s="211" t="str">
        <f>INDEX('Standard Descriptions'!$E:$E,MATCH(Guidance!E97,'Standard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7" s="290" t="s">
        <v>2207</v>
      </c>
      <c r="Q97" s="290" t="s">
        <v>310</v>
      </c>
      <c r="R97" s="290" t="str">
        <f t="shared" si="7"/>
        <v>Freight HDVs</v>
      </c>
      <c r="S97" s="290" t="str">
        <f t="shared" si="5"/>
        <v>//**Freight HDVs: **</v>
      </c>
      <c r="T97" s="277" t="str">
        <f t="shared" si="4"/>
        <v>//**Freight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v>
      </c>
    </row>
    <row r="98" spans="1:21" x14ac:dyDescent="0.25">
      <c r="A98" s="211" t="s">
        <v>2208</v>
      </c>
      <c r="B98" s="289"/>
      <c r="C98" s="191" t="s">
        <v>304</v>
      </c>
      <c r="D98" s="191" t="s">
        <v>429</v>
      </c>
      <c r="E98" s="191" t="s">
        <v>430</v>
      </c>
      <c r="F98" s="186" t="s">
        <v>388</v>
      </c>
      <c r="G98" s="186" t="s">
        <v>343</v>
      </c>
      <c r="H98" s="186" t="s">
        <v>389</v>
      </c>
      <c r="I98" s="186" t="s">
        <v>402</v>
      </c>
      <c r="J98" s="43">
        <v>366</v>
      </c>
      <c r="K98" s="193" t="s">
        <v>310</v>
      </c>
      <c r="L98" s="203" t="s">
        <v>2316</v>
      </c>
      <c r="N98" s="211" t="s">
        <v>2206</v>
      </c>
      <c r="O98" s="211" t="str">
        <f>INDEX('Standard Descriptions'!$E:$E,MATCH(Guidance!E98,'Standard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8" s="290" t="s">
        <v>2207</v>
      </c>
      <c r="Q98" s="290" t="s">
        <v>310</v>
      </c>
      <c r="R98" s="290" t="str">
        <f t="shared" si="7"/>
        <v>Passenger Aircraft</v>
      </c>
      <c r="S98" s="290" t="str">
        <f t="shared" si="5"/>
        <v>//**Passenger Aircraft: **</v>
      </c>
      <c r="T98" s="277" t="str">
        <f t="shared" si="4"/>
        <v>//**Passenger Aircraft: ** The U.S. currently does not have fuel economy standards for aircraft.  In the absence of standards, new passenger aircraft fuel economy is projected to improve roughly 17% from 2018-2050 in the BAU case.</v>
      </c>
    </row>
    <row r="99" spans="1:21" x14ac:dyDescent="0.25">
      <c r="A99" s="211" t="s">
        <v>2208</v>
      </c>
      <c r="B99" s="289"/>
      <c r="C99" s="191" t="s">
        <v>304</v>
      </c>
      <c r="D99" s="191" t="s">
        <v>429</v>
      </c>
      <c r="E99" s="191" t="s">
        <v>430</v>
      </c>
      <c r="F99" s="186" t="s">
        <v>396</v>
      </c>
      <c r="G99" s="186" t="s">
        <v>343</v>
      </c>
      <c r="H99" s="186" t="s">
        <v>397</v>
      </c>
      <c r="I99" s="186" t="s">
        <v>402</v>
      </c>
      <c r="J99" s="43">
        <v>367</v>
      </c>
      <c r="K99" s="193" t="s">
        <v>310</v>
      </c>
      <c r="L99" s="188" t="s">
        <v>2317</v>
      </c>
      <c r="N99" s="211" t="s">
        <v>2206</v>
      </c>
      <c r="O99" s="211" t="str">
        <f>INDEX('Standard Descriptions'!$E:$E,MATCH(Guidance!E99,'Standard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9" s="290" t="s">
        <v>2207</v>
      </c>
      <c r="Q99" s="290" t="s">
        <v>310</v>
      </c>
      <c r="R99" s="290" t="str">
        <f t="shared" si="7"/>
        <v>Freight Aircraft</v>
      </c>
      <c r="S99" s="290" t="str">
        <f t="shared" si="5"/>
        <v>//**Freight Aircraft: **</v>
      </c>
      <c r="T99" s="277" t="str">
        <f t="shared" si="4"/>
        <v>//**Freight Aircraft: ** The U.S. currently does not have fuel economy standards for aircraft.  In the absence of standards, new freight aircraft fuel economy is projected to improve roughly 50% from 2018-2050 in the BAU case.</v>
      </c>
    </row>
    <row r="100" spans="1:21" x14ac:dyDescent="0.25">
      <c r="A100" s="211" t="s">
        <v>2208</v>
      </c>
      <c r="B100" s="289"/>
      <c r="C100" s="191" t="s">
        <v>304</v>
      </c>
      <c r="D100" s="191" t="s">
        <v>429</v>
      </c>
      <c r="E100" s="191" t="s">
        <v>430</v>
      </c>
      <c r="F100" s="186" t="s">
        <v>388</v>
      </c>
      <c r="G100" s="186" t="s">
        <v>346</v>
      </c>
      <c r="H100" s="186" t="s">
        <v>389</v>
      </c>
      <c r="I100" s="186" t="s">
        <v>405</v>
      </c>
      <c r="J100" s="43">
        <v>368</v>
      </c>
      <c r="K100" s="193" t="s">
        <v>310</v>
      </c>
      <c r="L100" s="188" t="s">
        <v>2318</v>
      </c>
      <c r="N100" s="211" t="s">
        <v>2206</v>
      </c>
      <c r="O100" s="211" t="str">
        <f>INDEX('Standard Descriptions'!$E:$E,MATCH(Guidance!E100,'Standard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0" s="290" t="s">
        <v>2207</v>
      </c>
      <c r="Q100" s="290" t="s">
        <v>310</v>
      </c>
      <c r="R100" s="290" t="str">
        <f t="shared" si="7"/>
        <v>Passenger Rail</v>
      </c>
      <c r="S100" s="290" t="str">
        <f t="shared" si="5"/>
        <v>//**Passenger Rail: **</v>
      </c>
      <c r="T100" s="277" t="str">
        <f t="shared" si="4"/>
        <v>//**Passenger Rail: ** The U.S. currently does not have fuel economy standards for trains.  In the absence of standards, new passenger train fuel economy is not projected to change significantly from 2018-2050 in the BAU case.</v>
      </c>
    </row>
    <row r="101" spans="1:21" x14ac:dyDescent="0.25">
      <c r="A101" s="211" t="s">
        <v>2208</v>
      </c>
      <c r="B101" s="289"/>
      <c r="C101" s="191" t="s">
        <v>304</v>
      </c>
      <c r="D101" s="191" t="s">
        <v>429</v>
      </c>
      <c r="E101" s="191" t="s">
        <v>430</v>
      </c>
      <c r="F101" s="186" t="s">
        <v>396</v>
      </c>
      <c r="G101" s="186" t="s">
        <v>346</v>
      </c>
      <c r="H101" s="186" t="s">
        <v>397</v>
      </c>
      <c r="I101" s="186" t="s">
        <v>405</v>
      </c>
      <c r="J101" s="43">
        <v>369</v>
      </c>
      <c r="K101" s="193" t="s">
        <v>310</v>
      </c>
      <c r="L101" s="188" t="s">
        <v>2319</v>
      </c>
      <c r="N101" s="211" t="s">
        <v>2206</v>
      </c>
      <c r="O101" s="211" t="str">
        <f>INDEX('Standard Descriptions'!$E:$E,MATCH(Guidance!E101,'Standard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1" s="290" t="s">
        <v>2207</v>
      </c>
      <c r="Q101" s="290" t="s">
        <v>310</v>
      </c>
      <c r="R101" s="290" t="str">
        <f t="shared" si="7"/>
        <v>Freight Rail</v>
      </c>
      <c r="S101" s="290" t="str">
        <f t="shared" si="5"/>
        <v>//**Freight Rail: **</v>
      </c>
      <c r="T101" s="277" t="str">
        <f t="shared" si="4"/>
        <v>//**Freight Rail: ** The U.S. currently does not have fuel economy standards for trains.  In the absence of standards, new freight train fuel economy is projected to improve roughly 23% from 2018-2050 in the BAU case.</v>
      </c>
    </row>
    <row r="102" spans="1:21" x14ac:dyDescent="0.25">
      <c r="A102" s="211" t="s">
        <v>2208</v>
      </c>
      <c r="B102" s="289"/>
      <c r="C102" s="191" t="s">
        <v>304</v>
      </c>
      <c r="D102" s="191" t="s">
        <v>429</v>
      </c>
      <c r="E102" s="191" t="s">
        <v>430</v>
      </c>
      <c r="F102" s="186" t="s">
        <v>388</v>
      </c>
      <c r="G102" s="186" t="s">
        <v>354</v>
      </c>
      <c r="H102" s="186" t="s">
        <v>389</v>
      </c>
      <c r="I102" s="186" t="s">
        <v>406</v>
      </c>
      <c r="J102" s="43">
        <v>370</v>
      </c>
      <c r="K102" s="193" t="s">
        <v>310</v>
      </c>
      <c r="L102" s="188" t="s">
        <v>2320</v>
      </c>
      <c r="N102" s="211" t="s">
        <v>2206</v>
      </c>
      <c r="O102" s="211" t="str">
        <f>INDEX('Standard Descriptions'!$E:$E,MATCH(Guidance!E102,'Standard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2" s="290" t="s">
        <v>2207</v>
      </c>
      <c r="Q102" s="290" t="s">
        <v>310</v>
      </c>
      <c r="R102" s="290" t="str">
        <f t="shared" si="7"/>
        <v>Passenger Ships</v>
      </c>
      <c r="S102" s="290" t="str">
        <f t="shared" si="5"/>
        <v>//**Passenger Ships: **</v>
      </c>
      <c r="T102" s="277" t="str">
        <f t="shared" si="4"/>
        <v>//**Passenger Ships: ** The U.S. currently does not have fuel economy standards for ships.  In the absence of standards, new passenger ship fuel economy is not projected to change significantly from 2018-2050 in the BAU case.</v>
      </c>
    </row>
    <row r="103" spans="1:21" x14ac:dyDescent="0.25">
      <c r="A103" s="211" t="s">
        <v>2208</v>
      </c>
      <c r="B103" s="289"/>
      <c r="C103" s="191" t="s">
        <v>304</v>
      </c>
      <c r="D103" s="191" t="s">
        <v>429</v>
      </c>
      <c r="E103" s="191" t="s">
        <v>430</v>
      </c>
      <c r="F103" s="186" t="s">
        <v>396</v>
      </c>
      <c r="G103" s="186" t="s">
        <v>354</v>
      </c>
      <c r="H103" s="186" t="s">
        <v>397</v>
      </c>
      <c r="I103" s="186" t="s">
        <v>406</v>
      </c>
      <c r="J103" s="43">
        <v>371</v>
      </c>
      <c r="K103" s="193" t="s">
        <v>310</v>
      </c>
      <c r="L103" s="188" t="s">
        <v>2321</v>
      </c>
      <c r="N103" s="211" t="s">
        <v>2206</v>
      </c>
      <c r="O103" s="211" t="str">
        <f>INDEX('Standard Descriptions'!$E:$E,MATCH(Guidance!E103,'Standard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3" s="290" t="s">
        <v>2207</v>
      </c>
      <c r="Q103" s="290" t="s">
        <v>310</v>
      </c>
      <c r="R103" s="290" t="str">
        <f t="shared" si="7"/>
        <v>Freight Ships</v>
      </c>
      <c r="S103" s="290" t="str">
        <f t="shared" si="5"/>
        <v>//**Freight Ships: **</v>
      </c>
      <c r="T103" s="277" t="str">
        <f t="shared" si="4"/>
        <v>//**Freight Ships: ** The U.S. currently does not have fuel economy standards for ships.  In the absence of standards, new freight ship fuel economy is projected to improve roughly 21% from 2018-2050 in the BAU case.</v>
      </c>
    </row>
    <row r="104" spans="1:21" x14ac:dyDescent="0.25">
      <c r="A104" s="211" t="s">
        <v>2208</v>
      </c>
      <c r="B104" s="289"/>
      <c r="C104" s="191" t="s">
        <v>304</v>
      </c>
      <c r="D104" s="191" t="s">
        <v>429</v>
      </c>
      <c r="E104" s="191" t="s">
        <v>430</v>
      </c>
      <c r="F104" s="186" t="s">
        <v>388</v>
      </c>
      <c r="G104" s="186" t="s">
        <v>362</v>
      </c>
      <c r="H104" s="186" t="s">
        <v>389</v>
      </c>
      <c r="I104" s="186" t="s">
        <v>410</v>
      </c>
      <c r="J104" s="43">
        <v>372</v>
      </c>
      <c r="K104" s="193" t="s">
        <v>310</v>
      </c>
      <c r="L104" s="188" t="s">
        <v>2322</v>
      </c>
      <c r="N104" s="211" t="s">
        <v>2206</v>
      </c>
      <c r="O104" s="211" t="str">
        <f>INDEX('Standard Descriptions'!$E:$E,MATCH(Guidance!E104,'Standard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4" s="290" t="s">
        <v>2207</v>
      </c>
      <c r="Q104" s="290" t="s">
        <v>310</v>
      </c>
      <c r="R104" s="290" t="str">
        <f t="shared" si="7"/>
        <v>Passenger Motorbikes</v>
      </c>
      <c r="S104" s="290" t="str">
        <f t="shared" si="5"/>
        <v>//**Passenger Motorbikes: **</v>
      </c>
      <c r="T104" s="277" t="str">
        <f t="shared" si="4"/>
        <v>//**Passenger Motorbikes: ** The U.S. currently does not have fuel economy standards for motorbikes.  In the absence of standards, new motorbike fuel economy is not projected to change significantly from 2018-2050 in the BAU case.</v>
      </c>
    </row>
    <row r="105" spans="1:21" x14ac:dyDescent="0.25">
      <c r="A105" s="211" t="s">
        <v>2208</v>
      </c>
      <c r="B105" s="289"/>
      <c r="C105" s="191" t="s">
        <v>304</v>
      </c>
      <c r="D105" s="191" t="s">
        <v>429</v>
      </c>
      <c r="E105" s="191" t="s">
        <v>430</v>
      </c>
      <c r="F105" s="186" t="s">
        <v>396</v>
      </c>
      <c r="G105" s="186" t="s">
        <v>362</v>
      </c>
      <c r="H105" s="186" t="s">
        <v>397</v>
      </c>
      <c r="I105" s="186" t="s">
        <v>410</v>
      </c>
      <c r="J105" s="43">
        <v>373</v>
      </c>
      <c r="K105" s="193" t="s">
        <v>332</v>
      </c>
      <c r="L105" s="188"/>
      <c r="N105" s="211" t="s">
        <v>2206</v>
      </c>
      <c r="O105" s="211" t="str">
        <f>INDEX('Standard Descriptions'!$E:$E,MATCH(Guidance!E105,'Standard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5" s="290" t="s">
        <v>2207</v>
      </c>
      <c r="Q105" s="290" t="s">
        <v>310</v>
      </c>
      <c r="R105" s="290" t="str">
        <f t="shared" si="7"/>
        <v>Freight Motorbikes</v>
      </c>
      <c r="S105" s="290" t="str">
        <f t="shared" si="5"/>
        <v>//**Freight Motorbikes: **</v>
      </c>
      <c r="T105" s="277" t="str">
        <f t="shared" si="4"/>
        <v/>
      </c>
    </row>
    <row r="106" spans="1:21" s="293" customFormat="1" ht="375" x14ac:dyDescent="0.25">
      <c r="A106" s="293" t="s">
        <v>2205</v>
      </c>
      <c r="B106" s="279"/>
      <c r="C106" s="293" t="s">
        <v>304</v>
      </c>
      <c r="D106" s="293" t="s">
        <v>2190</v>
      </c>
      <c r="E106" s="293" t="str">
        <f>E107</f>
        <v>Minimum Required Hydrogen Vehicle Sales Percentage</v>
      </c>
      <c r="M106" s="279"/>
      <c r="N106" s="294" t="s">
        <v>2206</v>
      </c>
      <c r="O106" s="294" t="str">
        <f>INDEX('Standard Descriptions'!$E:$E,MATCH(Guidance!E106,'Standard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6" s="292" t="s">
        <v>2207</v>
      </c>
      <c r="Q106" s="292" t="s">
        <v>310</v>
      </c>
      <c r="S106" s="292" t="str">
        <f t="shared" si="5"/>
        <v/>
      </c>
      <c r="T106" s="292" t="str">
        <f t="shared" si="4"/>
        <v/>
      </c>
      <c r="U106" s="288" t="str">
        <f>N106&amp;O106&amp;P106&amp;T107&amp;T108&amp;T109&amp;T110&amp;T111&amp;T112&amp;T113&amp;T114&amp;T115&amp;T116&amp;T117&amp;T118</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row>
    <row r="107" spans="1:21" x14ac:dyDescent="0.25">
      <c r="A107" s="211" t="s">
        <v>2208</v>
      </c>
      <c r="B107" s="289"/>
      <c r="C107" s="184" t="s">
        <v>304</v>
      </c>
      <c r="D107" s="184" t="s">
        <v>455</v>
      </c>
      <c r="E107" s="184" t="s">
        <v>456</v>
      </c>
      <c r="F107" s="186" t="s">
        <v>388</v>
      </c>
      <c r="G107" s="186" t="s">
        <v>307</v>
      </c>
      <c r="H107" s="186" t="s">
        <v>389</v>
      </c>
      <c r="I107" s="186" t="s">
        <v>307</v>
      </c>
      <c r="J107" s="185">
        <v>460</v>
      </c>
      <c r="K107" s="186" t="s">
        <v>310</v>
      </c>
      <c r="L107" s="188" t="s">
        <v>2323</v>
      </c>
      <c r="N107" s="211" t="s">
        <v>2206</v>
      </c>
      <c r="O107" s="211" t="str">
        <f>INDEX('Standard Descriptions'!$E:$E,MATCH(Guidance!E107,'Standard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7" s="290" t="s">
        <v>2207</v>
      </c>
      <c r="Q107" s="290" t="s">
        <v>310</v>
      </c>
      <c r="R107" s="290" t="str">
        <f t="shared" ref="R107:R118" si="8">H107&amp;" "&amp;I107</f>
        <v>Passenger LDVs</v>
      </c>
      <c r="S107" s="290" t="str">
        <f t="shared" si="5"/>
        <v>//**Passenger LDVs: **</v>
      </c>
      <c r="T107" s="277" t="str">
        <f t="shared" si="4"/>
        <v>//**Passenger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08" spans="1:21" x14ac:dyDescent="0.25">
      <c r="A108" s="211" t="s">
        <v>2208</v>
      </c>
      <c r="B108" s="289"/>
      <c r="C108" s="191" t="s">
        <v>304</v>
      </c>
      <c r="D108" s="191" t="s">
        <v>455</v>
      </c>
      <c r="E108" s="191" t="s">
        <v>456</v>
      </c>
      <c r="F108" s="186" t="s">
        <v>396</v>
      </c>
      <c r="G108" s="186" t="s">
        <v>307</v>
      </c>
      <c r="H108" s="186" t="s">
        <v>397</v>
      </c>
      <c r="I108" s="186" t="s">
        <v>307</v>
      </c>
      <c r="J108" s="43">
        <v>461</v>
      </c>
      <c r="K108" s="186" t="s">
        <v>310</v>
      </c>
      <c r="L108" s="188" t="s">
        <v>2323</v>
      </c>
      <c r="N108" s="211" t="s">
        <v>2206</v>
      </c>
      <c r="O108" s="211" t="str">
        <f>INDEX('Standard Descriptions'!$E:$E,MATCH(Guidance!E108,'Standard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8" s="290" t="s">
        <v>2207</v>
      </c>
      <c r="Q108" s="290" t="s">
        <v>310</v>
      </c>
      <c r="R108" s="290" t="str">
        <f t="shared" si="8"/>
        <v>Freight LDVs</v>
      </c>
      <c r="S108" s="290" t="str">
        <f t="shared" si="5"/>
        <v>//**Freight LDVs: **</v>
      </c>
      <c r="T108" s="277" t="str">
        <f t="shared" si="4"/>
        <v>//**Freight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09" spans="1:21" x14ac:dyDescent="0.25">
      <c r="A109" s="211" t="s">
        <v>2208</v>
      </c>
      <c r="B109" s="289"/>
      <c r="C109" s="191" t="s">
        <v>304</v>
      </c>
      <c r="D109" s="191" t="s">
        <v>455</v>
      </c>
      <c r="E109" s="191" t="s">
        <v>456</v>
      </c>
      <c r="F109" s="186" t="s">
        <v>388</v>
      </c>
      <c r="G109" s="186" t="s">
        <v>334</v>
      </c>
      <c r="H109" s="186" t="s">
        <v>389</v>
      </c>
      <c r="I109" s="186" t="s">
        <v>334</v>
      </c>
      <c r="J109" s="185">
        <v>462</v>
      </c>
      <c r="K109" s="186" t="s">
        <v>310</v>
      </c>
      <c r="L109" s="188" t="s">
        <v>2323</v>
      </c>
      <c r="N109" s="211" t="s">
        <v>2206</v>
      </c>
      <c r="O109" s="211" t="str">
        <f>INDEX('Standard Descriptions'!$E:$E,MATCH(Guidance!E109,'Standard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9" s="290" t="s">
        <v>2207</v>
      </c>
      <c r="Q109" s="290" t="s">
        <v>310</v>
      </c>
      <c r="R109" s="290" t="str">
        <f t="shared" si="8"/>
        <v>Passenger HDVs</v>
      </c>
      <c r="S109" s="290" t="str">
        <f t="shared" si="5"/>
        <v>//**Passenger HDVs: **</v>
      </c>
      <c r="T109" s="277" t="str">
        <f t="shared" si="4"/>
        <v>//**Passenger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10" spans="1:21" x14ac:dyDescent="0.25">
      <c r="A110" s="211" t="s">
        <v>2208</v>
      </c>
      <c r="B110" s="289"/>
      <c r="C110" s="191" t="s">
        <v>304</v>
      </c>
      <c r="D110" s="191" t="s">
        <v>455</v>
      </c>
      <c r="E110" s="191" t="s">
        <v>456</v>
      </c>
      <c r="F110" s="186" t="s">
        <v>396</v>
      </c>
      <c r="G110" s="186" t="s">
        <v>334</v>
      </c>
      <c r="H110" s="186" t="s">
        <v>397</v>
      </c>
      <c r="I110" s="186" t="s">
        <v>334</v>
      </c>
      <c r="J110" s="43">
        <v>463</v>
      </c>
      <c r="K110" s="186" t="s">
        <v>310</v>
      </c>
      <c r="L110" s="188" t="s">
        <v>2323</v>
      </c>
      <c r="N110" s="211" t="s">
        <v>2206</v>
      </c>
      <c r="O110" s="211" t="str">
        <f>INDEX('Standard Descriptions'!$E:$E,MATCH(Guidance!E110,'Standard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0" s="290" t="s">
        <v>2207</v>
      </c>
      <c r="Q110" s="290" t="s">
        <v>310</v>
      </c>
      <c r="R110" s="290" t="str">
        <f t="shared" si="8"/>
        <v>Freight HDVs</v>
      </c>
      <c r="S110" s="290" t="str">
        <f t="shared" si="5"/>
        <v>//**Freight HDVs: **</v>
      </c>
      <c r="T110" s="277" t="str">
        <f t="shared" si="4"/>
        <v>//**Freight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11" spans="1:21" x14ac:dyDescent="0.25">
      <c r="A111" s="211" t="s">
        <v>2208</v>
      </c>
      <c r="B111" s="289"/>
      <c r="C111" s="191" t="s">
        <v>304</v>
      </c>
      <c r="D111" s="191" t="s">
        <v>455</v>
      </c>
      <c r="E111" s="191" t="s">
        <v>456</v>
      </c>
      <c r="F111" s="186" t="s">
        <v>388</v>
      </c>
      <c r="G111" s="186" t="s">
        <v>343</v>
      </c>
      <c r="H111" s="186" t="s">
        <v>389</v>
      </c>
      <c r="I111" s="186" t="s">
        <v>402</v>
      </c>
      <c r="J111" s="43">
        <v>502</v>
      </c>
      <c r="K111" s="186" t="s">
        <v>310</v>
      </c>
      <c r="L111" s="188" t="s">
        <v>2212</v>
      </c>
      <c r="N111" s="211" t="s">
        <v>2206</v>
      </c>
      <c r="O111" s="211" t="str">
        <f>INDEX('Standard Descriptions'!$E:$E,MATCH(Guidance!E111,'Standard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1" s="290" t="s">
        <v>2207</v>
      </c>
      <c r="Q111" s="290" t="s">
        <v>310</v>
      </c>
      <c r="R111" s="290" t="str">
        <f t="shared" si="8"/>
        <v>Passenger Aircraft</v>
      </c>
      <c r="S111" s="290" t="str">
        <f t="shared" si="5"/>
        <v>//**Passenger Aircraft: **</v>
      </c>
      <c r="T111" s="277" t="str">
        <f t="shared" si="4"/>
        <v>//**Passenger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v>
      </c>
    </row>
    <row r="112" spans="1:21" x14ac:dyDescent="0.25">
      <c r="A112" s="211" t="s">
        <v>2208</v>
      </c>
      <c r="B112" s="289"/>
      <c r="C112" s="191" t="s">
        <v>304</v>
      </c>
      <c r="D112" s="191" t="s">
        <v>455</v>
      </c>
      <c r="E112" s="191" t="s">
        <v>456</v>
      </c>
      <c r="F112" s="186" t="s">
        <v>396</v>
      </c>
      <c r="G112" s="186" t="s">
        <v>343</v>
      </c>
      <c r="H112" s="186" t="s">
        <v>397</v>
      </c>
      <c r="I112" s="186" t="s">
        <v>402</v>
      </c>
      <c r="J112" s="43">
        <v>503</v>
      </c>
      <c r="K112" s="186" t="s">
        <v>310</v>
      </c>
      <c r="L112" s="188" t="s">
        <v>2212</v>
      </c>
      <c r="N112" s="211" t="s">
        <v>2206</v>
      </c>
      <c r="O112" s="211" t="str">
        <f>INDEX('Standard Descriptions'!$E:$E,MATCH(Guidance!E112,'Standard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2" s="290" t="s">
        <v>2207</v>
      </c>
      <c r="Q112" s="290" t="s">
        <v>310</v>
      </c>
      <c r="R112" s="290" t="str">
        <f t="shared" si="8"/>
        <v>Freight Aircraft</v>
      </c>
      <c r="S112" s="290" t="str">
        <f t="shared" si="5"/>
        <v>//**Freight Aircraft: **</v>
      </c>
      <c r="T112" s="277" t="str">
        <f t="shared" si="4"/>
        <v>//**Freight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v>
      </c>
    </row>
    <row r="113" spans="1:21" x14ac:dyDescent="0.25">
      <c r="A113" s="211" t="s">
        <v>2208</v>
      </c>
      <c r="B113" s="289"/>
      <c r="C113" s="191" t="s">
        <v>304</v>
      </c>
      <c r="D113" s="191" t="s">
        <v>455</v>
      </c>
      <c r="E113" s="191" t="s">
        <v>456</v>
      </c>
      <c r="F113" s="186" t="s">
        <v>388</v>
      </c>
      <c r="G113" s="186" t="s">
        <v>346</v>
      </c>
      <c r="H113" s="186" t="s">
        <v>389</v>
      </c>
      <c r="I113" s="186" t="s">
        <v>405</v>
      </c>
      <c r="J113" s="43">
        <v>504</v>
      </c>
      <c r="K113" s="186" t="s">
        <v>310</v>
      </c>
      <c r="L113" s="188" t="s">
        <v>2213</v>
      </c>
      <c r="N113" s="211" t="s">
        <v>2206</v>
      </c>
      <c r="O113" s="211" t="str">
        <f>INDEX('Standard Descriptions'!$E:$E,MATCH(Guidance!E113,'Standard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3" s="290" t="s">
        <v>2207</v>
      </c>
      <c r="Q113" s="290" t="s">
        <v>310</v>
      </c>
      <c r="R113" s="290" t="str">
        <f t="shared" si="8"/>
        <v>Passenger Rail</v>
      </c>
      <c r="S113" s="290" t="str">
        <f t="shared" si="5"/>
        <v>//**Passenger Rail: **</v>
      </c>
      <c r="T113" s="277" t="str">
        <f t="shared" si="4"/>
        <v>//**Passenger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v>
      </c>
    </row>
    <row r="114" spans="1:21" x14ac:dyDescent="0.25">
      <c r="A114" s="211" t="s">
        <v>2208</v>
      </c>
      <c r="B114" s="289"/>
      <c r="C114" s="191" t="s">
        <v>304</v>
      </c>
      <c r="D114" s="191" t="s">
        <v>455</v>
      </c>
      <c r="E114" s="191" t="s">
        <v>456</v>
      </c>
      <c r="F114" s="186" t="s">
        <v>396</v>
      </c>
      <c r="G114" s="186" t="s">
        <v>346</v>
      </c>
      <c r="H114" s="186" t="s">
        <v>397</v>
      </c>
      <c r="I114" s="186" t="s">
        <v>405</v>
      </c>
      <c r="J114" s="43">
        <v>505</v>
      </c>
      <c r="K114" s="186" t="s">
        <v>310</v>
      </c>
      <c r="L114" s="188" t="s">
        <v>2213</v>
      </c>
      <c r="N114" s="211" t="s">
        <v>2206</v>
      </c>
      <c r="O114" s="211" t="str">
        <f>INDEX('Standard Descriptions'!$E:$E,MATCH(Guidance!E114,'Standard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4" s="290" t="s">
        <v>2207</v>
      </c>
      <c r="Q114" s="290" t="s">
        <v>310</v>
      </c>
      <c r="R114" s="290" t="str">
        <f t="shared" si="8"/>
        <v>Freight Rail</v>
      </c>
      <c r="S114" s="290" t="str">
        <f t="shared" si="5"/>
        <v>//**Freight Rail: **</v>
      </c>
      <c r="T114" s="277" t="str">
        <f t="shared" si="4"/>
        <v>//**Freight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v>
      </c>
    </row>
    <row r="115" spans="1:21" x14ac:dyDescent="0.25">
      <c r="A115" s="211" t="s">
        <v>2208</v>
      </c>
      <c r="B115" s="289"/>
      <c r="C115" s="191" t="s">
        <v>304</v>
      </c>
      <c r="D115" s="191" t="s">
        <v>455</v>
      </c>
      <c r="E115" s="191" t="s">
        <v>456</v>
      </c>
      <c r="F115" s="186" t="s">
        <v>388</v>
      </c>
      <c r="G115" s="186" t="s">
        <v>354</v>
      </c>
      <c r="H115" s="186" t="s">
        <v>389</v>
      </c>
      <c r="I115" s="186" t="s">
        <v>406</v>
      </c>
      <c r="J115" s="43">
        <v>506</v>
      </c>
      <c r="K115" s="186" t="s">
        <v>310</v>
      </c>
      <c r="L115" s="188" t="s">
        <v>2214</v>
      </c>
      <c r="N115" s="211" t="s">
        <v>2206</v>
      </c>
      <c r="O115" s="211" t="str">
        <f>INDEX('Standard Descriptions'!$E:$E,MATCH(Guidance!E115,'Standard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5" s="290" t="s">
        <v>2207</v>
      </c>
      <c r="Q115" s="290" t="s">
        <v>310</v>
      </c>
      <c r="R115" s="290" t="str">
        <f t="shared" si="8"/>
        <v>Passenger Ships</v>
      </c>
      <c r="S115" s="290" t="str">
        <f t="shared" si="5"/>
        <v>//**Passenger Ships: **</v>
      </c>
      <c r="T115" s="277" t="str">
        <f t="shared" si="4"/>
        <v>//**Passenger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v>
      </c>
    </row>
    <row r="116" spans="1:21" x14ac:dyDescent="0.25">
      <c r="A116" s="211" t="s">
        <v>2208</v>
      </c>
      <c r="B116" s="289"/>
      <c r="C116" s="191" t="s">
        <v>304</v>
      </c>
      <c r="D116" s="191" t="s">
        <v>455</v>
      </c>
      <c r="E116" s="191" t="s">
        <v>456</v>
      </c>
      <c r="F116" s="186" t="s">
        <v>396</v>
      </c>
      <c r="G116" s="186" t="s">
        <v>354</v>
      </c>
      <c r="H116" s="186" t="s">
        <v>397</v>
      </c>
      <c r="I116" s="186" t="s">
        <v>406</v>
      </c>
      <c r="J116" s="43">
        <v>507</v>
      </c>
      <c r="K116" s="186" t="s">
        <v>310</v>
      </c>
      <c r="L116" s="188" t="s">
        <v>2215</v>
      </c>
      <c r="N116" s="211" t="s">
        <v>2206</v>
      </c>
      <c r="O116" s="211" t="str">
        <f>INDEX('Standard Descriptions'!$E:$E,MATCH(Guidance!E116,'Standard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6" s="290" t="s">
        <v>2207</v>
      </c>
      <c r="Q116" s="290" t="s">
        <v>310</v>
      </c>
      <c r="R116" s="290" t="str">
        <f t="shared" si="8"/>
        <v>Freight Ships</v>
      </c>
      <c r="S116" s="290" t="str">
        <f t="shared" si="5"/>
        <v>//**Freight Ships: **</v>
      </c>
      <c r="T116" s="277" t="str">
        <f t="shared" si="4"/>
        <v>//**Freight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row>
    <row r="117" spans="1:21" x14ac:dyDescent="0.25">
      <c r="A117" s="211" t="s">
        <v>2208</v>
      </c>
      <c r="B117" s="289"/>
      <c r="C117" s="191" t="s">
        <v>304</v>
      </c>
      <c r="D117" s="191" t="s">
        <v>455</v>
      </c>
      <c r="E117" s="191" t="s">
        <v>456</v>
      </c>
      <c r="F117" s="186" t="s">
        <v>388</v>
      </c>
      <c r="G117" s="186" t="s">
        <v>362</v>
      </c>
      <c r="H117" s="186" t="s">
        <v>389</v>
      </c>
      <c r="I117" s="186" t="s">
        <v>410</v>
      </c>
      <c r="J117" s="43">
        <v>603</v>
      </c>
      <c r="K117" s="193" t="s">
        <v>332</v>
      </c>
      <c r="L117" s="188"/>
      <c r="N117" s="211" t="s">
        <v>2206</v>
      </c>
      <c r="O117" s="211" t="str">
        <f>INDEX('Standard Descriptions'!$E:$E,MATCH(Guidance!E117,'Standard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7" s="290" t="s">
        <v>2207</v>
      </c>
      <c r="Q117" s="290" t="s">
        <v>310</v>
      </c>
      <c r="R117" s="290" t="str">
        <f t="shared" si="8"/>
        <v>Passenger Motorbikes</v>
      </c>
      <c r="S117" s="290" t="str">
        <f t="shared" si="5"/>
        <v>//**Passenger Motorbikes: **</v>
      </c>
      <c r="T117" s="277" t="str">
        <f t="shared" si="4"/>
        <v/>
      </c>
    </row>
    <row r="118" spans="1:21" x14ac:dyDescent="0.25">
      <c r="A118" s="211" t="s">
        <v>2208</v>
      </c>
      <c r="B118" s="289"/>
      <c r="C118" s="191" t="s">
        <v>304</v>
      </c>
      <c r="D118" s="191" t="s">
        <v>455</v>
      </c>
      <c r="E118" s="191" t="s">
        <v>456</v>
      </c>
      <c r="F118" s="186" t="s">
        <v>396</v>
      </c>
      <c r="G118" s="186" t="s">
        <v>362</v>
      </c>
      <c r="H118" s="186" t="s">
        <v>397</v>
      </c>
      <c r="I118" s="186" t="s">
        <v>410</v>
      </c>
      <c r="J118" s="43">
        <v>604</v>
      </c>
      <c r="K118" s="193" t="s">
        <v>332</v>
      </c>
      <c r="L118" s="188"/>
      <c r="N118" s="211" t="s">
        <v>2206</v>
      </c>
      <c r="O118" s="211" t="str">
        <f>INDEX('Standard Descriptions'!$E:$E,MATCH(Guidance!E118,'Standard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8" s="290" t="s">
        <v>2207</v>
      </c>
      <c r="Q118" s="290" t="s">
        <v>310</v>
      </c>
      <c r="R118" s="290" t="str">
        <f t="shared" si="8"/>
        <v>Freight Motorbikes</v>
      </c>
      <c r="S118" s="290" t="str">
        <f t="shared" si="5"/>
        <v>//**Freight Motorbikes: **</v>
      </c>
      <c r="T118" s="277" t="str">
        <f t="shared" si="4"/>
        <v/>
      </c>
    </row>
    <row r="119" spans="1:21" s="293" customFormat="1" ht="45" x14ac:dyDescent="0.25">
      <c r="A119" s="293" t="s">
        <v>2205</v>
      </c>
      <c r="B119" s="279"/>
      <c r="C119" s="326" t="s">
        <v>304</v>
      </c>
      <c r="D119" s="326" t="s">
        <v>471</v>
      </c>
      <c r="E119" s="326" t="s">
        <v>472</v>
      </c>
      <c r="F119" s="323"/>
      <c r="G119" s="323"/>
      <c r="H119" s="323"/>
      <c r="I119" s="323"/>
      <c r="J119" s="327">
        <v>190</v>
      </c>
      <c r="K119" s="323" t="s">
        <v>310</v>
      </c>
      <c r="L119" s="324" t="s">
        <v>2324</v>
      </c>
      <c r="M119" s="279"/>
      <c r="N119" s="294" t="s">
        <v>2206</v>
      </c>
      <c r="O119" s="294" t="str">
        <f>INDEX('Standard Descriptions'!$E:$E,MATCH(Guidance!E119,'Standard Descriptions'!$C:$C,0))</f>
        <v xml:space="preserve"> This policy specifies the percentage reduction in carbon emissions from the transportation sector that must be achieved via fuel switching.  This value is in addition to BAU requirements. // </v>
      </c>
      <c r="P119" s="293" t="s">
        <v>2207</v>
      </c>
      <c r="Q119" s="293" t="s">
        <v>332</v>
      </c>
      <c r="S119" s="292" t="str">
        <f>IF(R119="","","//**"&amp;R119&amp;": **")</f>
        <v/>
      </c>
      <c r="T119" s="292" t="str">
        <f t="shared" si="4"/>
        <v xml:space="preserve"> The U.S. National Renewable Fuel Standard equates to a BAU LCFS of 2.2% - 4.6% (varying by year).  The most ambitious state policy adopts an LCFS that requires a 10% reduction in carbon intensity of the transportation fuel pool by 2020.</v>
      </c>
      <c r="U119" s="288" t="str">
        <f>N119&amp;O119&amp;P119&amp;T119</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row>
    <row r="120" spans="1:21" s="293" customFormat="1" ht="90" x14ac:dyDescent="0.25">
      <c r="A120" s="293" t="s">
        <v>2205</v>
      </c>
      <c r="B120" s="279"/>
      <c r="C120" s="293" t="s">
        <v>304</v>
      </c>
      <c r="D120" s="292" t="s">
        <v>479</v>
      </c>
      <c r="E120" s="293" t="str">
        <f>E121</f>
        <v>Percent of Travel Demand Shifted to Other Modes or Eliminated</v>
      </c>
      <c r="M120" s="279"/>
      <c r="N120" s="294" t="s">
        <v>2206</v>
      </c>
      <c r="O120" s="294" t="str">
        <f>INDEX('Standard Descriptions'!$E:$E,MATCH(Guidance!E120,'Standard Descriptions'!$C:$C,0))</f>
        <v xml:space="preserve"> This policy represents a set of measures aimed at reducing demand for passenger or freight transportation in the selected vehicle type(s).  //</v>
      </c>
      <c r="P120" s="292" t="s">
        <v>2207</v>
      </c>
      <c r="Q120" s="292" t="s">
        <v>310</v>
      </c>
      <c r="S120" s="292" t="str">
        <f t="shared" si="5"/>
        <v/>
      </c>
      <c r="T120" s="292" t="str">
        <f t="shared" si="4"/>
        <v/>
      </c>
      <c r="U120" s="288" t="str">
        <f>N120&amp;O120&amp;P120&amp;T121&amp;T122&amp;T123&amp;T124&amp;T125&amp;T126&amp;T127&amp;T128&amp;T129&amp;T130&amp;T131&amp;T132</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row>
    <row r="121" spans="1:21" x14ac:dyDescent="0.25">
      <c r="A121" s="211" t="s">
        <v>2208</v>
      </c>
      <c r="B121" s="289"/>
      <c r="C121" s="183" t="s">
        <v>304</v>
      </c>
      <c r="D121" s="183" t="s">
        <v>479</v>
      </c>
      <c r="E121" s="183" t="s">
        <v>480</v>
      </c>
      <c r="F121" s="186" t="s">
        <v>388</v>
      </c>
      <c r="G121" s="186" t="s">
        <v>307</v>
      </c>
      <c r="H121" s="186" t="s">
        <v>389</v>
      </c>
      <c r="I121" s="186" t="s">
        <v>307</v>
      </c>
      <c r="J121" s="43">
        <v>848</v>
      </c>
      <c r="K121" s="186" t="s">
        <v>310</v>
      </c>
      <c r="L121" s="215" t="s">
        <v>2325</v>
      </c>
      <c r="N121" s="211" t="s">
        <v>2206</v>
      </c>
      <c r="O121" s="211" t="str">
        <f>INDEX('Standard Descriptions'!$E:$E,MATCH(Guidance!E121,'Standard Descriptions'!$C:$C,0))</f>
        <v xml:space="preserve"> This policy represents a set of measures aimed at reducing demand for passenger or freight transportation in the selected vehicle type(s).  //</v>
      </c>
      <c r="P121" s="290" t="s">
        <v>2207</v>
      </c>
      <c r="Q121" s="290" t="s">
        <v>310</v>
      </c>
      <c r="R121" s="290" t="str">
        <f t="shared" ref="R121:R132" si="9">H121&amp;" "&amp;I121</f>
        <v>Passenger LDVs</v>
      </c>
      <c r="S121" s="290" t="str">
        <f t="shared" si="5"/>
        <v>//**Passenger LDVs: **</v>
      </c>
      <c r="T121" s="277" t="str">
        <f t="shared" si="4"/>
        <v>//**Passenger LDVs: **  The International Energy Agency's BLUE Shifts scenario (from the 2009 report "Transport, Energy, and CO2: Moving Toward Sustainability") includes a 26% reduction in usage of cars and SUVs in OECD countries by 2050 relative to a BAU case.</v>
      </c>
    </row>
    <row r="122" spans="1:21" x14ac:dyDescent="0.25">
      <c r="A122" s="211" t="s">
        <v>2208</v>
      </c>
      <c r="B122" s="289"/>
      <c r="C122" s="191" t="s">
        <v>304</v>
      </c>
      <c r="D122" s="191" t="s">
        <v>479</v>
      </c>
      <c r="E122" s="191" t="s">
        <v>480</v>
      </c>
      <c r="F122" s="186" t="s">
        <v>388</v>
      </c>
      <c r="G122" s="186" t="s">
        <v>334</v>
      </c>
      <c r="H122" s="186" t="s">
        <v>389</v>
      </c>
      <c r="I122" s="186" t="s">
        <v>334</v>
      </c>
      <c r="J122" s="43">
        <v>849</v>
      </c>
      <c r="K122" s="193" t="s">
        <v>332</v>
      </c>
      <c r="L122" s="215" t="s">
        <v>2216</v>
      </c>
      <c r="N122" s="211" t="s">
        <v>2206</v>
      </c>
      <c r="O122" s="211" t="str">
        <f>INDEX('Standard Descriptions'!$E:$E,MATCH(Guidance!E122,'Standard Descriptions'!$C:$C,0))</f>
        <v xml:space="preserve"> This policy represents a set of measures aimed at reducing demand for passenger or freight transportation in the selected vehicle type(s).  //</v>
      </c>
      <c r="P122" s="290" t="s">
        <v>2207</v>
      </c>
      <c r="Q122" s="290" t="s">
        <v>310</v>
      </c>
      <c r="R122" s="290" t="str">
        <f t="shared" si="9"/>
        <v>Passenger HDVs</v>
      </c>
      <c r="S122" s="290" t="str">
        <f t="shared" si="5"/>
        <v>//**Passenger HDVs: **</v>
      </c>
      <c r="T122" s="277" t="str">
        <f t="shared" si="4"/>
        <v/>
      </c>
    </row>
    <row r="123" spans="1:21" x14ac:dyDescent="0.25">
      <c r="A123" s="211" t="s">
        <v>2208</v>
      </c>
      <c r="B123" s="289"/>
      <c r="C123" s="191" t="s">
        <v>304</v>
      </c>
      <c r="D123" s="191" t="s">
        <v>479</v>
      </c>
      <c r="E123" s="191" t="s">
        <v>480</v>
      </c>
      <c r="F123" s="186" t="s">
        <v>388</v>
      </c>
      <c r="G123" s="186" t="s">
        <v>343</v>
      </c>
      <c r="H123" s="186" t="s">
        <v>389</v>
      </c>
      <c r="I123" s="186" t="s">
        <v>402</v>
      </c>
      <c r="J123" s="43">
        <v>850</v>
      </c>
      <c r="K123" s="186" t="s">
        <v>310</v>
      </c>
      <c r="L123" s="215" t="s">
        <v>2326</v>
      </c>
      <c r="N123" s="211" t="s">
        <v>2206</v>
      </c>
      <c r="O123" s="211" t="str">
        <f>INDEX('Standard Descriptions'!$E:$E,MATCH(Guidance!E123,'Standard Descriptions'!$C:$C,0))</f>
        <v xml:space="preserve"> This policy represents a set of measures aimed at reducing demand for passenger or freight transportation in the selected vehicle type(s).  //</v>
      </c>
      <c r="P123" s="290" t="s">
        <v>2207</v>
      </c>
      <c r="Q123" s="290" t="s">
        <v>310</v>
      </c>
      <c r="R123" s="290" t="str">
        <f t="shared" si="9"/>
        <v>Passenger Aircraft</v>
      </c>
      <c r="S123" s="290" t="str">
        <f t="shared" si="5"/>
        <v>//**Passenger Aircraft: **</v>
      </c>
      <c r="T123" s="277" t="str">
        <f t="shared" si="4"/>
        <v>//**Passenger Aircraft: **  The International Energy Agency's BLUE Shifts scenario (from the 2009 report "Transport, Energy, and CO2: Moving Toward Sustainability") includes a 30% reduction in usage of aircraft in OECD countries by 2050 relative to a BAU case.</v>
      </c>
    </row>
    <row r="124" spans="1:21" x14ac:dyDescent="0.25">
      <c r="A124" s="211" t="s">
        <v>2208</v>
      </c>
      <c r="B124" s="289"/>
      <c r="C124" s="191" t="s">
        <v>304</v>
      </c>
      <c r="D124" s="191" t="s">
        <v>479</v>
      </c>
      <c r="E124" s="191" t="s">
        <v>480</v>
      </c>
      <c r="F124" s="186" t="s">
        <v>388</v>
      </c>
      <c r="G124" s="186" t="s">
        <v>346</v>
      </c>
      <c r="H124" s="186" t="s">
        <v>389</v>
      </c>
      <c r="I124" s="186" t="s">
        <v>405</v>
      </c>
      <c r="J124" s="43">
        <v>851</v>
      </c>
      <c r="K124" s="193" t="s">
        <v>332</v>
      </c>
      <c r="L124" s="215"/>
      <c r="N124" s="211" t="s">
        <v>2206</v>
      </c>
      <c r="O124" s="211" t="str">
        <f>INDEX('Standard Descriptions'!$E:$E,MATCH(Guidance!E124,'Standard Descriptions'!$C:$C,0))</f>
        <v xml:space="preserve"> This policy represents a set of measures aimed at reducing demand for passenger or freight transportation in the selected vehicle type(s).  //</v>
      </c>
      <c r="P124" s="290" t="s">
        <v>2207</v>
      </c>
      <c r="Q124" s="290" t="s">
        <v>310</v>
      </c>
      <c r="R124" s="290" t="str">
        <f t="shared" si="9"/>
        <v>Passenger Rail</v>
      </c>
      <c r="S124" s="290" t="str">
        <f t="shared" si="5"/>
        <v>//**Passenger Rail: **</v>
      </c>
      <c r="T124" s="277" t="str">
        <f t="shared" si="4"/>
        <v/>
      </c>
    </row>
    <row r="125" spans="1:21" x14ac:dyDescent="0.25">
      <c r="A125" s="211" t="s">
        <v>2208</v>
      </c>
      <c r="B125" s="289"/>
      <c r="C125" s="191" t="s">
        <v>304</v>
      </c>
      <c r="D125" s="191" t="s">
        <v>479</v>
      </c>
      <c r="E125" s="191" t="s">
        <v>480</v>
      </c>
      <c r="F125" s="186" t="s">
        <v>388</v>
      </c>
      <c r="G125" s="186" t="s">
        <v>354</v>
      </c>
      <c r="H125" s="186" t="s">
        <v>389</v>
      </c>
      <c r="I125" s="186" t="s">
        <v>406</v>
      </c>
      <c r="J125" s="43">
        <v>852</v>
      </c>
      <c r="K125" s="193" t="s">
        <v>332</v>
      </c>
      <c r="L125" s="215"/>
      <c r="N125" s="211" t="s">
        <v>2206</v>
      </c>
      <c r="O125" s="211" t="str">
        <f>INDEX('Standard Descriptions'!$E:$E,MATCH(Guidance!E125,'Standard Descriptions'!$C:$C,0))</f>
        <v xml:space="preserve"> This policy represents a set of measures aimed at reducing demand for passenger or freight transportation in the selected vehicle type(s).  //</v>
      </c>
      <c r="P125" s="290" t="s">
        <v>2207</v>
      </c>
      <c r="Q125" s="290" t="s">
        <v>310</v>
      </c>
      <c r="R125" s="290" t="str">
        <f t="shared" si="9"/>
        <v>Passenger Ships</v>
      </c>
      <c r="S125" s="290" t="str">
        <f t="shared" si="5"/>
        <v>//**Passenger Ships: **</v>
      </c>
      <c r="T125" s="277" t="str">
        <f t="shared" si="4"/>
        <v/>
      </c>
    </row>
    <row r="126" spans="1:21" x14ac:dyDescent="0.25">
      <c r="A126" s="211" t="s">
        <v>2208</v>
      </c>
      <c r="B126" s="289"/>
      <c r="C126" s="191" t="s">
        <v>304</v>
      </c>
      <c r="D126" s="191" t="s">
        <v>479</v>
      </c>
      <c r="E126" s="191" t="s">
        <v>480</v>
      </c>
      <c r="F126" s="186" t="s">
        <v>388</v>
      </c>
      <c r="G126" s="186" t="s">
        <v>362</v>
      </c>
      <c r="H126" s="186" t="s">
        <v>389</v>
      </c>
      <c r="I126" s="186" t="s">
        <v>410</v>
      </c>
      <c r="J126" s="43">
        <v>853</v>
      </c>
      <c r="K126" s="193" t="s">
        <v>332</v>
      </c>
      <c r="L126" s="215"/>
      <c r="N126" s="211" t="s">
        <v>2206</v>
      </c>
      <c r="O126" s="211" t="str">
        <f>INDEX('Standard Descriptions'!$E:$E,MATCH(Guidance!E126,'Standard Descriptions'!$C:$C,0))</f>
        <v xml:space="preserve"> This policy represents a set of measures aimed at reducing demand for passenger or freight transportation in the selected vehicle type(s).  //</v>
      </c>
      <c r="P126" s="290" t="s">
        <v>2207</v>
      </c>
      <c r="Q126" s="290" t="s">
        <v>310</v>
      </c>
      <c r="R126" s="290" t="str">
        <f t="shared" si="9"/>
        <v>Passenger Motorbikes</v>
      </c>
      <c r="S126" s="290" t="str">
        <f t="shared" si="5"/>
        <v>//**Passenger Motorbikes: **</v>
      </c>
      <c r="T126" s="277" t="str">
        <f t="shared" si="4"/>
        <v/>
      </c>
    </row>
    <row r="127" spans="1:21" x14ac:dyDescent="0.25">
      <c r="A127" s="211" t="s">
        <v>2208</v>
      </c>
      <c r="B127" s="289"/>
      <c r="C127" s="191" t="s">
        <v>304</v>
      </c>
      <c r="D127" s="191" t="s">
        <v>479</v>
      </c>
      <c r="E127" s="191" t="s">
        <v>480</v>
      </c>
      <c r="F127" s="186" t="s">
        <v>396</v>
      </c>
      <c r="G127" s="186" t="s">
        <v>307</v>
      </c>
      <c r="H127" s="186" t="s">
        <v>397</v>
      </c>
      <c r="I127" s="186" t="s">
        <v>307</v>
      </c>
      <c r="J127" s="43">
        <v>854</v>
      </c>
      <c r="K127" s="193" t="s">
        <v>332</v>
      </c>
      <c r="L127" s="215"/>
      <c r="N127" s="211" t="s">
        <v>2206</v>
      </c>
      <c r="O127" s="211" t="str">
        <f>INDEX('Standard Descriptions'!$E:$E,MATCH(Guidance!E127,'Standard Descriptions'!$C:$C,0))</f>
        <v xml:space="preserve"> This policy represents a set of measures aimed at reducing demand for passenger or freight transportation in the selected vehicle type(s).  //</v>
      </c>
      <c r="P127" s="290" t="s">
        <v>2207</v>
      </c>
      <c r="Q127" s="290" t="s">
        <v>310</v>
      </c>
      <c r="R127" s="290" t="str">
        <f t="shared" si="9"/>
        <v>Freight LDVs</v>
      </c>
      <c r="S127" s="290" t="str">
        <f t="shared" si="5"/>
        <v>//**Freight LDVs: **</v>
      </c>
      <c r="T127" s="277" t="str">
        <f t="shared" si="4"/>
        <v/>
      </c>
    </row>
    <row r="128" spans="1:21" x14ac:dyDescent="0.25">
      <c r="A128" s="211" t="s">
        <v>2208</v>
      </c>
      <c r="B128" s="289"/>
      <c r="C128" s="191" t="s">
        <v>304</v>
      </c>
      <c r="D128" s="191" t="s">
        <v>479</v>
      </c>
      <c r="E128" s="191" t="s">
        <v>480</v>
      </c>
      <c r="F128" s="186" t="s">
        <v>396</v>
      </c>
      <c r="G128" s="186" t="s">
        <v>334</v>
      </c>
      <c r="H128" s="186" t="s">
        <v>397</v>
      </c>
      <c r="I128" s="186" t="s">
        <v>334</v>
      </c>
      <c r="J128" s="43">
        <v>855</v>
      </c>
      <c r="K128" s="186" t="s">
        <v>310</v>
      </c>
      <c r="L128" s="215" t="s">
        <v>2327</v>
      </c>
      <c r="N128" s="211" t="s">
        <v>2206</v>
      </c>
      <c r="O128" s="211" t="str">
        <f>INDEX('Standard Descriptions'!$E:$E,MATCH(Guidance!E128,'Standard Descriptions'!$C:$C,0))</f>
        <v xml:space="preserve"> This policy represents a set of measures aimed at reducing demand for passenger or freight transportation in the selected vehicle type(s).  //</v>
      </c>
      <c r="P128" s="290" t="s">
        <v>2207</v>
      </c>
      <c r="Q128" s="290" t="s">
        <v>310</v>
      </c>
      <c r="R128" s="290" t="str">
        <f t="shared" si="9"/>
        <v>Freight HDVs</v>
      </c>
      <c r="S128" s="290" t="str">
        <f t="shared" si="5"/>
        <v>//**Freight HDVs: **</v>
      </c>
      <c r="T128" s="277" t="str">
        <f t="shared" si="4"/>
        <v>//**Freight HDVs: **  The International Energy Agency's BLUE Shifts scenario (from the 2009 report "Transport, Energy, and CO2: Moving Toward Sustainability") includes a 22% reduction in usage of freight trucks in OECD countries by 2050 relative to a BAU case.</v>
      </c>
    </row>
    <row r="129" spans="1:21" x14ac:dyDescent="0.25">
      <c r="A129" s="211" t="s">
        <v>2208</v>
      </c>
      <c r="B129" s="289"/>
      <c r="C129" s="191" t="s">
        <v>304</v>
      </c>
      <c r="D129" s="191" t="s">
        <v>479</v>
      </c>
      <c r="E129" s="191" t="s">
        <v>480</v>
      </c>
      <c r="F129" s="186" t="s">
        <v>396</v>
      </c>
      <c r="G129" s="186" t="s">
        <v>343</v>
      </c>
      <c r="H129" s="186" t="s">
        <v>397</v>
      </c>
      <c r="I129" s="186" t="s">
        <v>402</v>
      </c>
      <c r="J129" s="43">
        <v>856</v>
      </c>
      <c r="K129" s="193" t="s">
        <v>332</v>
      </c>
      <c r="L129" s="215"/>
      <c r="N129" s="211" t="s">
        <v>2206</v>
      </c>
      <c r="O129" s="211" t="str">
        <f>INDEX('Standard Descriptions'!$E:$E,MATCH(Guidance!E129,'Standard Descriptions'!$C:$C,0))</f>
        <v xml:space="preserve"> This policy represents a set of measures aimed at reducing demand for passenger or freight transportation in the selected vehicle type(s).  //</v>
      </c>
      <c r="P129" s="290" t="s">
        <v>2207</v>
      </c>
      <c r="Q129" s="290" t="s">
        <v>310</v>
      </c>
      <c r="R129" s="290" t="str">
        <f t="shared" si="9"/>
        <v>Freight Aircraft</v>
      </c>
      <c r="S129" s="290" t="str">
        <f t="shared" si="5"/>
        <v>//**Freight Aircraft: **</v>
      </c>
      <c r="T129" s="277" t="str">
        <f t="shared" si="4"/>
        <v/>
      </c>
    </row>
    <row r="130" spans="1:21" x14ac:dyDescent="0.25">
      <c r="A130" s="211" t="s">
        <v>2208</v>
      </c>
      <c r="B130" s="289"/>
      <c r="C130" s="191" t="s">
        <v>304</v>
      </c>
      <c r="D130" s="191" t="s">
        <v>479</v>
      </c>
      <c r="E130" s="191" t="s">
        <v>480</v>
      </c>
      <c r="F130" s="186" t="s">
        <v>396</v>
      </c>
      <c r="G130" s="186" t="s">
        <v>346</v>
      </c>
      <c r="H130" s="186" t="s">
        <v>397</v>
      </c>
      <c r="I130" s="186" t="s">
        <v>405</v>
      </c>
      <c r="J130" s="43">
        <v>857</v>
      </c>
      <c r="K130" s="193" t="s">
        <v>332</v>
      </c>
      <c r="L130" s="215"/>
      <c r="N130" s="211" t="s">
        <v>2206</v>
      </c>
      <c r="O130" s="211" t="str">
        <f>INDEX('Standard Descriptions'!$E:$E,MATCH(Guidance!E130,'Standard Descriptions'!$C:$C,0))</f>
        <v xml:space="preserve"> This policy represents a set of measures aimed at reducing demand for passenger or freight transportation in the selected vehicle type(s).  //</v>
      </c>
      <c r="P130" s="290" t="s">
        <v>2207</v>
      </c>
      <c r="Q130" s="290" t="s">
        <v>310</v>
      </c>
      <c r="R130" s="290" t="str">
        <f t="shared" si="9"/>
        <v>Freight Rail</v>
      </c>
      <c r="S130" s="290" t="str">
        <f t="shared" si="5"/>
        <v>//**Freight Rail: **</v>
      </c>
      <c r="T130" s="277" t="str">
        <f t="shared" si="4"/>
        <v/>
      </c>
    </row>
    <row r="131" spans="1:21" x14ac:dyDescent="0.25">
      <c r="A131" s="211" t="s">
        <v>2208</v>
      </c>
      <c r="B131" s="289"/>
      <c r="C131" s="191" t="s">
        <v>304</v>
      </c>
      <c r="D131" s="191" t="s">
        <v>479</v>
      </c>
      <c r="E131" s="191" t="s">
        <v>480</v>
      </c>
      <c r="F131" s="186" t="s">
        <v>396</v>
      </c>
      <c r="G131" s="186" t="s">
        <v>354</v>
      </c>
      <c r="H131" s="186" t="s">
        <v>397</v>
      </c>
      <c r="I131" s="186" t="s">
        <v>406</v>
      </c>
      <c r="J131" s="43">
        <v>858</v>
      </c>
      <c r="K131" s="193" t="s">
        <v>332</v>
      </c>
      <c r="L131" s="215"/>
      <c r="N131" s="211" t="s">
        <v>2206</v>
      </c>
      <c r="O131" s="211" t="str">
        <f>INDEX('Standard Descriptions'!$E:$E,MATCH(Guidance!E131,'Standard Descriptions'!$C:$C,0))</f>
        <v xml:space="preserve"> This policy represents a set of measures aimed at reducing demand for passenger or freight transportation in the selected vehicle type(s).  //</v>
      </c>
      <c r="P131" s="290" t="s">
        <v>2207</v>
      </c>
      <c r="Q131" s="290" t="s">
        <v>310</v>
      </c>
      <c r="R131" s="290" t="str">
        <f t="shared" si="9"/>
        <v>Freight Ships</v>
      </c>
      <c r="S131" s="290" t="str">
        <f t="shared" si="5"/>
        <v>//**Freight Ships: **</v>
      </c>
      <c r="T131" s="277" t="str">
        <f t="shared" si="4"/>
        <v/>
      </c>
    </row>
    <row r="132" spans="1:21" x14ac:dyDescent="0.25">
      <c r="A132" s="211" t="s">
        <v>2208</v>
      </c>
      <c r="B132" s="289"/>
      <c r="C132" s="191" t="s">
        <v>304</v>
      </c>
      <c r="D132" s="191" t="s">
        <v>479</v>
      </c>
      <c r="E132" s="191" t="s">
        <v>480</v>
      </c>
      <c r="F132" s="186" t="s">
        <v>396</v>
      </c>
      <c r="G132" s="186" t="s">
        <v>362</v>
      </c>
      <c r="H132" s="186" t="s">
        <v>397</v>
      </c>
      <c r="I132" s="186" t="s">
        <v>410</v>
      </c>
      <c r="J132" s="43">
        <v>859</v>
      </c>
      <c r="K132" s="193" t="s">
        <v>332</v>
      </c>
      <c r="L132" s="215"/>
      <c r="N132" s="211" t="s">
        <v>2206</v>
      </c>
      <c r="O132" s="211" t="str">
        <f>INDEX('Standard Descriptions'!$E:$E,MATCH(Guidance!E132,'Standard Descriptions'!$C:$C,0))</f>
        <v xml:space="preserve"> This policy represents a set of measures aimed at reducing demand for passenger or freight transportation in the selected vehicle type(s).  //</v>
      </c>
      <c r="P132" s="290" t="s">
        <v>2207</v>
      </c>
      <c r="Q132" s="290" t="s">
        <v>310</v>
      </c>
      <c r="R132" s="290" t="str">
        <f t="shared" si="9"/>
        <v>Freight Motorbikes</v>
      </c>
      <c r="S132" s="290" t="str">
        <f t="shared" si="5"/>
        <v>//**Freight Motorbikes: **</v>
      </c>
      <c r="T132" s="277" t="str">
        <f t="shared" ref="T132:T195" si="10">IF(K132="Yes",S132&amp;L132,"")</f>
        <v/>
      </c>
    </row>
    <row r="133" spans="1:21" s="292" customFormat="1" x14ac:dyDescent="0.25">
      <c r="A133" s="293" t="s">
        <v>2205</v>
      </c>
      <c r="B133" s="279"/>
      <c r="C133" s="292" t="s">
        <v>490</v>
      </c>
      <c r="D133" s="292" t="s">
        <v>491</v>
      </c>
      <c r="E133" s="292" t="str">
        <f>E134</f>
        <v>Fraction of New Bldg Components Shifted to Other Fuels</v>
      </c>
      <c r="M133" s="278"/>
      <c r="N133" s="294" t="s">
        <v>2206</v>
      </c>
      <c r="O133" s="294" t="str">
        <f>INDEX('Standard Descriptions'!$E:$E,MATCH(Guidance!E133,'Standard Descriptions'!$C:$C,0))</f>
        <v xml:space="preserve"> This policy replaces the specified fraction of newly sold non-electric building components of the selected type(s) in buildings of the selected type(s) with electricity-using components. // </v>
      </c>
      <c r="P133" s="292" t="s">
        <v>2207</v>
      </c>
      <c r="Q133" s="292" t="s">
        <v>310</v>
      </c>
      <c r="S133" s="292" t="str">
        <f t="shared" ref="S133:S196" si="11">IF(R133="","","//**"&amp;R133&amp;": **")</f>
        <v/>
      </c>
      <c r="T133" s="292" t="str">
        <f t="shared" si="10"/>
        <v/>
      </c>
      <c r="U133" s="288" t="e">
        <f>N133&amp;O133&amp;P133&amp;T134&amp;T135&amp;T136&amp;T137&amp;T138&amp;T139&amp;T140&amp;T141&amp;T142&amp;T143&amp;T144&amp;T145&amp;T146&amp;T147&amp;T148</f>
        <v>#N/A</v>
      </c>
    </row>
    <row r="134" spans="1:21" x14ac:dyDescent="0.25">
      <c r="A134" s="211" t="s">
        <v>2208</v>
      </c>
      <c r="B134" s="289"/>
      <c r="C134" s="183" t="s">
        <v>490</v>
      </c>
      <c r="D134" s="183" t="s">
        <v>491</v>
      </c>
      <c r="E134" s="183" t="s">
        <v>492</v>
      </c>
      <c r="F134" s="186" t="s">
        <v>493</v>
      </c>
      <c r="G134" s="186" t="s">
        <v>494</v>
      </c>
      <c r="H134" s="186" t="s">
        <v>495</v>
      </c>
      <c r="I134" s="186" t="s">
        <v>496</v>
      </c>
      <c r="J134" s="43">
        <v>435</v>
      </c>
      <c r="K134" s="186" t="s">
        <v>310</v>
      </c>
      <c r="L134" s="301" t="e">
        <f>_xlfn.CONCAT("In the BAU case, in ",'Supporting Data'!$A$6,", the share of electricity among fuels used for heating in urban, residential buildings will ", IF('Supporting Data'!$D$81&lt;'Supporting Data'!$E$81,"rise","fall")," from ",'Supporting Data'!$D$81,"% to ",'Supporting Data'!$E$81,"% through 2050.")</f>
        <v>#N/A</v>
      </c>
      <c r="N134" s="211" t="s">
        <v>2206</v>
      </c>
      <c r="O134" s="211" t="str">
        <f>INDEX('Standard Descriptions'!$E:$E,MATCH(Guidance!E134,'Standard Descriptions'!$C:$C,0))</f>
        <v xml:space="preserve"> This policy replaces the specified fraction of newly sold non-electric building components of the selected type(s) in buildings of the selected type(s) with electricity-using components. // </v>
      </c>
      <c r="P134" s="290" t="s">
        <v>2207</v>
      </c>
      <c r="Q134" s="290" t="s">
        <v>310</v>
      </c>
      <c r="R134" s="290" t="str">
        <f t="shared" ref="R134:R148" si="12">H134&amp;" "&amp;I134</f>
        <v>Urban Residential Heating</v>
      </c>
      <c r="S134" s="290" t="str">
        <f t="shared" si="11"/>
        <v>//**Urban Residential Heating: **</v>
      </c>
      <c r="T134" s="277" t="e">
        <f t="shared" si="10"/>
        <v>#N/A</v>
      </c>
    </row>
    <row r="135" spans="1:21" x14ac:dyDescent="0.25">
      <c r="A135" s="211" t="s">
        <v>2208</v>
      </c>
      <c r="B135" s="289"/>
      <c r="C135" s="191" t="s">
        <v>490</v>
      </c>
      <c r="D135" s="191" t="s">
        <v>491</v>
      </c>
      <c r="E135" s="191" t="s">
        <v>492</v>
      </c>
      <c r="F135" s="186" t="s">
        <v>501</v>
      </c>
      <c r="G135" s="186" t="s">
        <v>494</v>
      </c>
      <c r="H135" s="186" t="s">
        <v>495</v>
      </c>
      <c r="I135" s="186" t="s">
        <v>502</v>
      </c>
      <c r="J135" s="43">
        <v>436</v>
      </c>
      <c r="K135" s="186" t="s">
        <v>332</v>
      </c>
      <c r="L135" s="188"/>
      <c r="N135" s="211" t="s">
        <v>2206</v>
      </c>
      <c r="O135" s="211" t="str">
        <f>INDEX('Standard Descriptions'!$E:$E,MATCH(Guidance!E135,'Standard Descriptions'!$C:$C,0))</f>
        <v xml:space="preserve"> This policy replaces the specified fraction of newly sold non-electric building components of the selected type(s) in buildings of the selected type(s) with electricity-using components. // </v>
      </c>
      <c r="P135" s="290" t="s">
        <v>2207</v>
      </c>
      <c r="Q135" s="290" t="s">
        <v>310</v>
      </c>
      <c r="R135" s="290" t="str">
        <f t="shared" si="12"/>
        <v>Urban Residential Cooling and Ventilation</v>
      </c>
      <c r="S135" s="290" t="str">
        <f t="shared" si="11"/>
        <v>//**Urban Residential Cooling and Ventilation: **</v>
      </c>
      <c r="T135" s="277" t="str">
        <f t="shared" si="10"/>
        <v/>
      </c>
    </row>
    <row r="136" spans="1:21" x14ac:dyDescent="0.25">
      <c r="A136" s="211" t="s">
        <v>2208</v>
      </c>
      <c r="B136" s="289"/>
      <c r="C136" s="191" t="s">
        <v>490</v>
      </c>
      <c r="D136" s="191" t="s">
        <v>491</v>
      </c>
      <c r="E136" s="191" t="s">
        <v>492</v>
      </c>
      <c r="F136" s="186" t="s">
        <v>503</v>
      </c>
      <c r="G136" s="186" t="s">
        <v>494</v>
      </c>
      <c r="H136" s="186" t="s">
        <v>495</v>
      </c>
      <c r="I136" s="186" t="s">
        <v>504</v>
      </c>
      <c r="J136" s="43">
        <v>437</v>
      </c>
      <c r="K136" s="186" t="s">
        <v>332</v>
      </c>
      <c r="L136" s="188"/>
      <c r="N136" s="211" t="s">
        <v>2206</v>
      </c>
      <c r="O136" s="211" t="str">
        <f>INDEX('Standard Descriptions'!$E:$E,MATCH(Guidance!E136,'Standard Descriptions'!$C:$C,0))</f>
        <v xml:space="preserve"> This policy replaces the specified fraction of newly sold non-electric building components of the selected type(s) in buildings of the selected type(s) with electricity-using components. // </v>
      </c>
      <c r="P136" s="290" t="s">
        <v>2207</v>
      </c>
      <c r="Q136" s="290" t="s">
        <v>310</v>
      </c>
      <c r="R136" s="290" t="str">
        <f t="shared" si="12"/>
        <v>Urban Residential Lighting</v>
      </c>
      <c r="S136" s="290" t="str">
        <f t="shared" si="11"/>
        <v>//**Urban Residential Lighting: **</v>
      </c>
      <c r="T136" s="277" t="str">
        <f t="shared" si="10"/>
        <v/>
      </c>
    </row>
    <row r="137" spans="1:21" x14ac:dyDescent="0.25">
      <c r="A137" s="211" t="s">
        <v>2208</v>
      </c>
      <c r="B137" s="289"/>
      <c r="C137" s="191" t="s">
        <v>490</v>
      </c>
      <c r="D137" s="191" t="s">
        <v>491</v>
      </c>
      <c r="E137" s="191" t="s">
        <v>492</v>
      </c>
      <c r="F137" s="186" t="s">
        <v>505</v>
      </c>
      <c r="G137" s="186" t="s">
        <v>494</v>
      </c>
      <c r="H137" s="186" t="s">
        <v>495</v>
      </c>
      <c r="I137" s="186" t="s">
        <v>506</v>
      </c>
      <c r="J137" s="43">
        <v>438</v>
      </c>
      <c r="K137" s="186" t="s">
        <v>310</v>
      </c>
      <c r="L137" s="299" t="e">
        <f>_xlfn.CONCAT("In the BAU case, in ",'Supporting Data'!$A$6,", the share of electricity among fuels used by appliances in urban, residential buildings will ", IF('Supporting Data'!$D$82&lt;'Supporting Data'!$E$82,"rise","fall")," from ",'Supporting Data'!$D$82,"% to ",'Supporting Data'!$E$82,"% through 2050.")</f>
        <v>#N/A</v>
      </c>
      <c r="N137" s="211" t="s">
        <v>2206</v>
      </c>
      <c r="O137" s="211" t="str">
        <f>INDEX('Standard Descriptions'!$E:$E,MATCH(Guidance!E137,'Standard Descriptions'!$C:$C,0))</f>
        <v xml:space="preserve"> This policy replaces the specified fraction of newly sold non-electric building components of the selected type(s) in buildings of the selected type(s) with electricity-using components. // </v>
      </c>
      <c r="P137" s="290" t="s">
        <v>2207</v>
      </c>
      <c r="Q137" s="290" t="s">
        <v>310</v>
      </c>
      <c r="R137" s="290" t="str">
        <f t="shared" si="12"/>
        <v>Urban Residential Appliances</v>
      </c>
      <c r="S137" s="290" t="str">
        <f t="shared" si="11"/>
        <v>//**Urban Residential Appliances: **</v>
      </c>
      <c r="T137" s="277" t="e">
        <f t="shared" si="10"/>
        <v>#N/A</v>
      </c>
    </row>
    <row r="138" spans="1:21" x14ac:dyDescent="0.25">
      <c r="A138" s="211" t="s">
        <v>2208</v>
      </c>
      <c r="B138" s="289"/>
      <c r="C138" s="191" t="s">
        <v>490</v>
      </c>
      <c r="D138" s="191" t="s">
        <v>491</v>
      </c>
      <c r="E138" s="191" t="s">
        <v>492</v>
      </c>
      <c r="F138" s="186" t="s">
        <v>507</v>
      </c>
      <c r="G138" s="186" t="s">
        <v>494</v>
      </c>
      <c r="H138" s="186" t="s">
        <v>495</v>
      </c>
      <c r="I138" s="186" t="s">
        <v>508</v>
      </c>
      <c r="J138" s="43">
        <v>439</v>
      </c>
      <c r="K138" s="186" t="s">
        <v>310</v>
      </c>
      <c r="L138" s="188" t="s">
        <v>2328</v>
      </c>
      <c r="N138" s="211" t="s">
        <v>2206</v>
      </c>
      <c r="O138" s="211" t="str">
        <f>INDEX('Standard Descriptions'!$E:$E,MATCH(Guidance!E138,'Standard Descriptions'!$C:$C,0))</f>
        <v xml:space="preserve"> This policy replaces the specified fraction of newly sold non-electric building components of the selected type(s) in buildings of the selected type(s) with electricity-using components. // </v>
      </c>
      <c r="P138" s="290" t="s">
        <v>2207</v>
      </c>
      <c r="Q138" s="290" t="s">
        <v>310</v>
      </c>
      <c r="R138" s="290" t="str">
        <f t="shared" si="12"/>
        <v>Urban Residential Other Components</v>
      </c>
      <c r="S138" s="290" t="str">
        <f t="shared" si="11"/>
        <v>//**Urban Residential Other Components: **</v>
      </c>
      <c r="T138" s="277" t="str">
        <f t="shared" si="10"/>
        <v>//**Urban Residential Other Components: ** In the BAU case, the share of electricity among fuels used by other components in urban, residential buildings is 100%.</v>
      </c>
    </row>
    <row r="139" spans="1:21" x14ac:dyDescent="0.25">
      <c r="A139" s="211" t="s">
        <v>2208</v>
      </c>
      <c r="B139" s="289"/>
      <c r="C139" s="191" t="s">
        <v>490</v>
      </c>
      <c r="D139" s="191" t="s">
        <v>491</v>
      </c>
      <c r="E139" s="191" t="s">
        <v>492</v>
      </c>
      <c r="F139" s="186" t="s">
        <v>493</v>
      </c>
      <c r="G139" s="186" t="s">
        <v>510</v>
      </c>
      <c r="H139" s="186" t="s">
        <v>511</v>
      </c>
      <c r="I139" s="186" t="s">
        <v>496</v>
      </c>
      <c r="J139" s="43">
        <v>440</v>
      </c>
      <c r="K139" s="186" t="s">
        <v>310</v>
      </c>
      <c r="L139" s="299" t="e">
        <f>_xlfn.CONCAT("In the BAU case, in ",'Supporting Data'!$A$6,", the share of electricity among fuels used for heating in rural, residential buildings will ", IF('Supporting Data'!$D$78&lt;'Supporting Data'!$E$78,"rise","fall")," from ",'Supporting Data'!$D$78,"% to ",'Supporting Data'!$E$78,"% through 2050.")</f>
        <v>#N/A</v>
      </c>
      <c r="N139" s="211" t="s">
        <v>2206</v>
      </c>
      <c r="O139" s="211" t="str">
        <f>INDEX('Standard Descriptions'!$E:$E,MATCH(Guidance!E139,'Standard Descriptions'!$C:$C,0))</f>
        <v xml:space="preserve"> This policy replaces the specified fraction of newly sold non-electric building components of the selected type(s) in buildings of the selected type(s) with electricity-using components. // </v>
      </c>
      <c r="P139" s="290" t="s">
        <v>2207</v>
      </c>
      <c r="Q139" s="290" t="s">
        <v>310</v>
      </c>
      <c r="R139" s="290" t="str">
        <f t="shared" si="12"/>
        <v>Rural Residential Heating</v>
      </c>
      <c r="S139" s="290" t="str">
        <f t="shared" si="11"/>
        <v>//**Rural Residential Heating: **</v>
      </c>
      <c r="T139" s="277" t="e">
        <f t="shared" si="10"/>
        <v>#N/A</v>
      </c>
    </row>
    <row r="140" spans="1:21" x14ac:dyDescent="0.25">
      <c r="A140" s="211" t="s">
        <v>2208</v>
      </c>
      <c r="B140" s="289"/>
      <c r="C140" s="191" t="s">
        <v>490</v>
      </c>
      <c r="D140" s="191" t="s">
        <v>491</v>
      </c>
      <c r="E140" s="191" t="s">
        <v>492</v>
      </c>
      <c r="F140" s="186" t="s">
        <v>501</v>
      </c>
      <c r="G140" s="186" t="s">
        <v>510</v>
      </c>
      <c r="H140" s="186" t="s">
        <v>511</v>
      </c>
      <c r="I140" s="186" t="s">
        <v>502</v>
      </c>
      <c r="J140" s="43">
        <v>441</v>
      </c>
      <c r="K140" s="186" t="s">
        <v>332</v>
      </c>
      <c r="L140" s="188"/>
      <c r="N140" s="211" t="s">
        <v>2206</v>
      </c>
      <c r="O140" s="211" t="str">
        <f>INDEX('Standard Descriptions'!$E:$E,MATCH(Guidance!E140,'Standard Descriptions'!$C:$C,0))</f>
        <v xml:space="preserve"> This policy replaces the specified fraction of newly sold non-electric building components of the selected type(s) in buildings of the selected type(s) with electricity-using components. // </v>
      </c>
      <c r="P140" s="290" t="s">
        <v>2207</v>
      </c>
      <c r="Q140" s="290" t="s">
        <v>310</v>
      </c>
      <c r="R140" s="290" t="str">
        <f t="shared" si="12"/>
        <v>Rural Residential Cooling and Ventilation</v>
      </c>
      <c r="S140" s="290" t="str">
        <f t="shared" si="11"/>
        <v>//**Rural Residential Cooling and Ventilation: **</v>
      </c>
      <c r="T140" s="277" t="str">
        <f t="shared" si="10"/>
        <v/>
      </c>
    </row>
    <row r="141" spans="1:21" x14ac:dyDescent="0.25">
      <c r="A141" s="211" t="s">
        <v>2208</v>
      </c>
      <c r="B141" s="289"/>
      <c r="C141" s="191" t="s">
        <v>490</v>
      </c>
      <c r="D141" s="191" t="s">
        <v>491</v>
      </c>
      <c r="E141" s="191" t="s">
        <v>492</v>
      </c>
      <c r="F141" s="186" t="s">
        <v>503</v>
      </c>
      <c r="G141" s="186" t="s">
        <v>510</v>
      </c>
      <c r="H141" s="186" t="s">
        <v>511</v>
      </c>
      <c r="I141" s="186" t="s">
        <v>504</v>
      </c>
      <c r="J141" s="43">
        <v>442</v>
      </c>
      <c r="K141" s="186" t="s">
        <v>332</v>
      </c>
      <c r="L141" s="188"/>
      <c r="N141" s="211" t="s">
        <v>2206</v>
      </c>
      <c r="O141" s="211" t="str">
        <f>INDEX('Standard Descriptions'!$E:$E,MATCH(Guidance!E141,'Standard Descriptions'!$C:$C,0))</f>
        <v xml:space="preserve"> This policy replaces the specified fraction of newly sold non-electric building components of the selected type(s) in buildings of the selected type(s) with electricity-using components. // </v>
      </c>
      <c r="P141" s="290" t="s">
        <v>2207</v>
      </c>
      <c r="Q141" s="290" t="s">
        <v>310</v>
      </c>
      <c r="R141" s="290" t="str">
        <f t="shared" si="12"/>
        <v>Rural Residential Lighting</v>
      </c>
      <c r="S141" s="290" t="str">
        <f t="shared" si="11"/>
        <v>//**Rural Residential Lighting: **</v>
      </c>
      <c r="T141" s="277" t="str">
        <f t="shared" si="10"/>
        <v/>
      </c>
    </row>
    <row r="142" spans="1:21" x14ac:dyDescent="0.25">
      <c r="A142" s="211" t="s">
        <v>2208</v>
      </c>
      <c r="B142" s="289"/>
      <c r="C142" s="191" t="s">
        <v>490</v>
      </c>
      <c r="D142" s="191" t="s">
        <v>491</v>
      </c>
      <c r="E142" s="191" t="s">
        <v>492</v>
      </c>
      <c r="F142" s="186" t="s">
        <v>505</v>
      </c>
      <c r="G142" s="186" t="s">
        <v>510</v>
      </c>
      <c r="H142" s="186" t="s">
        <v>511</v>
      </c>
      <c r="I142" s="186" t="s">
        <v>506</v>
      </c>
      <c r="J142" s="43">
        <v>443</v>
      </c>
      <c r="K142" s="186" t="s">
        <v>310</v>
      </c>
      <c r="L142" s="299" t="e">
        <f>_xlfn.CONCAT("In the BAU case, in ",,", the share of electricity among fuels used by appliances in rural, residential buildings will ", IF('Supporting Data'!$D$79&lt;'Supporting Data'!$E$79,"rise","fall")," from ",'Supporting Data'!$D$79,"% to ",'Supporting Data'!$E$79,"% through 2050.")</f>
        <v>#N/A</v>
      </c>
      <c r="N142" s="211" t="s">
        <v>2206</v>
      </c>
      <c r="O142" s="211" t="str">
        <f>INDEX('Standard Descriptions'!$E:$E,MATCH(Guidance!E142,'Standard Descriptions'!$C:$C,0))</f>
        <v xml:space="preserve"> This policy replaces the specified fraction of newly sold non-electric building components of the selected type(s) in buildings of the selected type(s) with electricity-using components. // </v>
      </c>
      <c r="P142" s="290" t="s">
        <v>2207</v>
      </c>
      <c r="Q142" s="290" t="s">
        <v>310</v>
      </c>
      <c r="R142" s="290" t="str">
        <f t="shared" si="12"/>
        <v>Rural Residential Appliances</v>
      </c>
      <c r="S142" s="290" t="str">
        <f t="shared" si="11"/>
        <v>//**Rural Residential Appliances: **</v>
      </c>
      <c r="T142" s="277" t="e">
        <f t="shared" si="10"/>
        <v>#N/A</v>
      </c>
    </row>
    <row r="143" spans="1:21" x14ac:dyDescent="0.25">
      <c r="A143" s="211" t="s">
        <v>2208</v>
      </c>
      <c r="B143" s="289"/>
      <c r="C143" s="191" t="s">
        <v>490</v>
      </c>
      <c r="D143" s="191" t="s">
        <v>491</v>
      </c>
      <c r="E143" s="191" t="s">
        <v>492</v>
      </c>
      <c r="F143" s="186" t="s">
        <v>507</v>
      </c>
      <c r="G143" s="186" t="s">
        <v>510</v>
      </c>
      <c r="H143" s="186" t="s">
        <v>511</v>
      </c>
      <c r="I143" s="186" t="s">
        <v>508</v>
      </c>
      <c r="J143" s="43">
        <v>444</v>
      </c>
      <c r="K143" s="186" t="s">
        <v>310</v>
      </c>
      <c r="L143" s="188" t="s">
        <v>2360</v>
      </c>
      <c r="N143" s="211" t="s">
        <v>2206</v>
      </c>
      <c r="O143" s="211" t="str">
        <f>INDEX('Standard Descriptions'!$E:$E,MATCH(Guidance!E143,'Standard Descriptions'!$C:$C,0))</f>
        <v xml:space="preserve"> This policy replaces the specified fraction of newly sold non-electric building components of the selected type(s) in buildings of the selected type(s) with electricity-using components. // </v>
      </c>
      <c r="P143" s="290" t="s">
        <v>2207</v>
      </c>
      <c r="Q143" s="290" t="s">
        <v>310</v>
      </c>
      <c r="R143" s="290" t="str">
        <f t="shared" si="12"/>
        <v>Rural Residential Other Components</v>
      </c>
      <c r="S143" s="290" t="str">
        <f t="shared" si="11"/>
        <v>//**Rural Residential Other Components: **</v>
      </c>
      <c r="T143" s="277" t="str">
        <f t="shared" si="10"/>
        <v>//**Rural Residential Other Components: **In the United States, the share of electricity among fuels used by other components in urban, residential buildings is 100%.</v>
      </c>
    </row>
    <row r="144" spans="1:21" x14ac:dyDescent="0.25">
      <c r="A144" s="211" t="s">
        <v>2208</v>
      </c>
      <c r="B144" s="289"/>
      <c r="C144" s="191" t="s">
        <v>490</v>
      </c>
      <c r="D144" s="191" t="s">
        <v>491</v>
      </c>
      <c r="E144" s="191" t="s">
        <v>492</v>
      </c>
      <c r="F144" s="186" t="s">
        <v>493</v>
      </c>
      <c r="G144" s="186" t="s">
        <v>513</v>
      </c>
      <c r="H144" s="186" t="s">
        <v>514</v>
      </c>
      <c r="I144" s="186" t="s">
        <v>496</v>
      </c>
      <c r="J144" s="43">
        <v>445</v>
      </c>
      <c r="K144" s="186" t="s">
        <v>310</v>
      </c>
      <c r="L144" s="299" t="e">
        <f>_xlfn.CONCAT("In the BAU case, in ",'Supporting Data'!$A$6,", the share of electricity among fuels used for heating in commercial buildings will ", IF('Supporting Data'!$D$84&lt;'Supporting Data'!$E$84,"rise","fall")," from ",'Supporting Data'!$D$84,"% to ",'Supporting Data'!$E$84,"% through 2050.")</f>
        <v>#N/A</v>
      </c>
      <c r="N144" s="211" t="s">
        <v>2206</v>
      </c>
      <c r="O144" s="211" t="str">
        <f>INDEX('Standard Descriptions'!$E:$E,MATCH(Guidance!E144,'Standard Descriptions'!$C:$C,0))</f>
        <v xml:space="preserve"> This policy replaces the specified fraction of newly sold non-electric building components of the selected type(s) in buildings of the selected type(s) with electricity-using components. // </v>
      </c>
      <c r="P144" s="290" t="s">
        <v>2207</v>
      </c>
      <c r="Q144" s="290" t="s">
        <v>310</v>
      </c>
      <c r="R144" s="290" t="str">
        <f t="shared" si="12"/>
        <v>Commercial Heating</v>
      </c>
      <c r="S144" s="290" t="str">
        <f t="shared" si="11"/>
        <v>//**Commercial Heating: **</v>
      </c>
      <c r="T144" s="277" t="e">
        <f t="shared" si="10"/>
        <v>#N/A</v>
      </c>
    </row>
    <row r="145" spans="1:21" x14ac:dyDescent="0.25">
      <c r="A145" s="211" t="s">
        <v>2208</v>
      </c>
      <c r="B145" s="289"/>
      <c r="C145" s="191" t="s">
        <v>490</v>
      </c>
      <c r="D145" s="191" t="s">
        <v>491</v>
      </c>
      <c r="E145" s="191" t="s">
        <v>492</v>
      </c>
      <c r="F145" s="186" t="s">
        <v>501</v>
      </c>
      <c r="G145" s="186" t="s">
        <v>513</v>
      </c>
      <c r="H145" s="186" t="s">
        <v>514</v>
      </c>
      <c r="I145" s="186" t="s">
        <v>502</v>
      </c>
      <c r="J145" s="43">
        <v>446</v>
      </c>
      <c r="K145" s="186" t="s">
        <v>332</v>
      </c>
      <c r="L145" s="188"/>
      <c r="N145" s="211" t="s">
        <v>2206</v>
      </c>
      <c r="O145" s="211" t="str">
        <f>INDEX('Standard Descriptions'!$E:$E,MATCH(Guidance!E145,'Standard Descriptions'!$C:$C,0))</f>
        <v xml:space="preserve"> This policy replaces the specified fraction of newly sold non-electric building components of the selected type(s) in buildings of the selected type(s) with electricity-using components. // </v>
      </c>
      <c r="P145" s="290" t="s">
        <v>2207</v>
      </c>
      <c r="Q145" s="290" t="s">
        <v>310</v>
      </c>
      <c r="R145" s="290" t="str">
        <f t="shared" si="12"/>
        <v>Commercial Cooling and Ventilation</v>
      </c>
      <c r="S145" s="290" t="str">
        <f t="shared" si="11"/>
        <v>//**Commercial Cooling and Ventilation: **</v>
      </c>
      <c r="T145" s="277" t="str">
        <f t="shared" si="10"/>
        <v/>
      </c>
    </row>
    <row r="146" spans="1:21" x14ac:dyDescent="0.25">
      <c r="A146" s="211" t="s">
        <v>2208</v>
      </c>
      <c r="B146" s="289"/>
      <c r="C146" s="191" t="s">
        <v>490</v>
      </c>
      <c r="D146" s="191" t="s">
        <v>491</v>
      </c>
      <c r="E146" s="191" t="s">
        <v>492</v>
      </c>
      <c r="F146" s="186" t="s">
        <v>503</v>
      </c>
      <c r="G146" s="186" t="s">
        <v>513</v>
      </c>
      <c r="H146" s="186" t="s">
        <v>514</v>
      </c>
      <c r="I146" s="186" t="s">
        <v>504</v>
      </c>
      <c r="J146" s="43">
        <v>447</v>
      </c>
      <c r="K146" s="186" t="s">
        <v>332</v>
      </c>
      <c r="L146" s="188"/>
      <c r="N146" s="211" t="s">
        <v>2206</v>
      </c>
      <c r="O146" s="211" t="str">
        <f>INDEX('Standard Descriptions'!$E:$E,MATCH(Guidance!E146,'Standard Descriptions'!$C:$C,0))</f>
        <v xml:space="preserve"> This policy replaces the specified fraction of newly sold non-electric building components of the selected type(s) in buildings of the selected type(s) with electricity-using components. // </v>
      </c>
      <c r="P146" s="290" t="s">
        <v>2207</v>
      </c>
      <c r="Q146" s="290" t="s">
        <v>310</v>
      </c>
      <c r="R146" s="290" t="str">
        <f t="shared" si="12"/>
        <v>Commercial Lighting</v>
      </c>
      <c r="S146" s="290" t="str">
        <f t="shared" si="11"/>
        <v>//**Commercial Lighting: **</v>
      </c>
      <c r="T146" s="277" t="str">
        <f t="shared" si="10"/>
        <v/>
      </c>
    </row>
    <row r="147" spans="1:21" x14ac:dyDescent="0.25">
      <c r="A147" s="211" t="s">
        <v>2208</v>
      </c>
      <c r="B147" s="289"/>
      <c r="C147" s="191" t="s">
        <v>490</v>
      </c>
      <c r="D147" s="191" t="s">
        <v>491</v>
      </c>
      <c r="E147" s="191" t="s">
        <v>492</v>
      </c>
      <c r="F147" s="186" t="s">
        <v>505</v>
      </c>
      <c r="G147" s="186" t="s">
        <v>513</v>
      </c>
      <c r="H147" s="186" t="s">
        <v>514</v>
      </c>
      <c r="I147" s="186" t="s">
        <v>506</v>
      </c>
      <c r="J147" s="43">
        <v>448</v>
      </c>
      <c r="K147" s="186" t="s">
        <v>310</v>
      </c>
      <c r="L147" s="299" t="e">
        <f>_xlfn.CONCAT("In the BAU case, in ",'Supporting Data'!$A$6,", the share of electricity among fuels used by appliances in commercial buildings will ", IF('Supporting Data'!$D$85&lt;'Supporting Data'!$E$85,"rise","fall")," from ",'Supporting Data'!$D$85,"% to ",'Supporting Data'!$E$85,"% through 2050.")</f>
        <v>#N/A</v>
      </c>
      <c r="N147" s="211" t="s">
        <v>2206</v>
      </c>
      <c r="O147" s="211" t="str">
        <f>INDEX('Standard Descriptions'!$E:$E,MATCH(Guidance!E147,'Standard Descriptions'!$C:$C,0))</f>
        <v xml:space="preserve"> This policy replaces the specified fraction of newly sold non-electric building components of the selected type(s) in buildings of the selected type(s) with electricity-using components. // </v>
      </c>
      <c r="P147" s="290" t="s">
        <v>2207</v>
      </c>
      <c r="Q147" s="290" t="s">
        <v>310</v>
      </c>
      <c r="R147" s="290" t="str">
        <f t="shared" si="12"/>
        <v>Commercial Appliances</v>
      </c>
      <c r="S147" s="290" t="str">
        <f t="shared" si="11"/>
        <v>//**Commercial Appliances: **</v>
      </c>
      <c r="T147" s="277" t="e">
        <f t="shared" si="10"/>
        <v>#N/A</v>
      </c>
    </row>
    <row r="148" spans="1:21" x14ac:dyDescent="0.25">
      <c r="A148" s="211" t="s">
        <v>2208</v>
      </c>
      <c r="B148" s="289"/>
      <c r="C148" s="191" t="s">
        <v>490</v>
      </c>
      <c r="D148" s="191" t="s">
        <v>491</v>
      </c>
      <c r="E148" s="191" t="s">
        <v>492</v>
      </c>
      <c r="F148" s="186" t="s">
        <v>507</v>
      </c>
      <c r="G148" s="186" t="s">
        <v>513</v>
      </c>
      <c r="H148" s="186" t="s">
        <v>514</v>
      </c>
      <c r="I148" s="186" t="s">
        <v>508</v>
      </c>
      <c r="J148" s="43">
        <v>449</v>
      </c>
      <c r="K148" s="186" t="s">
        <v>310</v>
      </c>
      <c r="L148" s="299" t="e">
        <f>_xlfn.CONCAT("In the BAU case, in the ",'Supporting Data'!$A$6,", the share of electricity among fuels used by other components in commercial buildings will ", IF('Supporting Data'!$D$81&lt;'Supporting Data'!$E$81,"rise","fall")," from ",'Supporting Data'!$D$86,"% to ",'Supporting Data'!$E$86,"% through 2050.")</f>
        <v>#N/A</v>
      </c>
      <c r="N148" s="211" t="s">
        <v>2206</v>
      </c>
      <c r="O148" s="211" t="str">
        <f>INDEX('Standard Descriptions'!$E:$E,MATCH(Guidance!E148,'Standard Descriptions'!$C:$C,0))</f>
        <v xml:space="preserve"> This policy replaces the specified fraction of newly sold non-electric building components of the selected type(s) in buildings of the selected type(s) with electricity-using components. // </v>
      </c>
      <c r="P148" s="290" t="s">
        <v>2207</v>
      </c>
      <c r="Q148" s="290" t="s">
        <v>310</v>
      </c>
      <c r="R148" s="290" t="str">
        <f t="shared" si="12"/>
        <v>Commercial Other Components</v>
      </c>
      <c r="S148" s="290" t="str">
        <f t="shared" si="11"/>
        <v>//**Commercial Other Components: **</v>
      </c>
      <c r="T148" s="277" t="e">
        <f t="shared" si="10"/>
        <v>#N/A</v>
      </c>
    </row>
    <row r="149" spans="1:21" s="292" customFormat="1" ht="409.5" x14ac:dyDescent="0.25">
      <c r="A149" s="292" t="s">
        <v>2205</v>
      </c>
      <c r="B149" s="278"/>
      <c r="C149" s="292" t="s">
        <v>490</v>
      </c>
      <c r="D149" s="292" t="s">
        <v>515</v>
      </c>
      <c r="E149" s="292" t="str">
        <f>E150</f>
        <v>Reduction in E Use Allowed by Component Eff Std</v>
      </c>
      <c r="M149" s="278"/>
      <c r="N149" s="294" t="s">
        <v>2206</v>
      </c>
      <c r="O149" s="294" t="str">
        <f>INDEX('Standard Descriptions'!$E:$E,MATCH(Guidance!E149,'Standard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49" s="292" t="s">
        <v>2207</v>
      </c>
      <c r="Q149" s="292" t="s">
        <v>310</v>
      </c>
      <c r="S149" s="292" t="str">
        <f t="shared" si="11"/>
        <v/>
      </c>
      <c r="T149" s="292" t="str">
        <f t="shared" si="10"/>
        <v/>
      </c>
      <c r="U149" s="305" t="str">
        <f>N149&amp;O149&amp;P149&amp;T150&amp;T151&amp;T152&amp;T153&amp;T154&amp;T155&amp;T156&amp;T157&amp;T165&amp;T158&amp;T159&amp;T160&amp;T161&amp;T162&amp;T163&amp;T164&amp;T165&amp;T166&amp;T167</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0" spans="1:21" x14ac:dyDescent="0.25">
      <c r="A150" s="211" t="s">
        <v>2208</v>
      </c>
      <c r="B150" s="289"/>
      <c r="C150" s="183" t="s">
        <v>490</v>
      </c>
      <c r="D150" s="183" t="s">
        <v>515</v>
      </c>
      <c r="E150" s="183" t="s">
        <v>516</v>
      </c>
      <c r="F150" s="186" t="s">
        <v>493</v>
      </c>
      <c r="G150" s="186" t="s">
        <v>494</v>
      </c>
      <c r="H150" s="186" t="s">
        <v>495</v>
      </c>
      <c r="I150" s="186" t="s">
        <v>496</v>
      </c>
      <c r="J150" s="43">
        <v>13</v>
      </c>
      <c r="K150" s="186" t="s">
        <v>310</v>
      </c>
      <c r="L150"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0" s="211" t="s">
        <v>2206</v>
      </c>
      <c r="O150" s="211" t="str">
        <f>INDEX('Standard Descriptions'!$E:$E,MATCH(Guidance!E150,'Standard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0" s="290" t="s">
        <v>2207</v>
      </c>
      <c r="Q150" s="290" t="s">
        <v>310</v>
      </c>
      <c r="R150" s="290" t="str">
        <f t="shared" ref="R150:R162" si="13">H150&amp;" "&amp;I150</f>
        <v>Urban Residential Heating</v>
      </c>
      <c r="S150" s="290" t="str">
        <f t="shared" si="11"/>
        <v>//**Urban Residential Heating: **</v>
      </c>
      <c r="T150" s="277" t="str">
        <f t="shared" si="10"/>
        <v xml:space="preserve">//**Urban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1" spans="1:21" x14ac:dyDescent="0.25">
      <c r="A151" s="211" t="s">
        <v>2208</v>
      </c>
      <c r="B151" s="289"/>
      <c r="C151" s="191" t="s">
        <v>490</v>
      </c>
      <c r="D151" s="191" t="s">
        <v>515</v>
      </c>
      <c r="E151" s="191" t="s">
        <v>516</v>
      </c>
      <c r="F151" s="186" t="s">
        <v>501</v>
      </c>
      <c r="G151" s="186" t="s">
        <v>494</v>
      </c>
      <c r="H151" s="186" t="s">
        <v>495</v>
      </c>
      <c r="I151" s="186" t="s">
        <v>502</v>
      </c>
      <c r="J151" s="43">
        <v>14</v>
      </c>
      <c r="K151" s="186" t="s">
        <v>310</v>
      </c>
      <c r="L151"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1" s="211" t="s">
        <v>2206</v>
      </c>
      <c r="O151" s="211" t="str">
        <f>INDEX('Standard Descriptions'!$E:$E,MATCH(Guidance!E151,'Standard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1" s="290" t="s">
        <v>2207</v>
      </c>
      <c r="Q151" s="290" t="s">
        <v>310</v>
      </c>
      <c r="R151" s="290" t="str">
        <f t="shared" si="13"/>
        <v>Urban Residential Cooling and Ventilation</v>
      </c>
      <c r="S151" s="290" t="str">
        <f t="shared" si="11"/>
        <v>//**Urban Residential Cooling and Ventilation: **</v>
      </c>
      <c r="T151" s="277" t="str">
        <f t="shared" si="10"/>
        <v xml:space="preserve">//**Urban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2" spans="1:21" x14ac:dyDescent="0.25">
      <c r="A152" s="211" t="s">
        <v>2208</v>
      </c>
      <c r="B152" s="289"/>
      <c r="C152" s="191" t="s">
        <v>490</v>
      </c>
      <c r="D152" s="191" t="s">
        <v>515</v>
      </c>
      <c r="E152" s="191" t="s">
        <v>516</v>
      </c>
      <c r="F152" s="186" t="s">
        <v>523</v>
      </c>
      <c r="G152" s="186" t="s">
        <v>494</v>
      </c>
      <c r="H152" s="186" t="s">
        <v>495</v>
      </c>
      <c r="I152" s="186" t="s">
        <v>524</v>
      </c>
      <c r="J152" s="43">
        <v>15</v>
      </c>
      <c r="K152" s="186" t="s">
        <v>310</v>
      </c>
      <c r="L152"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2" s="211" t="s">
        <v>2206</v>
      </c>
      <c r="O152" s="211" t="str">
        <f>INDEX('Standard Descriptions'!$E:$E,MATCH(Guidance!E152,'Standard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2" s="290" t="s">
        <v>2207</v>
      </c>
      <c r="Q152" s="290" t="s">
        <v>310</v>
      </c>
      <c r="R152" s="290" t="str">
        <f t="shared" si="13"/>
        <v>Urban Residential Envelope</v>
      </c>
      <c r="S152" s="290" t="str">
        <f t="shared" si="11"/>
        <v>//**Urban Residential Envelope: **</v>
      </c>
      <c r="T152" s="277" t="str">
        <f t="shared" si="10"/>
        <v xml:space="preserve">//**Urban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3" spans="1:21" x14ac:dyDescent="0.25">
      <c r="A153" s="211" t="s">
        <v>2208</v>
      </c>
      <c r="B153" s="289"/>
      <c r="C153" s="191" t="s">
        <v>490</v>
      </c>
      <c r="D153" s="191" t="s">
        <v>515</v>
      </c>
      <c r="E153" s="191" t="s">
        <v>516</v>
      </c>
      <c r="F153" s="186" t="s">
        <v>503</v>
      </c>
      <c r="G153" s="186" t="s">
        <v>494</v>
      </c>
      <c r="H153" s="186" t="s">
        <v>495</v>
      </c>
      <c r="I153" s="186" t="s">
        <v>504</v>
      </c>
      <c r="J153" s="43">
        <v>16</v>
      </c>
      <c r="K153" s="186" t="s">
        <v>310</v>
      </c>
      <c r="L153"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3" s="211" t="s">
        <v>2206</v>
      </c>
      <c r="O153" s="211" t="str">
        <f>INDEX('Standard Descriptions'!$E:$E,MATCH(Guidance!E153,'Standard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3" s="290" t="s">
        <v>2207</v>
      </c>
      <c r="Q153" s="290" t="s">
        <v>310</v>
      </c>
      <c r="R153" s="290" t="str">
        <f t="shared" si="13"/>
        <v>Urban Residential Lighting</v>
      </c>
      <c r="S153" s="290" t="str">
        <f t="shared" si="11"/>
        <v>//**Urban Residential Lighting: **</v>
      </c>
      <c r="T153" s="277" t="str">
        <f t="shared" si="10"/>
        <v xml:space="preserve">//**Urban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4" spans="1:21" x14ac:dyDescent="0.25">
      <c r="A154" s="211" t="s">
        <v>2208</v>
      </c>
      <c r="B154" s="289"/>
      <c r="C154" s="191" t="s">
        <v>490</v>
      </c>
      <c r="D154" s="191" t="s">
        <v>515</v>
      </c>
      <c r="E154" s="191" t="s">
        <v>516</v>
      </c>
      <c r="F154" s="186" t="s">
        <v>505</v>
      </c>
      <c r="G154" s="186" t="s">
        <v>494</v>
      </c>
      <c r="H154" s="186" t="s">
        <v>495</v>
      </c>
      <c r="I154" s="186" t="s">
        <v>506</v>
      </c>
      <c r="J154" s="43">
        <v>17</v>
      </c>
      <c r="K154" s="186" t="s">
        <v>310</v>
      </c>
      <c r="L154"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4" s="211" t="s">
        <v>2206</v>
      </c>
      <c r="O154" s="211" t="str">
        <f>INDEX('Standard Descriptions'!$E:$E,MATCH(Guidance!E154,'Standard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4" s="290" t="s">
        <v>2207</v>
      </c>
      <c r="Q154" s="290" t="s">
        <v>310</v>
      </c>
      <c r="R154" s="290" t="str">
        <f t="shared" si="13"/>
        <v>Urban Residential Appliances</v>
      </c>
      <c r="S154" s="290" t="str">
        <f t="shared" si="11"/>
        <v>//**Urban Residential Appliances: **</v>
      </c>
      <c r="T154" s="277" t="str">
        <f t="shared" si="10"/>
        <v xml:space="preserve">//**Urban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5" spans="1:21" x14ac:dyDescent="0.25">
      <c r="A155" s="211" t="s">
        <v>2208</v>
      </c>
      <c r="B155" s="289"/>
      <c r="C155" s="191" t="s">
        <v>490</v>
      </c>
      <c r="D155" s="191" t="s">
        <v>515</v>
      </c>
      <c r="E155" s="191" t="s">
        <v>516</v>
      </c>
      <c r="F155" s="186" t="s">
        <v>507</v>
      </c>
      <c r="G155" s="186" t="s">
        <v>494</v>
      </c>
      <c r="H155" s="186" t="s">
        <v>495</v>
      </c>
      <c r="I155" s="186" t="s">
        <v>508</v>
      </c>
      <c r="J155" s="43">
        <v>18</v>
      </c>
      <c r="K155" s="186" t="s">
        <v>310</v>
      </c>
      <c r="L155"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5" s="211" t="s">
        <v>2206</v>
      </c>
      <c r="O155" s="211" t="str">
        <f>INDEX('Standard Descriptions'!$E:$E,MATCH(Guidance!E155,'Standard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5" s="290" t="s">
        <v>2207</v>
      </c>
      <c r="Q155" s="290" t="s">
        <v>310</v>
      </c>
      <c r="R155" s="290" t="str">
        <f t="shared" si="13"/>
        <v>Urban Residential Other Components</v>
      </c>
      <c r="S155" s="290" t="str">
        <f t="shared" si="11"/>
        <v>//**Urban Residential Other Components: **</v>
      </c>
      <c r="T155" s="277" t="str">
        <f t="shared" si="10"/>
        <v xml:space="preserve">//**Urban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6" spans="1:21" x14ac:dyDescent="0.25">
      <c r="A156" s="211" t="s">
        <v>2208</v>
      </c>
      <c r="B156" s="289"/>
      <c r="C156" s="191" t="s">
        <v>490</v>
      </c>
      <c r="D156" s="191" t="s">
        <v>515</v>
      </c>
      <c r="E156" s="191" t="s">
        <v>516</v>
      </c>
      <c r="F156" s="186" t="s">
        <v>493</v>
      </c>
      <c r="G156" s="186" t="s">
        <v>510</v>
      </c>
      <c r="H156" s="186" t="s">
        <v>511</v>
      </c>
      <c r="I156" s="186" t="s">
        <v>496</v>
      </c>
      <c r="J156" s="43">
        <v>150</v>
      </c>
      <c r="K156" s="186" t="s">
        <v>310</v>
      </c>
      <c r="L156"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6" s="211" t="s">
        <v>2206</v>
      </c>
      <c r="O156" s="211" t="str">
        <f>INDEX('Standard Descriptions'!$E:$E,MATCH(Guidance!E156,'Standard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6" s="290" t="s">
        <v>2207</v>
      </c>
      <c r="Q156" s="290" t="s">
        <v>310</v>
      </c>
      <c r="R156" s="290" t="str">
        <f t="shared" si="13"/>
        <v>Rural Residential Heating</v>
      </c>
      <c r="S156" s="290" t="str">
        <f t="shared" si="11"/>
        <v>//**Rural Residential Heating: **</v>
      </c>
      <c r="T156" s="277" t="str">
        <f t="shared" si="10"/>
        <v xml:space="preserve">//**Rural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7" spans="1:21" x14ac:dyDescent="0.25">
      <c r="A157" s="211" t="s">
        <v>2208</v>
      </c>
      <c r="B157" s="289"/>
      <c r="C157" s="191" t="s">
        <v>490</v>
      </c>
      <c r="D157" s="191" t="s">
        <v>515</v>
      </c>
      <c r="E157" s="191" t="s">
        <v>516</v>
      </c>
      <c r="F157" s="186" t="s">
        <v>501</v>
      </c>
      <c r="G157" s="186" t="s">
        <v>510</v>
      </c>
      <c r="H157" s="186" t="s">
        <v>511</v>
      </c>
      <c r="I157" s="186" t="s">
        <v>502</v>
      </c>
      <c r="J157" s="43">
        <v>151</v>
      </c>
      <c r="K157" s="186" t="s">
        <v>310</v>
      </c>
      <c r="L157"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7" s="211" t="s">
        <v>2206</v>
      </c>
      <c r="O157" s="211" t="str">
        <f>INDEX('Standard Descriptions'!$E:$E,MATCH(Guidance!E157,'Standard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7" s="290" t="s">
        <v>2207</v>
      </c>
      <c r="Q157" s="290" t="s">
        <v>310</v>
      </c>
      <c r="R157" s="290" t="str">
        <f t="shared" si="13"/>
        <v>Rural Residential Cooling and Ventilation</v>
      </c>
      <c r="S157" s="290" t="str">
        <f t="shared" si="11"/>
        <v>//**Rural Residential Cooling and Ventilation: **</v>
      </c>
      <c r="T157" s="277" t="str">
        <f t="shared" si="10"/>
        <v xml:space="preserve">//**Rural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8" spans="1:21" x14ac:dyDescent="0.25">
      <c r="A158" s="211" t="s">
        <v>2208</v>
      </c>
      <c r="B158" s="289"/>
      <c r="C158" s="191" t="s">
        <v>490</v>
      </c>
      <c r="D158" s="191" t="s">
        <v>515</v>
      </c>
      <c r="E158" s="191" t="s">
        <v>516</v>
      </c>
      <c r="F158" s="186" t="s">
        <v>523</v>
      </c>
      <c r="G158" s="186" t="s">
        <v>510</v>
      </c>
      <c r="H158" s="186" t="s">
        <v>511</v>
      </c>
      <c r="I158" s="186" t="s">
        <v>524</v>
      </c>
      <c r="J158" s="43">
        <v>152</v>
      </c>
      <c r="K158" s="186" t="s">
        <v>310</v>
      </c>
      <c r="L158"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8" s="211" t="s">
        <v>2206</v>
      </c>
      <c r="O158" s="211" t="str">
        <f>INDEX('Standard Descriptions'!$E:$E,MATCH(Guidance!E158,'Standard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8" s="290" t="s">
        <v>2207</v>
      </c>
      <c r="Q158" s="290" t="s">
        <v>310</v>
      </c>
      <c r="R158" s="290" t="str">
        <f t="shared" si="13"/>
        <v>Rural Residential Envelope</v>
      </c>
      <c r="S158" s="290" t="str">
        <f t="shared" si="11"/>
        <v>//**Rural Residential Envelope: **</v>
      </c>
      <c r="T158" s="277" t="str">
        <f t="shared" si="10"/>
        <v xml:space="preserve">//**Rural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9" spans="1:21" x14ac:dyDescent="0.25">
      <c r="A159" s="211" t="s">
        <v>2208</v>
      </c>
      <c r="B159" s="289"/>
      <c r="C159" s="191" t="s">
        <v>490</v>
      </c>
      <c r="D159" s="191" t="s">
        <v>515</v>
      </c>
      <c r="E159" s="191" t="s">
        <v>516</v>
      </c>
      <c r="F159" s="186" t="s">
        <v>503</v>
      </c>
      <c r="G159" s="186" t="s">
        <v>510</v>
      </c>
      <c r="H159" s="186" t="s">
        <v>511</v>
      </c>
      <c r="I159" s="186" t="s">
        <v>504</v>
      </c>
      <c r="J159" s="43">
        <v>153</v>
      </c>
      <c r="K159" s="186" t="s">
        <v>310</v>
      </c>
      <c r="L159"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9" s="211" t="s">
        <v>2206</v>
      </c>
      <c r="O159" s="211" t="str">
        <f>INDEX('Standard Descriptions'!$E:$E,MATCH(Guidance!E159,'Standard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9" s="290" t="s">
        <v>2207</v>
      </c>
      <c r="Q159" s="290" t="s">
        <v>310</v>
      </c>
      <c r="R159" s="290" t="str">
        <f t="shared" si="13"/>
        <v>Rural Residential Lighting</v>
      </c>
      <c r="S159" s="290" t="str">
        <f t="shared" si="11"/>
        <v>//**Rural Residential Lighting: **</v>
      </c>
      <c r="T159" s="277" t="str">
        <f t="shared" si="10"/>
        <v xml:space="preserve">//**Rural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0" spans="1:21" x14ac:dyDescent="0.25">
      <c r="A160" s="211" t="s">
        <v>2208</v>
      </c>
      <c r="B160" s="289"/>
      <c r="C160" s="191" t="s">
        <v>490</v>
      </c>
      <c r="D160" s="191" t="s">
        <v>515</v>
      </c>
      <c r="E160" s="191" t="s">
        <v>516</v>
      </c>
      <c r="F160" s="186" t="s">
        <v>505</v>
      </c>
      <c r="G160" s="186" t="s">
        <v>510</v>
      </c>
      <c r="H160" s="186" t="s">
        <v>511</v>
      </c>
      <c r="I160" s="186" t="s">
        <v>506</v>
      </c>
      <c r="J160" s="43">
        <v>154</v>
      </c>
      <c r="K160" s="186" t="s">
        <v>310</v>
      </c>
      <c r="L160"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0" s="211" t="s">
        <v>2206</v>
      </c>
      <c r="O160" s="211" t="str">
        <f>INDEX('Standard Descriptions'!$E:$E,MATCH(Guidance!E160,'Standard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0" s="290" t="s">
        <v>2207</v>
      </c>
      <c r="Q160" s="290" t="s">
        <v>310</v>
      </c>
      <c r="R160" s="290" t="str">
        <f t="shared" si="13"/>
        <v>Rural Residential Appliances</v>
      </c>
      <c r="S160" s="290" t="str">
        <f t="shared" si="11"/>
        <v>//**Rural Residential Appliances: **</v>
      </c>
      <c r="T160" s="277" t="str">
        <f t="shared" si="10"/>
        <v xml:space="preserve">//**Rural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1" spans="1:21" x14ac:dyDescent="0.25">
      <c r="A161" s="211" t="s">
        <v>2208</v>
      </c>
      <c r="B161" s="289"/>
      <c r="C161" s="191" t="s">
        <v>490</v>
      </c>
      <c r="D161" s="191" t="s">
        <v>515</v>
      </c>
      <c r="E161" s="191" t="s">
        <v>516</v>
      </c>
      <c r="F161" s="186" t="s">
        <v>507</v>
      </c>
      <c r="G161" s="186" t="s">
        <v>510</v>
      </c>
      <c r="H161" s="186" t="s">
        <v>511</v>
      </c>
      <c r="I161" s="186" t="s">
        <v>508</v>
      </c>
      <c r="J161" s="43">
        <v>155</v>
      </c>
      <c r="K161" s="186" t="s">
        <v>310</v>
      </c>
      <c r="L161"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1" s="211" t="s">
        <v>2206</v>
      </c>
      <c r="O161" s="211" t="str">
        <f>INDEX('Standard Descriptions'!$E:$E,MATCH(Guidance!E161,'Standard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1" s="290" t="s">
        <v>2207</v>
      </c>
      <c r="Q161" s="290" t="s">
        <v>310</v>
      </c>
      <c r="R161" s="290" t="str">
        <f t="shared" si="13"/>
        <v>Rural Residential Other Components</v>
      </c>
      <c r="S161" s="290" t="str">
        <f t="shared" si="11"/>
        <v>//**Rural Residential Other Components: **</v>
      </c>
      <c r="T161" s="277" t="str">
        <f t="shared" si="10"/>
        <v xml:space="preserve">//**Rural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2" spans="1:21" x14ac:dyDescent="0.25">
      <c r="A162" s="211" t="s">
        <v>2208</v>
      </c>
      <c r="B162" s="289"/>
      <c r="C162" s="191" t="s">
        <v>490</v>
      </c>
      <c r="D162" s="191" t="s">
        <v>515</v>
      </c>
      <c r="E162" s="191" t="s">
        <v>516</v>
      </c>
      <c r="F162" s="186" t="s">
        <v>493</v>
      </c>
      <c r="G162" s="186" t="s">
        <v>513</v>
      </c>
      <c r="H162" s="186" t="s">
        <v>514</v>
      </c>
      <c r="I162" s="186" t="s">
        <v>496</v>
      </c>
      <c r="J162" s="43">
        <v>156</v>
      </c>
      <c r="K162" s="186" t="s">
        <v>310</v>
      </c>
      <c r="L162"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2" s="211" t="s">
        <v>2206</v>
      </c>
      <c r="O162" s="211" t="str">
        <f>INDEX('Standard Descriptions'!$E:$E,MATCH(Guidance!E162,'Standard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2" s="290" t="s">
        <v>2207</v>
      </c>
      <c r="Q162" s="290" t="s">
        <v>310</v>
      </c>
      <c r="R162" s="290" t="str">
        <f t="shared" si="13"/>
        <v>Commercial Heating</v>
      </c>
      <c r="S162" s="290" t="str">
        <f t="shared" si="11"/>
        <v>//**Commercial Heating: **</v>
      </c>
      <c r="T162" s="277" t="str">
        <f t="shared" si="10"/>
        <v xml:space="preserve">//**Commercial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3" spans="1:21" x14ac:dyDescent="0.25">
      <c r="A163" s="211" t="s">
        <v>2208</v>
      </c>
      <c r="B163" s="289"/>
      <c r="C163" s="191" t="s">
        <v>490</v>
      </c>
      <c r="D163" s="191" t="s">
        <v>515</v>
      </c>
      <c r="E163" s="191" t="s">
        <v>516</v>
      </c>
      <c r="F163" s="186" t="s">
        <v>501</v>
      </c>
      <c r="G163" s="186" t="s">
        <v>513</v>
      </c>
      <c r="H163" s="186" t="s">
        <v>514</v>
      </c>
      <c r="I163" s="186" t="s">
        <v>502</v>
      </c>
      <c r="J163" s="43">
        <v>157</v>
      </c>
      <c r="K163" s="186" t="s">
        <v>310</v>
      </c>
      <c r="L163"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3" s="211" t="s">
        <v>2206</v>
      </c>
      <c r="O163" s="211" t="str">
        <f>INDEX('Standard Descriptions'!$E:$E,MATCH(Guidance!E163,'Standard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3" s="290" t="s">
        <v>2207</v>
      </c>
      <c r="Q163" s="290" t="s">
        <v>310</v>
      </c>
      <c r="R163" s="290" t="str">
        <f>H163&amp;" "&amp;I163</f>
        <v>Commercial Cooling and Ventilation</v>
      </c>
      <c r="S163" s="290" t="str">
        <f t="shared" si="11"/>
        <v>//**Commercial Cooling and Ventilation: **</v>
      </c>
      <c r="T163" s="277" t="str">
        <f t="shared" si="10"/>
        <v xml:space="preserve">//**Commercial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4" spans="1:21" x14ac:dyDescent="0.25">
      <c r="A164" s="211" t="s">
        <v>2208</v>
      </c>
      <c r="B164" s="289"/>
      <c r="C164" s="191" t="s">
        <v>490</v>
      </c>
      <c r="D164" s="191" t="s">
        <v>515</v>
      </c>
      <c r="E164" s="191" t="s">
        <v>516</v>
      </c>
      <c r="F164" s="186" t="s">
        <v>523</v>
      </c>
      <c r="G164" s="186" t="s">
        <v>513</v>
      </c>
      <c r="H164" s="186" t="s">
        <v>514</v>
      </c>
      <c r="I164" s="186" t="s">
        <v>524</v>
      </c>
      <c r="J164" s="43">
        <v>158</v>
      </c>
      <c r="K164" s="186" t="s">
        <v>310</v>
      </c>
      <c r="L164"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4" s="211" t="s">
        <v>2206</v>
      </c>
      <c r="O164" s="211" t="str">
        <f>INDEX('Standard Descriptions'!$E:$E,MATCH(Guidance!E164,'Standard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4" s="290" t="s">
        <v>2207</v>
      </c>
      <c r="Q164" s="290" t="s">
        <v>310</v>
      </c>
      <c r="R164" s="290" t="str">
        <f>H164&amp;" "&amp;I164</f>
        <v>Commercial Envelope</v>
      </c>
      <c r="S164" s="290" t="str">
        <f t="shared" si="11"/>
        <v>//**Commercial Envelope: **</v>
      </c>
      <c r="T164" s="277" t="str">
        <f t="shared" si="10"/>
        <v xml:space="preserve">//**Commercial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5" spans="1:21" x14ac:dyDescent="0.25">
      <c r="A165" s="211" t="s">
        <v>2208</v>
      </c>
      <c r="B165" s="289"/>
      <c r="C165" s="191" t="s">
        <v>490</v>
      </c>
      <c r="D165" s="191" t="s">
        <v>515</v>
      </c>
      <c r="E165" s="191" t="s">
        <v>516</v>
      </c>
      <c r="F165" s="186" t="s">
        <v>503</v>
      </c>
      <c r="G165" s="186" t="s">
        <v>513</v>
      </c>
      <c r="H165" s="186" t="s">
        <v>514</v>
      </c>
      <c r="I165" s="186" t="s">
        <v>504</v>
      </c>
      <c r="J165" s="43">
        <v>159</v>
      </c>
      <c r="K165" s="186" t="s">
        <v>310</v>
      </c>
      <c r="L165"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5" s="211" t="s">
        <v>2206</v>
      </c>
      <c r="O165" s="211" t="str">
        <f>INDEX('Standard Descriptions'!$E:$E,MATCH(Guidance!E165,'Standard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5" s="290" t="s">
        <v>2207</v>
      </c>
      <c r="Q165" s="290" t="s">
        <v>310</v>
      </c>
      <c r="R165" s="290" t="str">
        <f>H165&amp;" "&amp;I165</f>
        <v>Commercial Lighting</v>
      </c>
      <c r="S165" s="290" t="str">
        <f t="shared" si="11"/>
        <v>//**Commercial Lighting: **</v>
      </c>
      <c r="T165" s="277" t="str">
        <f t="shared" si="10"/>
        <v xml:space="preserve">//**Commercial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6" spans="1:21" x14ac:dyDescent="0.25">
      <c r="A166" s="211" t="s">
        <v>2208</v>
      </c>
      <c r="B166" s="289"/>
      <c r="C166" s="191" t="s">
        <v>490</v>
      </c>
      <c r="D166" s="191" t="s">
        <v>515</v>
      </c>
      <c r="E166" s="191" t="s">
        <v>516</v>
      </c>
      <c r="F166" s="186" t="s">
        <v>505</v>
      </c>
      <c r="G166" s="186" t="s">
        <v>513</v>
      </c>
      <c r="H166" s="186" t="s">
        <v>514</v>
      </c>
      <c r="I166" s="186" t="s">
        <v>506</v>
      </c>
      <c r="J166" s="43">
        <v>160</v>
      </c>
      <c r="K166" s="186" t="s">
        <v>310</v>
      </c>
      <c r="L166"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6" s="211" t="s">
        <v>2206</v>
      </c>
      <c r="O166" s="211" t="str">
        <f>INDEX('Standard Descriptions'!$E:$E,MATCH(Guidance!E166,'Standard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6" s="290" t="s">
        <v>2207</v>
      </c>
      <c r="Q166" s="290" t="s">
        <v>310</v>
      </c>
      <c r="R166" s="290" t="str">
        <f>H166&amp;" "&amp;I166</f>
        <v>Commercial Appliances</v>
      </c>
      <c r="S166" s="290" t="str">
        <f t="shared" si="11"/>
        <v>//**Commercial Appliances: **</v>
      </c>
      <c r="T166" s="277" t="str">
        <f t="shared" si="10"/>
        <v xml:space="preserve">//**Commercial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7" spans="1:21" x14ac:dyDescent="0.25">
      <c r="A167" s="211" t="s">
        <v>2208</v>
      </c>
      <c r="B167" s="289"/>
      <c r="C167" s="191" t="s">
        <v>490</v>
      </c>
      <c r="D167" s="191" t="s">
        <v>515</v>
      </c>
      <c r="E167" s="191" t="s">
        <v>516</v>
      </c>
      <c r="F167" s="186" t="s">
        <v>507</v>
      </c>
      <c r="G167" s="186" t="s">
        <v>513</v>
      </c>
      <c r="H167" s="186" t="s">
        <v>514</v>
      </c>
      <c r="I167" s="186" t="s">
        <v>508</v>
      </c>
      <c r="J167" s="43">
        <v>161</v>
      </c>
      <c r="K167" s="186" t="s">
        <v>310</v>
      </c>
      <c r="L167"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7" s="211" t="s">
        <v>2206</v>
      </c>
      <c r="O167" s="211" t="str">
        <f>INDEX('Standard Descriptions'!$E:$E,MATCH(Guidance!E167,'Standard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7" s="290" t="s">
        <v>2207</v>
      </c>
      <c r="Q167" s="290" t="s">
        <v>310</v>
      </c>
      <c r="R167" s="290" t="str">
        <f>H167&amp;" "&amp;I167</f>
        <v>Commercial Other Components</v>
      </c>
      <c r="S167" s="290" t="str">
        <f t="shared" si="11"/>
        <v>//**Commercial Other Components: **</v>
      </c>
      <c r="T167" s="277" t="str">
        <f t="shared" si="10"/>
        <v xml:space="preserve">//**Commercial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8" spans="1:21" s="293" customFormat="1" ht="45" x14ac:dyDescent="0.25">
      <c r="A168" s="293" t="s">
        <v>2205</v>
      </c>
      <c r="B168" s="279"/>
      <c r="C168" s="312" t="s">
        <v>490</v>
      </c>
      <c r="D168" s="312" t="s">
        <v>525</v>
      </c>
      <c r="E168" s="312" t="s">
        <v>526</v>
      </c>
      <c r="F168" s="313"/>
      <c r="G168" s="313"/>
      <c r="H168" s="313"/>
      <c r="I168" s="313"/>
      <c r="J168" s="325">
        <v>19</v>
      </c>
      <c r="K168" s="313" t="s">
        <v>310</v>
      </c>
      <c r="L168" s="328"/>
      <c r="M168" s="279"/>
      <c r="N168" s="295" t="s">
        <v>2206</v>
      </c>
      <c r="O168" s="295" t="str">
        <f>INDEX('Standard Descriptions'!$E:$E,MATCH(Guidance!E168,'Standard Descriptions'!$C:$C,0))</f>
        <v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P168" s="293" t="s">
        <v>2207</v>
      </c>
      <c r="Q168" s="293" t="s">
        <v>332</v>
      </c>
      <c r="S168" s="293" t="str">
        <f t="shared" si="11"/>
        <v/>
      </c>
      <c r="T168" s="293" t="str">
        <f t="shared" si="10"/>
        <v/>
      </c>
      <c r="U168" s="305" t="str">
        <f>N168&amp;O168</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row>
    <row r="169" spans="1:21" s="293" customFormat="1" ht="30" x14ac:dyDescent="0.25">
      <c r="A169" s="293" t="s">
        <v>2205</v>
      </c>
      <c r="B169" s="279"/>
      <c r="C169" s="312" t="s">
        <v>490</v>
      </c>
      <c r="D169" s="312" t="s">
        <v>533</v>
      </c>
      <c r="E169" s="312" t="s">
        <v>534</v>
      </c>
      <c r="F169" s="313"/>
      <c r="G169" s="313"/>
      <c r="H169" s="313"/>
      <c r="I169" s="313"/>
      <c r="J169" s="325">
        <v>146</v>
      </c>
      <c r="K169" s="313" t="s">
        <v>310</v>
      </c>
      <c r="L169" s="314" t="s">
        <v>2154</v>
      </c>
      <c r="M169" s="279"/>
      <c r="N169" s="295" t="s">
        <v>2206</v>
      </c>
      <c r="O169" s="295" t="str">
        <f>INDEX('Standard Descriptions'!$E:$E,MATCH(Guidance!E169,'Standard Descriptions'!$C:$C,0))</f>
        <v xml:space="preserve"> This policy requires at least the specified percentage of total retail electricity demand to be generated by residential and commercial buildings' distributed solar systems (typically rooftop PV). // </v>
      </c>
      <c r="P169" s="293" t="s">
        <v>2207</v>
      </c>
      <c r="Q169" s="293" t="s">
        <v>332</v>
      </c>
      <c r="S169" s="293" t="str">
        <f>IF(R169="","","//**"&amp;R169&amp;": **")</f>
        <v/>
      </c>
      <c r="T169" s="293" t="str">
        <f t="shared" si="10"/>
        <v xml:space="preserve"> </v>
      </c>
      <c r="U169" s="305" t="str">
        <f>N169&amp;O169&amp;P169&amp;T169</f>
        <v xml:space="preserve">**Description:** This policy requires at least the specified percentage of total retail electricity demand to be generated by residential and commercial buildings' distributed solar systems (typically rooftop PV). // **Guidance for setting values: ** </v>
      </c>
    </row>
    <row r="170" spans="1:21" s="293" customFormat="1" ht="45" x14ac:dyDescent="0.25">
      <c r="A170" s="293" t="s">
        <v>2205</v>
      </c>
      <c r="B170" s="279"/>
      <c r="C170" s="312" t="s">
        <v>490</v>
      </c>
      <c r="D170" s="312" t="s">
        <v>543</v>
      </c>
      <c r="E170" s="312" t="s">
        <v>544</v>
      </c>
      <c r="F170" s="313"/>
      <c r="G170" s="313"/>
      <c r="H170" s="313"/>
      <c r="I170" s="313"/>
      <c r="J170" s="325">
        <v>147</v>
      </c>
      <c r="K170" s="313" t="s">
        <v>310</v>
      </c>
      <c r="L170" s="314" t="s">
        <v>2329</v>
      </c>
      <c r="M170" s="279"/>
      <c r="N170" s="295" t="s">
        <v>2206</v>
      </c>
      <c r="O170" s="295" t="str">
        <f>INDEX('Standard Descriptions'!$E:$E,MATCH(Guidance!E170,'Standard Descriptions'!$C:$C,0))</f>
        <v xml:space="preserve"> This policy causes the government to reimburse building owners for a percentage of the cost of new distributed solar PV capacity that is installed on or around buildings. // </v>
      </c>
      <c r="P170" s="293" t="s">
        <v>2207</v>
      </c>
      <c r="Q170" s="293" t="s">
        <v>310</v>
      </c>
      <c r="S170" s="293" t="str">
        <f t="shared" si="11"/>
        <v/>
      </c>
      <c r="T170" s="293" t="str">
        <f t="shared" si="10"/>
        <v xml:space="preserve"> The federal Business Energy Investment Tax Credit (ITC) (whose effects are accounted for in the BAU case in this simulator) offers a 26% rebate through 2021, with lower values thereafter.</v>
      </c>
      <c r="U170" s="305" t="str">
        <f>N170&amp;O170&amp;P170&amp;T170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row>
    <row r="171" spans="1:21" s="293" customFormat="1" ht="30" x14ac:dyDescent="0.25">
      <c r="A171" s="293" t="s">
        <v>2205</v>
      </c>
      <c r="B171" s="279"/>
      <c r="C171" s="312" t="s">
        <v>490</v>
      </c>
      <c r="D171" s="312" t="s">
        <v>551</v>
      </c>
      <c r="E171" s="312" t="s">
        <v>552</v>
      </c>
      <c r="F171" s="313"/>
      <c r="G171" s="313"/>
      <c r="H171" s="313"/>
      <c r="I171" s="313"/>
      <c r="J171" s="325">
        <v>20</v>
      </c>
      <c r="K171" s="313" t="s">
        <v>310</v>
      </c>
      <c r="L171" s="314"/>
      <c r="M171" s="279"/>
      <c r="N171" s="295" t="s">
        <v>2206</v>
      </c>
      <c r="O171" s="295" t="str">
        <f>INDEX('Standard Descriptions'!$E:$E,MATCH(Guidance!E171,'Standard Descriptions'!$C:$C,0))</f>
        <v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P171" s="293" t="s">
        <v>2207</v>
      </c>
      <c r="Q171" s="293" t="s">
        <v>332</v>
      </c>
      <c r="S171" s="293" t="str">
        <f t="shared" si="11"/>
        <v/>
      </c>
      <c r="T171" s="293" t="str">
        <f t="shared" si="10"/>
        <v/>
      </c>
      <c r="U171" s="305" t="str">
        <f>N171&amp;O171</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row>
    <row r="172" spans="1:21" s="293" customFormat="1" ht="90" x14ac:dyDescent="0.25">
      <c r="A172" s="293" t="s">
        <v>2205</v>
      </c>
      <c r="B172" s="279"/>
      <c r="C172" s="293" t="s">
        <v>490</v>
      </c>
      <c r="D172" s="293" t="s">
        <v>557</v>
      </c>
      <c r="E172" s="293" t="str">
        <f>E173</f>
        <v>Share of Preexisting Buildings Subject to Retrofitting</v>
      </c>
      <c r="M172" s="279"/>
      <c r="N172" s="295" t="s">
        <v>2206</v>
      </c>
      <c r="O172" s="295" t="str">
        <f>INDEX('Standard Descriptions'!$E:$E,MATCH(Guidance!E172,'Standard Descriptions'!$C:$C,0))</f>
        <v xml:space="preserve"> Each year, the specified percentage of the selected building type(s) that existed at the start of the model run will be retrofit with more efficient heating, cooling, and envelope components. // </v>
      </c>
      <c r="P172" s="293" t="s">
        <v>2207</v>
      </c>
      <c r="Q172" s="293" t="s">
        <v>310</v>
      </c>
      <c r="S172" s="293" t="str">
        <f t="shared" si="11"/>
        <v/>
      </c>
      <c r="T172" s="293" t="str">
        <f t="shared" si="10"/>
        <v/>
      </c>
      <c r="U172" s="305" t="str">
        <f>N172&amp;O172&amp;P172&amp;T173&amp;T174&amp;T175</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row>
    <row r="173" spans="1:21" x14ac:dyDescent="0.25">
      <c r="A173" s="277" t="s">
        <v>2208</v>
      </c>
      <c r="C173" s="183" t="s">
        <v>490</v>
      </c>
      <c r="D173" s="183" t="s">
        <v>557</v>
      </c>
      <c r="E173" s="183" t="s">
        <v>558</v>
      </c>
      <c r="F173" s="186" t="s">
        <v>494</v>
      </c>
      <c r="G173" s="186"/>
      <c r="H173" s="186" t="s">
        <v>495</v>
      </c>
      <c r="I173" s="186"/>
      <c r="J173" s="43">
        <v>378</v>
      </c>
      <c r="K173" s="186" t="s">
        <v>310</v>
      </c>
      <c r="L173" s="188" t="s">
        <v>2217</v>
      </c>
      <c r="N173" s="211" t="s">
        <v>2206</v>
      </c>
      <c r="O173" s="211" t="str">
        <f>INDEX('Standard Descriptions'!$E:$E,MATCH(Guidance!E173,'Standard Descriptions'!$C:$C,0))</f>
        <v xml:space="preserve"> Each year, the specified percentage of the selected building type(s) that existed at the start of the model run will be retrofit with more efficient heating, cooling, and envelope components. // </v>
      </c>
      <c r="P173" s="290" t="s">
        <v>2207</v>
      </c>
      <c r="Q173" s="290" t="s">
        <v>310</v>
      </c>
      <c r="R173" s="290" t="str">
        <f>H173&amp;" "&amp;I173</f>
        <v xml:space="preserve">Urban Residential </v>
      </c>
      <c r="S173" s="290" t="str">
        <f t="shared" si="11"/>
        <v>//**Urban Residential : **</v>
      </c>
      <c r="T173" s="277" t="str">
        <f t="shared" si="10"/>
        <v>//**Urban Residential : ** By 2050, roughly 37% of the preexisting buildings will still survive without major renovations, so a value of 37% will retrofit all such surviving buildings by 2050.  Policy settings higher than this will retrofit all eligible buildings sooner than 2050.</v>
      </c>
    </row>
    <row r="174" spans="1:21" x14ac:dyDescent="0.25">
      <c r="A174" s="277" t="s">
        <v>2208</v>
      </c>
      <c r="C174" s="191" t="s">
        <v>490</v>
      </c>
      <c r="D174" s="191" t="s">
        <v>557</v>
      </c>
      <c r="E174" s="191" t="s">
        <v>558</v>
      </c>
      <c r="F174" s="186" t="s">
        <v>510</v>
      </c>
      <c r="G174" s="186"/>
      <c r="H174" s="186" t="s">
        <v>511</v>
      </c>
      <c r="I174" s="186"/>
      <c r="J174" s="43">
        <v>379</v>
      </c>
      <c r="K174" s="186" t="s">
        <v>310</v>
      </c>
      <c r="L174" s="188" t="s">
        <v>2217</v>
      </c>
      <c r="N174" s="211" t="s">
        <v>2206</v>
      </c>
      <c r="O174" s="211" t="str">
        <f>INDEX('Standard Descriptions'!$E:$E,MATCH(Guidance!E174,'Standard Descriptions'!$C:$C,0))</f>
        <v xml:space="preserve"> Each year, the specified percentage of the selected building type(s) that existed at the start of the model run will be retrofit with more efficient heating, cooling, and envelope components. // </v>
      </c>
      <c r="P174" s="290" t="s">
        <v>2207</v>
      </c>
      <c r="Q174" s="290" t="s">
        <v>310</v>
      </c>
      <c r="R174" s="290" t="str">
        <f>H174&amp;" "&amp;I174</f>
        <v xml:space="preserve">Rural Residential </v>
      </c>
      <c r="S174" s="290" t="str">
        <f t="shared" si="11"/>
        <v>//**Rural Residential : **</v>
      </c>
      <c r="T174" s="277" t="str">
        <f t="shared" si="10"/>
        <v>//**Rural Residential : ** By 2050, roughly 37% of the preexisting buildings will still survive without major renovations, so a value of 37% will retrofit all such surviving buildings by 2050.  Policy settings higher than this will retrofit all eligible buildings sooner than 2050.</v>
      </c>
    </row>
    <row r="175" spans="1:21" x14ac:dyDescent="0.25">
      <c r="A175" s="277" t="s">
        <v>2208</v>
      </c>
      <c r="C175" s="191" t="s">
        <v>490</v>
      </c>
      <c r="D175" s="191" t="s">
        <v>557</v>
      </c>
      <c r="E175" s="191" t="s">
        <v>558</v>
      </c>
      <c r="F175" s="186" t="s">
        <v>513</v>
      </c>
      <c r="G175" s="186"/>
      <c r="H175" s="186" t="s">
        <v>514</v>
      </c>
      <c r="I175" s="186"/>
      <c r="J175" s="43">
        <v>380</v>
      </c>
      <c r="K175" s="186" t="s">
        <v>310</v>
      </c>
      <c r="L175" s="188" t="s">
        <v>2217</v>
      </c>
      <c r="N175" s="211" t="s">
        <v>2206</v>
      </c>
      <c r="O175" s="211" t="str">
        <f>INDEX('Standard Descriptions'!$E:$E,MATCH(Guidance!E175,'Standard Descriptions'!$C:$C,0))</f>
        <v xml:space="preserve"> Each year, the specified percentage of the selected building type(s) that existed at the start of the model run will be retrofit with more efficient heating, cooling, and envelope components. // </v>
      </c>
      <c r="P175" s="290" t="s">
        <v>2207</v>
      </c>
      <c r="Q175" s="290" t="s">
        <v>310</v>
      </c>
      <c r="R175" s="290" t="str">
        <f>H175&amp;" "&amp;I175</f>
        <v xml:space="preserve">Commercial </v>
      </c>
      <c r="S175" s="290" t="str">
        <f t="shared" si="11"/>
        <v>//**Commercial : **</v>
      </c>
      <c r="T175" s="277" t="str">
        <f t="shared" si="10"/>
        <v>//**Commercial : ** By 2050, roughly 37% of the preexisting buildings will still survive without major renovations, so a value of 37% will retrofit all such surviving buildings by 2050.  Policy settings higher than this will retrofit all eligible buildings sooner than 2050.</v>
      </c>
    </row>
    <row r="176" spans="1:21" s="293" customFormat="1" ht="30" x14ac:dyDescent="0.25">
      <c r="A176" s="293" t="s">
        <v>2205</v>
      </c>
      <c r="B176" s="279"/>
      <c r="C176" s="293" t="s">
        <v>490</v>
      </c>
      <c r="D176" s="293" t="s">
        <v>567</v>
      </c>
      <c r="E176" s="293" t="str">
        <f>E177</f>
        <v>Boolean Rebate Program for Efficient Components</v>
      </c>
      <c r="M176" s="279"/>
      <c r="N176" s="295" t="s">
        <v>2206</v>
      </c>
      <c r="O176" s="295" t="str">
        <f>INDEX('Standard Descriptions'!$E:$E,MATCH(Guidance!E176,'Standard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6" s="293" t="s">
        <v>2207</v>
      </c>
      <c r="Q176" s="293" t="s">
        <v>310</v>
      </c>
      <c r="S176" s="293" t="str">
        <f t="shared" si="11"/>
        <v/>
      </c>
      <c r="T176" s="293" t="str">
        <f t="shared" si="10"/>
        <v/>
      </c>
      <c r="U176" s="305" t="str">
        <f>N176&amp;O176</f>
        <v>**Description:** This policy represents a modest rebate paid to customers who purchase energy-efficient building equipment of the selected type(s).  Typical rebate amounts represented by this policy are $50-100 for a clothes washer and $25-50 for a dishwasher or refrigerator.//</v>
      </c>
    </row>
    <row r="177" spans="1:21" x14ac:dyDescent="0.25">
      <c r="A177" s="277" t="s">
        <v>2208</v>
      </c>
      <c r="C177" s="183" t="s">
        <v>490</v>
      </c>
      <c r="D177" s="183" t="s">
        <v>567</v>
      </c>
      <c r="E177" s="183" t="s">
        <v>568</v>
      </c>
      <c r="F177" s="186" t="s">
        <v>493</v>
      </c>
      <c r="G177" s="186"/>
      <c r="H177" s="186" t="s">
        <v>496</v>
      </c>
      <c r="I177" s="186"/>
      <c r="J177" s="43">
        <v>27</v>
      </c>
      <c r="K177" s="186" t="s">
        <v>310</v>
      </c>
      <c r="L177" s="188"/>
      <c r="N177" s="211" t="s">
        <v>2206</v>
      </c>
      <c r="O177" s="211" t="str">
        <f>INDEX('Standard Descriptions'!$E:$E,MATCH(Guidance!E177,'Standard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7" s="290" t="s">
        <v>2207</v>
      </c>
      <c r="Q177" s="290" t="s">
        <v>310</v>
      </c>
      <c r="R177" s="290" t="str">
        <f t="shared" ref="R177:R182" si="14">H177&amp;" "&amp;I177</f>
        <v xml:space="preserve">Heating </v>
      </c>
      <c r="S177" s="290" t="str">
        <f t="shared" si="11"/>
        <v>//**Heating : **</v>
      </c>
      <c r="T177" s="277" t="str">
        <f t="shared" si="10"/>
        <v>//**Heating : **</v>
      </c>
    </row>
    <row r="178" spans="1:21" x14ac:dyDescent="0.25">
      <c r="A178" s="277" t="s">
        <v>2208</v>
      </c>
      <c r="C178" s="191" t="s">
        <v>490</v>
      </c>
      <c r="D178" s="191" t="s">
        <v>567</v>
      </c>
      <c r="E178" s="191" t="s">
        <v>568</v>
      </c>
      <c r="F178" s="186" t="s">
        <v>501</v>
      </c>
      <c r="G178" s="186"/>
      <c r="H178" s="186" t="s">
        <v>502</v>
      </c>
      <c r="I178" s="186"/>
      <c r="J178" s="43">
        <v>28</v>
      </c>
      <c r="K178" s="186" t="s">
        <v>310</v>
      </c>
      <c r="L178" s="188"/>
      <c r="N178" s="211" t="s">
        <v>2206</v>
      </c>
      <c r="O178" s="211" t="str">
        <f>INDEX('Standard Descriptions'!$E:$E,MATCH(Guidance!E178,'Standard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8" s="290" t="s">
        <v>2207</v>
      </c>
      <c r="Q178" s="290" t="s">
        <v>310</v>
      </c>
      <c r="R178" s="290" t="str">
        <f t="shared" si="14"/>
        <v xml:space="preserve">Cooling and Ventilation </v>
      </c>
      <c r="S178" s="290" t="str">
        <f t="shared" si="11"/>
        <v>//**Cooling and Ventilation : **</v>
      </c>
      <c r="T178" s="277" t="str">
        <f t="shared" si="10"/>
        <v>//**Cooling and Ventilation : **</v>
      </c>
    </row>
    <row r="179" spans="1:21" x14ac:dyDescent="0.25">
      <c r="A179" s="277" t="s">
        <v>2208</v>
      </c>
      <c r="C179" s="191" t="s">
        <v>490</v>
      </c>
      <c r="D179" s="191" t="s">
        <v>567</v>
      </c>
      <c r="E179" s="191" t="s">
        <v>568</v>
      </c>
      <c r="F179" s="186" t="s">
        <v>523</v>
      </c>
      <c r="G179" s="186"/>
      <c r="H179" s="186" t="s">
        <v>524</v>
      </c>
      <c r="I179" s="186"/>
      <c r="J179" s="43">
        <v>605</v>
      </c>
      <c r="K179" s="186" t="s">
        <v>332</v>
      </c>
      <c r="L179" s="188"/>
      <c r="N179" s="211" t="s">
        <v>2206</v>
      </c>
      <c r="O179" s="211" t="str">
        <f>INDEX('Standard Descriptions'!$E:$E,MATCH(Guidance!E179,'Standard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9" s="290" t="s">
        <v>2207</v>
      </c>
      <c r="Q179" s="290" t="s">
        <v>310</v>
      </c>
      <c r="R179" s="290" t="str">
        <f t="shared" si="14"/>
        <v xml:space="preserve">Envelope </v>
      </c>
      <c r="S179" s="290" t="str">
        <f t="shared" si="11"/>
        <v>//**Envelope : **</v>
      </c>
      <c r="T179" s="277" t="str">
        <f t="shared" si="10"/>
        <v/>
      </c>
    </row>
    <row r="180" spans="1:21" x14ac:dyDescent="0.25">
      <c r="A180" s="277" t="s">
        <v>2208</v>
      </c>
      <c r="C180" s="191" t="s">
        <v>490</v>
      </c>
      <c r="D180" s="191" t="s">
        <v>567</v>
      </c>
      <c r="E180" s="191" t="s">
        <v>568</v>
      </c>
      <c r="F180" s="186" t="s">
        <v>503</v>
      </c>
      <c r="G180" s="186"/>
      <c r="H180" s="186" t="s">
        <v>504</v>
      </c>
      <c r="I180" s="186"/>
      <c r="J180" s="43">
        <v>606</v>
      </c>
      <c r="K180" s="186" t="s">
        <v>332</v>
      </c>
      <c r="L180" s="188"/>
      <c r="N180" s="211" t="s">
        <v>2206</v>
      </c>
      <c r="O180" s="211" t="str">
        <f>INDEX('Standard Descriptions'!$E:$E,MATCH(Guidance!E180,'Standard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0" s="290" t="s">
        <v>2207</v>
      </c>
      <c r="Q180" s="290" t="s">
        <v>310</v>
      </c>
      <c r="R180" s="290" t="str">
        <f t="shared" si="14"/>
        <v xml:space="preserve">Lighting </v>
      </c>
      <c r="S180" s="290" t="str">
        <f t="shared" si="11"/>
        <v>//**Lighting : **</v>
      </c>
      <c r="T180" s="277" t="str">
        <f t="shared" si="10"/>
        <v/>
      </c>
    </row>
    <row r="181" spans="1:21" x14ac:dyDescent="0.25">
      <c r="A181" s="277" t="s">
        <v>2208</v>
      </c>
      <c r="C181" s="191" t="s">
        <v>490</v>
      </c>
      <c r="D181" s="191" t="s">
        <v>567</v>
      </c>
      <c r="E181" s="191" t="s">
        <v>568</v>
      </c>
      <c r="F181" s="186" t="s">
        <v>505</v>
      </c>
      <c r="G181" s="186"/>
      <c r="H181" s="186" t="s">
        <v>506</v>
      </c>
      <c r="I181" s="186"/>
      <c r="J181" s="43">
        <v>29</v>
      </c>
      <c r="K181" s="186" t="s">
        <v>310</v>
      </c>
      <c r="L181" s="188"/>
      <c r="N181" s="211" t="s">
        <v>2206</v>
      </c>
      <c r="O181" s="211" t="str">
        <f>INDEX('Standard Descriptions'!$E:$E,MATCH(Guidance!E181,'Standard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1" s="290" t="s">
        <v>2207</v>
      </c>
      <c r="Q181" s="290" t="s">
        <v>310</v>
      </c>
      <c r="R181" s="290" t="str">
        <f t="shared" si="14"/>
        <v xml:space="preserve">Appliances </v>
      </c>
      <c r="S181" s="290" t="str">
        <f t="shared" si="11"/>
        <v>//**Appliances : **</v>
      </c>
      <c r="T181" s="277" t="str">
        <f t="shared" si="10"/>
        <v>//**Appliances : **</v>
      </c>
    </row>
    <row r="182" spans="1:21" x14ac:dyDescent="0.25">
      <c r="A182" s="277" t="s">
        <v>2208</v>
      </c>
      <c r="C182" s="191" t="s">
        <v>490</v>
      </c>
      <c r="D182" s="191" t="s">
        <v>567</v>
      </c>
      <c r="E182" s="191" t="s">
        <v>568</v>
      </c>
      <c r="F182" s="186" t="s">
        <v>507</v>
      </c>
      <c r="G182" s="186"/>
      <c r="H182" s="186" t="s">
        <v>508</v>
      </c>
      <c r="I182" s="186"/>
      <c r="J182" s="43">
        <v>607</v>
      </c>
      <c r="K182" s="186" t="s">
        <v>332</v>
      </c>
      <c r="L182" s="188"/>
      <c r="N182" s="211" t="s">
        <v>2206</v>
      </c>
      <c r="O182" s="211" t="str">
        <f>INDEX('Standard Descriptions'!$E:$E,MATCH(Guidance!E182,'Standard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2" s="290" t="s">
        <v>2207</v>
      </c>
      <c r="Q182" s="290" t="s">
        <v>310</v>
      </c>
      <c r="R182" s="290" t="str">
        <f t="shared" si="14"/>
        <v xml:space="preserve">Other Components </v>
      </c>
      <c r="S182" s="290" t="str">
        <f t="shared" si="11"/>
        <v>//**Other Components : **</v>
      </c>
      <c r="T182" s="277" t="str">
        <f t="shared" si="10"/>
        <v/>
      </c>
    </row>
    <row r="183" spans="1:21" s="292" customFormat="1" ht="30" x14ac:dyDescent="0.25">
      <c r="A183" s="293" t="s">
        <v>2205</v>
      </c>
      <c r="B183" s="279"/>
      <c r="C183" s="293" t="s">
        <v>575</v>
      </c>
      <c r="D183" s="293" t="s">
        <v>580</v>
      </c>
      <c r="E183" s="293" t="str">
        <f>E184</f>
        <v>Boolean Ban New Power Plants</v>
      </c>
      <c r="F183" s="293"/>
      <c r="G183" s="293"/>
      <c r="H183" s="293"/>
      <c r="I183" s="293"/>
      <c r="J183" s="293"/>
      <c r="K183" s="293"/>
      <c r="L183" s="293"/>
      <c r="M183" s="279"/>
      <c r="N183" s="295" t="s">
        <v>2206</v>
      </c>
      <c r="O183" s="295" t="str">
        <f>INDEX('Standard Descriptions'!$E:$E,MATCH(Guidance!E183,'Standard Descriptions'!$C:$C,0))</f>
        <v xml:space="preserve"> This policy prevents new capacity of the selected type(s) from being built or deployed.//</v>
      </c>
      <c r="P183" s="293" t="s">
        <v>2207</v>
      </c>
      <c r="Q183" s="293" t="s">
        <v>310</v>
      </c>
      <c r="R183" s="293"/>
      <c r="S183" s="293" t="str">
        <f t="shared" si="11"/>
        <v/>
      </c>
      <c r="T183" s="293" t="str">
        <f t="shared" si="10"/>
        <v/>
      </c>
      <c r="U183" s="305" t="str">
        <f>N183&amp;O183&amp;P183&amp;T184&amp;T185&amp;T186&amp;T187&amp;T188&amp;T189&amp;T190&amp;T191&amp;T192&amp;T193&amp;T194&amp;T195&amp;T196&amp;T197&amp;T198&amp;T199</f>
        <v>**Description:** This policy prevents new capacity of the selected type(s) from being built or deployed.//**Guidance for setting values: **//**Hard Coal : **No new coal is planned in  Massachusetts.//**Natural Gas Nonpeaker : **//**Nuclear : **//**Hydro : **//**Lignite : **</v>
      </c>
    </row>
    <row r="184" spans="1:21" x14ac:dyDescent="0.25">
      <c r="A184" s="277" t="s">
        <v>2208</v>
      </c>
      <c r="C184" s="184" t="s">
        <v>575</v>
      </c>
      <c r="D184" s="184" t="s">
        <v>580</v>
      </c>
      <c r="E184" s="184" t="s">
        <v>577</v>
      </c>
      <c r="F184" s="186" t="s">
        <v>578</v>
      </c>
      <c r="G184" s="186"/>
      <c r="H184" s="186" t="s">
        <v>579</v>
      </c>
      <c r="I184" s="193"/>
      <c r="J184" s="185">
        <v>167</v>
      </c>
      <c r="K184" s="193" t="s">
        <v>310</v>
      </c>
      <c r="L184" s="220" t="str">
        <f>_xlfn.CONCAT("No new coal is planned in ", 'Repeating Values'!$C$1,".")</f>
        <v>No new coal is planned in  Massachusetts.</v>
      </c>
      <c r="N184" s="211" t="s">
        <v>2206</v>
      </c>
      <c r="O184" s="211" t="str">
        <f>INDEX('Standard Descriptions'!$E:$E,MATCH(Guidance!E184,'Standard Descriptions'!$C:$C,0))</f>
        <v xml:space="preserve"> This policy prevents new capacity of the selected type(s) from being built or deployed.//</v>
      </c>
      <c r="P184" s="290" t="s">
        <v>2207</v>
      </c>
      <c r="Q184" s="290" t="s">
        <v>310</v>
      </c>
      <c r="R184" s="290" t="str">
        <f t="shared" ref="R184:R199" si="15">H184&amp;" "&amp;I184</f>
        <v xml:space="preserve">Hard Coal </v>
      </c>
      <c r="S184" s="290" t="str">
        <f t="shared" si="11"/>
        <v>//**Hard Coal : **</v>
      </c>
      <c r="T184" s="277" t="str">
        <f t="shared" si="10"/>
        <v>//**Hard Coal : **No new coal is planned in  Massachusetts.</v>
      </c>
    </row>
    <row r="185" spans="1:21" x14ac:dyDescent="0.25">
      <c r="A185" s="277" t="s">
        <v>2208</v>
      </c>
      <c r="C185" s="191" t="s">
        <v>575</v>
      </c>
      <c r="D185" s="191" t="s">
        <v>580</v>
      </c>
      <c r="E185" s="191" t="s">
        <v>577</v>
      </c>
      <c r="F185" s="193" t="s">
        <v>585</v>
      </c>
      <c r="G185" s="186"/>
      <c r="H185" s="193" t="s">
        <v>586</v>
      </c>
      <c r="I185" s="186"/>
      <c r="J185" s="43">
        <v>168</v>
      </c>
      <c r="K185" s="186" t="s">
        <v>310</v>
      </c>
      <c r="L185" s="188"/>
      <c r="N185" s="211" t="s">
        <v>2206</v>
      </c>
      <c r="O185" s="211" t="str">
        <f>INDEX('Standard Descriptions'!$E:$E,MATCH(Guidance!E185,'Standard Descriptions'!$C:$C,0))</f>
        <v xml:space="preserve"> This policy prevents new capacity of the selected type(s) from being built or deployed.//</v>
      </c>
      <c r="P185" s="290" t="s">
        <v>2207</v>
      </c>
      <c r="Q185" s="290" t="s">
        <v>310</v>
      </c>
      <c r="R185" s="290" t="str">
        <f t="shared" si="15"/>
        <v xml:space="preserve">Natural Gas Nonpeaker </v>
      </c>
      <c r="S185" s="290" t="str">
        <f t="shared" si="11"/>
        <v>//**Natural Gas Nonpeaker : **</v>
      </c>
      <c r="T185" s="277" t="str">
        <f t="shared" si="10"/>
        <v>//**Natural Gas Nonpeaker : **</v>
      </c>
    </row>
    <row r="186" spans="1:21" x14ac:dyDescent="0.25">
      <c r="A186" s="277" t="s">
        <v>2208</v>
      </c>
      <c r="C186" s="191" t="s">
        <v>575</v>
      </c>
      <c r="D186" s="191" t="s">
        <v>580</v>
      </c>
      <c r="E186" s="191" t="s">
        <v>577</v>
      </c>
      <c r="F186" s="193" t="s">
        <v>588</v>
      </c>
      <c r="G186" s="186"/>
      <c r="H186" s="193" t="s">
        <v>589</v>
      </c>
      <c r="I186" s="186"/>
      <c r="J186" s="185">
        <v>169</v>
      </c>
      <c r="K186" s="186" t="s">
        <v>310</v>
      </c>
      <c r="L186" s="188"/>
      <c r="N186" s="211" t="s">
        <v>2206</v>
      </c>
      <c r="O186" s="211" t="str">
        <f>INDEX('Standard Descriptions'!$E:$E,MATCH(Guidance!E186,'Standard Descriptions'!$C:$C,0))</f>
        <v xml:space="preserve"> This policy prevents new capacity of the selected type(s) from being built or deployed.//</v>
      </c>
      <c r="P186" s="290" t="s">
        <v>2207</v>
      </c>
      <c r="Q186" s="290" t="s">
        <v>310</v>
      </c>
      <c r="R186" s="290" t="str">
        <f t="shared" si="15"/>
        <v xml:space="preserve">Nuclear </v>
      </c>
      <c r="S186" s="290" t="str">
        <f t="shared" si="11"/>
        <v>//**Nuclear : **</v>
      </c>
      <c r="T186" s="277" t="str">
        <f t="shared" si="10"/>
        <v>//**Nuclear : **</v>
      </c>
    </row>
    <row r="187" spans="1:21" x14ac:dyDescent="0.25">
      <c r="A187" s="277" t="s">
        <v>2208</v>
      </c>
      <c r="C187" s="191" t="s">
        <v>575</v>
      </c>
      <c r="D187" s="191" t="s">
        <v>580</v>
      </c>
      <c r="E187" s="191" t="s">
        <v>577</v>
      </c>
      <c r="F187" s="193" t="s">
        <v>591</v>
      </c>
      <c r="G187" s="186"/>
      <c r="H187" s="193" t="s">
        <v>592</v>
      </c>
      <c r="I187" s="186"/>
      <c r="J187" s="43">
        <v>170</v>
      </c>
      <c r="K187" s="186" t="s">
        <v>310</v>
      </c>
      <c r="L187" s="188"/>
      <c r="N187" s="211" t="s">
        <v>2206</v>
      </c>
      <c r="O187" s="211" t="str">
        <f>INDEX('Standard Descriptions'!$E:$E,MATCH(Guidance!E187,'Standard Descriptions'!$C:$C,0))</f>
        <v xml:space="preserve"> This policy prevents new capacity of the selected type(s) from being built or deployed.//</v>
      </c>
      <c r="P187" s="290" t="s">
        <v>2207</v>
      </c>
      <c r="Q187" s="290" t="s">
        <v>310</v>
      </c>
      <c r="R187" s="290" t="str">
        <f t="shared" si="15"/>
        <v xml:space="preserve">Hydro </v>
      </c>
      <c r="S187" s="290" t="str">
        <f t="shared" si="11"/>
        <v>//**Hydro : **</v>
      </c>
      <c r="T187" s="277" t="str">
        <f t="shared" si="10"/>
        <v>//**Hydro : **</v>
      </c>
    </row>
    <row r="188" spans="1:21" x14ac:dyDescent="0.25">
      <c r="A188" s="277" t="s">
        <v>2208</v>
      </c>
      <c r="C188" s="191" t="s">
        <v>575</v>
      </c>
      <c r="D188" s="191" t="s">
        <v>580</v>
      </c>
      <c r="E188" s="191" t="s">
        <v>577</v>
      </c>
      <c r="F188" s="193" t="s">
        <v>594</v>
      </c>
      <c r="G188" s="186"/>
      <c r="H188" s="193" t="s">
        <v>595</v>
      </c>
      <c r="I188" s="186"/>
      <c r="J188" s="43">
        <v>608</v>
      </c>
      <c r="K188" s="186" t="s">
        <v>332</v>
      </c>
      <c r="L188" s="188"/>
      <c r="N188" s="211" t="s">
        <v>2206</v>
      </c>
      <c r="O188" s="211" t="str">
        <f>INDEX('Standard Descriptions'!$E:$E,MATCH(Guidance!E188,'Standard Descriptions'!$C:$C,0))</f>
        <v xml:space="preserve"> This policy prevents new capacity of the selected type(s) from being built or deployed.//</v>
      </c>
      <c r="P188" s="290" t="s">
        <v>2207</v>
      </c>
      <c r="Q188" s="290" t="s">
        <v>310</v>
      </c>
      <c r="R188" s="290" t="str">
        <f t="shared" si="15"/>
        <v xml:space="preserve">Onshore Wind </v>
      </c>
      <c r="S188" s="290" t="str">
        <f t="shared" si="11"/>
        <v>//**Onshore Wind : **</v>
      </c>
      <c r="T188" s="277" t="str">
        <f t="shared" si="10"/>
        <v/>
      </c>
    </row>
    <row r="189" spans="1:21" x14ac:dyDescent="0.25">
      <c r="A189" s="277" t="s">
        <v>2208</v>
      </c>
      <c r="C189" s="191" t="s">
        <v>575</v>
      </c>
      <c r="D189" s="191" t="s">
        <v>580</v>
      </c>
      <c r="E189" s="191" t="s">
        <v>577</v>
      </c>
      <c r="F189" s="193" t="s">
        <v>596</v>
      </c>
      <c r="G189" s="186"/>
      <c r="H189" s="193" t="s">
        <v>597</v>
      </c>
      <c r="I189" s="186"/>
      <c r="J189" s="43">
        <v>609</v>
      </c>
      <c r="K189" s="186" t="s">
        <v>332</v>
      </c>
      <c r="L189" s="188"/>
      <c r="N189" s="211" t="s">
        <v>2206</v>
      </c>
      <c r="O189" s="211" t="str">
        <f>INDEX('Standard Descriptions'!$E:$E,MATCH(Guidance!E189,'Standard Descriptions'!$C:$C,0))</f>
        <v xml:space="preserve"> This policy prevents new capacity of the selected type(s) from being built or deployed.//</v>
      </c>
      <c r="P189" s="290" t="s">
        <v>2207</v>
      </c>
      <c r="Q189" s="290" t="s">
        <v>310</v>
      </c>
      <c r="R189" s="290" t="str">
        <f t="shared" si="15"/>
        <v xml:space="preserve">Solar PV </v>
      </c>
      <c r="S189" s="290" t="str">
        <f t="shared" si="11"/>
        <v>//**Solar PV : **</v>
      </c>
      <c r="T189" s="277" t="str">
        <f t="shared" si="10"/>
        <v/>
      </c>
    </row>
    <row r="190" spans="1:21" x14ac:dyDescent="0.25">
      <c r="A190" s="277" t="s">
        <v>2208</v>
      </c>
      <c r="C190" s="191" t="s">
        <v>575</v>
      </c>
      <c r="D190" s="191" t="s">
        <v>580</v>
      </c>
      <c r="E190" s="191" t="s">
        <v>577</v>
      </c>
      <c r="F190" s="193" t="s">
        <v>598</v>
      </c>
      <c r="G190" s="186"/>
      <c r="H190" s="193" t="s">
        <v>599</v>
      </c>
      <c r="I190" s="186"/>
      <c r="J190" s="43">
        <v>610</v>
      </c>
      <c r="K190" s="186" t="s">
        <v>332</v>
      </c>
      <c r="L190" s="188"/>
      <c r="N190" s="211" t="s">
        <v>2206</v>
      </c>
      <c r="O190" s="211" t="str">
        <f>INDEX('Standard Descriptions'!$E:$E,MATCH(Guidance!E190,'Standard Descriptions'!$C:$C,0))</f>
        <v xml:space="preserve"> This policy prevents new capacity of the selected type(s) from being built or deployed.//</v>
      </c>
      <c r="P190" s="290" t="s">
        <v>2207</v>
      </c>
      <c r="Q190" s="290" t="s">
        <v>310</v>
      </c>
      <c r="R190" s="290" t="str">
        <f t="shared" si="15"/>
        <v xml:space="preserve">Solar Thermal </v>
      </c>
      <c r="S190" s="290" t="str">
        <f t="shared" si="11"/>
        <v>//**Solar Thermal : **</v>
      </c>
      <c r="T190" s="277" t="str">
        <f t="shared" si="10"/>
        <v/>
      </c>
    </row>
    <row r="191" spans="1:21" x14ac:dyDescent="0.25">
      <c r="A191" s="277" t="s">
        <v>2208</v>
      </c>
      <c r="C191" s="191" t="s">
        <v>575</v>
      </c>
      <c r="D191" s="191" t="s">
        <v>580</v>
      </c>
      <c r="E191" s="191" t="s">
        <v>577</v>
      </c>
      <c r="F191" s="193" t="s">
        <v>600</v>
      </c>
      <c r="G191" s="186"/>
      <c r="H191" s="193" t="s">
        <v>601</v>
      </c>
      <c r="I191" s="186"/>
      <c r="J191" s="43">
        <v>611</v>
      </c>
      <c r="K191" s="186" t="s">
        <v>332</v>
      </c>
      <c r="L191" s="188"/>
      <c r="N191" s="211" t="s">
        <v>2206</v>
      </c>
      <c r="O191" s="211" t="str">
        <f>INDEX('Standard Descriptions'!$E:$E,MATCH(Guidance!E191,'Standard Descriptions'!$C:$C,0))</f>
        <v xml:space="preserve"> This policy prevents new capacity of the selected type(s) from being built or deployed.//</v>
      </c>
      <c r="P191" s="290" t="s">
        <v>2207</v>
      </c>
      <c r="Q191" s="290" t="s">
        <v>310</v>
      </c>
      <c r="R191" s="290" t="str">
        <f t="shared" si="15"/>
        <v xml:space="preserve">Biomass </v>
      </c>
      <c r="S191" s="290" t="str">
        <f t="shared" si="11"/>
        <v>//**Biomass : **</v>
      </c>
      <c r="T191" s="277" t="str">
        <f t="shared" si="10"/>
        <v/>
      </c>
    </row>
    <row r="192" spans="1:21" x14ac:dyDescent="0.25">
      <c r="A192" s="277" t="s">
        <v>2208</v>
      </c>
      <c r="C192" s="191" t="s">
        <v>575</v>
      </c>
      <c r="D192" s="191" t="s">
        <v>580</v>
      </c>
      <c r="E192" s="191" t="s">
        <v>577</v>
      </c>
      <c r="F192" s="193" t="s">
        <v>602</v>
      </c>
      <c r="G192" s="186"/>
      <c r="H192" s="193" t="s">
        <v>603</v>
      </c>
      <c r="I192" s="186"/>
      <c r="J192" s="43">
        <v>612</v>
      </c>
      <c r="K192" s="186" t="s">
        <v>332</v>
      </c>
      <c r="L192" s="188"/>
      <c r="N192" s="211" t="s">
        <v>2206</v>
      </c>
      <c r="O192" s="211" t="str">
        <f>INDEX('Standard Descriptions'!$E:$E,MATCH(Guidance!E192,'Standard Descriptions'!$C:$C,0))</f>
        <v xml:space="preserve"> This policy prevents new capacity of the selected type(s) from being built or deployed.//</v>
      </c>
      <c r="P192" s="290" t="s">
        <v>2207</v>
      </c>
      <c r="Q192" s="290" t="s">
        <v>310</v>
      </c>
      <c r="R192" s="290" t="str">
        <f t="shared" si="15"/>
        <v xml:space="preserve">Geothermal </v>
      </c>
      <c r="S192" s="290" t="str">
        <f t="shared" si="11"/>
        <v>//**Geothermal : **</v>
      </c>
      <c r="T192" s="277" t="str">
        <f t="shared" si="10"/>
        <v/>
      </c>
    </row>
    <row r="193" spans="1:21" x14ac:dyDescent="0.25">
      <c r="A193" s="277" t="s">
        <v>2208</v>
      </c>
      <c r="C193" s="191" t="s">
        <v>575</v>
      </c>
      <c r="D193" s="191" t="s">
        <v>580</v>
      </c>
      <c r="E193" s="191" t="s">
        <v>577</v>
      </c>
      <c r="F193" s="193" t="s">
        <v>604</v>
      </c>
      <c r="G193" s="186"/>
      <c r="H193" s="193" t="s">
        <v>605</v>
      </c>
      <c r="I193" s="186"/>
      <c r="J193" s="43">
        <v>613</v>
      </c>
      <c r="K193" s="186" t="s">
        <v>332</v>
      </c>
      <c r="L193" s="188"/>
      <c r="N193" s="211" t="s">
        <v>2206</v>
      </c>
      <c r="O193" s="211" t="str">
        <f>INDEX('Standard Descriptions'!$E:$E,MATCH(Guidance!E193,'Standard Descriptions'!$C:$C,0))</f>
        <v xml:space="preserve"> This policy prevents new capacity of the selected type(s) from being built or deployed.//</v>
      </c>
      <c r="P193" s="290" t="s">
        <v>2207</v>
      </c>
      <c r="Q193" s="290" t="s">
        <v>310</v>
      </c>
      <c r="R193" s="290" t="str">
        <f t="shared" si="15"/>
        <v xml:space="preserve">Petroleum </v>
      </c>
      <c r="S193" s="290" t="str">
        <f t="shared" si="11"/>
        <v>//**Petroleum : **</v>
      </c>
      <c r="T193" s="277" t="str">
        <f t="shared" si="10"/>
        <v/>
      </c>
    </row>
    <row r="194" spans="1:21" x14ac:dyDescent="0.25">
      <c r="A194" s="277" t="s">
        <v>2208</v>
      </c>
      <c r="C194" s="191" t="s">
        <v>575</v>
      </c>
      <c r="D194" s="191" t="s">
        <v>580</v>
      </c>
      <c r="E194" s="191" t="s">
        <v>577</v>
      </c>
      <c r="F194" s="193" t="s">
        <v>606</v>
      </c>
      <c r="G194" s="186"/>
      <c r="H194" s="193" t="s">
        <v>607</v>
      </c>
      <c r="I194" s="186"/>
      <c r="J194" s="43">
        <v>614</v>
      </c>
      <c r="K194" s="186" t="s">
        <v>332</v>
      </c>
      <c r="L194" s="188"/>
      <c r="N194" s="211" t="s">
        <v>2206</v>
      </c>
      <c r="O194" s="211" t="str">
        <f>INDEX('Standard Descriptions'!$E:$E,MATCH(Guidance!E194,'Standard Descriptions'!$C:$C,0))</f>
        <v xml:space="preserve"> This policy prevents new capacity of the selected type(s) from being built or deployed.//</v>
      </c>
      <c r="P194" s="290" t="s">
        <v>2207</v>
      </c>
      <c r="Q194" s="290" t="s">
        <v>310</v>
      </c>
      <c r="R194" s="290" t="str">
        <f t="shared" si="15"/>
        <v xml:space="preserve">Natural Gas Peaker </v>
      </c>
      <c r="S194" s="290" t="str">
        <f t="shared" si="11"/>
        <v>//**Natural Gas Peaker : **</v>
      </c>
      <c r="T194" s="277" t="str">
        <f t="shared" si="10"/>
        <v/>
      </c>
    </row>
    <row r="195" spans="1:21" x14ac:dyDescent="0.25">
      <c r="A195" s="277" t="s">
        <v>2208</v>
      </c>
      <c r="C195" s="191" t="s">
        <v>575</v>
      </c>
      <c r="D195" s="191" t="s">
        <v>580</v>
      </c>
      <c r="E195" s="191" t="s">
        <v>577</v>
      </c>
      <c r="F195" s="193" t="s">
        <v>608</v>
      </c>
      <c r="G195" s="186"/>
      <c r="H195" s="193" t="s">
        <v>609</v>
      </c>
      <c r="I195" s="186"/>
      <c r="J195" s="43">
        <v>116</v>
      </c>
      <c r="K195" s="186" t="s">
        <v>310</v>
      </c>
      <c r="L195" s="188"/>
      <c r="N195" s="211" t="s">
        <v>2206</v>
      </c>
      <c r="O195" s="211" t="str">
        <f>INDEX('Standard Descriptions'!$E:$E,MATCH(Guidance!E195,'Standard Descriptions'!$C:$C,0))</f>
        <v xml:space="preserve"> This policy prevents new capacity of the selected type(s) from being built or deployed.//</v>
      </c>
      <c r="P195" s="290" t="s">
        <v>2207</v>
      </c>
      <c r="Q195" s="290" t="s">
        <v>310</v>
      </c>
      <c r="R195" s="290" t="str">
        <f t="shared" si="15"/>
        <v xml:space="preserve">Lignite </v>
      </c>
      <c r="S195" s="290" t="str">
        <f t="shared" si="11"/>
        <v>//**Lignite : **</v>
      </c>
      <c r="T195" s="277" t="str">
        <f t="shared" si="10"/>
        <v>//**Lignite : **</v>
      </c>
    </row>
    <row r="196" spans="1:21" x14ac:dyDescent="0.25">
      <c r="A196" s="277" t="s">
        <v>2208</v>
      </c>
      <c r="C196" s="191" t="s">
        <v>575</v>
      </c>
      <c r="D196" s="191" t="s">
        <v>580</v>
      </c>
      <c r="E196" s="191" t="s">
        <v>577</v>
      </c>
      <c r="F196" s="193" t="s">
        <v>611</v>
      </c>
      <c r="G196" s="186"/>
      <c r="H196" s="193" t="s">
        <v>612</v>
      </c>
      <c r="I196" s="186"/>
      <c r="J196" s="43">
        <v>615</v>
      </c>
      <c r="K196" s="186" t="s">
        <v>332</v>
      </c>
      <c r="L196" s="188"/>
      <c r="N196" s="211" t="s">
        <v>2206</v>
      </c>
      <c r="O196" s="211" t="str">
        <f>INDEX('Standard Descriptions'!$E:$E,MATCH(Guidance!E196,'Standard Descriptions'!$C:$C,0))</f>
        <v xml:space="preserve"> This policy prevents new capacity of the selected type(s) from being built or deployed.//</v>
      </c>
      <c r="P196" s="290" t="s">
        <v>2207</v>
      </c>
      <c r="Q196" s="290" t="s">
        <v>310</v>
      </c>
      <c r="R196" s="290" t="str">
        <f t="shared" si="15"/>
        <v xml:space="preserve">Offshore Wind </v>
      </c>
      <c r="S196" s="290" t="str">
        <f t="shared" si="11"/>
        <v>//**Offshore Wind : **</v>
      </c>
      <c r="T196" s="277" t="str">
        <f t="shared" ref="T196:T259" si="16">IF(K196="Yes",S196&amp;L196,"")</f>
        <v/>
      </c>
    </row>
    <row r="197" spans="1:21" x14ac:dyDescent="0.25">
      <c r="A197" s="277" t="s">
        <v>2208</v>
      </c>
      <c r="C197" s="191" t="s">
        <v>575</v>
      </c>
      <c r="D197" s="191" t="s">
        <v>580</v>
      </c>
      <c r="E197" s="191" t="s">
        <v>577</v>
      </c>
      <c r="F197" s="193" t="s">
        <v>613</v>
      </c>
      <c r="G197" s="186"/>
      <c r="H197" s="193" t="s">
        <v>614</v>
      </c>
      <c r="I197" s="186"/>
      <c r="J197" s="43">
        <v>616</v>
      </c>
      <c r="K197" s="186" t="s">
        <v>332</v>
      </c>
      <c r="L197" s="188"/>
      <c r="N197" s="211" t="s">
        <v>2206</v>
      </c>
      <c r="O197" s="211" t="str">
        <f>INDEX('Standard Descriptions'!$E:$E,MATCH(Guidance!E197,'Standard Descriptions'!$C:$C,0))</f>
        <v xml:space="preserve"> This policy prevents new capacity of the selected type(s) from being built or deployed.//</v>
      </c>
      <c r="P197" s="290" t="s">
        <v>2207</v>
      </c>
      <c r="Q197" s="290" t="s">
        <v>310</v>
      </c>
      <c r="R197" s="290" t="str">
        <f t="shared" si="15"/>
        <v xml:space="preserve">Crude Oil </v>
      </c>
      <c r="S197" s="290" t="str">
        <f t="shared" ref="S197:S260" si="17">IF(R197="","","//**"&amp;R197&amp;": **")</f>
        <v>//**Crude Oil : **</v>
      </c>
      <c r="T197" s="277" t="str">
        <f t="shared" si="16"/>
        <v/>
      </c>
    </row>
    <row r="198" spans="1:21" x14ac:dyDescent="0.25">
      <c r="A198" s="277" t="s">
        <v>2208</v>
      </c>
      <c r="C198" s="191" t="s">
        <v>575</v>
      </c>
      <c r="D198" s="191" t="s">
        <v>580</v>
      </c>
      <c r="E198" s="191" t="s">
        <v>577</v>
      </c>
      <c r="F198" s="193" t="s">
        <v>615</v>
      </c>
      <c r="G198" s="186"/>
      <c r="H198" s="193" t="s">
        <v>616</v>
      </c>
      <c r="I198" s="186"/>
      <c r="J198" s="43">
        <v>617</v>
      </c>
      <c r="K198" s="186" t="s">
        <v>332</v>
      </c>
      <c r="L198" s="188"/>
      <c r="N198" s="211" t="s">
        <v>2206</v>
      </c>
      <c r="O198" s="211" t="str">
        <f>INDEX('Standard Descriptions'!$E:$E,MATCH(Guidance!E198,'Standard Descriptions'!$C:$C,0))</f>
        <v xml:space="preserve"> This policy prevents new capacity of the selected type(s) from being built or deployed.//</v>
      </c>
      <c r="P198" s="290" t="s">
        <v>2207</v>
      </c>
      <c r="Q198" s="290" t="s">
        <v>310</v>
      </c>
      <c r="R198" s="290" t="str">
        <f t="shared" si="15"/>
        <v xml:space="preserve">Heavy or Residual Fuel Oil </v>
      </c>
      <c r="S198" s="290" t="str">
        <f t="shared" si="17"/>
        <v>//**Heavy or Residual Fuel Oil : **</v>
      </c>
      <c r="T198" s="277" t="str">
        <f t="shared" si="16"/>
        <v/>
      </c>
    </row>
    <row r="199" spans="1:21" x14ac:dyDescent="0.25">
      <c r="A199" s="277" t="s">
        <v>2208</v>
      </c>
      <c r="C199" s="191" t="s">
        <v>575</v>
      </c>
      <c r="D199" s="191" t="s">
        <v>580</v>
      </c>
      <c r="E199" s="191" t="s">
        <v>577</v>
      </c>
      <c r="F199" s="193" t="s">
        <v>617</v>
      </c>
      <c r="G199" s="186"/>
      <c r="H199" s="193" t="s">
        <v>618</v>
      </c>
      <c r="I199" s="186"/>
      <c r="J199" s="43">
        <v>618</v>
      </c>
      <c r="K199" s="186" t="s">
        <v>332</v>
      </c>
      <c r="L199" s="188"/>
      <c r="N199" s="211" t="s">
        <v>2206</v>
      </c>
      <c r="O199" s="211" t="str">
        <f>INDEX('Standard Descriptions'!$E:$E,MATCH(Guidance!E199,'Standard Descriptions'!$C:$C,0))</f>
        <v xml:space="preserve"> This policy prevents new capacity of the selected type(s) from being built or deployed.//</v>
      </c>
      <c r="P199" s="290" t="s">
        <v>2207</v>
      </c>
      <c r="Q199" s="290" t="s">
        <v>310</v>
      </c>
      <c r="R199" s="290" t="str">
        <f t="shared" si="15"/>
        <v xml:space="preserve">Municipal Solid Waste </v>
      </c>
      <c r="S199" s="290" t="str">
        <f t="shared" si="17"/>
        <v>//**Municipal Solid Waste : **</v>
      </c>
      <c r="T199" s="277" t="str">
        <f t="shared" si="16"/>
        <v/>
      </c>
    </row>
    <row r="200" spans="1:21" s="292" customFormat="1" ht="225" x14ac:dyDescent="0.25">
      <c r="A200" s="292" t="s">
        <v>2205</v>
      </c>
      <c r="B200" s="278"/>
      <c r="C200" s="292" t="s">
        <v>575</v>
      </c>
      <c r="D200" s="292" t="s">
        <v>619</v>
      </c>
      <c r="E200" s="292" t="str">
        <f>E201</f>
        <v>Electricity Sector Fraction of Potential Additional CCS Achieved</v>
      </c>
      <c r="M200" s="278"/>
      <c r="N200" s="294" t="s">
        <v>2206</v>
      </c>
      <c r="O200" s="294" t="str">
        <f>INDEX('Standard Descriptions'!$E:$E,MATCH(Guidance!E200,'Standard Descriptions'!$C:$C,0))</f>
        <v xml:space="preserve"> This policy specifies the fraction of CO2 emissions from power plants that is captured and stored, above the amount predicted in the business-as-usual scenario. // </v>
      </c>
      <c r="P200" s="292" t="s">
        <v>2207</v>
      </c>
      <c r="Q200" s="292" t="s">
        <v>310</v>
      </c>
      <c r="S200" s="292" t="str">
        <f t="shared" si="17"/>
        <v/>
      </c>
      <c r="T200" s="292" t="str">
        <f t="shared" si="16"/>
        <v/>
      </c>
      <c r="U200" s="305" t="str">
        <f>N200&amp;O200&amp;P200&amp;T201&amp;T202&amp;T203&amp;T204&amp;T205&amp;T206&amp;T207&amp;T208&amp;T209&amp;T210&amp;T211&amp;T212&amp;T213&amp;T214&amp;T215&amp;T216</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row>
    <row r="201" spans="1:21" x14ac:dyDescent="0.25">
      <c r="A201" s="277" t="s">
        <v>2208</v>
      </c>
      <c r="C201" s="184" t="s">
        <v>575</v>
      </c>
      <c r="D201" s="184" t="s">
        <v>619</v>
      </c>
      <c r="E201" s="184" t="s">
        <v>620</v>
      </c>
      <c r="F201" s="186" t="s">
        <v>578</v>
      </c>
      <c r="G201" s="186"/>
      <c r="H201" s="186" t="s">
        <v>579</v>
      </c>
      <c r="I201" s="193"/>
      <c r="J201" s="185">
        <v>876</v>
      </c>
      <c r="K201" s="193" t="s">
        <v>310</v>
      </c>
      <c r="L201" s="186" t="s">
        <v>2330</v>
      </c>
      <c r="N201" s="211" t="s">
        <v>2206</v>
      </c>
      <c r="O201" s="211" t="str">
        <f>INDEX('Standard Descriptions'!$E:$E,MATCH(Guidance!E201,'Standard Descriptions'!$C:$C,0))</f>
        <v xml:space="preserve"> This policy specifies the fraction of CO2 emissions from power plants that is captured and stored, above the amount predicted in the business-as-usual scenario. // </v>
      </c>
      <c r="P201" s="290" t="s">
        <v>2207</v>
      </c>
      <c r="Q201" s="290" t="s">
        <v>310</v>
      </c>
      <c r="R201" s="290" t="str">
        <f t="shared" ref="R201:R218" si="18">H201&amp;" "&amp;I201</f>
        <v xml:space="preserve">Hard Coal </v>
      </c>
      <c r="S201" s="290" t="str">
        <f t="shared" si="17"/>
        <v>//**Hard Coal : **</v>
      </c>
      <c r="T201" s="277" t="str">
        <f t="shared" si="16"/>
        <v>//**Hard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1" s="308"/>
    </row>
    <row r="202" spans="1:21" x14ac:dyDescent="0.25">
      <c r="A202" s="277" t="s">
        <v>2208</v>
      </c>
      <c r="C202" s="191" t="s">
        <v>575</v>
      </c>
      <c r="D202" s="191" t="s">
        <v>619</v>
      </c>
      <c r="E202" s="191" t="s">
        <v>620</v>
      </c>
      <c r="F202" s="193" t="s">
        <v>585</v>
      </c>
      <c r="G202" s="186"/>
      <c r="H202" s="193" t="s">
        <v>586</v>
      </c>
      <c r="I202" s="186"/>
      <c r="J202" s="185">
        <v>877</v>
      </c>
      <c r="K202" s="193" t="s">
        <v>310</v>
      </c>
      <c r="L202" s="192" t="s">
        <v>2330</v>
      </c>
      <c r="N202" s="211" t="s">
        <v>2206</v>
      </c>
      <c r="O202" s="211" t="str">
        <f>INDEX('Standard Descriptions'!$E:$E,MATCH(Guidance!E202,'Standard Descriptions'!$C:$C,0))</f>
        <v xml:space="preserve"> This policy specifies the fraction of CO2 emissions from power plants that is captured and stored, above the amount predicted in the business-as-usual scenario. // </v>
      </c>
      <c r="P202" s="290" t="s">
        <v>2207</v>
      </c>
      <c r="Q202" s="290" t="s">
        <v>310</v>
      </c>
      <c r="R202" s="290" t="str">
        <f t="shared" si="18"/>
        <v xml:space="preserve">Natural Gas Nonpeaker </v>
      </c>
      <c r="S202" s="290" t="str">
        <f t="shared" si="17"/>
        <v>//**Natural Gas Nonpeaker : **</v>
      </c>
      <c r="T202" s="277" t="str">
        <f t="shared" si="16"/>
        <v>//**Natural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2" s="308"/>
    </row>
    <row r="203" spans="1:21" x14ac:dyDescent="0.25">
      <c r="A203" s="277" t="s">
        <v>2208</v>
      </c>
      <c r="C203" s="191" t="s">
        <v>575</v>
      </c>
      <c r="D203" s="191" t="s">
        <v>619</v>
      </c>
      <c r="E203" s="191" t="s">
        <v>620</v>
      </c>
      <c r="F203" s="193" t="s">
        <v>588</v>
      </c>
      <c r="G203" s="186"/>
      <c r="H203" s="193" t="s">
        <v>589</v>
      </c>
      <c r="I203" s="186"/>
      <c r="J203" s="185">
        <v>878</v>
      </c>
      <c r="K203" s="186" t="s">
        <v>332</v>
      </c>
      <c r="L203" s="186"/>
      <c r="N203" s="211" t="s">
        <v>2206</v>
      </c>
      <c r="O203" s="211" t="str">
        <f>INDEX('Standard Descriptions'!$E:$E,MATCH(Guidance!E203,'Standard Descriptions'!$C:$C,0))</f>
        <v xml:space="preserve"> This policy specifies the fraction of CO2 emissions from power plants that is captured and stored, above the amount predicted in the business-as-usual scenario. // </v>
      </c>
      <c r="P203" s="290" t="s">
        <v>2207</v>
      </c>
      <c r="Q203" s="290" t="s">
        <v>310</v>
      </c>
      <c r="R203" s="290" t="str">
        <f t="shared" si="18"/>
        <v xml:space="preserve">Nuclear </v>
      </c>
      <c r="S203" s="290" t="str">
        <f t="shared" si="17"/>
        <v>//**Nuclear : **</v>
      </c>
      <c r="T203" s="277" t="str">
        <f t="shared" si="16"/>
        <v/>
      </c>
      <c r="U203" s="308"/>
    </row>
    <row r="204" spans="1:21" x14ac:dyDescent="0.25">
      <c r="A204" s="277" t="s">
        <v>2208</v>
      </c>
      <c r="C204" s="191" t="s">
        <v>575</v>
      </c>
      <c r="D204" s="191" t="s">
        <v>619</v>
      </c>
      <c r="E204" s="191" t="s">
        <v>620</v>
      </c>
      <c r="F204" s="193" t="s">
        <v>591</v>
      </c>
      <c r="G204" s="186"/>
      <c r="H204" s="193" t="s">
        <v>592</v>
      </c>
      <c r="I204" s="186"/>
      <c r="J204" s="185">
        <v>879</v>
      </c>
      <c r="K204" s="186" t="s">
        <v>332</v>
      </c>
      <c r="L204" s="186"/>
      <c r="N204" s="211" t="s">
        <v>2206</v>
      </c>
      <c r="O204" s="211" t="str">
        <f>INDEX('Standard Descriptions'!$E:$E,MATCH(Guidance!E204,'Standard Descriptions'!$C:$C,0))</f>
        <v xml:space="preserve"> This policy specifies the fraction of CO2 emissions from power plants that is captured and stored, above the amount predicted in the business-as-usual scenario. // </v>
      </c>
      <c r="P204" s="290" t="s">
        <v>2207</v>
      </c>
      <c r="Q204" s="290" t="s">
        <v>310</v>
      </c>
      <c r="R204" s="290" t="str">
        <f t="shared" si="18"/>
        <v xml:space="preserve">Hydro </v>
      </c>
      <c r="S204" s="290" t="str">
        <f t="shared" si="17"/>
        <v>//**Hydro : **</v>
      </c>
      <c r="T204" s="277" t="str">
        <f t="shared" si="16"/>
        <v/>
      </c>
      <c r="U204" s="308"/>
    </row>
    <row r="205" spans="1:21" x14ac:dyDescent="0.25">
      <c r="A205" s="277" t="s">
        <v>2208</v>
      </c>
      <c r="C205" s="191" t="s">
        <v>575</v>
      </c>
      <c r="D205" s="191" t="s">
        <v>619</v>
      </c>
      <c r="E205" s="191" t="s">
        <v>620</v>
      </c>
      <c r="F205" s="193" t="s">
        <v>594</v>
      </c>
      <c r="G205" s="186"/>
      <c r="H205" s="193" t="s">
        <v>595</v>
      </c>
      <c r="I205" s="186"/>
      <c r="J205" s="185">
        <v>880</v>
      </c>
      <c r="K205" s="186" t="s">
        <v>332</v>
      </c>
      <c r="L205" s="186"/>
      <c r="N205" s="211" t="s">
        <v>2206</v>
      </c>
      <c r="O205" s="211" t="str">
        <f>INDEX('Standard Descriptions'!$E:$E,MATCH(Guidance!E205,'Standard Descriptions'!$C:$C,0))</f>
        <v xml:space="preserve"> This policy specifies the fraction of CO2 emissions from power plants that is captured and stored, above the amount predicted in the business-as-usual scenario. // </v>
      </c>
      <c r="P205" s="290" t="s">
        <v>2207</v>
      </c>
      <c r="Q205" s="290" t="s">
        <v>310</v>
      </c>
      <c r="R205" s="290" t="str">
        <f t="shared" si="18"/>
        <v xml:space="preserve">Onshore Wind </v>
      </c>
      <c r="S205" s="290" t="str">
        <f t="shared" si="17"/>
        <v>//**Onshore Wind : **</v>
      </c>
      <c r="T205" s="277" t="str">
        <f t="shared" si="16"/>
        <v/>
      </c>
      <c r="U205" s="308"/>
    </row>
    <row r="206" spans="1:21" x14ac:dyDescent="0.25">
      <c r="A206" s="277" t="s">
        <v>2208</v>
      </c>
      <c r="C206" s="191" t="s">
        <v>575</v>
      </c>
      <c r="D206" s="191" t="s">
        <v>619</v>
      </c>
      <c r="E206" s="191" t="s">
        <v>620</v>
      </c>
      <c r="F206" s="193" t="s">
        <v>596</v>
      </c>
      <c r="G206" s="186"/>
      <c r="H206" s="193" t="s">
        <v>597</v>
      </c>
      <c r="I206" s="186"/>
      <c r="J206" s="185">
        <v>881</v>
      </c>
      <c r="K206" s="186" t="s">
        <v>332</v>
      </c>
      <c r="L206" s="186"/>
      <c r="N206" s="211" t="s">
        <v>2206</v>
      </c>
      <c r="O206" s="211" t="str">
        <f>INDEX('Standard Descriptions'!$E:$E,MATCH(Guidance!E206,'Standard Descriptions'!$C:$C,0))</f>
        <v xml:space="preserve"> This policy specifies the fraction of CO2 emissions from power plants that is captured and stored, above the amount predicted in the business-as-usual scenario. // </v>
      </c>
      <c r="P206" s="290" t="s">
        <v>2207</v>
      </c>
      <c r="Q206" s="290" t="s">
        <v>310</v>
      </c>
      <c r="R206" s="290" t="str">
        <f t="shared" si="18"/>
        <v xml:space="preserve">Solar PV </v>
      </c>
      <c r="S206" s="290" t="str">
        <f t="shared" si="17"/>
        <v>//**Solar PV : **</v>
      </c>
      <c r="T206" s="277" t="str">
        <f t="shared" si="16"/>
        <v/>
      </c>
      <c r="U206" s="308"/>
    </row>
    <row r="207" spans="1:21" x14ac:dyDescent="0.25">
      <c r="A207" s="277" t="s">
        <v>2208</v>
      </c>
      <c r="C207" s="191" t="s">
        <v>575</v>
      </c>
      <c r="D207" s="191" t="s">
        <v>619</v>
      </c>
      <c r="E207" s="191" t="s">
        <v>620</v>
      </c>
      <c r="F207" s="193" t="s">
        <v>598</v>
      </c>
      <c r="G207" s="186"/>
      <c r="H207" s="193" t="s">
        <v>599</v>
      </c>
      <c r="I207" s="186"/>
      <c r="J207" s="185">
        <v>882</v>
      </c>
      <c r="K207" s="186" t="s">
        <v>332</v>
      </c>
      <c r="L207" s="186"/>
      <c r="N207" s="211" t="s">
        <v>2206</v>
      </c>
      <c r="O207" s="211" t="str">
        <f>INDEX('Standard Descriptions'!$E:$E,MATCH(Guidance!E207,'Standard Descriptions'!$C:$C,0))</f>
        <v xml:space="preserve"> This policy specifies the fraction of CO2 emissions from power plants that is captured and stored, above the amount predicted in the business-as-usual scenario. // </v>
      </c>
      <c r="P207" s="290" t="s">
        <v>2207</v>
      </c>
      <c r="Q207" s="290" t="s">
        <v>310</v>
      </c>
      <c r="R207" s="290" t="str">
        <f t="shared" si="18"/>
        <v xml:space="preserve">Solar Thermal </v>
      </c>
      <c r="S207" s="290" t="str">
        <f t="shared" si="17"/>
        <v>//**Solar Thermal : **</v>
      </c>
      <c r="T207" s="277" t="str">
        <f t="shared" si="16"/>
        <v/>
      </c>
      <c r="U207" s="308"/>
    </row>
    <row r="208" spans="1:21" x14ac:dyDescent="0.25">
      <c r="A208" s="277" t="s">
        <v>2208</v>
      </c>
      <c r="C208" s="191" t="s">
        <v>575</v>
      </c>
      <c r="D208" s="191" t="s">
        <v>619</v>
      </c>
      <c r="E208" s="191" t="s">
        <v>620</v>
      </c>
      <c r="F208" s="193" t="s">
        <v>600</v>
      </c>
      <c r="G208" s="186"/>
      <c r="H208" s="193" t="s">
        <v>601</v>
      </c>
      <c r="I208" s="186"/>
      <c r="J208" s="185">
        <v>883</v>
      </c>
      <c r="K208" s="193" t="s">
        <v>310</v>
      </c>
      <c r="L208" s="192" t="s">
        <v>2330</v>
      </c>
      <c r="N208" s="211" t="s">
        <v>2206</v>
      </c>
      <c r="O208" s="211" t="str">
        <f>INDEX('Standard Descriptions'!$E:$E,MATCH(Guidance!E208,'Standard Descriptions'!$C:$C,0))</f>
        <v xml:space="preserve"> This policy specifies the fraction of CO2 emissions from power plants that is captured and stored, above the amount predicted in the business-as-usual scenario. // </v>
      </c>
      <c r="P208" s="290" t="s">
        <v>2207</v>
      </c>
      <c r="Q208" s="290" t="s">
        <v>310</v>
      </c>
      <c r="R208" s="290" t="str">
        <f t="shared" si="18"/>
        <v xml:space="preserve">Biomass </v>
      </c>
      <c r="S208" s="290" t="str">
        <f t="shared" si="17"/>
        <v>//**Biomass : **</v>
      </c>
      <c r="T208" s="277" t="str">
        <f t="shared" si="16"/>
        <v>//**Biomass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8" s="308"/>
    </row>
    <row r="209" spans="1:21" x14ac:dyDescent="0.25">
      <c r="A209" s="277" t="s">
        <v>2208</v>
      </c>
      <c r="C209" s="191" t="s">
        <v>575</v>
      </c>
      <c r="D209" s="191" t="s">
        <v>619</v>
      </c>
      <c r="E209" s="191" t="s">
        <v>620</v>
      </c>
      <c r="F209" s="193" t="s">
        <v>602</v>
      </c>
      <c r="G209" s="186"/>
      <c r="H209" s="193" t="s">
        <v>603</v>
      </c>
      <c r="I209" s="186"/>
      <c r="J209" s="185">
        <v>884</v>
      </c>
      <c r="K209" s="186" t="s">
        <v>332</v>
      </c>
      <c r="L209" s="186"/>
      <c r="N209" s="211" t="s">
        <v>2206</v>
      </c>
      <c r="O209" s="211" t="str">
        <f>INDEX('Standard Descriptions'!$E:$E,MATCH(Guidance!E209,'Standard Descriptions'!$C:$C,0))</f>
        <v xml:space="preserve"> This policy specifies the fraction of CO2 emissions from power plants that is captured and stored, above the amount predicted in the business-as-usual scenario. // </v>
      </c>
      <c r="P209" s="290" t="s">
        <v>2207</v>
      </c>
      <c r="Q209" s="290" t="s">
        <v>310</v>
      </c>
      <c r="R209" s="290" t="str">
        <f t="shared" si="18"/>
        <v xml:space="preserve">Geothermal </v>
      </c>
      <c r="S209" s="290" t="str">
        <f t="shared" si="17"/>
        <v>//**Geothermal : **</v>
      </c>
      <c r="T209" s="277" t="str">
        <f t="shared" si="16"/>
        <v/>
      </c>
      <c r="U209" s="308"/>
    </row>
    <row r="210" spans="1:21" x14ac:dyDescent="0.25">
      <c r="A210" s="277" t="s">
        <v>2208</v>
      </c>
      <c r="C210" s="191" t="s">
        <v>575</v>
      </c>
      <c r="D210" s="191" t="s">
        <v>619</v>
      </c>
      <c r="E210" s="191" t="s">
        <v>620</v>
      </c>
      <c r="F210" s="193" t="s">
        <v>604</v>
      </c>
      <c r="G210" s="186"/>
      <c r="H210" s="193" t="s">
        <v>605</v>
      </c>
      <c r="I210" s="186"/>
      <c r="J210" s="185">
        <v>885</v>
      </c>
      <c r="K210" s="193" t="s">
        <v>310</v>
      </c>
      <c r="L210" s="192" t="s">
        <v>2330</v>
      </c>
      <c r="N210" s="211" t="s">
        <v>2206</v>
      </c>
      <c r="O210" s="211" t="str">
        <f>INDEX('Standard Descriptions'!$E:$E,MATCH(Guidance!E210,'Standard Descriptions'!$C:$C,0))</f>
        <v xml:space="preserve"> This policy specifies the fraction of CO2 emissions from power plants that is captured and stored, above the amount predicted in the business-as-usual scenario. // </v>
      </c>
      <c r="P210" s="290" t="s">
        <v>2207</v>
      </c>
      <c r="Q210" s="290" t="s">
        <v>310</v>
      </c>
      <c r="R210" s="290" t="str">
        <f t="shared" si="18"/>
        <v xml:space="preserve">Petroleum </v>
      </c>
      <c r="S210" s="290" t="str">
        <f t="shared" si="17"/>
        <v>//**Petroleum : **</v>
      </c>
      <c r="T210" s="277" t="str">
        <f t="shared" si="16"/>
        <v>//**Petroleum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0" s="308"/>
    </row>
    <row r="211" spans="1:21" x14ac:dyDescent="0.25">
      <c r="A211" s="277" t="s">
        <v>2208</v>
      </c>
      <c r="C211" s="191" t="s">
        <v>575</v>
      </c>
      <c r="D211" s="191" t="s">
        <v>619</v>
      </c>
      <c r="E211" s="191" t="s">
        <v>620</v>
      </c>
      <c r="F211" s="193" t="s">
        <v>606</v>
      </c>
      <c r="G211" s="186"/>
      <c r="H211" s="193" t="s">
        <v>607</v>
      </c>
      <c r="I211" s="186"/>
      <c r="J211" s="185">
        <v>886</v>
      </c>
      <c r="K211" s="193" t="s">
        <v>310</v>
      </c>
      <c r="L211" s="192" t="s">
        <v>2330</v>
      </c>
      <c r="N211" s="211" t="s">
        <v>2206</v>
      </c>
      <c r="O211" s="211" t="str">
        <f>INDEX('Standard Descriptions'!$E:$E,MATCH(Guidance!E211,'Standard Descriptions'!$C:$C,0))</f>
        <v xml:space="preserve"> This policy specifies the fraction of CO2 emissions from power plants that is captured and stored, above the amount predicted in the business-as-usual scenario. // </v>
      </c>
      <c r="P211" s="290" t="s">
        <v>2207</v>
      </c>
      <c r="Q211" s="290" t="s">
        <v>310</v>
      </c>
      <c r="R211" s="290" t="str">
        <f t="shared" si="18"/>
        <v xml:space="preserve">Natural Gas Peaker </v>
      </c>
      <c r="S211" s="290" t="str">
        <f t="shared" si="17"/>
        <v>//**Natural Gas Peaker : **</v>
      </c>
      <c r="T211" s="277" t="str">
        <f t="shared" si="16"/>
        <v>//**Natural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1" s="308"/>
    </row>
    <row r="212" spans="1:21" x14ac:dyDescent="0.25">
      <c r="A212" s="277" t="s">
        <v>2208</v>
      </c>
      <c r="C212" s="191" t="s">
        <v>575</v>
      </c>
      <c r="D212" s="191" t="s">
        <v>619</v>
      </c>
      <c r="E212" s="191" t="s">
        <v>620</v>
      </c>
      <c r="F212" s="193" t="s">
        <v>608</v>
      </c>
      <c r="G212" s="186"/>
      <c r="H212" s="193" t="s">
        <v>609</v>
      </c>
      <c r="I212" s="186"/>
      <c r="J212" s="185">
        <v>887</v>
      </c>
      <c r="K212" s="193" t="s">
        <v>310</v>
      </c>
      <c r="L212" s="192" t="s">
        <v>2330</v>
      </c>
      <c r="N212" s="211" t="s">
        <v>2206</v>
      </c>
      <c r="O212" s="211" t="str">
        <f>INDEX('Standard Descriptions'!$E:$E,MATCH(Guidance!E212,'Standard Descriptions'!$C:$C,0))</f>
        <v xml:space="preserve"> This policy specifies the fraction of CO2 emissions from power plants that is captured and stored, above the amount predicted in the business-as-usual scenario. // </v>
      </c>
      <c r="P212" s="290" t="s">
        <v>2207</v>
      </c>
      <c r="Q212" s="290" t="s">
        <v>310</v>
      </c>
      <c r="R212" s="290" t="str">
        <f t="shared" si="18"/>
        <v xml:space="preserve">Lignite </v>
      </c>
      <c r="S212" s="290" t="str">
        <f t="shared" si="17"/>
        <v>//**Lignite : **</v>
      </c>
      <c r="T212" s="277" t="str">
        <f t="shared" si="16"/>
        <v>//**Lignite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2" s="308"/>
    </row>
    <row r="213" spans="1:21" x14ac:dyDescent="0.25">
      <c r="A213" s="277" t="s">
        <v>2208</v>
      </c>
      <c r="C213" s="191" t="s">
        <v>575</v>
      </c>
      <c r="D213" s="191" t="s">
        <v>619</v>
      </c>
      <c r="E213" s="191" t="s">
        <v>620</v>
      </c>
      <c r="F213" s="193" t="s">
        <v>611</v>
      </c>
      <c r="G213" s="186"/>
      <c r="H213" s="193" t="s">
        <v>612</v>
      </c>
      <c r="I213" s="186"/>
      <c r="J213" s="185">
        <v>888</v>
      </c>
      <c r="K213" s="186" t="s">
        <v>332</v>
      </c>
      <c r="L213" s="186"/>
      <c r="N213" s="211" t="s">
        <v>2206</v>
      </c>
      <c r="O213" s="211" t="str">
        <f>INDEX('Standard Descriptions'!$E:$E,MATCH(Guidance!E213,'Standard Descriptions'!$C:$C,0))</f>
        <v xml:space="preserve"> This policy specifies the fraction of CO2 emissions from power plants that is captured and stored, above the amount predicted in the business-as-usual scenario. // </v>
      </c>
      <c r="P213" s="290" t="s">
        <v>2207</v>
      </c>
      <c r="Q213" s="290" t="s">
        <v>310</v>
      </c>
      <c r="R213" s="290" t="str">
        <f t="shared" si="18"/>
        <v xml:space="preserve">Offshore Wind </v>
      </c>
      <c r="S213" s="290" t="str">
        <f t="shared" si="17"/>
        <v>//**Offshore Wind : **</v>
      </c>
      <c r="T213" s="277" t="str">
        <f t="shared" si="16"/>
        <v/>
      </c>
      <c r="U213" s="308"/>
    </row>
    <row r="214" spans="1:21" x14ac:dyDescent="0.25">
      <c r="A214" s="277" t="s">
        <v>2208</v>
      </c>
      <c r="C214" s="191" t="s">
        <v>575</v>
      </c>
      <c r="D214" s="191" t="s">
        <v>619</v>
      </c>
      <c r="E214" s="191" t="s">
        <v>620</v>
      </c>
      <c r="F214" s="193" t="s">
        <v>613</v>
      </c>
      <c r="G214" s="186"/>
      <c r="H214" s="193" t="s">
        <v>614</v>
      </c>
      <c r="I214" s="186"/>
      <c r="J214" s="185">
        <v>889</v>
      </c>
      <c r="K214" s="186" t="s">
        <v>332</v>
      </c>
      <c r="L214" s="186"/>
      <c r="N214" s="211" t="s">
        <v>2206</v>
      </c>
      <c r="O214" s="211" t="str">
        <f>INDEX('Standard Descriptions'!$E:$E,MATCH(Guidance!E214,'Standard Descriptions'!$C:$C,0))</f>
        <v xml:space="preserve"> This policy specifies the fraction of CO2 emissions from power plants that is captured and stored, above the amount predicted in the business-as-usual scenario. // </v>
      </c>
      <c r="P214" s="290" t="s">
        <v>2207</v>
      </c>
      <c r="Q214" s="290" t="s">
        <v>310</v>
      </c>
      <c r="R214" s="290" t="str">
        <f t="shared" si="18"/>
        <v xml:space="preserve">Crude Oil </v>
      </c>
      <c r="S214" s="290" t="str">
        <f t="shared" si="17"/>
        <v>//**Crude Oil : **</v>
      </c>
      <c r="T214" s="277" t="str">
        <f t="shared" si="16"/>
        <v/>
      </c>
      <c r="U214" s="308"/>
    </row>
    <row r="215" spans="1:21" x14ac:dyDescent="0.25">
      <c r="A215" s="277" t="s">
        <v>2208</v>
      </c>
      <c r="C215" s="191" t="s">
        <v>575</v>
      </c>
      <c r="D215" s="191" t="s">
        <v>619</v>
      </c>
      <c r="E215" s="191" t="s">
        <v>620</v>
      </c>
      <c r="F215" s="193" t="s">
        <v>615</v>
      </c>
      <c r="G215" s="186"/>
      <c r="H215" s="193" t="s">
        <v>616</v>
      </c>
      <c r="I215" s="186"/>
      <c r="J215" s="185">
        <v>890</v>
      </c>
      <c r="K215" s="186" t="s">
        <v>332</v>
      </c>
      <c r="L215" s="186"/>
      <c r="N215" s="211" t="s">
        <v>2206</v>
      </c>
      <c r="O215" s="211" t="str">
        <f>INDEX('Standard Descriptions'!$E:$E,MATCH(Guidance!E215,'Standard Descriptions'!$C:$C,0))</f>
        <v xml:space="preserve"> This policy specifies the fraction of CO2 emissions from power plants that is captured and stored, above the amount predicted in the business-as-usual scenario. // </v>
      </c>
      <c r="P215" s="290" t="s">
        <v>2207</v>
      </c>
      <c r="Q215" s="290" t="s">
        <v>310</v>
      </c>
      <c r="R215" s="290" t="str">
        <f t="shared" si="18"/>
        <v xml:space="preserve">Heavy or Residual Fuel Oil </v>
      </c>
      <c r="S215" s="290" t="str">
        <f t="shared" si="17"/>
        <v>//**Heavy or Residual Fuel Oil : **</v>
      </c>
      <c r="T215" s="277" t="str">
        <f t="shared" si="16"/>
        <v/>
      </c>
      <c r="U215" s="308"/>
    </row>
    <row r="216" spans="1:21" x14ac:dyDescent="0.25">
      <c r="A216" s="277" t="s">
        <v>2208</v>
      </c>
      <c r="C216" s="191" t="s">
        <v>575</v>
      </c>
      <c r="D216" s="191" t="s">
        <v>619</v>
      </c>
      <c r="E216" s="191" t="s">
        <v>620</v>
      </c>
      <c r="F216" s="193" t="s">
        <v>617</v>
      </c>
      <c r="G216" s="186"/>
      <c r="H216" s="193" t="s">
        <v>618</v>
      </c>
      <c r="I216" s="186"/>
      <c r="J216" s="185">
        <v>891</v>
      </c>
      <c r="K216" s="193" t="s">
        <v>310</v>
      </c>
      <c r="L216" s="192" t="s">
        <v>2330</v>
      </c>
      <c r="N216" s="211" t="s">
        <v>2206</v>
      </c>
      <c r="O216" s="211" t="str">
        <f>INDEX('Standard Descriptions'!$E:$E,MATCH(Guidance!E216,'Standard Descriptions'!$C:$C,0))</f>
        <v xml:space="preserve"> This policy specifies the fraction of CO2 emissions from power plants that is captured and stored, above the amount predicted in the business-as-usual scenario. // </v>
      </c>
      <c r="P216" s="290" t="s">
        <v>2207</v>
      </c>
      <c r="Q216" s="290" t="s">
        <v>310</v>
      </c>
      <c r="R216" s="290" t="str">
        <f t="shared" si="18"/>
        <v xml:space="preserve">Municipal Solid Waste </v>
      </c>
      <c r="S216" s="290" t="str">
        <f t="shared" si="17"/>
        <v>//**Municipal Solid Waste : **</v>
      </c>
      <c r="T216" s="277" t="str">
        <f t="shared" si="16"/>
        <v>//**Municipal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6" s="308"/>
    </row>
    <row r="217" spans="1:21" s="293" customFormat="1" ht="120" x14ac:dyDescent="0.25">
      <c r="A217" s="293" t="s">
        <v>2205</v>
      </c>
      <c r="B217" s="279"/>
      <c r="C217" s="312" t="s">
        <v>575</v>
      </c>
      <c r="D217" s="313" t="s">
        <v>2172</v>
      </c>
      <c r="E217" s="312" t="s">
        <v>628</v>
      </c>
      <c r="F217" s="313"/>
      <c r="G217" s="313"/>
      <c r="H217" s="313"/>
      <c r="I217" s="313"/>
      <c r="J217" s="325">
        <v>508</v>
      </c>
      <c r="K217" s="313" t="s">
        <v>310</v>
      </c>
      <c r="L217" s="312" t="str">
        <f>_xlfn.CONCAT("Multiple states have set 100% clean energy or renewable energy laws or goals, ",IF('Supporting Data'!$AY$6=1,"including "," not including"),'Supporting Data'!$A$6,". After weighing for coop and municipality requirements, the BAU assumes a total ","CES of ",'Supporting Data'!$AW$6,"% in 2030 that rises to ",'Supporting Data'!$AX$6,"%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Multiple states have set 100% clean energy or renewable energy laws or goals,  not including Massachusetts.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M217" s="279"/>
      <c r="N217" s="294" t="s">
        <v>2206</v>
      </c>
      <c r="O217" s="294" t="str">
        <f>INDEX('Standard Descriptions'!$E:$E,MATCH(Guidance!E217,'Standard Descriptions'!$C:$C,0))</f>
        <v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v>
      </c>
      <c r="P217" s="293" t="s">
        <v>2207</v>
      </c>
      <c r="Q217" s="293" t="s">
        <v>332</v>
      </c>
      <c r="R217" s="293" t="str">
        <f t="shared" si="18"/>
        <v xml:space="preserve"> </v>
      </c>
      <c r="S217" s="292"/>
      <c r="T217" s="292" t="str">
        <f t="shared" si="16"/>
        <v>Multiple states have set 100% clean energy or renewable energy laws or goals,  not including Massachusetts.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U217" s="305" t="str">
        <f>N217&amp;O217&amp;P217&amp;T217</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Massachusetts.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218" spans="1:21" s="293" customFormat="1" ht="30" x14ac:dyDescent="0.25">
      <c r="A218" s="293" t="s">
        <v>2205</v>
      </c>
      <c r="B218" s="279"/>
      <c r="C218" s="309" t="s">
        <v>575</v>
      </c>
      <c r="D218" s="309" t="s">
        <v>634</v>
      </c>
      <c r="E218" s="309" t="s">
        <v>635</v>
      </c>
      <c r="F218" s="311"/>
      <c r="G218" s="311"/>
      <c r="H218" s="311"/>
      <c r="I218" s="311"/>
      <c r="J218" s="310">
        <v>148</v>
      </c>
      <c r="K218" s="313" t="s">
        <v>310</v>
      </c>
      <c r="L218" s="309" t="str">
        <f>_xlfn.CONCAT("From 2010-2018, electricity exports in ",'Supporting Data'!$A$6," ",IF('Supporting Data'!$N$6 &lt; 0,"declined","increased")," by ",'Supporting Data'!$N$6,"%.")</f>
        <v>From 2010-2018, electricity exports in  Massachusetts increased by 0%.</v>
      </c>
      <c r="M218" s="279"/>
      <c r="N218" s="294" t="s">
        <v>2206</v>
      </c>
      <c r="O218" s="294" t="str">
        <f>INDEX('Standard Descriptions'!$E:$E,MATCH(Guidance!E218,'Standard Descriptions'!$C:$C,0))</f>
        <v xml:space="preserve"> This policy increases or decreases the amount of electricity exported from the United States to Canada and Mexico.  It does not cause the construction or removal of transmission lines linking these countries. // </v>
      </c>
      <c r="P218" s="293" t="s">
        <v>2207</v>
      </c>
      <c r="Q218" s="293" t="s">
        <v>332</v>
      </c>
      <c r="R218" s="293" t="str">
        <f t="shared" si="18"/>
        <v xml:space="preserve"> </v>
      </c>
      <c r="S218" s="292"/>
      <c r="T218" s="292" t="str">
        <f t="shared" si="16"/>
        <v>From 2010-2018, electricity exports in  Massachusetts increased by 0%.</v>
      </c>
      <c r="U218" s="305" t="str">
        <f>N218&amp;O218&amp;P218&amp;T218</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Massachusetts increased by 0%.</v>
      </c>
    </row>
    <row r="219" spans="1:21" s="293" customFormat="1" ht="90" x14ac:dyDescent="0.25">
      <c r="A219" s="293" t="s">
        <v>2205</v>
      </c>
      <c r="B219" s="279"/>
      <c r="C219" s="293" t="s">
        <v>575</v>
      </c>
      <c r="D219" s="293" t="s">
        <v>642</v>
      </c>
      <c r="E219" s="293" t="str">
        <f>E220</f>
        <v>Percent Change in Electricity Imports</v>
      </c>
      <c r="M219" s="279"/>
      <c r="N219" s="294" t="s">
        <v>2206</v>
      </c>
      <c r="O219" s="294" t="str">
        <f>INDEX('Standard Descriptions'!$E:$E,MATCH(Guidance!E219,'Standard Descriptions'!$C:$C,0))</f>
        <v xml:space="preserve"> This policy increases or decreases the amount of electricity imported to the United States from Canada and Mexico.  It does not cause the construction or removal of transmission lines linking these countries. // </v>
      </c>
      <c r="P219" s="292" t="s">
        <v>2207</v>
      </c>
      <c r="Q219" s="292" t="s">
        <v>310</v>
      </c>
      <c r="S219" s="292" t="str">
        <f t="shared" si="17"/>
        <v/>
      </c>
      <c r="T219" s="292" t="str">
        <f t="shared" si="16"/>
        <v/>
      </c>
      <c r="U219" s="305" t="str">
        <f>N219&amp;O219&amp;P219&amp;T220&amp;T221&amp;T222&amp;T223&amp;T224&amp;T225&amp;T226&amp;T227&amp;T228&amp;T229&amp;T230&amp;T231&amp;T232&amp;T233&amp;T234&amp;T235</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Massachusetts increased by 0%.//**Natural Gas Nonpeaker : **From 2010-2018, electricity exports in  Massachusetts increased by 0%.//**Nuclear : **From 2010-2018, electricity exports in  Massachusetts increased by 0%.//**Hydro : **From 2010-2018, electricity exports in  Massachusetts increased by 0%.//**Onshore Wind : **From 2010-2018, electricity exports in  Massachusetts increased by 0%.//**Solar PV : **From 2010-2018, electricity exports in  Massachusetts increased by 0%.//**Biomass : **From 2010-2018, electricity exports in  Massachusetts increased by 0%.//**Petroleum : **From 2010-2018, electricity exports in  Massachusetts increased by 0%.</v>
      </c>
    </row>
    <row r="220" spans="1:21" x14ac:dyDescent="0.25">
      <c r="A220" s="277" t="s">
        <v>2208</v>
      </c>
      <c r="C220" s="184" t="s">
        <v>575</v>
      </c>
      <c r="D220" s="184" t="s">
        <v>642</v>
      </c>
      <c r="E220" s="184" t="s">
        <v>643</v>
      </c>
      <c r="F220" s="186" t="s">
        <v>578</v>
      </c>
      <c r="G220" s="186"/>
      <c r="H220" s="186" t="s">
        <v>579</v>
      </c>
      <c r="I220" s="193"/>
      <c r="J220" s="185">
        <v>149</v>
      </c>
      <c r="K220" s="186" t="s">
        <v>310</v>
      </c>
      <c r="L220" s="300" t="str">
        <f>_xlfn.CONCAT("From 2010-2018, electricity exports in ",'Supporting Data'!$A$6," ",IF('Supporting Data'!$M$6 &lt; 0,"declined","increased")," by ",'Supporting Data'!$M$6,"%.")</f>
        <v>From 2010-2018, electricity exports in  Massachusetts increased by 0%.</v>
      </c>
      <c r="N220" s="211" t="s">
        <v>2206</v>
      </c>
      <c r="O220" s="211" t="str">
        <f>INDEX('Standard Descriptions'!$E:$E,MATCH(Guidance!E220,'Standard Descriptions'!$C:$C,0))</f>
        <v xml:space="preserve"> This policy increases or decreases the amount of electricity imported to the United States from Canada and Mexico.  It does not cause the construction or removal of transmission lines linking these countries. // </v>
      </c>
      <c r="P220" s="290" t="s">
        <v>2207</v>
      </c>
      <c r="Q220" s="290" t="s">
        <v>310</v>
      </c>
      <c r="R220" s="290" t="str">
        <f t="shared" ref="R220:R237" si="19">H220&amp;" "&amp;I220</f>
        <v xml:space="preserve">Hard Coal </v>
      </c>
      <c r="S220" s="290" t="str">
        <f t="shared" si="17"/>
        <v>//**Hard Coal : **</v>
      </c>
      <c r="T220" s="277" t="str">
        <f t="shared" si="16"/>
        <v>//**Hard Coal : **From 2010-2018, electricity exports in  Massachusetts increased by 0%.</v>
      </c>
    </row>
    <row r="221" spans="1:21" x14ac:dyDescent="0.25">
      <c r="A221" s="277" t="s">
        <v>2208</v>
      </c>
      <c r="C221" s="191" t="s">
        <v>575</v>
      </c>
      <c r="D221" s="191" t="s">
        <v>642</v>
      </c>
      <c r="E221" s="191" t="s">
        <v>643</v>
      </c>
      <c r="F221" s="193" t="s">
        <v>585</v>
      </c>
      <c r="G221" s="186"/>
      <c r="H221" s="193" t="s">
        <v>586</v>
      </c>
      <c r="I221" s="193"/>
      <c r="J221" s="185">
        <v>526</v>
      </c>
      <c r="K221" s="186" t="s">
        <v>310</v>
      </c>
      <c r="L221" s="195" t="str">
        <f>$L$220</f>
        <v>From 2010-2018, electricity exports in  Massachusetts increased by 0%.</v>
      </c>
      <c r="N221" s="211" t="s">
        <v>2206</v>
      </c>
      <c r="O221" s="211" t="str">
        <f>INDEX('Standard Descriptions'!$E:$E,MATCH(Guidance!E221,'Standard Descriptions'!$C:$C,0))</f>
        <v xml:space="preserve"> This policy increases or decreases the amount of electricity imported to the United States from Canada and Mexico.  It does not cause the construction or removal of transmission lines linking these countries. // </v>
      </c>
      <c r="P221" s="290" t="s">
        <v>2207</v>
      </c>
      <c r="Q221" s="290" t="s">
        <v>310</v>
      </c>
      <c r="R221" s="290" t="str">
        <f t="shared" si="19"/>
        <v xml:space="preserve">Natural Gas Nonpeaker </v>
      </c>
      <c r="S221" s="290" t="str">
        <f t="shared" si="17"/>
        <v>//**Natural Gas Nonpeaker : **</v>
      </c>
      <c r="T221" s="277" t="str">
        <f t="shared" si="16"/>
        <v>//**Natural Gas Nonpeaker : **From 2010-2018, electricity exports in  Massachusetts increased by 0%.</v>
      </c>
    </row>
    <row r="222" spans="1:21" x14ac:dyDescent="0.25">
      <c r="A222" s="277" t="s">
        <v>2208</v>
      </c>
      <c r="C222" s="191" t="s">
        <v>575</v>
      </c>
      <c r="D222" s="191" t="s">
        <v>642</v>
      </c>
      <c r="E222" s="191" t="s">
        <v>643</v>
      </c>
      <c r="F222" s="193" t="s">
        <v>588</v>
      </c>
      <c r="G222" s="186"/>
      <c r="H222" s="193" t="s">
        <v>589</v>
      </c>
      <c r="I222" s="193"/>
      <c r="J222" s="185">
        <v>527</v>
      </c>
      <c r="K222" s="186" t="s">
        <v>310</v>
      </c>
      <c r="L222" s="195" t="str">
        <f t="shared" ref="L222:L229" si="20">$L$220</f>
        <v>From 2010-2018, electricity exports in  Massachusetts increased by 0%.</v>
      </c>
      <c r="N222" s="211" t="s">
        <v>2206</v>
      </c>
      <c r="O222" s="211" t="str">
        <f>INDEX('Standard Descriptions'!$E:$E,MATCH(Guidance!E222,'Standard Descriptions'!$C:$C,0))</f>
        <v xml:space="preserve"> This policy increases or decreases the amount of electricity imported to the United States from Canada and Mexico.  It does not cause the construction or removal of transmission lines linking these countries. // </v>
      </c>
      <c r="P222" s="290" t="s">
        <v>2207</v>
      </c>
      <c r="Q222" s="290" t="s">
        <v>310</v>
      </c>
      <c r="R222" s="290" t="str">
        <f t="shared" si="19"/>
        <v xml:space="preserve">Nuclear </v>
      </c>
      <c r="S222" s="290" t="str">
        <f t="shared" si="17"/>
        <v>//**Nuclear : **</v>
      </c>
      <c r="T222" s="277" t="str">
        <f t="shared" si="16"/>
        <v>//**Nuclear : **From 2010-2018, electricity exports in  Massachusetts increased by 0%.</v>
      </c>
    </row>
    <row r="223" spans="1:21" x14ac:dyDescent="0.25">
      <c r="A223" s="277" t="s">
        <v>2208</v>
      </c>
      <c r="C223" s="191" t="s">
        <v>575</v>
      </c>
      <c r="D223" s="191" t="s">
        <v>642</v>
      </c>
      <c r="E223" s="191" t="s">
        <v>643</v>
      </c>
      <c r="F223" s="193" t="s">
        <v>591</v>
      </c>
      <c r="G223" s="186"/>
      <c r="H223" s="193" t="s">
        <v>592</v>
      </c>
      <c r="I223" s="193"/>
      <c r="J223" s="185">
        <v>528</v>
      </c>
      <c r="K223" s="186" t="s">
        <v>310</v>
      </c>
      <c r="L223" s="195" t="str">
        <f t="shared" si="20"/>
        <v>From 2010-2018, electricity exports in  Massachusetts increased by 0%.</v>
      </c>
      <c r="N223" s="211" t="s">
        <v>2206</v>
      </c>
      <c r="O223" s="211" t="str">
        <f>INDEX('Standard Descriptions'!$E:$E,MATCH(Guidance!E223,'Standard Descriptions'!$C:$C,0))</f>
        <v xml:space="preserve"> This policy increases or decreases the amount of electricity imported to the United States from Canada and Mexico.  It does not cause the construction or removal of transmission lines linking these countries. // </v>
      </c>
      <c r="P223" s="290" t="s">
        <v>2207</v>
      </c>
      <c r="Q223" s="290" t="s">
        <v>310</v>
      </c>
      <c r="R223" s="290" t="str">
        <f t="shared" si="19"/>
        <v xml:space="preserve">Hydro </v>
      </c>
      <c r="S223" s="290" t="str">
        <f t="shared" si="17"/>
        <v>//**Hydro : **</v>
      </c>
      <c r="T223" s="277" t="str">
        <f t="shared" si="16"/>
        <v>//**Hydro : **From 2010-2018, electricity exports in  Massachusetts increased by 0%.</v>
      </c>
    </row>
    <row r="224" spans="1:21" x14ac:dyDescent="0.25">
      <c r="A224" s="277" t="s">
        <v>2208</v>
      </c>
      <c r="C224" s="191" t="s">
        <v>575</v>
      </c>
      <c r="D224" s="191" t="s">
        <v>642</v>
      </c>
      <c r="E224" s="191" t="s">
        <v>643</v>
      </c>
      <c r="F224" s="193" t="s">
        <v>594</v>
      </c>
      <c r="G224" s="186"/>
      <c r="H224" s="193" t="s">
        <v>595</v>
      </c>
      <c r="I224" s="193"/>
      <c r="J224" s="185">
        <v>529</v>
      </c>
      <c r="K224" s="186" t="s">
        <v>310</v>
      </c>
      <c r="L224" s="195" t="str">
        <f t="shared" si="20"/>
        <v>From 2010-2018, electricity exports in  Massachusetts increased by 0%.</v>
      </c>
      <c r="N224" s="211" t="s">
        <v>2206</v>
      </c>
      <c r="O224" s="211" t="str">
        <f>INDEX('Standard Descriptions'!$E:$E,MATCH(Guidance!E224,'Standard Descriptions'!$C:$C,0))</f>
        <v xml:space="preserve"> This policy increases or decreases the amount of electricity imported to the United States from Canada and Mexico.  It does not cause the construction or removal of transmission lines linking these countries. // </v>
      </c>
      <c r="P224" s="290" t="s">
        <v>2207</v>
      </c>
      <c r="Q224" s="290" t="s">
        <v>310</v>
      </c>
      <c r="R224" s="290" t="str">
        <f t="shared" si="19"/>
        <v xml:space="preserve">Onshore Wind </v>
      </c>
      <c r="S224" s="290" t="str">
        <f t="shared" si="17"/>
        <v>//**Onshore Wind : **</v>
      </c>
      <c r="T224" s="277" t="str">
        <f t="shared" si="16"/>
        <v>//**Onshore Wind : **From 2010-2018, electricity exports in  Massachusetts increased by 0%.</v>
      </c>
    </row>
    <row r="225" spans="1:21" x14ac:dyDescent="0.25">
      <c r="A225" s="277" t="s">
        <v>2208</v>
      </c>
      <c r="C225" s="191" t="s">
        <v>575</v>
      </c>
      <c r="D225" s="191" t="s">
        <v>642</v>
      </c>
      <c r="E225" s="191" t="s">
        <v>643</v>
      </c>
      <c r="F225" s="193" t="s">
        <v>596</v>
      </c>
      <c r="G225" s="186"/>
      <c r="H225" s="193" t="s">
        <v>597</v>
      </c>
      <c r="I225" s="193"/>
      <c r="J225" s="185">
        <v>530</v>
      </c>
      <c r="K225" s="186" t="s">
        <v>310</v>
      </c>
      <c r="L225" s="195" t="str">
        <f t="shared" si="20"/>
        <v>From 2010-2018, electricity exports in  Massachusetts increased by 0%.</v>
      </c>
      <c r="N225" s="211" t="s">
        <v>2206</v>
      </c>
      <c r="O225" s="211" t="str">
        <f>INDEX('Standard Descriptions'!$E:$E,MATCH(Guidance!E225,'Standard Descriptions'!$C:$C,0))</f>
        <v xml:space="preserve"> This policy increases or decreases the amount of electricity imported to the United States from Canada and Mexico.  It does not cause the construction or removal of transmission lines linking these countries. // </v>
      </c>
      <c r="P225" s="290" t="s">
        <v>2207</v>
      </c>
      <c r="Q225" s="290" t="s">
        <v>310</v>
      </c>
      <c r="R225" s="290" t="str">
        <f t="shared" si="19"/>
        <v xml:space="preserve">Solar PV </v>
      </c>
      <c r="S225" s="290" t="str">
        <f t="shared" si="17"/>
        <v>//**Solar PV : **</v>
      </c>
      <c r="T225" s="277" t="str">
        <f t="shared" si="16"/>
        <v>//**Solar PV : **From 2010-2018, electricity exports in  Massachusetts increased by 0%.</v>
      </c>
    </row>
    <row r="226" spans="1:21" x14ac:dyDescent="0.25">
      <c r="A226" s="277" t="s">
        <v>2208</v>
      </c>
      <c r="C226" s="191" t="s">
        <v>575</v>
      </c>
      <c r="D226" s="191" t="s">
        <v>642</v>
      </c>
      <c r="E226" s="191" t="s">
        <v>643</v>
      </c>
      <c r="F226" s="193" t="s">
        <v>598</v>
      </c>
      <c r="G226" s="186"/>
      <c r="H226" s="193" t="s">
        <v>599</v>
      </c>
      <c r="I226" s="193"/>
      <c r="J226" s="185">
        <v>531</v>
      </c>
      <c r="K226" s="186" t="s">
        <v>332</v>
      </c>
      <c r="L226" s="188"/>
      <c r="N226" s="211" t="s">
        <v>2206</v>
      </c>
      <c r="O226" s="211" t="str">
        <f>INDEX('Standard Descriptions'!$E:$E,MATCH(Guidance!E226,'Standard Descriptions'!$C:$C,0))</f>
        <v xml:space="preserve"> This policy increases or decreases the amount of electricity imported to the United States from Canada and Mexico.  It does not cause the construction or removal of transmission lines linking these countries. // </v>
      </c>
      <c r="P226" s="290" t="s">
        <v>2207</v>
      </c>
      <c r="Q226" s="290" t="s">
        <v>310</v>
      </c>
      <c r="R226" s="290" t="str">
        <f t="shared" si="19"/>
        <v xml:space="preserve">Solar Thermal </v>
      </c>
      <c r="S226" s="290" t="str">
        <f t="shared" si="17"/>
        <v>//**Solar Thermal : **</v>
      </c>
      <c r="T226" s="277" t="str">
        <f t="shared" si="16"/>
        <v/>
      </c>
    </row>
    <row r="227" spans="1:21" x14ac:dyDescent="0.25">
      <c r="A227" s="277" t="s">
        <v>2208</v>
      </c>
      <c r="C227" s="191" t="s">
        <v>575</v>
      </c>
      <c r="D227" s="191" t="s">
        <v>642</v>
      </c>
      <c r="E227" s="191" t="s">
        <v>643</v>
      </c>
      <c r="F227" s="193" t="s">
        <v>600</v>
      </c>
      <c r="G227" s="186"/>
      <c r="H227" s="193" t="s">
        <v>601</v>
      </c>
      <c r="I227" s="193"/>
      <c r="J227" s="185">
        <v>532</v>
      </c>
      <c r="K227" s="186" t="s">
        <v>310</v>
      </c>
      <c r="L227" s="195" t="str">
        <f t="shared" si="20"/>
        <v>From 2010-2018, electricity exports in  Massachusetts increased by 0%.</v>
      </c>
      <c r="N227" s="211" t="s">
        <v>2206</v>
      </c>
      <c r="O227" s="211" t="str">
        <f>INDEX('Standard Descriptions'!$E:$E,MATCH(Guidance!E227,'Standard Descriptions'!$C:$C,0))</f>
        <v xml:space="preserve"> This policy increases or decreases the amount of electricity imported to the United States from Canada and Mexico.  It does not cause the construction or removal of transmission lines linking these countries. // </v>
      </c>
      <c r="P227" s="290" t="s">
        <v>2207</v>
      </c>
      <c r="Q227" s="290" t="s">
        <v>310</v>
      </c>
      <c r="R227" s="290" t="str">
        <f t="shared" si="19"/>
        <v xml:space="preserve">Biomass </v>
      </c>
      <c r="S227" s="290" t="str">
        <f t="shared" si="17"/>
        <v>//**Biomass : **</v>
      </c>
      <c r="T227" s="277" t="str">
        <f t="shared" si="16"/>
        <v>//**Biomass : **From 2010-2018, electricity exports in  Massachusetts increased by 0%.</v>
      </c>
    </row>
    <row r="228" spans="1:21" x14ac:dyDescent="0.25">
      <c r="A228" s="277" t="s">
        <v>2208</v>
      </c>
      <c r="C228" s="191" t="s">
        <v>575</v>
      </c>
      <c r="D228" s="191" t="s">
        <v>642</v>
      </c>
      <c r="E228" s="191" t="s">
        <v>643</v>
      </c>
      <c r="F228" s="193" t="s">
        <v>602</v>
      </c>
      <c r="G228" s="186"/>
      <c r="H228" s="193" t="s">
        <v>603</v>
      </c>
      <c r="I228" s="193"/>
      <c r="J228" s="185">
        <v>533</v>
      </c>
      <c r="K228" s="186" t="s">
        <v>332</v>
      </c>
      <c r="L228" s="188"/>
      <c r="N228" s="211" t="s">
        <v>2206</v>
      </c>
      <c r="O228" s="211" t="str">
        <f>INDEX('Standard Descriptions'!$E:$E,MATCH(Guidance!E228,'Standard Descriptions'!$C:$C,0))</f>
        <v xml:space="preserve"> This policy increases or decreases the amount of electricity imported to the United States from Canada and Mexico.  It does not cause the construction or removal of transmission lines linking these countries. // </v>
      </c>
      <c r="P228" s="290" t="s">
        <v>2207</v>
      </c>
      <c r="Q228" s="290" t="s">
        <v>310</v>
      </c>
      <c r="R228" s="290" t="str">
        <f t="shared" si="19"/>
        <v xml:space="preserve">Geothermal </v>
      </c>
      <c r="S228" s="290" t="str">
        <f t="shared" si="17"/>
        <v>//**Geothermal : **</v>
      </c>
      <c r="T228" s="277" t="str">
        <f t="shared" si="16"/>
        <v/>
      </c>
    </row>
    <row r="229" spans="1:21" x14ac:dyDescent="0.25">
      <c r="A229" s="277" t="s">
        <v>2208</v>
      </c>
      <c r="C229" s="191" t="s">
        <v>575</v>
      </c>
      <c r="D229" s="191" t="s">
        <v>642</v>
      </c>
      <c r="E229" s="191" t="s">
        <v>643</v>
      </c>
      <c r="F229" s="193" t="s">
        <v>604</v>
      </c>
      <c r="G229" s="186"/>
      <c r="H229" s="193" t="s">
        <v>605</v>
      </c>
      <c r="I229" s="193"/>
      <c r="J229" s="185">
        <v>534</v>
      </c>
      <c r="K229" s="186" t="s">
        <v>310</v>
      </c>
      <c r="L229" s="195" t="str">
        <f t="shared" si="20"/>
        <v>From 2010-2018, electricity exports in  Massachusetts increased by 0%.</v>
      </c>
      <c r="N229" s="211" t="s">
        <v>2206</v>
      </c>
      <c r="O229" s="211" t="str">
        <f>INDEX('Standard Descriptions'!$E:$E,MATCH(Guidance!E229,'Standard Descriptions'!$C:$C,0))</f>
        <v xml:space="preserve"> This policy increases or decreases the amount of electricity imported to the United States from Canada and Mexico.  It does not cause the construction or removal of transmission lines linking these countries. // </v>
      </c>
      <c r="P229" s="290" t="s">
        <v>2207</v>
      </c>
      <c r="Q229" s="290" t="s">
        <v>310</v>
      </c>
      <c r="R229" s="290" t="str">
        <f t="shared" si="19"/>
        <v xml:space="preserve">Petroleum </v>
      </c>
      <c r="S229" s="290" t="str">
        <f t="shared" si="17"/>
        <v>//**Petroleum : **</v>
      </c>
      <c r="T229" s="277" t="str">
        <f t="shared" si="16"/>
        <v>//**Petroleum : **From 2010-2018, electricity exports in  Massachusetts increased by 0%.</v>
      </c>
    </row>
    <row r="230" spans="1:21" x14ac:dyDescent="0.25">
      <c r="A230" s="277" t="s">
        <v>2208</v>
      </c>
      <c r="C230" s="191" t="s">
        <v>575</v>
      </c>
      <c r="D230" s="191" t="s">
        <v>642</v>
      </c>
      <c r="E230" s="191" t="s">
        <v>643</v>
      </c>
      <c r="F230" s="193" t="s">
        <v>606</v>
      </c>
      <c r="G230" s="186"/>
      <c r="H230" s="193" t="s">
        <v>607</v>
      </c>
      <c r="I230" s="193"/>
      <c r="J230" s="185">
        <v>535</v>
      </c>
      <c r="K230" s="186" t="s">
        <v>332</v>
      </c>
      <c r="L230" s="188"/>
      <c r="N230" s="211" t="s">
        <v>2206</v>
      </c>
      <c r="O230" s="211" t="str">
        <f>INDEX('Standard Descriptions'!$E:$E,MATCH(Guidance!E230,'Standard Descriptions'!$C:$C,0))</f>
        <v xml:space="preserve"> This policy increases or decreases the amount of electricity imported to the United States from Canada and Mexico.  It does not cause the construction or removal of transmission lines linking these countries. // </v>
      </c>
      <c r="P230" s="290" t="s">
        <v>2207</v>
      </c>
      <c r="Q230" s="290" t="s">
        <v>310</v>
      </c>
      <c r="R230" s="290" t="str">
        <f t="shared" si="19"/>
        <v xml:space="preserve">Natural Gas Peaker </v>
      </c>
      <c r="S230" s="290" t="str">
        <f t="shared" si="17"/>
        <v>//**Natural Gas Peaker : **</v>
      </c>
      <c r="T230" s="277" t="str">
        <f t="shared" si="16"/>
        <v/>
      </c>
    </row>
    <row r="231" spans="1:21" x14ac:dyDescent="0.25">
      <c r="A231" s="277" t="s">
        <v>2208</v>
      </c>
      <c r="C231" s="191" t="s">
        <v>575</v>
      </c>
      <c r="D231" s="191" t="s">
        <v>642</v>
      </c>
      <c r="E231" s="191" t="s">
        <v>643</v>
      </c>
      <c r="F231" s="193" t="s">
        <v>608</v>
      </c>
      <c r="G231" s="186"/>
      <c r="H231" s="193" t="s">
        <v>609</v>
      </c>
      <c r="I231" s="193"/>
      <c r="J231" s="185">
        <v>536</v>
      </c>
      <c r="K231" s="186" t="s">
        <v>332</v>
      </c>
      <c r="L231" s="188"/>
      <c r="N231" s="211" t="s">
        <v>2206</v>
      </c>
      <c r="O231" s="211" t="str">
        <f>INDEX('Standard Descriptions'!$E:$E,MATCH(Guidance!E231,'Standard Descriptions'!$C:$C,0))</f>
        <v xml:space="preserve"> This policy increases or decreases the amount of electricity imported to the United States from Canada and Mexico.  It does not cause the construction or removal of transmission lines linking these countries. // </v>
      </c>
      <c r="P231" s="290" t="s">
        <v>2207</v>
      </c>
      <c r="Q231" s="290" t="s">
        <v>310</v>
      </c>
      <c r="R231" s="290" t="str">
        <f t="shared" si="19"/>
        <v xml:space="preserve">Lignite </v>
      </c>
      <c r="S231" s="290" t="str">
        <f t="shared" si="17"/>
        <v>//**Lignite : **</v>
      </c>
      <c r="T231" s="277" t="str">
        <f t="shared" si="16"/>
        <v/>
      </c>
    </row>
    <row r="232" spans="1:21" x14ac:dyDescent="0.25">
      <c r="A232" s="277" t="s">
        <v>2208</v>
      </c>
      <c r="C232" s="191" t="s">
        <v>575</v>
      </c>
      <c r="D232" s="191" t="s">
        <v>642</v>
      </c>
      <c r="E232" s="191" t="s">
        <v>643</v>
      </c>
      <c r="F232" s="193" t="s">
        <v>611</v>
      </c>
      <c r="G232" s="186"/>
      <c r="H232" s="193" t="s">
        <v>612</v>
      </c>
      <c r="I232" s="193"/>
      <c r="J232" s="185">
        <v>537</v>
      </c>
      <c r="K232" s="186" t="s">
        <v>332</v>
      </c>
      <c r="L232" s="188"/>
      <c r="N232" s="211" t="s">
        <v>2206</v>
      </c>
      <c r="O232" s="211" t="str">
        <f>INDEX('Standard Descriptions'!$E:$E,MATCH(Guidance!E232,'Standard Descriptions'!$C:$C,0))</f>
        <v xml:space="preserve"> This policy increases or decreases the amount of electricity imported to the United States from Canada and Mexico.  It does not cause the construction or removal of transmission lines linking these countries. // </v>
      </c>
      <c r="P232" s="290" t="s">
        <v>2207</v>
      </c>
      <c r="Q232" s="290" t="s">
        <v>310</v>
      </c>
      <c r="R232" s="290" t="str">
        <f t="shared" si="19"/>
        <v xml:space="preserve">Offshore Wind </v>
      </c>
      <c r="S232" s="290" t="str">
        <f t="shared" si="17"/>
        <v>//**Offshore Wind : **</v>
      </c>
      <c r="T232" s="277" t="str">
        <f t="shared" si="16"/>
        <v/>
      </c>
    </row>
    <row r="233" spans="1:21" x14ac:dyDescent="0.25">
      <c r="A233" s="277" t="s">
        <v>2208</v>
      </c>
      <c r="C233" s="191" t="s">
        <v>575</v>
      </c>
      <c r="D233" s="191" t="s">
        <v>642</v>
      </c>
      <c r="E233" s="191" t="s">
        <v>643</v>
      </c>
      <c r="F233" s="193" t="s">
        <v>613</v>
      </c>
      <c r="G233" s="186"/>
      <c r="H233" s="193" t="s">
        <v>614</v>
      </c>
      <c r="I233" s="193"/>
      <c r="J233" s="185">
        <v>538</v>
      </c>
      <c r="K233" s="186" t="s">
        <v>332</v>
      </c>
      <c r="L233" s="188"/>
      <c r="N233" s="211" t="s">
        <v>2206</v>
      </c>
      <c r="O233" s="211" t="str">
        <f>INDEX('Standard Descriptions'!$E:$E,MATCH(Guidance!E233,'Standard Descriptions'!$C:$C,0))</f>
        <v xml:space="preserve"> This policy increases or decreases the amount of electricity imported to the United States from Canada and Mexico.  It does not cause the construction or removal of transmission lines linking these countries. // </v>
      </c>
      <c r="P233" s="290" t="s">
        <v>2207</v>
      </c>
      <c r="Q233" s="290" t="s">
        <v>310</v>
      </c>
      <c r="R233" s="290" t="str">
        <f t="shared" si="19"/>
        <v xml:space="preserve">Crude Oil </v>
      </c>
      <c r="S233" s="290" t="str">
        <f t="shared" si="17"/>
        <v>//**Crude Oil : **</v>
      </c>
      <c r="T233" s="277" t="str">
        <f t="shared" si="16"/>
        <v/>
      </c>
    </row>
    <row r="234" spans="1:21" x14ac:dyDescent="0.25">
      <c r="A234" s="277" t="s">
        <v>2208</v>
      </c>
      <c r="C234" s="191" t="s">
        <v>575</v>
      </c>
      <c r="D234" s="191" t="s">
        <v>642</v>
      </c>
      <c r="E234" s="191" t="s">
        <v>643</v>
      </c>
      <c r="F234" s="193" t="s">
        <v>615</v>
      </c>
      <c r="G234" s="186"/>
      <c r="H234" s="193" t="s">
        <v>616</v>
      </c>
      <c r="I234" s="193"/>
      <c r="J234" s="185">
        <v>539</v>
      </c>
      <c r="K234" s="186" t="s">
        <v>332</v>
      </c>
      <c r="L234" s="188"/>
      <c r="N234" s="211" t="s">
        <v>2206</v>
      </c>
      <c r="O234" s="211" t="str">
        <f>INDEX('Standard Descriptions'!$E:$E,MATCH(Guidance!E234,'Standard Descriptions'!$C:$C,0))</f>
        <v xml:space="preserve"> This policy increases or decreases the amount of electricity imported to the United States from Canada and Mexico.  It does not cause the construction or removal of transmission lines linking these countries. // </v>
      </c>
      <c r="P234" s="290" t="s">
        <v>2207</v>
      </c>
      <c r="Q234" s="290" t="s">
        <v>310</v>
      </c>
      <c r="R234" s="290" t="str">
        <f t="shared" si="19"/>
        <v xml:space="preserve">Heavy or Residual Fuel Oil </v>
      </c>
      <c r="S234" s="290" t="str">
        <f t="shared" si="17"/>
        <v>//**Heavy or Residual Fuel Oil : **</v>
      </c>
      <c r="T234" s="277" t="str">
        <f t="shared" si="16"/>
        <v/>
      </c>
    </row>
    <row r="235" spans="1:21" x14ac:dyDescent="0.25">
      <c r="A235" s="277" t="s">
        <v>2208</v>
      </c>
      <c r="C235" s="191" t="s">
        <v>575</v>
      </c>
      <c r="D235" s="191" t="s">
        <v>642</v>
      </c>
      <c r="E235" s="191" t="s">
        <v>643</v>
      </c>
      <c r="F235" s="193" t="s">
        <v>617</v>
      </c>
      <c r="G235" s="186"/>
      <c r="H235" s="193" t="s">
        <v>618</v>
      </c>
      <c r="I235" s="193"/>
      <c r="J235" s="185">
        <v>540</v>
      </c>
      <c r="K235" s="186" t="s">
        <v>332</v>
      </c>
      <c r="L235" s="188"/>
      <c r="N235" s="211" t="s">
        <v>2206</v>
      </c>
      <c r="O235" s="211" t="str">
        <f>INDEX('Standard Descriptions'!$E:$E,MATCH(Guidance!E235,'Standard Descriptions'!$C:$C,0))</f>
        <v xml:space="preserve"> This policy increases or decreases the amount of electricity imported to the United States from Canada and Mexico.  It does not cause the construction or removal of transmission lines linking these countries. // </v>
      </c>
      <c r="P235" s="290" t="s">
        <v>2207</v>
      </c>
      <c r="Q235" s="290" t="s">
        <v>310</v>
      </c>
      <c r="R235" s="290" t="str">
        <f t="shared" si="19"/>
        <v xml:space="preserve">Municipal Solid Waste </v>
      </c>
      <c r="S235" s="290" t="str">
        <f t="shared" si="17"/>
        <v>//**Municipal Solid Waste : **</v>
      </c>
      <c r="T235" s="277" t="str">
        <f t="shared" si="16"/>
        <v/>
      </c>
    </row>
    <row r="236" spans="1:21" s="293" customFormat="1" x14ac:dyDescent="0.25">
      <c r="A236" s="293" t="s">
        <v>2205</v>
      </c>
      <c r="B236" s="279"/>
      <c r="C236" s="312" t="s">
        <v>575</v>
      </c>
      <c r="D236" s="312" t="s">
        <v>647</v>
      </c>
      <c r="E236" s="312" t="s">
        <v>648</v>
      </c>
      <c r="F236" s="313"/>
      <c r="G236" s="313"/>
      <c r="H236" s="313"/>
      <c r="I236" s="313"/>
      <c r="J236" s="325">
        <v>619</v>
      </c>
      <c r="K236" s="313" t="s">
        <v>332</v>
      </c>
      <c r="L236" s="314"/>
      <c r="M236" s="279"/>
      <c r="N236" s="294" t="s">
        <v>2206</v>
      </c>
      <c r="O236" s="296">
        <f>INDEX('Standard Descriptions'!$E:$E,MATCH(Guidance!E236,'Standard Descriptions'!$C:$C,0))</f>
        <v>0</v>
      </c>
      <c r="P236" s="293" t="s">
        <v>2207</v>
      </c>
      <c r="Q236" s="293" t="s">
        <v>332</v>
      </c>
      <c r="R236" s="293" t="str">
        <f t="shared" si="19"/>
        <v xml:space="preserve"> </v>
      </c>
      <c r="S236" s="292"/>
      <c r="T236" s="292" t="str">
        <f t="shared" si="16"/>
        <v/>
      </c>
      <c r="U236" s="305" t="str">
        <f>N236&amp;O236</f>
        <v>**Description:**0</v>
      </c>
    </row>
    <row r="237" spans="1:21" s="293" customFormat="1" ht="45" x14ac:dyDescent="0.25">
      <c r="A237" s="293" t="s">
        <v>2205</v>
      </c>
      <c r="B237" s="279"/>
      <c r="C237" s="312" t="s">
        <v>575</v>
      </c>
      <c r="D237" s="312" t="s">
        <v>650</v>
      </c>
      <c r="E237" s="312" t="s">
        <v>651</v>
      </c>
      <c r="F237" s="313"/>
      <c r="G237" s="313"/>
      <c r="H237" s="313"/>
      <c r="I237" s="313"/>
      <c r="J237" s="325">
        <v>30</v>
      </c>
      <c r="K237" s="313" t="s">
        <v>310</v>
      </c>
      <c r="L237" s="312" t="str">
        <f>_xlfn.CONCAT("For ",'Supporting Data'!$A$6,", a 100% setting provides for an additional ",'Supporting Data'!$AU$6," MW of demand response capacity in 2050 (on top of a BAU quantity of ",'Supporting Data'!$AT$6," MW).")</f>
        <v>For  Massachusetts, a 100% setting provides for an additional 0 MW of demand response capacity in 2050 (on top of a BAU quantity of 0 MW).</v>
      </c>
      <c r="M237" s="279"/>
      <c r="N237" s="294" t="s">
        <v>2206</v>
      </c>
      <c r="O237" s="294" t="str">
        <f>INDEX('Standard Descriptions'!$E:$E,MATCH(Guidance!E237,'Standard Descriptions'!$C:$C,0))</f>
        <v xml:space="preserve"> This policy represents regulations that cause more demand response (DR) capacity to be added to the electric grid.  Demand response provides flexibility that allows for the integration of more wind and solar PV, if the electricity system is flexibility-constrained. // </v>
      </c>
      <c r="P237" s="293" t="s">
        <v>2207</v>
      </c>
      <c r="Q237" s="293" t="s">
        <v>332</v>
      </c>
      <c r="R237" s="293" t="str">
        <f t="shared" si="19"/>
        <v xml:space="preserve"> </v>
      </c>
      <c r="S237" s="292"/>
      <c r="T237" s="292" t="str">
        <f t="shared" si="16"/>
        <v>For  Massachusetts, a 100% setting provides for an additional 0 MW of demand response capacity in 2050 (on top of a BAU quantity of 0 MW).</v>
      </c>
      <c r="U237" s="305" t="str">
        <f>N237&amp;O237&amp;P237&amp;T237</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Massachusetts, a 100% setting provides for an additional 0 MW of demand response capacity in 2050 (on top of a BAU quantity of 0 MW).</v>
      </c>
    </row>
    <row r="238" spans="1:21" s="293" customFormat="1" ht="90" x14ac:dyDescent="0.25">
      <c r="A238" s="293" t="s">
        <v>2205</v>
      </c>
      <c r="B238" s="279"/>
      <c r="C238" s="293" t="s">
        <v>575</v>
      </c>
      <c r="D238" s="293" t="s">
        <v>656</v>
      </c>
      <c r="E238" s="293" t="str">
        <f>E239</f>
        <v>Annual Additional Capacity Retired due to Early Retirement Policy</v>
      </c>
      <c r="M238" s="279"/>
      <c r="N238" s="295" t="s">
        <v>2206</v>
      </c>
      <c r="O238" s="295" t="str">
        <f>INDEX('Standard Descriptions'!$E:$E,MATCH(Guidance!E238,'Standard Descriptions'!$C:$C,0))</f>
        <v xml:space="preserve"> This policy causes the specified quantity of otherwise non-retiring capacity of the selected type(s) to be retired each year. // </v>
      </c>
      <c r="P238" s="293" t="s">
        <v>2207</v>
      </c>
      <c r="Q238" s="293" t="s">
        <v>310</v>
      </c>
      <c r="T238" s="293" t="str">
        <f t="shared" si="16"/>
        <v/>
      </c>
      <c r="U238" s="305" t="str">
        <f>N238&amp;O238&amp;P238&amp;T239&amp;T240&amp;T241&amp;T242&amp;T243&amp;T244&amp;T245&amp;T246&amp;T247&amp;T248&amp;T249&amp;T250&amp;T251&amp;T252&amp;T253&amp;T254</f>
        <v>**Description:** This policy causes the specified quantity of otherwise non-retiring capacity of the selected type(s) to be retired each year. // **Guidance for setting values: **//**Hard Coal : **The EIA projects that  Massachusetts will retire 0 MW of coal by 2050.  Massachusetts currently has 0 MW of coal capacity.//**Natural Gas Nonpeaker : **The EIA projects that  Massachusetts will retire 0 MW of gas non-peaking plants by 2050.  Massachusetts currently has 0MW of natural gas non-peaking capacity.//**Nuclear : **The EIA projects that  Massachusetts will retire 0 MW of nuclear capacity by 2050.  Massachusetts currently has 0 MW of nuclear capacity.//**Natural Gas Peaker : **The EIA projects that  Massachusetts will retire 0 MW of natural gas peaker capacity by 2050.  Massachusetts currently has 0 MW of natural gas peaker capacity.//**Lignite : **The EIA projects that  Massachusetts will retire 0 MW of natural gas peaker capacity by 2050.  Massachusetts currently has 0 MW of natural gas peaker capacity.</v>
      </c>
    </row>
    <row r="239" spans="1:21" x14ac:dyDescent="0.25">
      <c r="A239" s="277" t="s">
        <v>2208</v>
      </c>
      <c r="C239" s="183" t="s">
        <v>575</v>
      </c>
      <c r="D239" s="183" t="s">
        <v>656</v>
      </c>
      <c r="E239" s="183" t="s">
        <v>657</v>
      </c>
      <c r="F239" s="186" t="s">
        <v>578</v>
      </c>
      <c r="G239" s="186"/>
      <c r="H239" s="186" t="s">
        <v>579</v>
      </c>
      <c r="I239" s="186"/>
      <c r="J239" s="43">
        <v>31</v>
      </c>
      <c r="K239" s="186" t="s">
        <v>310</v>
      </c>
      <c r="L239" s="299" t="str">
        <f>_xlfn.CONCAT("The EIA projects that ", 'Supporting Data'!$A$6, " will retire ",'Supporting Data'!$Q$6, " MW of coal by 2050. ",'Supporting Data'!$A$6, " currently has ", 'Supporting Data'!$X$6, " MW of coal capacity.")</f>
        <v>The EIA projects that  Massachusetts will retire 0 MW of coal by 2050.  Massachusetts currently has 0 MW of coal capacity.</v>
      </c>
      <c r="N239" s="211" t="s">
        <v>2206</v>
      </c>
      <c r="O239" s="211" t="str">
        <f>INDEX('Standard Descriptions'!$E:$E,MATCH(Guidance!E239,'Standard Descriptions'!$C:$C,0))</f>
        <v xml:space="preserve"> This policy causes the specified quantity of otherwise non-retiring capacity of the selected type(s) to be retired each year. // </v>
      </c>
      <c r="P239" s="290" t="s">
        <v>2207</v>
      </c>
      <c r="Q239" s="290" t="s">
        <v>310</v>
      </c>
      <c r="R239" s="290" t="str">
        <f t="shared" ref="R239:R257" si="21">H239&amp;" "&amp;I239</f>
        <v xml:space="preserve">Hard Coal </v>
      </c>
      <c r="S239" s="290" t="str">
        <f t="shared" si="17"/>
        <v>//**Hard Coal : **</v>
      </c>
      <c r="T239" s="277" t="str">
        <f t="shared" si="16"/>
        <v>//**Hard Coal : **The EIA projects that  Massachusetts will retire 0 MW of coal by 2050.  Massachusetts currently has 0 MW of coal capacity.</v>
      </c>
    </row>
    <row r="240" spans="1:21" x14ac:dyDescent="0.25">
      <c r="A240" s="277" t="s">
        <v>2208</v>
      </c>
      <c r="C240" s="191" t="s">
        <v>575</v>
      </c>
      <c r="D240" s="191" t="s">
        <v>656</v>
      </c>
      <c r="E240" s="191" t="s">
        <v>657</v>
      </c>
      <c r="F240" s="193" t="s">
        <v>585</v>
      </c>
      <c r="G240" s="186"/>
      <c r="H240" s="193" t="s">
        <v>586</v>
      </c>
      <c r="I240" s="186"/>
      <c r="J240" s="43">
        <v>620</v>
      </c>
      <c r="K240" s="186" t="s">
        <v>310</v>
      </c>
      <c r="L240" s="299" t="str">
        <f>_xlfn.CONCAT("The EIA projects that ",'Supporting Data'!$A$6," will retire ",'Supporting Data'!$R$6," MW of gas non-peaking plants by 2050. ",'Supporting Data'!$A$6," currently has ", 'Supporting Data'!$Y$6, "MW of natural gas non-peaking capacity.")</f>
        <v>The EIA projects that  Massachusetts will retire 0 MW of gas non-peaking plants by 2050.  Massachusetts currently has 0MW of natural gas non-peaking capacity.</v>
      </c>
      <c r="N240" s="211" t="s">
        <v>2206</v>
      </c>
      <c r="O240" s="211" t="str">
        <f>INDEX('Standard Descriptions'!$E:$E,MATCH(Guidance!E240,'Standard Descriptions'!$C:$C,0))</f>
        <v xml:space="preserve"> This policy causes the specified quantity of otherwise non-retiring capacity of the selected type(s) to be retired each year. // </v>
      </c>
      <c r="P240" s="290" t="s">
        <v>2207</v>
      </c>
      <c r="Q240" s="290" t="s">
        <v>310</v>
      </c>
      <c r="R240" s="290" t="str">
        <f t="shared" si="21"/>
        <v xml:space="preserve">Natural Gas Nonpeaker </v>
      </c>
      <c r="S240" s="290" t="str">
        <f t="shared" si="17"/>
        <v>//**Natural Gas Nonpeaker : **</v>
      </c>
      <c r="T240" s="277" t="str">
        <f t="shared" si="16"/>
        <v>//**Natural Gas Nonpeaker : **The EIA projects that  Massachusetts will retire 0 MW of gas non-peaking plants by 2050.  Massachusetts currently has 0MW of natural gas non-peaking capacity.</v>
      </c>
    </row>
    <row r="241" spans="1:21" x14ac:dyDescent="0.25">
      <c r="A241" s="277" t="s">
        <v>2208</v>
      </c>
      <c r="C241" s="191" t="s">
        <v>575</v>
      </c>
      <c r="D241" s="191" t="s">
        <v>656</v>
      </c>
      <c r="E241" s="191" t="s">
        <v>657</v>
      </c>
      <c r="F241" s="193" t="s">
        <v>588</v>
      </c>
      <c r="G241" s="186"/>
      <c r="H241" s="193" t="s">
        <v>589</v>
      </c>
      <c r="I241" s="186"/>
      <c r="J241" s="43">
        <v>32</v>
      </c>
      <c r="K241" s="186" t="s">
        <v>310</v>
      </c>
      <c r="L241" s="299" t="str">
        <f>_xlfn.CONCAT("The EIA projects that ",'Supporting Data'!$A$6," will retire ",'Supporting Data'!$S$6," MW of nuclear capacity by 2050. ",'Supporting Data'!$A$6," currently has ", 'Supporting Data'!$Z$6, " MW of nuclear capacity.")</f>
        <v>The EIA projects that  Massachusetts will retire 0 MW of nuclear capacity by 2050.  Massachusetts currently has 0 MW of nuclear capacity.</v>
      </c>
      <c r="N241" s="211" t="s">
        <v>2206</v>
      </c>
      <c r="O241" s="211" t="str">
        <f>INDEX('Standard Descriptions'!$E:$E,MATCH(Guidance!E241,'Standard Descriptions'!$C:$C,0))</f>
        <v xml:space="preserve"> This policy causes the specified quantity of otherwise non-retiring capacity of the selected type(s) to be retired each year. // </v>
      </c>
      <c r="P241" s="290" t="s">
        <v>2207</v>
      </c>
      <c r="Q241" s="290" t="s">
        <v>310</v>
      </c>
      <c r="R241" s="290" t="str">
        <f t="shared" si="21"/>
        <v xml:space="preserve">Nuclear </v>
      </c>
      <c r="S241" s="290" t="str">
        <f t="shared" si="17"/>
        <v>//**Nuclear : **</v>
      </c>
      <c r="T241" s="277" t="str">
        <f t="shared" si="16"/>
        <v>//**Nuclear : **The EIA projects that  Massachusetts will retire 0 MW of nuclear capacity by 2050.  Massachusetts currently has 0 MW of nuclear capacity.</v>
      </c>
    </row>
    <row r="242" spans="1:21" x14ac:dyDescent="0.25">
      <c r="A242" s="277" t="s">
        <v>2208</v>
      </c>
      <c r="C242" s="191" t="s">
        <v>575</v>
      </c>
      <c r="D242" s="191" t="s">
        <v>656</v>
      </c>
      <c r="E242" s="191" t="s">
        <v>657</v>
      </c>
      <c r="F242" s="193" t="s">
        <v>591</v>
      </c>
      <c r="G242" s="186"/>
      <c r="H242" s="193" t="s">
        <v>592</v>
      </c>
      <c r="I242" s="186"/>
      <c r="J242" s="43">
        <v>621</v>
      </c>
      <c r="K242" s="186" t="s">
        <v>332</v>
      </c>
      <c r="L242" s="188"/>
      <c r="N242" s="211" t="s">
        <v>2206</v>
      </c>
      <c r="O242" s="211" t="str">
        <f>INDEX('Standard Descriptions'!$E:$E,MATCH(Guidance!E242,'Standard Descriptions'!$C:$C,0))</f>
        <v xml:space="preserve"> This policy causes the specified quantity of otherwise non-retiring capacity of the selected type(s) to be retired each year. // </v>
      </c>
      <c r="P242" s="290" t="s">
        <v>2207</v>
      </c>
      <c r="Q242" s="290" t="s">
        <v>310</v>
      </c>
      <c r="R242" s="290" t="str">
        <f t="shared" si="21"/>
        <v xml:space="preserve">Hydro </v>
      </c>
      <c r="S242" s="290" t="str">
        <f t="shared" si="17"/>
        <v>//**Hydro : **</v>
      </c>
      <c r="T242" s="277" t="str">
        <f t="shared" si="16"/>
        <v/>
      </c>
    </row>
    <row r="243" spans="1:21" x14ac:dyDescent="0.25">
      <c r="A243" s="277" t="s">
        <v>2208</v>
      </c>
      <c r="C243" s="191" t="s">
        <v>575</v>
      </c>
      <c r="D243" s="191" t="s">
        <v>656</v>
      </c>
      <c r="E243" s="191" t="s">
        <v>657</v>
      </c>
      <c r="F243" s="193" t="s">
        <v>594</v>
      </c>
      <c r="G243" s="186"/>
      <c r="H243" s="193" t="s">
        <v>595</v>
      </c>
      <c r="I243" s="186"/>
      <c r="J243" s="43">
        <v>622</v>
      </c>
      <c r="K243" s="186" t="s">
        <v>332</v>
      </c>
      <c r="L243" s="188"/>
      <c r="N243" s="211" t="s">
        <v>2206</v>
      </c>
      <c r="O243" s="211" t="str">
        <f>INDEX('Standard Descriptions'!$E:$E,MATCH(Guidance!E243,'Standard Descriptions'!$C:$C,0))</f>
        <v xml:space="preserve"> This policy causes the specified quantity of otherwise non-retiring capacity of the selected type(s) to be retired each year. // </v>
      </c>
      <c r="P243" s="290" t="s">
        <v>2207</v>
      </c>
      <c r="Q243" s="290" t="s">
        <v>310</v>
      </c>
      <c r="R243" s="290" t="str">
        <f t="shared" si="21"/>
        <v xml:space="preserve">Onshore Wind </v>
      </c>
      <c r="S243" s="290" t="str">
        <f t="shared" si="17"/>
        <v>//**Onshore Wind : **</v>
      </c>
      <c r="T243" s="277" t="str">
        <f t="shared" si="16"/>
        <v/>
      </c>
    </row>
    <row r="244" spans="1:21" x14ac:dyDescent="0.25">
      <c r="A244" s="277" t="s">
        <v>2208</v>
      </c>
      <c r="C244" s="191" t="s">
        <v>575</v>
      </c>
      <c r="D244" s="191" t="s">
        <v>656</v>
      </c>
      <c r="E244" s="191" t="s">
        <v>657</v>
      </c>
      <c r="F244" s="193" t="s">
        <v>596</v>
      </c>
      <c r="G244" s="186"/>
      <c r="H244" s="193" t="s">
        <v>597</v>
      </c>
      <c r="I244" s="186"/>
      <c r="J244" s="43">
        <v>623</v>
      </c>
      <c r="K244" s="186" t="s">
        <v>332</v>
      </c>
      <c r="L244" s="188"/>
      <c r="N244" s="211" t="s">
        <v>2206</v>
      </c>
      <c r="O244" s="211" t="str">
        <f>INDEX('Standard Descriptions'!$E:$E,MATCH(Guidance!E244,'Standard Descriptions'!$C:$C,0))</f>
        <v xml:space="preserve"> This policy causes the specified quantity of otherwise non-retiring capacity of the selected type(s) to be retired each year. // </v>
      </c>
      <c r="P244" s="290" t="s">
        <v>2207</v>
      </c>
      <c r="Q244" s="290" t="s">
        <v>310</v>
      </c>
      <c r="R244" s="290" t="str">
        <f t="shared" si="21"/>
        <v xml:space="preserve">Solar PV </v>
      </c>
      <c r="S244" s="290" t="str">
        <f t="shared" si="17"/>
        <v>//**Solar PV : **</v>
      </c>
      <c r="T244" s="277" t="str">
        <f t="shared" si="16"/>
        <v/>
      </c>
    </row>
    <row r="245" spans="1:21" x14ac:dyDescent="0.25">
      <c r="A245" s="277" t="s">
        <v>2208</v>
      </c>
      <c r="C245" s="191" t="s">
        <v>575</v>
      </c>
      <c r="D245" s="191" t="s">
        <v>656</v>
      </c>
      <c r="E245" s="191" t="s">
        <v>657</v>
      </c>
      <c r="F245" s="193" t="s">
        <v>598</v>
      </c>
      <c r="G245" s="186"/>
      <c r="H245" s="193" t="s">
        <v>599</v>
      </c>
      <c r="I245" s="186"/>
      <c r="J245" s="43">
        <v>624</v>
      </c>
      <c r="K245" s="186" t="s">
        <v>332</v>
      </c>
      <c r="L245" s="188"/>
      <c r="N245" s="211" t="s">
        <v>2206</v>
      </c>
      <c r="O245" s="211" t="str">
        <f>INDEX('Standard Descriptions'!$E:$E,MATCH(Guidance!E245,'Standard Descriptions'!$C:$C,0))</f>
        <v xml:space="preserve"> This policy causes the specified quantity of otherwise non-retiring capacity of the selected type(s) to be retired each year. // </v>
      </c>
      <c r="P245" s="290" t="s">
        <v>2207</v>
      </c>
      <c r="Q245" s="290" t="s">
        <v>310</v>
      </c>
      <c r="R245" s="290" t="str">
        <f t="shared" si="21"/>
        <v xml:space="preserve">Solar Thermal </v>
      </c>
      <c r="S245" s="290" t="str">
        <f t="shared" si="17"/>
        <v>//**Solar Thermal : **</v>
      </c>
      <c r="T245" s="277" t="str">
        <f t="shared" si="16"/>
        <v/>
      </c>
    </row>
    <row r="246" spans="1:21" x14ac:dyDescent="0.25">
      <c r="A246" s="277" t="s">
        <v>2208</v>
      </c>
      <c r="C246" s="191" t="s">
        <v>575</v>
      </c>
      <c r="D246" s="191" t="s">
        <v>656</v>
      </c>
      <c r="E246" s="191" t="s">
        <v>657</v>
      </c>
      <c r="F246" s="193" t="s">
        <v>600</v>
      </c>
      <c r="G246" s="186"/>
      <c r="H246" s="193" t="s">
        <v>601</v>
      </c>
      <c r="I246" s="186"/>
      <c r="J246" s="43">
        <v>625</v>
      </c>
      <c r="K246" s="186" t="s">
        <v>332</v>
      </c>
      <c r="L246" s="299" t="str">
        <f>_xlfn.CONCAT("The EIA projects that ",'Supporting Data'!$A$6," will retire ",'Supporting Data'!$T$6," MW of biomass capacity by 2050. ",'Supporting Data'!$A$6," currently has ", 'Supporting Data'!$AE$6, " MW of biomass capacity.")</f>
        <v>The EIA projects that  Massachusetts will retire 0 MW of biomass capacity by 2050.  Massachusetts currently has 0 MW of biomass capacity.</v>
      </c>
      <c r="N246" s="211" t="s">
        <v>2206</v>
      </c>
      <c r="O246" s="211" t="str">
        <f>INDEX('Standard Descriptions'!$E:$E,MATCH(Guidance!E246,'Standard Descriptions'!$C:$C,0))</f>
        <v xml:space="preserve"> This policy causes the specified quantity of otherwise non-retiring capacity of the selected type(s) to be retired each year. // </v>
      </c>
      <c r="P246" s="290" t="s">
        <v>2207</v>
      </c>
      <c r="Q246" s="290" t="s">
        <v>310</v>
      </c>
      <c r="R246" s="290" t="str">
        <f t="shared" si="21"/>
        <v xml:space="preserve">Biomass </v>
      </c>
      <c r="S246" s="290" t="str">
        <f t="shared" si="17"/>
        <v>//**Biomass : **</v>
      </c>
      <c r="T246" s="277" t="str">
        <f t="shared" si="16"/>
        <v/>
      </c>
    </row>
    <row r="247" spans="1:21" x14ac:dyDescent="0.25">
      <c r="A247" s="277" t="s">
        <v>2208</v>
      </c>
      <c r="C247" s="191" t="s">
        <v>575</v>
      </c>
      <c r="D247" s="191" t="s">
        <v>656</v>
      </c>
      <c r="E247" s="191" t="s">
        <v>657</v>
      </c>
      <c r="F247" s="193" t="s">
        <v>602</v>
      </c>
      <c r="G247" s="186"/>
      <c r="H247" s="193" t="s">
        <v>603</v>
      </c>
      <c r="I247" s="186"/>
      <c r="J247" s="43">
        <v>626</v>
      </c>
      <c r="K247" s="186" t="s">
        <v>332</v>
      </c>
      <c r="L247" s="188"/>
      <c r="N247" s="211" t="s">
        <v>2206</v>
      </c>
      <c r="O247" s="211" t="str">
        <f>INDEX('Standard Descriptions'!$E:$E,MATCH(Guidance!E247,'Standard Descriptions'!$C:$C,0))</f>
        <v xml:space="preserve"> This policy causes the specified quantity of otherwise non-retiring capacity of the selected type(s) to be retired each year. // </v>
      </c>
      <c r="P247" s="290" t="s">
        <v>2207</v>
      </c>
      <c r="Q247" s="290" t="s">
        <v>310</v>
      </c>
      <c r="R247" s="290" t="str">
        <f t="shared" si="21"/>
        <v xml:space="preserve">Geothermal </v>
      </c>
      <c r="S247" s="290" t="str">
        <f t="shared" si="17"/>
        <v>//**Geothermal : **</v>
      </c>
      <c r="T247" s="277" t="str">
        <f t="shared" si="16"/>
        <v/>
      </c>
    </row>
    <row r="248" spans="1:21" x14ac:dyDescent="0.25">
      <c r="A248" s="277" t="s">
        <v>2208</v>
      </c>
      <c r="C248" s="191" t="s">
        <v>575</v>
      </c>
      <c r="D248" s="191" t="s">
        <v>656</v>
      </c>
      <c r="E248" s="191" t="s">
        <v>657</v>
      </c>
      <c r="F248" s="193" t="s">
        <v>604</v>
      </c>
      <c r="G248" s="186"/>
      <c r="H248" s="193" t="s">
        <v>605</v>
      </c>
      <c r="I248" s="186"/>
      <c r="J248" s="43">
        <v>627</v>
      </c>
      <c r="K248" s="186" t="s">
        <v>332</v>
      </c>
      <c r="L248" s="299" t="str">
        <f>_xlfn.CONCAT("The EIA projects that ",'Supporting Data'!$A$6," will retire ",'Supporting Data'!$U$6," MW of petroleum capacity by 2050. ",'Supporting Data'!$A$6," currently has ", 'Supporting Data'!$AG$6, " MW of petroleum capacity.")</f>
        <v>The EIA projects that  Massachusetts will retire 0 MW of petroleum capacity by 2050.  Massachusetts currently has 0 MW of petroleum capacity.</v>
      </c>
      <c r="N248" s="211" t="s">
        <v>2206</v>
      </c>
      <c r="O248" s="211" t="str">
        <f>INDEX('Standard Descriptions'!$E:$E,MATCH(Guidance!E248,'Standard Descriptions'!$C:$C,0))</f>
        <v xml:space="preserve"> This policy causes the specified quantity of otherwise non-retiring capacity of the selected type(s) to be retired each year. // </v>
      </c>
      <c r="P248" s="290" t="s">
        <v>2207</v>
      </c>
      <c r="Q248" s="290" t="s">
        <v>310</v>
      </c>
      <c r="R248" s="290" t="str">
        <f t="shared" si="21"/>
        <v xml:space="preserve">Petroleum </v>
      </c>
      <c r="S248" s="290" t="str">
        <f t="shared" si="17"/>
        <v>//**Petroleum : **</v>
      </c>
      <c r="T248" s="277" t="str">
        <f t="shared" si="16"/>
        <v/>
      </c>
    </row>
    <row r="249" spans="1:21" x14ac:dyDescent="0.25">
      <c r="A249" s="277" t="s">
        <v>2208</v>
      </c>
      <c r="C249" s="191" t="s">
        <v>575</v>
      </c>
      <c r="D249" s="191" t="s">
        <v>656</v>
      </c>
      <c r="E249" s="191" t="s">
        <v>657</v>
      </c>
      <c r="F249" s="193" t="s">
        <v>606</v>
      </c>
      <c r="G249" s="186"/>
      <c r="H249" s="193" t="s">
        <v>607</v>
      </c>
      <c r="I249" s="186"/>
      <c r="J249" s="43">
        <v>628</v>
      </c>
      <c r="K249" s="186" t="s">
        <v>310</v>
      </c>
      <c r="L249" s="299" t="str">
        <f>_xlfn.CONCAT("The EIA projects that ",'Supporting Data'!$A$6," will retire ",'Supporting Data'!$V$6," MW of natural gas peaker capacity by 2050. ",'Supporting Data'!$A$6," currently has ", 'Supporting Data'!$AH$6, " MW of natural gas peaker capacity.")</f>
        <v>The EIA projects that  Massachusetts will retire 0 MW of natural gas peaker capacity by 2050.  Massachusetts currently has 0 MW of natural gas peaker capacity.</v>
      </c>
      <c r="N249" s="211" t="s">
        <v>2206</v>
      </c>
      <c r="O249" s="211" t="str">
        <f>INDEX('Standard Descriptions'!$E:$E,MATCH(Guidance!E249,'Standard Descriptions'!$C:$C,0))</f>
        <v xml:space="preserve"> This policy causes the specified quantity of otherwise non-retiring capacity of the selected type(s) to be retired each year. // </v>
      </c>
      <c r="P249" s="290" t="s">
        <v>2207</v>
      </c>
      <c r="Q249" s="290" t="s">
        <v>310</v>
      </c>
      <c r="R249" s="290" t="str">
        <f t="shared" si="21"/>
        <v xml:space="preserve">Natural Gas Peaker </v>
      </c>
      <c r="S249" s="290" t="str">
        <f t="shared" si="17"/>
        <v>//**Natural Gas Peaker : **</v>
      </c>
      <c r="T249" s="277" t="str">
        <f t="shared" si="16"/>
        <v>//**Natural Gas Peaker : **The EIA projects that  Massachusetts will retire 0 MW of natural gas peaker capacity by 2050.  Massachusetts currently has 0 MW of natural gas peaker capacity.</v>
      </c>
    </row>
    <row r="250" spans="1:21" x14ac:dyDescent="0.25">
      <c r="A250" s="277" t="s">
        <v>2208</v>
      </c>
      <c r="C250" s="191" t="s">
        <v>575</v>
      </c>
      <c r="D250" s="191" t="s">
        <v>656</v>
      </c>
      <c r="E250" s="191" t="s">
        <v>657</v>
      </c>
      <c r="F250" s="193" t="s">
        <v>608</v>
      </c>
      <c r="G250" s="186"/>
      <c r="H250" s="193" t="s">
        <v>609</v>
      </c>
      <c r="I250" s="186"/>
      <c r="J250" s="43">
        <v>590</v>
      </c>
      <c r="K250" s="186" t="s">
        <v>310</v>
      </c>
      <c r="L250" s="299" t="str">
        <f>_xlfn.CONCAT("The EIA projects that ",'Supporting Data'!$A$6," will retire ",'Supporting Data'!$W$6," MW of natural gas peaker capacity by 2050. ",'Supporting Data'!$A$6," currently has ", 'Supporting Data'!$AI$6, " MW of natural gas peaker capacity.")</f>
        <v>The EIA projects that  Massachusetts will retire 0 MW of natural gas peaker capacity by 2050.  Massachusetts currently has 0 MW of natural gas peaker capacity.</v>
      </c>
      <c r="N250" s="211" t="s">
        <v>2206</v>
      </c>
      <c r="O250" s="211" t="str">
        <f>INDEX('Standard Descriptions'!$E:$E,MATCH(Guidance!E250,'Standard Descriptions'!$C:$C,0))</f>
        <v xml:space="preserve"> This policy causes the specified quantity of otherwise non-retiring capacity of the selected type(s) to be retired each year. // </v>
      </c>
      <c r="P250" s="290" t="s">
        <v>2207</v>
      </c>
      <c r="Q250" s="290" t="s">
        <v>310</v>
      </c>
      <c r="R250" s="290" t="str">
        <f t="shared" si="21"/>
        <v xml:space="preserve">Lignite </v>
      </c>
      <c r="S250" s="290" t="str">
        <f t="shared" si="17"/>
        <v>//**Lignite : **</v>
      </c>
      <c r="T250" s="277" t="str">
        <f t="shared" si="16"/>
        <v>//**Lignite : **The EIA projects that  Massachusetts will retire 0 MW of natural gas peaker capacity by 2050.  Massachusetts currently has 0 MW of natural gas peaker capacity.</v>
      </c>
    </row>
    <row r="251" spans="1:21" x14ac:dyDescent="0.25">
      <c r="A251" s="277" t="s">
        <v>2208</v>
      </c>
      <c r="C251" s="191" t="s">
        <v>575</v>
      </c>
      <c r="D251" s="191" t="s">
        <v>656</v>
      </c>
      <c r="E251" s="191" t="s">
        <v>657</v>
      </c>
      <c r="F251" s="193" t="s">
        <v>611</v>
      </c>
      <c r="G251" s="186"/>
      <c r="H251" s="193" t="s">
        <v>612</v>
      </c>
      <c r="I251" s="186"/>
      <c r="J251" s="43">
        <v>629</v>
      </c>
      <c r="K251" s="186" t="s">
        <v>332</v>
      </c>
      <c r="L251" s="188"/>
      <c r="N251" s="211" t="s">
        <v>2206</v>
      </c>
      <c r="O251" s="211" t="str">
        <f>INDEX('Standard Descriptions'!$E:$E,MATCH(Guidance!E251,'Standard Descriptions'!$C:$C,0))</f>
        <v xml:space="preserve"> This policy causes the specified quantity of otherwise non-retiring capacity of the selected type(s) to be retired each year. // </v>
      </c>
      <c r="P251" s="290" t="s">
        <v>2207</v>
      </c>
      <c r="Q251" s="290" t="s">
        <v>310</v>
      </c>
      <c r="R251" s="290" t="str">
        <f t="shared" si="21"/>
        <v xml:space="preserve">Offshore Wind </v>
      </c>
      <c r="S251" s="290" t="str">
        <f t="shared" si="17"/>
        <v>//**Offshore Wind : **</v>
      </c>
      <c r="T251" s="277" t="str">
        <f t="shared" si="16"/>
        <v/>
      </c>
    </row>
    <row r="252" spans="1:21" x14ac:dyDescent="0.25">
      <c r="A252" s="277" t="s">
        <v>2208</v>
      </c>
      <c r="C252" s="191" t="s">
        <v>575</v>
      </c>
      <c r="D252" s="191" t="s">
        <v>656</v>
      </c>
      <c r="E252" s="191" t="s">
        <v>657</v>
      </c>
      <c r="F252" s="193" t="s">
        <v>613</v>
      </c>
      <c r="G252" s="186"/>
      <c r="H252" s="193" t="s">
        <v>614</v>
      </c>
      <c r="I252" s="186"/>
      <c r="J252" s="43">
        <v>630</v>
      </c>
      <c r="K252" s="186" t="s">
        <v>332</v>
      </c>
      <c r="L252" s="188"/>
      <c r="N252" s="211" t="s">
        <v>2206</v>
      </c>
      <c r="O252" s="211" t="str">
        <f>INDEX('Standard Descriptions'!$E:$E,MATCH(Guidance!E252,'Standard Descriptions'!$C:$C,0))</f>
        <v xml:space="preserve"> This policy causes the specified quantity of otherwise non-retiring capacity of the selected type(s) to be retired each year. // </v>
      </c>
      <c r="P252" s="290" t="s">
        <v>2207</v>
      </c>
      <c r="Q252" s="290" t="s">
        <v>310</v>
      </c>
      <c r="R252" s="290" t="str">
        <f t="shared" si="21"/>
        <v xml:space="preserve">Crude Oil </v>
      </c>
      <c r="S252" s="290" t="str">
        <f t="shared" si="17"/>
        <v>//**Crude Oil : **</v>
      </c>
      <c r="T252" s="277" t="str">
        <f t="shared" si="16"/>
        <v/>
      </c>
    </row>
    <row r="253" spans="1:21" x14ac:dyDescent="0.25">
      <c r="A253" s="277" t="s">
        <v>2208</v>
      </c>
      <c r="C253" s="191" t="s">
        <v>575</v>
      </c>
      <c r="D253" s="191" t="s">
        <v>656</v>
      </c>
      <c r="E253" s="191" t="s">
        <v>657</v>
      </c>
      <c r="F253" s="193" t="s">
        <v>615</v>
      </c>
      <c r="G253" s="186"/>
      <c r="H253" s="193" t="s">
        <v>616</v>
      </c>
      <c r="I253" s="186"/>
      <c r="J253" s="43">
        <v>631</v>
      </c>
      <c r="K253" s="186" t="s">
        <v>332</v>
      </c>
      <c r="L253" s="188"/>
      <c r="N253" s="211" t="s">
        <v>2206</v>
      </c>
      <c r="O253" s="211" t="str">
        <f>INDEX('Standard Descriptions'!$E:$E,MATCH(Guidance!E253,'Standard Descriptions'!$C:$C,0))</f>
        <v xml:space="preserve"> This policy causes the specified quantity of otherwise non-retiring capacity of the selected type(s) to be retired each year. // </v>
      </c>
      <c r="P253" s="290" t="s">
        <v>2207</v>
      </c>
      <c r="Q253" s="290" t="s">
        <v>310</v>
      </c>
      <c r="R253" s="290" t="str">
        <f t="shared" si="21"/>
        <v xml:space="preserve">Heavy or Residual Fuel Oil </v>
      </c>
      <c r="S253" s="290" t="str">
        <f t="shared" si="17"/>
        <v>//**Heavy or Residual Fuel Oil : **</v>
      </c>
      <c r="T253" s="277" t="str">
        <f t="shared" si="16"/>
        <v/>
      </c>
    </row>
    <row r="254" spans="1:21" x14ac:dyDescent="0.25">
      <c r="A254" s="277" t="s">
        <v>2208</v>
      </c>
      <c r="C254" s="191" t="s">
        <v>575</v>
      </c>
      <c r="D254" s="191" t="s">
        <v>656</v>
      </c>
      <c r="E254" s="191" t="s">
        <v>657</v>
      </c>
      <c r="F254" s="193" t="s">
        <v>617</v>
      </c>
      <c r="G254" s="186"/>
      <c r="H254" s="193" t="s">
        <v>618</v>
      </c>
      <c r="I254" s="186"/>
      <c r="J254" s="43">
        <v>632</v>
      </c>
      <c r="K254" s="186" t="s">
        <v>332</v>
      </c>
      <c r="L254" s="188"/>
      <c r="N254" s="211" t="s">
        <v>2206</v>
      </c>
      <c r="O254" s="211" t="str">
        <f>INDEX('Standard Descriptions'!$E:$E,MATCH(Guidance!E254,'Standard Descriptions'!$C:$C,0))</f>
        <v xml:space="preserve"> This policy causes the specified quantity of otherwise non-retiring capacity of the selected type(s) to be retired each year. // </v>
      </c>
      <c r="P254" s="290" t="s">
        <v>2207</v>
      </c>
      <c r="Q254" s="290" t="s">
        <v>310</v>
      </c>
      <c r="R254" s="290" t="str">
        <f t="shared" si="21"/>
        <v xml:space="preserve">Municipal Solid Waste </v>
      </c>
      <c r="S254" s="290" t="str">
        <f t="shared" si="17"/>
        <v>//**Municipal Solid Waste : **</v>
      </c>
      <c r="T254" s="277" t="str">
        <f t="shared" si="16"/>
        <v/>
      </c>
    </row>
    <row r="255" spans="1:21" s="293" customFormat="1" ht="45" x14ac:dyDescent="0.25">
      <c r="A255" s="293" t="s">
        <v>2205</v>
      </c>
      <c r="B255" s="279"/>
      <c r="C255" s="312" t="s">
        <v>575</v>
      </c>
      <c r="D255" s="312" t="s">
        <v>666</v>
      </c>
      <c r="E255" s="312" t="s">
        <v>667</v>
      </c>
      <c r="F255" s="313"/>
      <c r="G255" s="313"/>
      <c r="H255" s="313"/>
      <c r="I255" s="313"/>
      <c r="J255" s="325">
        <v>33</v>
      </c>
      <c r="K255" s="313" t="s">
        <v>310</v>
      </c>
      <c r="L255" s="312" t="str">
        <f>_xlfn.CONCAT("In 2019, ",'Repeating Values'!$C$1," had about ",'Supporting Data'!$AP$6," of grid battery storage.  The BAU scenario is based on EIA AEO data and sees grid battery capacity reach ",'Supporting Data'!$AN$6," by 2050.  The additional potential is based on NREL's Renewable Electricity Futures Study (80% RE-ITI (2014) scenario) and suggests ",'Supporting Data'!$A$6," could reach ",'Supporting Data'!$AO$6," of grid battery storage by 2050.")</f>
        <v>In 2019,  Massachusetts had about 0 of grid battery storage.  The BAU scenario is based on EIA AEO data and sees grid battery capacity reach 0 by 2050.  The additional potential is based on NREL's Renewable Electricity Futures Study (80% RE-ITI (2014) scenario) and suggests  Massachusetts could reach 0 of grid battery storage by 2050.</v>
      </c>
      <c r="M255" s="279"/>
      <c r="N255" s="294" t="s">
        <v>2206</v>
      </c>
      <c r="O255" s="294" t="str">
        <f>INDEX('Standard Descriptions'!$E:$E,MATCH(Guidance!E255,'Standard Descriptions'!$C:$C,0))</f>
        <v xml:space="preserve"> This policy causes grid-scale electricity storage from chemical batteries to increase above the amount predicted in the BAU Scenario. // </v>
      </c>
      <c r="P255" s="293" t="s">
        <v>2207</v>
      </c>
      <c r="Q255" s="293" t="s">
        <v>332</v>
      </c>
      <c r="R255" s="293" t="str">
        <f t="shared" si="21"/>
        <v xml:space="preserve"> </v>
      </c>
      <c r="S255" s="292"/>
      <c r="T255" s="292" t="str">
        <f t="shared" si="16"/>
        <v>In 2019,  Massachusetts had about 0 of grid battery storage.  The BAU scenario is based on EIA AEO data and sees grid battery capacity reach 0 by 2050.  The additional potential is based on NREL's Renewable Electricity Futures Study (80% RE-ITI (2014) scenario) and suggests  Massachusetts could reach 0 of grid battery storage by 2050.</v>
      </c>
      <c r="U255" s="305" t="str">
        <f>N255&amp;O255&amp;P255&amp;T255</f>
        <v>**Description:** This policy causes grid-scale electricity storage from chemical batteries to increase above the amount predicted in the BAU Scenario. // **Guidance for setting values: **In 2019,  Massachusetts had about 0 of grid battery storage.  The BAU scenario is based on EIA AEO data and sees grid battery capacity reach 0 by 2050.  The additional potential is based on NREL's Renewable Electricity Futures Study (80% RE-ITI (2014) scenario) and suggests  Massachusetts could reach 0 of grid battery storage by 2050.</v>
      </c>
    </row>
    <row r="256" spans="1:21" s="293" customFormat="1" ht="45" x14ac:dyDescent="0.25">
      <c r="A256" s="293" t="s">
        <v>2205</v>
      </c>
      <c r="B256" s="279"/>
      <c r="C256" s="312" t="s">
        <v>575</v>
      </c>
      <c r="D256" s="312" t="s">
        <v>672</v>
      </c>
      <c r="E256" s="312" t="s">
        <v>673</v>
      </c>
      <c r="F256" s="313"/>
      <c r="G256" s="313"/>
      <c r="H256" s="313"/>
      <c r="I256" s="313"/>
      <c r="J256" s="325">
        <v>34</v>
      </c>
      <c r="K256" s="313" t="s">
        <v>310</v>
      </c>
      <c r="L256" s="314" t="s">
        <v>2331</v>
      </c>
      <c r="M256" s="279"/>
      <c r="N256" s="294" t="s">
        <v>2206</v>
      </c>
      <c r="O256" s="294" t="str">
        <f>INDEX('Standard Descriptions'!$E:$E,MATCH(Guidance!E256,'Standard Descriptions'!$C:$C,0))</f>
        <v xml:space="preserve"> This policy causes additional transmission capacity to be built relative to the BAU case.  Transmission increases the flexibility of the grid, allowing for the integration of more wind and solar PV, if the electricity system is flexibility-constrained. // </v>
      </c>
      <c r="P256" s="293" t="s">
        <v>2207</v>
      </c>
      <c r="Q256" s="293" t="s">
        <v>332</v>
      </c>
      <c r="R256" s="293" t="str">
        <f t="shared" si="21"/>
        <v xml:space="preserve"> </v>
      </c>
      <c r="S256" s="292"/>
      <c r="T256" s="292" t="str">
        <f t="shared" si="16"/>
        <v xml:space="preserve"> NREL's Renewable Electricity Futures study suggest that the most economical method of achieving 50% renewables penetration involves building 21% new transmission capacity.</v>
      </c>
      <c r="U256" s="305" t="str">
        <f>N256&amp;O256&amp;P256&amp;T256</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row>
    <row r="257" spans="1:21" s="293" customFormat="1" x14ac:dyDescent="0.25">
      <c r="A257" s="293" t="s">
        <v>2205</v>
      </c>
      <c r="B257" s="279"/>
      <c r="C257" s="293" t="s">
        <v>575</v>
      </c>
      <c r="D257" s="293" t="s">
        <v>682</v>
      </c>
      <c r="E257" s="293" t="s">
        <v>683</v>
      </c>
      <c r="F257" s="293" t="s">
        <v>578</v>
      </c>
      <c r="H257" s="293" t="s">
        <v>579</v>
      </c>
      <c r="J257" s="293">
        <v>860</v>
      </c>
      <c r="K257" s="293" t="s">
        <v>332</v>
      </c>
      <c r="M257" s="279"/>
      <c r="N257" s="294" t="s">
        <v>2206</v>
      </c>
      <c r="O257" s="294" t="str">
        <f>INDEX('Standard Descriptions'!$E:$E,MATCH(Guidance!E257,'Standard Descriptions'!$C:$C,0))</f>
        <v xml:space="preserve"> This policy uses an alternative retirement schedule for existing capacity of the selected type(s). // </v>
      </c>
      <c r="P257" s="293" t="s">
        <v>2207</v>
      </c>
      <c r="Q257" s="293" t="s">
        <v>332</v>
      </c>
      <c r="R257" s="293" t="str">
        <f t="shared" si="21"/>
        <v xml:space="preserve">Hard Coal </v>
      </c>
      <c r="S257" s="292" t="str">
        <f t="shared" si="17"/>
        <v>//**Hard Coal : **</v>
      </c>
      <c r="T257" s="292" t="str">
        <f t="shared" si="16"/>
        <v/>
      </c>
      <c r="U257" s="305" t="str">
        <f>N257&amp;O257&amp;L257</f>
        <v xml:space="preserve">**Description:** This policy uses an alternative retirement schedule for existing capacity of the selected type(s). // </v>
      </c>
    </row>
    <row r="258" spans="1:21" s="293" customFormat="1" ht="30" x14ac:dyDescent="0.25">
      <c r="A258" s="293" t="s">
        <v>2205</v>
      </c>
      <c r="B258" s="279"/>
      <c r="C258" s="293" t="s">
        <v>575</v>
      </c>
      <c r="D258" s="293" t="s">
        <v>684</v>
      </c>
      <c r="E258" s="293" t="s">
        <v>685</v>
      </c>
      <c r="M258" s="279"/>
      <c r="N258" s="294" t="s">
        <v>2206</v>
      </c>
      <c r="O258" s="294" t="str">
        <f>INDEX('Standard Descriptions'!$E:$E,MATCH(Guidance!E258,'Standard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58" s="292" t="s">
        <v>2207</v>
      </c>
      <c r="Q258" s="292" t="s">
        <v>310</v>
      </c>
      <c r="S258" s="292" t="str">
        <f t="shared" si="17"/>
        <v/>
      </c>
      <c r="T258" s="292" t="str">
        <f t="shared" si="16"/>
        <v/>
      </c>
      <c r="U258" s="305" t="str">
        <f>N258&amp;O258</f>
        <v xml:space="preserve">**Description:** The business-as-usual case includes all planned capacity additions (provided by the U.S. Energy Information Administration). This policy blocks all planned additions of the selected type(s) that have not already received regulatory approval. // </v>
      </c>
    </row>
    <row r="259" spans="1:21" x14ac:dyDescent="0.25">
      <c r="A259" s="277" t="s">
        <v>2208</v>
      </c>
      <c r="C259" s="277" t="s">
        <v>575</v>
      </c>
      <c r="D259" s="277" t="s">
        <v>684</v>
      </c>
      <c r="E259" s="277" t="s">
        <v>685</v>
      </c>
      <c r="F259" s="277" t="s">
        <v>585</v>
      </c>
      <c r="H259" s="277" t="s">
        <v>586</v>
      </c>
      <c r="J259" s="277">
        <v>861</v>
      </c>
      <c r="K259" s="277" t="s">
        <v>332</v>
      </c>
      <c r="N259" s="211" t="s">
        <v>2206</v>
      </c>
      <c r="O259" s="211" t="str">
        <f>INDEX('Standard Descriptions'!$E:$E,MATCH(Guidance!E259,'Standard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59" s="290" t="s">
        <v>2207</v>
      </c>
      <c r="Q259" s="290" t="s">
        <v>310</v>
      </c>
      <c r="R259" s="290" t="str">
        <f t="shared" ref="R259:R291" si="22">H259&amp;" "&amp;I259</f>
        <v xml:space="preserve">Natural Gas Nonpeaker </v>
      </c>
      <c r="S259" s="290" t="str">
        <f t="shared" si="17"/>
        <v>//**Natural Gas Nonpeaker : **</v>
      </c>
      <c r="T259" s="277" t="str">
        <f t="shared" si="16"/>
        <v/>
      </c>
    </row>
    <row r="260" spans="1:21" x14ac:dyDescent="0.25">
      <c r="A260" s="277" t="s">
        <v>2208</v>
      </c>
      <c r="C260" s="277" t="s">
        <v>575</v>
      </c>
      <c r="D260" s="277" t="s">
        <v>684</v>
      </c>
      <c r="E260" s="277" t="s">
        <v>685</v>
      </c>
      <c r="F260" s="277" t="s">
        <v>588</v>
      </c>
      <c r="H260" s="277" t="s">
        <v>589</v>
      </c>
      <c r="J260" s="277">
        <v>862</v>
      </c>
      <c r="K260" s="277" t="s">
        <v>332</v>
      </c>
      <c r="N260" s="211" t="s">
        <v>2206</v>
      </c>
      <c r="O260" s="211" t="str">
        <f>INDEX('Standard Descriptions'!$E:$E,MATCH(Guidance!E260,'Standard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0" s="290" t="s">
        <v>2207</v>
      </c>
      <c r="Q260" s="290" t="s">
        <v>310</v>
      </c>
      <c r="R260" s="290" t="str">
        <f t="shared" si="22"/>
        <v xml:space="preserve">Nuclear </v>
      </c>
      <c r="S260" s="290" t="str">
        <f t="shared" si="17"/>
        <v>//**Nuclear : **</v>
      </c>
      <c r="T260" s="277" t="str">
        <f t="shared" ref="T260:T323" si="23">IF(K260="Yes",S260&amp;L260,"")</f>
        <v/>
      </c>
    </row>
    <row r="261" spans="1:21" x14ac:dyDescent="0.25">
      <c r="A261" s="277" t="s">
        <v>2208</v>
      </c>
      <c r="C261" s="277" t="s">
        <v>575</v>
      </c>
      <c r="D261" s="277" t="s">
        <v>684</v>
      </c>
      <c r="E261" s="277" t="s">
        <v>685</v>
      </c>
      <c r="F261" s="277" t="s">
        <v>591</v>
      </c>
      <c r="H261" s="277" t="s">
        <v>592</v>
      </c>
      <c r="J261" s="277">
        <v>863</v>
      </c>
      <c r="K261" s="277" t="s">
        <v>332</v>
      </c>
      <c r="N261" s="211" t="s">
        <v>2206</v>
      </c>
      <c r="O261" s="211" t="str">
        <f>INDEX('Standard Descriptions'!$E:$E,MATCH(Guidance!E261,'Standard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1" s="290" t="s">
        <v>2207</v>
      </c>
      <c r="Q261" s="290" t="s">
        <v>310</v>
      </c>
      <c r="R261" s="290" t="str">
        <f t="shared" si="22"/>
        <v xml:space="preserve">Hydro </v>
      </c>
      <c r="S261" s="290" t="str">
        <f t="shared" ref="S261:S310" si="24">IF(R261="","","//**"&amp;R261&amp;": **")</f>
        <v>//**Hydro : **</v>
      </c>
      <c r="T261" s="277" t="str">
        <f t="shared" si="23"/>
        <v/>
      </c>
    </row>
    <row r="262" spans="1:21" x14ac:dyDescent="0.25">
      <c r="A262" s="277" t="s">
        <v>2208</v>
      </c>
      <c r="C262" s="277" t="s">
        <v>575</v>
      </c>
      <c r="D262" s="277" t="s">
        <v>684</v>
      </c>
      <c r="E262" s="277" t="s">
        <v>685</v>
      </c>
      <c r="F262" s="277" t="s">
        <v>594</v>
      </c>
      <c r="H262" s="277" t="s">
        <v>595</v>
      </c>
      <c r="J262" s="277">
        <v>864</v>
      </c>
      <c r="K262" s="277" t="s">
        <v>332</v>
      </c>
      <c r="N262" s="211" t="s">
        <v>2206</v>
      </c>
      <c r="O262" s="211" t="str">
        <f>INDEX('Standard Descriptions'!$E:$E,MATCH(Guidance!E262,'Standard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2" s="290" t="s">
        <v>2207</v>
      </c>
      <c r="Q262" s="290" t="s">
        <v>310</v>
      </c>
      <c r="R262" s="290" t="str">
        <f t="shared" si="22"/>
        <v xml:space="preserve">Onshore Wind </v>
      </c>
      <c r="S262" s="290" t="str">
        <f t="shared" si="24"/>
        <v>//**Onshore Wind : **</v>
      </c>
      <c r="T262" s="277" t="str">
        <f t="shared" si="23"/>
        <v/>
      </c>
    </row>
    <row r="263" spans="1:21" x14ac:dyDescent="0.25">
      <c r="A263" s="277" t="s">
        <v>2208</v>
      </c>
      <c r="C263" s="277" t="s">
        <v>575</v>
      </c>
      <c r="D263" s="277" t="s">
        <v>684</v>
      </c>
      <c r="E263" s="277" t="s">
        <v>685</v>
      </c>
      <c r="F263" s="277" t="s">
        <v>596</v>
      </c>
      <c r="H263" s="277" t="s">
        <v>597</v>
      </c>
      <c r="J263" s="277">
        <v>865</v>
      </c>
      <c r="K263" s="277" t="s">
        <v>332</v>
      </c>
      <c r="N263" s="211" t="s">
        <v>2206</v>
      </c>
      <c r="O263" s="211" t="str">
        <f>INDEX('Standard Descriptions'!$E:$E,MATCH(Guidance!E263,'Standard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3" s="290" t="s">
        <v>2207</v>
      </c>
      <c r="Q263" s="290" t="s">
        <v>310</v>
      </c>
      <c r="R263" s="290" t="str">
        <f t="shared" si="22"/>
        <v xml:space="preserve">Solar PV </v>
      </c>
      <c r="S263" s="290" t="str">
        <f t="shared" si="24"/>
        <v>//**Solar PV : **</v>
      </c>
      <c r="T263" s="277" t="str">
        <f t="shared" si="23"/>
        <v/>
      </c>
    </row>
    <row r="264" spans="1:21" x14ac:dyDescent="0.25">
      <c r="A264" s="277" t="s">
        <v>2208</v>
      </c>
      <c r="C264" s="277" t="s">
        <v>575</v>
      </c>
      <c r="D264" s="277" t="s">
        <v>684</v>
      </c>
      <c r="E264" s="277" t="s">
        <v>685</v>
      </c>
      <c r="F264" s="277" t="s">
        <v>598</v>
      </c>
      <c r="H264" s="277" t="s">
        <v>599</v>
      </c>
      <c r="J264" s="277">
        <v>866</v>
      </c>
      <c r="K264" s="277" t="s">
        <v>332</v>
      </c>
      <c r="N264" s="211" t="s">
        <v>2206</v>
      </c>
      <c r="O264" s="211" t="str">
        <f>INDEX('Standard Descriptions'!$E:$E,MATCH(Guidance!E264,'Standard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4" s="290" t="s">
        <v>2207</v>
      </c>
      <c r="Q264" s="290" t="s">
        <v>310</v>
      </c>
      <c r="R264" s="290" t="str">
        <f t="shared" si="22"/>
        <v xml:space="preserve">Solar Thermal </v>
      </c>
      <c r="S264" s="290" t="str">
        <f t="shared" si="24"/>
        <v>//**Solar Thermal : **</v>
      </c>
      <c r="T264" s="277" t="str">
        <f t="shared" si="23"/>
        <v/>
      </c>
    </row>
    <row r="265" spans="1:21" x14ac:dyDescent="0.25">
      <c r="A265" s="277" t="s">
        <v>2208</v>
      </c>
      <c r="C265" s="277" t="s">
        <v>575</v>
      </c>
      <c r="D265" s="277" t="s">
        <v>684</v>
      </c>
      <c r="E265" s="277" t="s">
        <v>685</v>
      </c>
      <c r="F265" s="277" t="s">
        <v>600</v>
      </c>
      <c r="H265" s="277" t="s">
        <v>601</v>
      </c>
      <c r="J265" s="277">
        <v>867</v>
      </c>
      <c r="K265" s="277" t="s">
        <v>332</v>
      </c>
      <c r="N265" s="211" t="s">
        <v>2206</v>
      </c>
      <c r="O265" s="211" t="str">
        <f>INDEX('Standard Descriptions'!$E:$E,MATCH(Guidance!E265,'Standard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5" s="290" t="s">
        <v>2207</v>
      </c>
      <c r="Q265" s="290" t="s">
        <v>310</v>
      </c>
      <c r="R265" s="290" t="str">
        <f t="shared" si="22"/>
        <v xml:space="preserve">Biomass </v>
      </c>
      <c r="S265" s="290" t="str">
        <f t="shared" si="24"/>
        <v>//**Biomass : **</v>
      </c>
      <c r="T265" s="277" t="str">
        <f t="shared" si="23"/>
        <v/>
      </c>
    </row>
    <row r="266" spans="1:21" x14ac:dyDescent="0.25">
      <c r="A266" s="277" t="s">
        <v>2208</v>
      </c>
      <c r="C266" s="277" t="s">
        <v>575</v>
      </c>
      <c r="D266" s="277" t="s">
        <v>684</v>
      </c>
      <c r="E266" s="277" t="s">
        <v>685</v>
      </c>
      <c r="F266" s="277" t="s">
        <v>602</v>
      </c>
      <c r="H266" s="277" t="s">
        <v>603</v>
      </c>
      <c r="J266" s="277">
        <v>868</v>
      </c>
      <c r="K266" s="277" t="s">
        <v>332</v>
      </c>
      <c r="N266" s="211" t="s">
        <v>2206</v>
      </c>
      <c r="O266" s="211" t="str">
        <f>INDEX('Standard Descriptions'!$E:$E,MATCH(Guidance!E266,'Standard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6" s="290" t="s">
        <v>2207</v>
      </c>
      <c r="Q266" s="290" t="s">
        <v>310</v>
      </c>
      <c r="R266" s="290" t="str">
        <f t="shared" si="22"/>
        <v xml:space="preserve">Geothermal </v>
      </c>
      <c r="S266" s="290" t="str">
        <f t="shared" si="24"/>
        <v>//**Geothermal : **</v>
      </c>
      <c r="T266" s="277" t="str">
        <f t="shared" si="23"/>
        <v/>
      </c>
    </row>
    <row r="267" spans="1:21" x14ac:dyDescent="0.25">
      <c r="A267" s="277" t="s">
        <v>2208</v>
      </c>
      <c r="C267" s="277" t="s">
        <v>575</v>
      </c>
      <c r="D267" s="277" t="s">
        <v>684</v>
      </c>
      <c r="E267" s="277" t="s">
        <v>685</v>
      </c>
      <c r="F267" s="277" t="s">
        <v>604</v>
      </c>
      <c r="H267" s="277" t="s">
        <v>605</v>
      </c>
      <c r="J267" s="277">
        <v>869</v>
      </c>
      <c r="K267" s="277" t="s">
        <v>332</v>
      </c>
      <c r="N267" s="211" t="s">
        <v>2206</v>
      </c>
      <c r="O267" s="211" t="str">
        <f>INDEX('Standard Descriptions'!$E:$E,MATCH(Guidance!E267,'Standard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7" s="290" t="s">
        <v>2207</v>
      </c>
      <c r="Q267" s="290" t="s">
        <v>310</v>
      </c>
      <c r="R267" s="290" t="str">
        <f t="shared" si="22"/>
        <v xml:space="preserve">Petroleum </v>
      </c>
      <c r="S267" s="290" t="str">
        <f t="shared" si="24"/>
        <v>//**Petroleum : **</v>
      </c>
      <c r="T267" s="277" t="str">
        <f t="shared" si="23"/>
        <v/>
      </c>
    </row>
    <row r="268" spans="1:21" x14ac:dyDescent="0.25">
      <c r="A268" s="277" t="s">
        <v>2208</v>
      </c>
      <c r="C268" s="277" t="s">
        <v>575</v>
      </c>
      <c r="D268" s="277" t="s">
        <v>684</v>
      </c>
      <c r="E268" s="277" t="s">
        <v>685</v>
      </c>
      <c r="F268" s="277" t="s">
        <v>606</v>
      </c>
      <c r="H268" s="277" t="s">
        <v>607</v>
      </c>
      <c r="J268" s="277">
        <v>870</v>
      </c>
      <c r="K268" s="277" t="s">
        <v>332</v>
      </c>
      <c r="N268" s="211" t="s">
        <v>2206</v>
      </c>
      <c r="O268" s="211" t="str">
        <f>INDEX('Standard Descriptions'!$E:$E,MATCH(Guidance!E268,'Standard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8" s="290" t="s">
        <v>2207</v>
      </c>
      <c r="Q268" s="290" t="s">
        <v>310</v>
      </c>
      <c r="R268" s="290" t="str">
        <f t="shared" si="22"/>
        <v xml:space="preserve">Natural Gas Peaker </v>
      </c>
      <c r="S268" s="290" t="str">
        <f t="shared" si="24"/>
        <v>//**Natural Gas Peaker : **</v>
      </c>
      <c r="T268" s="277" t="str">
        <f t="shared" si="23"/>
        <v/>
      </c>
    </row>
    <row r="269" spans="1:21" x14ac:dyDescent="0.25">
      <c r="A269" s="277" t="s">
        <v>2208</v>
      </c>
      <c r="C269" s="277" t="s">
        <v>575</v>
      </c>
      <c r="D269" s="277" t="s">
        <v>684</v>
      </c>
      <c r="E269" s="277" t="s">
        <v>685</v>
      </c>
      <c r="F269" s="277" t="s">
        <v>608</v>
      </c>
      <c r="H269" s="277" t="s">
        <v>609</v>
      </c>
      <c r="J269" s="277">
        <v>871</v>
      </c>
      <c r="K269" s="277" t="s">
        <v>332</v>
      </c>
      <c r="N269" s="211" t="s">
        <v>2206</v>
      </c>
      <c r="O269" s="211" t="str">
        <f>INDEX('Standard Descriptions'!$E:$E,MATCH(Guidance!E269,'Standard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9" s="290" t="s">
        <v>2207</v>
      </c>
      <c r="Q269" s="290" t="s">
        <v>310</v>
      </c>
      <c r="R269" s="290" t="str">
        <f t="shared" si="22"/>
        <v xml:space="preserve">Lignite </v>
      </c>
      <c r="S269" s="290" t="str">
        <f t="shared" si="24"/>
        <v>//**Lignite : **</v>
      </c>
      <c r="T269" s="277" t="str">
        <f t="shared" si="23"/>
        <v/>
      </c>
    </row>
    <row r="270" spans="1:21" x14ac:dyDescent="0.25">
      <c r="A270" s="277" t="s">
        <v>2208</v>
      </c>
      <c r="C270" s="277" t="s">
        <v>575</v>
      </c>
      <c r="D270" s="277" t="s">
        <v>684</v>
      </c>
      <c r="E270" s="277" t="s">
        <v>685</v>
      </c>
      <c r="F270" s="277" t="s">
        <v>611</v>
      </c>
      <c r="H270" s="277" t="s">
        <v>612</v>
      </c>
      <c r="J270" s="277">
        <v>872</v>
      </c>
      <c r="K270" s="277" t="s">
        <v>332</v>
      </c>
      <c r="N270" s="211" t="s">
        <v>2206</v>
      </c>
      <c r="O270" s="211" t="str">
        <f>INDEX('Standard Descriptions'!$E:$E,MATCH(Guidance!E270,'Standard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0" s="290" t="s">
        <v>2207</v>
      </c>
      <c r="Q270" s="290" t="s">
        <v>310</v>
      </c>
      <c r="R270" s="290" t="str">
        <f t="shared" si="22"/>
        <v xml:space="preserve">Offshore Wind </v>
      </c>
      <c r="S270" s="290" t="str">
        <f t="shared" si="24"/>
        <v>//**Offshore Wind : **</v>
      </c>
      <c r="T270" s="277" t="str">
        <f t="shared" si="23"/>
        <v/>
      </c>
    </row>
    <row r="271" spans="1:21" x14ac:dyDescent="0.25">
      <c r="A271" s="277" t="s">
        <v>2208</v>
      </c>
      <c r="C271" s="277" t="s">
        <v>575</v>
      </c>
      <c r="D271" s="277" t="s">
        <v>684</v>
      </c>
      <c r="E271" s="277" t="s">
        <v>685</v>
      </c>
      <c r="F271" s="277" t="s">
        <v>613</v>
      </c>
      <c r="H271" s="277" t="s">
        <v>614</v>
      </c>
      <c r="J271" s="277">
        <v>873</v>
      </c>
      <c r="K271" s="277" t="s">
        <v>332</v>
      </c>
      <c r="N271" s="211" t="s">
        <v>2206</v>
      </c>
      <c r="O271" s="211" t="str">
        <f>INDEX('Standard Descriptions'!$E:$E,MATCH(Guidance!E271,'Standard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1" s="290" t="s">
        <v>2207</v>
      </c>
      <c r="Q271" s="290" t="s">
        <v>310</v>
      </c>
      <c r="R271" s="290" t="str">
        <f t="shared" si="22"/>
        <v xml:space="preserve">Crude Oil </v>
      </c>
      <c r="S271" s="290" t="str">
        <f t="shared" si="24"/>
        <v>//**Crude Oil : **</v>
      </c>
      <c r="T271" s="277" t="str">
        <f t="shared" si="23"/>
        <v/>
      </c>
    </row>
    <row r="272" spans="1:21" x14ac:dyDescent="0.25">
      <c r="A272" s="277" t="s">
        <v>2208</v>
      </c>
      <c r="C272" s="277" t="s">
        <v>575</v>
      </c>
      <c r="D272" s="277" t="s">
        <v>684</v>
      </c>
      <c r="E272" s="277" t="s">
        <v>685</v>
      </c>
      <c r="F272" s="277" t="s">
        <v>615</v>
      </c>
      <c r="H272" s="277" t="s">
        <v>616</v>
      </c>
      <c r="J272" s="277">
        <v>874</v>
      </c>
      <c r="K272" s="277" t="s">
        <v>332</v>
      </c>
      <c r="N272" s="211" t="s">
        <v>2206</v>
      </c>
      <c r="O272" s="211" t="str">
        <f>INDEX('Standard Descriptions'!$E:$E,MATCH(Guidance!E272,'Standard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2" s="290" t="s">
        <v>2207</v>
      </c>
      <c r="Q272" s="290" t="s">
        <v>310</v>
      </c>
      <c r="R272" s="290" t="str">
        <f t="shared" si="22"/>
        <v xml:space="preserve">Heavy or Residual Fuel Oil </v>
      </c>
      <c r="S272" s="290" t="str">
        <f t="shared" si="24"/>
        <v>//**Heavy or Residual Fuel Oil : **</v>
      </c>
      <c r="T272" s="277" t="str">
        <f t="shared" si="23"/>
        <v/>
      </c>
    </row>
    <row r="273" spans="1:21" s="291" customFormat="1" x14ac:dyDescent="0.25">
      <c r="A273" s="277" t="s">
        <v>2208</v>
      </c>
      <c r="B273" s="278"/>
      <c r="C273" s="277" t="s">
        <v>575</v>
      </c>
      <c r="D273" s="277" t="s">
        <v>684</v>
      </c>
      <c r="E273" s="277" t="s">
        <v>685</v>
      </c>
      <c r="F273" s="277" t="s">
        <v>617</v>
      </c>
      <c r="G273" s="277"/>
      <c r="H273" s="277" t="s">
        <v>618</v>
      </c>
      <c r="I273" s="277"/>
      <c r="J273" s="277">
        <v>875</v>
      </c>
      <c r="K273" s="277" t="s">
        <v>332</v>
      </c>
      <c r="L273" s="277"/>
      <c r="M273" s="278"/>
      <c r="N273" s="211" t="s">
        <v>2206</v>
      </c>
      <c r="O273" s="211" t="str">
        <f>INDEX('Standard Descriptions'!$E:$E,MATCH(Guidance!E273,'Standard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3" s="290" t="s">
        <v>2207</v>
      </c>
      <c r="Q273" s="290" t="s">
        <v>310</v>
      </c>
      <c r="R273" s="290" t="str">
        <f t="shared" si="22"/>
        <v xml:space="preserve">Municipal Solid Waste </v>
      </c>
      <c r="S273" s="290" t="str">
        <f t="shared" si="24"/>
        <v>//**Municipal Solid Waste : **</v>
      </c>
      <c r="T273" s="277" t="str">
        <f t="shared" si="23"/>
        <v/>
      </c>
      <c r="U273" s="306"/>
    </row>
    <row r="274" spans="1:21" s="291" customFormat="1" x14ac:dyDescent="0.25">
      <c r="A274" s="277" t="s">
        <v>2208</v>
      </c>
      <c r="B274" s="278"/>
      <c r="C274" s="277" t="s">
        <v>575</v>
      </c>
      <c r="D274" s="277" t="s">
        <v>684</v>
      </c>
      <c r="E274" s="277" t="s">
        <v>685</v>
      </c>
      <c r="F274" s="277" t="s">
        <v>578</v>
      </c>
      <c r="G274" s="277"/>
      <c r="H274" s="277" t="s">
        <v>579</v>
      </c>
      <c r="I274" s="277"/>
      <c r="J274" s="277">
        <v>633</v>
      </c>
      <c r="K274" s="277" t="s">
        <v>332</v>
      </c>
      <c r="L274" s="277"/>
      <c r="M274" s="278"/>
      <c r="N274" s="211" t="s">
        <v>2206</v>
      </c>
      <c r="O274" s="211" t="str">
        <f>INDEX('Standard Descriptions'!$E:$E,MATCH(Guidance!E274,'Standard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4" s="290" t="s">
        <v>2207</v>
      </c>
      <c r="Q274" s="290" t="s">
        <v>310</v>
      </c>
      <c r="R274" s="290" t="str">
        <f t="shared" si="22"/>
        <v xml:space="preserve">Hard Coal </v>
      </c>
      <c r="S274" s="290" t="str">
        <f t="shared" si="24"/>
        <v>//**Hard Coal : **</v>
      </c>
      <c r="T274" s="277" t="str">
        <f t="shared" si="23"/>
        <v/>
      </c>
      <c r="U274" s="306"/>
    </row>
    <row r="275" spans="1:21" s="291" customFormat="1" x14ac:dyDescent="0.25">
      <c r="A275" s="277" t="s">
        <v>2208</v>
      </c>
      <c r="B275" s="278"/>
      <c r="C275" s="277" t="s">
        <v>575</v>
      </c>
      <c r="D275" s="277" t="s">
        <v>684</v>
      </c>
      <c r="E275" s="277" t="s">
        <v>685</v>
      </c>
      <c r="F275" s="277" t="s">
        <v>585</v>
      </c>
      <c r="G275" s="277"/>
      <c r="H275" s="277" t="s">
        <v>586</v>
      </c>
      <c r="I275" s="277"/>
      <c r="J275" s="277">
        <v>634</v>
      </c>
      <c r="K275" s="277" t="s">
        <v>332</v>
      </c>
      <c r="L275" s="277"/>
      <c r="M275" s="278"/>
      <c r="N275" s="211" t="s">
        <v>2206</v>
      </c>
      <c r="O275" s="211" t="str">
        <f>INDEX('Standard Descriptions'!$E:$E,MATCH(Guidance!E275,'Standard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5" s="290" t="s">
        <v>2207</v>
      </c>
      <c r="Q275" s="290" t="s">
        <v>310</v>
      </c>
      <c r="R275" s="290" t="str">
        <f t="shared" si="22"/>
        <v xml:space="preserve">Natural Gas Nonpeaker </v>
      </c>
      <c r="S275" s="290" t="str">
        <f t="shared" si="24"/>
        <v>//**Natural Gas Nonpeaker : **</v>
      </c>
      <c r="T275" s="277" t="str">
        <f t="shared" si="23"/>
        <v/>
      </c>
      <c r="U275" s="306"/>
    </row>
    <row r="276" spans="1:21" s="291" customFormat="1" x14ac:dyDescent="0.25">
      <c r="A276" s="277" t="s">
        <v>2208</v>
      </c>
      <c r="B276" s="278"/>
      <c r="C276" s="277" t="s">
        <v>575</v>
      </c>
      <c r="D276" s="277" t="s">
        <v>684</v>
      </c>
      <c r="E276" s="277" t="s">
        <v>685</v>
      </c>
      <c r="F276" s="277" t="s">
        <v>588</v>
      </c>
      <c r="G276" s="277"/>
      <c r="H276" s="277" t="s">
        <v>589</v>
      </c>
      <c r="I276" s="277"/>
      <c r="J276" s="277">
        <v>635</v>
      </c>
      <c r="K276" s="277" t="s">
        <v>332</v>
      </c>
      <c r="L276" s="277"/>
      <c r="M276" s="278"/>
      <c r="N276" s="211" t="s">
        <v>2206</v>
      </c>
      <c r="O276" s="211" t="str">
        <f>INDEX('Standard Descriptions'!$E:$E,MATCH(Guidance!E276,'Standard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6" s="290" t="s">
        <v>2207</v>
      </c>
      <c r="Q276" s="290" t="s">
        <v>310</v>
      </c>
      <c r="R276" s="290" t="str">
        <f t="shared" si="22"/>
        <v xml:space="preserve">Nuclear </v>
      </c>
      <c r="S276" s="290" t="str">
        <f t="shared" si="24"/>
        <v>//**Nuclear : **</v>
      </c>
      <c r="T276" s="277" t="str">
        <f t="shared" si="23"/>
        <v/>
      </c>
      <c r="U276" s="306"/>
    </row>
    <row r="277" spans="1:21" s="291" customFormat="1" x14ac:dyDescent="0.25">
      <c r="A277" s="277" t="s">
        <v>2208</v>
      </c>
      <c r="B277" s="278"/>
      <c r="C277" s="277" t="s">
        <v>575</v>
      </c>
      <c r="D277" s="277" t="s">
        <v>684</v>
      </c>
      <c r="E277" s="277" t="s">
        <v>685</v>
      </c>
      <c r="F277" s="277" t="s">
        <v>591</v>
      </c>
      <c r="G277" s="277"/>
      <c r="H277" s="277" t="s">
        <v>592</v>
      </c>
      <c r="I277" s="277"/>
      <c r="J277" s="277">
        <v>636</v>
      </c>
      <c r="K277" s="277" t="s">
        <v>332</v>
      </c>
      <c r="L277" s="277"/>
      <c r="M277" s="278"/>
      <c r="N277" s="211" t="s">
        <v>2206</v>
      </c>
      <c r="O277" s="211" t="str">
        <f>INDEX('Standard Descriptions'!$E:$E,MATCH(Guidance!E277,'Standard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7" s="290" t="s">
        <v>2207</v>
      </c>
      <c r="Q277" s="290" t="s">
        <v>310</v>
      </c>
      <c r="R277" s="290" t="str">
        <f t="shared" si="22"/>
        <v xml:space="preserve">Hydro </v>
      </c>
      <c r="S277" s="290" t="str">
        <f t="shared" si="24"/>
        <v>//**Hydro : **</v>
      </c>
      <c r="T277" s="277" t="str">
        <f t="shared" si="23"/>
        <v/>
      </c>
      <c r="U277" s="306"/>
    </row>
    <row r="278" spans="1:21" s="291" customFormat="1" x14ac:dyDescent="0.25">
      <c r="A278" s="277" t="s">
        <v>2208</v>
      </c>
      <c r="B278" s="278"/>
      <c r="C278" s="277" t="s">
        <v>575</v>
      </c>
      <c r="D278" s="277" t="s">
        <v>684</v>
      </c>
      <c r="E278" s="277" t="s">
        <v>685</v>
      </c>
      <c r="F278" s="277" t="s">
        <v>594</v>
      </c>
      <c r="G278" s="277"/>
      <c r="H278" s="277" t="s">
        <v>595</v>
      </c>
      <c r="I278" s="277"/>
      <c r="J278" s="277">
        <v>637</v>
      </c>
      <c r="K278" s="277" t="s">
        <v>332</v>
      </c>
      <c r="L278" s="277"/>
      <c r="M278" s="278"/>
      <c r="N278" s="211" t="s">
        <v>2206</v>
      </c>
      <c r="O278" s="211" t="str">
        <f>INDEX('Standard Descriptions'!$E:$E,MATCH(Guidance!E278,'Standard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8" s="290" t="s">
        <v>2207</v>
      </c>
      <c r="Q278" s="290" t="s">
        <v>310</v>
      </c>
      <c r="R278" s="290" t="str">
        <f t="shared" si="22"/>
        <v xml:space="preserve">Onshore Wind </v>
      </c>
      <c r="S278" s="290" t="str">
        <f t="shared" si="24"/>
        <v>//**Onshore Wind : **</v>
      </c>
      <c r="T278" s="277" t="str">
        <f t="shared" si="23"/>
        <v/>
      </c>
      <c r="U278" s="306"/>
    </row>
    <row r="279" spans="1:21" s="291" customFormat="1" x14ac:dyDescent="0.25">
      <c r="A279" s="277" t="s">
        <v>2208</v>
      </c>
      <c r="B279" s="278"/>
      <c r="C279" s="277" t="s">
        <v>575</v>
      </c>
      <c r="D279" s="277" t="s">
        <v>684</v>
      </c>
      <c r="E279" s="277" t="s">
        <v>685</v>
      </c>
      <c r="F279" s="277" t="s">
        <v>596</v>
      </c>
      <c r="G279" s="277"/>
      <c r="H279" s="277" t="s">
        <v>597</v>
      </c>
      <c r="I279" s="277"/>
      <c r="J279" s="277">
        <v>638</v>
      </c>
      <c r="K279" s="277" t="s">
        <v>332</v>
      </c>
      <c r="L279" s="277"/>
      <c r="M279" s="278"/>
      <c r="N279" s="211" t="s">
        <v>2206</v>
      </c>
      <c r="O279" s="211" t="str">
        <f>INDEX('Standard Descriptions'!$E:$E,MATCH(Guidance!E279,'Standard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9" s="290" t="s">
        <v>2207</v>
      </c>
      <c r="Q279" s="290" t="s">
        <v>310</v>
      </c>
      <c r="R279" s="290" t="str">
        <f t="shared" si="22"/>
        <v xml:space="preserve">Solar PV </v>
      </c>
      <c r="S279" s="290" t="str">
        <f t="shared" si="24"/>
        <v>//**Solar PV : **</v>
      </c>
      <c r="T279" s="277" t="str">
        <f t="shared" si="23"/>
        <v/>
      </c>
      <c r="U279" s="306"/>
    </row>
    <row r="280" spans="1:21" s="291" customFormat="1" x14ac:dyDescent="0.25">
      <c r="A280" s="277" t="s">
        <v>2208</v>
      </c>
      <c r="B280" s="278"/>
      <c r="C280" s="277" t="s">
        <v>575</v>
      </c>
      <c r="D280" s="277" t="s">
        <v>684</v>
      </c>
      <c r="E280" s="277" t="s">
        <v>685</v>
      </c>
      <c r="F280" s="277" t="s">
        <v>598</v>
      </c>
      <c r="G280" s="277"/>
      <c r="H280" s="277" t="s">
        <v>599</v>
      </c>
      <c r="I280" s="277"/>
      <c r="J280" s="277">
        <v>639</v>
      </c>
      <c r="K280" s="277" t="s">
        <v>332</v>
      </c>
      <c r="L280" s="277"/>
      <c r="M280" s="278"/>
      <c r="N280" s="211" t="s">
        <v>2206</v>
      </c>
      <c r="O280" s="211" t="str">
        <f>INDEX('Standard Descriptions'!$E:$E,MATCH(Guidance!E280,'Standard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0" s="290" t="s">
        <v>2207</v>
      </c>
      <c r="Q280" s="290" t="s">
        <v>310</v>
      </c>
      <c r="R280" s="290" t="str">
        <f t="shared" si="22"/>
        <v xml:space="preserve">Solar Thermal </v>
      </c>
      <c r="S280" s="290" t="str">
        <f t="shared" si="24"/>
        <v>//**Solar Thermal : **</v>
      </c>
      <c r="T280" s="277" t="str">
        <f t="shared" si="23"/>
        <v/>
      </c>
      <c r="U280" s="306"/>
    </row>
    <row r="281" spans="1:21" s="291" customFormat="1" x14ac:dyDescent="0.25">
      <c r="A281" s="277" t="s">
        <v>2208</v>
      </c>
      <c r="B281" s="278"/>
      <c r="C281" s="277" t="s">
        <v>575</v>
      </c>
      <c r="D281" s="277" t="s">
        <v>684</v>
      </c>
      <c r="E281" s="277" t="s">
        <v>685</v>
      </c>
      <c r="F281" s="277" t="s">
        <v>600</v>
      </c>
      <c r="G281" s="277"/>
      <c r="H281" s="277" t="s">
        <v>601</v>
      </c>
      <c r="I281" s="277"/>
      <c r="J281" s="277">
        <v>640</v>
      </c>
      <c r="K281" s="277" t="s">
        <v>332</v>
      </c>
      <c r="L281" s="277"/>
      <c r="M281" s="278"/>
      <c r="N281" s="211" t="s">
        <v>2206</v>
      </c>
      <c r="O281" s="211" t="str">
        <f>INDEX('Standard Descriptions'!$E:$E,MATCH(Guidance!E281,'Standard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1" s="290" t="s">
        <v>2207</v>
      </c>
      <c r="Q281" s="290" t="s">
        <v>310</v>
      </c>
      <c r="R281" s="290" t="str">
        <f t="shared" si="22"/>
        <v xml:space="preserve">Biomass </v>
      </c>
      <c r="S281" s="290" t="str">
        <f t="shared" si="24"/>
        <v>//**Biomass : **</v>
      </c>
      <c r="T281" s="277" t="str">
        <f t="shared" si="23"/>
        <v/>
      </c>
      <c r="U281" s="306"/>
    </row>
    <row r="282" spans="1:21" s="291" customFormat="1" x14ac:dyDescent="0.25">
      <c r="A282" s="277" t="s">
        <v>2208</v>
      </c>
      <c r="B282" s="278"/>
      <c r="C282" s="277" t="s">
        <v>575</v>
      </c>
      <c r="D282" s="277" t="s">
        <v>684</v>
      </c>
      <c r="E282" s="277" t="s">
        <v>685</v>
      </c>
      <c r="F282" s="277" t="s">
        <v>602</v>
      </c>
      <c r="G282" s="277"/>
      <c r="H282" s="277" t="s">
        <v>2218</v>
      </c>
      <c r="I282" s="277"/>
      <c r="J282" s="277">
        <v>641</v>
      </c>
      <c r="K282" s="277" t="s">
        <v>332</v>
      </c>
      <c r="L282" s="277"/>
      <c r="M282" s="278"/>
      <c r="N282" s="211" t="s">
        <v>2206</v>
      </c>
      <c r="O282" s="211" t="str">
        <f>INDEX('Standard Descriptions'!$E:$E,MATCH(Guidance!E282,'Standard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2" s="290" t="s">
        <v>2207</v>
      </c>
      <c r="Q282" s="290" t="s">
        <v>310</v>
      </c>
      <c r="R282" s="290" t="str">
        <f t="shared" si="22"/>
        <v xml:space="preserve">Pumped Hydro </v>
      </c>
      <c r="S282" s="290" t="str">
        <f t="shared" si="24"/>
        <v>//**Pumped Hydro : **</v>
      </c>
      <c r="T282" s="277" t="str">
        <f t="shared" si="23"/>
        <v/>
      </c>
      <c r="U282" s="306"/>
    </row>
    <row r="283" spans="1:21" s="291" customFormat="1" x14ac:dyDescent="0.25">
      <c r="A283" s="277" t="s">
        <v>2208</v>
      </c>
      <c r="B283" s="278"/>
      <c r="C283" s="277" t="s">
        <v>575</v>
      </c>
      <c r="D283" s="277" t="s">
        <v>684</v>
      </c>
      <c r="E283" s="277" t="s">
        <v>685</v>
      </c>
      <c r="F283" s="277" t="s">
        <v>604</v>
      </c>
      <c r="G283" s="277"/>
      <c r="H283" s="277" t="s">
        <v>605</v>
      </c>
      <c r="I283" s="277"/>
      <c r="J283" s="277">
        <v>642</v>
      </c>
      <c r="K283" s="277" t="s">
        <v>332</v>
      </c>
      <c r="L283" s="277"/>
      <c r="M283" s="278"/>
      <c r="N283" s="211" t="s">
        <v>2206</v>
      </c>
      <c r="O283" s="211" t="str">
        <f>INDEX('Standard Descriptions'!$E:$E,MATCH(Guidance!E283,'Standard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3" s="290" t="s">
        <v>2207</v>
      </c>
      <c r="Q283" s="290" t="s">
        <v>310</v>
      </c>
      <c r="R283" s="290" t="str">
        <f t="shared" si="22"/>
        <v xml:space="preserve">Petroleum </v>
      </c>
      <c r="S283" s="290" t="str">
        <f t="shared" si="24"/>
        <v>//**Petroleum : **</v>
      </c>
      <c r="T283" s="277" t="str">
        <f t="shared" si="23"/>
        <v/>
      </c>
      <c r="U283" s="306"/>
    </row>
    <row r="284" spans="1:21" s="291" customFormat="1" x14ac:dyDescent="0.25">
      <c r="A284" s="277" t="s">
        <v>2208</v>
      </c>
      <c r="B284" s="278"/>
      <c r="C284" s="277" t="s">
        <v>575</v>
      </c>
      <c r="D284" s="277" t="s">
        <v>684</v>
      </c>
      <c r="E284" s="277" t="s">
        <v>685</v>
      </c>
      <c r="F284" s="277" t="s">
        <v>606</v>
      </c>
      <c r="G284" s="277"/>
      <c r="H284" s="277" t="s">
        <v>607</v>
      </c>
      <c r="I284" s="277"/>
      <c r="J284" s="277">
        <v>643</v>
      </c>
      <c r="K284" s="277" t="s">
        <v>332</v>
      </c>
      <c r="L284" s="277"/>
      <c r="M284" s="278"/>
      <c r="N284" s="211" t="s">
        <v>2206</v>
      </c>
      <c r="O284" s="211" t="str">
        <f>INDEX('Standard Descriptions'!$E:$E,MATCH(Guidance!E284,'Standard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4" s="290" t="s">
        <v>2207</v>
      </c>
      <c r="Q284" s="290" t="s">
        <v>310</v>
      </c>
      <c r="R284" s="290" t="str">
        <f t="shared" si="22"/>
        <v xml:space="preserve">Natural Gas Peaker </v>
      </c>
      <c r="S284" s="290" t="str">
        <f t="shared" si="24"/>
        <v>//**Natural Gas Peaker : **</v>
      </c>
      <c r="T284" s="277" t="str">
        <f t="shared" si="23"/>
        <v/>
      </c>
      <c r="U284" s="306"/>
    </row>
    <row r="285" spans="1:21" s="291" customFormat="1" x14ac:dyDescent="0.25">
      <c r="A285" s="277" t="s">
        <v>2208</v>
      </c>
      <c r="B285" s="278"/>
      <c r="C285" s="277" t="s">
        <v>575</v>
      </c>
      <c r="D285" s="277" t="s">
        <v>684</v>
      </c>
      <c r="E285" s="277" t="s">
        <v>685</v>
      </c>
      <c r="F285" s="277" t="s">
        <v>608</v>
      </c>
      <c r="G285" s="277"/>
      <c r="H285" s="277" t="s">
        <v>609</v>
      </c>
      <c r="I285" s="277"/>
      <c r="J285" s="277">
        <v>644</v>
      </c>
      <c r="K285" s="277" t="s">
        <v>332</v>
      </c>
      <c r="L285" s="277"/>
      <c r="M285" s="278"/>
      <c r="N285" s="211" t="s">
        <v>2206</v>
      </c>
      <c r="O285" s="211" t="str">
        <f>INDEX('Standard Descriptions'!$E:$E,MATCH(Guidance!E285,'Standard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5" s="290" t="s">
        <v>2207</v>
      </c>
      <c r="Q285" s="290" t="s">
        <v>310</v>
      </c>
      <c r="R285" s="290" t="str">
        <f t="shared" si="22"/>
        <v xml:space="preserve">Lignite </v>
      </c>
      <c r="S285" s="290" t="str">
        <f t="shared" si="24"/>
        <v>//**Lignite : **</v>
      </c>
      <c r="T285" s="277" t="str">
        <f t="shared" si="23"/>
        <v/>
      </c>
      <c r="U285" s="306"/>
    </row>
    <row r="286" spans="1:21" s="291" customFormat="1" x14ac:dyDescent="0.25">
      <c r="A286" s="277" t="s">
        <v>2208</v>
      </c>
      <c r="B286" s="278"/>
      <c r="C286" s="277" t="s">
        <v>575</v>
      </c>
      <c r="D286" s="277" t="s">
        <v>684</v>
      </c>
      <c r="E286" s="277" t="s">
        <v>685</v>
      </c>
      <c r="F286" s="277" t="s">
        <v>611</v>
      </c>
      <c r="G286" s="277"/>
      <c r="H286" s="277" t="s">
        <v>612</v>
      </c>
      <c r="I286" s="277"/>
      <c r="J286" s="277">
        <v>645</v>
      </c>
      <c r="K286" s="277" t="s">
        <v>332</v>
      </c>
      <c r="L286" s="277"/>
      <c r="M286" s="278"/>
      <c r="N286" s="211" t="s">
        <v>2206</v>
      </c>
      <c r="O286" s="211" t="str">
        <f>INDEX('Standard Descriptions'!$E:$E,MATCH(Guidance!E286,'Standard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6" s="290" t="s">
        <v>2207</v>
      </c>
      <c r="Q286" s="290" t="s">
        <v>310</v>
      </c>
      <c r="R286" s="290" t="str">
        <f t="shared" si="22"/>
        <v xml:space="preserve">Offshore Wind </v>
      </c>
      <c r="S286" s="290" t="str">
        <f t="shared" si="24"/>
        <v>//**Offshore Wind : **</v>
      </c>
      <c r="T286" s="277" t="str">
        <f t="shared" si="23"/>
        <v/>
      </c>
      <c r="U286" s="306"/>
    </row>
    <row r="287" spans="1:21" s="291" customFormat="1" x14ac:dyDescent="0.25">
      <c r="A287" s="277" t="s">
        <v>2208</v>
      </c>
      <c r="B287" s="278"/>
      <c r="C287" s="277" t="s">
        <v>575</v>
      </c>
      <c r="D287" s="277" t="s">
        <v>684</v>
      </c>
      <c r="E287" s="277" t="s">
        <v>685</v>
      </c>
      <c r="F287" s="277" t="s">
        <v>613</v>
      </c>
      <c r="G287" s="277"/>
      <c r="H287" s="277" t="s">
        <v>614</v>
      </c>
      <c r="I287" s="277"/>
      <c r="J287" s="277">
        <v>646</v>
      </c>
      <c r="K287" s="277" t="s">
        <v>332</v>
      </c>
      <c r="L287" s="277"/>
      <c r="M287" s="278"/>
      <c r="N287" s="211" t="s">
        <v>2206</v>
      </c>
      <c r="O287" s="211" t="str">
        <f>INDEX('Standard Descriptions'!$E:$E,MATCH(Guidance!E287,'Standard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7" s="290" t="s">
        <v>2207</v>
      </c>
      <c r="Q287" s="290" t="s">
        <v>310</v>
      </c>
      <c r="R287" s="290" t="str">
        <f t="shared" si="22"/>
        <v xml:space="preserve">Crude Oil </v>
      </c>
      <c r="S287" s="290" t="str">
        <f t="shared" si="24"/>
        <v>//**Crude Oil : **</v>
      </c>
      <c r="T287" s="277" t="str">
        <f t="shared" si="23"/>
        <v/>
      </c>
      <c r="U287" s="306"/>
    </row>
    <row r="288" spans="1:21" s="291" customFormat="1" x14ac:dyDescent="0.25">
      <c r="A288" s="277" t="s">
        <v>2208</v>
      </c>
      <c r="B288" s="278"/>
      <c r="C288" s="277" t="s">
        <v>575</v>
      </c>
      <c r="D288" s="277" t="s">
        <v>684</v>
      </c>
      <c r="E288" s="277" t="s">
        <v>685</v>
      </c>
      <c r="F288" s="277" t="s">
        <v>615</v>
      </c>
      <c r="G288" s="277"/>
      <c r="H288" s="277" t="s">
        <v>616</v>
      </c>
      <c r="I288" s="277"/>
      <c r="J288" s="277">
        <v>647</v>
      </c>
      <c r="K288" s="277" t="s">
        <v>332</v>
      </c>
      <c r="L288" s="277"/>
      <c r="M288" s="278"/>
      <c r="N288" s="211" t="s">
        <v>2206</v>
      </c>
      <c r="O288" s="211" t="str">
        <f>INDEX('Standard Descriptions'!$E:$E,MATCH(Guidance!E288,'Standard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8" s="290" t="s">
        <v>2207</v>
      </c>
      <c r="Q288" s="290" t="s">
        <v>310</v>
      </c>
      <c r="R288" s="290" t="str">
        <f t="shared" si="22"/>
        <v xml:space="preserve">Heavy or Residual Fuel Oil </v>
      </c>
      <c r="S288" s="290" t="str">
        <f t="shared" si="24"/>
        <v>//**Heavy or Residual Fuel Oil : **</v>
      </c>
      <c r="T288" s="277" t="str">
        <f t="shared" si="23"/>
        <v/>
      </c>
      <c r="U288" s="306"/>
    </row>
    <row r="289" spans="1:21" x14ac:dyDescent="0.25">
      <c r="A289" s="277" t="s">
        <v>2208</v>
      </c>
      <c r="C289" s="277" t="s">
        <v>575</v>
      </c>
      <c r="D289" s="277" t="s">
        <v>684</v>
      </c>
      <c r="E289" s="277" t="s">
        <v>685</v>
      </c>
      <c r="F289" s="277" t="s">
        <v>617</v>
      </c>
      <c r="H289" s="277" t="s">
        <v>618</v>
      </c>
      <c r="J289" s="277">
        <v>648</v>
      </c>
      <c r="K289" s="277" t="s">
        <v>332</v>
      </c>
      <c r="N289" s="211" t="s">
        <v>2206</v>
      </c>
      <c r="O289" s="211" t="str">
        <f>INDEX('Standard Descriptions'!$E:$E,MATCH(Guidance!E289,'Standard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9" s="290" t="s">
        <v>2207</v>
      </c>
      <c r="Q289" s="290" t="s">
        <v>310</v>
      </c>
      <c r="R289" s="290" t="str">
        <f t="shared" si="22"/>
        <v xml:space="preserve">Municipal Solid Waste </v>
      </c>
      <c r="S289" s="290" t="str">
        <f t="shared" si="24"/>
        <v>//**Municipal Solid Waste : **</v>
      </c>
      <c r="T289" s="277" t="str">
        <f t="shared" si="23"/>
        <v/>
      </c>
    </row>
    <row r="290" spans="1:21" s="293" customFormat="1" ht="30" x14ac:dyDescent="0.25">
      <c r="A290" s="293" t="s">
        <v>2205</v>
      </c>
      <c r="B290" s="279"/>
      <c r="C290" s="312" t="s">
        <v>575</v>
      </c>
      <c r="D290" s="312" t="s">
        <v>688</v>
      </c>
      <c r="E290" s="312" t="s">
        <v>689</v>
      </c>
      <c r="F290" s="313"/>
      <c r="G290" s="313"/>
      <c r="H290" s="313"/>
      <c r="I290" s="313"/>
      <c r="J290" s="325">
        <v>649</v>
      </c>
      <c r="K290" s="313" t="s">
        <v>332</v>
      </c>
      <c r="L290" s="314"/>
      <c r="M290" s="279"/>
      <c r="N290" s="294" t="s">
        <v>2206</v>
      </c>
      <c r="O290" s="296" t="str">
        <f>INDEX('Standard Descriptions'!$E:$E,MATCH(Guidance!E290,'Standard Descriptions'!$C:$C,0))</f>
        <v>This policy expands the definitions for qualifying carbon-free sources for the carbon-free electricity standard to be wind, solar, hydro, nuclear, and municipal solid waste.//</v>
      </c>
      <c r="P290" s="293" t="s">
        <v>2207</v>
      </c>
      <c r="Q290" s="293" t="s">
        <v>332</v>
      </c>
      <c r="R290" s="293" t="str">
        <f t="shared" si="22"/>
        <v xml:space="preserve"> </v>
      </c>
      <c r="S290" s="292"/>
      <c r="T290" s="292" t="str">
        <f t="shared" si="23"/>
        <v/>
      </c>
      <c r="U290" s="305" t="str">
        <f>N290&amp;O290&amp;P290&amp;T290</f>
        <v>**Description:**This policy expands the definitions for qualifying carbon-free sources for the carbon-free electricity standard to be wind, solar, hydro, nuclear, and municipal solid waste.//**Guidance for setting values: **</v>
      </c>
    </row>
    <row r="291" spans="1:21" s="293" customFormat="1" x14ac:dyDescent="0.25">
      <c r="A291" s="293" t="s">
        <v>2205</v>
      </c>
      <c r="B291" s="279"/>
      <c r="C291" s="312" t="s">
        <v>575</v>
      </c>
      <c r="D291" s="312" t="s">
        <v>691</v>
      </c>
      <c r="E291" s="312" t="s">
        <v>692</v>
      </c>
      <c r="F291" s="311"/>
      <c r="G291" s="329"/>
      <c r="H291" s="311"/>
      <c r="I291" s="329"/>
      <c r="J291" s="325">
        <v>35</v>
      </c>
      <c r="K291" s="311" t="s">
        <v>332</v>
      </c>
      <c r="L291" s="314"/>
      <c r="M291" s="279"/>
      <c r="N291" s="294" t="s">
        <v>2206</v>
      </c>
      <c r="O291" s="294" t="str">
        <f>INDEX('Standard Descriptions'!$E:$E,MATCH(Guidance!E291,'Standard Descriptions'!$C:$C,0))</f>
        <v xml:space="preserve"> This policy extends the lifetime of all nuclear plants by the specified number of years.//</v>
      </c>
      <c r="P291" s="293" t="s">
        <v>2207</v>
      </c>
      <c r="Q291" s="293" t="s">
        <v>332</v>
      </c>
      <c r="R291" s="293" t="str">
        <f t="shared" si="22"/>
        <v xml:space="preserve"> </v>
      </c>
      <c r="S291" s="292"/>
      <c r="T291" s="292" t="str">
        <f t="shared" si="23"/>
        <v/>
      </c>
      <c r="U291" s="305" t="str">
        <f>N291&amp;O291</f>
        <v>**Description:** This policy extends the lifetime of all nuclear plants by the specified number of years.//</v>
      </c>
    </row>
    <row r="292" spans="1:21" s="293" customFormat="1" ht="210" x14ac:dyDescent="0.25">
      <c r="A292" s="293" t="s">
        <v>2205</v>
      </c>
      <c r="B292" s="279"/>
      <c r="C292" s="293" t="s">
        <v>575</v>
      </c>
      <c r="D292" s="293" t="s">
        <v>699</v>
      </c>
      <c r="E292" s="293" t="str">
        <f>E293</f>
        <v>Percentage Reduction in Plant Downtime</v>
      </c>
      <c r="M292" s="279"/>
      <c r="N292" s="294" t="s">
        <v>2206</v>
      </c>
      <c r="O292" s="294" t="str">
        <f>INDEX('Standard Descriptions'!$E:$E,MATCH(Guidance!E292,'Standard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2" s="292" t="s">
        <v>2207</v>
      </c>
      <c r="Q292" s="292" t="s">
        <v>310</v>
      </c>
      <c r="S292" s="292"/>
      <c r="T292" s="292" t="str">
        <f t="shared" si="23"/>
        <v/>
      </c>
      <c r="U292" s="305" t="str">
        <f>N292&amp;O292&amp;P292&amp;T293&amp;T294&amp;T295&amp;T296&amp;T297&amp;T298&amp;T299&amp;T300&amp;T301&amp;T302&amp;T303&amp;T304&amp;T305&amp;T306&amp;T307&amp;T308&amp;T309&amp;T310&amp;T311&amp;T312&amp;T313&amp;T314&amp;T315&amp;T316&amp;T317&amp;T318&amp;T319&amp;T320&amp;T321&amp;T322&amp;T323&amp;T324&amp;T325&amp;T326&amp;T327&amp;T328&amp;T329&amp;T330&amp;T331&amp;T332&amp;T333&amp;T334&amp;T335&amp;T336&amp;T337</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row>
    <row r="293" spans="1:21" x14ac:dyDescent="0.25">
      <c r="A293" s="277" t="s">
        <v>2208</v>
      </c>
      <c r="C293" s="184" t="s">
        <v>575</v>
      </c>
      <c r="D293" s="184" t="s">
        <v>699</v>
      </c>
      <c r="E293" s="184" t="s">
        <v>700</v>
      </c>
      <c r="F293" s="193" t="s">
        <v>578</v>
      </c>
      <c r="G293" s="193" t="s">
        <v>701</v>
      </c>
      <c r="H293" s="186"/>
      <c r="I293" s="193"/>
      <c r="J293" s="185">
        <v>650</v>
      </c>
      <c r="K293" s="193" t="s">
        <v>332</v>
      </c>
      <c r="L293" s="188"/>
      <c r="N293" s="211" t="s">
        <v>2206</v>
      </c>
      <c r="O293" s="211" t="str">
        <f>INDEX('Standard Descriptions'!$E:$E,MATCH(Guidance!E293,'Standard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3" s="290" t="s">
        <v>2207</v>
      </c>
      <c r="Q293" s="290" t="s">
        <v>310</v>
      </c>
      <c r="R293" s="290" t="str">
        <f t="shared" ref="R293:R337" si="25">H293&amp;" "&amp;I293</f>
        <v xml:space="preserve"> </v>
      </c>
      <c r="S293" s="290"/>
      <c r="T293" s="277" t="str">
        <f t="shared" si="23"/>
        <v/>
      </c>
    </row>
    <row r="294" spans="1:21" x14ac:dyDescent="0.25">
      <c r="A294" s="277" t="s">
        <v>2208</v>
      </c>
      <c r="C294" s="209" t="s">
        <v>575</v>
      </c>
      <c r="D294" s="209" t="s">
        <v>699</v>
      </c>
      <c r="E294" s="209" t="s">
        <v>700</v>
      </c>
      <c r="F294" s="193" t="s">
        <v>578</v>
      </c>
      <c r="G294" s="193" t="s">
        <v>703</v>
      </c>
      <c r="H294" s="186"/>
      <c r="I294" s="193"/>
      <c r="J294" s="185">
        <v>651</v>
      </c>
      <c r="K294" s="193" t="s">
        <v>332</v>
      </c>
      <c r="L294" s="188"/>
      <c r="N294" s="211" t="s">
        <v>2206</v>
      </c>
      <c r="O294" s="211" t="str">
        <f>INDEX('Standard Descriptions'!$E:$E,MATCH(Guidance!E294,'Standard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4" s="290" t="s">
        <v>2207</v>
      </c>
      <c r="Q294" s="290" t="s">
        <v>310</v>
      </c>
      <c r="R294" s="290" t="str">
        <f t="shared" si="25"/>
        <v xml:space="preserve"> </v>
      </c>
      <c r="S294" s="290"/>
      <c r="T294" s="277" t="str">
        <f t="shared" si="23"/>
        <v/>
      </c>
    </row>
    <row r="295" spans="1:21" x14ac:dyDescent="0.25">
      <c r="A295" s="277" t="s">
        <v>2208</v>
      </c>
      <c r="C295" s="209" t="s">
        <v>575</v>
      </c>
      <c r="D295" s="209" t="s">
        <v>699</v>
      </c>
      <c r="E295" s="209" t="s">
        <v>700</v>
      </c>
      <c r="F295" s="193" t="s">
        <v>578</v>
      </c>
      <c r="G295" s="193" t="s">
        <v>704</v>
      </c>
      <c r="H295" s="186"/>
      <c r="I295" s="193"/>
      <c r="J295" s="185">
        <v>652</v>
      </c>
      <c r="K295" s="193" t="s">
        <v>332</v>
      </c>
      <c r="L295" s="188"/>
      <c r="N295" s="211" t="s">
        <v>2206</v>
      </c>
      <c r="O295" s="211" t="str">
        <f>INDEX('Standard Descriptions'!$E:$E,MATCH(Guidance!E295,'Standard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5" s="290" t="s">
        <v>2207</v>
      </c>
      <c r="Q295" s="290" t="s">
        <v>310</v>
      </c>
      <c r="R295" s="290" t="str">
        <f t="shared" si="25"/>
        <v xml:space="preserve"> </v>
      </c>
      <c r="S295" s="290"/>
      <c r="T295" s="277" t="str">
        <f t="shared" si="23"/>
        <v/>
      </c>
    </row>
    <row r="296" spans="1:21" x14ac:dyDescent="0.25">
      <c r="A296" s="277" t="s">
        <v>2208</v>
      </c>
      <c r="C296" s="209" t="s">
        <v>575</v>
      </c>
      <c r="D296" s="209" t="s">
        <v>699</v>
      </c>
      <c r="E296" s="209" t="s">
        <v>700</v>
      </c>
      <c r="F296" s="193" t="s">
        <v>585</v>
      </c>
      <c r="G296" s="193" t="s">
        <v>701</v>
      </c>
      <c r="H296" s="193" t="s">
        <v>705</v>
      </c>
      <c r="I296" s="193" t="s">
        <v>586</v>
      </c>
      <c r="J296" s="185">
        <v>141</v>
      </c>
      <c r="K296" s="193" t="s">
        <v>310</v>
      </c>
      <c r="L296" s="188" t="s">
        <v>2332</v>
      </c>
      <c r="N296" s="211" t="s">
        <v>2206</v>
      </c>
      <c r="O296" s="211" t="str">
        <f>INDEX('Standard Descriptions'!$E:$E,MATCH(Guidance!E296,'Standard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6" s="290" t="s">
        <v>2207</v>
      </c>
      <c r="Q296" s="290" t="s">
        <v>310</v>
      </c>
      <c r="R296" s="290" t="str">
        <f t="shared" si="25"/>
        <v>Preexisting Natural Gas Nonpeaker</v>
      </c>
      <c r="S296" s="290" t="str">
        <f t="shared" si="24"/>
        <v>//**Preexisting Natural Gas Nonpeaker: **</v>
      </c>
      <c r="T296" s="277" t="str">
        <f t="shared" si="23"/>
        <v>//**Preexisting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v>
      </c>
    </row>
    <row r="297" spans="1:21" x14ac:dyDescent="0.25">
      <c r="A297" s="277" t="s">
        <v>2208</v>
      </c>
      <c r="C297" s="209" t="s">
        <v>575</v>
      </c>
      <c r="D297" s="209" t="s">
        <v>699</v>
      </c>
      <c r="E297" s="209" t="s">
        <v>700</v>
      </c>
      <c r="F297" s="193" t="s">
        <v>585</v>
      </c>
      <c r="G297" s="193" t="s">
        <v>703</v>
      </c>
      <c r="H297" s="193"/>
      <c r="I297" s="193"/>
      <c r="J297" s="185">
        <v>653</v>
      </c>
      <c r="K297" s="193" t="s">
        <v>332</v>
      </c>
      <c r="L297" s="188"/>
      <c r="N297" s="211" t="s">
        <v>2206</v>
      </c>
      <c r="O297" s="211" t="str">
        <f>INDEX('Standard Descriptions'!$E:$E,MATCH(Guidance!E297,'Standard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7" s="290" t="s">
        <v>2207</v>
      </c>
      <c r="Q297" s="290" t="s">
        <v>310</v>
      </c>
      <c r="R297" s="290" t="str">
        <f t="shared" si="25"/>
        <v xml:space="preserve"> </v>
      </c>
      <c r="S297" s="290"/>
      <c r="T297" s="277" t="str">
        <f t="shared" si="23"/>
        <v/>
      </c>
    </row>
    <row r="298" spans="1:21" x14ac:dyDescent="0.25">
      <c r="A298" s="277" t="s">
        <v>2208</v>
      </c>
      <c r="C298" s="209" t="s">
        <v>575</v>
      </c>
      <c r="D298" s="209" t="s">
        <v>699</v>
      </c>
      <c r="E298" s="209" t="s">
        <v>700</v>
      </c>
      <c r="F298" s="193" t="s">
        <v>585</v>
      </c>
      <c r="G298" s="193" t="s">
        <v>704</v>
      </c>
      <c r="H298" s="193"/>
      <c r="I298" s="193"/>
      <c r="J298" s="185">
        <v>654</v>
      </c>
      <c r="K298" s="193" t="s">
        <v>332</v>
      </c>
      <c r="L298" s="188"/>
      <c r="N298" s="211" t="s">
        <v>2206</v>
      </c>
      <c r="O298" s="211" t="str">
        <f>INDEX('Standard Descriptions'!$E:$E,MATCH(Guidance!E298,'Standard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8" s="290" t="s">
        <v>2207</v>
      </c>
      <c r="Q298" s="290" t="s">
        <v>310</v>
      </c>
      <c r="R298" s="290" t="str">
        <f t="shared" si="25"/>
        <v xml:space="preserve"> </v>
      </c>
      <c r="S298" s="290"/>
      <c r="T298" s="277" t="str">
        <f t="shared" si="23"/>
        <v/>
      </c>
    </row>
    <row r="299" spans="1:21" x14ac:dyDescent="0.25">
      <c r="A299" s="277" t="s">
        <v>2208</v>
      </c>
      <c r="C299" s="209" t="s">
        <v>575</v>
      </c>
      <c r="D299" s="209" t="s">
        <v>699</v>
      </c>
      <c r="E299" s="209" t="s">
        <v>700</v>
      </c>
      <c r="F299" s="193" t="s">
        <v>588</v>
      </c>
      <c r="G299" s="193" t="s">
        <v>701</v>
      </c>
      <c r="H299" s="193"/>
      <c r="I299" s="193"/>
      <c r="J299" s="185">
        <v>655</v>
      </c>
      <c r="K299" s="193" t="s">
        <v>332</v>
      </c>
      <c r="L299" s="188"/>
      <c r="N299" s="211" t="s">
        <v>2206</v>
      </c>
      <c r="O299" s="211" t="str">
        <f>INDEX('Standard Descriptions'!$E:$E,MATCH(Guidance!E299,'Standard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9" s="290" t="s">
        <v>2207</v>
      </c>
      <c r="Q299" s="290" t="s">
        <v>310</v>
      </c>
      <c r="R299" s="290" t="str">
        <f t="shared" si="25"/>
        <v xml:space="preserve"> </v>
      </c>
      <c r="S299" s="290"/>
      <c r="T299" s="277" t="str">
        <f t="shared" si="23"/>
        <v/>
      </c>
    </row>
    <row r="300" spans="1:21" x14ac:dyDescent="0.25">
      <c r="A300" s="277" t="s">
        <v>2208</v>
      </c>
      <c r="C300" s="209" t="s">
        <v>575</v>
      </c>
      <c r="D300" s="209" t="s">
        <v>699</v>
      </c>
      <c r="E300" s="209" t="s">
        <v>700</v>
      </c>
      <c r="F300" s="193" t="s">
        <v>588</v>
      </c>
      <c r="G300" s="193" t="s">
        <v>703</v>
      </c>
      <c r="H300" s="193"/>
      <c r="I300" s="193"/>
      <c r="J300" s="185">
        <v>656</v>
      </c>
      <c r="K300" s="193" t="s">
        <v>332</v>
      </c>
      <c r="L300" s="188"/>
      <c r="N300" s="211" t="s">
        <v>2206</v>
      </c>
      <c r="O300" s="211" t="str">
        <f>INDEX('Standard Descriptions'!$E:$E,MATCH(Guidance!E300,'Standard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0" s="290" t="s">
        <v>2207</v>
      </c>
      <c r="Q300" s="290" t="s">
        <v>310</v>
      </c>
      <c r="R300" s="290" t="str">
        <f t="shared" si="25"/>
        <v xml:space="preserve"> </v>
      </c>
      <c r="S300" s="290"/>
      <c r="T300" s="277" t="str">
        <f t="shared" si="23"/>
        <v/>
      </c>
    </row>
    <row r="301" spans="1:21" x14ac:dyDescent="0.25">
      <c r="A301" s="277" t="s">
        <v>2208</v>
      </c>
      <c r="C301" s="209" t="s">
        <v>575</v>
      </c>
      <c r="D301" s="209" t="s">
        <v>699</v>
      </c>
      <c r="E301" s="209" t="s">
        <v>700</v>
      </c>
      <c r="F301" s="193" t="s">
        <v>588</v>
      </c>
      <c r="G301" s="193" t="s">
        <v>704</v>
      </c>
      <c r="H301" s="193"/>
      <c r="I301" s="193"/>
      <c r="J301" s="185">
        <v>657</v>
      </c>
      <c r="K301" s="193" t="s">
        <v>332</v>
      </c>
      <c r="L301" s="188"/>
      <c r="N301" s="211" t="s">
        <v>2206</v>
      </c>
      <c r="O301" s="211" t="str">
        <f>INDEX('Standard Descriptions'!$E:$E,MATCH(Guidance!E301,'Standard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1" s="290" t="s">
        <v>2207</v>
      </c>
      <c r="Q301" s="290" t="s">
        <v>310</v>
      </c>
      <c r="R301" s="290" t="str">
        <f t="shared" si="25"/>
        <v xml:space="preserve"> </v>
      </c>
      <c r="S301" s="290"/>
      <c r="T301" s="277" t="str">
        <f t="shared" si="23"/>
        <v/>
      </c>
    </row>
    <row r="302" spans="1:21" x14ac:dyDescent="0.25">
      <c r="A302" s="277" t="s">
        <v>2208</v>
      </c>
      <c r="C302" s="209" t="s">
        <v>575</v>
      </c>
      <c r="D302" s="209" t="s">
        <v>699</v>
      </c>
      <c r="E302" s="209" t="s">
        <v>700</v>
      </c>
      <c r="F302" s="193" t="s">
        <v>591</v>
      </c>
      <c r="G302" s="193" t="s">
        <v>701</v>
      </c>
      <c r="H302" s="193"/>
      <c r="I302" s="193"/>
      <c r="J302" s="185">
        <v>658</v>
      </c>
      <c r="K302" s="193" t="s">
        <v>332</v>
      </c>
      <c r="L302" s="188"/>
      <c r="N302" s="211" t="s">
        <v>2206</v>
      </c>
      <c r="O302" s="211" t="str">
        <f>INDEX('Standard Descriptions'!$E:$E,MATCH(Guidance!E302,'Standard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2" s="290" t="s">
        <v>2207</v>
      </c>
      <c r="Q302" s="290" t="s">
        <v>310</v>
      </c>
      <c r="R302" s="290" t="str">
        <f t="shared" si="25"/>
        <v xml:space="preserve"> </v>
      </c>
      <c r="S302" s="290"/>
      <c r="T302" s="277" t="str">
        <f t="shared" si="23"/>
        <v/>
      </c>
    </row>
    <row r="303" spans="1:21" x14ac:dyDescent="0.25">
      <c r="A303" s="277" t="s">
        <v>2208</v>
      </c>
      <c r="C303" s="209" t="s">
        <v>575</v>
      </c>
      <c r="D303" s="209" t="s">
        <v>699</v>
      </c>
      <c r="E303" s="209" t="s">
        <v>700</v>
      </c>
      <c r="F303" s="193" t="s">
        <v>591</v>
      </c>
      <c r="G303" s="193" t="s">
        <v>703</v>
      </c>
      <c r="H303" s="193"/>
      <c r="I303" s="193"/>
      <c r="J303" s="185">
        <v>659</v>
      </c>
      <c r="K303" s="193" t="s">
        <v>332</v>
      </c>
      <c r="L303" s="188"/>
      <c r="N303" s="211" t="s">
        <v>2206</v>
      </c>
      <c r="O303" s="211" t="str">
        <f>INDEX('Standard Descriptions'!$E:$E,MATCH(Guidance!E303,'Standard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3" s="290" t="s">
        <v>2207</v>
      </c>
      <c r="Q303" s="290" t="s">
        <v>310</v>
      </c>
      <c r="R303" s="290" t="str">
        <f t="shared" si="25"/>
        <v xml:space="preserve"> </v>
      </c>
      <c r="S303" s="290"/>
      <c r="T303" s="277" t="str">
        <f t="shared" si="23"/>
        <v/>
      </c>
    </row>
    <row r="304" spans="1:21" x14ac:dyDescent="0.25">
      <c r="A304" s="277" t="s">
        <v>2208</v>
      </c>
      <c r="C304" s="209" t="s">
        <v>575</v>
      </c>
      <c r="D304" s="209" t="s">
        <v>699</v>
      </c>
      <c r="E304" s="209" t="s">
        <v>700</v>
      </c>
      <c r="F304" s="193" t="s">
        <v>591</v>
      </c>
      <c r="G304" s="193" t="s">
        <v>704</v>
      </c>
      <c r="H304" s="193"/>
      <c r="I304" s="193"/>
      <c r="J304" s="185">
        <v>660</v>
      </c>
      <c r="K304" s="193" t="s">
        <v>332</v>
      </c>
      <c r="L304" s="188"/>
      <c r="N304" s="211" t="s">
        <v>2206</v>
      </c>
      <c r="O304" s="211" t="str">
        <f>INDEX('Standard Descriptions'!$E:$E,MATCH(Guidance!E304,'Standard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4" s="290" t="s">
        <v>2207</v>
      </c>
      <c r="Q304" s="290" t="s">
        <v>310</v>
      </c>
      <c r="R304" s="290" t="str">
        <f t="shared" si="25"/>
        <v xml:space="preserve"> </v>
      </c>
      <c r="S304" s="290"/>
      <c r="T304" s="277" t="str">
        <f t="shared" si="23"/>
        <v/>
      </c>
    </row>
    <row r="305" spans="1:21" s="291" customFormat="1" x14ac:dyDescent="0.25">
      <c r="A305" s="277" t="s">
        <v>2208</v>
      </c>
      <c r="B305" s="278"/>
      <c r="C305" s="209" t="s">
        <v>575</v>
      </c>
      <c r="D305" s="209" t="s">
        <v>699</v>
      </c>
      <c r="E305" s="209" t="s">
        <v>700</v>
      </c>
      <c r="F305" s="193" t="s">
        <v>594</v>
      </c>
      <c r="G305" s="193" t="s">
        <v>701</v>
      </c>
      <c r="H305" s="193"/>
      <c r="I305" s="193"/>
      <c r="J305" s="185">
        <v>661</v>
      </c>
      <c r="K305" s="193" t="s">
        <v>332</v>
      </c>
      <c r="L305" s="188"/>
      <c r="M305" s="278"/>
      <c r="N305" s="211" t="s">
        <v>2206</v>
      </c>
      <c r="O305" s="211" t="str">
        <f>INDEX('Standard Descriptions'!$E:$E,MATCH(Guidance!E305,'Standard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5" s="290" t="s">
        <v>2207</v>
      </c>
      <c r="Q305" s="290" t="s">
        <v>310</v>
      </c>
      <c r="R305" s="290" t="str">
        <f t="shared" si="25"/>
        <v xml:space="preserve"> </v>
      </c>
      <c r="S305" s="290"/>
      <c r="T305" s="277" t="str">
        <f t="shared" si="23"/>
        <v/>
      </c>
      <c r="U305" s="306"/>
    </row>
    <row r="306" spans="1:21" s="291" customFormat="1" x14ac:dyDescent="0.25">
      <c r="A306" s="277" t="s">
        <v>2208</v>
      </c>
      <c r="B306" s="278"/>
      <c r="C306" s="209" t="s">
        <v>575</v>
      </c>
      <c r="D306" s="209" t="s">
        <v>699</v>
      </c>
      <c r="E306" s="209" t="s">
        <v>700</v>
      </c>
      <c r="F306" s="193" t="s">
        <v>594</v>
      </c>
      <c r="G306" s="193" t="s">
        <v>703</v>
      </c>
      <c r="H306" s="193"/>
      <c r="I306" s="193"/>
      <c r="J306" s="185">
        <v>662</v>
      </c>
      <c r="K306" s="193" t="s">
        <v>332</v>
      </c>
      <c r="L306" s="188"/>
      <c r="M306" s="278"/>
      <c r="N306" s="211" t="s">
        <v>2206</v>
      </c>
      <c r="O306" s="211" t="str">
        <f>INDEX('Standard Descriptions'!$E:$E,MATCH(Guidance!E306,'Standard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6" s="290" t="s">
        <v>2207</v>
      </c>
      <c r="Q306" s="290" t="s">
        <v>310</v>
      </c>
      <c r="R306" s="290" t="str">
        <f t="shared" si="25"/>
        <v xml:space="preserve"> </v>
      </c>
      <c r="S306" s="290"/>
      <c r="T306" s="277" t="str">
        <f t="shared" si="23"/>
        <v/>
      </c>
      <c r="U306" s="306"/>
    </row>
    <row r="307" spans="1:21" s="291" customFormat="1" x14ac:dyDescent="0.25">
      <c r="A307" s="277" t="s">
        <v>2208</v>
      </c>
      <c r="B307" s="278"/>
      <c r="C307" s="209" t="s">
        <v>575</v>
      </c>
      <c r="D307" s="209" t="s">
        <v>699</v>
      </c>
      <c r="E307" s="209" t="s">
        <v>700</v>
      </c>
      <c r="F307" s="193" t="s">
        <v>594</v>
      </c>
      <c r="G307" s="193" t="s">
        <v>704</v>
      </c>
      <c r="H307" s="193" t="s">
        <v>711</v>
      </c>
      <c r="I307" s="193" t="s">
        <v>595</v>
      </c>
      <c r="J307" s="185">
        <v>143</v>
      </c>
      <c r="K307" s="193" t="s">
        <v>310</v>
      </c>
      <c r="L307" s="188" t="s">
        <v>2333</v>
      </c>
      <c r="M307" s="278"/>
      <c r="N307" s="211" t="s">
        <v>2206</v>
      </c>
      <c r="O307" s="211" t="str">
        <f>INDEX('Standard Descriptions'!$E:$E,MATCH(Guidance!E307,'Standard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7" s="290" t="s">
        <v>2207</v>
      </c>
      <c r="Q307" s="290" t="s">
        <v>310</v>
      </c>
      <c r="R307" s="290" t="str">
        <f t="shared" si="25"/>
        <v>New Onshore Wind</v>
      </c>
      <c r="S307" s="290" t="str">
        <f t="shared" si="24"/>
        <v>//**New Onshore Wind: **</v>
      </c>
      <c r="T307" s="277" t="str">
        <f t="shared" si="23"/>
        <v>//**New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v>
      </c>
      <c r="U307" s="306"/>
    </row>
    <row r="308" spans="1:21" s="291" customFormat="1" x14ac:dyDescent="0.25">
      <c r="A308" s="277" t="s">
        <v>2208</v>
      </c>
      <c r="B308" s="278"/>
      <c r="C308" s="209" t="s">
        <v>575</v>
      </c>
      <c r="D308" s="209" t="s">
        <v>699</v>
      </c>
      <c r="E308" s="209" t="s">
        <v>700</v>
      </c>
      <c r="F308" s="193" t="s">
        <v>596</v>
      </c>
      <c r="G308" s="193" t="s">
        <v>701</v>
      </c>
      <c r="H308" s="193"/>
      <c r="I308" s="193"/>
      <c r="J308" s="185">
        <v>663</v>
      </c>
      <c r="K308" s="193" t="s">
        <v>332</v>
      </c>
      <c r="L308" s="188"/>
      <c r="M308" s="278"/>
      <c r="N308" s="211" t="s">
        <v>2206</v>
      </c>
      <c r="O308" s="211" t="str">
        <f>INDEX('Standard Descriptions'!$E:$E,MATCH(Guidance!E308,'Standard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8" s="290" t="s">
        <v>2207</v>
      </c>
      <c r="Q308" s="290" t="s">
        <v>310</v>
      </c>
      <c r="R308" s="290" t="str">
        <f t="shared" si="25"/>
        <v xml:space="preserve"> </v>
      </c>
      <c r="S308" s="290"/>
      <c r="T308" s="277" t="str">
        <f t="shared" si="23"/>
        <v/>
      </c>
      <c r="U308" s="306"/>
    </row>
    <row r="309" spans="1:21" s="291" customFormat="1" x14ac:dyDescent="0.25">
      <c r="A309" s="277" t="s">
        <v>2208</v>
      </c>
      <c r="B309" s="278"/>
      <c r="C309" s="209" t="s">
        <v>575</v>
      </c>
      <c r="D309" s="209" t="s">
        <v>699</v>
      </c>
      <c r="E309" s="209" t="s">
        <v>700</v>
      </c>
      <c r="F309" s="193" t="s">
        <v>596</v>
      </c>
      <c r="G309" s="193" t="s">
        <v>703</v>
      </c>
      <c r="H309" s="193"/>
      <c r="I309" s="193"/>
      <c r="J309" s="185">
        <v>664</v>
      </c>
      <c r="K309" s="193" t="s">
        <v>332</v>
      </c>
      <c r="L309" s="188"/>
      <c r="M309" s="278"/>
      <c r="N309" s="211" t="s">
        <v>2206</v>
      </c>
      <c r="O309" s="211" t="str">
        <f>INDEX('Standard Descriptions'!$E:$E,MATCH(Guidance!E309,'Standard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9" s="290" t="s">
        <v>2207</v>
      </c>
      <c r="Q309" s="290" t="s">
        <v>310</v>
      </c>
      <c r="R309" s="290" t="str">
        <f t="shared" si="25"/>
        <v xml:space="preserve"> </v>
      </c>
      <c r="S309" s="290"/>
      <c r="T309" s="277" t="str">
        <f t="shared" si="23"/>
        <v/>
      </c>
      <c r="U309" s="306"/>
    </row>
    <row r="310" spans="1:21" s="291" customFormat="1" x14ac:dyDescent="0.25">
      <c r="A310" s="277" t="s">
        <v>2208</v>
      </c>
      <c r="B310" s="278"/>
      <c r="C310" s="209" t="s">
        <v>575</v>
      </c>
      <c r="D310" s="209" t="s">
        <v>699</v>
      </c>
      <c r="E310" s="209" t="s">
        <v>700</v>
      </c>
      <c r="F310" s="193" t="s">
        <v>596</v>
      </c>
      <c r="G310" s="193" t="s">
        <v>704</v>
      </c>
      <c r="H310" s="193" t="s">
        <v>711</v>
      </c>
      <c r="I310" s="193" t="s">
        <v>597</v>
      </c>
      <c r="J310" s="185">
        <v>144</v>
      </c>
      <c r="K310" s="193" t="s">
        <v>310</v>
      </c>
      <c r="L310" s="188" t="s">
        <v>2219</v>
      </c>
      <c r="M310" s="278"/>
      <c r="N310" s="211" t="s">
        <v>2206</v>
      </c>
      <c r="O310" s="211" t="str">
        <f>INDEX('Standard Descriptions'!$E:$E,MATCH(Guidance!E310,'Standard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0" s="290" t="s">
        <v>2207</v>
      </c>
      <c r="Q310" s="290" t="s">
        <v>310</v>
      </c>
      <c r="R310" s="290" t="str">
        <f t="shared" si="25"/>
        <v>New Solar PV</v>
      </c>
      <c r="S310" s="290" t="str">
        <f t="shared" si="24"/>
        <v>//**New Solar PV: **</v>
      </c>
      <c r="T310" s="277" t="str">
        <f t="shared" si="23"/>
        <v>//**New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U310" s="306"/>
    </row>
    <row r="311" spans="1:21" s="291" customFormat="1" x14ac:dyDescent="0.25">
      <c r="A311" s="277" t="s">
        <v>2208</v>
      </c>
      <c r="B311" s="278"/>
      <c r="C311" s="209" t="s">
        <v>575</v>
      </c>
      <c r="D311" s="209" t="s">
        <v>699</v>
      </c>
      <c r="E311" s="209" t="s">
        <v>700</v>
      </c>
      <c r="F311" s="193" t="s">
        <v>598</v>
      </c>
      <c r="G311" s="193" t="s">
        <v>701</v>
      </c>
      <c r="H311" s="193"/>
      <c r="I311" s="193"/>
      <c r="J311" s="185">
        <v>665</v>
      </c>
      <c r="K311" s="193" t="s">
        <v>332</v>
      </c>
      <c r="L311" s="188"/>
      <c r="M311" s="278"/>
      <c r="N311" s="211" t="s">
        <v>2206</v>
      </c>
      <c r="O311" s="211" t="str">
        <f>INDEX('Standard Descriptions'!$E:$E,MATCH(Guidance!E311,'Standard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1" s="290" t="s">
        <v>2207</v>
      </c>
      <c r="Q311" s="290" t="s">
        <v>310</v>
      </c>
      <c r="R311" s="290" t="str">
        <f t="shared" si="25"/>
        <v xml:space="preserve"> </v>
      </c>
      <c r="S311" s="290"/>
      <c r="T311" s="277" t="str">
        <f t="shared" si="23"/>
        <v/>
      </c>
      <c r="U311" s="306"/>
    </row>
    <row r="312" spans="1:21" s="291" customFormat="1" x14ac:dyDescent="0.25">
      <c r="A312" s="277" t="s">
        <v>2208</v>
      </c>
      <c r="B312" s="278"/>
      <c r="C312" s="209" t="s">
        <v>575</v>
      </c>
      <c r="D312" s="209" t="s">
        <v>699</v>
      </c>
      <c r="E312" s="209" t="s">
        <v>700</v>
      </c>
      <c r="F312" s="193" t="s">
        <v>598</v>
      </c>
      <c r="G312" s="193" t="s">
        <v>703</v>
      </c>
      <c r="H312" s="193"/>
      <c r="I312" s="193"/>
      <c r="J312" s="185">
        <v>666</v>
      </c>
      <c r="K312" s="193" t="s">
        <v>332</v>
      </c>
      <c r="L312" s="188"/>
      <c r="M312" s="278"/>
      <c r="N312" s="211" t="s">
        <v>2206</v>
      </c>
      <c r="O312" s="211" t="str">
        <f>INDEX('Standard Descriptions'!$E:$E,MATCH(Guidance!E312,'Standard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2" s="290" t="s">
        <v>2207</v>
      </c>
      <c r="Q312" s="290" t="s">
        <v>310</v>
      </c>
      <c r="R312" s="290" t="str">
        <f t="shared" si="25"/>
        <v xml:space="preserve"> </v>
      </c>
      <c r="S312" s="290"/>
      <c r="T312" s="277" t="str">
        <f t="shared" si="23"/>
        <v/>
      </c>
      <c r="U312" s="306"/>
    </row>
    <row r="313" spans="1:21" s="291" customFormat="1" x14ac:dyDescent="0.25">
      <c r="A313" s="277" t="s">
        <v>2208</v>
      </c>
      <c r="B313" s="278"/>
      <c r="C313" s="209" t="s">
        <v>575</v>
      </c>
      <c r="D313" s="209" t="s">
        <v>699</v>
      </c>
      <c r="E313" s="209" t="s">
        <v>700</v>
      </c>
      <c r="F313" s="193" t="s">
        <v>598</v>
      </c>
      <c r="G313" s="193" t="s">
        <v>704</v>
      </c>
      <c r="H313" s="193"/>
      <c r="I313" s="193"/>
      <c r="J313" s="185">
        <v>667</v>
      </c>
      <c r="K313" s="193" t="s">
        <v>332</v>
      </c>
      <c r="L313" s="188"/>
      <c r="M313" s="278"/>
      <c r="N313" s="211" t="s">
        <v>2206</v>
      </c>
      <c r="O313" s="211" t="str">
        <f>INDEX('Standard Descriptions'!$E:$E,MATCH(Guidance!E313,'Standard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3" s="290" t="s">
        <v>2207</v>
      </c>
      <c r="Q313" s="290" t="s">
        <v>310</v>
      </c>
      <c r="R313" s="290" t="str">
        <f t="shared" si="25"/>
        <v xml:space="preserve"> </v>
      </c>
      <c r="S313" s="290"/>
      <c r="T313" s="277" t="str">
        <f t="shared" si="23"/>
        <v/>
      </c>
      <c r="U313" s="306"/>
    </row>
    <row r="314" spans="1:21" s="291" customFormat="1" x14ac:dyDescent="0.25">
      <c r="A314" s="277" t="s">
        <v>2208</v>
      </c>
      <c r="B314" s="278"/>
      <c r="C314" s="209" t="s">
        <v>575</v>
      </c>
      <c r="D314" s="209" t="s">
        <v>699</v>
      </c>
      <c r="E314" s="209" t="s">
        <v>700</v>
      </c>
      <c r="F314" s="193" t="s">
        <v>600</v>
      </c>
      <c r="G314" s="193" t="s">
        <v>701</v>
      </c>
      <c r="H314" s="193"/>
      <c r="I314" s="193"/>
      <c r="J314" s="185">
        <v>668</v>
      </c>
      <c r="K314" s="193" t="s">
        <v>332</v>
      </c>
      <c r="L314" s="188"/>
      <c r="M314" s="278"/>
      <c r="N314" s="211" t="s">
        <v>2206</v>
      </c>
      <c r="O314" s="211" t="str">
        <f>INDEX('Standard Descriptions'!$E:$E,MATCH(Guidance!E314,'Standard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4" s="290" t="s">
        <v>2207</v>
      </c>
      <c r="Q314" s="290" t="s">
        <v>310</v>
      </c>
      <c r="R314" s="290" t="str">
        <f t="shared" si="25"/>
        <v xml:space="preserve"> </v>
      </c>
      <c r="S314" s="290"/>
      <c r="T314" s="277" t="str">
        <f t="shared" si="23"/>
        <v/>
      </c>
      <c r="U314" s="306"/>
    </row>
    <row r="315" spans="1:21" s="291" customFormat="1" x14ac:dyDescent="0.25">
      <c r="A315" s="277" t="s">
        <v>2208</v>
      </c>
      <c r="B315" s="278"/>
      <c r="C315" s="209" t="s">
        <v>575</v>
      </c>
      <c r="D315" s="209" t="s">
        <v>699</v>
      </c>
      <c r="E315" s="209" t="s">
        <v>700</v>
      </c>
      <c r="F315" s="193" t="s">
        <v>600</v>
      </c>
      <c r="G315" s="193" t="s">
        <v>703</v>
      </c>
      <c r="H315" s="193"/>
      <c r="I315" s="193"/>
      <c r="J315" s="185">
        <v>669</v>
      </c>
      <c r="K315" s="193" t="s">
        <v>332</v>
      </c>
      <c r="L315" s="188"/>
      <c r="M315" s="278"/>
      <c r="N315" s="211" t="s">
        <v>2206</v>
      </c>
      <c r="O315" s="211" t="str">
        <f>INDEX('Standard Descriptions'!$E:$E,MATCH(Guidance!E315,'Standard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5" s="290" t="s">
        <v>2207</v>
      </c>
      <c r="Q315" s="290" t="s">
        <v>310</v>
      </c>
      <c r="R315" s="290" t="str">
        <f t="shared" si="25"/>
        <v xml:space="preserve"> </v>
      </c>
      <c r="S315" s="290"/>
      <c r="T315" s="277" t="str">
        <f t="shared" si="23"/>
        <v/>
      </c>
      <c r="U315" s="306"/>
    </row>
    <row r="316" spans="1:21" s="291" customFormat="1" x14ac:dyDescent="0.25">
      <c r="A316" s="277" t="s">
        <v>2208</v>
      </c>
      <c r="B316" s="278"/>
      <c r="C316" s="209" t="s">
        <v>575</v>
      </c>
      <c r="D316" s="209" t="s">
        <v>699</v>
      </c>
      <c r="E316" s="209" t="s">
        <v>700</v>
      </c>
      <c r="F316" s="193" t="s">
        <v>600</v>
      </c>
      <c r="G316" s="193" t="s">
        <v>704</v>
      </c>
      <c r="H316" s="193"/>
      <c r="I316" s="193"/>
      <c r="J316" s="185">
        <v>670</v>
      </c>
      <c r="K316" s="193" t="s">
        <v>332</v>
      </c>
      <c r="L316" s="188"/>
      <c r="M316" s="278"/>
      <c r="N316" s="211" t="s">
        <v>2206</v>
      </c>
      <c r="O316" s="211" t="str">
        <f>INDEX('Standard Descriptions'!$E:$E,MATCH(Guidance!E316,'Standard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6" s="290" t="s">
        <v>2207</v>
      </c>
      <c r="Q316" s="290" t="s">
        <v>310</v>
      </c>
      <c r="R316" s="290" t="str">
        <f t="shared" si="25"/>
        <v xml:space="preserve"> </v>
      </c>
      <c r="S316" s="290"/>
      <c r="T316" s="277" t="str">
        <f t="shared" si="23"/>
        <v/>
      </c>
      <c r="U316" s="306"/>
    </row>
    <row r="317" spans="1:21" s="291" customFormat="1" x14ac:dyDescent="0.25">
      <c r="A317" s="277" t="s">
        <v>2208</v>
      </c>
      <c r="B317" s="278"/>
      <c r="C317" s="209" t="s">
        <v>575</v>
      </c>
      <c r="D317" s="209" t="s">
        <v>699</v>
      </c>
      <c r="E317" s="209" t="s">
        <v>700</v>
      </c>
      <c r="F317" s="193" t="s">
        <v>604</v>
      </c>
      <c r="G317" s="193" t="s">
        <v>701</v>
      </c>
      <c r="H317" s="193"/>
      <c r="I317" s="193"/>
      <c r="J317" s="185">
        <v>671</v>
      </c>
      <c r="K317" s="193" t="s">
        <v>332</v>
      </c>
      <c r="L317" s="188"/>
      <c r="M317" s="278"/>
      <c r="N317" s="211" t="s">
        <v>2206</v>
      </c>
      <c r="O317" s="211" t="str">
        <f>INDEX('Standard Descriptions'!$E:$E,MATCH(Guidance!E317,'Standard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7" s="290" t="s">
        <v>2207</v>
      </c>
      <c r="Q317" s="290" t="s">
        <v>310</v>
      </c>
      <c r="R317" s="290" t="str">
        <f t="shared" si="25"/>
        <v xml:space="preserve"> </v>
      </c>
      <c r="S317" s="290"/>
      <c r="T317" s="277" t="str">
        <f t="shared" si="23"/>
        <v/>
      </c>
      <c r="U317" s="306"/>
    </row>
    <row r="318" spans="1:21" s="291" customFormat="1" x14ac:dyDescent="0.25">
      <c r="A318" s="277" t="s">
        <v>2208</v>
      </c>
      <c r="B318" s="278"/>
      <c r="C318" s="209" t="s">
        <v>575</v>
      </c>
      <c r="D318" s="209" t="s">
        <v>699</v>
      </c>
      <c r="E318" s="209" t="s">
        <v>700</v>
      </c>
      <c r="F318" s="193" t="s">
        <v>604</v>
      </c>
      <c r="G318" s="193" t="s">
        <v>703</v>
      </c>
      <c r="H318" s="193"/>
      <c r="I318" s="193"/>
      <c r="J318" s="185">
        <v>672</v>
      </c>
      <c r="K318" s="193" t="s">
        <v>332</v>
      </c>
      <c r="L318" s="188"/>
      <c r="M318" s="278"/>
      <c r="N318" s="211" t="s">
        <v>2206</v>
      </c>
      <c r="O318" s="211" t="str">
        <f>INDEX('Standard Descriptions'!$E:$E,MATCH(Guidance!E318,'Standard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8" s="290" t="s">
        <v>2207</v>
      </c>
      <c r="Q318" s="290" t="s">
        <v>310</v>
      </c>
      <c r="R318" s="290" t="str">
        <f t="shared" si="25"/>
        <v xml:space="preserve"> </v>
      </c>
      <c r="S318" s="290"/>
      <c r="T318" s="277" t="str">
        <f t="shared" si="23"/>
        <v/>
      </c>
      <c r="U318" s="306"/>
    </row>
    <row r="319" spans="1:21" s="291" customFormat="1" x14ac:dyDescent="0.25">
      <c r="A319" s="277" t="s">
        <v>2208</v>
      </c>
      <c r="B319" s="278"/>
      <c r="C319" s="209" t="s">
        <v>575</v>
      </c>
      <c r="D319" s="209" t="s">
        <v>699</v>
      </c>
      <c r="E319" s="209" t="s">
        <v>700</v>
      </c>
      <c r="F319" s="193" t="s">
        <v>604</v>
      </c>
      <c r="G319" s="193" t="s">
        <v>704</v>
      </c>
      <c r="H319" s="193"/>
      <c r="I319" s="193"/>
      <c r="J319" s="185">
        <v>673</v>
      </c>
      <c r="K319" s="193" t="s">
        <v>332</v>
      </c>
      <c r="L319" s="188"/>
      <c r="M319" s="278"/>
      <c r="N319" s="211" t="s">
        <v>2206</v>
      </c>
      <c r="O319" s="211" t="str">
        <f>INDEX('Standard Descriptions'!$E:$E,MATCH(Guidance!E319,'Standard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9" s="290" t="s">
        <v>2207</v>
      </c>
      <c r="Q319" s="290" t="s">
        <v>310</v>
      </c>
      <c r="R319" s="290" t="str">
        <f t="shared" si="25"/>
        <v xml:space="preserve"> </v>
      </c>
      <c r="S319" s="290"/>
      <c r="T319" s="277" t="str">
        <f t="shared" si="23"/>
        <v/>
      </c>
      <c r="U319" s="306"/>
    </row>
    <row r="320" spans="1:21" s="291" customFormat="1" x14ac:dyDescent="0.25">
      <c r="A320" s="277" t="s">
        <v>2208</v>
      </c>
      <c r="B320" s="278"/>
      <c r="C320" s="209" t="s">
        <v>575</v>
      </c>
      <c r="D320" s="209" t="s">
        <v>699</v>
      </c>
      <c r="E320" s="209" t="s">
        <v>700</v>
      </c>
      <c r="F320" s="193" t="s">
        <v>606</v>
      </c>
      <c r="G320" s="193" t="s">
        <v>701</v>
      </c>
      <c r="H320" s="193"/>
      <c r="I320" s="193"/>
      <c r="J320" s="185">
        <v>674</v>
      </c>
      <c r="K320" s="193" t="s">
        <v>332</v>
      </c>
      <c r="L320" s="188"/>
      <c r="M320" s="278"/>
      <c r="N320" s="211" t="s">
        <v>2206</v>
      </c>
      <c r="O320" s="211" t="str">
        <f>INDEX('Standard Descriptions'!$E:$E,MATCH(Guidance!E320,'Standard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0" s="290" t="s">
        <v>2207</v>
      </c>
      <c r="Q320" s="290" t="s">
        <v>310</v>
      </c>
      <c r="R320" s="290" t="str">
        <f t="shared" si="25"/>
        <v xml:space="preserve"> </v>
      </c>
      <c r="S320" s="290"/>
      <c r="T320" s="277" t="str">
        <f t="shared" si="23"/>
        <v/>
      </c>
      <c r="U320" s="306"/>
    </row>
    <row r="321" spans="1:21" s="291" customFormat="1" x14ac:dyDescent="0.25">
      <c r="A321" s="277" t="s">
        <v>2208</v>
      </c>
      <c r="B321" s="278"/>
      <c r="C321" s="209" t="s">
        <v>575</v>
      </c>
      <c r="D321" s="209" t="s">
        <v>699</v>
      </c>
      <c r="E321" s="209" t="s">
        <v>700</v>
      </c>
      <c r="F321" s="193" t="s">
        <v>606</v>
      </c>
      <c r="G321" s="193" t="s">
        <v>703</v>
      </c>
      <c r="H321" s="193"/>
      <c r="I321" s="193"/>
      <c r="J321" s="185">
        <v>675</v>
      </c>
      <c r="K321" s="193" t="s">
        <v>332</v>
      </c>
      <c r="L321" s="188"/>
      <c r="M321" s="278"/>
      <c r="N321" s="211" t="s">
        <v>2206</v>
      </c>
      <c r="O321" s="211" t="str">
        <f>INDEX('Standard Descriptions'!$E:$E,MATCH(Guidance!E321,'Standard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1" s="290" t="s">
        <v>2207</v>
      </c>
      <c r="Q321" s="290" t="s">
        <v>310</v>
      </c>
      <c r="R321" s="290" t="str">
        <f t="shared" si="25"/>
        <v xml:space="preserve"> </v>
      </c>
      <c r="S321" s="290"/>
      <c r="T321" s="277" t="str">
        <f t="shared" si="23"/>
        <v/>
      </c>
      <c r="U321" s="306"/>
    </row>
    <row r="322" spans="1:21" s="291" customFormat="1" x14ac:dyDescent="0.25">
      <c r="A322" s="277" t="s">
        <v>2208</v>
      </c>
      <c r="B322" s="278"/>
      <c r="C322" s="209" t="s">
        <v>575</v>
      </c>
      <c r="D322" s="209" t="s">
        <v>699</v>
      </c>
      <c r="E322" s="209" t="s">
        <v>700</v>
      </c>
      <c r="F322" s="193" t="s">
        <v>606</v>
      </c>
      <c r="G322" s="193" t="s">
        <v>704</v>
      </c>
      <c r="H322" s="193"/>
      <c r="I322" s="193"/>
      <c r="J322" s="185">
        <v>676</v>
      </c>
      <c r="K322" s="193" t="s">
        <v>332</v>
      </c>
      <c r="L322" s="188"/>
      <c r="M322" s="278"/>
      <c r="N322" s="211" t="s">
        <v>2206</v>
      </c>
      <c r="O322" s="211" t="str">
        <f>INDEX('Standard Descriptions'!$E:$E,MATCH(Guidance!E322,'Standard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2" s="290" t="s">
        <v>2207</v>
      </c>
      <c r="Q322" s="290" t="s">
        <v>310</v>
      </c>
      <c r="R322" s="290" t="str">
        <f t="shared" si="25"/>
        <v xml:space="preserve"> </v>
      </c>
      <c r="S322" s="290"/>
      <c r="T322" s="277" t="str">
        <f t="shared" si="23"/>
        <v/>
      </c>
      <c r="U322" s="306"/>
    </row>
    <row r="323" spans="1:21" s="291" customFormat="1" x14ac:dyDescent="0.25">
      <c r="A323" s="277" t="s">
        <v>2208</v>
      </c>
      <c r="B323" s="278"/>
      <c r="C323" s="209" t="s">
        <v>575</v>
      </c>
      <c r="D323" s="209" t="s">
        <v>699</v>
      </c>
      <c r="E323" s="209" t="s">
        <v>700</v>
      </c>
      <c r="F323" s="193" t="s">
        <v>608</v>
      </c>
      <c r="G323" s="193" t="s">
        <v>701</v>
      </c>
      <c r="H323" s="193"/>
      <c r="I323" s="193"/>
      <c r="J323" s="185">
        <v>677</v>
      </c>
      <c r="K323" s="193" t="s">
        <v>332</v>
      </c>
      <c r="L323" s="188"/>
      <c r="M323" s="278"/>
      <c r="N323" s="211" t="s">
        <v>2206</v>
      </c>
      <c r="O323" s="211" t="str">
        <f>INDEX('Standard Descriptions'!$E:$E,MATCH(Guidance!E323,'Standard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3" s="290" t="s">
        <v>2207</v>
      </c>
      <c r="Q323" s="290" t="s">
        <v>310</v>
      </c>
      <c r="R323" s="290" t="str">
        <f t="shared" si="25"/>
        <v xml:space="preserve"> </v>
      </c>
      <c r="S323" s="290"/>
      <c r="T323" s="277" t="str">
        <f t="shared" si="23"/>
        <v/>
      </c>
      <c r="U323" s="306"/>
    </row>
    <row r="324" spans="1:21" s="291" customFormat="1" x14ac:dyDescent="0.25">
      <c r="A324" s="277" t="s">
        <v>2208</v>
      </c>
      <c r="B324" s="278"/>
      <c r="C324" s="209" t="s">
        <v>575</v>
      </c>
      <c r="D324" s="209" t="s">
        <v>699</v>
      </c>
      <c r="E324" s="209" t="s">
        <v>700</v>
      </c>
      <c r="F324" s="193" t="s">
        <v>608</v>
      </c>
      <c r="G324" s="193" t="s">
        <v>703</v>
      </c>
      <c r="H324" s="193"/>
      <c r="I324" s="193"/>
      <c r="J324" s="185">
        <v>678</v>
      </c>
      <c r="K324" s="193" t="s">
        <v>332</v>
      </c>
      <c r="L324" s="188"/>
      <c r="M324" s="278"/>
      <c r="N324" s="211" t="s">
        <v>2206</v>
      </c>
      <c r="O324" s="211" t="str">
        <f>INDEX('Standard Descriptions'!$E:$E,MATCH(Guidance!E324,'Standard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4" s="290" t="s">
        <v>2207</v>
      </c>
      <c r="Q324" s="290" t="s">
        <v>310</v>
      </c>
      <c r="R324" s="290" t="str">
        <f t="shared" si="25"/>
        <v xml:space="preserve"> </v>
      </c>
      <c r="S324" s="290"/>
      <c r="T324" s="277" t="str">
        <f t="shared" ref="T324:T421" si="26">IF(K324="Yes",S324&amp;L324,"")</f>
        <v/>
      </c>
      <c r="U324" s="306"/>
    </row>
    <row r="325" spans="1:21" s="291" customFormat="1" x14ac:dyDescent="0.25">
      <c r="A325" s="277" t="s">
        <v>2208</v>
      </c>
      <c r="B325" s="278"/>
      <c r="C325" s="209" t="s">
        <v>575</v>
      </c>
      <c r="D325" s="209" t="s">
        <v>699</v>
      </c>
      <c r="E325" s="209" t="s">
        <v>700</v>
      </c>
      <c r="F325" s="193" t="s">
        <v>608</v>
      </c>
      <c r="G325" s="193" t="s">
        <v>704</v>
      </c>
      <c r="H325" s="193"/>
      <c r="I325" s="193"/>
      <c r="J325" s="185">
        <v>679</v>
      </c>
      <c r="K325" s="193" t="s">
        <v>332</v>
      </c>
      <c r="L325" s="188"/>
      <c r="M325" s="278"/>
      <c r="N325" s="211" t="s">
        <v>2206</v>
      </c>
      <c r="O325" s="211" t="str">
        <f>INDEX('Standard Descriptions'!$E:$E,MATCH(Guidance!E325,'Standard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5" s="290" t="s">
        <v>2207</v>
      </c>
      <c r="Q325" s="290" t="s">
        <v>310</v>
      </c>
      <c r="R325" s="290" t="str">
        <f t="shared" si="25"/>
        <v xml:space="preserve"> </v>
      </c>
      <c r="S325" s="290"/>
      <c r="T325" s="277" t="str">
        <f t="shared" si="26"/>
        <v/>
      </c>
      <c r="U325" s="306"/>
    </row>
    <row r="326" spans="1:21" s="291" customFormat="1" x14ac:dyDescent="0.25">
      <c r="A326" s="277" t="s">
        <v>2208</v>
      </c>
      <c r="B326" s="278"/>
      <c r="C326" s="209" t="s">
        <v>575</v>
      </c>
      <c r="D326" s="209" t="s">
        <v>699</v>
      </c>
      <c r="E326" s="209" t="s">
        <v>700</v>
      </c>
      <c r="F326" s="193" t="s">
        <v>611</v>
      </c>
      <c r="G326" s="193" t="s">
        <v>701</v>
      </c>
      <c r="H326" s="193"/>
      <c r="I326" s="193"/>
      <c r="J326" s="185">
        <v>680</v>
      </c>
      <c r="K326" s="193" t="s">
        <v>332</v>
      </c>
      <c r="L326" s="188"/>
      <c r="M326" s="278"/>
      <c r="N326" s="211" t="s">
        <v>2206</v>
      </c>
      <c r="O326" s="211" t="str">
        <f>INDEX('Standard Descriptions'!$E:$E,MATCH(Guidance!E326,'Standard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6" s="290" t="s">
        <v>2207</v>
      </c>
      <c r="Q326" s="290" t="s">
        <v>310</v>
      </c>
      <c r="R326" s="290" t="str">
        <f t="shared" si="25"/>
        <v xml:space="preserve"> </v>
      </c>
      <c r="S326" s="290"/>
      <c r="T326" s="277" t="str">
        <f t="shared" si="26"/>
        <v/>
      </c>
      <c r="U326" s="306"/>
    </row>
    <row r="327" spans="1:21" s="291" customFormat="1" x14ac:dyDescent="0.25">
      <c r="A327" s="277" t="s">
        <v>2208</v>
      </c>
      <c r="B327" s="278"/>
      <c r="C327" s="209" t="s">
        <v>575</v>
      </c>
      <c r="D327" s="209" t="s">
        <v>699</v>
      </c>
      <c r="E327" s="209" t="s">
        <v>700</v>
      </c>
      <c r="F327" s="193" t="s">
        <v>611</v>
      </c>
      <c r="G327" s="193" t="s">
        <v>703</v>
      </c>
      <c r="H327" s="193"/>
      <c r="I327" s="193"/>
      <c r="J327" s="185">
        <v>681</v>
      </c>
      <c r="K327" s="193" t="s">
        <v>332</v>
      </c>
      <c r="L327" s="188"/>
      <c r="M327" s="278"/>
      <c r="N327" s="211" t="s">
        <v>2206</v>
      </c>
      <c r="O327" s="211" t="str">
        <f>INDEX('Standard Descriptions'!$E:$E,MATCH(Guidance!E327,'Standard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7" s="290" t="s">
        <v>2207</v>
      </c>
      <c r="Q327" s="290" t="s">
        <v>310</v>
      </c>
      <c r="R327" s="290" t="str">
        <f t="shared" si="25"/>
        <v xml:space="preserve"> </v>
      </c>
      <c r="S327" s="290"/>
      <c r="T327" s="277" t="str">
        <f t="shared" si="26"/>
        <v/>
      </c>
      <c r="U327" s="306"/>
    </row>
    <row r="328" spans="1:21" s="291" customFormat="1" x14ac:dyDescent="0.25">
      <c r="A328" s="277" t="s">
        <v>2208</v>
      </c>
      <c r="B328" s="278"/>
      <c r="C328" s="209" t="s">
        <v>575</v>
      </c>
      <c r="D328" s="209" t="s">
        <v>699</v>
      </c>
      <c r="E328" s="209" t="s">
        <v>700</v>
      </c>
      <c r="F328" s="193" t="s">
        <v>611</v>
      </c>
      <c r="G328" s="193" t="s">
        <v>704</v>
      </c>
      <c r="H328" s="193" t="s">
        <v>711</v>
      </c>
      <c r="I328" s="193" t="s">
        <v>612</v>
      </c>
      <c r="J328" s="185">
        <v>182</v>
      </c>
      <c r="K328" s="193" t="s">
        <v>310</v>
      </c>
      <c r="L328" s="188" t="s">
        <v>2334</v>
      </c>
      <c r="M328" s="278"/>
      <c r="N328" s="211" t="s">
        <v>2206</v>
      </c>
      <c r="O328" s="211" t="str">
        <f>INDEX('Standard Descriptions'!$E:$E,MATCH(Guidance!E328,'Standard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8" s="290" t="s">
        <v>2207</v>
      </c>
      <c r="Q328" s="290" t="s">
        <v>310</v>
      </c>
      <c r="R328" s="290" t="str">
        <f t="shared" si="25"/>
        <v>New Offshore Wind</v>
      </c>
      <c r="S328" s="290" t="str">
        <f t="shared" ref="S328:S421" si="27">IF(R328="","","//**"&amp;R328&amp;": **")</f>
        <v>//**New Offshore Wind: **</v>
      </c>
      <c r="T328" s="277" t="str">
        <f t="shared" si="26"/>
        <v>//**New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U328" s="306"/>
    </row>
    <row r="329" spans="1:21" s="291" customFormat="1" x14ac:dyDescent="0.25">
      <c r="A329" s="277" t="s">
        <v>2208</v>
      </c>
      <c r="B329" s="278"/>
      <c r="C329" s="209" t="s">
        <v>575</v>
      </c>
      <c r="D329" s="209" t="s">
        <v>699</v>
      </c>
      <c r="E329" s="209" t="s">
        <v>700</v>
      </c>
      <c r="F329" s="193" t="s">
        <v>613</v>
      </c>
      <c r="G329" s="193" t="s">
        <v>701</v>
      </c>
      <c r="H329" s="184"/>
      <c r="I329" s="193"/>
      <c r="J329" s="185">
        <v>682</v>
      </c>
      <c r="K329" s="193" t="s">
        <v>332</v>
      </c>
      <c r="L329" s="188"/>
      <c r="M329" s="278"/>
      <c r="N329" s="211" t="s">
        <v>2206</v>
      </c>
      <c r="O329" s="211" t="str">
        <f>INDEX('Standard Descriptions'!$E:$E,MATCH(Guidance!E329,'Standard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9" s="290" t="s">
        <v>2207</v>
      </c>
      <c r="Q329" s="290" t="s">
        <v>310</v>
      </c>
      <c r="R329" s="290" t="str">
        <f t="shared" si="25"/>
        <v xml:space="preserve"> </v>
      </c>
      <c r="S329" s="290"/>
      <c r="T329" s="277" t="str">
        <f t="shared" si="26"/>
        <v/>
      </c>
      <c r="U329" s="306"/>
    </row>
    <row r="330" spans="1:21" s="291" customFormat="1" x14ac:dyDescent="0.25">
      <c r="A330" s="277" t="s">
        <v>2208</v>
      </c>
      <c r="B330" s="278"/>
      <c r="C330" s="209" t="s">
        <v>575</v>
      </c>
      <c r="D330" s="209" t="s">
        <v>699</v>
      </c>
      <c r="E330" s="209" t="s">
        <v>700</v>
      </c>
      <c r="F330" s="193" t="s">
        <v>613</v>
      </c>
      <c r="G330" s="193" t="s">
        <v>703</v>
      </c>
      <c r="H330" s="184"/>
      <c r="I330" s="184"/>
      <c r="J330" s="185">
        <v>683</v>
      </c>
      <c r="K330" s="193" t="s">
        <v>332</v>
      </c>
      <c r="L330" s="188"/>
      <c r="M330" s="278"/>
      <c r="N330" s="211" t="s">
        <v>2206</v>
      </c>
      <c r="O330" s="211" t="str">
        <f>INDEX('Standard Descriptions'!$E:$E,MATCH(Guidance!E330,'Standard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0" s="290" t="s">
        <v>2207</v>
      </c>
      <c r="Q330" s="290" t="s">
        <v>310</v>
      </c>
      <c r="R330" s="290" t="str">
        <f t="shared" si="25"/>
        <v xml:space="preserve"> </v>
      </c>
      <c r="S330" s="290"/>
      <c r="T330" s="277" t="str">
        <f t="shared" si="26"/>
        <v/>
      </c>
      <c r="U330" s="306"/>
    </row>
    <row r="331" spans="1:21" s="291" customFormat="1" x14ac:dyDescent="0.25">
      <c r="A331" s="277" t="s">
        <v>2208</v>
      </c>
      <c r="B331" s="278"/>
      <c r="C331" s="209" t="s">
        <v>575</v>
      </c>
      <c r="D331" s="209" t="s">
        <v>699</v>
      </c>
      <c r="E331" s="209" t="s">
        <v>700</v>
      </c>
      <c r="F331" s="193" t="s">
        <v>613</v>
      </c>
      <c r="G331" s="193" t="s">
        <v>704</v>
      </c>
      <c r="H331" s="184"/>
      <c r="I331" s="184"/>
      <c r="J331" s="185">
        <v>684</v>
      </c>
      <c r="K331" s="193" t="s">
        <v>332</v>
      </c>
      <c r="L331" s="188"/>
      <c r="M331" s="278"/>
      <c r="N331" s="211" t="s">
        <v>2206</v>
      </c>
      <c r="O331" s="211" t="str">
        <f>INDEX('Standard Descriptions'!$E:$E,MATCH(Guidance!E331,'Standard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1" s="290" t="s">
        <v>2207</v>
      </c>
      <c r="Q331" s="290" t="s">
        <v>310</v>
      </c>
      <c r="R331" s="290" t="str">
        <f t="shared" si="25"/>
        <v xml:space="preserve"> </v>
      </c>
      <c r="S331" s="290"/>
      <c r="T331" s="277" t="str">
        <f t="shared" si="26"/>
        <v/>
      </c>
      <c r="U331" s="306"/>
    </row>
    <row r="332" spans="1:21" s="291" customFormat="1" x14ac:dyDescent="0.25">
      <c r="A332" s="277" t="s">
        <v>2208</v>
      </c>
      <c r="B332" s="278"/>
      <c r="C332" s="209" t="s">
        <v>575</v>
      </c>
      <c r="D332" s="209" t="s">
        <v>699</v>
      </c>
      <c r="E332" s="209" t="s">
        <v>700</v>
      </c>
      <c r="F332" s="193" t="s">
        <v>615</v>
      </c>
      <c r="G332" s="193" t="s">
        <v>701</v>
      </c>
      <c r="H332" s="184"/>
      <c r="I332" s="193"/>
      <c r="J332" s="185">
        <v>685</v>
      </c>
      <c r="K332" s="193" t="s">
        <v>332</v>
      </c>
      <c r="L332" s="188"/>
      <c r="M332" s="278"/>
      <c r="N332" s="211" t="s">
        <v>2206</v>
      </c>
      <c r="O332" s="211" t="str">
        <f>INDEX('Standard Descriptions'!$E:$E,MATCH(Guidance!E332,'Standard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2" s="290" t="s">
        <v>2207</v>
      </c>
      <c r="Q332" s="290" t="s">
        <v>310</v>
      </c>
      <c r="R332" s="290" t="str">
        <f t="shared" si="25"/>
        <v xml:space="preserve"> </v>
      </c>
      <c r="S332" s="290"/>
      <c r="T332" s="277" t="str">
        <f t="shared" si="26"/>
        <v/>
      </c>
      <c r="U332" s="306"/>
    </row>
    <row r="333" spans="1:21" s="291" customFormat="1" x14ac:dyDescent="0.25">
      <c r="A333" s="277" t="s">
        <v>2208</v>
      </c>
      <c r="B333" s="278"/>
      <c r="C333" s="209" t="s">
        <v>575</v>
      </c>
      <c r="D333" s="209" t="s">
        <v>699</v>
      </c>
      <c r="E333" s="209" t="s">
        <v>700</v>
      </c>
      <c r="F333" s="193" t="s">
        <v>615</v>
      </c>
      <c r="G333" s="193" t="s">
        <v>703</v>
      </c>
      <c r="H333" s="184"/>
      <c r="I333" s="184"/>
      <c r="J333" s="185">
        <v>686</v>
      </c>
      <c r="K333" s="193" t="s">
        <v>332</v>
      </c>
      <c r="L333" s="188"/>
      <c r="M333" s="278"/>
      <c r="N333" s="211" t="s">
        <v>2206</v>
      </c>
      <c r="O333" s="211" t="str">
        <f>INDEX('Standard Descriptions'!$E:$E,MATCH(Guidance!E333,'Standard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3" s="290" t="s">
        <v>2207</v>
      </c>
      <c r="Q333" s="290" t="s">
        <v>310</v>
      </c>
      <c r="R333" s="290" t="str">
        <f t="shared" si="25"/>
        <v xml:space="preserve"> </v>
      </c>
      <c r="S333" s="290"/>
      <c r="T333" s="277" t="str">
        <f t="shared" si="26"/>
        <v/>
      </c>
      <c r="U333" s="306"/>
    </row>
    <row r="334" spans="1:21" s="291" customFormat="1" x14ac:dyDescent="0.25">
      <c r="A334" s="277" t="s">
        <v>2208</v>
      </c>
      <c r="B334" s="278"/>
      <c r="C334" s="209" t="s">
        <v>575</v>
      </c>
      <c r="D334" s="209" t="s">
        <v>699</v>
      </c>
      <c r="E334" s="209" t="s">
        <v>700</v>
      </c>
      <c r="F334" s="193" t="s">
        <v>615</v>
      </c>
      <c r="G334" s="193" t="s">
        <v>704</v>
      </c>
      <c r="H334" s="184"/>
      <c r="I334" s="193"/>
      <c r="J334" s="185">
        <v>687</v>
      </c>
      <c r="K334" s="193" t="s">
        <v>332</v>
      </c>
      <c r="L334" s="188"/>
      <c r="M334" s="278"/>
      <c r="N334" s="211" t="s">
        <v>2206</v>
      </c>
      <c r="O334" s="211" t="str">
        <f>INDEX('Standard Descriptions'!$E:$E,MATCH(Guidance!E334,'Standard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4" s="290" t="s">
        <v>2207</v>
      </c>
      <c r="Q334" s="290" t="s">
        <v>310</v>
      </c>
      <c r="R334" s="290" t="str">
        <f t="shared" si="25"/>
        <v xml:space="preserve"> </v>
      </c>
      <c r="S334" s="290"/>
      <c r="T334" s="277" t="str">
        <f t="shared" si="26"/>
        <v/>
      </c>
      <c r="U334" s="306"/>
    </row>
    <row r="335" spans="1:21" s="291" customFormat="1" x14ac:dyDescent="0.25">
      <c r="A335" s="277" t="s">
        <v>2208</v>
      </c>
      <c r="B335" s="278"/>
      <c r="C335" s="209" t="s">
        <v>575</v>
      </c>
      <c r="D335" s="209" t="s">
        <v>699</v>
      </c>
      <c r="E335" s="209" t="s">
        <v>700</v>
      </c>
      <c r="F335" s="193" t="s">
        <v>617</v>
      </c>
      <c r="G335" s="193" t="s">
        <v>701</v>
      </c>
      <c r="H335" s="184"/>
      <c r="I335" s="193"/>
      <c r="J335" s="185">
        <v>688</v>
      </c>
      <c r="K335" s="193" t="s">
        <v>332</v>
      </c>
      <c r="L335" s="188"/>
      <c r="M335" s="278"/>
      <c r="N335" s="211" t="s">
        <v>2206</v>
      </c>
      <c r="O335" s="211" t="str">
        <f>INDEX('Standard Descriptions'!$E:$E,MATCH(Guidance!E335,'Standard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5" s="290" t="s">
        <v>2207</v>
      </c>
      <c r="Q335" s="290" t="s">
        <v>310</v>
      </c>
      <c r="R335" s="290" t="str">
        <f t="shared" si="25"/>
        <v xml:space="preserve"> </v>
      </c>
      <c r="S335" s="290"/>
      <c r="T335" s="277" t="str">
        <f t="shared" si="26"/>
        <v/>
      </c>
      <c r="U335" s="306"/>
    </row>
    <row r="336" spans="1:21" s="291" customFormat="1" x14ac:dyDescent="0.25">
      <c r="A336" s="277" t="s">
        <v>2208</v>
      </c>
      <c r="B336" s="278"/>
      <c r="C336" s="209" t="s">
        <v>575</v>
      </c>
      <c r="D336" s="209" t="s">
        <v>699</v>
      </c>
      <c r="E336" s="209" t="s">
        <v>700</v>
      </c>
      <c r="F336" s="193" t="s">
        <v>617</v>
      </c>
      <c r="G336" s="193" t="s">
        <v>703</v>
      </c>
      <c r="H336" s="193"/>
      <c r="I336" s="193"/>
      <c r="J336" s="185">
        <v>689</v>
      </c>
      <c r="K336" s="193" t="s">
        <v>332</v>
      </c>
      <c r="L336" s="188"/>
      <c r="M336" s="278"/>
      <c r="N336" s="211" t="s">
        <v>2206</v>
      </c>
      <c r="O336" s="211" t="str">
        <f>INDEX('Standard Descriptions'!$E:$E,MATCH(Guidance!E336,'Standard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6" s="290" t="s">
        <v>2207</v>
      </c>
      <c r="Q336" s="290" t="s">
        <v>310</v>
      </c>
      <c r="R336" s="290" t="str">
        <f t="shared" si="25"/>
        <v xml:space="preserve"> </v>
      </c>
      <c r="S336" s="290"/>
      <c r="T336" s="277" t="str">
        <f t="shared" si="26"/>
        <v/>
      </c>
      <c r="U336" s="306"/>
    </row>
    <row r="337" spans="1:21" x14ac:dyDescent="0.25">
      <c r="A337" s="277" t="s">
        <v>2208</v>
      </c>
      <c r="C337" s="209" t="s">
        <v>575</v>
      </c>
      <c r="D337" s="209" t="s">
        <v>699</v>
      </c>
      <c r="E337" s="209" t="s">
        <v>700</v>
      </c>
      <c r="F337" s="193" t="s">
        <v>617</v>
      </c>
      <c r="G337" s="193" t="s">
        <v>704</v>
      </c>
      <c r="H337" s="193"/>
      <c r="I337" s="193"/>
      <c r="J337" s="185">
        <v>690</v>
      </c>
      <c r="K337" s="193" t="s">
        <v>332</v>
      </c>
      <c r="L337" s="188"/>
      <c r="N337" s="211" t="s">
        <v>2206</v>
      </c>
      <c r="O337" s="211" t="str">
        <f>INDEX('Standard Descriptions'!$E:$E,MATCH(Guidance!E337,'Standard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7" s="290" t="s">
        <v>2207</v>
      </c>
      <c r="Q337" s="290" t="s">
        <v>310</v>
      </c>
      <c r="R337" s="290" t="str">
        <f t="shared" si="25"/>
        <v xml:space="preserve"> </v>
      </c>
      <c r="S337" s="290"/>
      <c r="T337" s="277" t="str">
        <f t="shared" si="26"/>
        <v/>
      </c>
    </row>
    <row r="338" spans="1:21" s="293" customFormat="1" ht="90" x14ac:dyDescent="0.25">
      <c r="A338" s="293" t="s">
        <v>2205</v>
      </c>
      <c r="B338" s="279"/>
      <c r="C338" s="293" t="s">
        <v>575</v>
      </c>
      <c r="D338" s="293" t="s">
        <v>717</v>
      </c>
      <c r="E338" s="293" t="str">
        <f>E339</f>
        <v>Percent Reduction in Soft Costs of Capacity Construction</v>
      </c>
      <c r="M338" s="279"/>
      <c r="N338" s="295" t="s">
        <v>2206</v>
      </c>
      <c r="O338" s="295" t="str">
        <f>INDEX('Standard Descriptions'!$E:$E,MATCH(Guidance!E338,'Standard Descriptions'!$C:$C,0))</f>
        <v xml:space="preserve"> This policy specifies a reduction in soft costs (costs for things other than capital equipment) for new plants of the selected type(s), such as the costs of permitting, financing, project management, assembly, etc. // </v>
      </c>
      <c r="P338" s="293" t="s">
        <v>2207</v>
      </c>
      <c r="Q338" s="293" t="s">
        <v>310</v>
      </c>
      <c r="S338" s="293" t="str">
        <f t="shared" si="27"/>
        <v/>
      </c>
      <c r="T338" s="293" t="str">
        <f t="shared" si="26"/>
        <v/>
      </c>
      <c r="U338" s="305" t="str">
        <f>N338&amp;O338&amp;P338&amp;T339&amp;T340&amp;T341</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row>
    <row r="339" spans="1:21" x14ac:dyDescent="0.25">
      <c r="A339" s="277" t="s">
        <v>2208</v>
      </c>
      <c r="C339" s="184" t="s">
        <v>575</v>
      </c>
      <c r="D339" s="185" t="s">
        <v>717</v>
      </c>
      <c r="E339" s="185" t="s">
        <v>718</v>
      </c>
      <c r="F339" s="193" t="s">
        <v>594</v>
      </c>
      <c r="G339" s="193"/>
      <c r="H339" s="193" t="s">
        <v>595</v>
      </c>
      <c r="I339" s="193"/>
      <c r="J339" s="185">
        <v>194</v>
      </c>
      <c r="K339" s="193" t="s">
        <v>310</v>
      </c>
      <c r="L339" s="188" t="s">
        <v>2220</v>
      </c>
      <c r="N339" s="211" t="s">
        <v>2206</v>
      </c>
      <c r="O339" s="211" t="str">
        <f>INDEX('Standard Descriptions'!$E:$E,MATCH(Guidance!E339,'Standard Descriptions'!$C:$C,0))</f>
        <v xml:space="preserve"> This policy specifies a reduction in soft costs (costs for things other than capital equipment) for new plants of the selected type(s), such as the costs of permitting, financing, project management, assembly, etc. // </v>
      </c>
      <c r="P339" s="290" t="s">
        <v>2207</v>
      </c>
      <c r="Q339" s="290" t="s">
        <v>310</v>
      </c>
      <c r="R339" s="290" t="str">
        <f>H339&amp;" "&amp;I339</f>
        <v xml:space="preserve">Onshore Wind </v>
      </c>
      <c r="S339" s="290" t="str">
        <f t="shared" si="27"/>
        <v>//**Onshore Wind : **</v>
      </c>
      <c r="T339" s="277" t="str">
        <f t="shared" si="26"/>
        <v>//**Onshore Wind : ** Costs of permitting and financing can be reduced by streamlining permitting processes, but some soft costs (such as labor) may be difficult to reduce via policy.  A value of 50% would be an aggressive soft cost reduction.</v>
      </c>
    </row>
    <row r="340" spans="1:21" x14ac:dyDescent="0.25">
      <c r="A340" s="277" t="s">
        <v>2208</v>
      </c>
      <c r="C340" s="209" t="s">
        <v>575</v>
      </c>
      <c r="D340" s="209" t="s">
        <v>717</v>
      </c>
      <c r="E340" s="209" t="s">
        <v>718</v>
      </c>
      <c r="F340" s="193" t="s">
        <v>596</v>
      </c>
      <c r="G340" s="193"/>
      <c r="H340" s="193" t="s">
        <v>597</v>
      </c>
      <c r="I340" s="193"/>
      <c r="J340" s="185">
        <v>195</v>
      </c>
      <c r="K340" s="193" t="s">
        <v>310</v>
      </c>
      <c r="L340" s="188" t="s">
        <v>2220</v>
      </c>
      <c r="N340" s="211" t="s">
        <v>2206</v>
      </c>
      <c r="O340" s="211" t="str">
        <f>INDEX('Standard Descriptions'!$E:$E,MATCH(Guidance!E340,'Standard Descriptions'!$C:$C,0))</f>
        <v xml:space="preserve"> This policy specifies a reduction in soft costs (costs for things other than capital equipment) for new plants of the selected type(s), such as the costs of permitting, financing, project management, assembly, etc. // </v>
      </c>
      <c r="P340" s="290" t="s">
        <v>2207</v>
      </c>
      <c r="Q340" s="290" t="s">
        <v>310</v>
      </c>
      <c r="R340" s="290" t="str">
        <f>H340&amp;" "&amp;I340</f>
        <v xml:space="preserve">Solar PV </v>
      </c>
      <c r="S340" s="290" t="str">
        <f t="shared" si="27"/>
        <v>//**Solar PV : **</v>
      </c>
      <c r="T340" s="277" t="str">
        <f t="shared" si="26"/>
        <v>//**Solar PV : ** Costs of permitting and financing can be reduced by streamlining permitting processes, but some soft costs (such as labor) may be difficult to reduce via policy.  A value of 50% would be an aggressive soft cost reduction.</v>
      </c>
    </row>
    <row r="341" spans="1:21" x14ac:dyDescent="0.25">
      <c r="A341" s="277" t="s">
        <v>2208</v>
      </c>
      <c r="C341" s="209" t="s">
        <v>575</v>
      </c>
      <c r="D341" s="209" t="s">
        <v>717</v>
      </c>
      <c r="E341" s="209" t="s">
        <v>718</v>
      </c>
      <c r="F341" s="193" t="s">
        <v>611</v>
      </c>
      <c r="G341" s="193"/>
      <c r="H341" s="193" t="s">
        <v>612</v>
      </c>
      <c r="I341" s="193"/>
      <c r="J341" s="185">
        <v>196</v>
      </c>
      <c r="K341" s="193" t="s">
        <v>310</v>
      </c>
      <c r="L341" s="188" t="s">
        <v>2220</v>
      </c>
      <c r="N341" s="211" t="s">
        <v>2206</v>
      </c>
      <c r="O341" s="211" t="str">
        <f>INDEX('Standard Descriptions'!$E:$E,MATCH(Guidance!E341,'Standard Descriptions'!$C:$C,0))</f>
        <v xml:space="preserve"> This policy specifies a reduction in soft costs (costs for things other than capital equipment) for new plants of the selected type(s), such as the costs of permitting, financing, project management, assembly, etc. // </v>
      </c>
      <c r="P341" s="290" t="s">
        <v>2207</v>
      </c>
      <c r="Q341" s="290" t="s">
        <v>310</v>
      </c>
      <c r="R341" s="290" t="str">
        <f>H341&amp;" "&amp;I341</f>
        <v xml:space="preserve">Offshore Wind </v>
      </c>
      <c r="S341" s="290" t="str">
        <f t="shared" si="27"/>
        <v>//**Offshore Wind : **</v>
      </c>
      <c r="T341" s="277" t="str">
        <f t="shared" si="26"/>
        <v>//**Offshore Wind : ** Costs of permitting and financing can be reduced by streamlining permitting processes, but some soft costs (such as labor) may be difficult to reduce via policy.  A value of 50% would be an aggressive soft cost reduction.</v>
      </c>
    </row>
    <row r="342" spans="1:21" ht="45" x14ac:dyDescent="0.25">
      <c r="A342" s="293" t="s">
        <v>2205</v>
      </c>
      <c r="B342" s="279"/>
      <c r="C342" s="309" t="s">
        <v>575</v>
      </c>
      <c r="D342" s="309" t="s">
        <v>726</v>
      </c>
      <c r="E342" s="309" t="s">
        <v>727</v>
      </c>
      <c r="F342" s="311"/>
      <c r="G342" s="311"/>
      <c r="H342" s="311"/>
      <c r="I342" s="311"/>
      <c r="J342" s="310">
        <v>145</v>
      </c>
      <c r="K342" s="311" t="s">
        <v>310</v>
      </c>
      <c r="L342" s="314" t="s">
        <v>2335</v>
      </c>
      <c r="M342" s="279"/>
      <c r="N342" s="295" t="s">
        <v>2206</v>
      </c>
      <c r="O342" s="295" t="str">
        <f>INDEX('Standard Descriptions'!$E:$E,MATCH(Guidance!E342,'Standard Descriptions'!$C:$C,0))</f>
        <v xml:space="preserve"> This policy specifies the reduction in transmission and distribution losses that will be achieved by 2050. // </v>
      </c>
      <c r="P342" s="293" t="s">
        <v>2207</v>
      </c>
      <c r="Q342" s="293" t="s">
        <v>332</v>
      </c>
      <c r="R342" s="293" t="str">
        <f>H342&amp;" "&amp;I342</f>
        <v xml:space="preserve"> </v>
      </c>
      <c r="S342" s="293"/>
      <c r="T342" s="293" t="str">
        <f t="shared" si="26"/>
        <v xml:space="preserve"> The U.S. has transmission and distribution losses of about 6%.  Germany, Japan, Finland, and the Netherlands have T&amp;D losses of around 4%.  Therefore, a 33% policy setting would cause the U.S. to match these countries' current level of T&amp;D losses by 2050.</v>
      </c>
      <c r="U342" s="305" t="str">
        <f>N342&amp;O342&amp;P342&amp;T342</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row>
    <row r="343" spans="1:21" ht="165" x14ac:dyDescent="0.25">
      <c r="A343" s="293" t="s">
        <v>2205</v>
      </c>
      <c r="B343" s="279"/>
      <c r="C343" s="293" t="s">
        <v>575</v>
      </c>
      <c r="D343" s="293" t="s">
        <v>735</v>
      </c>
      <c r="E343" s="293" t="str">
        <f>E344</f>
        <v>Perc Subsidy for Elec Capacity Construction</v>
      </c>
      <c r="F343" s="293"/>
      <c r="G343" s="293"/>
      <c r="H343" s="293"/>
      <c r="I343" s="293"/>
      <c r="J343" s="293"/>
      <c r="K343" s="293"/>
      <c r="L343" s="293"/>
      <c r="M343" s="279"/>
      <c r="N343" s="295" t="s">
        <v>2206</v>
      </c>
      <c r="O343" s="295" t="str">
        <f>INDEX('Standard Descriptions'!$E:$E,MATCH(Guidance!E343,'Standard Descriptions'!$C:$C,0))</f>
        <v xml:space="preserve"> This policy is a subsidy paid by the government to electricity suppliers per unit of new capacity constructed.  This only applies to utilities, not distributed systems (such as rooftop solar). // </v>
      </c>
      <c r="P343" s="293" t="s">
        <v>2207</v>
      </c>
      <c r="Q343" s="293" t="s">
        <v>310</v>
      </c>
      <c r="R343" s="293"/>
      <c r="S343" s="293"/>
      <c r="T343" s="293" t="str">
        <f t="shared" si="26"/>
        <v/>
      </c>
      <c r="U343" s="305" t="str">
        <f>N343&amp;O343&amp;P343&amp;T344&amp;T345&amp;T346&amp;T347&amp;T348&amp;T349&amp;T350&amp;T351&amp;T352&amp;T353&amp;T354&amp;T355&amp;T356</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Massachusetts does not have a capacity construction subsidy for onshore wind. However, the Investment Tax Credit, a similar program for solar power, covers 30% of system costs through 2019, with declining amounts thereafter.//**Solar PV : ** Massachusetts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Massachusetts does not have a capacity construction subsidy for offshore wind. However, the Investment Tax Credit, a similar program for solar power, covers 30% of system costs through 2019, with declining amounts thereafter.</v>
      </c>
    </row>
    <row r="344" spans="1:21" x14ac:dyDescent="0.25">
      <c r="A344" s="277" t="s">
        <v>2208</v>
      </c>
      <c r="C344" s="184" t="s">
        <v>575</v>
      </c>
      <c r="D344" s="183" t="s">
        <v>735</v>
      </c>
      <c r="E344" s="184" t="s">
        <v>736</v>
      </c>
      <c r="F344" s="186" t="s">
        <v>578</v>
      </c>
      <c r="G344" s="186"/>
      <c r="H344" s="193" t="s">
        <v>579</v>
      </c>
      <c r="I344" s="193"/>
      <c r="J344" s="185">
        <v>691</v>
      </c>
      <c r="K344" s="193" t="s">
        <v>332</v>
      </c>
      <c r="L344" s="188"/>
      <c r="N344" s="211" t="s">
        <v>2206</v>
      </c>
      <c r="O344" s="211" t="str">
        <f>INDEX('Standard Descriptions'!$E:$E,MATCH(Guidance!E344,'Standard Descriptions'!$C:$C,0))</f>
        <v xml:space="preserve"> This policy is a subsidy paid by the government to electricity suppliers per unit of new capacity constructed.  This only applies to utilities, not distributed systems (such as rooftop solar). // </v>
      </c>
      <c r="P344" s="290" t="s">
        <v>2207</v>
      </c>
      <c r="Q344" s="290" t="s">
        <v>310</v>
      </c>
      <c r="R344" s="290" t="str">
        <f t="shared" ref="R344:R356" si="28">H344&amp;" "&amp;I344</f>
        <v xml:space="preserve">Hard Coal </v>
      </c>
      <c r="S344" s="290" t="str">
        <f t="shared" si="27"/>
        <v>//**Hard Coal : **</v>
      </c>
      <c r="T344" s="277" t="str">
        <f t="shared" si="26"/>
        <v/>
      </c>
    </row>
    <row r="345" spans="1:21" x14ac:dyDescent="0.25">
      <c r="A345" s="277" t="s">
        <v>2208</v>
      </c>
      <c r="C345" s="209" t="s">
        <v>575</v>
      </c>
      <c r="D345" s="209" t="s">
        <v>735</v>
      </c>
      <c r="E345" s="209" t="s">
        <v>736</v>
      </c>
      <c r="F345" s="193" t="s">
        <v>740</v>
      </c>
      <c r="G345" s="201"/>
      <c r="H345" s="193" t="s">
        <v>741</v>
      </c>
      <c r="I345" s="193"/>
      <c r="J345" s="185">
        <v>692</v>
      </c>
      <c r="K345" s="193" t="s">
        <v>332</v>
      </c>
      <c r="L345" s="188"/>
      <c r="N345" s="211" t="s">
        <v>2206</v>
      </c>
      <c r="O345" s="211" t="str">
        <f>INDEX('Standard Descriptions'!$E:$E,MATCH(Guidance!E345,'Standard Descriptions'!$C:$C,0))</f>
        <v xml:space="preserve"> This policy is a subsidy paid by the government to electricity suppliers per unit of new capacity constructed.  This only applies to utilities, not distributed systems (such as rooftop solar). // </v>
      </c>
      <c r="P345" s="290" t="s">
        <v>2207</v>
      </c>
      <c r="Q345" s="290" t="s">
        <v>310</v>
      </c>
      <c r="R345" s="290" t="str">
        <f t="shared" si="28"/>
        <v xml:space="preserve">Natural Gas </v>
      </c>
      <c r="S345" s="290" t="str">
        <f t="shared" si="27"/>
        <v>//**Natural Gas : **</v>
      </c>
      <c r="T345" s="277" t="str">
        <f t="shared" si="26"/>
        <v/>
      </c>
    </row>
    <row r="346" spans="1:21" x14ac:dyDescent="0.25">
      <c r="A346" s="277" t="s">
        <v>2208</v>
      </c>
      <c r="C346" s="209" t="s">
        <v>575</v>
      </c>
      <c r="D346" s="209" t="s">
        <v>735</v>
      </c>
      <c r="E346" s="209" t="s">
        <v>736</v>
      </c>
      <c r="F346" s="193" t="s">
        <v>588</v>
      </c>
      <c r="G346" s="201"/>
      <c r="H346" s="193" t="s">
        <v>589</v>
      </c>
      <c r="I346" s="193"/>
      <c r="J346" s="185">
        <v>517</v>
      </c>
      <c r="K346" s="193" t="s">
        <v>310</v>
      </c>
      <c r="L346" s="188" t="s">
        <v>2221</v>
      </c>
      <c r="N346" s="211" t="s">
        <v>2206</v>
      </c>
      <c r="O346" s="211" t="str">
        <f>INDEX('Standard Descriptions'!$E:$E,MATCH(Guidance!E346,'Standard Descriptions'!$C:$C,0))</f>
        <v xml:space="preserve"> This policy is a subsidy paid by the government to electricity suppliers per unit of new capacity constructed.  This only applies to utilities, not distributed systems (such as rooftop solar). // </v>
      </c>
      <c r="P346" s="290" t="s">
        <v>2207</v>
      </c>
      <c r="Q346" s="290" t="s">
        <v>310</v>
      </c>
      <c r="R346" s="290" t="str">
        <f t="shared" si="28"/>
        <v xml:space="preserve">Nuclear </v>
      </c>
      <c r="S346" s="290" t="str">
        <f t="shared" si="27"/>
        <v>//**Nuclear : **</v>
      </c>
      <c r="T346" s="277" t="str">
        <f t="shared" si="26"/>
        <v>//**Nuclear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v>
      </c>
    </row>
    <row r="347" spans="1:21" x14ac:dyDescent="0.25">
      <c r="A347" s="277" t="s">
        <v>2208</v>
      </c>
      <c r="C347" s="209" t="s">
        <v>575</v>
      </c>
      <c r="D347" s="209" t="s">
        <v>735</v>
      </c>
      <c r="E347" s="209" t="s">
        <v>736</v>
      </c>
      <c r="F347" s="193" t="s">
        <v>591</v>
      </c>
      <c r="G347" s="201"/>
      <c r="H347" s="193" t="s">
        <v>592</v>
      </c>
      <c r="I347" s="193"/>
      <c r="J347" s="185">
        <v>693</v>
      </c>
      <c r="K347" s="193" t="s">
        <v>332</v>
      </c>
      <c r="L347" s="188"/>
      <c r="N347" s="211" t="s">
        <v>2206</v>
      </c>
      <c r="O347" s="211" t="str">
        <f>INDEX('Standard Descriptions'!$E:$E,MATCH(Guidance!E347,'Standard Descriptions'!$C:$C,0))</f>
        <v xml:space="preserve"> This policy is a subsidy paid by the government to electricity suppliers per unit of new capacity constructed.  This only applies to utilities, not distributed systems (such as rooftop solar). // </v>
      </c>
      <c r="P347" s="290" t="s">
        <v>2207</v>
      </c>
      <c r="Q347" s="290" t="s">
        <v>310</v>
      </c>
      <c r="R347" s="290" t="str">
        <f t="shared" si="28"/>
        <v xml:space="preserve">Hydro </v>
      </c>
      <c r="S347" s="290" t="str">
        <f t="shared" si="27"/>
        <v>//**Hydro : **</v>
      </c>
      <c r="T347" s="277" t="str">
        <f t="shared" si="26"/>
        <v/>
      </c>
    </row>
    <row r="348" spans="1:21" x14ac:dyDescent="0.25">
      <c r="A348" s="277" t="s">
        <v>2208</v>
      </c>
      <c r="C348" s="209" t="s">
        <v>575</v>
      </c>
      <c r="D348" s="209" t="s">
        <v>735</v>
      </c>
      <c r="E348" s="209" t="s">
        <v>736</v>
      </c>
      <c r="F348" s="193" t="s">
        <v>594</v>
      </c>
      <c r="G348" s="201"/>
      <c r="H348" s="193" t="s">
        <v>595</v>
      </c>
      <c r="I348" s="193"/>
      <c r="J348" s="185">
        <v>518</v>
      </c>
      <c r="K348" s="193" t="s">
        <v>310</v>
      </c>
      <c r="L348" s="300" t="str">
        <f>_xlfn.CONCAT('Supporting Data'!$A$6," does not have a capacity construction subsidy for ",LOWER(PolicyLevers!$F$329),". ",'Repeating Values'!$D$8)</f>
        <v xml:space="preserve"> Massachusetts does not have a capacity construction subsidy for onshore wind. However, the Investment Tax Credit, a similar program for solar power, covers 30% of system costs through 2019, with declining amounts thereafter.</v>
      </c>
      <c r="N348" s="211" t="s">
        <v>2206</v>
      </c>
      <c r="O348" s="211" t="str">
        <f>INDEX('Standard Descriptions'!$E:$E,MATCH(Guidance!E348,'Standard Descriptions'!$C:$C,0))</f>
        <v xml:space="preserve"> This policy is a subsidy paid by the government to electricity suppliers per unit of new capacity constructed.  This only applies to utilities, not distributed systems (such as rooftop solar). // </v>
      </c>
      <c r="P348" s="290" t="s">
        <v>2207</v>
      </c>
      <c r="Q348" s="290" t="s">
        <v>310</v>
      </c>
      <c r="R348" s="290" t="str">
        <f t="shared" si="28"/>
        <v xml:space="preserve">Onshore Wind </v>
      </c>
      <c r="S348" s="290" t="str">
        <f t="shared" si="27"/>
        <v>//**Onshore Wind : **</v>
      </c>
      <c r="T348" s="277" t="str">
        <f t="shared" si="26"/>
        <v>//**Onshore Wind : ** Massachusetts does not have a capacity construction subsidy for onshore wind. However, the Investment Tax Credit, a similar program for solar power, covers 30% of system costs through 2019, with declining amounts thereafter.</v>
      </c>
    </row>
    <row r="349" spans="1:21" x14ac:dyDescent="0.25">
      <c r="A349" s="277" t="s">
        <v>2208</v>
      </c>
      <c r="C349" s="209" t="s">
        <v>575</v>
      </c>
      <c r="D349" s="209" t="s">
        <v>735</v>
      </c>
      <c r="E349" s="209" t="s">
        <v>736</v>
      </c>
      <c r="F349" s="193" t="s">
        <v>596</v>
      </c>
      <c r="G349" s="201"/>
      <c r="H349" s="193" t="s">
        <v>597</v>
      </c>
      <c r="I349" s="193"/>
      <c r="J349" s="185">
        <v>519</v>
      </c>
      <c r="K349" s="193" t="s">
        <v>310</v>
      </c>
      <c r="L349" s="300" t="str">
        <f>_xlfn.CONCAT('Supporting Data'!$A$6," does not have a capacity construction subsidy for ",LOWER(PolicyLevers!$F$330),". ",'Repeating Values'!$D$8)</f>
        <v xml:space="preserve"> Massachusetts does not have a capacity construction subsidy for solar pv. However, the Investment Tax Credit, a similar program for solar power, covers 30% of system costs through 2019, with declining amounts thereafter.</v>
      </c>
      <c r="N349" s="211" t="s">
        <v>2206</v>
      </c>
      <c r="O349" s="211" t="str">
        <f>INDEX('Standard Descriptions'!$E:$E,MATCH(Guidance!E349,'Standard Descriptions'!$C:$C,0))</f>
        <v xml:space="preserve"> This policy is a subsidy paid by the government to electricity suppliers per unit of new capacity constructed.  This only applies to utilities, not distributed systems (such as rooftop solar). // </v>
      </c>
      <c r="P349" s="290" t="s">
        <v>2207</v>
      </c>
      <c r="Q349" s="290" t="s">
        <v>310</v>
      </c>
      <c r="R349" s="290" t="str">
        <f t="shared" si="28"/>
        <v xml:space="preserve">Solar PV </v>
      </c>
      <c r="S349" s="290" t="str">
        <f t="shared" si="27"/>
        <v>//**Solar PV : **</v>
      </c>
      <c r="T349" s="277" t="str">
        <f t="shared" si="26"/>
        <v>//**Solar PV : ** Massachusetts does not have a capacity construction subsidy for solar pv. However, the Investment Tax Credit, a similar program for solar power, covers 30% of system costs through 2019, with declining amounts thereafter.</v>
      </c>
    </row>
    <row r="350" spans="1:21" x14ac:dyDescent="0.25">
      <c r="A350" s="277" t="s">
        <v>2208</v>
      </c>
      <c r="C350" s="209" t="s">
        <v>575</v>
      </c>
      <c r="D350" s="209" t="s">
        <v>735</v>
      </c>
      <c r="E350" s="209" t="s">
        <v>736</v>
      </c>
      <c r="F350" s="193" t="s">
        <v>598</v>
      </c>
      <c r="G350" s="201"/>
      <c r="H350" s="193" t="s">
        <v>599</v>
      </c>
      <c r="I350" s="193"/>
      <c r="J350" s="185">
        <v>520</v>
      </c>
      <c r="K350" s="193" t="s">
        <v>310</v>
      </c>
      <c r="L350" s="184"/>
      <c r="N350" s="211" t="s">
        <v>2206</v>
      </c>
      <c r="O350" s="211" t="str">
        <f>INDEX('Standard Descriptions'!$E:$E,MATCH(Guidance!E350,'Standard Descriptions'!$C:$C,0))</f>
        <v xml:space="preserve"> This policy is a subsidy paid by the government to electricity suppliers per unit of new capacity constructed.  This only applies to utilities, not distributed systems (such as rooftop solar). // </v>
      </c>
      <c r="P350" s="290" t="s">
        <v>2207</v>
      </c>
      <c r="Q350" s="290" t="s">
        <v>310</v>
      </c>
      <c r="R350" s="290" t="str">
        <f t="shared" si="28"/>
        <v xml:space="preserve">Solar Thermal </v>
      </c>
      <c r="S350" s="290" t="str">
        <f t="shared" si="27"/>
        <v>//**Solar Thermal : **</v>
      </c>
      <c r="T350" s="277" t="str">
        <f>S350</f>
        <v>//**Solar Thermal : **</v>
      </c>
    </row>
    <row r="351" spans="1:21" x14ac:dyDescent="0.25">
      <c r="A351" s="277" t="s">
        <v>2208</v>
      </c>
      <c r="C351" s="209" t="s">
        <v>575</v>
      </c>
      <c r="D351" s="209" t="s">
        <v>735</v>
      </c>
      <c r="E351" s="209" t="s">
        <v>736</v>
      </c>
      <c r="F351" s="193" t="s">
        <v>600</v>
      </c>
      <c r="G351" s="201"/>
      <c r="H351" s="193" t="s">
        <v>601</v>
      </c>
      <c r="I351" s="193"/>
      <c r="J351" s="185">
        <v>521</v>
      </c>
      <c r="K351" s="193" t="s">
        <v>310</v>
      </c>
      <c r="L351" s="188" t="s">
        <v>2336</v>
      </c>
      <c r="N351" s="211" t="s">
        <v>2206</v>
      </c>
      <c r="O351" s="211" t="str">
        <f>INDEX('Standard Descriptions'!$E:$E,MATCH(Guidance!E351,'Standard Descriptions'!$C:$C,0))</f>
        <v xml:space="preserve"> This policy is a subsidy paid by the government to electricity suppliers per unit of new capacity constructed.  This only applies to utilities, not distributed systems (such as rooftop solar). // </v>
      </c>
      <c r="P351" s="290" t="s">
        <v>2207</v>
      </c>
      <c r="Q351" s="290" t="s">
        <v>310</v>
      </c>
      <c r="R351" s="290" t="str">
        <f t="shared" si="28"/>
        <v xml:space="preserve">Biomass </v>
      </c>
      <c r="S351" s="290" t="str">
        <f t="shared" si="27"/>
        <v>//**Biomass : **</v>
      </c>
      <c r="T351" s="277" t="str">
        <f t="shared" si="26"/>
        <v>//**Biomass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v>
      </c>
    </row>
    <row r="352" spans="1:21" x14ac:dyDescent="0.25">
      <c r="A352" s="277" t="s">
        <v>2208</v>
      </c>
      <c r="C352" s="209" t="s">
        <v>575</v>
      </c>
      <c r="D352" s="209" t="s">
        <v>735</v>
      </c>
      <c r="E352" s="209" t="s">
        <v>736</v>
      </c>
      <c r="F352" s="193" t="s">
        <v>608</v>
      </c>
      <c r="G352" s="201"/>
      <c r="H352" s="193" t="s">
        <v>609</v>
      </c>
      <c r="I352" s="193"/>
      <c r="J352" s="185">
        <v>694</v>
      </c>
      <c r="K352" s="193" t="s">
        <v>332</v>
      </c>
      <c r="L352" s="188"/>
      <c r="N352" s="211" t="s">
        <v>2206</v>
      </c>
      <c r="O352" s="211" t="str">
        <f>INDEX('Standard Descriptions'!$E:$E,MATCH(Guidance!E352,'Standard Descriptions'!$C:$C,0))</f>
        <v xml:space="preserve"> This policy is a subsidy paid by the government to electricity suppliers per unit of new capacity constructed.  This only applies to utilities, not distributed systems (such as rooftop solar). // </v>
      </c>
      <c r="P352" s="290" t="s">
        <v>2207</v>
      </c>
      <c r="Q352" s="290" t="s">
        <v>310</v>
      </c>
      <c r="R352" s="290" t="str">
        <f t="shared" si="28"/>
        <v xml:space="preserve">Lignite </v>
      </c>
      <c r="S352" s="290" t="str">
        <f t="shared" si="27"/>
        <v>//**Lignite : **</v>
      </c>
      <c r="T352" s="277" t="str">
        <f t="shared" si="26"/>
        <v/>
      </c>
    </row>
    <row r="353" spans="1:21" x14ac:dyDescent="0.25">
      <c r="A353" s="277" t="s">
        <v>2208</v>
      </c>
      <c r="C353" s="209" t="s">
        <v>575</v>
      </c>
      <c r="D353" s="209" t="s">
        <v>735</v>
      </c>
      <c r="E353" s="209" t="s">
        <v>736</v>
      </c>
      <c r="F353" s="193" t="s">
        <v>611</v>
      </c>
      <c r="G353" s="201"/>
      <c r="H353" s="193" t="s">
        <v>612</v>
      </c>
      <c r="I353" s="193"/>
      <c r="J353" s="185">
        <v>522</v>
      </c>
      <c r="K353" s="193" t="s">
        <v>310</v>
      </c>
      <c r="L353" s="300" t="str">
        <f>_xlfn.CONCAT('Supporting Data'!$A$6," does not have a capacity construction subsidy for ",LOWER(PolicyLevers!$F$334),". ",'Repeating Values'!$D$8)</f>
        <v xml:space="preserve"> Massachusetts does not have a capacity construction subsidy for offshore wind. However, the Investment Tax Credit, a similar program for solar power, covers 30% of system costs through 2019, with declining amounts thereafter.</v>
      </c>
      <c r="N353" s="211" t="s">
        <v>2206</v>
      </c>
      <c r="O353" s="211" t="str">
        <f>INDEX('Standard Descriptions'!$E:$E,MATCH(Guidance!E353,'Standard Descriptions'!$C:$C,0))</f>
        <v xml:space="preserve"> This policy is a subsidy paid by the government to electricity suppliers per unit of new capacity constructed.  This only applies to utilities, not distributed systems (such as rooftop solar). // </v>
      </c>
      <c r="P353" s="290" t="s">
        <v>2207</v>
      </c>
      <c r="Q353" s="290" t="s">
        <v>310</v>
      </c>
      <c r="R353" s="290" t="str">
        <f t="shared" si="28"/>
        <v xml:space="preserve">Offshore Wind </v>
      </c>
      <c r="S353" s="290" t="str">
        <f t="shared" si="27"/>
        <v>//**Offshore Wind : **</v>
      </c>
      <c r="T353" s="277" t="str">
        <f t="shared" si="26"/>
        <v>//**Offshore Wind : ** Massachusetts does not have a capacity construction subsidy for offshore wind. However, the Investment Tax Credit, a similar program for solar power, covers 30% of system costs through 2019, with declining amounts thereafter.</v>
      </c>
    </row>
    <row r="354" spans="1:21" x14ac:dyDescent="0.25">
      <c r="A354" s="277" t="s">
        <v>2208</v>
      </c>
      <c r="C354" s="209" t="s">
        <v>575</v>
      </c>
      <c r="D354" s="209" t="s">
        <v>735</v>
      </c>
      <c r="E354" s="209" t="s">
        <v>736</v>
      </c>
      <c r="F354" s="193" t="s">
        <v>613</v>
      </c>
      <c r="G354" s="186"/>
      <c r="H354" s="193" t="s">
        <v>614</v>
      </c>
      <c r="I354" s="193"/>
      <c r="J354" s="185">
        <v>695</v>
      </c>
      <c r="K354" s="193" t="s">
        <v>332</v>
      </c>
      <c r="L354" s="188"/>
      <c r="N354" s="211" t="s">
        <v>2206</v>
      </c>
      <c r="O354" s="211" t="str">
        <f>INDEX('Standard Descriptions'!$E:$E,MATCH(Guidance!E354,'Standard Descriptions'!$C:$C,0))</f>
        <v xml:space="preserve"> This policy is a subsidy paid by the government to electricity suppliers per unit of new capacity constructed.  This only applies to utilities, not distributed systems (such as rooftop solar). // </v>
      </c>
      <c r="P354" s="290" t="s">
        <v>2207</v>
      </c>
      <c r="Q354" s="290" t="s">
        <v>310</v>
      </c>
      <c r="R354" s="290" t="str">
        <f t="shared" si="28"/>
        <v xml:space="preserve">Crude Oil </v>
      </c>
      <c r="S354" s="290" t="str">
        <f t="shared" si="27"/>
        <v>//**Crude Oil : **</v>
      </c>
      <c r="T354" s="277" t="str">
        <f t="shared" si="26"/>
        <v/>
      </c>
    </row>
    <row r="355" spans="1:21" x14ac:dyDescent="0.25">
      <c r="A355" s="277" t="s">
        <v>2208</v>
      </c>
      <c r="C355" s="209" t="s">
        <v>575</v>
      </c>
      <c r="D355" s="209" t="s">
        <v>735</v>
      </c>
      <c r="E355" s="209" t="s">
        <v>736</v>
      </c>
      <c r="F355" s="193" t="s">
        <v>615</v>
      </c>
      <c r="G355" s="186"/>
      <c r="H355" s="193" t="s">
        <v>616</v>
      </c>
      <c r="I355" s="193"/>
      <c r="J355" s="185">
        <v>696</v>
      </c>
      <c r="K355" s="193" t="s">
        <v>332</v>
      </c>
      <c r="L355" s="188"/>
      <c r="N355" s="211" t="s">
        <v>2206</v>
      </c>
      <c r="O355" s="211" t="str">
        <f>INDEX('Standard Descriptions'!$E:$E,MATCH(Guidance!E355,'Standard Descriptions'!$C:$C,0))</f>
        <v xml:space="preserve"> This policy is a subsidy paid by the government to electricity suppliers per unit of new capacity constructed.  This only applies to utilities, not distributed systems (such as rooftop solar). // </v>
      </c>
      <c r="P355" s="290" t="s">
        <v>2207</v>
      </c>
      <c r="Q355" s="290" t="s">
        <v>310</v>
      </c>
      <c r="R355" s="290" t="str">
        <f t="shared" si="28"/>
        <v xml:space="preserve">Heavy or Residual Fuel Oil </v>
      </c>
      <c r="S355" s="290" t="str">
        <f t="shared" si="27"/>
        <v>//**Heavy or Residual Fuel Oil : **</v>
      </c>
      <c r="T355" s="277" t="str">
        <f t="shared" si="26"/>
        <v/>
      </c>
    </row>
    <row r="356" spans="1:21" x14ac:dyDescent="0.25">
      <c r="A356" s="277" t="s">
        <v>2208</v>
      </c>
      <c r="C356" s="209" t="s">
        <v>575</v>
      </c>
      <c r="D356" s="209" t="s">
        <v>735</v>
      </c>
      <c r="E356" s="209" t="s">
        <v>736</v>
      </c>
      <c r="F356" s="193" t="s">
        <v>617</v>
      </c>
      <c r="G356" s="186"/>
      <c r="H356" s="193" t="s">
        <v>618</v>
      </c>
      <c r="I356" s="193"/>
      <c r="J356" s="185">
        <v>697</v>
      </c>
      <c r="K356" s="193" t="s">
        <v>332</v>
      </c>
      <c r="L356" s="188"/>
      <c r="N356" s="211" t="s">
        <v>2206</v>
      </c>
      <c r="O356" s="211" t="str">
        <f>INDEX('Standard Descriptions'!$E:$E,MATCH(Guidance!E356,'Standard Descriptions'!$C:$C,0))</f>
        <v xml:space="preserve"> This policy is a subsidy paid by the government to electricity suppliers per unit of new capacity constructed.  This only applies to utilities, not distributed systems (such as rooftop solar). // </v>
      </c>
      <c r="P356" s="290" t="s">
        <v>2207</v>
      </c>
      <c r="Q356" s="290" t="s">
        <v>310</v>
      </c>
      <c r="R356" s="290" t="str">
        <f t="shared" si="28"/>
        <v xml:space="preserve">Municipal Solid Waste </v>
      </c>
      <c r="S356" s="290" t="str">
        <f t="shared" si="27"/>
        <v>//**Municipal Solid Waste : **</v>
      </c>
      <c r="T356" s="277" t="str">
        <f t="shared" si="26"/>
        <v/>
      </c>
    </row>
    <row r="357" spans="1:21" s="292" customFormat="1" ht="180" x14ac:dyDescent="0.25">
      <c r="A357" s="292" t="s">
        <v>2205</v>
      </c>
      <c r="B357" s="278"/>
      <c r="C357" s="292" t="s">
        <v>575</v>
      </c>
      <c r="D357" s="292" t="s">
        <v>747</v>
      </c>
      <c r="E357" s="292" t="str">
        <f>E358</f>
        <v>Subsidy for Elec Production by Fuel</v>
      </c>
      <c r="M357" s="278"/>
      <c r="N357" s="294" t="s">
        <v>2206</v>
      </c>
      <c r="O357" s="294" t="str">
        <f>INDEX('Standard Descriptions'!$E:$E,MATCH(Guidance!E357,'Standard Descriptions'!$C:$C,0))</f>
        <v xml:space="preserve"> This policy is a subsidy paid by the government to suppliers of electricity per unit of electricity generated from the selected plant type(s). // </v>
      </c>
      <c r="P357" s="292" t="s">
        <v>2207</v>
      </c>
      <c r="Q357" s="292" t="s">
        <v>310</v>
      </c>
      <c r="S357" s="292" t="str">
        <f t="shared" si="27"/>
        <v/>
      </c>
      <c r="T357" s="292" t="str">
        <f t="shared" si="26"/>
        <v/>
      </c>
      <c r="U357" s="305" t="str">
        <f>N357&amp;O357&amp;P357&amp;T358&amp;T359&amp;T360&amp;T361&amp;T362&amp;T363&amp;T364&amp;T365&amp;T366&amp;T367&amp;T368&amp;T369&amp;T370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58" spans="1:21" x14ac:dyDescent="0.25">
      <c r="A358" s="277" t="s">
        <v>2208</v>
      </c>
      <c r="C358" s="183" t="s">
        <v>575</v>
      </c>
      <c r="D358" s="183" t="s">
        <v>747</v>
      </c>
      <c r="E358" s="183" t="s">
        <v>748</v>
      </c>
      <c r="F358" s="186" t="s">
        <v>578</v>
      </c>
      <c r="G358" s="186"/>
      <c r="H358" s="193" t="s">
        <v>579</v>
      </c>
      <c r="I358" s="186"/>
      <c r="J358" s="185">
        <v>698</v>
      </c>
      <c r="K358" s="193" t="s">
        <v>332</v>
      </c>
      <c r="L358" s="188"/>
      <c r="N358" s="211" t="s">
        <v>2206</v>
      </c>
      <c r="O358" s="211" t="str">
        <f>INDEX('Standard Descriptions'!$E:$E,MATCH(Guidance!E358,'Standard Descriptions'!$C:$C,0))</f>
        <v xml:space="preserve"> This policy is a subsidy paid by the government to suppliers of electricity per unit of electricity generated from the selected plant type(s). // </v>
      </c>
      <c r="P358" s="290" t="s">
        <v>2207</v>
      </c>
      <c r="Q358" s="290" t="s">
        <v>310</v>
      </c>
      <c r="R358" s="290" t="str">
        <f t="shared" ref="R358:R370" si="29">H358&amp;" "&amp;I358</f>
        <v xml:space="preserve">Hard Coal </v>
      </c>
      <c r="S358" s="290" t="str">
        <f t="shared" si="27"/>
        <v>//**Hard Coal : **</v>
      </c>
      <c r="T358" s="277" t="str">
        <f t="shared" si="26"/>
        <v/>
      </c>
    </row>
    <row r="359" spans="1:21" x14ac:dyDescent="0.25">
      <c r="A359" s="277" t="s">
        <v>2208</v>
      </c>
      <c r="C359" s="191" t="s">
        <v>575</v>
      </c>
      <c r="D359" s="191" t="s">
        <v>747</v>
      </c>
      <c r="E359" s="191" t="s">
        <v>748</v>
      </c>
      <c r="F359" s="193" t="s">
        <v>740</v>
      </c>
      <c r="G359" s="201"/>
      <c r="H359" s="193" t="s">
        <v>741</v>
      </c>
      <c r="I359" s="201"/>
      <c r="J359" s="185">
        <v>699</v>
      </c>
      <c r="K359" s="193" t="s">
        <v>332</v>
      </c>
      <c r="L359" s="188"/>
      <c r="N359" s="211" t="s">
        <v>2206</v>
      </c>
      <c r="O359" s="211" t="str">
        <f>INDEX('Standard Descriptions'!$E:$E,MATCH(Guidance!E359,'Standard Descriptions'!$C:$C,0))</f>
        <v xml:space="preserve"> This policy is a subsidy paid by the government to suppliers of electricity per unit of electricity generated from the selected plant type(s). // </v>
      </c>
      <c r="P359" s="290" t="s">
        <v>2207</v>
      </c>
      <c r="Q359" s="290" t="s">
        <v>310</v>
      </c>
      <c r="R359" s="290" t="str">
        <f t="shared" si="29"/>
        <v xml:space="preserve">Natural Gas </v>
      </c>
      <c r="S359" s="290" t="str">
        <f t="shared" si="27"/>
        <v>//**Natural Gas : **</v>
      </c>
      <c r="T359" s="277" t="str">
        <f t="shared" si="26"/>
        <v/>
      </c>
    </row>
    <row r="360" spans="1:21" x14ac:dyDescent="0.25">
      <c r="A360" s="277" t="s">
        <v>2208</v>
      </c>
      <c r="C360" s="191" t="s">
        <v>575</v>
      </c>
      <c r="D360" s="191" t="s">
        <v>747</v>
      </c>
      <c r="E360" s="191" t="s">
        <v>748</v>
      </c>
      <c r="F360" s="193" t="s">
        <v>588</v>
      </c>
      <c r="G360" s="201"/>
      <c r="H360" s="193" t="s">
        <v>589</v>
      </c>
      <c r="I360" s="201"/>
      <c r="J360" s="43">
        <v>37</v>
      </c>
      <c r="K360" s="193" t="s">
        <v>310</v>
      </c>
      <c r="L360"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0" s="211" t="s">
        <v>2206</v>
      </c>
      <c r="O360" s="211" t="str">
        <f>INDEX('Standard Descriptions'!$E:$E,MATCH(Guidance!E360,'Standard Descriptions'!$C:$C,0))</f>
        <v xml:space="preserve"> This policy is a subsidy paid by the government to suppliers of electricity per unit of electricity generated from the selected plant type(s). // </v>
      </c>
      <c r="P360" s="290" t="s">
        <v>2207</v>
      </c>
      <c r="Q360" s="290" t="s">
        <v>310</v>
      </c>
      <c r="R360" s="290" t="str">
        <f t="shared" si="29"/>
        <v xml:space="preserve">Nuclear </v>
      </c>
      <c r="S360" s="290" t="str">
        <f t="shared" si="27"/>
        <v>//**Nuclear : **</v>
      </c>
      <c r="T360" s="277" t="str">
        <f t="shared" si="26"/>
        <v>//**Nuclear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1" spans="1:21" x14ac:dyDescent="0.25">
      <c r="A361" s="277" t="s">
        <v>2208</v>
      </c>
      <c r="C361" s="191" t="s">
        <v>575</v>
      </c>
      <c r="D361" s="191" t="s">
        <v>747</v>
      </c>
      <c r="E361" s="191" t="s">
        <v>748</v>
      </c>
      <c r="F361" s="193" t="s">
        <v>591</v>
      </c>
      <c r="G361" s="201"/>
      <c r="H361" s="193" t="s">
        <v>592</v>
      </c>
      <c r="I361" s="201"/>
      <c r="J361" s="43">
        <v>700</v>
      </c>
      <c r="K361" s="193" t="s">
        <v>332</v>
      </c>
      <c r="L361"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1" s="211" t="s">
        <v>2206</v>
      </c>
      <c r="O361" s="211" t="str">
        <f>INDEX('Standard Descriptions'!$E:$E,MATCH(Guidance!E361,'Standard Descriptions'!$C:$C,0))</f>
        <v xml:space="preserve"> This policy is a subsidy paid by the government to suppliers of electricity per unit of electricity generated from the selected plant type(s). // </v>
      </c>
      <c r="P361" s="290" t="s">
        <v>2207</v>
      </c>
      <c r="Q361" s="290" t="s">
        <v>310</v>
      </c>
      <c r="R361" s="290" t="str">
        <f t="shared" si="29"/>
        <v xml:space="preserve">Hydro </v>
      </c>
      <c r="S361" s="290" t="str">
        <f t="shared" si="27"/>
        <v>//**Hydro : **</v>
      </c>
      <c r="T361" s="277" t="str">
        <f t="shared" si="26"/>
        <v/>
      </c>
    </row>
    <row r="362" spans="1:21" x14ac:dyDescent="0.25">
      <c r="A362" s="277" t="s">
        <v>2208</v>
      </c>
      <c r="C362" s="191" t="s">
        <v>575</v>
      </c>
      <c r="D362" s="191" t="s">
        <v>747</v>
      </c>
      <c r="E362" s="191" t="s">
        <v>748</v>
      </c>
      <c r="F362" s="193" t="s">
        <v>594</v>
      </c>
      <c r="G362" s="201"/>
      <c r="H362" s="193" t="s">
        <v>595</v>
      </c>
      <c r="I362" s="201"/>
      <c r="J362" s="43">
        <v>39</v>
      </c>
      <c r="K362" s="193" t="s">
        <v>310</v>
      </c>
      <c r="L362"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2" s="211" t="s">
        <v>2206</v>
      </c>
      <c r="O362" s="211" t="str">
        <f>INDEX('Standard Descriptions'!$E:$E,MATCH(Guidance!E362,'Standard Descriptions'!$C:$C,0))</f>
        <v xml:space="preserve"> This policy is a subsidy paid by the government to suppliers of electricity per unit of electricity generated from the selected plant type(s). // </v>
      </c>
      <c r="P362" s="290" t="s">
        <v>2207</v>
      </c>
      <c r="Q362" s="290" t="s">
        <v>310</v>
      </c>
      <c r="R362" s="290" t="str">
        <f t="shared" si="29"/>
        <v xml:space="preserve">Onshore Wind </v>
      </c>
      <c r="S362" s="290" t="str">
        <f t="shared" si="27"/>
        <v>//**Onshore Wind : **</v>
      </c>
      <c r="T362" s="277" t="str">
        <f t="shared" si="26"/>
        <v>//**Onshore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3" spans="1:21" x14ac:dyDescent="0.25">
      <c r="A363" s="277" t="s">
        <v>2208</v>
      </c>
      <c r="C363" s="191" t="s">
        <v>575</v>
      </c>
      <c r="D363" s="191" t="s">
        <v>747</v>
      </c>
      <c r="E363" s="191" t="s">
        <v>748</v>
      </c>
      <c r="F363" s="193" t="s">
        <v>596</v>
      </c>
      <c r="G363" s="201"/>
      <c r="H363" s="193" t="s">
        <v>597</v>
      </c>
      <c r="I363" s="201"/>
      <c r="J363" s="43">
        <v>40</v>
      </c>
      <c r="K363" s="193" t="s">
        <v>310</v>
      </c>
      <c r="L363"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3" s="211" t="s">
        <v>2206</v>
      </c>
      <c r="O363" s="211" t="str">
        <f>INDEX('Standard Descriptions'!$E:$E,MATCH(Guidance!E363,'Standard Descriptions'!$C:$C,0))</f>
        <v xml:space="preserve"> This policy is a subsidy paid by the government to suppliers of electricity per unit of electricity generated from the selected plant type(s). // </v>
      </c>
      <c r="P363" s="290" t="s">
        <v>2207</v>
      </c>
      <c r="Q363" s="290" t="s">
        <v>310</v>
      </c>
      <c r="R363" s="290" t="str">
        <f t="shared" si="29"/>
        <v xml:space="preserve">Solar PV </v>
      </c>
      <c r="S363" s="290" t="str">
        <f t="shared" si="27"/>
        <v>//**Solar PV : **</v>
      </c>
      <c r="T363" s="277" t="str">
        <f t="shared" si="26"/>
        <v>//**Solar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4" spans="1:21" x14ac:dyDescent="0.25">
      <c r="A364" s="277" t="s">
        <v>2208</v>
      </c>
      <c r="C364" s="191" t="s">
        <v>575</v>
      </c>
      <c r="D364" s="191" t="s">
        <v>747</v>
      </c>
      <c r="E364" s="191" t="s">
        <v>748</v>
      </c>
      <c r="F364" s="193" t="s">
        <v>598</v>
      </c>
      <c r="G364" s="201"/>
      <c r="H364" s="193" t="s">
        <v>599</v>
      </c>
      <c r="I364" s="201"/>
      <c r="J364" s="43">
        <v>41</v>
      </c>
      <c r="K364" s="193" t="s">
        <v>310</v>
      </c>
      <c r="L364"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4" s="211" t="s">
        <v>2206</v>
      </c>
      <c r="O364" s="211" t="str">
        <f>INDEX('Standard Descriptions'!$E:$E,MATCH(Guidance!E364,'Standard Descriptions'!$C:$C,0))</f>
        <v xml:space="preserve"> This policy is a subsidy paid by the government to suppliers of electricity per unit of electricity generated from the selected plant type(s). // </v>
      </c>
      <c r="P364" s="290" t="s">
        <v>2207</v>
      </c>
      <c r="Q364" s="290" t="s">
        <v>310</v>
      </c>
      <c r="R364" s="290" t="str">
        <f t="shared" si="29"/>
        <v xml:space="preserve">Solar Thermal </v>
      </c>
      <c r="S364" s="290" t="str">
        <f t="shared" si="27"/>
        <v>//**Solar Thermal : **</v>
      </c>
      <c r="T364" s="277" t="str">
        <f t="shared" si="26"/>
        <v>//**Solar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5" spans="1:21" x14ac:dyDescent="0.25">
      <c r="A365" s="277" t="s">
        <v>2208</v>
      </c>
      <c r="C365" s="191" t="s">
        <v>575</v>
      </c>
      <c r="D365" s="191" t="s">
        <v>747</v>
      </c>
      <c r="E365" s="191" t="s">
        <v>748</v>
      </c>
      <c r="F365" s="193" t="s">
        <v>600</v>
      </c>
      <c r="G365" s="201"/>
      <c r="H365" s="193" t="s">
        <v>601</v>
      </c>
      <c r="I365" s="201"/>
      <c r="J365" s="43">
        <v>42</v>
      </c>
      <c r="K365" s="193" t="s">
        <v>310</v>
      </c>
      <c r="L365"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5" s="211" t="s">
        <v>2206</v>
      </c>
      <c r="O365" s="211" t="str">
        <f>INDEX('Standard Descriptions'!$E:$E,MATCH(Guidance!E365,'Standard Descriptions'!$C:$C,0))</f>
        <v xml:space="preserve"> This policy is a subsidy paid by the government to suppliers of electricity per unit of electricity generated from the selected plant type(s). // </v>
      </c>
      <c r="P365" s="290" t="s">
        <v>2207</v>
      </c>
      <c r="Q365" s="290" t="s">
        <v>310</v>
      </c>
      <c r="R365" s="290" t="str">
        <f t="shared" si="29"/>
        <v xml:space="preserve">Biomass </v>
      </c>
      <c r="S365" s="290" t="str">
        <f t="shared" si="27"/>
        <v>//**Biomass : **</v>
      </c>
      <c r="T365" s="277" t="str">
        <f t="shared" si="26"/>
        <v>//**Biomass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6" spans="1:21" x14ac:dyDescent="0.25">
      <c r="A366" s="277" t="s">
        <v>2208</v>
      </c>
      <c r="C366" s="191" t="s">
        <v>575</v>
      </c>
      <c r="D366" s="191" t="s">
        <v>747</v>
      </c>
      <c r="E366" s="191" t="s">
        <v>748</v>
      </c>
      <c r="F366" s="193" t="s">
        <v>608</v>
      </c>
      <c r="G366" s="201"/>
      <c r="H366" s="193" t="s">
        <v>609</v>
      </c>
      <c r="I366" s="201"/>
      <c r="J366" s="43">
        <v>701</v>
      </c>
      <c r="K366" s="193" t="s">
        <v>332</v>
      </c>
      <c r="L366" s="183"/>
      <c r="N366" s="211" t="s">
        <v>2206</v>
      </c>
      <c r="O366" s="211" t="str">
        <f>INDEX('Standard Descriptions'!$E:$E,MATCH(Guidance!E366,'Standard Descriptions'!$C:$C,0))</f>
        <v xml:space="preserve"> This policy is a subsidy paid by the government to suppliers of electricity per unit of electricity generated from the selected plant type(s). // </v>
      </c>
      <c r="P366" s="290" t="s">
        <v>2207</v>
      </c>
      <c r="Q366" s="290" t="s">
        <v>310</v>
      </c>
      <c r="R366" s="290" t="str">
        <f t="shared" si="29"/>
        <v xml:space="preserve">Lignite </v>
      </c>
      <c r="S366" s="290" t="str">
        <f t="shared" si="27"/>
        <v>//**Lignite : **</v>
      </c>
      <c r="T366" s="277" t="str">
        <f t="shared" si="26"/>
        <v/>
      </c>
    </row>
    <row r="367" spans="1:21" x14ac:dyDescent="0.25">
      <c r="A367" s="277" t="s">
        <v>2208</v>
      </c>
      <c r="C367" s="191" t="s">
        <v>575</v>
      </c>
      <c r="D367" s="191" t="s">
        <v>747</v>
      </c>
      <c r="E367" s="191" t="s">
        <v>748</v>
      </c>
      <c r="F367" s="193" t="s">
        <v>611</v>
      </c>
      <c r="G367" s="201"/>
      <c r="H367" s="193" t="s">
        <v>612</v>
      </c>
      <c r="I367" s="201"/>
      <c r="J367" s="43">
        <v>184</v>
      </c>
      <c r="K367" s="193" t="s">
        <v>310</v>
      </c>
      <c r="L367"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7" s="211" t="s">
        <v>2206</v>
      </c>
      <c r="O367" s="211" t="str">
        <f>INDEX('Standard Descriptions'!$E:$E,MATCH(Guidance!E367,'Standard Descriptions'!$C:$C,0))</f>
        <v xml:space="preserve"> This policy is a subsidy paid by the government to suppliers of electricity per unit of electricity generated from the selected plant type(s). // </v>
      </c>
      <c r="P367" s="290" t="s">
        <v>2207</v>
      </c>
      <c r="Q367" s="290" t="s">
        <v>310</v>
      </c>
      <c r="R367" s="290" t="str">
        <f t="shared" si="29"/>
        <v xml:space="preserve">Offshore Wind </v>
      </c>
      <c r="S367" s="290" t="str">
        <f t="shared" si="27"/>
        <v>//**Offshore Wind : **</v>
      </c>
      <c r="T367" s="277" t="str">
        <f t="shared" si="26"/>
        <v>//**Offshore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8" spans="1:21" x14ac:dyDescent="0.25">
      <c r="A368" s="277" t="s">
        <v>2208</v>
      </c>
      <c r="C368" s="191" t="s">
        <v>575</v>
      </c>
      <c r="D368" s="191" t="s">
        <v>747</v>
      </c>
      <c r="E368" s="191" t="s">
        <v>748</v>
      </c>
      <c r="F368" s="193" t="s">
        <v>613</v>
      </c>
      <c r="G368" s="186"/>
      <c r="H368" s="193" t="s">
        <v>614</v>
      </c>
      <c r="I368" s="201"/>
      <c r="J368" s="43">
        <v>702</v>
      </c>
      <c r="K368" s="193" t="s">
        <v>332</v>
      </c>
      <c r="L368" s="188"/>
      <c r="N368" s="211" t="s">
        <v>2206</v>
      </c>
      <c r="O368" s="211" t="str">
        <f>INDEX('Standard Descriptions'!$E:$E,MATCH(Guidance!E368,'Standard Descriptions'!$C:$C,0))</f>
        <v xml:space="preserve"> This policy is a subsidy paid by the government to suppliers of electricity per unit of electricity generated from the selected plant type(s). // </v>
      </c>
      <c r="P368" s="290" t="s">
        <v>2207</v>
      </c>
      <c r="Q368" s="290" t="s">
        <v>310</v>
      </c>
      <c r="R368" s="290" t="str">
        <f t="shared" si="29"/>
        <v xml:space="preserve">Crude Oil </v>
      </c>
      <c r="S368" s="290" t="str">
        <f t="shared" si="27"/>
        <v>//**Crude Oil : **</v>
      </c>
      <c r="T368" s="277" t="str">
        <f t="shared" si="26"/>
        <v/>
      </c>
    </row>
    <row r="369" spans="1:24" x14ac:dyDescent="0.25">
      <c r="A369" s="277" t="s">
        <v>2208</v>
      </c>
      <c r="C369" s="191" t="s">
        <v>575</v>
      </c>
      <c r="D369" s="191" t="s">
        <v>747</v>
      </c>
      <c r="E369" s="191" t="s">
        <v>748</v>
      </c>
      <c r="F369" s="193" t="s">
        <v>615</v>
      </c>
      <c r="G369" s="186"/>
      <c r="H369" s="193" t="s">
        <v>616</v>
      </c>
      <c r="I369" s="201"/>
      <c r="J369" s="43">
        <v>703</v>
      </c>
      <c r="K369" s="193" t="s">
        <v>332</v>
      </c>
      <c r="L369" s="188"/>
      <c r="N369" s="211" t="s">
        <v>2206</v>
      </c>
      <c r="O369" s="211" t="str">
        <f>INDEX('Standard Descriptions'!$E:$E,MATCH(Guidance!E369,'Standard Descriptions'!$C:$C,0))</f>
        <v xml:space="preserve"> This policy is a subsidy paid by the government to suppliers of electricity per unit of electricity generated from the selected plant type(s). // </v>
      </c>
      <c r="P369" s="290" t="s">
        <v>2207</v>
      </c>
      <c r="Q369" s="290" t="s">
        <v>310</v>
      </c>
      <c r="R369" s="290" t="str">
        <f t="shared" si="29"/>
        <v xml:space="preserve">Heavy or Residual Fuel Oil </v>
      </c>
      <c r="S369" s="290" t="str">
        <f t="shared" si="27"/>
        <v>//**Heavy or Residual Fuel Oil : **</v>
      </c>
      <c r="T369" s="277" t="str">
        <f t="shared" si="26"/>
        <v/>
      </c>
    </row>
    <row r="370" spans="1:24" x14ac:dyDescent="0.25">
      <c r="A370" s="277" t="s">
        <v>2208</v>
      </c>
      <c r="C370" s="191" t="s">
        <v>575</v>
      </c>
      <c r="D370" s="191" t="s">
        <v>747</v>
      </c>
      <c r="E370" s="191" t="s">
        <v>748</v>
      </c>
      <c r="F370" s="193" t="s">
        <v>617</v>
      </c>
      <c r="G370" s="186"/>
      <c r="H370" s="193" t="s">
        <v>618</v>
      </c>
      <c r="I370" s="201"/>
      <c r="J370" s="43">
        <v>704</v>
      </c>
      <c r="K370" s="193" t="s">
        <v>332</v>
      </c>
      <c r="L370" s="188"/>
      <c r="N370" s="211" t="s">
        <v>2206</v>
      </c>
      <c r="O370" s="211" t="str">
        <f>INDEX('Standard Descriptions'!$E:$E,MATCH(Guidance!E370,'Standard Descriptions'!$C:$C,0))</f>
        <v xml:space="preserve"> This policy is a subsidy paid by the government to suppliers of electricity per unit of electricity generated from the selected plant type(s). // </v>
      </c>
      <c r="P370" s="290" t="s">
        <v>2207</v>
      </c>
      <c r="Q370" s="290" t="s">
        <v>310</v>
      </c>
      <c r="R370" s="290" t="str">
        <f t="shared" si="29"/>
        <v xml:space="preserve">Municipal Solid Waste </v>
      </c>
      <c r="S370" s="290" t="str">
        <f t="shared" si="27"/>
        <v>//**Municipal Solid Waste : **</v>
      </c>
      <c r="T370" s="277" t="str">
        <f t="shared" si="26"/>
        <v/>
      </c>
    </row>
    <row r="371" spans="1:24" s="284" customFormat="1" ht="52.5" customHeight="1" x14ac:dyDescent="0.25">
      <c r="A371" s="284" t="s">
        <v>2205</v>
      </c>
      <c r="B371" s="285"/>
      <c r="C371" s="284" t="s">
        <v>753</v>
      </c>
      <c r="D371" s="284" t="s">
        <v>619</v>
      </c>
      <c r="E371" s="284" t="str">
        <f>E406</f>
        <v>Industry Sector Fraction of Potential Additional CCS Achieved</v>
      </c>
      <c r="M371" s="278"/>
      <c r="N371" s="284" t="s">
        <v>2206</v>
      </c>
      <c r="O371" s="284" t="str">
        <f>INDEX('Standard Descriptions'!$E:$E,MATCH(Guidance!E371,'Standard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1" s="284" t="s">
        <v>2207</v>
      </c>
      <c r="Q371" s="284" t="s">
        <v>310</v>
      </c>
      <c r="S371" s="284" t="str">
        <f t="shared" si="27"/>
        <v/>
      </c>
      <c r="T371" s="284" t="str">
        <f t="shared" si="26"/>
        <v/>
      </c>
      <c r="U371" s="305" t="str">
        <f>N371&amp;O371</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row>
    <row r="372" spans="1:24" s="330" customFormat="1" x14ac:dyDescent="0.25">
      <c r="A372" s="277" t="s">
        <v>2208</v>
      </c>
      <c r="B372" s="278"/>
      <c r="C372" s="183" t="s">
        <v>753</v>
      </c>
      <c r="D372" s="183" t="s">
        <v>619</v>
      </c>
      <c r="E372" s="183" t="s">
        <v>754</v>
      </c>
      <c r="F372" s="186" t="s">
        <v>2121</v>
      </c>
      <c r="G372" s="193" t="s">
        <v>756</v>
      </c>
      <c r="H372" s="183" t="s">
        <v>2153</v>
      </c>
      <c r="I372" s="186" t="s">
        <v>758</v>
      </c>
      <c r="J372" s="261">
        <v>908</v>
      </c>
      <c r="K372" s="193" t="s">
        <v>332</v>
      </c>
      <c r="L372" s="186"/>
      <c r="M372" s="278"/>
      <c r="N372" s="211" t="s">
        <v>2206</v>
      </c>
      <c r="O372" s="211" t="str">
        <f>INDEX('Standard Descriptions'!$E:$E,MATCH(Guidance!E372,'Standard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2" s="290" t="s">
        <v>2207</v>
      </c>
      <c r="Q372" s="290" t="s">
        <v>310</v>
      </c>
      <c r="R372" s="290" t="str">
        <f t="shared" ref="R372:R388" si="30">H372&amp;" "&amp;I372</f>
        <v>Agriculture and Forestry Energy Related Emissions</v>
      </c>
      <c r="S372" s="290" t="str">
        <f t="shared" si="27"/>
        <v>//**Agriculture and Forestry Energy Related Emissions: **</v>
      </c>
      <c r="T372" s="277" t="str">
        <f t="shared" si="26"/>
        <v/>
      </c>
      <c r="U372" s="306"/>
      <c r="V372" s="277"/>
      <c r="W372" s="277"/>
      <c r="X372" s="277"/>
    </row>
    <row r="373" spans="1:24" s="330" customFormat="1" x14ac:dyDescent="0.25">
      <c r="A373" s="277" t="s">
        <v>2208</v>
      </c>
      <c r="B373" s="278"/>
      <c r="C373" s="191" t="s">
        <v>753</v>
      </c>
      <c r="D373" s="191" t="s">
        <v>619</v>
      </c>
      <c r="E373" s="191" t="s">
        <v>754</v>
      </c>
      <c r="F373" s="186" t="s">
        <v>2121</v>
      </c>
      <c r="G373" s="193" t="s">
        <v>762</v>
      </c>
      <c r="H373" s="183" t="s">
        <v>2153</v>
      </c>
      <c r="I373" s="186" t="s">
        <v>763</v>
      </c>
      <c r="J373" s="261">
        <v>909</v>
      </c>
      <c r="K373" s="193" t="s">
        <v>332</v>
      </c>
      <c r="L373" s="201"/>
      <c r="M373" s="278"/>
      <c r="N373" s="211" t="s">
        <v>2206</v>
      </c>
      <c r="O373" s="211" t="str">
        <f>INDEX('Standard Descriptions'!$E:$E,MATCH(Guidance!E373,'Standard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3" s="290" t="s">
        <v>2207</v>
      </c>
      <c r="Q373" s="290" t="s">
        <v>310</v>
      </c>
      <c r="R373" s="290" t="str">
        <f t="shared" si="30"/>
        <v>Agriculture and Forestry Process Emissions</v>
      </c>
      <c r="S373" s="290" t="str">
        <f t="shared" si="27"/>
        <v>//**Agriculture and Forestry Process Emissions: **</v>
      </c>
      <c r="T373" s="277" t="str">
        <f t="shared" si="26"/>
        <v/>
      </c>
      <c r="U373" s="306"/>
      <c r="V373" s="277"/>
      <c r="W373" s="277"/>
      <c r="X373" s="277"/>
    </row>
    <row r="374" spans="1:24" s="330" customFormat="1" x14ac:dyDescent="0.25">
      <c r="A374" s="277" t="s">
        <v>2208</v>
      </c>
      <c r="B374" s="278"/>
      <c r="C374" s="191" t="s">
        <v>753</v>
      </c>
      <c r="D374" s="191" t="s">
        <v>619</v>
      </c>
      <c r="E374" s="191" t="s">
        <v>754</v>
      </c>
      <c r="F374" s="193" t="s">
        <v>2119</v>
      </c>
      <c r="G374" s="193" t="s">
        <v>756</v>
      </c>
      <c r="H374" s="183" t="s">
        <v>1831</v>
      </c>
      <c r="I374" s="186" t="s">
        <v>758</v>
      </c>
      <c r="J374" s="261">
        <v>910</v>
      </c>
      <c r="K374" s="193" t="s">
        <v>332</v>
      </c>
      <c r="L374" s="201"/>
      <c r="M374" s="278"/>
      <c r="N374" s="211" t="s">
        <v>2206</v>
      </c>
      <c r="O374" s="211" t="str">
        <f>INDEX('Standard Descriptions'!$E:$E,MATCH(Guidance!E374,'Standard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4" s="290" t="s">
        <v>2207</v>
      </c>
      <c r="Q374" s="290" t="s">
        <v>310</v>
      </c>
      <c r="R374" s="290" t="str">
        <f t="shared" si="30"/>
        <v>Coal Mining Energy Related Emissions</v>
      </c>
      <c r="S374" s="290" t="str">
        <f t="shared" si="27"/>
        <v>//**Coal Mining Energy Related Emissions: **</v>
      </c>
      <c r="T374" s="277" t="str">
        <f t="shared" si="26"/>
        <v/>
      </c>
      <c r="U374" s="306"/>
      <c r="V374" s="277"/>
      <c r="W374" s="277"/>
      <c r="X374" s="277"/>
    </row>
    <row r="375" spans="1:24" s="330" customFormat="1" x14ac:dyDescent="0.25">
      <c r="A375" s="277" t="s">
        <v>2208</v>
      </c>
      <c r="B375" s="278"/>
      <c r="C375" s="191" t="s">
        <v>753</v>
      </c>
      <c r="D375" s="191" t="s">
        <v>619</v>
      </c>
      <c r="E375" s="191" t="s">
        <v>754</v>
      </c>
      <c r="F375" s="193" t="s">
        <v>2119</v>
      </c>
      <c r="G375" s="193" t="s">
        <v>762</v>
      </c>
      <c r="H375" s="183" t="s">
        <v>1831</v>
      </c>
      <c r="I375" s="186" t="s">
        <v>763</v>
      </c>
      <c r="J375" s="261">
        <v>911</v>
      </c>
      <c r="K375" s="193" t="s">
        <v>332</v>
      </c>
      <c r="L375" s="201"/>
      <c r="M375" s="278"/>
      <c r="N375" s="211" t="s">
        <v>2206</v>
      </c>
      <c r="O375" s="211" t="str">
        <f>INDEX('Standard Descriptions'!$E:$E,MATCH(Guidance!E375,'Standard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5" s="290" t="s">
        <v>2207</v>
      </c>
      <c r="Q375" s="290" t="s">
        <v>310</v>
      </c>
      <c r="R375" s="290" t="str">
        <f t="shared" si="30"/>
        <v>Coal Mining Process Emissions</v>
      </c>
      <c r="S375" s="290" t="str">
        <f t="shared" si="27"/>
        <v>//**Coal Mining Process Emissions: **</v>
      </c>
      <c r="T375" s="277" t="str">
        <f t="shared" si="26"/>
        <v/>
      </c>
      <c r="U375" s="306"/>
      <c r="V375" s="277"/>
      <c r="W375" s="277"/>
      <c r="X375" s="277"/>
    </row>
    <row r="376" spans="1:24" s="330" customFormat="1" x14ac:dyDescent="0.25">
      <c r="A376" s="277" t="s">
        <v>2208</v>
      </c>
      <c r="B376" s="278"/>
      <c r="C376" s="191" t="s">
        <v>753</v>
      </c>
      <c r="D376" s="191" t="s">
        <v>619</v>
      </c>
      <c r="E376" s="191" t="s">
        <v>754</v>
      </c>
      <c r="F376" s="193" t="s">
        <v>2117</v>
      </c>
      <c r="G376" s="193" t="s">
        <v>756</v>
      </c>
      <c r="H376" s="183" t="s">
        <v>2123</v>
      </c>
      <c r="I376" s="186" t="s">
        <v>758</v>
      </c>
      <c r="J376" s="261">
        <v>912</v>
      </c>
      <c r="K376" s="193" t="s">
        <v>332</v>
      </c>
      <c r="L376" s="201"/>
      <c r="M376" s="278"/>
      <c r="N376" s="211" t="s">
        <v>2206</v>
      </c>
      <c r="O376" s="211" t="str">
        <f>INDEX('Standard Descriptions'!$E:$E,MATCH(Guidance!E376,'Standard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6" s="290" t="s">
        <v>2207</v>
      </c>
      <c r="Q376" s="290" t="s">
        <v>310</v>
      </c>
      <c r="R376" s="290" t="str">
        <f t="shared" si="30"/>
        <v>Oil and Gas Extraction Energy Related Emissions</v>
      </c>
      <c r="S376" s="290" t="str">
        <f t="shared" si="27"/>
        <v>//**Oil and Gas Extraction Energy Related Emissions: **</v>
      </c>
      <c r="T376" s="277" t="str">
        <f t="shared" si="26"/>
        <v/>
      </c>
      <c r="U376" s="306"/>
      <c r="V376" s="277"/>
      <c r="W376" s="277"/>
      <c r="X376" s="277"/>
    </row>
    <row r="377" spans="1:24" s="330" customFormat="1" x14ac:dyDescent="0.25">
      <c r="A377" s="277" t="s">
        <v>2208</v>
      </c>
      <c r="B377" s="278"/>
      <c r="C377" s="191" t="s">
        <v>753</v>
      </c>
      <c r="D377" s="191" t="s">
        <v>619</v>
      </c>
      <c r="E377" s="191" t="s">
        <v>754</v>
      </c>
      <c r="F377" s="193" t="s">
        <v>2117</v>
      </c>
      <c r="G377" s="193" t="s">
        <v>762</v>
      </c>
      <c r="H377" s="183" t="s">
        <v>2123</v>
      </c>
      <c r="I377" s="186" t="s">
        <v>763</v>
      </c>
      <c r="J377" s="261">
        <v>913</v>
      </c>
      <c r="K377" s="193" t="s">
        <v>332</v>
      </c>
      <c r="L377" s="201"/>
      <c r="M377" s="278"/>
      <c r="N377" s="211" t="s">
        <v>2206</v>
      </c>
      <c r="O377" s="211" t="str">
        <f>INDEX('Standard Descriptions'!$E:$E,MATCH(Guidance!E377,'Standard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7" s="290" t="s">
        <v>2207</v>
      </c>
      <c r="Q377" s="290" t="s">
        <v>310</v>
      </c>
      <c r="R377" s="290" t="str">
        <f t="shared" si="30"/>
        <v>Oil and Gas Extraction Process Emissions</v>
      </c>
      <c r="S377" s="290" t="str">
        <f t="shared" si="27"/>
        <v>//**Oil and Gas Extraction Process Emissions: **</v>
      </c>
      <c r="T377" s="277" t="str">
        <f t="shared" si="26"/>
        <v/>
      </c>
      <c r="U377" s="306"/>
      <c r="V377" s="277"/>
      <c r="W377" s="277"/>
      <c r="X377" s="277"/>
    </row>
    <row r="378" spans="1:24" s="330" customFormat="1" x14ac:dyDescent="0.25">
      <c r="A378" s="277" t="s">
        <v>2208</v>
      </c>
      <c r="B378" s="278"/>
      <c r="C378" s="191" t="s">
        <v>753</v>
      </c>
      <c r="D378" s="191" t="s">
        <v>619</v>
      </c>
      <c r="E378" s="191" t="s">
        <v>754</v>
      </c>
      <c r="F378" s="193" t="s">
        <v>2115</v>
      </c>
      <c r="G378" s="193" t="s">
        <v>756</v>
      </c>
      <c r="H378" s="183" t="s">
        <v>2152</v>
      </c>
      <c r="I378" s="186" t="s">
        <v>758</v>
      </c>
      <c r="J378" s="261">
        <v>914</v>
      </c>
      <c r="K378" s="193" t="s">
        <v>332</v>
      </c>
      <c r="L378" s="201"/>
      <c r="M378" s="278"/>
      <c r="N378" s="211" t="s">
        <v>2206</v>
      </c>
      <c r="O378" s="211" t="str">
        <f>INDEX('Standard Descriptions'!$E:$E,MATCH(Guidance!E378,'Standard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8" s="290" t="s">
        <v>2207</v>
      </c>
      <c r="Q378" s="290" t="s">
        <v>310</v>
      </c>
      <c r="R378" s="290" t="str">
        <f t="shared" si="30"/>
        <v>Other Mining and Quarrying Energy Related Emissions</v>
      </c>
      <c r="S378" s="290" t="str">
        <f t="shared" si="27"/>
        <v>//**Other Mining and Quarrying Energy Related Emissions: **</v>
      </c>
      <c r="T378" s="277" t="str">
        <f t="shared" si="26"/>
        <v/>
      </c>
      <c r="U378" s="306"/>
      <c r="V378" s="277"/>
      <c r="W378" s="277"/>
      <c r="X378" s="277"/>
    </row>
    <row r="379" spans="1:24" s="330" customFormat="1" x14ac:dyDescent="0.25">
      <c r="A379" s="277" t="s">
        <v>2208</v>
      </c>
      <c r="B379" s="278"/>
      <c r="C379" s="191" t="s">
        <v>753</v>
      </c>
      <c r="D379" s="191" t="s">
        <v>619</v>
      </c>
      <c r="E379" s="191" t="s">
        <v>754</v>
      </c>
      <c r="F379" s="193" t="s">
        <v>2115</v>
      </c>
      <c r="G379" s="193" t="s">
        <v>762</v>
      </c>
      <c r="H379" s="183" t="s">
        <v>2152</v>
      </c>
      <c r="I379" s="186" t="s">
        <v>763</v>
      </c>
      <c r="J379" s="261">
        <v>915</v>
      </c>
      <c r="K379" s="193" t="s">
        <v>332</v>
      </c>
      <c r="L379" s="201"/>
      <c r="M379" s="278"/>
      <c r="N379" s="211" t="s">
        <v>2206</v>
      </c>
      <c r="O379" s="211" t="str">
        <f>INDEX('Standard Descriptions'!$E:$E,MATCH(Guidance!E379,'Standard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9" s="290" t="s">
        <v>2207</v>
      </c>
      <c r="Q379" s="290" t="s">
        <v>310</v>
      </c>
      <c r="R379" s="290" t="str">
        <f t="shared" si="30"/>
        <v>Other Mining and Quarrying Process Emissions</v>
      </c>
      <c r="S379" s="290" t="str">
        <f t="shared" si="27"/>
        <v>//**Other Mining and Quarrying Process Emissions: **</v>
      </c>
      <c r="T379" s="277" t="str">
        <f t="shared" si="26"/>
        <v/>
      </c>
      <c r="U379" s="306"/>
      <c r="V379" s="277"/>
      <c r="W379" s="277"/>
      <c r="X379" s="277"/>
    </row>
    <row r="380" spans="1:24" s="330" customFormat="1" x14ac:dyDescent="0.25">
      <c r="A380" s="277" t="s">
        <v>2208</v>
      </c>
      <c r="B380" s="278"/>
      <c r="C380" s="191" t="s">
        <v>753</v>
      </c>
      <c r="D380" s="191" t="s">
        <v>619</v>
      </c>
      <c r="E380" s="191" t="s">
        <v>754</v>
      </c>
      <c r="F380" s="193" t="s">
        <v>2113</v>
      </c>
      <c r="G380" s="193" t="s">
        <v>756</v>
      </c>
      <c r="H380" s="183" t="s">
        <v>2151</v>
      </c>
      <c r="I380" s="186" t="s">
        <v>758</v>
      </c>
      <c r="J380" s="261">
        <v>916</v>
      </c>
      <c r="K380" s="186" t="s">
        <v>310</v>
      </c>
      <c r="L380" s="191"/>
      <c r="M380" s="278"/>
      <c r="N380" s="211" t="s">
        <v>2206</v>
      </c>
      <c r="O380" s="211" t="str">
        <f>INDEX('Standard Descriptions'!$E:$E,MATCH(Guidance!E380,'Standard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0" s="290" t="s">
        <v>2207</v>
      </c>
      <c r="Q380" s="290" t="s">
        <v>310</v>
      </c>
      <c r="R380" s="290" t="str">
        <f t="shared" si="30"/>
        <v>Food Beverage and Tobacco Energy Related Emissions</v>
      </c>
      <c r="S380" s="290" t="str">
        <f t="shared" si="27"/>
        <v>//**Food Beverage and Tobacco Energy Related Emissions: **</v>
      </c>
      <c r="T380" s="277" t="str">
        <f t="shared" si="26"/>
        <v>//**Food Beverage and Tobacco Energy Related Emissions: **</v>
      </c>
      <c r="U380" s="306"/>
      <c r="V380" s="277"/>
      <c r="W380" s="277"/>
      <c r="X380" s="277"/>
    </row>
    <row r="381" spans="1:24" s="330" customFormat="1" x14ac:dyDescent="0.25">
      <c r="A381" s="277" t="s">
        <v>2208</v>
      </c>
      <c r="B381" s="278"/>
      <c r="C381" s="191" t="s">
        <v>753</v>
      </c>
      <c r="D381" s="191" t="s">
        <v>619</v>
      </c>
      <c r="E381" s="191" t="s">
        <v>754</v>
      </c>
      <c r="F381" s="193" t="s">
        <v>2113</v>
      </c>
      <c r="G381" s="193" t="s">
        <v>762</v>
      </c>
      <c r="H381" s="183" t="s">
        <v>2151</v>
      </c>
      <c r="I381" s="186" t="s">
        <v>763</v>
      </c>
      <c r="J381" s="261">
        <v>917</v>
      </c>
      <c r="K381" s="193" t="s">
        <v>332</v>
      </c>
      <c r="L381" s="191"/>
      <c r="M381" s="278"/>
      <c r="N381" s="211" t="s">
        <v>2206</v>
      </c>
      <c r="O381" s="211" t="str">
        <f>INDEX('Standard Descriptions'!$E:$E,MATCH(Guidance!E381,'Standard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1" s="290" t="s">
        <v>2207</v>
      </c>
      <c r="Q381" s="290" t="s">
        <v>310</v>
      </c>
      <c r="R381" s="290" t="str">
        <f t="shared" si="30"/>
        <v>Food Beverage and Tobacco Process Emissions</v>
      </c>
      <c r="S381" s="290" t="str">
        <f t="shared" si="27"/>
        <v>//**Food Beverage and Tobacco Process Emissions: **</v>
      </c>
      <c r="T381" s="277" t="str">
        <f t="shared" si="26"/>
        <v/>
      </c>
      <c r="U381" s="306"/>
      <c r="V381" s="277"/>
      <c r="W381" s="277"/>
      <c r="X381" s="277"/>
    </row>
    <row r="382" spans="1:24" s="330" customFormat="1" x14ac:dyDescent="0.25">
      <c r="A382" s="277" t="s">
        <v>2208</v>
      </c>
      <c r="B382" s="278"/>
      <c r="C382" s="191" t="s">
        <v>753</v>
      </c>
      <c r="D382" s="191" t="s">
        <v>619</v>
      </c>
      <c r="E382" s="191" t="s">
        <v>754</v>
      </c>
      <c r="F382" s="193" t="s">
        <v>2111</v>
      </c>
      <c r="G382" s="193" t="s">
        <v>756</v>
      </c>
      <c r="H382" s="183" t="s">
        <v>2150</v>
      </c>
      <c r="I382" s="186" t="s">
        <v>758</v>
      </c>
      <c r="J382" s="261">
        <v>918</v>
      </c>
      <c r="K382" s="186" t="s">
        <v>310</v>
      </c>
      <c r="L382" s="191"/>
      <c r="M382" s="278"/>
      <c r="N382" s="211" t="s">
        <v>2206</v>
      </c>
      <c r="O382" s="211" t="str">
        <f>INDEX('Standard Descriptions'!$E:$E,MATCH(Guidance!E382,'Standard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2" s="290" t="s">
        <v>2207</v>
      </c>
      <c r="Q382" s="290" t="s">
        <v>310</v>
      </c>
      <c r="R382" s="290" t="str">
        <f t="shared" si="30"/>
        <v>Textiles Apparel and Leather Energy Related Emissions</v>
      </c>
      <c r="S382" s="290" t="str">
        <f t="shared" si="27"/>
        <v>//**Textiles Apparel and Leather Energy Related Emissions: **</v>
      </c>
      <c r="T382" s="277" t="str">
        <f t="shared" si="26"/>
        <v>//**Textiles Apparel and Leather Energy Related Emissions: **</v>
      </c>
      <c r="U382" s="306"/>
      <c r="V382" s="277"/>
      <c r="W382" s="277"/>
      <c r="X382" s="277"/>
    </row>
    <row r="383" spans="1:24" s="330" customFormat="1" x14ac:dyDescent="0.25">
      <c r="A383" s="277" t="s">
        <v>2208</v>
      </c>
      <c r="B383" s="278"/>
      <c r="C383" s="191" t="s">
        <v>753</v>
      </c>
      <c r="D383" s="191" t="s">
        <v>619</v>
      </c>
      <c r="E383" s="191" t="s">
        <v>754</v>
      </c>
      <c r="F383" s="193" t="s">
        <v>2111</v>
      </c>
      <c r="G383" s="193" t="s">
        <v>762</v>
      </c>
      <c r="H383" s="183" t="s">
        <v>2150</v>
      </c>
      <c r="I383" s="186" t="s">
        <v>763</v>
      </c>
      <c r="J383" s="261">
        <v>919</v>
      </c>
      <c r="K383" s="193" t="s">
        <v>332</v>
      </c>
      <c r="L383" s="191"/>
      <c r="M383" s="278"/>
      <c r="N383" s="211" t="s">
        <v>2206</v>
      </c>
      <c r="O383" s="211" t="str">
        <f>INDEX('Standard Descriptions'!$E:$E,MATCH(Guidance!E383,'Standard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3" s="290" t="s">
        <v>2207</v>
      </c>
      <c r="Q383" s="290" t="s">
        <v>310</v>
      </c>
      <c r="R383" s="290" t="str">
        <f t="shared" si="30"/>
        <v>Textiles Apparel and Leather Process Emissions</v>
      </c>
      <c r="S383" s="290" t="str">
        <f t="shared" si="27"/>
        <v>//**Textiles Apparel and Leather Process Emissions: **</v>
      </c>
      <c r="T383" s="277" t="str">
        <f t="shared" si="26"/>
        <v/>
      </c>
      <c r="U383" s="306"/>
      <c r="V383" s="277"/>
      <c r="W383" s="277"/>
      <c r="X383" s="277"/>
    </row>
    <row r="384" spans="1:24" s="330" customFormat="1" x14ac:dyDescent="0.25">
      <c r="A384" s="277" t="s">
        <v>2208</v>
      </c>
      <c r="B384" s="278"/>
      <c r="C384" s="191" t="s">
        <v>753</v>
      </c>
      <c r="D384" s="191" t="s">
        <v>619</v>
      </c>
      <c r="E384" s="191" t="s">
        <v>754</v>
      </c>
      <c r="F384" s="193" t="s">
        <v>2109</v>
      </c>
      <c r="G384" s="193" t="s">
        <v>756</v>
      </c>
      <c r="H384" s="183" t="s">
        <v>2149</v>
      </c>
      <c r="I384" s="186" t="s">
        <v>758</v>
      </c>
      <c r="J384" s="261">
        <v>920</v>
      </c>
      <c r="K384" s="186" t="s">
        <v>310</v>
      </c>
      <c r="L384" s="191"/>
      <c r="M384" s="278"/>
      <c r="N384" s="211" t="s">
        <v>2206</v>
      </c>
      <c r="O384" s="211" t="str">
        <f>INDEX('Standard Descriptions'!$E:$E,MATCH(Guidance!E384,'Standard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4" s="290" t="s">
        <v>2207</v>
      </c>
      <c r="Q384" s="290" t="s">
        <v>310</v>
      </c>
      <c r="R384" s="290" t="str">
        <f t="shared" si="30"/>
        <v>Wood Products Energy Related Emissions</v>
      </c>
      <c r="S384" s="290" t="str">
        <f t="shared" si="27"/>
        <v>//**Wood Products Energy Related Emissions: **</v>
      </c>
      <c r="T384" s="277" t="str">
        <f t="shared" si="26"/>
        <v>//**Wood Products Energy Related Emissions: **</v>
      </c>
      <c r="U384" s="306"/>
      <c r="V384" s="277"/>
      <c r="W384" s="277"/>
      <c r="X384" s="277"/>
    </row>
    <row r="385" spans="1:24" s="330" customFormat="1" x14ac:dyDescent="0.25">
      <c r="A385" s="277" t="s">
        <v>2208</v>
      </c>
      <c r="B385" s="278"/>
      <c r="C385" s="191" t="s">
        <v>753</v>
      </c>
      <c r="D385" s="191" t="s">
        <v>619</v>
      </c>
      <c r="E385" s="191" t="s">
        <v>754</v>
      </c>
      <c r="F385" s="193" t="s">
        <v>2109</v>
      </c>
      <c r="G385" s="193" t="s">
        <v>762</v>
      </c>
      <c r="H385" s="183" t="s">
        <v>2149</v>
      </c>
      <c r="I385" s="186" t="s">
        <v>763</v>
      </c>
      <c r="J385" s="261">
        <v>921</v>
      </c>
      <c r="K385" s="193" t="s">
        <v>332</v>
      </c>
      <c r="L385" s="191"/>
      <c r="M385" s="278"/>
      <c r="N385" s="211" t="s">
        <v>2206</v>
      </c>
      <c r="O385" s="211" t="str">
        <f>INDEX('Standard Descriptions'!$E:$E,MATCH(Guidance!E385,'Standard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5" s="290" t="s">
        <v>2207</v>
      </c>
      <c r="Q385" s="290" t="s">
        <v>310</v>
      </c>
      <c r="R385" s="290" t="str">
        <f t="shared" si="30"/>
        <v>Wood Products Process Emissions</v>
      </c>
      <c r="S385" s="290" t="str">
        <f t="shared" si="27"/>
        <v>//**Wood Products Process Emissions: **</v>
      </c>
      <c r="T385" s="277" t="str">
        <f t="shared" si="26"/>
        <v/>
      </c>
      <c r="U385" s="306"/>
      <c r="V385" s="277"/>
      <c r="W385" s="277"/>
      <c r="X385" s="277"/>
    </row>
    <row r="386" spans="1:24" s="330" customFormat="1" x14ac:dyDescent="0.25">
      <c r="A386" s="277" t="s">
        <v>2208</v>
      </c>
      <c r="B386" s="278"/>
      <c r="C386" s="191" t="s">
        <v>753</v>
      </c>
      <c r="D386" s="191" t="s">
        <v>619</v>
      </c>
      <c r="E386" s="191" t="s">
        <v>754</v>
      </c>
      <c r="F386" s="193" t="s">
        <v>2107</v>
      </c>
      <c r="G386" s="193" t="s">
        <v>756</v>
      </c>
      <c r="H386" s="183" t="s">
        <v>2148</v>
      </c>
      <c r="I386" s="186" t="s">
        <v>758</v>
      </c>
      <c r="J386" s="261">
        <v>922</v>
      </c>
      <c r="K386" s="186" t="s">
        <v>310</v>
      </c>
      <c r="L386" s="191"/>
      <c r="M386" s="278"/>
      <c r="N386" s="211" t="s">
        <v>2206</v>
      </c>
      <c r="O386" s="211" t="str">
        <f>INDEX('Standard Descriptions'!$E:$E,MATCH(Guidance!E386,'Standard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6" s="290" t="s">
        <v>2207</v>
      </c>
      <c r="Q386" s="290" t="s">
        <v>310</v>
      </c>
      <c r="R386" s="290" t="str">
        <f t="shared" si="30"/>
        <v>Pulp Paper and Printing Energy Related Emissions</v>
      </c>
      <c r="S386" s="290" t="str">
        <f t="shared" si="27"/>
        <v>//**Pulp Paper and Printing Energy Related Emissions: **</v>
      </c>
      <c r="T386" s="277" t="str">
        <f t="shared" si="26"/>
        <v>//**Pulp Paper and Printing Energy Related Emissions: **</v>
      </c>
      <c r="U386" s="306"/>
      <c r="V386" s="277"/>
      <c r="W386" s="277"/>
      <c r="X386" s="277"/>
    </row>
    <row r="387" spans="1:24" s="330" customFormat="1" x14ac:dyDescent="0.25">
      <c r="A387" s="277" t="s">
        <v>2208</v>
      </c>
      <c r="B387" s="278"/>
      <c r="C387" s="191" t="s">
        <v>753</v>
      </c>
      <c r="D387" s="191" t="s">
        <v>619</v>
      </c>
      <c r="E387" s="191" t="s">
        <v>754</v>
      </c>
      <c r="F387" s="193" t="s">
        <v>2107</v>
      </c>
      <c r="G387" s="193" t="s">
        <v>762</v>
      </c>
      <c r="H387" s="183" t="s">
        <v>2148</v>
      </c>
      <c r="I387" s="186" t="s">
        <v>763</v>
      </c>
      <c r="J387" s="261">
        <v>923</v>
      </c>
      <c r="K387" s="193" t="s">
        <v>332</v>
      </c>
      <c r="L387" s="201"/>
      <c r="M387" s="278"/>
      <c r="N387" s="211" t="s">
        <v>2206</v>
      </c>
      <c r="O387" s="211" t="str">
        <f>INDEX('Standard Descriptions'!$E:$E,MATCH(Guidance!E387,'Standard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7" s="290" t="s">
        <v>2207</v>
      </c>
      <c r="Q387" s="290" t="s">
        <v>310</v>
      </c>
      <c r="R387" s="290" t="str">
        <f t="shared" si="30"/>
        <v>Pulp Paper and Printing Process Emissions</v>
      </c>
      <c r="S387" s="290" t="str">
        <f t="shared" si="27"/>
        <v>//**Pulp Paper and Printing Process Emissions: **</v>
      </c>
      <c r="T387" s="277" t="str">
        <f t="shared" si="26"/>
        <v/>
      </c>
      <c r="U387" s="306"/>
      <c r="V387" s="277"/>
      <c r="W387" s="277"/>
      <c r="X387" s="277"/>
    </row>
    <row r="388" spans="1:24" s="330" customFormat="1" x14ac:dyDescent="0.25">
      <c r="A388" s="277" t="s">
        <v>2208</v>
      </c>
      <c r="B388" s="278"/>
      <c r="C388" s="191" t="s">
        <v>753</v>
      </c>
      <c r="D388" s="191" t="s">
        <v>619</v>
      </c>
      <c r="E388" s="191" t="s">
        <v>754</v>
      </c>
      <c r="F388" s="193" t="s">
        <v>2105</v>
      </c>
      <c r="G388" s="193" t="s">
        <v>756</v>
      </c>
      <c r="H388" s="183" t="s">
        <v>2147</v>
      </c>
      <c r="I388" s="186" t="s">
        <v>758</v>
      </c>
      <c r="J388" s="261">
        <v>924</v>
      </c>
      <c r="K388" s="186" t="s">
        <v>310</v>
      </c>
      <c r="L388" s="201"/>
      <c r="M388" s="278"/>
      <c r="N388" s="211" t="s">
        <v>2206</v>
      </c>
      <c r="O388" s="211" t="str">
        <f>INDEX('Standard Descriptions'!$E:$E,MATCH(Guidance!E388,'Standard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8" s="290" t="s">
        <v>2207</v>
      </c>
      <c r="Q388" s="290" t="s">
        <v>310</v>
      </c>
      <c r="R388" s="290" t="str">
        <f t="shared" si="30"/>
        <v>Refined Petroleum and Coke Energy Related Emissions</v>
      </c>
      <c r="S388" s="290" t="str">
        <f t="shared" ref="S388" si="31">IF(R388="","","//**"&amp;R388&amp;": **")</f>
        <v>//**Refined Petroleum and Coke Energy Related Emissions: **</v>
      </c>
      <c r="T388" s="277" t="str">
        <f t="shared" ref="T388" si="32">IF(K388="Yes",S388&amp;L388,"")</f>
        <v>//**Refined Petroleum and Coke Energy Related Emissions: **</v>
      </c>
      <c r="U388" s="306"/>
      <c r="V388" s="277"/>
      <c r="W388" s="277"/>
      <c r="X388" s="277"/>
    </row>
    <row r="389" spans="1:24" s="330" customFormat="1" x14ac:dyDescent="0.25">
      <c r="A389" s="277" t="s">
        <v>2208</v>
      </c>
      <c r="B389" s="278"/>
      <c r="C389" s="191" t="s">
        <v>753</v>
      </c>
      <c r="D389" s="191" t="s">
        <v>619</v>
      </c>
      <c r="E389" s="191" t="s">
        <v>754</v>
      </c>
      <c r="F389" s="193" t="s">
        <v>2105</v>
      </c>
      <c r="G389" s="193" t="s">
        <v>762</v>
      </c>
      <c r="H389" s="183" t="s">
        <v>2147</v>
      </c>
      <c r="I389" s="186" t="s">
        <v>763</v>
      </c>
      <c r="J389" s="261">
        <v>925</v>
      </c>
      <c r="K389" s="193" t="s">
        <v>332</v>
      </c>
      <c r="L389" s="201"/>
      <c r="M389" s="278"/>
      <c r="N389" s="211" t="s">
        <v>2206</v>
      </c>
      <c r="O389" s="211" t="str">
        <f>INDEX('Standard Descriptions'!$E:$E,MATCH(Guidance!E389,'Standard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9" s="290" t="s">
        <v>2207</v>
      </c>
      <c r="Q389" s="290" t="s">
        <v>310</v>
      </c>
      <c r="R389" s="290" t="str">
        <f t="shared" ref="R389:R405" si="33">H389&amp;" "&amp;I389</f>
        <v>Refined Petroleum and Coke Process Emissions</v>
      </c>
      <c r="S389" s="290" t="str">
        <f t="shared" ref="S389:S405" si="34">IF(R389="","","//**"&amp;R389&amp;": **")</f>
        <v>//**Refined Petroleum and Coke Process Emissions: **</v>
      </c>
      <c r="T389" s="277" t="str">
        <f t="shared" ref="T389:T405" si="35">IF(K389="Yes",S389&amp;L389,"")</f>
        <v/>
      </c>
      <c r="U389" s="306"/>
      <c r="V389" s="277"/>
      <c r="W389" s="277"/>
      <c r="X389" s="277"/>
    </row>
    <row r="390" spans="1:24" s="330" customFormat="1" x14ac:dyDescent="0.25">
      <c r="A390" s="277" t="s">
        <v>2208</v>
      </c>
      <c r="B390" s="278"/>
      <c r="C390" s="191" t="s">
        <v>753</v>
      </c>
      <c r="D390" s="191" t="s">
        <v>619</v>
      </c>
      <c r="E390" s="191" t="s">
        <v>754</v>
      </c>
      <c r="F390" s="193" t="s">
        <v>2103</v>
      </c>
      <c r="G390" s="193" t="s">
        <v>756</v>
      </c>
      <c r="H390" s="183" t="s">
        <v>1832</v>
      </c>
      <c r="I390" s="186" t="s">
        <v>758</v>
      </c>
      <c r="J390" s="261">
        <v>926</v>
      </c>
      <c r="K390" s="186" t="s">
        <v>310</v>
      </c>
      <c r="L390" s="201"/>
      <c r="M390" s="278"/>
      <c r="N390" s="211" t="s">
        <v>2206</v>
      </c>
      <c r="O390" s="211" t="str">
        <f>INDEX('Standard Descriptions'!$E:$E,MATCH(Guidance!E390,'Standard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0" s="290" t="s">
        <v>2207</v>
      </c>
      <c r="Q390" s="290" t="s">
        <v>310</v>
      </c>
      <c r="R390" s="290" t="str">
        <f t="shared" si="33"/>
        <v>Chemicals Energy Related Emissions</v>
      </c>
      <c r="S390" s="290" t="str">
        <f t="shared" si="34"/>
        <v>//**Chemicals Energy Related Emissions: **</v>
      </c>
      <c r="T390" s="277" t="str">
        <f t="shared" si="35"/>
        <v>//**Chemicals Energy Related Emissions: **</v>
      </c>
      <c r="U390" s="306"/>
      <c r="V390" s="277"/>
      <c r="W390" s="277"/>
      <c r="X390" s="277"/>
    </row>
    <row r="391" spans="1:24" s="330" customFormat="1" x14ac:dyDescent="0.25">
      <c r="A391" s="277" t="s">
        <v>2208</v>
      </c>
      <c r="B391" s="278"/>
      <c r="C391" s="191" t="s">
        <v>753</v>
      </c>
      <c r="D391" s="191" t="s">
        <v>619</v>
      </c>
      <c r="E391" s="191" t="s">
        <v>754</v>
      </c>
      <c r="F391" s="193" t="s">
        <v>2103</v>
      </c>
      <c r="G391" s="193" t="s">
        <v>762</v>
      </c>
      <c r="H391" s="183" t="s">
        <v>1832</v>
      </c>
      <c r="I391" s="186" t="s">
        <v>763</v>
      </c>
      <c r="J391" s="261">
        <v>927</v>
      </c>
      <c r="K391" s="186" t="s">
        <v>310</v>
      </c>
      <c r="L391" s="201"/>
      <c r="M391" s="278"/>
      <c r="N391" s="211" t="s">
        <v>2206</v>
      </c>
      <c r="O391" s="211" t="str">
        <f>INDEX('Standard Descriptions'!$E:$E,MATCH(Guidance!E391,'Standard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1" s="290" t="s">
        <v>2207</v>
      </c>
      <c r="Q391" s="290" t="s">
        <v>310</v>
      </c>
      <c r="R391" s="290" t="str">
        <f t="shared" si="33"/>
        <v>Chemicals Process Emissions</v>
      </c>
      <c r="S391" s="290" t="str">
        <f t="shared" si="34"/>
        <v>//**Chemicals Process Emissions: **</v>
      </c>
      <c r="T391" s="277" t="str">
        <f t="shared" si="35"/>
        <v>//**Chemicals Process Emissions: **</v>
      </c>
      <c r="U391" s="306"/>
      <c r="V391" s="277"/>
      <c r="W391" s="277"/>
      <c r="X391" s="277"/>
    </row>
    <row r="392" spans="1:24" s="330" customFormat="1" x14ac:dyDescent="0.25">
      <c r="A392" s="277" t="s">
        <v>2208</v>
      </c>
      <c r="B392" s="278"/>
      <c r="C392" s="191" t="s">
        <v>753</v>
      </c>
      <c r="D392" s="191" t="s">
        <v>619</v>
      </c>
      <c r="E392" s="191" t="s">
        <v>754</v>
      </c>
      <c r="F392" s="193" t="s">
        <v>2102</v>
      </c>
      <c r="G392" s="193" t="s">
        <v>756</v>
      </c>
      <c r="H392" s="183" t="s">
        <v>2146</v>
      </c>
      <c r="I392" s="186" t="s">
        <v>758</v>
      </c>
      <c r="J392" s="261">
        <v>928</v>
      </c>
      <c r="K392" s="186" t="s">
        <v>310</v>
      </c>
      <c r="L392" s="201"/>
      <c r="M392" s="278"/>
      <c r="N392" s="211" t="s">
        <v>2206</v>
      </c>
      <c r="O392" s="211" t="str">
        <f>INDEX('Standard Descriptions'!$E:$E,MATCH(Guidance!E392,'Standard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2" s="290" t="s">
        <v>2207</v>
      </c>
      <c r="Q392" s="290" t="s">
        <v>310</v>
      </c>
      <c r="R392" s="290" t="str">
        <f t="shared" si="33"/>
        <v>Rubber and Plastic Products Energy Related Emissions</v>
      </c>
      <c r="S392" s="290" t="str">
        <f t="shared" si="34"/>
        <v>//**Rubber and Plastic Products Energy Related Emissions: **</v>
      </c>
      <c r="T392" s="277" t="str">
        <f t="shared" si="35"/>
        <v>//**Rubber and Plastic Products Energy Related Emissions: **</v>
      </c>
      <c r="U392" s="306"/>
      <c r="V392" s="277"/>
      <c r="W392" s="277"/>
      <c r="X392" s="277"/>
    </row>
    <row r="393" spans="1:24" s="330" customFormat="1" x14ac:dyDescent="0.25">
      <c r="A393" s="277" t="s">
        <v>2208</v>
      </c>
      <c r="B393" s="278"/>
      <c r="C393" s="191" t="s">
        <v>753</v>
      </c>
      <c r="D393" s="191" t="s">
        <v>619</v>
      </c>
      <c r="E393" s="191" t="s">
        <v>754</v>
      </c>
      <c r="F393" s="193" t="s">
        <v>2102</v>
      </c>
      <c r="G393" s="193" t="s">
        <v>762</v>
      </c>
      <c r="H393" s="183" t="s">
        <v>2146</v>
      </c>
      <c r="I393" s="186" t="s">
        <v>763</v>
      </c>
      <c r="J393" s="261">
        <v>929</v>
      </c>
      <c r="K393" s="193" t="s">
        <v>332</v>
      </c>
      <c r="L393" s="201"/>
      <c r="M393" s="278"/>
      <c r="N393" s="211" t="s">
        <v>2206</v>
      </c>
      <c r="O393" s="211" t="str">
        <f>INDEX('Standard Descriptions'!$E:$E,MATCH(Guidance!E393,'Standard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3" s="290" t="s">
        <v>2207</v>
      </c>
      <c r="Q393" s="290" t="s">
        <v>310</v>
      </c>
      <c r="R393" s="290" t="str">
        <f t="shared" si="33"/>
        <v>Rubber and Plastic Products Process Emissions</v>
      </c>
      <c r="S393" s="290" t="str">
        <f t="shared" si="34"/>
        <v>//**Rubber and Plastic Products Process Emissions: **</v>
      </c>
      <c r="T393" s="277" t="str">
        <f t="shared" si="35"/>
        <v/>
      </c>
      <c r="U393" s="306"/>
      <c r="V393" s="277"/>
      <c r="W393" s="277"/>
      <c r="X393" s="277"/>
    </row>
    <row r="394" spans="1:24" s="330" customFormat="1" x14ac:dyDescent="0.25">
      <c r="A394" s="277" t="s">
        <v>2208</v>
      </c>
      <c r="B394" s="278"/>
      <c r="C394" s="191" t="s">
        <v>753</v>
      </c>
      <c r="D394" s="191" t="s">
        <v>619</v>
      </c>
      <c r="E394" s="191" t="s">
        <v>754</v>
      </c>
      <c r="F394" s="193" t="s">
        <v>2100</v>
      </c>
      <c r="G394" s="193" t="s">
        <v>756</v>
      </c>
      <c r="H394" s="183" t="s">
        <v>2145</v>
      </c>
      <c r="I394" s="186" t="s">
        <v>758</v>
      </c>
      <c r="J394" s="261">
        <v>930</v>
      </c>
      <c r="K394" s="186" t="s">
        <v>310</v>
      </c>
      <c r="L394" s="201"/>
      <c r="M394" s="278"/>
      <c r="N394" s="211" t="s">
        <v>2206</v>
      </c>
      <c r="O394" s="211" t="str">
        <f>INDEX('Standard Descriptions'!$E:$E,MATCH(Guidance!E394,'Standard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4" s="290" t="s">
        <v>2207</v>
      </c>
      <c r="Q394" s="290" t="s">
        <v>310</v>
      </c>
      <c r="R394" s="290" t="str">
        <f t="shared" si="33"/>
        <v>Glass and Glass Products Energy Related Emissions</v>
      </c>
      <c r="S394" s="290" t="str">
        <f t="shared" si="34"/>
        <v>//**Glass and Glass Products Energy Related Emissions: **</v>
      </c>
      <c r="T394" s="277" t="str">
        <f t="shared" si="35"/>
        <v>//**Glass and Glass Products Energy Related Emissions: **</v>
      </c>
      <c r="U394" s="306"/>
      <c r="V394" s="277"/>
      <c r="W394" s="277"/>
      <c r="X394" s="277"/>
    </row>
    <row r="395" spans="1:24" s="330" customFormat="1" x14ac:dyDescent="0.25">
      <c r="A395" s="277" t="s">
        <v>2208</v>
      </c>
      <c r="B395" s="278"/>
      <c r="C395" s="191" t="s">
        <v>753</v>
      </c>
      <c r="D395" s="191" t="s">
        <v>619</v>
      </c>
      <c r="E395" s="191" t="s">
        <v>754</v>
      </c>
      <c r="F395" s="193" t="s">
        <v>2100</v>
      </c>
      <c r="G395" s="193" t="s">
        <v>762</v>
      </c>
      <c r="H395" s="183" t="s">
        <v>2145</v>
      </c>
      <c r="I395" s="186" t="s">
        <v>763</v>
      </c>
      <c r="J395" s="261">
        <v>931</v>
      </c>
      <c r="K395" s="193" t="s">
        <v>332</v>
      </c>
      <c r="L395" s="201"/>
      <c r="M395" s="278"/>
      <c r="N395" s="211" t="s">
        <v>2206</v>
      </c>
      <c r="O395" s="211" t="str">
        <f>INDEX('Standard Descriptions'!$E:$E,MATCH(Guidance!E395,'Standard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5" s="290" t="s">
        <v>2207</v>
      </c>
      <c r="Q395" s="290" t="s">
        <v>310</v>
      </c>
      <c r="R395" s="290" t="str">
        <f t="shared" si="33"/>
        <v>Glass and Glass Products Process Emissions</v>
      </c>
      <c r="S395" s="290" t="str">
        <f t="shared" si="34"/>
        <v>//**Glass and Glass Products Process Emissions: **</v>
      </c>
      <c r="T395" s="277" t="str">
        <f t="shared" si="35"/>
        <v/>
      </c>
      <c r="U395" s="306"/>
      <c r="V395" s="277"/>
      <c r="W395" s="277"/>
      <c r="X395" s="277"/>
    </row>
    <row r="396" spans="1:24" s="330" customFormat="1" x14ac:dyDescent="0.25">
      <c r="A396" s="277" t="s">
        <v>2208</v>
      </c>
      <c r="B396" s="278"/>
      <c r="C396" s="191" t="s">
        <v>753</v>
      </c>
      <c r="D396" s="191" t="s">
        <v>619</v>
      </c>
      <c r="E396" s="191" t="s">
        <v>754</v>
      </c>
      <c r="F396" s="193" t="s">
        <v>2098</v>
      </c>
      <c r="G396" s="193" t="s">
        <v>756</v>
      </c>
      <c r="H396" s="183" t="s">
        <v>2144</v>
      </c>
      <c r="I396" s="186" t="s">
        <v>758</v>
      </c>
      <c r="J396" s="261">
        <v>932</v>
      </c>
      <c r="K396" s="186" t="s">
        <v>310</v>
      </c>
      <c r="L396" s="201"/>
      <c r="M396" s="278"/>
      <c r="N396" s="211" t="s">
        <v>2206</v>
      </c>
      <c r="O396" s="211" t="str">
        <f>INDEX('Standard Descriptions'!$E:$E,MATCH(Guidance!E396,'Standard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6" s="290" t="s">
        <v>2207</v>
      </c>
      <c r="Q396" s="290" t="s">
        <v>310</v>
      </c>
      <c r="R396" s="290" t="str">
        <f t="shared" si="33"/>
        <v>Cement and Other Nonmetallic Minerals Energy Related Emissions</v>
      </c>
      <c r="S396" s="290" t="str">
        <f t="shared" si="34"/>
        <v>//**Cement and Other Nonmetallic Minerals Energy Related Emissions: **</v>
      </c>
      <c r="T396" s="277" t="str">
        <f t="shared" si="35"/>
        <v>//**Cement and Other Nonmetallic Minerals Energy Related Emissions: **</v>
      </c>
      <c r="U396" s="306"/>
      <c r="V396" s="277"/>
      <c r="W396" s="277"/>
      <c r="X396" s="277"/>
    </row>
    <row r="397" spans="1:24" s="330" customFormat="1" x14ac:dyDescent="0.25">
      <c r="A397" s="277" t="s">
        <v>2208</v>
      </c>
      <c r="B397" s="278"/>
      <c r="C397" s="191" t="s">
        <v>753</v>
      </c>
      <c r="D397" s="191" t="s">
        <v>619</v>
      </c>
      <c r="E397" s="191" t="s">
        <v>754</v>
      </c>
      <c r="F397" s="193" t="s">
        <v>2098</v>
      </c>
      <c r="G397" s="193" t="s">
        <v>762</v>
      </c>
      <c r="H397" s="183" t="s">
        <v>2144</v>
      </c>
      <c r="I397" s="186" t="s">
        <v>763</v>
      </c>
      <c r="J397" s="261">
        <v>933</v>
      </c>
      <c r="K397" s="186" t="s">
        <v>310</v>
      </c>
      <c r="L397" s="201"/>
      <c r="M397" s="278"/>
      <c r="N397" s="211" t="s">
        <v>2206</v>
      </c>
      <c r="O397" s="211" t="str">
        <f>INDEX('Standard Descriptions'!$E:$E,MATCH(Guidance!E397,'Standard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7" s="290" t="s">
        <v>2207</v>
      </c>
      <c r="Q397" s="290" t="s">
        <v>310</v>
      </c>
      <c r="R397" s="290" t="str">
        <f t="shared" si="33"/>
        <v>Cement and Other Nonmetallic Minerals Process Emissions</v>
      </c>
      <c r="S397" s="290" t="str">
        <f t="shared" si="34"/>
        <v>//**Cement and Other Nonmetallic Minerals Process Emissions: **</v>
      </c>
      <c r="T397" s="277" t="str">
        <f t="shared" si="35"/>
        <v>//**Cement and Other Nonmetallic Minerals Process Emissions: **</v>
      </c>
      <c r="U397" s="306"/>
      <c r="V397" s="277"/>
      <c r="W397" s="277"/>
      <c r="X397" s="277"/>
    </row>
    <row r="398" spans="1:24" s="330" customFormat="1" x14ac:dyDescent="0.25">
      <c r="A398" s="277" t="s">
        <v>2208</v>
      </c>
      <c r="B398" s="278"/>
      <c r="C398" s="191" t="s">
        <v>753</v>
      </c>
      <c r="D398" s="191" t="s">
        <v>619</v>
      </c>
      <c r="E398" s="191" t="s">
        <v>754</v>
      </c>
      <c r="F398" s="193" t="s">
        <v>2096</v>
      </c>
      <c r="G398" s="193" t="s">
        <v>756</v>
      </c>
      <c r="H398" s="183" t="s">
        <v>1833</v>
      </c>
      <c r="I398" s="186" t="s">
        <v>758</v>
      </c>
      <c r="J398" s="261">
        <v>934</v>
      </c>
      <c r="K398" s="186" t="s">
        <v>310</v>
      </c>
      <c r="L398" s="201"/>
      <c r="M398" s="278"/>
      <c r="N398" s="211" t="s">
        <v>2206</v>
      </c>
      <c r="O398" s="211" t="str">
        <f>INDEX('Standard Descriptions'!$E:$E,MATCH(Guidance!E398,'Standard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8" s="290" t="s">
        <v>2207</v>
      </c>
      <c r="Q398" s="290" t="s">
        <v>310</v>
      </c>
      <c r="R398" s="290" t="str">
        <f t="shared" si="33"/>
        <v>Iron and Steel Energy Related Emissions</v>
      </c>
      <c r="S398" s="290" t="str">
        <f t="shared" si="34"/>
        <v>//**Iron and Steel Energy Related Emissions: **</v>
      </c>
      <c r="T398" s="277" t="str">
        <f t="shared" si="35"/>
        <v>//**Iron and Steel Energy Related Emissions: **</v>
      </c>
      <c r="U398" s="306"/>
      <c r="V398" s="277"/>
      <c r="W398" s="277"/>
      <c r="X398" s="277"/>
    </row>
    <row r="399" spans="1:24" s="330" customFormat="1" x14ac:dyDescent="0.25">
      <c r="A399" s="277" t="s">
        <v>2208</v>
      </c>
      <c r="B399" s="278"/>
      <c r="C399" s="191" t="s">
        <v>753</v>
      </c>
      <c r="D399" s="191" t="s">
        <v>619</v>
      </c>
      <c r="E399" s="191" t="s">
        <v>754</v>
      </c>
      <c r="F399" s="193" t="s">
        <v>2096</v>
      </c>
      <c r="G399" s="193" t="s">
        <v>762</v>
      </c>
      <c r="H399" s="183" t="s">
        <v>1833</v>
      </c>
      <c r="I399" s="186" t="s">
        <v>763</v>
      </c>
      <c r="J399" s="261">
        <v>935</v>
      </c>
      <c r="K399" s="186" t="s">
        <v>310</v>
      </c>
      <c r="L399" s="201"/>
      <c r="M399" s="278"/>
      <c r="N399" s="211" t="s">
        <v>2206</v>
      </c>
      <c r="O399" s="211" t="str">
        <f>INDEX('Standard Descriptions'!$E:$E,MATCH(Guidance!E399,'Standard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9" s="290" t="s">
        <v>2207</v>
      </c>
      <c r="Q399" s="290" t="s">
        <v>310</v>
      </c>
      <c r="R399" s="290" t="str">
        <f t="shared" si="33"/>
        <v>Iron and Steel Process Emissions</v>
      </c>
      <c r="S399" s="290" t="str">
        <f t="shared" si="34"/>
        <v>//**Iron and Steel Process Emissions: **</v>
      </c>
      <c r="T399" s="277" t="str">
        <f t="shared" si="35"/>
        <v>//**Iron and Steel Process Emissions: **</v>
      </c>
      <c r="U399" s="306"/>
      <c r="V399" s="277"/>
      <c r="W399" s="277"/>
      <c r="X399" s="277"/>
    </row>
    <row r="400" spans="1:24" s="330" customFormat="1" x14ac:dyDescent="0.25">
      <c r="A400" s="277" t="s">
        <v>2208</v>
      </c>
      <c r="B400" s="278"/>
      <c r="C400" s="191" t="s">
        <v>753</v>
      </c>
      <c r="D400" s="191" t="s">
        <v>619</v>
      </c>
      <c r="E400" s="191" t="s">
        <v>754</v>
      </c>
      <c r="F400" s="193" t="s">
        <v>2095</v>
      </c>
      <c r="G400" s="193" t="s">
        <v>756</v>
      </c>
      <c r="H400" s="183" t="s">
        <v>2143</v>
      </c>
      <c r="I400" s="186" t="s">
        <v>758</v>
      </c>
      <c r="J400" s="261">
        <v>936</v>
      </c>
      <c r="K400" s="186" t="s">
        <v>310</v>
      </c>
      <c r="L400" s="201"/>
      <c r="M400" s="278"/>
      <c r="N400" s="211" t="s">
        <v>2206</v>
      </c>
      <c r="O400" s="211" t="str">
        <f>INDEX('Standard Descriptions'!$E:$E,MATCH(Guidance!E400,'Standard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0" s="290" t="s">
        <v>2207</v>
      </c>
      <c r="Q400" s="290" t="s">
        <v>310</v>
      </c>
      <c r="R400" s="290" t="str">
        <f t="shared" si="33"/>
        <v>Other Metals Energy Related Emissions</v>
      </c>
      <c r="S400" s="290" t="str">
        <f t="shared" si="34"/>
        <v>//**Other Metals Energy Related Emissions: **</v>
      </c>
      <c r="T400" s="277" t="str">
        <f t="shared" si="35"/>
        <v>//**Other Metals Energy Related Emissions: **</v>
      </c>
      <c r="U400" s="306"/>
      <c r="V400" s="277"/>
      <c r="W400" s="277"/>
      <c r="X400" s="277"/>
    </row>
    <row r="401" spans="1:24" s="330" customFormat="1" x14ac:dyDescent="0.25">
      <c r="A401" s="277" t="s">
        <v>2208</v>
      </c>
      <c r="B401" s="278"/>
      <c r="C401" s="191" t="s">
        <v>753</v>
      </c>
      <c r="D401" s="191" t="s">
        <v>619</v>
      </c>
      <c r="E401" s="191" t="s">
        <v>754</v>
      </c>
      <c r="F401" s="193" t="s">
        <v>2095</v>
      </c>
      <c r="G401" s="193" t="s">
        <v>762</v>
      </c>
      <c r="H401" s="183" t="s">
        <v>2143</v>
      </c>
      <c r="I401" s="186" t="s">
        <v>763</v>
      </c>
      <c r="J401" s="261">
        <v>937</v>
      </c>
      <c r="K401" s="193" t="s">
        <v>332</v>
      </c>
      <c r="L401" s="201"/>
      <c r="M401" s="278"/>
      <c r="N401" s="211" t="s">
        <v>2206</v>
      </c>
      <c r="O401" s="211" t="str">
        <f>INDEX('Standard Descriptions'!$E:$E,MATCH(Guidance!E401,'Standard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1" s="290" t="s">
        <v>2207</v>
      </c>
      <c r="Q401" s="290" t="s">
        <v>310</v>
      </c>
      <c r="R401" s="290" t="str">
        <f t="shared" si="33"/>
        <v>Other Metals Process Emissions</v>
      </c>
      <c r="S401" s="290" t="str">
        <f t="shared" si="34"/>
        <v>//**Other Metals Process Emissions: **</v>
      </c>
      <c r="T401" s="277" t="str">
        <f t="shared" si="35"/>
        <v/>
      </c>
      <c r="U401" s="306"/>
      <c r="V401" s="277"/>
      <c r="W401" s="277"/>
      <c r="X401" s="277"/>
    </row>
    <row r="402" spans="1:24" s="330" customFormat="1" x14ac:dyDescent="0.25">
      <c r="A402" s="277" t="s">
        <v>2208</v>
      </c>
      <c r="B402" s="278"/>
      <c r="C402" s="191" t="s">
        <v>753</v>
      </c>
      <c r="D402" s="191" t="s">
        <v>619</v>
      </c>
      <c r="E402" s="191" t="s">
        <v>754</v>
      </c>
      <c r="F402" s="193" t="s">
        <v>2093</v>
      </c>
      <c r="G402" s="193" t="s">
        <v>756</v>
      </c>
      <c r="H402" s="183" t="s">
        <v>2142</v>
      </c>
      <c r="I402" s="186" t="s">
        <v>758</v>
      </c>
      <c r="J402" s="261">
        <v>938</v>
      </c>
      <c r="K402" s="186" t="s">
        <v>310</v>
      </c>
      <c r="L402" s="201"/>
      <c r="M402" s="278"/>
      <c r="N402" s="211" t="s">
        <v>2206</v>
      </c>
      <c r="O402" s="211" t="str">
        <f>INDEX('Standard Descriptions'!$E:$E,MATCH(Guidance!E402,'Standard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2" s="290" t="s">
        <v>2207</v>
      </c>
      <c r="Q402" s="290" t="s">
        <v>310</v>
      </c>
      <c r="R402" s="290" t="str">
        <f t="shared" si="33"/>
        <v>Metal Products Except Machinery and Vehicles Energy Related Emissions</v>
      </c>
      <c r="S402" s="290" t="str">
        <f t="shared" si="34"/>
        <v>//**Metal Products Except Machinery and Vehicles Energy Related Emissions: **</v>
      </c>
      <c r="T402" s="277" t="str">
        <f t="shared" si="35"/>
        <v>//**Metal Products Except Machinery and Vehicles Energy Related Emissions: **</v>
      </c>
      <c r="U402" s="306"/>
      <c r="V402" s="277"/>
      <c r="W402" s="277"/>
      <c r="X402" s="277"/>
    </row>
    <row r="403" spans="1:24" s="330" customFormat="1" x14ac:dyDescent="0.25">
      <c r="A403" s="277" t="s">
        <v>2208</v>
      </c>
      <c r="B403" s="278"/>
      <c r="C403" s="191" t="s">
        <v>753</v>
      </c>
      <c r="D403" s="191" t="s">
        <v>619</v>
      </c>
      <c r="E403" s="191" t="s">
        <v>754</v>
      </c>
      <c r="F403" s="193" t="s">
        <v>2093</v>
      </c>
      <c r="G403" s="193" t="s">
        <v>762</v>
      </c>
      <c r="H403" s="183" t="s">
        <v>2142</v>
      </c>
      <c r="I403" s="186" t="s">
        <v>763</v>
      </c>
      <c r="J403" s="261">
        <v>939</v>
      </c>
      <c r="K403" s="193" t="s">
        <v>332</v>
      </c>
      <c r="L403" s="201"/>
      <c r="M403" s="278"/>
      <c r="N403" s="211" t="s">
        <v>2206</v>
      </c>
      <c r="O403" s="211" t="str">
        <f>INDEX('Standard Descriptions'!$E:$E,MATCH(Guidance!E403,'Standard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3" s="290" t="s">
        <v>2207</v>
      </c>
      <c r="Q403" s="290" t="s">
        <v>310</v>
      </c>
      <c r="R403" s="290" t="str">
        <f t="shared" si="33"/>
        <v>Metal Products Except Machinery and Vehicles Process Emissions</v>
      </c>
      <c r="S403" s="290" t="str">
        <f t="shared" si="34"/>
        <v>//**Metal Products Except Machinery and Vehicles Process Emissions: **</v>
      </c>
      <c r="T403" s="277" t="str">
        <f t="shared" si="35"/>
        <v/>
      </c>
      <c r="U403" s="306"/>
      <c r="V403" s="277"/>
      <c r="W403" s="277"/>
      <c r="X403" s="277"/>
    </row>
    <row r="404" spans="1:24" s="330" customFormat="1" x14ac:dyDescent="0.25">
      <c r="A404" s="277" t="s">
        <v>2208</v>
      </c>
      <c r="B404" s="278"/>
      <c r="C404" s="191" t="s">
        <v>753</v>
      </c>
      <c r="D404" s="191" t="s">
        <v>619</v>
      </c>
      <c r="E404" s="191" t="s">
        <v>754</v>
      </c>
      <c r="F404" s="193" t="s">
        <v>2091</v>
      </c>
      <c r="G404" s="193" t="s">
        <v>756</v>
      </c>
      <c r="H404" s="183" t="s">
        <v>2141</v>
      </c>
      <c r="I404" s="186" t="s">
        <v>758</v>
      </c>
      <c r="J404" s="261">
        <v>940</v>
      </c>
      <c r="K404" s="186" t="s">
        <v>310</v>
      </c>
      <c r="L404" s="201"/>
      <c r="M404" s="278"/>
      <c r="N404" s="211" t="s">
        <v>2206</v>
      </c>
      <c r="O404" s="211" t="str">
        <f>INDEX('Standard Descriptions'!$E:$E,MATCH(Guidance!E404,'Standard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4" s="290" t="s">
        <v>2207</v>
      </c>
      <c r="Q404" s="290" t="s">
        <v>310</v>
      </c>
      <c r="R404" s="290" t="str">
        <f t="shared" si="33"/>
        <v>Computers and Electronics Energy Related Emissions</v>
      </c>
      <c r="S404" s="290" t="str">
        <f t="shared" si="34"/>
        <v>//**Computers and Electronics Energy Related Emissions: **</v>
      </c>
      <c r="T404" s="277" t="str">
        <f t="shared" si="35"/>
        <v>//**Computers and Electronics Energy Related Emissions: **</v>
      </c>
      <c r="U404" s="306"/>
      <c r="V404" s="277"/>
      <c r="W404" s="277"/>
      <c r="X404" s="277"/>
    </row>
    <row r="405" spans="1:24" s="330" customFormat="1" x14ac:dyDescent="0.25">
      <c r="A405" s="277" t="s">
        <v>2208</v>
      </c>
      <c r="B405" s="278"/>
      <c r="C405" s="191" t="s">
        <v>753</v>
      </c>
      <c r="D405" s="191" t="s">
        <v>619</v>
      </c>
      <c r="E405" s="191" t="s">
        <v>754</v>
      </c>
      <c r="F405" s="193" t="s">
        <v>2091</v>
      </c>
      <c r="G405" s="193" t="s">
        <v>762</v>
      </c>
      <c r="H405" s="183" t="s">
        <v>2141</v>
      </c>
      <c r="I405" s="186" t="s">
        <v>763</v>
      </c>
      <c r="J405" s="261">
        <v>941</v>
      </c>
      <c r="K405" s="193" t="s">
        <v>332</v>
      </c>
      <c r="L405" s="201"/>
      <c r="M405" s="278"/>
      <c r="N405" s="211" t="s">
        <v>2206</v>
      </c>
      <c r="O405" s="211" t="str">
        <f>INDEX('Standard Descriptions'!$E:$E,MATCH(Guidance!E405,'Standard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5" s="290" t="s">
        <v>2207</v>
      </c>
      <c r="Q405" s="290" t="s">
        <v>310</v>
      </c>
      <c r="R405" s="290" t="str">
        <f t="shared" si="33"/>
        <v>Computers and Electronics Process Emissions</v>
      </c>
      <c r="S405" s="290" t="str">
        <f t="shared" si="34"/>
        <v>//**Computers and Electronics Process Emissions: **</v>
      </c>
      <c r="T405" s="277" t="str">
        <f t="shared" si="35"/>
        <v/>
      </c>
      <c r="U405" s="306"/>
      <c r="V405" s="277"/>
      <c r="W405" s="277"/>
      <c r="X405" s="277"/>
    </row>
    <row r="406" spans="1:24" x14ac:dyDescent="0.25">
      <c r="A406" s="277" t="s">
        <v>2208</v>
      </c>
      <c r="C406" s="191" t="s">
        <v>753</v>
      </c>
      <c r="D406" s="191" t="s">
        <v>619</v>
      </c>
      <c r="E406" s="191" t="s">
        <v>754</v>
      </c>
      <c r="F406" s="193" t="s">
        <v>2089</v>
      </c>
      <c r="G406" s="193" t="s">
        <v>756</v>
      </c>
      <c r="H406" s="183" t="s">
        <v>2140</v>
      </c>
      <c r="I406" s="186" t="s">
        <v>758</v>
      </c>
      <c r="J406" s="261">
        <v>942</v>
      </c>
      <c r="K406" s="186" t="s">
        <v>310</v>
      </c>
      <c r="L406" s="201"/>
      <c r="N406" s="211" t="s">
        <v>2206</v>
      </c>
      <c r="O406" s="211" t="str">
        <f>INDEX('Standard Descriptions'!$E:$E,MATCH(Guidance!E406,'Standard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6" s="290" t="s">
        <v>2207</v>
      </c>
      <c r="Q406" s="290" t="s">
        <v>310</v>
      </c>
      <c r="R406" s="290" t="str">
        <f t="shared" ref="R406:R424" si="36">H406&amp;" "&amp;I406</f>
        <v>Appliances and Electrical Equipment Energy Related Emissions</v>
      </c>
      <c r="S406" s="290" t="str">
        <f t="shared" si="27"/>
        <v>//**Appliances and Electrical Equipment Energy Related Emissions: **</v>
      </c>
      <c r="T406" s="277" t="str">
        <f t="shared" si="26"/>
        <v>//**Appliances and Electrical Equipment Energy Related Emissions: **</v>
      </c>
    </row>
    <row r="407" spans="1:24" x14ac:dyDescent="0.25">
      <c r="A407" s="277" t="s">
        <v>2208</v>
      </c>
      <c r="C407" s="191" t="s">
        <v>753</v>
      </c>
      <c r="D407" s="191" t="s">
        <v>619</v>
      </c>
      <c r="E407" s="191" t="s">
        <v>754</v>
      </c>
      <c r="F407" s="193" t="s">
        <v>2089</v>
      </c>
      <c r="G407" s="193" t="s">
        <v>762</v>
      </c>
      <c r="H407" s="183" t="s">
        <v>2140</v>
      </c>
      <c r="I407" s="186" t="s">
        <v>763</v>
      </c>
      <c r="J407" s="261">
        <v>943</v>
      </c>
      <c r="K407" s="193" t="s">
        <v>332</v>
      </c>
      <c r="L407" s="201"/>
      <c r="N407" s="211" t="s">
        <v>2206</v>
      </c>
      <c r="O407" s="211" t="str">
        <f>INDEX('Standard Descriptions'!$E:$E,MATCH(Guidance!E407,'Standard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7" s="290" t="s">
        <v>2207</v>
      </c>
      <c r="Q407" s="290" t="s">
        <v>310</v>
      </c>
      <c r="R407" s="290" t="str">
        <f t="shared" si="36"/>
        <v>Appliances and Electrical Equipment Process Emissions</v>
      </c>
      <c r="S407" s="290" t="str">
        <f t="shared" si="27"/>
        <v>//**Appliances and Electrical Equipment Process Emissions: **</v>
      </c>
      <c r="T407" s="277" t="str">
        <f t="shared" si="26"/>
        <v/>
      </c>
    </row>
    <row r="408" spans="1:24" x14ac:dyDescent="0.25">
      <c r="A408" s="277" t="s">
        <v>2208</v>
      </c>
      <c r="C408" s="191" t="s">
        <v>753</v>
      </c>
      <c r="D408" s="191" t="s">
        <v>619</v>
      </c>
      <c r="E408" s="191" t="s">
        <v>754</v>
      </c>
      <c r="F408" s="193" t="s">
        <v>2087</v>
      </c>
      <c r="G408" s="193" t="s">
        <v>756</v>
      </c>
      <c r="H408" s="183" t="s">
        <v>2139</v>
      </c>
      <c r="I408" s="186" t="s">
        <v>758</v>
      </c>
      <c r="J408" s="261">
        <v>944</v>
      </c>
      <c r="K408" s="186" t="s">
        <v>310</v>
      </c>
      <c r="L408" s="201"/>
      <c r="N408" s="211" t="s">
        <v>2206</v>
      </c>
      <c r="O408" s="211" t="str">
        <f>INDEX('Standard Descriptions'!$E:$E,MATCH(Guidance!E408,'Standard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8" s="290" t="s">
        <v>2207</v>
      </c>
      <c r="Q408" s="290" t="s">
        <v>310</v>
      </c>
      <c r="R408" s="290" t="str">
        <f t="shared" si="36"/>
        <v>Other Machinery Energy Related Emissions</v>
      </c>
      <c r="S408" s="290" t="str">
        <f t="shared" si="27"/>
        <v>//**Other Machinery Energy Related Emissions: **</v>
      </c>
      <c r="T408" s="277" t="str">
        <f t="shared" si="26"/>
        <v>//**Other Machinery Energy Related Emissions: **</v>
      </c>
    </row>
    <row r="409" spans="1:24" x14ac:dyDescent="0.25">
      <c r="A409" s="277" t="s">
        <v>2208</v>
      </c>
      <c r="C409" s="191" t="s">
        <v>753</v>
      </c>
      <c r="D409" s="191" t="s">
        <v>619</v>
      </c>
      <c r="E409" s="191" t="s">
        <v>754</v>
      </c>
      <c r="F409" s="193" t="s">
        <v>2087</v>
      </c>
      <c r="G409" s="193" t="s">
        <v>762</v>
      </c>
      <c r="H409" s="183" t="s">
        <v>2139</v>
      </c>
      <c r="I409" s="186" t="s">
        <v>763</v>
      </c>
      <c r="J409" s="261">
        <v>945</v>
      </c>
      <c r="K409" s="193" t="s">
        <v>332</v>
      </c>
      <c r="L409" s="201"/>
      <c r="N409" s="211" t="s">
        <v>2206</v>
      </c>
      <c r="O409" s="211" t="str">
        <f>INDEX('Standard Descriptions'!$E:$E,MATCH(Guidance!E409,'Standard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9" s="290" t="s">
        <v>2207</v>
      </c>
      <c r="Q409" s="290" t="s">
        <v>310</v>
      </c>
      <c r="R409" s="290" t="str">
        <f t="shared" si="36"/>
        <v>Other Machinery Process Emissions</v>
      </c>
      <c r="S409" s="290" t="str">
        <f t="shared" si="27"/>
        <v>//**Other Machinery Process Emissions: **</v>
      </c>
      <c r="T409" s="277" t="str">
        <f t="shared" si="26"/>
        <v/>
      </c>
    </row>
    <row r="410" spans="1:24" x14ac:dyDescent="0.25">
      <c r="A410" s="277" t="s">
        <v>2208</v>
      </c>
      <c r="C410" s="191" t="s">
        <v>753</v>
      </c>
      <c r="D410" s="191" t="s">
        <v>619</v>
      </c>
      <c r="E410" s="191" t="s">
        <v>754</v>
      </c>
      <c r="F410" s="193" t="s">
        <v>2085</v>
      </c>
      <c r="G410" s="193" t="s">
        <v>756</v>
      </c>
      <c r="H410" s="183" t="s">
        <v>2138</v>
      </c>
      <c r="I410" s="186" t="s">
        <v>758</v>
      </c>
      <c r="J410" s="261">
        <v>946</v>
      </c>
      <c r="K410" s="186" t="s">
        <v>310</v>
      </c>
      <c r="L410" s="201"/>
      <c r="N410" s="211" t="s">
        <v>2206</v>
      </c>
      <c r="O410" s="211" t="str">
        <f>INDEX('Standard Descriptions'!$E:$E,MATCH(Guidance!E410,'Standard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0" s="290" t="s">
        <v>2207</v>
      </c>
      <c r="Q410" s="290" t="s">
        <v>310</v>
      </c>
      <c r="R410" s="290" t="str">
        <f t="shared" si="36"/>
        <v>Road Vehicles Energy Related Emissions</v>
      </c>
      <c r="S410" s="290" t="str">
        <f t="shared" si="27"/>
        <v>//**Road Vehicles Energy Related Emissions: **</v>
      </c>
      <c r="T410" s="277" t="str">
        <f t="shared" si="26"/>
        <v>//**Road Vehicles Energy Related Emissions: **</v>
      </c>
    </row>
    <row r="411" spans="1:24" x14ac:dyDescent="0.25">
      <c r="A411" s="277" t="s">
        <v>2208</v>
      </c>
      <c r="C411" s="191" t="s">
        <v>753</v>
      </c>
      <c r="D411" s="191" t="s">
        <v>619</v>
      </c>
      <c r="E411" s="191" t="s">
        <v>754</v>
      </c>
      <c r="F411" s="193" t="s">
        <v>2085</v>
      </c>
      <c r="G411" s="193" t="s">
        <v>762</v>
      </c>
      <c r="H411" s="183" t="s">
        <v>2138</v>
      </c>
      <c r="I411" s="186" t="s">
        <v>763</v>
      </c>
      <c r="J411" s="261">
        <v>947</v>
      </c>
      <c r="K411" s="193" t="s">
        <v>332</v>
      </c>
      <c r="L411" s="201"/>
      <c r="N411" s="211" t="s">
        <v>2206</v>
      </c>
      <c r="O411" s="211" t="str">
        <f>INDEX('Standard Descriptions'!$E:$E,MATCH(Guidance!E411,'Standard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1" s="290" t="s">
        <v>2207</v>
      </c>
      <c r="Q411" s="290" t="s">
        <v>310</v>
      </c>
      <c r="R411" s="290" t="str">
        <f t="shared" si="36"/>
        <v>Road Vehicles Process Emissions</v>
      </c>
      <c r="S411" s="290" t="str">
        <f t="shared" si="27"/>
        <v>//**Road Vehicles Process Emissions: **</v>
      </c>
      <c r="T411" s="277" t="str">
        <f t="shared" si="26"/>
        <v/>
      </c>
    </row>
    <row r="412" spans="1:24" x14ac:dyDescent="0.25">
      <c r="A412" s="277" t="s">
        <v>2208</v>
      </c>
      <c r="C412" s="191" t="s">
        <v>753</v>
      </c>
      <c r="D412" s="191" t="s">
        <v>619</v>
      </c>
      <c r="E412" s="191" t="s">
        <v>754</v>
      </c>
      <c r="F412" s="193" t="s">
        <v>2083</v>
      </c>
      <c r="G412" s="193" t="s">
        <v>756</v>
      </c>
      <c r="H412" s="183" t="s">
        <v>2137</v>
      </c>
      <c r="I412" s="186" t="s">
        <v>758</v>
      </c>
      <c r="J412" s="261">
        <v>948</v>
      </c>
      <c r="K412" s="186" t="s">
        <v>310</v>
      </c>
      <c r="L412" s="201"/>
      <c r="N412" s="211" t="s">
        <v>2206</v>
      </c>
      <c r="O412" s="211" t="str">
        <f>INDEX('Standard Descriptions'!$E:$E,MATCH(Guidance!E412,'Standard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2" s="290" t="s">
        <v>2207</v>
      </c>
      <c r="Q412" s="290" t="s">
        <v>310</v>
      </c>
      <c r="R412" s="290" t="str">
        <f t="shared" si="36"/>
        <v>Nonroad Vehicles Energy Related Emissions</v>
      </c>
      <c r="S412" s="290" t="str">
        <f t="shared" si="27"/>
        <v>//**Nonroad Vehicles Energy Related Emissions: **</v>
      </c>
      <c r="T412" s="277" t="str">
        <f t="shared" si="26"/>
        <v>//**Nonroad Vehicles Energy Related Emissions: **</v>
      </c>
    </row>
    <row r="413" spans="1:24" x14ac:dyDescent="0.25">
      <c r="A413" s="277" t="s">
        <v>2208</v>
      </c>
      <c r="C413" s="191" t="s">
        <v>753</v>
      </c>
      <c r="D413" s="191" t="s">
        <v>619</v>
      </c>
      <c r="E413" s="191" t="s">
        <v>754</v>
      </c>
      <c r="F413" s="193" t="s">
        <v>2083</v>
      </c>
      <c r="G413" s="193" t="s">
        <v>762</v>
      </c>
      <c r="H413" s="183" t="s">
        <v>2137</v>
      </c>
      <c r="I413" s="186" t="s">
        <v>763</v>
      </c>
      <c r="J413" s="261">
        <v>949</v>
      </c>
      <c r="K413" s="193" t="s">
        <v>332</v>
      </c>
      <c r="L413" s="201"/>
      <c r="N413" s="211" t="s">
        <v>2206</v>
      </c>
      <c r="O413" s="211" t="str">
        <f>INDEX('Standard Descriptions'!$E:$E,MATCH(Guidance!E413,'Standard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3" s="290" t="s">
        <v>2207</v>
      </c>
      <c r="Q413" s="290" t="s">
        <v>310</v>
      </c>
      <c r="R413" s="290" t="str">
        <f t="shared" si="36"/>
        <v>Nonroad Vehicles Process Emissions</v>
      </c>
      <c r="S413" s="290" t="str">
        <f t="shared" si="27"/>
        <v>//**Nonroad Vehicles Process Emissions: **</v>
      </c>
      <c r="T413" s="277" t="str">
        <f t="shared" si="26"/>
        <v/>
      </c>
    </row>
    <row r="414" spans="1:24" x14ac:dyDescent="0.25">
      <c r="A414" s="277" t="s">
        <v>2208</v>
      </c>
      <c r="C414" s="191" t="s">
        <v>753</v>
      </c>
      <c r="D414" s="191" t="s">
        <v>619</v>
      </c>
      <c r="E414" s="191" t="s">
        <v>754</v>
      </c>
      <c r="F414" s="193" t="s">
        <v>2081</v>
      </c>
      <c r="G414" s="193" t="s">
        <v>756</v>
      </c>
      <c r="H414" s="183" t="s">
        <v>2136</v>
      </c>
      <c r="I414" s="186" t="s">
        <v>758</v>
      </c>
      <c r="J414" s="261">
        <v>950</v>
      </c>
      <c r="K414" s="186" t="s">
        <v>310</v>
      </c>
      <c r="L414" s="201"/>
      <c r="N414" s="211" t="s">
        <v>2206</v>
      </c>
      <c r="O414" s="211" t="str">
        <f>INDEX('Standard Descriptions'!$E:$E,MATCH(Guidance!E414,'Standard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4" s="290" t="s">
        <v>2207</v>
      </c>
      <c r="Q414" s="290" t="s">
        <v>310</v>
      </c>
      <c r="R414" s="290" t="str">
        <f t="shared" si="36"/>
        <v>Other Manufacturing Energy Related Emissions</v>
      </c>
      <c r="S414" s="290" t="str">
        <f t="shared" si="27"/>
        <v>//**Other Manufacturing Energy Related Emissions: **</v>
      </c>
      <c r="T414" s="277" t="str">
        <f t="shared" si="26"/>
        <v>//**Other Manufacturing Energy Related Emissions: **</v>
      </c>
    </row>
    <row r="415" spans="1:24" x14ac:dyDescent="0.25">
      <c r="A415" s="277" t="s">
        <v>2208</v>
      </c>
      <c r="C415" s="191" t="s">
        <v>753</v>
      </c>
      <c r="D415" s="191" t="s">
        <v>619</v>
      </c>
      <c r="E415" s="191" t="s">
        <v>754</v>
      </c>
      <c r="F415" s="193" t="s">
        <v>2081</v>
      </c>
      <c r="G415" s="193" t="s">
        <v>762</v>
      </c>
      <c r="H415" s="183" t="s">
        <v>2136</v>
      </c>
      <c r="I415" s="186" t="s">
        <v>763</v>
      </c>
      <c r="J415" s="261">
        <v>951</v>
      </c>
      <c r="K415" s="193" t="s">
        <v>332</v>
      </c>
      <c r="L415" s="201"/>
      <c r="N415" s="211" t="s">
        <v>2206</v>
      </c>
      <c r="O415" s="211" t="str">
        <f>INDEX('Standard Descriptions'!$E:$E,MATCH(Guidance!E415,'Standard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5" s="290" t="s">
        <v>2207</v>
      </c>
      <c r="Q415" s="290" t="s">
        <v>310</v>
      </c>
      <c r="R415" s="290" t="str">
        <f t="shared" si="36"/>
        <v>Other Manufacturing Process Emissions</v>
      </c>
      <c r="S415" s="290" t="str">
        <f t="shared" si="27"/>
        <v>//**Other Manufacturing Process Emissions: **</v>
      </c>
      <c r="T415" s="277" t="str">
        <f t="shared" si="26"/>
        <v/>
      </c>
    </row>
    <row r="416" spans="1:24" x14ac:dyDescent="0.25">
      <c r="A416" s="277" t="s">
        <v>2208</v>
      </c>
      <c r="C416" s="191" t="s">
        <v>753</v>
      </c>
      <c r="D416" s="191" t="s">
        <v>619</v>
      </c>
      <c r="E416" s="191" t="s">
        <v>754</v>
      </c>
      <c r="F416" s="193" t="s">
        <v>2079</v>
      </c>
      <c r="G416" s="193" t="s">
        <v>756</v>
      </c>
      <c r="H416" s="183" t="s">
        <v>2122</v>
      </c>
      <c r="I416" s="186" t="s">
        <v>758</v>
      </c>
      <c r="J416" s="261">
        <v>952</v>
      </c>
      <c r="K416" s="186" t="s">
        <v>310</v>
      </c>
      <c r="L416" s="201"/>
      <c r="N416" s="211" t="s">
        <v>2206</v>
      </c>
      <c r="O416" s="211" t="str">
        <f>INDEX('Standard Descriptions'!$E:$E,MATCH(Guidance!E416,'Standard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6" s="290" t="s">
        <v>2207</v>
      </c>
      <c r="Q416" s="290" t="s">
        <v>310</v>
      </c>
      <c r="R416" s="290" t="str">
        <f t="shared" si="36"/>
        <v>Energy Pipelines and Gas Processing Energy Related Emissions</v>
      </c>
      <c r="S416" s="290" t="str">
        <f t="shared" si="27"/>
        <v>//**Energy Pipelines and Gas Processing Energy Related Emissions: **</v>
      </c>
      <c r="T416" s="277" t="str">
        <f t="shared" si="26"/>
        <v>//**Energy Pipelines and Gas Processing Energy Related Emissions: **</v>
      </c>
    </row>
    <row r="417" spans="1:21" x14ac:dyDescent="0.25">
      <c r="A417" s="277" t="s">
        <v>2208</v>
      </c>
      <c r="C417" s="191" t="s">
        <v>753</v>
      </c>
      <c r="D417" s="191" t="s">
        <v>619</v>
      </c>
      <c r="E417" s="191" t="s">
        <v>754</v>
      </c>
      <c r="F417" s="193" t="s">
        <v>2079</v>
      </c>
      <c r="G417" s="193" t="s">
        <v>762</v>
      </c>
      <c r="H417" s="183" t="s">
        <v>2122</v>
      </c>
      <c r="I417" s="186" t="s">
        <v>763</v>
      </c>
      <c r="J417" s="261">
        <v>953</v>
      </c>
      <c r="K417" s="193" t="s">
        <v>332</v>
      </c>
      <c r="L417" s="201"/>
      <c r="N417" s="211" t="s">
        <v>2206</v>
      </c>
      <c r="O417" s="211" t="str">
        <f>INDEX('Standard Descriptions'!$E:$E,MATCH(Guidance!E417,'Standard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7" s="290" t="s">
        <v>2207</v>
      </c>
      <c r="Q417" s="290" t="s">
        <v>310</v>
      </c>
      <c r="R417" s="290" t="str">
        <f t="shared" si="36"/>
        <v>Energy Pipelines and Gas Processing Process Emissions</v>
      </c>
      <c r="S417" s="290" t="str">
        <f t="shared" si="27"/>
        <v>//**Energy Pipelines and Gas Processing Process Emissions: **</v>
      </c>
      <c r="T417" s="277" t="str">
        <f t="shared" si="26"/>
        <v/>
      </c>
    </row>
    <row r="418" spans="1:21" x14ac:dyDescent="0.25">
      <c r="A418" s="277" t="s">
        <v>2208</v>
      </c>
      <c r="C418" s="191" t="s">
        <v>753</v>
      </c>
      <c r="D418" s="191" t="s">
        <v>619</v>
      </c>
      <c r="E418" s="191" t="s">
        <v>754</v>
      </c>
      <c r="F418" s="193" t="s">
        <v>2077</v>
      </c>
      <c r="G418" s="193" t="s">
        <v>756</v>
      </c>
      <c r="H418" s="183" t="s">
        <v>2135</v>
      </c>
      <c r="I418" s="186" t="s">
        <v>758</v>
      </c>
      <c r="J418" s="261">
        <v>954</v>
      </c>
      <c r="K418" s="193" t="s">
        <v>332</v>
      </c>
      <c r="L418" s="201"/>
      <c r="N418" s="211" t="s">
        <v>2206</v>
      </c>
      <c r="O418" s="211" t="str">
        <f>INDEX('Standard Descriptions'!$E:$E,MATCH(Guidance!E418,'Standard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8" s="290" t="s">
        <v>2207</v>
      </c>
      <c r="Q418" s="290" t="s">
        <v>310</v>
      </c>
      <c r="R418" s="290" t="str">
        <f t="shared" si="36"/>
        <v>Water and Waste Energy Related Emissions</v>
      </c>
      <c r="S418" s="290" t="str">
        <f t="shared" si="27"/>
        <v>//**Water and Waste Energy Related Emissions: **</v>
      </c>
      <c r="T418" s="277" t="str">
        <f t="shared" si="26"/>
        <v/>
      </c>
    </row>
    <row r="419" spans="1:21" x14ac:dyDescent="0.25">
      <c r="A419" s="277" t="s">
        <v>2208</v>
      </c>
      <c r="C419" s="191" t="s">
        <v>753</v>
      </c>
      <c r="D419" s="191" t="s">
        <v>619</v>
      </c>
      <c r="E419" s="191" t="s">
        <v>754</v>
      </c>
      <c r="F419" s="193" t="s">
        <v>2077</v>
      </c>
      <c r="G419" s="193" t="s">
        <v>762</v>
      </c>
      <c r="H419" s="183" t="s">
        <v>2135</v>
      </c>
      <c r="I419" s="186" t="s">
        <v>763</v>
      </c>
      <c r="J419" s="261">
        <v>955</v>
      </c>
      <c r="K419" s="193" t="s">
        <v>332</v>
      </c>
      <c r="L419" s="201"/>
      <c r="N419" s="211" t="s">
        <v>2206</v>
      </c>
      <c r="O419" s="211" t="str">
        <f>INDEX('Standard Descriptions'!$E:$E,MATCH(Guidance!E419,'Standard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9" s="290" t="s">
        <v>2207</v>
      </c>
      <c r="Q419" s="290" t="s">
        <v>310</v>
      </c>
      <c r="R419" s="290" t="str">
        <f t="shared" si="36"/>
        <v>Water and Waste Process Emissions</v>
      </c>
      <c r="S419" s="290" t="str">
        <f t="shared" si="27"/>
        <v>//**Water and Waste Process Emissions: **</v>
      </c>
      <c r="T419" s="277" t="str">
        <f t="shared" si="26"/>
        <v/>
      </c>
    </row>
    <row r="420" spans="1:21" x14ac:dyDescent="0.25">
      <c r="A420" s="277" t="s">
        <v>2208</v>
      </c>
      <c r="C420" s="191" t="s">
        <v>753</v>
      </c>
      <c r="D420" s="191" t="s">
        <v>619</v>
      </c>
      <c r="E420" s="191" t="s">
        <v>754</v>
      </c>
      <c r="F420" s="193" t="s">
        <v>2075</v>
      </c>
      <c r="G420" s="193" t="s">
        <v>756</v>
      </c>
      <c r="H420" s="183" t="s">
        <v>2125</v>
      </c>
      <c r="I420" s="186" t="s">
        <v>758</v>
      </c>
      <c r="J420" s="261">
        <v>956</v>
      </c>
      <c r="K420" s="193" t="s">
        <v>332</v>
      </c>
      <c r="L420" s="201"/>
      <c r="N420" s="211" t="s">
        <v>2206</v>
      </c>
      <c r="O420" s="211" t="str">
        <f>INDEX('Standard Descriptions'!$E:$E,MATCH(Guidance!E420,'Standard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20" s="290" t="s">
        <v>2207</v>
      </c>
      <c r="Q420" s="290" t="s">
        <v>310</v>
      </c>
      <c r="R420" s="290" t="str">
        <f t="shared" si="36"/>
        <v>Construction Energy Related Emissions</v>
      </c>
      <c r="S420" s="290" t="str">
        <f t="shared" si="27"/>
        <v>//**Construction Energy Related Emissions: **</v>
      </c>
      <c r="T420" s="277" t="str">
        <f t="shared" si="26"/>
        <v/>
      </c>
    </row>
    <row r="421" spans="1:21" x14ac:dyDescent="0.25">
      <c r="A421" s="277" t="s">
        <v>2208</v>
      </c>
      <c r="C421" s="191" t="s">
        <v>753</v>
      </c>
      <c r="D421" s="191" t="s">
        <v>619</v>
      </c>
      <c r="E421" s="191" t="s">
        <v>754</v>
      </c>
      <c r="F421" s="193" t="s">
        <v>2075</v>
      </c>
      <c r="G421" s="193" t="s">
        <v>762</v>
      </c>
      <c r="H421" s="183" t="s">
        <v>2125</v>
      </c>
      <c r="I421" s="186" t="s">
        <v>763</v>
      </c>
      <c r="J421" s="261">
        <v>957</v>
      </c>
      <c r="K421" s="193" t="s">
        <v>332</v>
      </c>
      <c r="L421" s="201"/>
      <c r="N421" s="211" t="s">
        <v>2206</v>
      </c>
      <c r="O421" s="211" t="str">
        <f>INDEX('Standard Descriptions'!$E:$E,MATCH(Guidance!E421,'Standard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21" s="290" t="s">
        <v>2207</v>
      </c>
      <c r="Q421" s="290" t="s">
        <v>310</v>
      </c>
      <c r="R421" s="290" t="str">
        <f t="shared" si="36"/>
        <v>Construction Process Emissions</v>
      </c>
      <c r="S421" s="290" t="str">
        <f t="shared" si="27"/>
        <v>//**Construction Process Emissions: **</v>
      </c>
      <c r="T421" s="277" t="str">
        <f t="shared" si="26"/>
        <v/>
      </c>
    </row>
    <row r="422" spans="1:21" s="293" customFormat="1" ht="30" x14ac:dyDescent="0.25">
      <c r="A422" s="293" t="s">
        <v>2205</v>
      </c>
      <c r="B422" s="279"/>
      <c r="C422" s="312" t="s">
        <v>753</v>
      </c>
      <c r="D422" s="312" t="s">
        <v>778</v>
      </c>
      <c r="E422" s="312" t="s">
        <v>779</v>
      </c>
      <c r="F422" s="313"/>
      <c r="G422" s="313"/>
      <c r="H422" s="313"/>
      <c r="I422" s="313"/>
      <c r="J422" s="325">
        <v>43</v>
      </c>
      <c r="K422" s="313" t="s">
        <v>310</v>
      </c>
      <c r="L422" s="314" t="s">
        <v>2337</v>
      </c>
      <c r="M422" s="279"/>
      <c r="N422" s="295" t="s">
        <v>2206</v>
      </c>
      <c r="O422" s="295" t="str">
        <f>INDEX('Standard Descriptions'!$E:$E,MATCH(Guidance!E422,'Standard Descriptions'!$C:$C,0))</f>
        <v xml:space="preserve"> This policy reduces CO2 emissions from the cement industry by substituting other inputs, such as fly ash, for a portion of the clinker in cement. // </v>
      </c>
      <c r="P422" s="293" t="s">
        <v>2207</v>
      </c>
      <c r="Q422" s="293" t="s">
        <v>332</v>
      </c>
      <c r="R422" s="293" t="str">
        <f t="shared" si="36"/>
        <v xml:space="preserve"> </v>
      </c>
      <c r="T422" s="293" t="str">
        <f t="shared" ref="T422:T675" si="37">IF(K422="Yes",S422&amp;L422,"")</f>
        <v xml:space="preserve">  If this policy is fully implemented, the share of clinker in cement is reduced to 60%.</v>
      </c>
      <c r="U422" s="305" t="str">
        <f>N422&amp;O422&amp;P422&amp;T422</f>
        <v>**Description:** This policy reduces CO2 emissions from the cement industry by substituting other inputs, such as fly ash, for a portion of the clinker in cement. // **Guidance for setting values: **  If this policy is fully implemented, the share of clinker in cement is reduced to 60%.</v>
      </c>
    </row>
    <row r="423" spans="1:21" s="293" customFormat="1" ht="30" x14ac:dyDescent="0.25">
      <c r="A423" s="293" t="s">
        <v>2205</v>
      </c>
      <c r="B423" s="279"/>
      <c r="C423" s="312" t="s">
        <v>753</v>
      </c>
      <c r="D423" s="312" t="s">
        <v>785</v>
      </c>
      <c r="E423" s="312" t="s">
        <v>786</v>
      </c>
      <c r="F423" s="313"/>
      <c r="G423" s="313"/>
      <c r="H423" s="313"/>
      <c r="I423" s="313"/>
      <c r="J423" s="325">
        <v>44</v>
      </c>
      <c r="K423" s="313" t="s">
        <v>310</v>
      </c>
      <c r="L423" s="314" t="s">
        <v>2338</v>
      </c>
      <c r="M423" s="279"/>
      <c r="N423" s="295" t="s">
        <v>2206</v>
      </c>
      <c r="O423" s="295" t="str">
        <f>INDEX('Standard Descriptions'!$E:$E,MATCH(Guidance!E423,'Standard Descriptions'!$C:$C,0))</f>
        <v xml:space="preserve"> This policy reduces fuel consumption in the industry sector by increasing the use of cogeneration (also known as combined heat and power) and recovery of waste heat (to perform useful work). // </v>
      </c>
      <c r="P423" s="293" t="s">
        <v>2207</v>
      </c>
      <c r="Q423" s="293" t="s">
        <v>332</v>
      </c>
      <c r="R423" s="293" t="str">
        <f t="shared" si="36"/>
        <v xml:space="preserve"> </v>
      </c>
      <c r="T423" s="293" t="str">
        <f t="shared" si="37"/>
        <v xml:space="preserve"> If this policy is fully implemented, fuel use is reduced by 7.9% for all industries in 2050.</v>
      </c>
      <c r="U423" s="305" t="str">
        <f>N423&amp;O423&amp;P423&amp;T423</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row>
    <row r="424" spans="1:21" s="293" customFormat="1" ht="45" x14ac:dyDescent="0.25">
      <c r="A424" s="293" t="s">
        <v>2205</v>
      </c>
      <c r="B424" s="279"/>
      <c r="C424" s="312" t="s">
        <v>753</v>
      </c>
      <c r="D424" s="312" t="s">
        <v>791</v>
      </c>
      <c r="E424" s="312" t="s">
        <v>792</v>
      </c>
      <c r="F424" s="313"/>
      <c r="G424" s="313"/>
      <c r="H424" s="313"/>
      <c r="I424" s="313"/>
      <c r="J424" s="325">
        <v>45</v>
      </c>
      <c r="K424" s="313" t="s">
        <v>310</v>
      </c>
      <c r="L424" s="314" t="s">
        <v>2222</v>
      </c>
      <c r="M424" s="279"/>
      <c r="N424" s="295" t="s">
        <v>2206</v>
      </c>
      <c r="O424" s="295" t="str">
        <f>INDEX('Standard Descriptions'!$E:$E,MATCH(Guidance!E424,'Standard Descriptions'!$C:$C,0))</f>
        <v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v>
      </c>
      <c r="P424" s="293" t="s">
        <v>2207</v>
      </c>
      <c r="Q424" s="293" t="s">
        <v>332</v>
      </c>
      <c r="R424" s="293" t="str">
        <f t="shared" si="36"/>
        <v xml:space="preserve"> </v>
      </c>
      <c r="T424" s="293" t="str">
        <f t="shared" si="37"/>
        <v xml:space="preserve"> If this policy is fully implemented, fuel use is reduced for most industries between 2% and 9% in 2050.</v>
      </c>
      <c r="U424" s="305" t="str">
        <f>N424&amp;O424&amp;P424&amp;T424</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row>
    <row r="425" spans="1:21" s="293" customFormat="1" ht="60" x14ac:dyDescent="0.25">
      <c r="A425" s="293" t="s">
        <v>2205</v>
      </c>
      <c r="B425" s="279"/>
      <c r="C425" s="293" t="s">
        <v>753</v>
      </c>
      <c r="D425" s="293" t="s">
        <v>797</v>
      </c>
      <c r="E425" s="293" t="str">
        <f>E626</f>
        <v>Percentage Improvement in Eqpt Efficiency Standards above BAU</v>
      </c>
      <c r="M425" s="279"/>
      <c r="N425" s="295" t="s">
        <v>2206</v>
      </c>
      <c r="O425" s="295" t="str">
        <f>INDEX('Standard Descriptions'!$E:$E,MATCH(Guidance!E425,'Standard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5" s="293" t="s">
        <v>2207</v>
      </c>
      <c r="Q425" s="293" t="s">
        <v>310</v>
      </c>
      <c r="T425" s="293" t="str">
        <f t="shared" si="37"/>
        <v/>
      </c>
      <c r="U425" s="305" t="str">
        <f>N425&amp;O425</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row>
    <row r="426" spans="1:21" s="331" customFormat="1" x14ac:dyDescent="0.25">
      <c r="A426" s="277" t="s">
        <v>2208</v>
      </c>
      <c r="B426" s="278"/>
      <c r="C426" s="183" t="s">
        <v>753</v>
      </c>
      <c r="D426" s="183" t="s">
        <v>797</v>
      </c>
      <c r="E426" s="183" t="s">
        <v>798</v>
      </c>
      <c r="F426" s="186" t="s">
        <v>2121</v>
      </c>
      <c r="G426" s="186" t="s">
        <v>799</v>
      </c>
      <c r="H426" s="183" t="s">
        <v>2153</v>
      </c>
      <c r="I426" s="186" t="s">
        <v>800</v>
      </c>
      <c r="J426" s="43">
        <v>958</v>
      </c>
      <c r="K426" s="186" t="s">
        <v>310</v>
      </c>
      <c r="L426" s="186"/>
      <c r="M426" s="278"/>
      <c r="N426" s="211" t="s">
        <v>2206</v>
      </c>
      <c r="O426" s="211" t="str">
        <f>INDEX('Standard Descriptions'!$E:$E,MATCH(Guidance!E426,'Standard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6" s="290" t="s">
        <v>2207</v>
      </c>
      <c r="Q426" s="290" t="s">
        <v>310</v>
      </c>
      <c r="R426" s="290" t="str">
        <f t="shared" ref="R426:R489" si="38">H426&amp;" "&amp;I426</f>
        <v>Agriculture and Forestry Electricity Use</v>
      </c>
      <c r="S426" s="290" t="str">
        <f t="shared" ref="S426:S489" si="39">IF(R426="","","//**"&amp;R426&amp;": **")</f>
        <v>//**Agriculture and Forestry Electricity Use: **</v>
      </c>
      <c r="T426" s="277" t="str">
        <f t="shared" ref="T426:T489" si="40">IF(K426="Yes",S426&amp;L426,"")</f>
        <v>//**Agriculture and Forestry Electricity Use: **</v>
      </c>
      <c r="U426" s="306"/>
    </row>
    <row r="427" spans="1:21" s="331" customFormat="1" x14ac:dyDescent="0.25">
      <c r="A427" s="277" t="s">
        <v>2208</v>
      </c>
      <c r="B427" s="278"/>
      <c r="C427" s="191" t="s">
        <v>753</v>
      </c>
      <c r="D427" s="191" t="s">
        <v>797</v>
      </c>
      <c r="E427" s="191" t="s">
        <v>798</v>
      </c>
      <c r="F427" s="186" t="s">
        <v>2121</v>
      </c>
      <c r="G427" s="186" t="s">
        <v>806</v>
      </c>
      <c r="H427" s="183" t="s">
        <v>2153</v>
      </c>
      <c r="I427" s="186" t="s">
        <v>807</v>
      </c>
      <c r="J427" s="43">
        <v>959</v>
      </c>
      <c r="K427" s="186" t="s">
        <v>332</v>
      </c>
      <c r="L427" s="201"/>
      <c r="M427" s="278"/>
      <c r="N427" s="211" t="s">
        <v>2206</v>
      </c>
      <c r="O427" s="211" t="str">
        <f>INDEX('Standard Descriptions'!$E:$E,MATCH(Guidance!E427,'Standard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7" s="290" t="s">
        <v>2207</v>
      </c>
      <c r="Q427" s="290" t="s">
        <v>310</v>
      </c>
      <c r="R427" s="290" t="str">
        <f t="shared" si="38"/>
        <v>Agriculture and Forestry Coal Use</v>
      </c>
      <c r="S427" s="290" t="str">
        <f t="shared" si="39"/>
        <v>//**Agriculture and Forestry Coal Use: **</v>
      </c>
      <c r="T427" s="277" t="str">
        <f t="shared" si="40"/>
        <v/>
      </c>
      <c r="U427" s="306"/>
    </row>
    <row r="428" spans="1:21" s="331" customFormat="1" x14ac:dyDescent="0.25">
      <c r="A428" s="277" t="s">
        <v>2208</v>
      </c>
      <c r="B428" s="278"/>
      <c r="C428" s="191" t="s">
        <v>753</v>
      </c>
      <c r="D428" s="191" t="s">
        <v>797</v>
      </c>
      <c r="E428" s="191" t="s">
        <v>798</v>
      </c>
      <c r="F428" s="186" t="s">
        <v>2121</v>
      </c>
      <c r="G428" s="186" t="s">
        <v>808</v>
      </c>
      <c r="H428" s="183" t="s">
        <v>2153</v>
      </c>
      <c r="I428" s="186" t="s">
        <v>809</v>
      </c>
      <c r="J428" s="43">
        <v>960</v>
      </c>
      <c r="K428" s="186" t="s">
        <v>310</v>
      </c>
      <c r="L428" s="201"/>
      <c r="M428" s="278"/>
      <c r="N428" s="211" t="s">
        <v>2206</v>
      </c>
      <c r="O428" s="211" t="str">
        <f>INDEX('Standard Descriptions'!$E:$E,MATCH(Guidance!E428,'Standard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8" s="290" t="s">
        <v>2207</v>
      </c>
      <c r="Q428" s="290" t="s">
        <v>310</v>
      </c>
      <c r="R428" s="290" t="str">
        <f t="shared" si="38"/>
        <v>Agriculture and Forestry Natural Gas Use</v>
      </c>
      <c r="S428" s="290" t="str">
        <f t="shared" si="39"/>
        <v>//**Agriculture and Forestry Natural Gas Use: **</v>
      </c>
      <c r="T428" s="277" t="str">
        <f t="shared" si="40"/>
        <v>//**Agriculture and Forestry Natural Gas Use: **</v>
      </c>
      <c r="U428" s="306"/>
    </row>
    <row r="429" spans="1:21" s="331" customFormat="1" x14ac:dyDescent="0.25">
      <c r="A429" s="277" t="s">
        <v>2208</v>
      </c>
      <c r="B429" s="278"/>
      <c r="C429" s="191" t="s">
        <v>753</v>
      </c>
      <c r="D429" s="191" t="s">
        <v>797</v>
      </c>
      <c r="E429" s="191" t="s">
        <v>798</v>
      </c>
      <c r="F429" s="186" t="s">
        <v>2121</v>
      </c>
      <c r="G429" s="186" t="s">
        <v>810</v>
      </c>
      <c r="H429" s="183" t="s">
        <v>2153</v>
      </c>
      <c r="I429" s="186" t="s">
        <v>811</v>
      </c>
      <c r="J429" s="43">
        <v>961</v>
      </c>
      <c r="K429" s="186" t="s">
        <v>332</v>
      </c>
      <c r="L429" s="201"/>
      <c r="M429" s="278"/>
      <c r="N429" s="211" t="s">
        <v>2206</v>
      </c>
      <c r="O429" s="211" t="str">
        <f>INDEX('Standard Descriptions'!$E:$E,MATCH(Guidance!E429,'Standard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9" s="290" t="s">
        <v>2207</v>
      </c>
      <c r="Q429" s="290" t="s">
        <v>310</v>
      </c>
      <c r="R429" s="290" t="str">
        <f t="shared" si="38"/>
        <v>Agriculture and Forestry Biomass Use</v>
      </c>
      <c r="S429" s="290" t="str">
        <f t="shared" si="39"/>
        <v>//**Agriculture and Forestry Biomass Use: **</v>
      </c>
      <c r="T429" s="277" t="str">
        <f t="shared" si="40"/>
        <v/>
      </c>
      <c r="U429" s="306"/>
    </row>
    <row r="430" spans="1:21" s="331" customFormat="1" x14ac:dyDescent="0.25">
      <c r="A430" s="277" t="s">
        <v>2208</v>
      </c>
      <c r="B430" s="278"/>
      <c r="C430" s="191" t="s">
        <v>753</v>
      </c>
      <c r="D430" s="191" t="s">
        <v>797</v>
      </c>
      <c r="E430" s="191" t="s">
        <v>798</v>
      </c>
      <c r="F430" s="186" t="s">
        <v>2121</v>
      </c>
      <c r="G430" s="186" t="s">
        <v>812</v>
      </c>
      <c r="H430" s="183" t="s">
        <v>2153</v>
      </c>
      <c r="I430" s="186" t="s">
        <v>813</v>
      </c>
      <c r="J430" s="43">
        <v>962</v>
      </c>
      <c r="K430" s="186" t="s">
        <v>310</v>
      </c>
      <c r="L430" s="201"/>
      <c r="M430" s="278"/>
      <c r="N430" s="211" t="s">
        <v>2206</v>
      </c>
      <c r="O430" s="211" t="str">
        <f>INDEX('Standard Descriptions'!$E:$E,MATCH(Guidance!E430,'Standard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0" s="290" t="s">
        <v>2207</v>
      </c>
      <c r="Q430" s="290" t="s">
        <v>310</v>
      </c>
      <c r="R430" s="290" t="str">
        <f t="shared" si="38"/>
        <v>Agriculture and Forestry Petroleum Use</v>
      </c>
      <c r="S430" s="290" t="str">
        <f t="shared" si="39"/>
        <v>//**Agriculture and Forestry Petroleum Use: **</v>
      </c>
      <c r="T430" s="277" t="str">
        <f t="shared" si="40"/>
        <v>//**Agriculture and Forestry Petroleum Use: **</v>
      </c>
      <c r="U430" s="306"/>
    </row>
    <row r="431" spans="1:21" s="331" customFormat="1" x14ac:dyDescent="0.25">
      <c r="A431" s="277" t="s">
        <v>2208</v>
      </c>
      <c r="B431" s="278"/>
      <c r="C431" s="191" t="s">
        <v>753</v>
      </c>
      <c r="D431" s="191" t="s">
        <v>797</v>
      </c>
      <c r="E431" s="191" t="s">
        <v>798</v>
      </c>
      <c r="F431" s="186" t="s">
        <v>2121</v>
      </c>
      <c r="G431" s="186" t="s">
        <v>814</v>
      </c>
      <c r="H431" s="183" t="s">
        <v>2153</v>
      </c>
      <c r="I431" s="186" t="s">
        <v>815</v>
      </c>
      <c r="J431" s="43">
        <v>963</v>
      </c>
      <c r="K431" s="186" t="s">
        <v>332</v>
      </c>
      <c r="L431" s="201"/>
      <c r="M431" s="278"/>
      <c r="N431" s="211" t="s">
        <v>2206</v>
      </c>
      <c r="O431" s="211" t="str">
        <f>INDEX('Standard Descriptions'!$E:$E,MATCH(Guidance!E431,'Standard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1" s="290" t="s">
        <v>2207</v>
      </c>
      <c r="Q431" s="290" t="s">
        <v>310</v>
      </c>
      <c r="R431" s="290" t="str">
        <f t="shared" si="38"/>
        <v>Agriculture and Forestry Purchased Heat Use</v>
      </c>
      <c r="S431" s="290" t="str">
        <f t="shared" si="39"/>
        <v>//**Agriculture and Forestry Purchased Heat Use: **</v>
      </c>
      <c r="T431" s="277" t="str">
        <f t="shared" si="40"/>
        <v/>
      </c>
      <c r="U431" s="306"/>
    </row>
    <row r="432" spans="1:21" s="331" customFormat="1" x14ac:dyDescent="0.25">
      <c r="A432" s="277" t="s">
        <v>2208</v>
      </c>
      <c r="B432" s="278"/>
      <c r="C432" s="191" t="s">
        <v>753</v>
      </c>
      <c r="D432" s="191" t="s">
        <v>797</v>
      </c>
      <c r="E432" s="191" t="s">
        <v>798</v>
      </c>
      <c r="F432" s="186" t="s">
        <v>2121</v>
      </c>
      <c r="G432" s="186" t="s">
        <v>816</v>
      </c>
      <c r="H432" s="183" t="s">
        <v>2153</v>
      </c>
      <c r="I432" s="186" t="s">
        <v>817</v>
      </c>
      <c r="J432" s="43">
        <v>964</v>
      </c>
      <c r="K432" s="186" t="s">
        <v>332</v>
      </c>
      <c r="L432" s="201"/>
      <c r="M432" s="278"/>
      <c r="N432" s="211" t="s">
        <v>2206</v>
      </c>
      <c r="O432" s="211" t="str">
        <f>INDEX('Standard Descriptions'!$E:$E,MATCH(Guidance!E432,'Standard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2" s="290" t="s">
        <v>2207</v>
      </c>
      <c r="Q432" s="290" t="s">
        <v>310</v>
      </c>
      <c r="R432" s="290" t="str">
        <f t="shared" si="38"/>
        <v>Agriculture and Forestry Crude Oil Use</v>
      </c>
      <c r="S432" s="290" t="str">
        <f t="shared" si="39"/>
        <v>//**Agriculture and Forestry Crude Oil Use: **</v>
      </c>
      <c r="T432" s="277" t="str">
        <f t="shared" si="40"/>
        <v/>
      </c>
      <c r="U432" s="306"/>
    </row>
    <row r="433" spans="1:21" s="331" customFormat="1" x14ac:dyDescent="0.25">
      <c r="A433" s="277" t="s">
        <v>2208</v>
      </c>
      <c r="B433" s="278"/>
      <c r="C433" s="191" t="s">
        <v>753</v>
      </c>
      <c r="D433" s="191" t="s">
        <v>797</v>
      </c>
      <c r="E433" s="191" t="s">
        <v>798</v>
      </c>
      <c r="F433" s="186" t="s">
        <v>2121</v>
      </c>
      <c r="G433" s="186" t="s">
        <v>818</v>
      </c>
      <c r="H433" s="183" t="s">
        <v>2153</v>
      </c>
      <c r="I433" s="186" t="s">
        <v>819</v>
      </c>
      <c r="J433" s="43">
        <v>965</v>
      </c>
      <c r="K433" s="186" t="s">
        <v>310</v>
      </c>
      <c r="L433" s="201"/>
      <c r="M433" s="278"/>
      <c r="N433" s="211" t="s">
        <v>2206</v>
      </c>
      <c r="O433" s="211" t="str">
        <f>INDEX('Standard Descriptions'!$E:$E,MATCH(Guidance!E433,'Standard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3" s="290" t="s">
        <v>2207</v>
      </c>
      <c r="Q433" s="290" t="s">
        <v>310</v>
      </c>
      <c r="R433" s="290" t="str">
        <f t="shared" si="38"/>
        <v>Agriculture and Forestry Heavy or Residual Fuel Oil Use</v>
      </c>
      <c r="S433" s="290" t="str">
        <f t="shared" si="39"/>
        <v>//**Agriculture and Forestry Heavy or Residual Fuel Oil Use: **</v>
      </c>
      <c r="T433" s="277" t="str">
        <f t="shared" si="40"/>
        <v>//**Agriculture and Forestry Heavy or Residual Fuel Oil Use: **</v>
      </c>
      <c r="U433" s="306"/>
    </row>
    <row r="434" spans="1:21" s="331" customFormat="1" x14ac:dyDescent="0.25">
      <c r="A434" s="277" t="s">
        <v>2208</v>
      </c>
      <c r="B434" s="278"/>
      <c r="C434" s="191" t="s">
        <v>753</v>
      </c>
      <c r="D434" s="191" t="s">
        <v>797</v>
      </c>
      <c r="E434" s="191" t="s">
        <v>798</v>
      </c>
      <c r="F434" s="186" t="s">
        <v>2121</v>
      </c>
      <c r="G434" s="186" t="s">
        <v>820</v>
      </c>
      <c r="H434" s="183" t="s">
        <v>2153</v>
      </c>
      <c r="I434" s="186" t="s">
        <v>821</v>
      </c>
      <c r="J434" s="43">
        <v>966</v>
      </c>
      <c r="K434" s="186" t="s">
        <v>310</v>
      </c>
      <c r="L434" s="201"/>
      <c r="M434" s="278"/>
      <c r="N434" s="211" t="s">
        <v>2206</v>
      </c>
      <c r="O434" s="211" t="str">
        <f>INDEX('Standard Descriptions'!$E:$E,MATCH(Guidance!E434,'Standard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4" s="290" t="s">
        <v>2207</v>
      </c>
      <c r="Q434" s="290" t="s">
        <v>310</v>
      </c>
      <c r="R434" s="290" t="str">
        <f t="shared" si="38"/>
        <v>Agriculture and Forestry LPG Propane or Butane Use</v>
      </c>
      <c r="S434" s="290" t="str">
        <f t="shared" si="39"/>
        <v>//**Agriculture and Forestry LPG Propane or Butane Use: **</v>
      </c>
      <c r="T434" s="277" t="str">
        <f t="shared" si="40"/>
        <v>//**Agriculture and Forestry LPG Propane or Butane Use: **</v>
      </c>
      <c r="U434" s="306"/>
    </row>
    <row r="435" spans="1:21" s="331" customFormat="1" x14ac:dyDescent="0.25">
      <c r="A435" s="277" t="s">
        <v>2208</v>
      </c>
      <c r="B435" s="278"/>
      <c r="C435" s="191" t="s">
        <v>753</v>
      </c>
      <c r="D435" s="191" t="s">
        <v>797</v>
      </c>
      <c r="E435" s="191" t="s">
        <v>798</v>
      </c>
      <c r="F435" s="186" t="s">
        <v>2121</v>
      </c>
      <c r="G435" s="186" t="s">
        <v>822</v>
      </c>
      <c r="H435" s="183" t="s">
        <v>2153</v>
      </c>
      <c r="I435" s="186" t="s">
        <v>823</v>
      </c>
      <c r="J435" s="43">
        <v>967</v>
      </c>
      <c r="K435" s="186" t="s">
        <v>332</v>
      </c>
      <c r="L435" s="201"/>
      <c r="M435" s="278"/>
      <c r="N435" s="211" t="s">
        <v>2206</v>
      </c>
      <c r="O435" s="211" t="str">
        <f>INDEX('Standard Descriptions'!$E:$E,MATCH(Guidance!E435,'Standard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5" s="290" t="s">
        <v>2207</v>
      </c>
      <c r="Q435" s="290" t="s">
        <v>310</v>
      </c>
      <c r="R435" s="290" t="str">
        <f t="shared" si="38"/>
        <v>Agriculture and Forestry Hydrogen Use</v>
      </c>
      <c r="S435" s="290" t="str">
        <f t="shared" si="39"/>
        <v>//**Agriculture and Forestry Hydrogen Use: **</v>
      </c>
      <c r="T435" s="277" t="str">
        <f t="shared" si="40"/>
        <v/>
      </c>
      <c r="U435" s="306"/>
    </row>
    <row r="436" spans="1:21" s="331" customFormat="1" x14ac:dyDescent="0.25">
      <c r="A436" s="277" t="s">
        <v>2208</v>
      </c>
      <c r="B436" s="278"/>
      <c r="C436" s="191" t="s">
        <v>753</v>
      </c>
      <c r="D436" s="191" t="s">
        <v>797</v>
      </c>
      <c r="E436" s="191" t="s">
        <v>798</v>
      </c>
      <c r="F436" s="193" t="s">
        <v>2119</v>
      </c>
      <c r="G436" s="186" t="s">
        <v>799</v>
      </c>
      <c r="H436" s="183" t="s">
        <v>1831</v>
      </c>
      <c r="I436" s="186" t="s">
        <v>800</v>
      </c>
      <c r="J436" s="43">
        <v>968</v>
      </c>
      <c r="K436" s="186" t="s">
        <v>310</v>
      </c>
      <c r="L436" s="201"/>
      <c r="M436" s="278"/>
      <c r="N436" s="211" t="s">
        <v>2206</v>
      </c>
      <c r="O436" s="211" t="str">
        <f>INDEX('Standard Descriptions'!$E:$E,MATCH(Guidance!E436,'Standard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6" s="290" t="s">
        <v>2207</v>
      </c>
      <c r="Q436" s="290" t="s">
        <v>310</v>
      </c>
      <c r="R436" s="290" t="str">
        <f t="shared" si="38"/>
        <v>Coal Mining Electricity Use</v>
      </c>
      <c r="S436" s="290" t="str">
        <f t="shared" si="39"/>
        <v>//**Coal Mining Electricity Use: **</v>
      </c>
      <c r="T436" s="277" t="str">
        <f t="shared" si="40"/>
        <v>//**Coal Mining Electricity Use: **</v>
      </c>
      <c r="U436" s="306"/>
    </row>
    <row r="437" spans="1:21" s="331" customFormat="1" x14ac:dyDescent="0.25">
      <c r="A437" s="277" t="s">
        <v>2208</v>
      </c>
      <c r="B437" s="278"/>
      <c r="C437" s="191" t="s">
        <v>753</v>
      </c>
      <c r="D437" s="191" t="s">
        <v>797</v>
      </c>
      <c r="E437" s="191" t="s">
        <v>798</v>
      </c>
      <c r="F437" s="193" t="s">
        <v>2119</v>
      </c>
      <c r="G437" s="186" t="s">
        <v>806</v>
      </c>
      <c r="H437" s="183" t="s">
        <v>1831</v>
      </c>
      <c r="I437" s="186" t="s">
        <v>807</v>
      </c>
      <c r="J437" s="43">
        <v>969</v>
      </c>
      <c r="K437" s="186" t="s">
        <v>310</v>
      </c>
      <c r="L437" s="201"/>
      <c r="M437" s="278"/>
      <c r="N437" s="211" t="s">
        <v>2206</v>
      </c>
      <c r="O437" s="211" t="str">
        <f>INDEX('Standard Descriptions'!$E:$E,MATCH(Guidance!E437,'Standard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7" s="290" t="s">
        <v>2207</v>
      </c>
      <c r="Q437" s="290" t="s">
        <v>310</v>
      </c>
      <c r="R437" s="290" t="str">
        <f t="shared" si="38"/>
        <v>Coal Mining Coal Use</v>
      </c>
      <c r="S437" s="290" t="str">
        <f t="shared" si="39"/>
        <v>//**Coal Mining Coal Use: **</v>
      </c>
      <c r="T437" s="277" t="str">
        <f t="shared" si="40"/>
        <v>//**Coal Mining Coal Use: **</v>
      </c>
      <c r="U437" s="306"/>
    </row>
    <row r="438" spans="1:21" s="331" customFormat="1" x14ac:dyDescent="0.25">
      <c r="A438" s="277" t="s">
        <v>2208</v>
      </c>
      <c r="B438" s="278"/>
      <c r="C438" s="191" t="s">
        <v>753</v>
      </c>
      <c r="D438" s="191" t="s">
        <v>797</v>
      </c>
      <c r="E438" s="191" t="s">
        <v>798</v>
      </c>
      <c r="F438" s="193" t="s">
        <v>2119</v>
      </c>
      <c r="G438" s="186" t="s">
        <v>808</v>
      </c>
      <c r="H438" s="183" t="s">
        <v>1831</v>
      </c>
      <c r="I438" s="186" t="s">
        <v>809</v>
      </c>
      <c r="J438" s="43">
        <v>970</v>
      </c>
      <c r="K438" s="186" t="s">
        <v>310</v>
      </c>
      <c r="L438" s="201"/>
      <c r="M438" s="278"/>
      <c r="N438" s="211" t="s">
        <v>2206</v>
      </c>
      <c r="O438" s="211" t="str">
        <f>INDEX('Standard Descriptions'!$E:$E,MATCH(Guidance!E438,'Standard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8" s="290" t="s">
        <v>2207</v>
      </c>
      <c r="Q438" s="290" t="s">
        <v>310</v>
      </c>
      <c r="R438" s="290" t="str">
        <f t="shared" si="38"/>
        <v>Coal Mining Natural Gas Use</v>
      </c>
      <c r="S438" s="290" t="str">
        <f t="shared" si="39"/>
        <v>//**Coal Mining Natural Gas Use: **</v>
      </c>
      <c r="T438" s="277" t="str">
        <f t="shared" si="40"/>
        <v>//**Coal Mining Natural Gas Use: **</v>
      </c>
      <c r="U438" s="306"/>
    </row>
    <row r="439" spans="1:21" s="331" customFormat="1" x14ac:dyDescent="0.25">
      <c r="A439" s="277" t="s">
        <v>2208</v>
      </c>
      <c r="B439" s="278"/>
      <c r="C439" s="191" t="s">
        <v>753</v>
      </c>
      <c r="D439" s="191" t="s">
        <v>797</v>
      </c>
      <c r="E439" s="191" t="s">
        <v>798</v>
      </c>
      <c r="F439" s="193" t="s">
        <v>2119</v>
      </c>
      <c r="G439" s="186" t="s">
        <v>810</v>
      </c>
      <c r="H439" s="183" t="s">
        <v>1831</v>
      </c>
      <c r="I439" s="186" t="s">
        <v>811</v>
      </c>
      <c r="J439" s="43">
        <v>971</v>
      </c>
      <c r="K439" s="186" t="s">
        <v>332</v>
      </c>
      <c r="L439" s="201"/>
      <c r="M439" s="278"/>
      <c r="N439" s="211" t="s">
        <v>2206</v>
      </c>
      <c r="O439" s="211" t="str">
        <f>INDEX('Standard Descriptions'!$E:$E,MATCH(Guidance!E439,'Standard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9" s="290" t="s">
        <v>2207</v>
      </c>
      <c r="Q439" s="290" t="s">
        <v>310</v>
      </c>
      <c r="R439" s="290" t="str">
        <f t="shared" si="38"/>
        <v>Coal Mining Biomass Use</v>
      </c>
      <c r="S439" s="290" t="str">
        <f t="shared" si="39"/>
        <v>//**Coal Mining Biomass Use: **</v>
      </c>
      <c r="T439" s="277" t="str">
        <f t="shared" si="40"/>
        <v/>
      </c>
      <c r="U439" s="306"/>
    </row>
    <row r="440" spans="1:21" s="331" customFormat="1" x14ac:dyDescent="0.25">
      <c r="A440" s="277" t="s">
        <v>2208</v>
      </c>
      <c r="B440" s="278"/>
      <c r="C440" s="191" t="s">
        <v>753</v>
      </c>
      <c r="D440" s="191" t="s">
        <v>797</v>
      </c>
      <c r="E440" s="191" t="s">
        <v>798</v>
      </c>
      <c r="F440" s="193" t="s">
        <v>2119</v>
      </c>
      <c r="G440" s="186" t="s">
        <v>812</v>
      </c>
      <c r="H440" s="183" t="s">
        <v>1831</v>
      </c>
      <c r="I440" s="186" t="s">
        <v>813</v>
      </c>
      <c r="J440" s="43">
        <v>972</v>
      </c>
      <c r="K440" s="186" t="s">
        <v>310</v>
      </c>
      <c r="L440" s="201"/>
      <c r="M440" s="278"/>
      <c r="N440" s="211" t="s">
        <v>2206</v>
      </c>
      <c r="O440" s="211" t="str">
        <f>INDEX('Standard Descriptions'!$E:$E,MATCH(Guidance!E440,'Standard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0" s="290" t="s">
        <v>2207</v>
      </c>
      <c r="Q440" s="290" t="s">
        <v>310</v>
      </c>
      <c r="R440" s="290" t="str">
        <f t="shared" si="38"/>
        <v>Coal Mining Petroleum Use</v>
      </c>
      <c r="S440" s="290" t="str">
        <f t="shared" si="39"/>
        <v>//**Coal Mining Petroleum Use: **</v>
      </c>
      <c r="T440" s="277" t="str">
        <f t="shared" si="40"/>
        <v>//**Coal Mining Petroleum Use: **</v>
      </c>
      <c r="U440" s="306"/>
    </row>
    <row r="441" spans="1:21" s="331" customFormat="1" x14ac:dyDescent="0.25">
      <c r="A441" s="277" t="s">
        <v>2208</v>
      </c>
      <c r="B441" s="278"/>
      <c r="C441" s="191" t="s">
        <v>753</v>
      </c>
      <c r="D441" s="191" t="s">
        <v>797</v>
      </c>
      <c r="E441" s="191" t="s">
        <v>798</v>
      </c>
      <c r="F441" s="193" t="s">
        <v>2119</v>
      </c>
      <c r="G441" s="186" t="s">
        <v>814</v>
      </c>
      <c r="H441" s="183" t="s">
        <v>1831</v>
      </c>
      <c r="I441" s="186" t="s">
        <v>815</v>
      </c>
      <c r="J441" s="43">
        <v>973</v>
      </c>
      <c r="K441" s="186" t="s">
        <v>332</v>
      </c>
      <c r="L441" s="201"/>
      <c r="M441" s="278"/>
      <c r="N441" s="211" t="s">
        <v>2206</v>
      </c>
      <c r="O441" s="211" t="str">
        <f>INDEX('Standard Descriptions'!$E:$E,MATCH(Guidance!E441,'Standard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1" s="290" t="s">
        <v>2207</v>
      </c>
      <c r="Q441" s="290" t="s">
        <v>310</v>
      </c>
      <c r="R441" s="290" t="str">
        <f t="shared" si="38"/>
        <v>Coal Mining Purchased Heat Use</v>
      </c>
      <c r="S441" s="290" t="str">
        <f t="shared" si="39"/>
        <v>//**Coal Mining Purchased Heat Use: **</v>
      </c>
      <c r="T441" s="277" t="str">
        <f t="shared" si="40"/>
        <v/>
      </c>
      <c r="U441" s="306"/>
    </row>
    <row r="442" spans="1:21" s="331" customFormat="1" x14ac:dyDescent="0.25">
      <c r="A442" s="277" t="s">
        <v>2208</v>
      </c>
      <c r="B442" s="278"/>
      <c r="C442" s="191" t="s">
        <v>753</v>
      </c>
      <c r="D442" s="191" t="s">
        <v>797</v>
      </c>
      <c r="E442" s="191" t="s">
        <v>798</v>
      </c>
      <c r="F442" s="193" t="s">
        <v>2119</v>
      </c>
      <c r="G442" s="186" t="s">
        <v>816</v>
      </c>
      <c r="H442" s="183" t="s">
        <v>1831</v>
      </c>
      <c r="I442" s="186" t="s">
        <v>817</v>
      </c>
      <c r="J442" s="43">
        <v>974</v>
      </c>
      <c r="K442" s="186" t="s">
        <v>332</v>
      </c>
      <c r="L442" s="201"/>
      <c r="M442" s="278"/>
      <c r="N442" s="211" t="s">
        <v>2206</v>
      </c>
      <c r="O442" s="211" t="str">
        <f>INDEX('Standard Descriptions'!$E:$E,MATCH(Guidance!E442,'Standard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2" s="290" t="s">
        <v>2207</v>
      </c>
      <c r="Q442" s="290" t="s">
        <v>310</v>
      </c>
      <c r="R442" s="290" t="str">
        <f t="shared" si="38"/>
        <v>Coal Mining Crude Oil Use</v>
      </c>
      <c r="S442" s="290" t="str">
        <f t="shared" si="39"/>
        <v>//**Coal Mining Crude Oil Use: **</v>
      </c>
      <c r="T442" s="277" t="str">
        <f t="shared" si="40"/>
        <v/>
      </c>
      <c r="U442" s="306"/>
    </row>
    <row r="443" spans="1:21" s="331" customFormat="1" x14ac:dyDescent="0.25">
      <c r="A443" s="277" t="s">
        <v>2208</v>
      </c>
      <c r="B443" s="278"/>
      <c r="C443" s="191" t="s">
        <v>753</v>
      </c>
      <c r="D443" s="191" t="s">
        <v>797</v>
      </c>
      <c r="E443" s="191" t="s">
        <v>798</v>
      </c>
      <c r="F443" s="193" t="s">
        <v>2119</v>
      </c>
      <c r="G443" s="186" t="s">
        <v>818</v>
      </c>
      <c r="H443" s="183" t="s">
        <v>1831</v>
      </c>
      <c r="I443" s="186" t="s">
        <v>819</v>
      </c>
      <c r="J443" s="43">
        <v>975</v>
      </c>
      <c r="K443" s="186" t="s">
        <v>310</v>
      </c>
      <c r="L443" s="201"/>
      <c r="M443" s="278"/>
      <c r="N443" s="211" t="s">
        <v>2206</v>
      </c>
      <c r="O443" s="211" t="str">
        <f>INDEX('Standard Descriptions'!$E:$E,MATCH(Guidance!E443,'Standard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3" s="290" t="s">
        <v>2207</v>
      </c>
      <c r="Q443" s="290" t="s">
        <v>310</v>
      </c>
      <c r="R443" s="290" t="str">
        <f t="shared" si="38"/>
        <v>Coal Mining Heavy or Residual Fuel Oil Use</v>
      </c>
      <c r="S443" s="290" t="str">
        <f t="shared" si="39"/>
        <v>//**Coal Mining Heavy or Residual Fuel Oil Use: **</v>
      </c>
      <c r="T443" s="277" t="str">
        <f t="shared" si="40"/>
        <v>//**Coal Mining Heavy or Residual Fuel Oil Use: **</v>
      </c>
      <c r="U443" s="306"/>
    </row>
    <row r="444" spans="1:21" s="331" customFormat="1" x14ac:dyDescent="0.25">
      <c r="A444" s="277" t="s">
        <v>2208</v>
      </c>
      <c r="B444" s="278"/>
      <c r="C444" s="191" t="s">
        <v>753</v>
      </c>
      <c r="D444" s="191" t="s">
        <v>797</v>
      </c>
      <c r="E444" s="191" t="s">
        <v>798</v>
      </c>
      <c r="F444" s="193" t="s">
        <v>2119</v>
      </c>
      <c r="G444" s="186" t="s">
        <v>820</v>
      </c>
      <c r="H444" s="183" t="s">
        <v>1831</v>
      </c>
      <c r="I444" s="186" t="s">
        <v>821</v>
      </c>
      <c r="J444" s="43">
        <v>976</v>
      </c>
      <c r="K444" s="186" t="s">
        <v>332</v>
      </c>
      <c r="L444" s="201"/>
      <c r="M444" s="278"/>
      <c r="N444" s="211" t="s">
        <v>2206</v>
      </c>
      <c r="O444" s="211" t="str">
        <f>INDEX('Standard Descriptions'!$E:$E,MATCH(Guidance!E444,'Standard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4" s="290" t="s">
        <v>2207</v>
      </c>
      <c r="Q444" s="290" t="s">
        <v>310</v>
      </c>
      <c r="R444" s="290" t="str">
        <f t="shared" si="38"/>
        <v>Coal Mining LPG Propane or Butane Use</v>
      </c>
      <c r="S444" s="290" t="str">
        <f t="shared" si="39"/>
        <v>//**Coal Mining LPG Propane or Butane Use: **</v>
      </c>
      <c r="T444" s="277" t="str">
        <f t="shared" si="40"/>
        <v/>
      </c>
      <c r="U444" s="306"/>
    </row>
    <row r="445" spans="1:21" s="331" customFormat="1" x14ac:dyDescent="0.25">
      <c r="A445" s="277" t="s">
        <v>2208</v>
      </c>
      <c r="B445" s="278"/>
      <c r="C445" s="191" t="s">
        <v>753</v>
      </c>
      <c r="D445" s="191" t="s">
        <v>797</v>
      </c>
      <c r="E445" s="191" t="s">
        <v>798</v>
      </c>
      <c r="F445" s="193" t="s">
        <v>2119</v>
      </c>
      <c r="G445" s="186" t="s">
        <v>822</v>
      </c>
      <c r="H445" s="183" t="s">
        <v>1831</v>
      </c>
      <c r="I445" s="186" t="s">
        <v>823</v>
      </c>
      <c r="J445" s="43">
        <v>977</v>
      </c>
      <c r="K445" s="186" t="s">
        <v>332</v>
      </c>
      <c r="L445" s="201"/>
      <c r="M445" s="278"/>
      <c r="N445" s="211" t="s">
        <v>2206</v>
      </c>
      <c r="O445" s="211" t="str">
        <f>INDEX('Standard Descriptions'!$E:$E,MATCH(Guidance!E445,'Standard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5" s="290" t="s">
        <v>2207</v>
      </c>
      <c r="Q445" s="290" t="s">
        <v>310</v>
      </c>
      <c r="R445" s="290" t="str">
        <f t="shared" si="38"/>
        <v>Coal Mining Hydrogen Use</v>
      </c>
      <c r="S445" s="290" t="str">
        <f t="shared" si="39"/>
        <v>//**Coal Mining Hydrogen Use: **</v>
      </c>
      <c r="T445" s="277" t="str">
        <f t="shared" si="40"/>
        <v/>
      </c>
      <c r="U445" s="306"/>
    </row>
    <row r="446" spans="1:21" s="331" customFormat="1" x14ac:dyDescent="0.25">
      <c r="A446" s="277" t="s">
        <v>2208</v>
      </c>
      <c r="B446" s="278"/>
      <c r="C446" s="191" t="s">
        <v>753</v>
      </c>
      <c r="D446" s="191" t="s">
        <v>797</v>
      </c>
      <c r="E446" s="191" t="s">
        <v>798</v>
      </c>
      <c r="F446" s="193" t="s">
        <v>2117</v>
      </c>
      <c r="G446" s="186" t="s">
        <v>799</v>
      </c>
      <c r="H446" s="183" t="s">
        <v>2123</v>
      </c>
      <c r="I446" s="186" t="s">
        <v>800</v>
      </c>
      <c r="J446" s="43">
        <v>978</v>
      </c>
      <c r="K446" s="186" t="s">
        <v>310</v>
      </c>
      <c r="L446" s="201"/>
      <c r="M446" s="278"/>
      <c r="N446" s="211" t="s">
        <v>2206</v>
      </c>
      <c r="O446" s="211" t="str">
        <f>INDEX('Standard Descriptions'!$E:$E,MATCH(Guidance!E446,'Standard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6" s="290" t="s">
        <v>2207</v>
      </c>
      <c r="Q446" s="290" t="s">
        <v>310</v>
      </c>
      <c r="R446" s="290" t="str">
        <f t="shared" si="38"/>
        <v>Oil and Gas Extraction Electricity Use</v>
      </c>
      <c r="S446" s="290" t="str">
        <f t="shared" si="39"/>
        <v>//**Oil and Gas Extraction Electricity Use: **</v>
      </c>
      <c r="T446" s="277" t="str">
        <f t="shared" si="40"/>
        <v>//**Oil and Gas Extraction Electricity Use: **</v>
      </c>
      <c r="U446" s="306"/>
    </row>
    <row r="447" spans="1:21" s="331" customFormat="1" x14ac:dyDescent="0.25">
      <c r="A447" s="277" t="s">
        <v>2208</v>
      </c>
      <c r="B447" s="278"/>
      <c r="C447" s="191" t="s">
        <v>753</v>
      </c>
      <c r="D447" s="191" t="s">
        <v>797</v>
      </c>
      <c r="E447" s="191" t="s">
        <v>798</v>
      </c>
      <c r="F447" s="193" t="s">
        <v>2117</v>
      </c>
      <c r="G447" s="186" t="s">
        <v>806</v>
      </c>
      <c r="H447" s="183" t="s">
        <v>2123</v>
      </c>
      <c r="I447" s="186" t="s">
        <v>807</v>
      </c>
      <c r="J447" s="43">
        <v>979</v>
      </c>
      <c r="K447" s="186" t="s">
        <v>332</v>
      </c>
      <c r="L447" s="201"/>
      <c r="M447" s="278"/>
      <c r="N447" s="211" t="s">
        <v>2206</v>
      </c>
      <c r="O447" s="211" t="str">
        <f>INDEX('Standard Descriptions'!$E:$E,MATCH(Guidance!E447,'Standard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7" s="290" t="s">
        <v>2207</v>
      </c>
      <c r="Q447" s="290" t="s">
        <v>310</v>
      </c>
      <c r="R447" s="290" t="str">
        <f t="shared" si="38"/>
        <v>Oil and Gas Extraction Coal Use</v>
      </c>
      <c r="S447" s="290" t="str">
        <f t="shared" si="39"/>
        <v>//**Oil and Gas Extraction Coal Use: **</v>
      </c>
      <c r="T447" s="277" t="str">
        <f t="shared" si="40"/>
        <v/>
      </c>
      <c r="U447" s="306"/>
    </row>
    <row r="448" spans="1:21" s="331" customFormat="1" x14ac:dyDescent="0.25">
      <c r="A448" s="277" t="s">
        <v>2208</v>
      </c>
      <c r="B448" s="278"/>
      <c r="C448" s="191" t="s">
        <v>753</v>
      </c>
      <c r="D448" s="191" t="s">
        <v>797</v>
      </c>
      <c r="E448" s="191" t="s">
        <v>798</v>
      </c>
      <c r="F448" s="193" t="s">
        <v>2117</v>
      </c>
      <c r="G448" s="186" t="s">
        <v>808</v>
      </c>
      <c r="H448" s="183" t="s">
        <v>2123</v>
      </c>
      <c r="I448" s="186" t="s">
        <v>809</v>
      </c>
      <c r="J448" s="43">
        <v>980</v>
      </c>
      <c r="K448" s="186" t="s">
        <v>310</v>
      </c>
      <c r="L448" s="201"/>
      <c r="M448" s="278"/>
      <c r="N448" s="211" t="s">
        <v>2206</v>
      </c>
      <c r="O448" s="211" t="str">
        <f>INDEX('Standard Descriptions'!$E:$E,MATCH(Guidance!E448,'Standard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8" s="290" t="s">
        <v>2207</v>
      </c>
      <c r="Q448" s="290" t="s">
        <v>310</v>
      </c>
      <c r="R448" s="290" t="str">
        <f t="shared" si="38"/>
        <v>Oil and Gas Extraction Natural Gas Use</v>
      </c>
      <c r="S448" s="290" t="str">
        <f t="shared" si="39"/>
        <v>//**Oil and Gas Extraction Natural Gas Use: **</v>
      </c>
      <c r="T448" s="277" t="str">
        <f t="shared" si="40"/>
        <v>//**Oil and Gas Extraction Natural Gas Use: **</v>
      </c>
      <c r="U448" s="306"/>
    </row>
    <row r="449" spans="1:21" s="331" customFormat="1" x14ac:dyDescent="0.25">
      <c r="A449" s="277" t="s">
        <v>2208</v>
      </c>
      <c r="B449" s="278"/>
      <c r="C449" s="191" t="s">
        <v>753</v>
      </c>
      <c r="D449" s="191" t="s">
        <v>797</v>
      </c>
      <c r="E449" s="191" t="s">
        <v>798</v>
      </c>
      <c r="F449" s="193" t="s">
        <v>2117</v>
      </c>
      <c r="G449" s="186" t="s">
        <v>810</v>
      </c>
      <c r="H449" s="183" t="s">
        <v>2123</v>
      </c>
      <c r="I449" s="186" t="s">
        <v>811</v>
      </c>
      <c r="J449" s="43">
        <v>981</v>
      </c>
      <c r="K449" s="186" t="s">
        <v>332</v>
      </c>
      <c r="L449" s="201"/>
      <c r="M449" s="278"/>
      <c r="N449" s="211" t="s">
        <v>2206</v>
      </c>
      <c r="O449" s="211" t="str">
        <f>INDEX('Standard Descriptions'!$E:$E,MATCH(Guidance!E449,'Standard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9" s="290" t="s">
        <v>2207</v>
      </c>
      <c r="Q449" s="290" t="s">
        <v>310</v>
      </c>
      <c r="R449" s="290" t="str">
        <f t="shared" si="38"/>
        <v>Oil and Gas Extraction Biomass Use</v>
      </c>
      <c r="S449" s="290" t="str">
        <f t="shared" si="39"/>
        <v>//**Oil and Gas Extraction Biomass Use: **</v>
      </c>
      <c r="T449" s="277" t="str">
        <f t="shared" si="40"/>
        <v/>
      </c>
      <c r="U449" s="306"/>
    </row>
    <row r="450" spans="1:21" s="331" customFormat="1" x14ac:dyDescent="0.25">
      <c r="A450" s="277" t="s">
        <v>2208</v>
      </c>
      <c r="B450" s="278"/>
      <c r="C450" s="191" t="s">
        <v>753</v>
      </c>
      <c r="D450" s="191" t="s">
        <v>797</v>
      </c>
      <c r="E450" s="191" t="s">
        <v>798</v>
      </c>
      <c r="F450" s="193" t="s">
        <v>2117</v>
      </c>
      <c r="G450" s="186" t="s">
        <v>812</v>
      </c>
      <c r="H450" s="183" t="s">
        <v>2123</v>
      </c>
      <c r="I450" s="186" t="s">
        <v>813</v>
      </c>
      <c r="J450" s="43">
        <v>982</v>
      </c>
      <c r="K450" s="186" t="s">
        <v>310</v>
      </c>
      <c r="L450" s="201"/>
      <c r="M450" s="278"/>
      <c r="N450" s="211" t="s">
        <v>2206</v>
      </c>
      <c r="O450" s="211" t="str">
        <f>INDEX('Standard Descriptions'!$E:$E,MATCH(Guidance!E450,'Standard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0" s="290" t="s">
        <v>2207</v>
      </c>
      <c r="Q450" s="290" t="s">
        <v>310</v>
      </c>
      <c r="R450" s="290" t="str">
        <f t="shared" si="38"/>
        <v>Oil and Gas Extraction Petroleum Use</v>
      </c>
      <c r="S450" s="290" t="str">
        <f t="shared" si="39"/>
        <v>//**Oil and Gas Extraction Petroleum Use: **</v>
      </c>
      <c r="T450" s="277" t="str">
        <f t="shared" si="40"/>
        <v>//**Oil and Gas Extraction Petroleum Use: **</v>
      </c>
      <c r="U450" s="306"/>
    </row>
    <row r="451" spans="1:21" s="331" customFormat="1" x14ac:dyDescent="0.25">
      <c r="A451" s="277" t="s">
        <v>2208</v>
      </c>
      <c r="B451" s="278"/>
      <c r="C451" s="191" t="s">
        <v>753</v>
      </c>
      <c r="D451" s="191" t="s">
        <v>797</v>
      </c>
      <c r="E451" s="191" t="s">
        <v>798</v>
      </c>
      <c r="F451" s="193" t="s">
        <v>2117</v>
      </c>
      <c r="G451" s="186" t="s">
        <v>814</v>
      </c>
      <c r="H451" s="183" t="s">
        <v>2123</v>
      </c>
      <c r="I451" s="186" t="s">
        <v>815</v>
      </c>
      <c r="J451" s="43">
        <v>983</v>
      </c>
      <c r="K451" s="186" t="s">
        <v>332</v>
      </c>
      <c r="L451" s="201"/>
      <c r="M451" s="278"/>
      <c r="N451" s="211" t="s">
        <v>2206</v>
      </c>
      <c r="O451" s="211" t="str">
        <f>INDEX('Standard Descriptions'!$E:$E,MATCH(Guidance!E451,'Standard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1" s="290" t="s">
        <v>2207</v>
      </c>
      <c r="Q451" s="290" t="s">
        <v>310</v>
      </c>
      <c r="R451" s="290" t="str">
        <f t="shared" si="38"/>
        <v>Oil and Gas Extraction Purchased Heat Use</v>
      </c>
      <c r="S451" s="290" t="str">
        <f t="shared" si="39"/>
        <v>//**Oil and Gas Extraction Purchased Heat Use: **</v>
      </c>
      <c r="T451" s="277" t="str">
        <f t="shared" si="40"/>
        <v/>
      </c>
      <c r="U451" s="306"/>
    </row>
    <row r="452" spans="1:21" s="331" customFormat="1" x14ac:dyDescent="0.25">
      <c r="A452" s="277" t="s">
        <v>2208</v>
      </c>
      <c r="B452" s="278"/>
      <c r="C452" s="191" t="s">
        <v>753</v>
      </c>
      <c r="D452" s="191" t="s">
        <v>797</v>
      </c>
      <c r="E452" s="191" t="s">
        <v>798</v>
      </c>
      <c r="F452" s="193" t="s">
        <v>2117</v>
      </c>
      <c r="G452" s="186" t="s">
        <v>816</v>
      </c>
      <c r="H452" s="183" t="s">
        <v>2123</v>
      </c>
      <c r="I452" s="186" t="s">
        <v>817</v>
      </c>
      <c r="J452" s="43">
        <v>984</v>
      </c>
      <c r="K452" s="186" t="s">
        <v>332</v>
      </c>
      <c r="L452" s="201"/>
      <c r="M452" s="278"/>
      <c r="N452" s="211" t="s">
        <v>2206</v>
      </c>
      <c r="O452" s="211" t="str">
        <f>INDEX('Standard Descriptions'!$E:$E,MATCH(Guidance!E452,'Standard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2" s="290" t="s">
        <v>2207</v>
      </c>
      <c r="Q452" s="290" t="s">
        <v>310</v>
      </c>
      <c r="R452" s="290" t="str">
        <f t="shared" si="38"/>
        <v>Oil and Gas Extraction Crude Oil Use</v>
      </c>
      <c r="S452" s="290" t="str">
        <f t="shared" si="39"/>
        <v>//**Oil and Gas Extraction Crude Oil Use: **</v>
      </c>
      <c r="T452" s="277" t="str">
        <f t="shared" si="40"/>
        <v/>
      </c>
      <c r="U452" s="306"/>
    </row>
    <row r="453" spans="1:21" s="331" customFormat="1" x14ac:dyDescent="0.25">
      <c r="A453" s="277" t="s">
        <v>2208</v>
      </c>
      <c r="B453" s="278"/>
      <c r="C453" s="191" t="s">
        <v>753</v>
      </c>
      <c r="D453" s="191" t="s">
        <v>797</v>
      </c>
      <c r="E453" s="191" t="s">
        <v>798</v>
      </c>
      <c r="F453" s="193" t="s">
        <v>2117</v>
      </c>
      <c r="G453" s="186" t="s">
        <v>818</v>
      </c>
      <c r="H453" s="183" t="s">
        <v>2123</v>
      </c>
      <c r="I453" s="186" t="s">
        <v>819</v>
      </c>
      <c r="J453" s="43">
        <v>985</v>
      </c>
      <c r="K453" s="186" t="s">
        <v>310</v>
      </c>
      <c r="L453" s="201"/>
      <c r="M453" s="278"/>
      <c r="N453" s="211" t="s">
        <v>2206</v>
      </c>
      <c r="O453" s="211" t="str">
        <f>INDEX('Standard Descriptions'!$E:$E,MATCH(Guidance!E453,'Standard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3" s="290" t="s">
        <v>2207</v>
      </c>
      <c r="Q453" s="290" t="s">
        <v>310</v>
      </c>
      <c r="R453" s="290" t="str">
        <f t="shared" si="38"/>
        <v>Oil and Gas Extraction Heavy or Residual Fuel Oil Use</v>
      </c>
      <c r="S453" s="290" t="str">
        <f t="shared" si="39"/>
        <v>//**Oil and Gas Extraction Heavy or Residual Fuel Oil Use: **</v>
      </c>
      <c r="T453" s="277" t="str">
        <f t="shared" si="40"/>
        <v>//**Oil and Gas Extraction Heavy or Residual Fuel Oil Use: **</v>
      </c>
      <c r="U453" s="306"/>
    </row>
    <row r="454" spans="1:21" s="331" customFormat="1" x14ac:dyDescent="0.25">
      <c r="A454" s="277" t="s">
        <v>2208</v>
      </c>
      <c r="B454" s="278"/>
      <c r="C454" s="191" t="s">
        <v>753</v>
      </c>
      <c r="D454" s="191" t="s">
        <v>797</v>
      </c>
      <c r="E454" s="191" t="s">
        <v>798</v>
      </c>
      <c r="F454" s="193" t="s">
        <v>2117</v>
      </c>
      <c r="G454" s="186" t="s">
        <v>820</v>
      </c>
      <c r="H454" s="183" t="s">
        <v>2123</v>
      </c>
      <c r="I454" s="186" t="s">
        <v>821</v>
      </c>
      <c r="J454" s="43">
        <v>986</v>
      </c>
      <c r="K454" s="186" t="s">
        <v>332</v>
      </c>
      <c r="L454" s="201"/>
      <c r="M454" s="278"/>
      <c r="N454" s="211" t="s">
        <v>2206</v>
      </c>
      <c r="O454" s="211" t="str">
        <f>INDEX('Standard Descriptions'!$E:$E,MATCH(Guidance!E454,'Standard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4" s="290" t="s">
        <v>2207</v>
      </c>
      <c r="Q454" s="290" t="s">
        <v>310</v>
      </c>
      <c r="R454" s="290" t="str">
        <f t="shared" si="38"/>
        <v>Oil and Gas Extraction LPG Propane or Butane Use</v>
      </c>
      <c r="S454" s="290" t="str">
        <f t="shared" si="39"/>
        <v>//**Oil and Gas Extraction LPG Propane or Butane Use: **</v>
      </c>
      <c r="T454" s="277" t="str">
        <f t="shared" si="40"/>
        <v/>
      </c>
      <c r="U454" s="306"/>
    </row>
    <row r="455" spans="1:21" s="331" customFormat="1" x14ac:dyDescent="0.25">
      <c r="A455" s="277" t="s">
        <v>2208</v>
      </c>
      <c r="B455" s="278"/>
      <c r="C455" s="191" t="s">
        <v>753</v>
      </c>
      <c r="D455" s="191" t="s">
        <v>797</v>
      </c>
      <c r="E455" s="191" t="s">
        <v>798</v>
      </c>
      <c r="F455" s="193" t="s">
        <v>2117</v>
      </c>
      <c r="G455" s="186" t="s">
        <v>822</v>
      </c>
      <c r="H455" s="183" t="s">
        <v>2123</v>
      </c>
      <c r="I455" s="186" t="s">
        <v>823</v>
      </c>
      <c r="J455" s="43">
        <v>987</v>
      </c>
      <c r="K455" s="186" t="s">
        <v>332</v>
      </c>
      <c r="L455" s="201"/>
      <c r="M455" s="278"/>
      <c r="N455" s="211" t="s">
        <v>2206</v>
      </c>
      <c r="O455" s="211" t="str">
        <f>INDEX('Standard Descriptions'!$E:$E,MATCH(Guidance!E455,'Standard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5" s="290" t="s">
        <v>2207</v>
      </c>
      <c r="Q455" s="290" t="s">
        <v>310</v>
      </c>
      <c r="R455" s="290" t="str">
        <f t="shared" si="38"/>
        <v>Oil and Gas Extraction Hydrogen Use</v>
      </c>
      <c r="S455" s="290" t="str">
        <f t="shared" si="39"/>
        <v>//**Oil and Gas Extraction Hydrogen Use: **</v>
      </c>
      <c r="T455" s="277" t="str">
        <f t="shared" si="40"/>
        <v/>
      </c>
      <c r="U455" s="306"/>
    </row>
    <row r="456" spans="1:21" s="331" customFormat="1" x14ac:dyDescent="0.25">
      <c r="A456" s="277" t="s">
        <v>2208</v>
      </c>
      <c r="B456" s="278"/>
      <c r="C456" s="191" t="s">
        <v>753</v>
      </c>
      <c r="D456" s="191" t="s">
        <v>797</v>
      </c>
      <c r="E456" s="191" t="s">
        <v>798</v>
      </c>
      <c r="F456" s="193" t="s">
        <v>2115</v>
      </c>
      <c r="G456" s="186" t="s">
        <v>799</v>
      </c>
      <c r="H456" s="183" t="s">
        <v>2152</v>
      </c>
      <c r="I456" s="186" t="s">
        <v>800</v>
      </c>
      <c r="J456" s="43">
        <v>988</v>
      </c>
      <c r="K456" s="186" t="s">
        <v>310</v>
      </c>
      <c r="L456" s="201"/>
      <c r="M456" s="278"/>
      <c r="N456" s="211" t="s">
        <v>2206</v>
      </c>
      <c r="O456" s="211" t="str">
        <f>INDEX('Standard Descriptions'!$E:$E,MATCH(Guidance!E456,'Standard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6" s="290" t="s">
        <v>2207</v>
      </c>
      <c r="Q456" s="290" t="s">
        <v>310</v>
      </c>
      <c r="R456" s="290" t="str">
        <f t="shared" si="38"/>
        <v>Other Mining and Quarrying Electricity Use</v>
      </c>
      <c r="S456" s="290" t="str">
        <f t="shared" si="39"/>
        <v>//**Other Mining and Quarrying Electricity Use: **</v>
      </c>
      <c r="T456" s="277" t="str">
        <f t="shared" si="40"/>
        <v>//**Other Mining and Quarrying Electricity Use: **</v>
      </c>
      <c r="U456" s="306"/>
    </row>
    <row r="457" spans="1:21" s="331" customFormat="1" x14ac:dyDescent="0.25">
      <c r="A457" s="277" t="s">
        <v>2208</v>
      </c>
      <c r="B457" s="278"/>
      <c r="C457" s="191" t="s">
        <v>753</v>
      </c>
      <c r="D457" s="191" t="s">
        <v>797</v>
      </c>
      <c r="E457" s="191" t="s">
        <v>798</v>
      </c>
      <c r="F457" s="193" t="s">
        <v>2115</v>
      </c>
      <c r="G457" s="186" t="s">
        <v>806</v>
      </c>
      <c r="H457" s="183" t="s">
        <v>2152</v>
      </c>
      <c r="I457" s="186" t="s">
        <v>807</v>
      </c>
      <c r="J457" s="43">
        <v>989</v>
      </c>
      <c r="K457" s="186" t="s">
        <v>332</v>
      </c>
      <c r="L457" s="201"/>
      <c r="M457" s="278"/>
      <c r="N457" s="211" t="s">
        <v>2206</v>
      </c>
      <c r="O457" s="211" t="str">
        <f>INDEX('Standard Descriptions'!$E:$E,MATCH(Guidance!E457,'Standard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7" s="290" t="s">
        <v>2207</v>
      </c>
      <c r="Q457" s="290" t="s">
        <v>310</v>
      </c>
      <c r="R457" s="290" t="str">
        <f t="shared" si="38"/>
        <v>Other Mining and Quarrying Coal Use</v>
      </c>
      <c r="S457" s="290" t="str">
        <f t="shared" si="39"/>
        <v>//**Other Mining and Quarrying Coal Use: **</v>
      </c>
      <c r="T457" s="277" t="str">
        <f t="shared" si="40"/>
        <v/>
      </c>
      <c r="U457" s="306"/>
    </row>
    <row r="458" spans="1:21" s="331" customFormat="1" x14ac:dyDescent="0.25">
      <c r="A458" s="277" t="s">
        <v>2208</v>
      </c>
      <c r="B458" s="278"/>
      <c r="C458" s="191" t="s">
        <v>753</v>
      </c>
      <c r="D458" s="191" t="s">
        <v>797</v>
      </c>
      <c r="E458" s="191" t="s">
        <v>798</v>
      </c>
      <c r="F458" s="193" t="s">
        <v>2115</v>
      </c>
      <c r="G458" s="186" t="s">
        <v>808</v>
      </c>
      <c r="H458" s="183" t="s">
        <v>2152</v>
      </c>
      <c r="I458" s="186" t="s">
        <v>809</v>
      </c>
      <c r="J458" s="43">
        <v>990</v>
      </c>
      <c r="K458" s="186" t="s">
        <v>310</v>
      </c>
      <c r="L458" s="201"/>
      <c r="M458" s="278"/>
      <c r="N458" s="211" t="s">
        <v>2206</v>
      </c>
      <c r="O458" s="211" t="str">
        <f>INDEX('Standard Descriptions'!$E:$E,MATCH(Guidance!E458,'Standard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8" s="290" t="s">
        <v>2207</v>
      </c>
      <c r="Q458" s="290" t="s">
        <v>310</v>
      </c>
      <c r="R458" s="290" t="str">
        <f t="shared" si="38"/>
        <v>Other Mining and Quarrying Natural Gas Use</v>
      </c>
      <c r="S458" s="290" t="str">
        <f t="shared" si="39"/>
        <v>//**Other Mining and Quarrying Natural Gas Use: **</v>
      </c>
      <c r="T458" s="277" t="str">
        <f t="shared" si="40"/>
        <v>//**Other Mining and Quarrying Natural Gas Use: **</v>
      </c>
      <c r="U458" s="306"/>
    </row>
    <row r="459" spans="1:21" s="331" customFormat="1" x14ac:dyDescent="0.25">
      <c r="A459" s="277" t="s">
        <v>2208</v>
      </c>
      <c r="B459" s="278"/>
      <c r="C459" s="191" t="s">
        <v>753</v>
      </c>
      <c r="D459" s="191" t="s">
        <v>797</v>
      </c>
      <c r="E459" s="191" t="s">
        <v>798</v>
      </c>
      <c r="F459" s="193" t="s">
        <v>2115</v>
      </c>
      <c r="G459" s="186" t="s">
        <v>810</v>
      </c>
      <c r="H459" s="183" t="s">
        <v>2152</v>
      </c>
      <c r="I459" s="186" t="s">
        <v>811</v>
      </c>
      <c r="J459" s="43">
        <v>991</v>
      </c>
      <c r="K459" s="186" t="s">
        <v>332</v>
      </c>
      <c r="L459" s="201"/>
      <c r="M459" s="278"/>
      <c r="N459" s="211" t="s">
        <v>2206</v>
      </c>
      <c r="O459" s="211" t="str">
        <f>INDEX('Standard Descriptions'!$E:$E,MATCH(Guidance!E459,'Standard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9" s="290" t="s">
        <v>2207</v>
      </c>
      <c r="Q459" s="290" t="s">
        <v>310</v>
      </c>
      <c r="R459" s="290" t="str">
        <f t="shared" si="38"/>
        <v>Other Mining and Quarrying Biomass Use</v>
      </c>
      <c r="S459" s="290" t="str">
        <f t="shared" si="39"/>
        <v>//**Other Mining and Quarrying Biomass Use: **</v>
      </c>
      <c r="T459" s="277" t="str">
        <f t="shared" si="40"/>
        <v/>
      </c>
      <c r="U459" s="306"/>
    </row>
    <row r="460" spans="1:21" s="331" customFormat="1" x14ac:dyDescent="0.25">
      <c r="A460" s="277" t="s">
        <v>2208</v>
      </c>
      <c r="B460" s="278"/>
      <c r="C460" s="191" t="s">
        <v>753</v>
      </c>
      <c r="D460" s="191" t="s">
        <v>797</v>
      </c>
      <c r="E460" s="191" t="s">
        <v>798</v>
      </c>
      <c r="F460" s="193" t="s">
        <v>2115</v>
      </c>
      <c r="G460" s="186" t="s">
        <v>812</v>
      </c>
      <c r="H460" s="183" t="s">
        <v>2152</v>
      </c>
      <c r="I460" s="186" t="s">
        <v>813</v>
      </c>
      <c r="J460" s="43">
        <v>992</v>
      </c>
      <c r="K460" s="186" t="s">
        <v>310</v>
      </c>
      <c r="L460" s="201"/>
      <c r="M460" s="278"/>
      <c r="N460" s="211" t="s">
        <v>2206</v>
      </c>
      <c r="O460" s="211" t="str">
        <f>INDEX('Standard Descriptions'!$E:$E,MATCH(Guidance!E460,'Standard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0" s="290" t="s">
        <v>2207</v>
      </c>
      <c r="Q460" s="290" t="s">
        <v>310</v>
      </c>
      <c r="R460" s="290" t="str">
        <f t="shared" si="38"/>
        <v>Other Mining and Quarrying Petroleum Use</v>
      </c>
      <c r="S460" s="290" t="str">
        <f t="shared" si="39"/>
        <v>//**Other Mining and Quarrying Petroleum Use: **</v>
      </c>
      <c r="T460" s="277" t="str">
        <f t="shared" si="40"/>
        <v>//**Other Mining and Quarrying Petroleum Use: **</v>
      </c>
      <c r="U460" s="306"/>
    </row>
    <row r="461" spans="1:21" s="331" customFormat="1" x14ac:dyDescent="0.25">
      <c r="A461" s="277" t="s">
        <v>2208</v>
      </c>
      <c r="B461" s="278"/>
      <c r="C461" s="191" t="s">
        <v>753</v>
      </c>
      <c r="D461" s="191" t="s">
        <v>797</v>
      </c>
      <c r="E461" s="191" t="s">
        <v>798</v>
      </c>
      <c r="F461" s="193" t="s">
        <v>2115</v>
      </c>
      <c r="G461" s="186" t="s">
        <v>814</v>
      </c>
      <c r="H461" s="183" t="s">
        <v>2152</v>
      </c>
      <c r="I461" s="186" t="s">
        <v>815</v>
      </c>
      <c r="J461" s="43">
        <v>993</v>
      </c>
      <c r="K461" s="186" t="s">
        <v>332</v>
      </c>
      <c r="L461" s="201"/>
      <c r="M461" s="278"/>
      <c r="N461" s="211" t="s">
        <v>2206</v>
      </c>
      <c r="O461" s="211" t="str">
        <f>INDEX('Standard Descriptions'!$E:$E,MATCH(Guidance!E461,'Standard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1" s="290" t="s">
        <v>2207</v>
      </c>
      <c r="Q461" s="290" t="s">
        <v>310</v>
      </c>
      <c r="R461" s="290" t="str">
        <f t="shared" si="38"/>
        <v>Other Mining and Quarrying Purchased Heat Use</v>
      </c>
      <c r="S461" s="290" t="str">
        <f t="shared" si="39"/>
        <v>//**Other Mining and Quarrying Purchased Heat Use: **</v>
      </c>
      <c r="T461" s="277" t="str">
        <f t="shared" si="40"/>
        <v/>
      </c>
      <c r="U461" s="306"/>
    </row>
    <row r="462" spans="1:21" s="331" customFormat="1" x14ac:dyDescent="0.25">
      <c r="A462" s="277" t="s">
        <v>2208</v>
      </c>
      <c r="B462" s="278"/>
      <c r="C462" s="191" t="s">
        <v>753</v>
      </c>
      <c r="D462" s="191" t="s">
        <v>797</v>
      </c>
      <c r="E462" s="191" t="s">
        <v>798</v>
      </c>
      <c r="F462" s="193" t="s">
        <v>2115</v>
      </c>
      <c r="G462" s="186" t="s">
        <v>816</v>
      </c>
      <c r="H462" s="183" t="s">
        <v>2152</v>
      </c>
      <c r="I462" s="186" t="s">
        <v>817</v>
      </c>
      <c r="J462" s="43">
        <v>994</v>
      </c>
      <c r="K462" s="186" t="s">
        <v>332</v>
      </c>
      <c r="L462" s="201"/>
      <c r="M462" s="278"/>
      <c r="N462" s="211" t="s">
        <v>2206</v>
      </c>
      <c r="O462" s="211" t="str">
        <f>INDEX('Standard Descriptions'!$E:$E,MATCH(Guidance!E462,'Standard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2" s="290" t="s">
        <v>2207</v>
      </c>
      <c r="Q462" s="290" t="s">
        <v>310</v>
      </c>
      <c r="R462" s="290" t="str">
        <f t="shared" si="38"/>
        <v>Other Mining and Quarrying Crude Oil Use</v>
      </c>
      <c r="S462" s="290" t="str">
        <f t="shared" si="39"/>
        <v>//**Other Mining and Quarrying Crude Oil Use: **</v>
      </c>
      <c r="T462" s="277" t="str">
        <f t="shared" si="40"/>
        <v/>
      </c>
      <c r="U462" s="306"/>
    </row>
    <row r="463" spans="1:21" s="331" customFormat="1" x14ac:dyDescent="0.25">
      <c r="A463" s="277" t="s">
        <v>2208</v>
      </c>
      <c r="B463" s="278"/>
      <c r="C463" s="191" t="s">
        <v>753</v>
      </c>
      <c r="D463" s="191" t="s">
        <v>797</v>
      </c>
      <c r="E463" s="191" t="s">
        <v>798</v>
      </c>
      <c r="F463" s="193" t="s">
        <v>2115</v>
      </c>
      <c r="G463" s="186" t="s">
        <v>818</v>
      </c>
      <c r="H463" s="183" t="s">
        <v>2152</v>
      </c>
      <c r="I463" s="186" t="s">
        <v>819</v>
      </c>
      <c r="J463" s="43">
        <v>995</v>
      </c>
      <c r="K463" s="186" t="s">
        <v>310</v>
      </c>
      <c r="L463" s="201"/>
      <c r="M463" s="278"/>
      <c r="N463" s="211" t="s">
        <v>2206</v>
      </c>
      <c r="O463" s="211" t="str">
        <f>INDEX('Standard Descriptions'!$E:$E,MATCH(Guidance!E463,'Standard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3" s="290" t="s">
        <v>2207</v>
      </c>
      <c r="Q463" s="290" t="s">
        <v>310</v>
      </c>
      <c r="R463" s="290" t="str">
        <f t="shared" si="38"/>
        <v>Other Mining and Quarrying Heavy or Residual Fuel Oil Use</v>
      </c>
      <c r="S463" s="290" t="str">
        <f t="shared" si="39"/>
        <v>//**Other Mining and Quarrying Heavy or Residual Fuel Oil Use: **</v>
      </c>
      <c r="T463" s="277" t="str">
        <f t="shared" si="40"/>
        <v>//**Other Mining and Quarrying Heavy or Residual Fuel Oil Use: **</v>
      </c>
      <c r="U463" s="306"/>
    </row>
    <row r="464" spans="1:21" s="331" customFormat="1" x14ac:dyDescent="0.25">
      <c r="A464" s="277" t="s">
        <v>2208</v>
      </c>
      <c r="B464" s="278"/>
      <c r="C464" s="191" t="s">
        <v>753</v>
      </c>
      <c r="D464" s="191" t="s">
        <v>797</v>
      </c>
      <c r="E464" s="191" t="s">
        <v>798</v>
      </c>
      <c r="F464" s="193" t="s">
        <v>2115</v>
      </c>
      <c r="G464" s="186" t="s">
        <v>820</v>
      </c>
      <c r="H464" s="183" t="s">
        <v>2152</v>
      </c>
      <c r="I464" s="186" t="s">
        <v>821</v>
      </c>
      <c r="J464" s="43">
        <v>996</v>
      </c>
      <c r="K464" s="186" t="s">
        <v>332</v>
      </c>
      <c r="L464" s="201"/>
      <c r="M464" s="278"/>
      <c r="N464" s="211" t="s">
        <v>2206</v>
      </c>
      <c r="O464" s="211" t="str">
        <f>INDEX('Standard Descriptions'!$E:$E,MATCH(Guidance!E464,'Standard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4" s="290" t="s">
        <v>2207</v>
      </c>
      <c r="Q464" s="290" t="s">
        <v>310</v>
      </c>
      <c r="R464" s="290" t="str">
        <f t="shared" si="38"/>
        <v>Other Mining and Quarrying LPG Propane or Butane Use</v>
      </c>
      <c r="S464" s="290" t="str">
        <f t="shared" si="39"/>
        <v>//**Other Mining and Quarrying LPG Propane or Butane Use: **</v>
      </c>
      <c r="T464" s="277" t="str">
        <f t="shared" si="40"/>
        <v/>
      </c>
      <c r="U464" s="306"/>
    </row>
    <row r="465" spans="1:21" s="331" customFormat="1" x14ac:dyDescent="0.25">
      <c r="A465" s="277" t="s">
        <v>2208</v>
      </c>
      <c r="B465" s="278"/>
      <c r="C465" s="191" t="s">
        <v>753</v>
      </c>
      <c r="D465" s="191" t="s">
        <v>797</v>
      </c>
      <c r="E465" s="191" t="s">
        <v>798</v>
      </c>
      <c r="F465" s="193" t="s">
        <v>2115</v>
      </c>
      <c r="G465" s="186" t="s">
        <v>822</v>
      </c>
      <c r="H465" s="183" t="s">
        <v>2152</v>
      </c>
      <c r="I465" s="186" t="s">
        <v>823</v>
      </c>
      <c r="J465" s="43">
        <v>997</v>
      </c>
      <c r="K465" s="186" t="s">
        <v>332</v>
      </c>
      <c r="L465" s="201"/>
      <c r="M465" s="278"/>
      <c r="N465" s="211" t="s">
        <v>2206</v>
      </c>
      <c r="O465" s="211" t="str">
        <f>INDEX('Standard Descriptions'!$E:$E,MATCH(Guidance!E465,'Standard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5" s="290" t="s">
        <v>2207</v>
      </c>
      <c r="Q465" s="290" t="s">
        <v>310</v>
      </c>
      <c r="R465" s="290" t="str">
        <f t="shared" si="38"/>
        <v>Other Mining and Quarrying Hydrogen Use</v>
      </c>
      <c r="S465" s="290" t="str">
        <f t="shared" si="39"/>
        <v>//**Other Mining and Quarrying Hydrogen Use: **</v>
      </c>
      <c r="T465" s="277" t="str">
        <f t="shared" si="40"/>
        <v/>
      </c>
      <c r="U465" s="306"/>
    </row>
    <row r="466" spans="1:21" s="331" customFormat="1" x14ac:dyDescent="0.25">
      <c r="A466" s="277" t="s">
        <v>2208</v>
      </c>
      <c r="B466" s="278"/>
      <c r="C466" s="191" t="s">
        <v>753</v>
      </c>
      <c r="D466" s="191" t="s">
        <v>797</v>
      </c>
      <c r="E466" s="191" t="s">
        <v>798</v>
      </c>
      <c r="F466" s="193" t="s">
        <v>2113</v>
      </c>
      <c r="G466" s="186" t="s">
        <v>799</v>
      </c>
      <c r="H466" s="183" t="s">
        <v>2151</v>
      </c>
      <c r="I466" s="186" t="s">
        <v>800</v>
      </c>
      <c r="J466" s="43">
        <v>998</v>
      </c>
      <c r="K466" s="186" t="s">
        <v>310</v>
      </c>
      <c r="L466" s="201"/>
      <c r="M466" s="278"/>
      <c r="N466" s="211" t="s">
        <v>2206</v>
      </c>
      <c r="O466" s="211" t="str">
        <f>INDEX('Standard Descriptions'!$E:$E,MATCH(Guidance!E466,'Standard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6" s="290" t="s">
        <v>2207</v>
      </c>
      <c r="Q466" s="290" t="s">
        <v>310</v>
      </c>
      <c r="R466" s="290" t="str">
        <f t="shared" si="38"/>
        <v>Food Beverage and Tobacco Electricity Use</v>
      </c>
      <c r="S466" s="290" t="str">
        <f t="shared" si="39"/>
        <v>//**Food Beverage and Tobacco Electricity Use: **</v>
      </c>
      <c r="T466" s="277" t="str">
        <f t="shared" si="40"/>
        <v>//**Food Beverage and Tobacco Electricity Use: **</v>
      </c>
      <c r="U466" s="306"/>
    </row>
    <row r="467" spans="1:21" s="331" customFormat="1" x14ac:dyDescent="0.25">
      <c r="A467" s="277" t="s">
        <v>2208</v>
      </c>
      <c r="B467" s="278"/>
      <c r="C467" s="191" t="s">
        <v>753</v>
      </c>
      <c r="D467" s="191" t="s">
        <v>797</v>
      </c>
      <c r="E467" s="191" t="s">
        <v>798</v>
      </c>
      <c r="F467" s="193" t="s">
        <v>2113</v>
      </c>
      <c r="G467" s="186" t="s">
        <v>806</v>
      </c>
      <c r="H467" s="183" t="s">
        <v>2151</v>
      </c>
      <c r="I467" s="186" t="s">
        <v>807</v>
      </c>
      <c r="J467" s="43">
        <v>999</v>
      </c>
      <c r="K467" s="186" t="s">
        <v>310</v>
      </c>
      <c r="L467" s="201"/>
      <c r="M467" s="278"/>
      <c r="N467" s="211" t="s">
        <v>2206</v>
      </c>
      <c r="O467" s="211" t="str">
        <f>INDEX('Standard Descriptions'!$E:$E,MATCH(Guidance!E467,'Standard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7" s="290" t="s">
        <v>2207</v>
      </c>
      <c r="Q467" s="290" t="s">
        <v>310</v>
      </c>
      <c r="R467" s="290" t="str">
        <f t="shared" si="38"/>
        <v>Food Beverage and Tobacco Coal Use</v>
      </c>
      <c r="S467" s="290" t="str">
        <f t="shared" si="39"/>
        <v>//**Food Beverage and Tobacco Coal Use: **</v>
      </c>
      <c r="T467" s="277" t="str">
        <f t="shared" si="40"/>
        <v>//**Food Beverage and Tobacco Coal Use: **</v>
      </c>
      <c r="U467" s="306"/>
    </row>
    <row r="468" spans="1:21" s="331" customFormat="1" x14ac:dyDescent="0.25">
      <c r="A468" s="277" t="s">
        <v>2208</v>
      </c>
      <c r="B468" s="278"/>
      <c r="C468" s="191" t="s">
        <v>753</v>
      </c>
      <c r="D468" s="191" t="s">
        <v>797</v>
      </c>
      <c r="E468" s="191" t="s">
        <v>798</v>
      </c>
      <c r="F468" s="193" t="s">
        <v>2113</v>
      </c>
      <c r="G468" s="186" t="s">
        <v>808</v>
      </c>
      <c r="H468" s="183" t="s">
        <v>2151</v>
      </c>
      <c r="I468" s="186" t="s">
        <v>809</v>
      </c>
      <c r="J468" s="43">
        <v>1000</v>
      </c>
      <c r="K468" s="186" t="s">
        <v>310</v>
      </c>
      <c r="L468" s="201"/>
      <c r="M468" s="278"/>
      <c r="N468" s="211" t="s">
        <v>2206</v>
      </c>
      <c r="O468" s="211" t="str">
        <f>INDEX('Standard Descriptions'!$E:$E,MATCH(Guidance!E468,'Standard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8" s="290" t="s">
        <v>2207</v>
      </c>
      <c r="Q468" s="290" t="s">
        <v>310</v>
      </c>
      <c r="R468" s="290" t="str">
        <f t="shared" si="38"/>
        <v>Food Beverage and Tobacco Natural Gas Use</v>
      </c>
      <c r="S468" s="290" t="str">
        <f t="shared" si="39"/>
        <v>//**Food Beverage and Tobacco Natural Gas Use: **</v>
      </c>
      <c r="T468" s="277" t="str">
        <f t="shared" si="40"/>
        <v>//**Food Beverage and Tobacco Natural Gas Use: **</v>
      </c>
      <c r="U468" s="306"/>
    </row>
    <row r="469" spans="1:21" s="331" customFormat="1" x14ac:dyDescent="0.25">
      <c r="A469" s="277" t="s">
        <v>2208</v>
      </c>
      <c r="B469" s="278"/>
      <c r="C469" s="191" t="s">
        <v>753</v>
      </c>
      <c r="D469" s="191" t="s">
        <v>797</v>
      </c>
      <c r="E469" s="191" t="s">
        <v>798</v>
      </c>
      <c r="F469" s="193" t="s">
        <v>2113</v>
      </c>
      <c r="G469" s="186" t="s">
        <v>810</v>
      </c>
      <c r="H469" s="183" t="s">
        <v>2151</v>
      </c>
      <c r="I469" s="186" t="s">
        <v>811</v>
      </c>
      <c r="J469" s="43">
        <v>1001</v>
      </c>
      <c r="K469" s="186" t="s">
        <v>332</v>
      </c>
      <c r="L469" s="201"/>
      <c r="M469" s="278"/>
      <c r="N469" s="211" t="s">
        <v>2206</v>
      </c>
      <c r="O469" s="211" t="str">
        <f>INDEX('Standard Descriptions'!$E:$E,MATCH(Guidance!E469,'Standard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9" s="290" t="s">
        <v>2207</v>
      </c>
      <c r="Q469" s="290" t="s">
        <v>310</v>
      </c>
      <c r="R469" s="290" t="str">
        <f t="shared" si="38"/>
        <v>Food Beverage and Tobacco Biomass Use</v>
      </c>
      <c r="S469" s="290" t="str">
        <f t="shared" si="39"/>
        <v>//**Food Beverage and Tobacco Biomass Use: **</v>
      </c>
      <c r="T469" s="277" t="str">
        <f t="shared" si="40"/>
        <v/>
      </c>
      <c r="U469" s="306"/>
    </row>
    <row r="470" spans="1:21" s="331" customFormat="1" x14ac:dyDescent="0.25">
      <c r="A470" s="277" t="s">
        <v>2208</v>
      </c>
      <c r="B470" s="278"/>
      <c r="C470" s="191" t="s">
        <v>753</v>
      </c>
      <c r="D470" s="191" t="s">
        <v>797</v>
      </c>
      <c r="E470" s="191" t="s">
        <v>798</v>
      </c>
      <c r="F470" s="193" t="s">
        <v>2113</v>
      </c>
      <c r="G470" s="186" t="s">
        <v>812</v>
      </c>
      <c r="H470" s="183" t="s">
        <v>2151</v>
      </c>
      <c r="I470" s="186" t="s">
        <v>813</v>
      </c>
      <c r="J470" s="43">
        <v>1002</v>
      </c>
      <c r="K470" s="186" t="s">
        <v>310</v>
      </c>
      <c r="L470" s="201"/>
      <c r="M470" s="278"/>
      <c r="N470" s="211" t="s">
        <v>2206</v>
      </c>
      <c r="O470" s="211" t="str">
        <f>INDEX('Standard Descriptions'!$E:$E,MATCH(Guidance!E470,'Standard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0" s="290" t="s">
        <v>2207</v>
      </c>
      <c r="Q470" s="290" t="s">
        <v>310</v>
      </c>
      <c r="R470" s="290" t="str">
        <f t="shared" si="38"/>
        <v>Food Beverage and Tobacco Petroleum Use</v>
      </c>
      <c r="S470" s="290" t="str">
        <f t="shared" si="39"/>
        <v>//**Food Beverage and Tobacco Petroleum Use: **</v>
      </c>
      <c r="T470" s="277" t="str">
        <f t="shared" si="40"/>
        <v>//**Food Beverage and Tobacco Petroleum Use: **</v>
      </c>
      <c r="U470" s="306"/>
    </row>
    <row r="471" spans="1:21" s="331" customFormat="1" x14ac:dyDescent="0.25">
      <c r="A471" s="277" t="s">
        <v>2208</v>
      </c>
      <c r="B471" s="278"/>
      <c r="C471" s="191" t="s">
        <v>753</v>
      </c>
      <c r="D471" s="191" t="s">
        <v>797</v>
      </c>
      <c r="E471" s="191" t="s">
        <v>798</v>
      </c>
      <c r="F471" s="193" t="s">
        <v>2113</v>
      </c>
      <c r="G471" s="186" t="s">
        <v>814</v>
      </c>
      <c r="H471" s="183" t="s">
        <v>2151</v>
      </c>
      <c r="I471" s="186" t="s">
        <v>815</v>
      </c>
      <c r="J471" s="43">
        <v>1003</v>
      </c>
      <c r="K471" s="186" t="s">
        <v>332</v>
      </c>
      <c r="L471" s="201"/>
      <c r="M471" s="278"/>
      <c r="N471" s="211" t="s">
        <v>2206</v>
      </c>
      <c r="O471" s="211" t="str">
        <f>INDEX('Standard Descriptions'!$E:$E,MATCH(Guidance!E471,'Standard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1" s="290" t="s">
        <v>2207</v>
      </c>
      <c r="Q471" s="290" t="s">
        <v>310</v>
      </c>
      <c r="R471" s="290" t="str">
        <f t="shared" si="38"/>
        <v>Food Beverage and Tobacco Purchased Heat Use</v>
      </c>
      <c r="S471" s="290" t="str">
        <f t="shared" si="39"/>
        <v>//**Food Beverage and Tobacco Purchased Heat Use: **</v>
      </c>
      <c r="T471" s="277" t="str">
        <f t="shared" si="40"/>
        <v/>
      </c>
      <c r="U471" s="306"/>
    </row>
    <row r="472" spans="1:21" s="331" customFormat="1" x14ac:dyDescent="0.25">
      <c r="A472" s="277" t="s">
        <v>2208</v>
      </c>
      <c r="B472" s="278"/>
      <c r="C472" s="191" t="s">
        <v>753</v>
      </c>
      <c r="D472" s="191" t="s">
        <v>797</v>
      </c>
      <c r="E472" s="191" t="s">
        <v>798</v>
      </c>
      <c r="F472" s="193" t="s">
        <v>2113</v>
      </c>
      <c r="G472" s="186" t="s">
        <v>816</v>
      </c>
      <c r="H472" s="183" t="s">
        <v>2151</v>
      </c>
      <c r="I472" s="186" t="s">
        <v>817</v>
      </c>
      <c r="J472" s="43">
        <v>1004</v>
      </c>
      <c r="K472" s="186" t="s">
        <v>332</v>
      </c>
      <c r="L472" s="201"/>
      <c r="M472" s="278"/>
      <c r="N472" s="211" t="s">
        <v>2206</v>
      </c>
      <c r="O472" s="211" t="str">
        <f>INDEX('Standard Descriptions'!$E:$E,MATCH(Guidance!E472,'Standard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2" s="290" t="s">
        <v>2207</v>
      </c>
      <c r="Q472" s="290" t="s">
        <v>310</v>
      </c>
      <c r="R472" s="290" t="str">
        <f t="shared" si="38"/>
        <v>Food Beverage and Tobacco Crude Oil Use</v>
      </c>
      <c r="S472" s="290" t="str">
        <f t="shared" si="39"/>
        <v>//**Food Beverage and Tobacco Crude Oil Use: **</v>
      </c>
      <c r="T472" s="277" t="str">
        <f t="shared" si="40"/>
        <v/>
      </c>
      <c r="U472" s="306"/>
    </row>
    <row r="473" spans="1:21" s="331" customFormat="1" x14ac:dyDescent="0.25">
      <c r="A473" s="277" t="s">
        <v>2208</v>
      </c>
      <c r="B473" s="278"/>
      <c r="C473" s="191" t="s">
        <v>753</v>
      </c>
      <c r="D473" s="191" t="s">
        <v>797</v>
      </c>
      <c r="E473" s="191" t="s">
        <v>798</v>
      </c>
      <c r="F473" s="193" t="s">
        <v>2113</v>
      </c>
      <c r="G473" s="186" t="s">
        <v>818</v>
      </c>
      <c r="H473" s="183" t="s">
        <v>2151</v>
      </c>
      <c r="I473" s="186" t="s">
        <v>819</v>
      </c>
      <c r="J473" s="43">
        <v>1005</v>
      </c>
      <c r="K473" s="186" t="s">
        <v>310</v>
      </c>
      <c r="L473" s="201"/>
      <c r="M473" s="278"/>
      <c r="N473" s="211" t="s">
        <v>2206</v>
      </c>
      <c r="O473" s="211" t="str">
        <f>INDEX('Standard Descriptions'!$E:$E,MATCH(Guidance!E473,'Standard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3" s="290" t="s">
        <v>2207</v>
      </c>
      <c r="Q473" s="290" t="s">
        <v>310</v>
      </c>
      <c r="R473" s="290" t="str">
        <f t="shared" si="38"/>
        <v>Food Beverage and Tobacco Heavy or Residual Fuel Oil Use</v>
      </c>
      <c r="S473" s="290" t="str">
        <f t="shared" si="39"/>
        <v>//**Food Beverage and Tobacco Heavy or Residual Fuel Oil Use: **</v>
      </c>
      <c r="T473" s="277" t="str">
        <f t="shared" si="40"/>
        <v>//**Food Beverage and Tobacco Heavy or Residual Fuel Oil Use: **</v>
      </c>
      <c r="U473" s="306"/>
    </row>
    <row r="474" spans="1:21" s="331" customFormat="1" x14ac:dyDescent="0.25">
      <c r="A474" s="277" t="s">
        <v>2208</v>
      </c>
      <c r="B474" s="278"/>
      <c r="C474" s="191" t="s">
        <v>753</v>
      </c>
      <c r="D474" s="191" t="s">
        <v>797</v>
      </c>
      <c r="E474" s="191" t="s">
        <v>798</v>
      </c>
      <c r="F474" s="193" t="s">
        <v>2113</v>
      </c>
      <c r="G474" s="186" t="s">
        <v>820</v>
      </c>
      <c r="H474" s="183" t="s">
        <v>2151</v>
      </c>
      <c r="I474" s="186" t="s">
        <v>821</v>
      </c>
      <c r="J474" s="43">
        <v>1006</v>
      </c>
      <c r="K474" s="186" t="s">
        <v>310</v>
      </c>
      <c r="L474" s="201"/>
      <c r="M474" s="278"/>
      <c r="N474" s="211" t="s">
        <v>2206</v>
      </c>
      <c r="O474" s="211" t="str">
        <f>INDEX('Standard Descriptions'!$E:$E,MATCH(Guidance!E474,'Standard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4" s="290" t="s">
        <v>2207</v>
      </c>
      <c r="Q474" s="290" t="s">
        <v>310</v>
      </c>
      <c r="R474" s="290" t="str">
        <f t="shared" si="38"/>
        <v>Food Beverage and Tobacco LPG Propane or Butane Use</v>
      </c>
      <c r="S474" s="290" t="str">
        <f t="shared" si="39"/>
        <v>//**Food Beverage and Tobacco LPG Propane or Butane Use: **</v>
      </c>
      <c r="T474" s="277" t="str">
        <f t="shared" si="40"/>
        <v>//**Food Beverage and Tobacco LPG Propane or Butane Use: **</v>
      </c>
      <c r="U474" s="306"/>
    </row>
    <row r="475" spans="1:21" s="331" customFormat="1" x14ac:dyDescent="0.25">
      <c r="A475" s="277" t="s">
        <v>2208</v>
      </c>
      <c r="B475" s="278"/>
      <c r="C475" s="191" t="s">
        <v>753</v>
      </c>
      <c r="D475" s="191" t="s">
        <v>797</v>
      </c>
      <c r="E475" s="191" t="s">
        <v>798</v>
      </c>
      <c r="F475" s="193" t="s">
        <v>2113</v>
      </c>
      <c r="G475" s="186" t="s">
        <v>822</v>
      </c>
      <c r="H475" s="183" t="s">
        <v>2151</v>
      </c>
      <c r="I475" s="186" t="s">
        <v>823</v>
      </c>
      <c r="J475" s="43">
        <v>1007</v>
      </c>
      <c r="K475" s="186" t="s">
        <v>332</v>
      </c>
      <c r="L475" s="201"/>
      <c r="M475" s="278"/>
      <c r="N475" s="211" t="s">
        <v>2206</v>
      </c>
      <c r="O475" s="211" t="str">
        <f>INDEX('Standard Descriptions'!$E:$E,MATCH(Guidance!E475,'Standard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5" s="290" t="s">
        <v>2207</v>
      </c>
      <c r="Q475" s="290" t="s">
        <v>310</v>
      </c>
      <c r="R475" s="290" t="str">
        <f t="shared" si="38"/>
        <v>Food Beverage and Tobacco Hydrogen Use</v>
      </c>
      <c r="S475" s="290" t="str">
        <f t="shared" si="39"/>
        <v>//**Food Beverage and Tobacco Hydrogen Use: **</v>
      </c>
      <c r="T475" s="277" t="str">
        <f t="shared" si="40"/>
        <v/>
      </c>
      <c r="U475" s="306"/>
    </row>
    <row r="476" spans="1:21" s="331" customFormat="1" x14ac:dyDescent="0.25">
      <c r="A476" s="277" t="s">
        <v>2208</v>
      </c>
      <c r="B476" s="278"/>
      <c r="C476" s="191" t="s">
        <v>753</v>
      </c>
      <c r="D476" s="191" t="s">
        <v>797</v>
      </c>
      <c r="E476" s="191" t="s">
        <v>798</v>
      </c>
      <c r="F476" s="193" t="s">
        <v>2111</v>
      </c>
      <c r="G476" s="186" t="s">
        <v>799</v>
      </c>
      <c r="H476" s="183" t="s">
        <v>2150</v>
      </c>
      <c r="I476" s="186" t="s">
        <v>800</v>
      </c>
      <c r="J476" s="43">
        <v>1008</v>
      </c>
      <c r="K476" s="186" t="s">
        <v>310</v>
      </c>
      <c r="L476" s="201"/>
      <c r="M476" s="278"/>
      <c r="N476" s="211" t="s">
        <v>2206</v>
      </c>
      <c r="O476" s="211" t="str">
        <f>INDEX('Standard Descriptions'!$E:$E,MATCH(Guidance!E476,'Standard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6" s="290" t="s">
        <v>2207</v>
      </c>
      <c r="Q476" s="290" t="s">
        <v>310</v>
      </c>
      <c r="R476" s="290" t="str">
        <f t="shared" si="38"/>
        <v>Textiles Apparel and Leather Electricity Use</v>
      </c>
      <c r="S476" s="290" t="str">
        <f t="shared" si="39"/>
        <v>//**Textiles Apparel and Leather Electricity Use: **</v>
      </c>
      <c r="T476" s="277" t="str">
        <f t="shared" si="40"/>
        <v>//**Textiles Apparel and Leather Electricity Use: **</v>
      </c>
      <c r="U476" s="306"/>
    </row>
    <row r="477" spans="1:21" s="331" customFormat="1" x14ac:dyDescent="0.25">
      <c r="A477" s="277" t="s">
        <v>2208</v>
      </c>
      <c r="B477" s="278"/>
      <c r="C477" s="191" t="s">
        <v>753</v>
      </c>
      <c r="D477" s="191" t="s">
        <v>797</v>
      </c>
      <c r="E477" s="191" t="s">
        <v>798</v>
      </c>
      <c r="F477" s="193" t="s">
        <v>2111</v>
      </c>
      <c r="G477" s="186" t="s">
        <v>806</v>
      </c>
      <c r="H477" s="183" t="s">
        <v>2150</v>
      </c>
      <c r="I477" s="186" t="s">
        <v>807</v>
      </c>
      <c r="J477" s="43">
        <v>1009</v>
      </c>
      <c r="K477" s="186" t="s">
        <v>310</v>
      </c>
      <c r="L477" s="201"/>
      <c r="M477" s="278"/>
      <c r="N477" s="211" t="s">
        <v>2206</v>
      </c>
      <c r="O477" s="211" t="str">
        <f>INDEX('Standard Descriptions'!$E:$E,MATCH(Guidance!E477,'Standard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7" s="290" t="s">
        <v>2207</v>
      </c>
      <c r="Q477" s="290" t="s">
        <v>310</v>
      </c>
      <c r="R477" s="290" t="str">
        <f t="shared" si="38"/>
        <v>Textiles Apparel and Leather Coal Use</v>
      </c>
      <c r="S477" s="290" t="str">
        <f t="shared" si="39"/>
        <v>//**Textiles Apparel and Leather Coal Use: **</v>
      </c>
      <c r="T477" s="277" t="str">
        <f t="shared" si="40"/>
        <v>//**Textiles Apparel and Leather Coal Use: **</v>
      </c>
      <c r="U477" s="306"/>
    </row>
    <row r="478" spans="1:21" s="331" customFormat="1" x14ac:dyDescent="0.25">
      <c r="A478" s="277" t="s">
        <v>2208</v>
      </c>
      <c r="B478" s="278"/>
      <c r="C478" s="191" t="s">
        <v>753</v>
      </c>
      <c r="D478" s="191" t="s">
        <v>797</v>
      </c>
      <c r="E478" s="191" t="s">
        <v>798</v>
      </c>
      <c r="F478" s="193" t="s">
        <v>2111</v>
      </c>
      <c r="G478" s="186" t="s">
        <v>808</v>
      </c>
      <c r="H478" s="183" t="s">
        <v>2150</v>
      </c>
      <c r="I478" s="186" t="s">
        <v>809</v>
      </c>
      <c r="J478" s="43">
        <v>1010</v>
      </c>
      <c r="K478" s="186" t="s">
        <v>310</v>
      </c>
      <c r="L478" s="201"/>
      <c r="M478" s="278"/>
      <c r="N478" s="211" t="s">
        <v>2206</v>
      </c>
      <c r="O478" s="211" t="str">
        <f>INDEX('Standard Descriptions'!$E:$E,MATCH(Guidance!E478,'Standard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8" s="290" t="s">
        <v>2207</v>
      </c>
      <c r="Q478" s="290" t="s">
        <v>310</v>
      </c>
      <c r="R478" s="290" t="str">
        <f t="shared" si="38"/>
        <v>Textiles Apparel and Leather Natural Gas Use</v>
      </c>
      <c r="S478" s="290" t="str">
        <f t="shared" si="39"/>
        <v>//**Textiles Apparel and Leather Natural Gas Use: **</v>
      </c>
      <c r="T478" s="277" t="str">
        <f t="shared" si="40"/>
        <v>//**Textiles Apparel and Leather Natural Gas Use: **</v>
      </c>
      <c r="U478" s="306"/>
    </row>
    <row r="479" spans="1:21" s="331" customFormat="1" x14ac:dyDescent="0.25">
      <c r="A479" s="277" t="s">
        <v>2208</v>
      </c>
      <c r="B479" s="278"/>
      <c r="C479" s="191" t="s">
        <v>753</v>
      </c>
      <c r="D479" s="191" t="s">
        <v>797</v>
      </c>
      <c r="E479" s="191" t="s">
        <v>798</v>
      </c>
      <c r="F479" s="193" t="s">
        <v>2111</v>
      </c>
      <c r="G479" s="186" t="s">
        <v>810</v>
      </c>
      <c r="H479" s="183" t="s">
        <v>2150</v>
      </c>
      <c r="I479" s="186" t="s">
        <v>811</v>
      </c>
      <c r="J479" s="43">
        <v>1011</v>
      </c>
      <c r="K479" s="186" t="s">
        <v>332</v>
      </c>
      <c r="L479" s="201"/>
      <c r="M479" s="278"/>
      <c r="N479" s="211" t="s">
        <v>2206</v>
      </c>
      <c r="O479" s="211" t="str">
        <f>INDEX('Standard Descriptions'!$E:$E,MATCH(Guidance!E479,'Standard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9" s="290" t="s">
        <v>2207</v>
      </c>
      <c r="Q479" s="290" t="s">
        <v>310</v>
      </c>
      <c r="R479" s="290" t="str">
        <f t="shared" si="38"/>
        <v>Textiles Apparel and Leather Biomass Use</v>
      </c>
      <c r="S479" s="290" t="str">
        <f t="shared" si="39"/>
        <v>//**Textiles Apparel and Leather Biomass Use: **</v>
      </c>
      <c r="T479" s="277" t="str">
        <f t="shared" si="40"/>
        <v/>
      </c>
      <c r="U479" s="306"/>
    </row>
    <row r="480" spans="1:21" s="331" customFormat="1" x14ac:dyDescent="0.25">
      <c r="A480" s="277" t="s">
        <v>2208</v>
      </c>
      <c r="B480" s="278"/>
      <c r="C480" s="191" t="s">
        <v>753</v>
      </c>
      <c r="D480" s="191" t="s">
        <v>797</v>
      </c>
      <c r="E480" s="191" t="s">
        <v>798</v>
      </c>
      <c r="F480" s="193" t="s">
        <v>2111</v>
      </c>
      <c r="G480" s="186" t="s">
        <v>812</v>
      </c>
      <c r="H480" s="183" t="s">
        <v>2150</v>
      </c>
      <c r="I480" s="186" t="s">
        <v>813</v>
      </c>
      <c r="J480" s="43">
        <v>1012</v>
      </c>
      <c r="K480" s="186" t="s">
        <v>310</v>
      </c>
      <c r="L480" s="201"/>
      <c r="M480" s="278"/>
      <c r="N480" s="211" t="s">
        <v>2206</v>
      </c>
      <c r="O480" s="211" t="str">
        <f>INDEX('Standard Descriptions'!$E:$E,MATCH(Guidance!E480,'Standard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0" s="290" t="s">
        <v>2207</v>
      </c>
      <c r="Q480" s="290" t="s">
        <v>310</v>
      </c>
      <c r="R480" s="290" t="str">
        <f t="shared" si="38"/>
        <v>Textiles Apparel and Leather Petroleum Use</v>
      </c>
      <c r="S480" s="290" t="str">
        <f t="shared" si="39"/>
        <v>//**Textiles Apparel and Leather Petroleum Use: **</v>
      </c>
      <c r="T480" s="277" t="str">
        <f t="shared" si="40"/>
        <v>//**Textiles Apparel and Leather Petroleum Use: **</v>
      </c>
      <c r="U480" s="306"/>
    </row>
    <row r="481" spans="1:21" s="331" customFormat="1" x14ac:dyDescent="0.25">
      <c r="A481" s="277" t="s">
        <v>2208</v>
      </c>
      <c r="B481" s="278"/>
      <c r="C481" s="191" t="s">
        <v>753</v>
      </c>
      <c r="D481" s="191" t="s">
        <v>797</v>
      </c>
      <c r="E481" s="191" t="s">
        <v>798</v>
      </c>
      <c r="F481" s="193" t="s">
        <v>2111</v>
      </c>
      <c r="G481" s="186" t="s">
        <v>814</v>
      </c>
      <c r="H481" s="183" t="s">
        <v>2150</v>
      </c>
      <c r="I481" s="186" t="s">
        <v>815</v>
      </c>
      <c r="J481" s="43">
        <v>1013</v>
      </c>
      <c r="K481" s="186" t="s">
        <v>332</v>
      </c>
      <c r="L481" s="201"/>
      <c r="M481" s="278"/>
      <c r="N481" s="211" t="s">
        <v>2206</v>
      </c>
      <c r="O481" s="211" t="str">
        <f>INDEX('Standard Descriptions'!$E:$E,MATCH(Guidance!E481,'Standard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1" s="290" t="s">
        <v>2207</v>
      </c>
      <c r="Q481" s="290" t="s">
        <v>310</v>
      </c>
      <c r="R481" s="290" t="str">
        <f t="shared" si="38"/>
        <v>Textiles Apparel and Leather Purchased Heat Use</v>
      </c>
      <c r="S481" s="290" t="str">
        <f t="shared" si="39"/>
        <v>//**Textiles Apparel and Leather Purchased Heat Use: **</v>
      </c>
      <c r="T481" s="277" t="str">
        <f t="shared" si="40"/>
        <v/>
      </c>
      <c r="U481" s="306"/>
    </row>
    <row r="482" spans="1:21" s="331" customFormat="1" x14ac:dyDescent="0.25">
      <c r="A482" s="277" t="s">
        <v>2208</v>
      </c>
      <c r="B482" s="278"/>
      <c r="C482" s="191" t="s">
        <v>753</v>
      </c>
      <c r="D482" s="191" t="s">
        <v>797</v>
      </c>
      <c r="E482" s="191" t="s">
        <v>798</v>
      </c>
      <c r="F482" s="193" t="s">
        <v>2111</v>
      </c>
      <c r="G482" s="186" t="s">
        <v>816</v>
      </c>
      <c r="H482" s="183" t="s">
        <v>2150</v>
      </c>
      <c r="I482" s="186" t="s">
        <v>817</v>
      </c>
      <c r="J482" s="43">
        <v>1014</v>
      </c>
      <c r="K482" s="186" t="s">
        <v>332</v>
      </c>
      <c r="L482" s="201"/>
      <c r="M482" s="278"/>
      <c r="N482" s="211" t="s">
        <v>2206</v>
      </c>
      <c r="O482" s="211" t="str">
        <f>INDEX('Standard Descriptions'!$E:$E,MATCH(Guidance!E482,'Standard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2" s="290" t="s">
        <v>2207</v>
      </c>
      <c r="Q482" s="290" t="s">
        <v>310</v>
      </c>
      <c r="R482" s="290" t="str">
        <f t="shared" si="38"/>
        <v>Textiles Apparel and Leather Crude Oil Use</v>
      </c>
      <c r="S482" s="290" t="str">
        <f t="shared" si="39"/>
        <v>//**Textiles Apparel and Leather Crude Oil Use: **</v>
      </c>
      <c r="T482" s="277" t="str">
        <f t="shared" si="40"/>
        <v/>
      </c>
      <c r="U482" s="306"/>
    </row>
    <row r="483" spans="1:21" s="331" customFormat="1" x14ac:dyDescent="0.25">
      <c r="A483" s="277" t="s">
        <v>2208</v>
      </c>
      <c r="B483" s="278"/>
      <c r="C483" s="191" t="s">
        <v>753</v>
      </c>
      <c r="D483" s="191" t="s">
        <v>797</v>
      </c>
      <c r="E483" s="191" t="s">
        <v>798</v>
      </c>
      <c r="F483" s="193" t="s">
        <v>2111</v>
      </c>
      <c r="G483" s="186" t="s">
        <v>818</v>
      </c>
      <c r="H483" s="183" t="s">
        <v>2150</v>
      </c>
      <c r="I483" s="186" t="s">
        <v>819</v>
      </c>
      <c r="J483" s="43">
        <v>1015</v>
      </c>
      <c r="K483" s="186" t="s">
        <v>310</v>
      </c>
      <c r="L483" s="201"/>
      <c r="M483" s="278"/>
      <c r="N483" s="211" t="s">
        <v>2206</v>
      </c>
      <c r="O483" s="211" t="str">
        <f>INDEX('Standard Descriptions'!$E:$E,MATCH(Guidance!E483,'Standard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3" s="290" t="s">
        <v>2207</v>
      </c>
      <c r="Q483" s="290" t="s">
        <v>310</v>
      </c>
      <c r="R483" s="290" t="str">
        <f t="shared" si="38"/>
        <v>Textiles Apparel and Leather Heavy or Residual Fuel Oil Use</v>
      </c>
      <c r="S483" s="290" t="str">
        <f t="shared" si="39"/>
        <v>//**Textiles Apparel and Leather Heavy or Residual Fuel Oil Use: **</v>
      </c>
      <c r="T483" s="277" t="str">
        <f t="shared" si="40"/>
        <v>//**Textiles Apparel and Leather Heavy or Residual Fuel Oil Use: **</v>
      </c>
      <c r="U483" s="306"/>
    </row>
    <row r="484" spans="1:21" s="331" customFormat="1" x14ac:dyDescent="0.25">
      <c r="A484" s="277" t="s">
        <v>2208</v>
      </c>
      <c r="B484" s="278"/>
      <c r="C484" s="191" t="s">
        <v>753</v>
      </c>
      <c r="D484" s="191" t="s">
        <v>797</v>
      </c>
      <c r="E484" s="191" t="s">
        <v>798</v>
      </c>
      <c r="F484" s="193" t="s">
        <v>2111</v>
      </c>
      <c r="G484" s="186" t="s">
        <v>820</v>
      </c>
      <c r="H484" s="183" t="s">
        <v>2150</v>
      </c>
      <c r="I484" s="186" t="s">
        <v>821</v>
      </c>
      <c r="J484" s="43">
        <v>1016</v>
      </c>
      <c r="K484" s="186" t="s">
        <v>310</v>
      </c>
      <c r="L484" s="201"/>
      <c r="M484" s="278"/>
      <c r="N484" s="211" t="s">
        <v>2206</v>
      </c>
      <c r="O484" s="211" t="str">
        <f>INDEX('Standard Descriptions'!$E:$E,MATCH(Guidance!E484,'Standard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4" s="290" t="s">
        <v>2207</v>
      </c>
      <c r="Q484" s="290" t="s">
        <v>310</v>
      </c>
      <c r="R484" s="290" t="str">
        <f t="shared" si="38"/>
        <v>Textiles Apparel and Leather LPG Propane or Butane Use</v>
      </c>
      <c r="S484" s="290" t="str">
        <f t="shared" si="39"/>
        <v>//**Textiles Apparel and Leather LPG Propane or Butane Use: **</v>
      </c>
      <c r="T484" s="277" t="str">
        <f t="shared" si="40"/>
        <v>//**Textiles Apparel and Leather LPG Propane or Butane Use: **</v>
      </c>
      <c r="U484" s="306"/>
    </row>
    <row r="485" spans="1:21" s="331" customFormat="1" x14ac:dyDescent="0.25">
      <c r="A485" s="277" t="s">
        <v>2208</v>
      </c>
      <c r="B485" s="278"/>
      <c r="C485" s="191" t="s">
        <v>753</v>
      </c>
      <c r="D485" s="191" t="s">
        <v>797</v>
      </c>
      <c r="E485" s="191" t="s">
        <v>798</v>
      </c>
      <c r="F485" s="193" t="s">
        <v>2111</v>
      </c>
      <c r="G485" s="186" t="s">
        <v>822</v>
      </c>
      <c r="H485" s="183" t="s">
        <v>2150</v>
      </c>
      <c r="I485" s="186" t="s">
        <v>823</v>
      </c>
      <c r="J485" s="43">
        <v>1017</v>
      </c>
      <c r="K485" s="186" t="s">
        <v>332</v>
      </c>
      <c r="L485" s="201"/>
      <c r="M485" s="278"/>
      <c r="N485" s="211" t="s">
        <v>2206</v>
      </c>
      <c r="O485" s="211" t="str">
        <f>INDEX('Standard Descriptions'!$E:$E,MATCH(Guidance!E485,'Standard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5" s="290" t="s">
        <v>2207</v>
      </c>
      <c r="Q485" s="290" t="s">
        <v>310</v>
      </c>
      <c r="R485" s="290" t="str">
        <f t="shared" si="38"/>
        <v>Textiles Apparel and Leather Hydrogen Use</v>
      </c>
      <c r="S485" s="290" t="str">
        <f t="shared" si="39"/>
        <v>//**Textiles Apparel and Leather Hydrogen Use: **</v>
      </c>
      <c r="T485" s="277" t="str">
        <f t="shared" si="40"/>
        <v/>
      </c>
      <c r="U485" s="306"/>
    </row>
    <row r="486" spans="1:21" s="331" customFormat="1" x14ac:dyDescent="0.25">
      <c r="A486" s="277" t="s">
        <v>2208</v>
      </c>
      <c r="B486" s="278"/>
      <c r="C486" s="191" t="s">
        <v>753</v>
      </c>
      <c r="D486" s="191" t="s">
        <v>797</v>
      </c>
      <c r="E486" s="191" t="s">
        <v>798</v>
      </c>
      <c r="F486" s="193" t="s">
        <v>2109</v>
      </c>
      <c r="G486" s="186" t="s">
        <v>799</v>
      </c>
      <c r="H486" s="183" t="s">
        <v>2149</v>
      </c>
      <c r="I486" s="186" t="s">
        <v>800</v>
      </c>
      <c r="J486" s="43">
        <v>1018</v>
      </c>
      <c r="K486" s="186" t="s">
        <v>310</v>
      </c>
      <c r="L486" s="201"/>
      <c r="M486" s="278"/>
      <c r="N486" s="211" t="s">
        <v>2206</v>
      </c>
      <c r="O486" s="211" t="str">
        <f>INDEX('Standard Descriptions'!$E:$E,MATCH(Guidance!E486,'Standard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6" s="290" t="s">
        <v>2207</v>
      </c>
      <c r="Q486" s="290" t="s">
        <v>310</v>
      </c>
      <c r="R486" s="290" t="str">
        <f t="shared" si="38"/>
        <v>Wood Products Electricity Use</v>
      </c>
      <c r="S486" s="290" t="str">
        <f t="shared" si="39"/>
        <v>//**Wood Products Electricity Use: **</v>
      </c>
      <c r="T486" s="277" t="str">
        <f t="shared" si="40"/>
        <v>//**Wood Products Electricity Use: **</v>
      </c>
      <c r="U486" s="306"/>
    </row>
    <row r="487" spans="1:21" s="331" customFormat="1" x14ac:dyDescent="0.25">
      <c r="A487" s="277" t="s">
        <v>2208</v>
      </c>
      <c r="B487" s="278"/>
      <c r="C487" s="191" t="s">
        <v>753</v>
      </c>
      <c r="D487" s="191" t="s">
        <v>797</v>
      </c>
      <c r="E487" s="191" t="s">
        <v>798</v>
      </c>
      <c r="F487" s="193" t="s">
        <v>2109</v>
      </c>
      <c r="G487" s="186" t="s">
        <v>806</v>
      </c>
      <c r="H487" s="183" t="s">
        <v>2149</v>
      </c>
      <c r="I487" s="186" t="s">
        <v>807</v>
      </c>
      <c r="J487" s="43">
        <v>1019</v>
      </c>
      <c r="K487" s="186" t="s">
        <v>310</v>
      </c>
      <c r="L487" s="201"/>
      <c r="M487" s="278"/>
      <c r="N487" s="211" t="s">
        <v>2206</v>
      </c>
      <c r="O487" s="211" t="str">
        <f>INDEX('Standard Descriptions'!$E:$E,MATCH(Guidance!E487,'Standard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7" s="290" t="s">
        <v>2207</v>
      </c>
      <c r="Q487" s="290" t="s">
        <v>310</v>
      </c>
      <c r="R487" s="290" t="str">
        <f t="shared" si="38"/>
        <v>Wood Products Coal Use</v>
      </c>
      <c r="S487" s="290" t="str">
        <f t="shared" si="39"/>
        <v>//**Wood Products Coal Use: **</v>
      </c>
      <c r="T487" s="277" t="str">
        <f t="shared" si="40"/>
        <v>//**Wood Products Coal Use: **</v>
      </c>
      <c r="U487" s="306"/>
    </row>
    <row r="488" spans="1:21" s="331" customFormat="1" x14ac:dyDescent="0.25">
      <c r="A488" s="277" t="s">
        <v>2208</v>
      </c>
      <c r="B488" s="278"/>
      <c r="C488" s="191" t="s">
        <v>753</v>
      </c>
      <c r="D488" s="191" t="s">
        <v>797</v>
      </c>
      <c r="E488" s="191" t="s">
        <v>798</v>
      </c>
      <c r="F488" s="193" t="s">
        <v>2109</v>
      </c>
      <c r="G488" s="186" t="s">
        <v>808</v>
      </c>
      <c r="H488" s="183" t="s">
        <v>2149</v>
      </c>
      <c r="I488" s="186" t="s">
        <v>809</v>
      </c>
      <c r="J488" s="43">
        <v>1020</v>
      </c>
      <c r="K488" s="186" t="s">
        <v>310</v>
      </c>
      <c r="L488" s="201"/>
      <c r="M488" s="278"/>
      <c r="N488" s="211" t="s">
        <v>2206</v>
      </c>
      <c r="O488" s="211" t="str">
        <f>INDEX('Standard Descriptions'!$E:$E,MATCH(Guidance!E488,'Standard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8" s="290" t="s">
        <v>2207</v>
      </c>
      <c r="Q488" s="290" t="s">
        <v>310</v>
      </c>
      <c r="R488" s="290" t="str">
        <f t="shared" si="38"/>
        <v>Wood Products Natural Gas Use</v>
      </c>
      <c r="S488" s="290" t="str">
        <f t="shared" si="39"/>
        <v>//**Wood Products Natural Gas Use: **</v>
      </c>
      <c r="T488" s="277" t="str">
        <f t="shared" si="40"/>
        <v>//**Wood Products Natural Gas Use: **</v>
      </c>
      <c r="U488" s="306"/>
    </row>
    <row r="489" spans="1:21" s="331" customFormat="1" x14ac:dyDescent="0.25">
      <c r="A489" s="277" t="s">
        <v>2208</v>
      </c>
      <c r="B489" s="278"/>
      <c r="C489" s="191" t="s">
        <v>753</v>
      </c>
      <c r="D489" s="191" t="s">
        <v>797</v>
      </c>
      <c r="E489" s="191" t="s">
        <v>798</v>
      </c>
      <c r="F489" s="193" t="s">
        <v>2109</v>
      </c>
      <c r="G489" s="186" t="s">
        <v>810</v>
      </c>
      <c r="H489" s="183" t="s">
        <v>2149</v>
      </c>
      <c r="I489" s="186" t="s">
        <v>811</v>
      </c>
      <c r="J489" s="43">
        <v>1021</v>
      </c>
      <c r="K489" s="186" t="s">
        <v>332</v>
      </c>
      <c r="L489" s="201"/>
      <c r="M489" s="278"/>
      <c r="N489" s="211" t="s">
        <v>2206</v>
      </c>
      <c r="O489" s="211" t="str">
        <f>INDEX('Standard Descriptions'!$E:$E,MATCH(Guidance!E489,'Standard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9" s="290" t="s">
        <v>2207</v>
      </c>
      <c r="Q489" s="290" t="s">
        <v>310</v>
      </c>
      <c r="R489" s="290" t="str">
        <f t="shared" si="38"/>
        <v>Wood Products Biomass Use</v>
      </c>
      <c r="S489" s="290" t="str">
        <f t="shared" si="39"/>
        <v>//**Wood Products Biomass Use: **</v>
      </c>
      <c r="T489" s="277" t="str">
        <f t="shared" si="40"/>
        <v/>
      </c>
      <c r="U489" s="306"/>
    </row>
    <row r="490" spans="1:21" s="331" customFormat="1" x14ac:dyDescent="0.25">
      <c r="A490" s="277" t="s">
        <v>2208</v>
      </c>
      <c r="B490" s="278"/>
      <c r="C490" s="191" t="s">
        <v>753</v>
      </c>
      <c r="D490" s="191" t="s">
        <v>797</v>
      </c>
      <c r="E490" s="191" t="s">
        <v>798</v>
      </c>
      <c r="F490" s="193" t="s">
        <v>2109</v>
      </c>
      <c r="G490" s="186" t="s">
        <v>812</v>
      </c>
      <c r="H490" s="183" t="s">
        <v>2149</v>
      </c>
      <c r="I490" s="186" t="s">
        <v>813</v>
      </c>
      <c r="J490" s="43">
        <v>1022</v>
      </c>
      <c r="K490" s="186" t="s">
        <v>310</v>
      </c>
      <c r="L490" s="201"/>
      <c r="M490" s="278"/>
      <c r="N490" s="211" t="s">
        <v>2206</v>
      </c>
      <c r="O490" s="211" t="str">
        <f>INDEX('Standard Descriptions'!$E:$E,MATCH(Guidance!E490,'Standard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0" s="290" t="s">
        <v>2207</v>
      </c>
      <c r="Q490" s="290" t="s">
        <v>310</v>
      </c>
      <c r="R490" s="290" t="str">
        <f t="shared" ref="R490:R553" si="41">H490&amp;" "&amp;I490</f>
        <v>Wood Products Petroleum Use</v>
      </c>
      <c r="S490" s="290" t="str">
        <f t="shared" ref="S490:S553" si="42">IF(R490="","","//**"&amp;R490&amp;": **")</f>
        <v>//**Wood Products Petroleum Use: **</v>
      </c>
      <c r="T490" s="277" t="str">
        <f t="shared" ref="T490:T553" si="43">IF(K490="Yes",S490&amp;L490,"")</f>
        <v>//**Wood Products Petroleum Use: **</v>
      </c>
      <c r="U490" s="306"/>
    </row>
    <row r="491" spans="1:21" s="331" customFormat="1" x14ac:dyDescent="0.25">
      <c r="A491" s="277" t="s">
        <v>2208</v>
      </c>
      <c r="B491" s="278"/>
      <c r="C491" s="191" t="s">
        <v>753</v>
      </c>
      <c r="D491" s="191" t="s">
        <v>797</v>
      </c>
      <c r="E491" s="191" t="s">
        <v>798</v>
      </c>
      <c r="F491" s="193" t="s">
        <v>2109</v>
      </c>
      <c r="G491" s="186" t="s">
        <v>814</v>
      </c>
      <c r="H491" s="183" t="s">
        <v>2149</v>
      </c>
      <c r="I491" s="186" t="s">
        <v>815</v>
      </c>
      <c r="J491" s="43">
        <v>1023</v>
      </c>
      <c r="K491" s="186" t="s">
        <v>332</v>
      </c>
      <c r="L491" s="201"/>
      <c r="M491" s="278"/>
      <c r="N491" s="211" t="s">
        <v>2206</v>
      </c>
      <c r="O491" s="211" t="str">
        <f>INDEX('Standard Descriptions'!$E:$E,MATCH(Guidance!E491,'Standard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1" s="290" t="s">
        <v>2207</v>
      </c>
      <c r="Q491" s="290" t="s">
        <v>310</v>
      </c>
      <c r="R491" s="290" t="str">
        <f t="shared" si="41"/>
        <v>Wood Products Purchased Heat Use</v>
      </c>
      <c r="S491" s="290" t="str">
        <f t="shared" si="42"/>
        <v>//**Wood Products Purchased Heat Use: **</v>
      </c>
      <c r="T491" s="277" t="str">
        <f t="shared" si="43"/>
        <v/>
      </c>
      <c r="U491" s="306"/>
    </row>
    <row r="492" spans="1:21" s="331" customFormat="1" x14ac:dyDescent="0.25">
      <c r="A492" s="277" t="s">
        <v>2208</v>
      </c>
      <c r="B492" s="278"/>
      <c r="C492" s="191" t="s">
        <v>753</v>
      </c>
      <c r="D492" s="191" t="s">
        <v>797</v>
      </c>
      <c r="E492" s="191" t="s">
        <v>798</v>
      </c>
      <c r="F492" s="193" t="s">
        <v>2109</v>
      </c>
      <c r="G492" s="186" t="s">
        <v>816</v>
      </c>
      <c r="H492" s="183" t="s">
        <v>2149</v>
      </c>
      <c r="I492" s="186" t="s">
        <v>817</v>
      </c>
      <c r="J492" s="43">
        <v>1024</v>
      </c>
      <c r="K492" s="186" t="s">
        <v>332</v>
      </c>
      <c r="L492" s="201"/>
      <c r="M492" s="278"/>
      <c r="N492" s="211" t="s">
        <v>2206</v>
      </c>
      <c r="O492" s="211" t="str">
        <f>INDEX('Standard Descriptions'!$E:$E,MATCH(Guidance!E492,'Standard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2" s="290" t="s">
        <v>2207</v>
      </c>
      <c r="Q492" s="290" t="s">
        <v>310</v>
      </c>
      <c r="R492" s="290" t="str">
        <f t="shared" si="41"/>
        <v>Wood Products Crude Oil Use</v>
      </c>
      <c r="S492" s="290" t="str">
        <f t="shared" si="42"/>
        <v>//**Wood Products Crude Oil Use: **</v>
      </c>
      <c r="T492" s="277" t="str">
        <f t="shared" si="43"/>
        <v/>
      </c>
      <c r="U492" s="306"/>
    </row>
    <row r="493" spans="1:21" s="331" customFormat="1" x14ac:dyDescent="0.25">
      <c r="A493" s="277" t="s">
        <v>2208</v>
      </c>
      <c r="B493" s="278"/>
      <c r="C493" s="191" t="s">
        <v>753</v>
      </c>
      <c r="D493" s="191" t="s">
        <v>797</v>
      </c>
      <c r="E493" s="191" t="s">
        <v>798</v>
      </c>
      <c r="F493" s="193" t="s">
        <v>2109</v>
      </c>
      <c r="G493" s="186" t="s">
        <v>818</v>
      </c>
      <c r="H493" s="183" t="s">
        <v>2149</v>
      </c>
      <c r="I493" s="186" t="s">
        <v>819</v>
      </c>
      <c r="J493" s="43">
        <v>1025</v>
      </c>
      <c r="K493" s="186" t="s">
        <v>310</v>
      </c>
      <c r="L493" s="201"/>
      <c r="M493" s="278"/>
      <c r="N493" s="211" t="s">
        <v>2206</v>
      </c>
      <c r="O493" s="211" t="str">
        <f>INDEX('Standard Descriptions'!$E:$E,MATCH(Guidance!E493,'Standard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3" s="290" t="s">
        <v>2207</v>
      </c>
      <c r="Q493" s="290" t="s">
        <v>310</v>
      </c>
      <c r="R493" s="290" t="str">
        <f t="shared" si="41"/>
        <v>Wood Products Heavy or Residual Fuel Oil Use</v>
      </c>
      <c r="S493" s="290" t="str">
        <f t="shared" si="42"/>
        <v>//**Wood Products Heavy or Residual Fuel Oil Use: **</v>
      </c>
      <c r="T493" s="277" t="str">
        <f t="shared" si="43"/>
        <v>//**Wood Products Heavy or Residual Fuel Oil Use: **</v>
      </c>
      <c r="U493" s="306"/>
    </row>
    <row r="494" spans="1:21" s="331" customFormat="1" x14ac:dyDescent="0.25">
      <c r="A494" s="277" t="s">
        <v>2208</v>
      </c>
      <c r="B494" s="278"/>
      <c r="C494" s="191" t="s">
        <v>753</v>
      </c>
      <c r="D494" s="191" t="s">
        <v>797</v>
      </c>
      <c r="E494" s="191" t="s">
        <v>798</v>
      </c>
      <c r="F494" s="193" t="s">
        <v>2109</v>
      </c>
      <c r="G494" s="186" t="s">
        <v>820</v>
      </c>
      <c r="H494" s="183" t="s">
        <v>2149</v>
      </c>
      <c r="I494" s="186" t="s">
        <v>821</v>
      </c>
      <c r="J494" s="43">
        <v>1026</v>
      </c>
      <c r="K494" s="186" t="s">
        <v>310</v>
      </c>
      <c r="L494" s="201"/>
      <c r="M494" s="278"/>
      <c r="N494" s="211" t="s">
        <v>2206</v>
      </c>
      <c r="O494" s="211" t="str">
        <f>INDEX('Standard Descriptions'!$E:$E,MATCH(Guidance!E494,'Standard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4" s="290" t="s">
        <v>2207</v>
      </c>
      <c r="Q494" s="290" t="s">
        <v>310</v>
      </c>
      <c r="R494" s="290" t="str">
        <f t="shared" si="41"/>
        <v>Wood Products LPG Propane or Butane Use</v>
      </c>
      <c r="S494" s="290" t="str">
        <f t="shared" si="42"/>
        <v>//**Wood Products LPG Propane or Butane Use: **</v>
      </c>
      <c r="T494" s="277" t="str">
        <f t="shared" si="43"/>
        <v>//**Wood Products LPG Propane or Butane Use: **</v>
      </c>
      <c r="U494" s="306"/>
    </row>
    <row r="495" spans="1:21" s="331" customFormat="1" x14ac:dyDescent="0.25">
      <c r="A495" s="277" t="s">
        <v>2208</v>
      </c>
      <c r="B495" s="278"/>
      <c r="C495" s="191" t="s">
        <v>753</v>
      </c>
      <c r="D495" s="191" t="s">
        <v>797</v>
      </c>
      <c r="E495" s="191" t="s">
        <v>798</v>
      </c>
      <c r="F495" s="193" t="s">
        <v>2109</v>
      </c>
      <c r="G495" s="186" t="s">
        <v>822</v>
      </c>
      <c r="H495" s="183" t="s">
        <v>2149</v>
      </c>
      <c r="I495" s="186" t="s">
        <v>823</v>
      </c>
      <c r="J495" s="43">
        <v>1027</v>
      </c>
      <c r="K495" s="186" t="s">
        <v>332</v>
      </c>
      <c r="L495" s="201"/>
      <c r="M495" s="278"/>
      <c r="N495" s="211" t="s">
        <v>2206</v>
      </c>
      <c r="O495" s="211" t="str">
        <f>INDEX('Standard Descriptions'!$E:$E,MATCH(Guidance!E495,'Standard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5" s="290" t="s">
        <v>2207</v>
      </c>
      <c r="Q495" s="290" t="s">
        <v>310</v>
      </c>
      <c r="R495" s="290" t="str">
        <f t="shared" si="41"/>
        <v>Wood Products Hydrogen Use</v>
      </c>
      <c r="S495" s="290" t="str">
        <f t="shared" si="42"/>
        <v>//**Wood Products Hydrogen Use: **</v>
      </c>
      <c r="T495" s="277" t="str">
        <f t="shared" si="43"/>
        <v/>
      </c>
      <c r="U495" s="306"/>
    </row>
    <row r="496" spans="1:21" s="331" customFormat="1" x14ac:dyDescent="0.25">
      <c r="A496" s="277" t="s">
        <v>2208</v>
      </c>
      <c r="B496" s="278"/>
      <c r="C496" s="191" t="s">
        <v>753</v>
      </c>
      <c r="D496" s="191" t="s">
        <v>797</v>
      </c>
      <c r="E496" s="191" t="s">
        <v>798</v>
      </c>
      <c r="F496" s="193" t="s">
        <v>2107</v>
      </c>
      <c r="G496" s="186" t="s">
        <v>799</v>
      </c>
      <c r="H496" s="183" t="s">
        <v>2148</v>
      </c>
      <c r="I496" s="186" t="s">
        <v>800</v>
      </c>
      <c r="J496" s="43">
        <v>1028</v>
      </c>
      <c r="K496" s="186" t="s">
        <v>310</v>
      </c>
      <c r="L496" s="201"/>
      <c r="M496" s="278"/>
      <c r="N496" s="211" t="s">
        <v>2206</v>
      </c>
      <c r="O496" s="211" t="str">
        <f>INDEX('Standard Descriptions'!$E:$E,MATCH(Guidance!E496,'Standard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6" s="290" t="s">
        <v>2207</v>
      </c>
      <c r="Q496" s="290" t="s">
        <v>310</v>
      </c>
      <c r="R496" s="290" t="str">
        <f t="shared" si="41"/>
        <v>Pulp Paper and Printing Electricity Use</v>
      </c>
      <c r="S496" s="290" t="str">
        <f t="shared" si="42"/>
        <v>//**Pulp Paper and Printing Electricity Use: **</v>
      </c>
      <c r="T496" s="277" t="str">
        <f t="shared" si="43"/>
        <v>//**Pulp Paper and Printing Electricity Use: **</v>
      </c>
      <c r="U496" s="306"/>
    </row>
    <row r="497" spans="1:21" s="331" customFormat="1" x14ac:dyDescent="0.25">
      <c r="A497" s="277" t="s">
        <v>2208</v>
      </c>
      <c r="B497" s="278"/>
      <c r="C497" s="191" t="s">
        <v>753</v>
      </c>
      <c r="D497" s="191" t="s">
        <v>797</v>
      </c>
      <c r="E497" s="191" t="s">
        <v>798</v>
      </c>
      <c r="F497" s="193" t="s">
        <v>2107</v>
      </c>
      <c r="G497" s="186" t="s">
        <v>806</v>
      </c>
      <c r="H497" s="183" t="s">
        <v>2148</v>
      </c>
      <c r="I497" s="186" t="s">
        <v>807</v>
      </c>
      <c r="J497" s="43">
        <v>1029</v>
      </c>
      <c r="K497" s="186" t="s">
        <v>310</v>
      </c>
      <c r="L497" s="201"/>
      <c r="M497" s="278"/>
      <c r="N497" s="211" t="s">
        <v>2206</v>
      </c>
      <c r="O497" s="211" t="str">
        <f>INDEX('Standard Descriptions'!$E:$E,MATCH(Guidance!E497,'Standard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7" s="290" t="s">
        <v>2207</v>
      </c>
      <c r="Q497" s="290" t="s">
        <v>310</v>
      </c>
      <c r="R497" s="290" t="str">
        <f t="shared" si="41"/>
        <v>Pulp Paper and Printing Coal Use</v>
      </c>
      <c r="S497" s="290" t="str">
        <f t="shared" si="42"/>
        <v>//**Pulp Paper and Printing Coal Use: **</v>
      </c>
      <c r="T497" s="277" t="str">
        <f t="shared" si="43"/>
        <v>//**Pulp Paper and Printing Coal Use: **</v>
      </c>
      <c r="U497" s="306"/>
    </row>
    <row r="498" spans="1:21" s="331" customFormat="1" x14ac:dyDescent="0.25">
      <c r="A498" s="277" t="s">
        <v>2208</v>
      </c>
      <c r="B498" s="278"/>
      <c r="C498" s="191" t="s">
        <v>753</v>
      </c>
      <c r="D498" s="191" t="s">
        <v>797</v>
      </c>
      <c r="E498" s="191" t="s">
        <v>798</v>
      </c>
      <c r="F498" s="193" t="s">
        <v>2107</v>
      </c>
      <c r="G498" s="186" t="s">
        <v>808</v>
      </c>
      <c r="H498" s="183" t="s">
        <v>2148</v>
      </c>
      <c r="I498" s="186" t="s">
        <v>809</v>
      </c>
      <c r="J498" s="43">
        <v>1030</v>
      </c>
      <c r="K498" s="186" t="s">
        <v>310</v>
      </c>
      <c r="L498" s="201"/>
      <c r="M498" s="278"/>
      <c r="N498" s="211" t="s">
        <v>2206</v>
      </c>
      <c r="O498" s="211" t="str">
        <f>INDEX('Standard Descriptions'!$E:$E,MATCH(Guidance!E498,'Standard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8" s="290" t="s">
        <v>2207</v>
      </c>
      <c r="Q498" s="290" t="s">
        <v>310</v>
      </c>
      <c r="R498" s="290" t="str">
        <f t="shared" si="41"/>
        <v>Pulp Paper and Printing Natural Gas Use</v>
      </c>
      <c r="S498" s="290" t="str">
        <f t="shared" si="42"/>
        <v>//**Pulp Paper and Printing Natural Gas Use: **</v>
      </c>
      <c r="T498" s="277" t="str">
        <f t="shared" si="43"/>
        <v>//**Pulp Paper and Printing Natural Gas Use: **</v>
      </c>
      <c r="U498" s="306"/>
    </row>
    <row r="499" spans="1:21" s="331" customFormat="1" x14ac:dyDescent="0.25">
      <c r="A499" s="277" t="s">
        <v>2208</v>
      </c>
      <c r="B499" s="278"/>
      <c r="C499" s="191" t="s">
        <v>753</v>
      </c>
      <c r="D499" s="191" t="s">
        <v>797</v>
      </c>
      <c r="E499" s="191" t="s">
        <v>798</v>
      </c>
      <c r="F499" s="193" t="s">
        <v>2107</v>
      </c>
      <c r="G499" s="186" t="s">
        <v>810</v>
      </c>
      <c r="H499" s="183" t="s">
        <v>2148</v>
      </c>
      <c r="I499" s="186" t="s">
        <v>811</v>
      </c>
      <c r="J499" s="43">
        <v>1031</v>
      </c>
      <c r="K499" s="186" t="s">
        <v>332</v>
      </c>
      <c r="L499" s="201"/>
      <c r="M499" s="278"/>
      <c r="N499" s="211" t="s">
        <v>2206</v>
      </c>
      <c r="O499" s="211" t="str">
        <f>INDEX('Standard Descriptions'!$E:$E,MATCH(Guidance!E499,'Standard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9" s="290" t="s">
        <v>2207</v>
      </c>
      <c r="Q499" s="290" t="s">
        <v>310</v>
      </c>
      <c r="R499" s="290" t="str">
        <f t="shared" si="41"/>
        <v>Pulp Paper and Printing Biomass Use</v>
      </c>
      <c r="S499" s="290" t="str">
        <f t="shared" si="42"/>
        <v>//**Pulp Paper and Printing Biomass Use: **</v>
      </c>
      <c r="T499" s="277" t="str">
        <f t="shared" si="43"/>
        <v/>
      </c>
      <c r="U499" s="306"/>
    </row>
    <row r="500" spans="1:21" s="331" customFormat="1" x14ac:dyDescent="0.25">
      <c r="A500" s="277" t="s">
        <v>2208</v>
      </c>
      <c r="B500" s="278"/>
      <c r="C500" s="191" t="s">
        <v>753</v>
      </c>
      <c r="D500" s="191" t="s">
        <v>797</v>
      </c>
      <c r="E500" s="191" t="s">
        <v>798</v>
      </c>
      <c r="F500" s="193" t="s">
        <v>2107</v>
      </c>
      <c r="G500" s="186" t="s">
        <v>812</v>
      </c>
      <c r="H500" s="183" t="s">
        <v>2148</v>
      </c>
      <c r="I500" s="186" t="s">
        <v>813</v>
      </c>
      <c r="J500" s="43">
        <v>1032</v>
      </c>
      <c r="K500" s="186" t="s">
        <v>310</v>
      </c>
      <c r="L500" s="201"/>
      <c r="M500" s="278"/>
      <c r="N500" s="211" t="s">
        <v>2206</v>
      </c>
      <c r="O500" s="211" t="str">
        <f>INDEX('Standard Descriptions'!$E:$E,MATCH(Guidance!E500,'Standard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0" s="290" t="s">
        <v>2207</v>
      </c>
      <c r="Q500" s="290" t="s">
        <v>310</v>
      </c>
      <c r="R500" s="290" t="str">
        <f t="shared" si="41"/>
        <v>Pulp Paper and Printing Petroleum Use</v>
      </c>
      <c r="S500" s="290" t="str">
        <f t="shared" si="42"/>
        <v>//**Pulp Paper and Printing Petroleum Use: **</v>
      </c>
      <c r="T500" s="277" t="str">
        <f t="shared" si="43"/>
        <v>//**Pulp Paper and Printing Petroleum Use: **</v>
      </c>
      <c r="U500" s="306"/>
    </row>
    <row r="501" spans="1:21" s="331" customFormat="1" x14ac:dyDescent="0.25">
      <c r="A501" s="277" t="s">
        <v>2208</v>
      </c>
      <c r="B501" s="278"/>
      <c r="C501" s="191" t="s">
        <v>753</v>
      </c>
      <c r="D501" s="191" t="s">
        <v>797</v>
      </c>
      <c r="E501" s="191" t="s">
        <v>798</v>
      </c>
      <c r="F501" s="193" t="s">
        <v>2107</v>
      </c>
      <c r="G501" s="186" t="s">
        <v>814</v>
      </c>
      <c r="H501" s="183" t="s">
        <v>2148</v>
      </c>
      <c r="I501" s="186" t="s">
        <v>815</v>
      </c>
      <c r="J501" s="43">
        <v>1033</v>
      </c>
      <c r="K501" s="186" t="s">
        <v>332</v>
      </c>
      <c r="L501" s="201"/>
      <c r="M501" s="278"/>
      <c r="N501" s="211" t="s">
        <v>2206</v>
      </c>
      <c r="O501" s="211" t="str">
        <f>INDEX('Standard Descriptions'!$E:$E,MATCH(Guidance!E501,'Standard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1" s="290" t="s">
        <v>2207</v>
      </c>
      <c r="Q501" s="290" t="s">
        <v>310</v>
      </c>
      <c r="R501" s="290" t="str">
        <f t="shared" si="41"/>
        <v>Pulp Paper and Printing Purchased Heat Use</v>
      </c>
      <c r="S501" s="290" t="str">
        <f t="shared" si="42"/>
        <v>//**Pulp Paper and Printing Purchased Heat Use: **</v>
      </c>
      <c r="T501" s="277" t="str">
        <f t="shared" si="43"/>
        <v/>
      </c>
      <c r="U501" s="306"/>
    </row>
    <row r="502" spans="1:21" s="331" customFormat="1" x14ac:dyDescent="0.25">
      <c r="A502" s="277" t="s">
        <v>2208</v>
      </c>
      <c r="B502" s="278"/>
      <c r="C502" s="191" t="s">
        <v>753</v>
      </c>
      <c r="D502" s="191" t="s">
        <v>797</v>
      </c>
      <c r="E502" s="191" t="s">
        <v>798</v>
      </c>
      <c r="F502" s="193" t="s">
        <v>2107</v>
      </c>
      <c r="G502" s="186" t="s">
        <v>816</v>
      </c>
      <c r="H502" s="183" t="s">
        <v>2148</v>
      </c>
      <c r="I502" s="186" t="s">
        <v>817</v>
      </c>
      <c r="J502" s="43">
        <v>1034</v>
      </c>
      <c r="K502" s="186" t="s">
        <v>332</v>
      </c>
      <c r="L502" s="201"/>
      <c r="M502" s="278"/>
      <c r="N502" s="211" t="s">
        <v>2206</v>
      </c>
      <c r="O502" s="211" t="str">
        <f>INDEX('Standard Descriptions'!$E:$E,MATCH(Guidance!E502,'Standard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2" s="290" t="s">
        <v>2207</v>
      </c>
      <c r="Q502" s="290" t="s">
        <v>310</v>
      </c>
      <c r="R502" s="290" t="str">
        <f t="shared" si="41"/>
        <v>Pulp Paper and Printing Crude Oil Use</v>
      </c>
      <c r="S502" s="290" t="str">
        <f t="shared" si="42"/>
        <v>//**Pulp Paper and Printing Crude Oil Use: **</v>
      </c>
      <c r="T502" s="277" t="str">
        <f t="shared" si="43"/>
        <v/>
      </c>
      <c r="U502" s="306"/>
    </row>
    <row r="503" spans="1:21" s="331" customFormat="1" x14ac:dyDescent="0.25">
      <c r="A503" s="277" t="s">
        <v>2208</v>
      </c>
      <c r="B503" s="278"/>
      <c r="C503" s="191" t="s">
        <v>753</v>
      </c>
      <c r="D503" s="191" t="s">
        <v>797</v>
      </c>
      <c r="E503" s="191" t="s">
        <v>798</v>
      </c>
      <c r="F503" s="193" t="s">
        <v>2107</v>
      </c>
      <c r="G503" s="186" t="s">
        <v>818</v>
      </c>
      <c r="H503" s="183" t="s">
        <v>2148</v>
      </c>
      <c r="I503" s="186" t="s">
        <v>819</v>
      </c>
      <c r="J503" s="43">
        <v>1035</v>
      </c>
      <c r="K503" s="186" t="s">
        <v>310</v>
      </c>
      <c r="L503" s="201"/>
      <c r="M503" s="278"/>
      <c r="N503" s="211" t="s">
        <v>2206</v>
      </c>
      <c r="O503" s="211" t="str">
        <f>INDEX('Standard Descriptions'!$E:$E,MATCH(Guidance!E503,'Standard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3" s="290" t="s">
        <v>2207</v>
      </c>
      <c r="Q503" s="290" t="s">
        <v>310</v>
      </c>
      <c r="R503" s="290" t="str">
        <f t="shared" si="41"/>
        <v>Pulp Paper and Printing Heavy or Residual Fuel Oil Use</v>
      </c>
      <c r="S503" s="290" t="str">
        <f t="shared" si="42"/>
        <v>//**Pulp Paper and Printing Heavy or Residual Fuel Oil Use: **</v>
      </c>
      <c r="T503" s="277" t="str">
        <f t="shared" si="43"/>
        <v>//**Pulp Paper and Printing Heavy or Residual Fuel Oil Use: **</v>
      </c>
      <c r="U503" s="306"/>
    </row>
    <row r="504" spans="1:21" s="331" customFormat="1" x14ac:dyDescent="0.25">
      <c r="A504" s="277" t="s">
        <v>2208</v>
      </c>
      <c r="B504" s="278"/>
      <c r="C504" s="191" t="s">
        <v>753</v>
      </c>
      <c r="D504" s="191" t="s">
        <v>797</v>
      </c>
      <c r="E504" s="191" t="s">
        <v>798</v>
      </c>
      <c r="F504" s="193" t="s">
        <v>2107</v>
      </c>
      <c r="G504" s="186" t="s">
        <v>820</v>
      </c>
      <c r="H504" s="183" t="s">
        <v>2148</v>
      </c>
      <c r="I504" s="186" t="s">
        <v>821</v>
      </c>
      <c r="J504" s="43">
        <v>1036</v>
      </c>
      <c r="K504" s="186" t="s">
        <v>310</v>
      </c>
      <c r="L504" s="201"/>
      <c r="M504" s="278"/>
      <c r="N504" s="211" t="s">
        <v>2206</v>
      </c>
      <c r="O504" s="211" t="str">
        <f>INDEX('Standard Descriptions'!$E:$E,MATCH(Guidance!E504,'Standard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4" s="290" t="s">
        <v>2207</v>
      </c>
      <c r="Q504" s="290" t="s">
        <v>310</v>
      </c>
      <c r="R504" s="290" t="str">
        <f t="shared" si="41"/>
        <v>Pulp Paper and Printing LPG Propane or Butane Use</v>
      </c>
      <c r="S504" s="290" t="str">
        <f t="shared" si="42"/>
        <v>//**Pulp Paper and Printing LPG Propane or Butane Use: **</v>
      </c>
      <c r="T504" s="277" t="str">
        <f t="shared" si="43"/>
        <v>//**Pulp Paper and Printing LPG Propane or Butane Use: **</v>
      </c>
      <c r="U504" s="306"/>
    </row>
    <row r="505" spans="1:21" s="331" customFormat="1" x14ac:dyDescent="0.25">
      <c r="A505" s="277" t="s">
        <v>2208</v>
      </c>
      <c r="B505" s="278"/>
      <c r="C505" s="191" t="s">
        <v>753</v>
      </c>
      <c r="D505" s="191" t="s">
        <v>797</v>
      </c>
      <c r="E505" s="191" t="s">
        <v>798</v>
      </c>
      <c r="F505" s="193" t="s">
        <v>2107</v>
      </c>
      <c r="G505" s="186" t="s">
        <v>822</v>
      </c>
      <c r="H505" s="183" t="s">
        <v>2148</v>
      </c>
      <c r="I505" s="186" t="s">
        <v>823</v>
      </c>
      <c r="J505" s="43">
        <v>1037</v>
      </c>
      <c r="K505" s="186" t="s">
        <v>332</v>
      </c>
      <c r="L505" s="201"/>
      <c r="M505" s="278"/>
      <c r="N505" s="211" t="s">
        <v>2206</v>
      </c>
      <c r="O505" s="211" t="str">
        <f>INDEX('Standard Descriptions'!$E:$E,MATCH(Guidance!E505,'Standard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5" s="290" t="s">
        <v>2207</v>
      </c>
      <c r="Q505" s="290" t="s">
        <v>310</v>
      </c>
      <c r="R505" s="290" t="str">
        <f t="shared" si="41"/>
        <v>Pulp Paper and Printing Hydrogen Use</v>
      </c>
      <c r="S505" s="290" t="str">
        <f t="shared" si="42"/>
        <v>//**Pulp Paper and Printing Hydrogen Use: **</v>
      </c>
      <c r="T505" s="277" t="str">
        <f t="shared" si="43"/>
        <v/>
      </c>
      <c r="U505" s="306"/>
    </row>
    <row r="506" spans="1:21" s="331" customFormat="1" x14ac:dyDescent="0.25">
      <c r="A506" s="277" t="s">
        <v>2208</v>
      </c>
      <c r="B506" s="278"/>
      <c r="C506" s="191" t="s">
        <v>753</v>
      </c>
      <c r="D506" s="191" t="s">
        <v>797</v>
      </c>
      <c r="E506" s="191" t="s">
        <v>798</v>
      </c>
      <c r="F506" s="193" t="s">
        <v>2105</v>
      </c>
      <c r="G506" s="186" t="s">
        <v>799</v>
      </c>
      <c r="H506" s="183" t="s">
        <v>2147</v>
      </c>
      <c r="I506" s="186" t="s">
        <v>800</v>
      </c>
      <c r="J506" s="43">
        <v>1038</v>
      </c>
      <c r="K506" s="186" t="s">
        <v>310</v>
      </c>
      <c r="L506" s="201"/>
      <c r="M506" s="278"/>
      <c r="N506" s="211" t="s">
        <v>2206</v>
      </c>
      <c r="O506" s="211" t="str">
        <f>INDEX('Standard Descriptions'!$E:$E,MATCH(Guidance!E506,'Standard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6" s="290" t="s">
        <v>2207</v>
      </c>
      <c r="Q506" s="290" t="s">
        <v>310</v>
      </c>
      <c r="R506" s="290" t="str">
        <f t="shared" si="41"/>
        <v>Refined Petroleum and Coke Electricity Use</v>
      </c>
      <c r="S506" s="290" t="str">
        <f t="shared" si="42"/>
        <v>//**Refined Petroleum and Coke Electricity Use: **</v>
      </c>
      <c r="T506" s="277" t="str">
        <f t="shared" si="43"/>
        <v>//**Refined Petroleum and Coke Electricity Use: **</v>
      </c>
      <c r="U506" s="306"/>
    </row>
    <row r="507" spans="1:21" s="331" customFormat="1" x14ac:dyDescent="0.25">
      <c r="A507" s="277" t="s">
        <v>2208</v>
      </c>
      <c r="B507" s="278"/>
      <c r="C507" s="191" t="s">
        <v>753</v>
      </c>
      <c r="D507" s="191" t="s">
        <v>797</v>
      </c>
      <c r="E507" s="191" t="s">
        <v>798</v>
      </c>
      <c r="F507" s="193" t="s">
        <v>2105</v>
      </c>
      <c r="G507" s="186" t="s">
        <v>806</v>
      </c>
      <c r="H507" s="183" t="s">
        <v>2147</v>
      </c>
      <c r="I507" s="186" t="s">
        <v>807</v>
      </c>
      <c r="J507" s="43">
        <v>1039</v>
      </c>
      <c r="K507" s="186" t="s">
        <v>310</v>
      </c>
      <c r="L507" s="201"/>
      <c r="M507" s="278"/>
      <c r="N507" s="211" t="s">
        <v>2206</v>
      </c>
      <c r="O507" s="211" t="str">
        <f>INDEX('Standard Descriptions'!$E:$E,MATCH(Guidance!E507,'Standard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7" s="290" t="s">
        <v>2207</v>
      </c>
      <c r="Q507" s="290" t="s">
        <v>310</v>
      </c>
      <c r="R507" s="290" t="str">
        <f t="shared" si="41"/>
        <v>Refined Petroleum and Coke Coal Use</v>
      </c>
      <c r="S507" s="290" t="str">
        <f t="shared" si="42"/>
        <v>//**Refined Petroleum and Coke Coal Use: **</v>
      </c>
      <c r="T507" s="277" t="str">
        <f t="shared" si="43"/>
        <v>//**Refined Petroleum and Coke Coal Use: **</v>
      </c>
      <c r="U507" s="306"/>
    </row>
    <row r="508" spans="1:21" s="331" customFormat="1" x14ac:dyDescent="0.25">
      <c r="A508" s="277" t="s">
        <v>2208</v>
      </c>
      <c r="B508" s="278"/>
      <c r="C508" s="191" t="s">
        <v>753</v>
      </c>
      <c r="D508" s="191" t="s">
        <v>797</v>
      </c>
      <c r="E508" s="191" t="s">
        <v>798</v>
      </c>
      <c r="F508" s="193" t="s">
        <v>2105</v>
      </c>
      <c r="G508" s="186" t="s">
        <v>808</v>
      </c>
      <c r="H508" s="183" t="s">
        <v>2147</v>
      </c>
      <c r="I508" s="186" t="s">
        <v>809</v>
      </c>
      <c r="J508" s="43">
        <v>1040</v>
      </c>
      <c r="K508" s="186" t="s">
        <v>310</v>
      </c>
      <c r="L508" s="201"/>
      <c r="M508" s="278"/>
      <c r="N508" s="211" t="s">
        <v>2206</v>
      </c>
      <c r="O508" s="211" t="str">
        <f>INDEX('Standard Descriptions'!$E:$E,MATCH(Guidance!E508,'Standard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8" s="290" t="s">
        <v>2207</v>
      </c>
      <c r="Q508" s="290" t="s">
        <v>310</v>
      </c>
      <c r="R508" s="290" t="str">
        <f t="shared" si="41"/>
        <v>Refined Petroleum and Coke Natural Gas Use</v>
      </c>
      <c r="S508" s="290" t="str">
        <f t="shared" si="42"/>
        <v>//**Refined Petroleum and Coke Natural Gas Use: **</v>
      </c>
      <c r="T508" s="277" t="str">
        <f t="shared" si="43"/>
        <v>//**Refined Petroleum and Coke Natural Gas Use: **</v>
      </c>
      <c r="U508" s="306"/>
    </row>
    <row r="509" spans="1:21" s="331" customFormat="1" x14ac:dyDescent="0.25">
      <c r="A509" s="277" t="s">
        <v>2208</v>
      </c>
      <c r="B509" s="278"/>
      <c r="C509" s="191" t="s">
        <v>753</v>
      </c>
      <c r="D509" s="191" t="s">
        <v>797</v>
      </c>
      <c r="E509" s="191" t="s">
        <v>798</v>
      </c>
      <c r="F509" s="193" t="s">
        <v>2105</v>
      </c>
      <c r="G509" s="186" t="s">
        <v>810</v>
      </c>
      <c r="H509" s="183" t="s">
        <v>2147</v>
      </c>
      <c r="I509" s="186" t="s">
        <v>811</v>
      </c>
      <c r="J509" s="43">
        <v>1041</v>
      </c>
      <c r="K509" s="186" t="s">
        <v>310</v>
      </c>
      <c r="L509" s="201"/>
      <c r="M509" s="278"/>
      <c r="N509" s="211" t="s">
        <v>2206</v>
      </c>
      <c r="O509" s="211" t="str">
        <f>INDEX('Standard Descriptions'!$E:$E,MATCH(Guidance!E509,'Standard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9" s="290" t="s">
        <v>2207</v>
      </c>
      <c r="Q509" s="290" t="s">
        <v>310</v>
      </c>
      <c r="R509" s="290" t="str">
        <f t="shared" si="41"/>
        <v>Refined Petroleum and Coke Biomass Use</v>
      </c>
      <c r="S509" s="290" t="str">
        <f t="shared" si="42"/>
        <v>//**Refined Petroleum and Coke Biomass Use: **</v>
      </c>
      <c r="T509" s="277" t="str">
        <f t="shared" si="43"/>
        <v>//**Refined Petroleum and Coke Biomass Use: **</v>
      </c>
      <c r="U509" s="306"/>
    </row>
    <row r="510" spans="1:21" s="331" customFormat="1" x14ac:dyDescent="0.25">
      <c r="A510" s="277" t="s">
        <v>2208</v>
      </c>
      <c r="B510" s="278"/>
      <c r="C510" s="191" t="s">
        <v>753</v>
      </c>
      <c r="D510" s="191" t="s">
        <v>797</v>
      </c>
      <c r="E510" s="191" t="s">
        <v>798</v>
      </c>
      <c r="F510" s="193" t="s">
        <v>2105</v>
      </c>
      <c r="G510" s="186" t="s">
        <v>812</v>
      </c>
      <c r="H510" s="183" t="s">
        <v>2147</v>
      </c>
      <c r="I510" s="186" t="s">
        <v>813</v>
      </c>
      <c r="J510" s="43">
        <v>1042</v>
      </c>
      <c r="K510" s="186" t="s">
        <v>332</v>
      </c>
      <c r="L510" s="201"/>
      <c r="M510" s="278"/>
      <c r="N510" s="211" t="s">
        <v>2206</v>
      </c>
      <c r="O510" s="211" t="str">
        <f>INDEX('Standard Descriptions'!$E:$E,MATCH(Guidance!E510,'Standard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0" s="290" t="s">
        <v>2207</v>
      </c>
      <c r="Q510" s="290" t="s">
        <v>310</v>
      </c>
      <c r="R510" s="290" t="str">
        <f t="shared" si="41"/>
        <v>Refined Petroleum and Coke Petroleum Use</v>
      </c>
      <c r="S510" s="290" t="str">
        <f t="shared" si="42"/>
        <v>//**Refined Petroleum and Coke Petroleum Use: **</v>
      </c>
      <c r="T510" s="277" t="str">
        <f t="shared" si="43"/>
        <v/>
      </c>
      <c r="U510" s="306"/>
    </row>
    <row r="511" spans="1:21" s="331" customFormat="1" x14ac:dyDescent="0.25">
      <c r="A511" s="277" t="s">
        <v>2208</v>
      </c>
      <c r="B511" s="278"/>
      <c r="C511" s="191" t="s">
        <v>753</v>
      </c>
      <c r="D511" s="191" t="s">
        <v>797</v>
      </c>
      <c r="E511" s="191" t="s">
        <v>798</v>
      </c>
      <c r="F511" s="193" t="s">
        <v>2105</v>
      </c>
      <c r="G511" s="186" t="s">
        <v>814</v>
      </c>
      <c r="H511" s="183" t="s">
        <v>2147</v>
      </c>
      <c r="I511" s="186" t="s">
        <v>815</v>
      </c>
      <c r="J511" s="43">
        <v>1043</v>
      </c>
      <c r="K511" s="186" t="s">
        <v>332</v>
      </c>
      <c r="L511" s="201"/>
      <c r="M511" s="278"/>
      <c r="N511" s="211" t="s">
        <v>2206</v>
      </c>
      <c r="O511" s="211" t="str">
        <f>INDEX('Standard Descriptions'!$E:$E,MATCH(Guidance!E511,'Standard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1" s="290" t="s">
        <v>2207</v>
      </c>
      <c r="Q511" s="290" t="s">
        <v>310</v>
      </c>
      <c r="R511" s="290" t="str">
        <f t="shared" si="41"/>
        <v>Refined Petroleum and Coke Purchased Heat Use</v>
      </c>
      <c r="S511" s="290" t="str">
        <f t="shared" si="42"/>
        <v>//**Refined Petroleum and Coke Purchased Heat Use: **</v>
      </c>
      <c r="T511" s="277" t="str">
        <f t="shared" si="43"/>
        <v/>
      </c>
      <c r="U511" s="306"/>
    </row>
    <row r="512" spans="1:21" s="331" customFormat="1" x14ac:dyDescent="0.25">
      <c r="A512" s="277" t="s">
        <v>2208</v>
      </c>
      <c r="B512" s="278"/>
      <c r="C512" s="191" t="s">
        <v>753</v>
      </c>
      <c r="D512" s="191" t="s">
        <v>797</v>
      </c>
      <c r="E512" s="191" t="s">
        <v>798</v>
      </c>
      <c r="F512" s="193" t="s">
        <v>2105</v>
      </c>
      <c r="G512" s="186" t="s">
        <v>816</v>
      </c>
      <c r="H512" s="183" t="s">
        <v>2147</v>
      </c>
      <c r="I512" s="186" t="s">
        <v>817</v>
      </c>
      <c r="J512" s="43">
        <v>1044</v>
      </c>
      <c r="K512" s="186" t="s">
        <v>310</v>
      </c>
      <c r="L512" s="201"/>
      <c r="M512" s="278"/>
      <c r="N512" s="211" t="s">
        <v>2206</v>
      </c>
      <c r="O512" s="211" t="str">
        <f>INDEX('Standard Descriptions'!$E:$E,MATCH(Guidance!E512,'Standard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2" s="290" t="s">
        <v>2207</v>
      </c>
      <c r="Q512" s="290" t="s">
        <v>310</v>
      </c>
      <c r="R512" s="290" t="str">
        <f t="shared" si="41"/>
        <v>Refined Petroleum and Coke Crude Oil Use</v>
      </c>
      <c r="S512" s="290" t="str">
        <f t="shared" si="42"/>
        <v>//**Refined Petroleum and Coke Crude Oil Use: **</v>
      </c>
      <c r="T512" s="277" t="str">
        <f t="shared" si="43"/>
        <v>//**Refined Petroleum and Coke Crude Oil Use: **</v>
      </c>
      <c r="U512" s="306"/>
    </row>
    <row r="513" spans="1:21" s="331" customFormat="1" x14ac:dyDescent="0.25">
      <c r="A513" s="277" t="s">
        <v>2208</v>
      </c>
      <c r="B513" s="278"/>
      <c r="C513" s="191" t="s">
        <v>753</v>
      </c>
      <c r="D513" s="191" t="s">
        <v>797</v>
      </c>
      <c r="E513" s="191" t="s">
        <v>798</v>
      </c>
      <c r="F513" s="193" t="s">
        <v>2105</v>
      </c>
      <c r="G513" s="186" t="s">
        <v>818</v>
      </c>
      <c r="H513" s="183" t="s">
        <v>2147</v>
      </c>
      <c r="I513" s="186" t="s">
        <v>819</v>
      </c>
      <c r="J513" s="43">
        <v>1045</v>
      </c>
      <c r="K513" s="186" t="s">
        <v>332</v>
      </c>
      <c r="L513" s="201"/>
      <c r="M513" s="278"/>
      <c r="N513" s="211" t="s">
        <v>2206</v>
      </c>
      <c r="O513" s="211" t="str">
        <f>INDEX('Standard Descriptions'!$E:$E,MATCH(Guidance!E513,'Standard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3" s="290" t="s">
        <v>2207</v>
      </c>
      <c r="Q513" s="290" t="s">
        <v>310</v>
      </c>
      <c r="R513" s="290" t="str">
        <f t="shared" si="41"/>
        <v>Refined Petroleum and Coke Heavy or Residual Fuel Oil Use</v>
      </c>
      <c r="S513" s="290" t="str">
        <f t="shared" si="42"/>
        <v>//**Refined Petroleum and Coke Heavy or Residual Fuel Oil Use: **</v>
      </c>
      <c r="T513" s="277" t="str">
        <f t="shared" si="43"/>
        <v/>
      </c>
      <c r="U513" s="306"/>
    </row>
    <row r="514" spans="1:21" s="331" customFormat="1" x14ac:dyDescent="0.25">
      <c r="A514" s="277" t="s">
        <v>2208</v>
      </c>
      <c r="B514" s="278"/>
      <c r="C514" s="191" t="s">
        <v>753</v>
      </c>
      <c r="D514" s="191" t="s">
        <v>797</v>
      </c>
      <c r="E514" s="191" t="s">
        <v>798</v>
      </c>
      <c r="F514" s="193" t="s">
        <v>2105</v>
      </c>
      <c r="G514" s="186" t="s">
        <v>820</v>
      </c>
      <c r="H514" s="183" t="s">
        <v>2147</v>
      </c>
      <c r="I514" s="186" t="s">
        <v>821</v>
      </c>
      <c r="J514" s="43">
        <v>1046</v>
      </c>
      <c r="K514" s="186" t="s">
        <v>332</v>
      </c>
      <c r="L514" s="201"/>
      <c r="M514" s="278"/>
      <c r="N514" s="211" t="s">
        <v>2206</v>
      </c>
      <c r="O514" s="211" t="str">
        <f>INDEX('Standard Descriptions'!$E:$E,MATCH(Guidance!E514,'Standard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4" s="290" t="s">
        <v>2207</v>
      </c>
      <c r="Q514" s="290" t="s">
        <v>310</v>
      </c>
      <c r="R514" s="290" t="str">
        <f t="shared" si="41"/>
        <v>Refined Petroleum and Coke LPG Propane or Butane Use</v>
      </c>
      <c r="S514" s="290" t="str">
        <f t="shared" si="42"/>
        <v>//**Refined Petroleum and Coke LPG Propane or Butane Use: **</v>
      </c>
      <c r="T514" s="277" t="str">
        <f t="shared" si="43"/>
        <v/>
      </c>
      <c r="U514" s="306"/>
    </row>
    <row r="515" spans="1:21" s="331" customFormat="1" x14ac:dyDescent="0.25">
      <c r="A515" s="277" t="s">
        <v>2208</v>
      </c>
      <c r="B515" s="278"/>
      <c r="C515" s="191" t="s">
        <v>753</v>
      </c>
      <c r="D515" s="191" t="s">
        <v>797</v>
      </c>
      <c r="E515" s="191" t="s">
        <v>798</v>
      </c>
      <c r="F515" s="193" t="s">
        <v>2105</v>
      </c>
      <c r="G515" s="186" t="s">
        <v>822</v>
      </c>
      <c r="H515" s="183" t="s">
        <v>2147</v>
      </c>
      <c r="I515" s="186" t="s">
        <v>823</v>
      </c>
      <c r="J515" s="43">
        <v>1047</v>
      </c>
      <c r="K515" s="186" t="s">
        <v>332</v>
      </c>
      <c r="L515" s="201"/>
      <c r="M515" s="278"/>
      <c r="N515" s="211" t="s">
        <v>2206</v>
      </c>
      <c r="O515" s="211" t="str">
        <f>INDEX('Standard Descriptions'!$E:$E,MATCH(Guidance!E515,'Standard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5" s="290" t="s">
        <v>2207</v>
      </c>
      <c r="Q515" s="290" t="s">
        <v>310</v>
      </c>
      <c r="R515" s="290" t="str">
        <f t="shared" si="41"/>
        <v>Refined Petroleum and Coke Hydrogen Use</v>
      </c>
      <c r="S515" s="290" t="str">
        <f t="shared" si="42"/>
        <v>//**Refined Petroleum and Coke Hydrogen Use: **</v>
      </c>
      <c r="T515" s="277" t="str">
        <f t="shared" si="43"/>
        <v/>
      </c>
      <c r="U515" s="306"/>
    </row>
    <row r="516" spans="1:21" s="331" customFormat="1" x14ac:dyDescent="0.25">
      <c r="A516" s="277" t="s">
        <v>2208</v>
      </c>
      <c r="B516" s="278"/>
      <c r="C516" s="191" t="s">
        <v>753</v>
      </c>
      <c r="D516" s="191" t="s">
        <v>797</v>
      </c>
      <c r="E516" s="191" t="s">
        <v>798</v>
      </c>
      <c r="F516" s="193" t="s">
        <v>2103</v>
      </c>
      <c r="G516" s="186" t="s">
        <v>799</v>
      </c>
      <c r="H516" s="183" t="s">
        <v>1832</v>
      </c>
      <c r="I516" s="186" t="s">
        <v>800</v>
      </c>
      <c r="J516" s="43">
        <v>1048</v>
      </c>
      <c r="K516" s="186" t="s">
        <v>310</v>
      </c>
      <c r="L516" s="201"/>
      <c r="M516" s="278"/>
      <c r="N516" s="211" t="s">
        <v>2206</v>
      </c>
      <c r="O516" s="211" t="str">
        <f>INDEX('Standard Descriptions'!$E:$E,MATCH(Guidance!E516,'Standard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6" s="290" t="s">
        <v>2207</v>
      </c>
      <c r="Q516" s="290" t="s">
        <v>310</v>
      </c>
      <c r="R516" s="290" t="str">
        <f t="shared" si="41"/>
        <v>Chemicals Electricity Use</v>
      </c>
      <c r="S516" s="290" t="str">
        <f t="shared" si="42"/>
        <v>//**Chemicals Electricity Use: **</v>
      </c>
      <c r="T516" s="277" t="str">
        <f t="shared" si="43"/>
        <v>//**Chemicals Electricity Use: **</v>
      </c>
      <c r="U516" s="306"/>
    </row>
    <row r="517" spans="1:21" s="331" customFormat="1" x14ac:dyDescent="0.25">
      <c r="A517" s="277" t="s">
        <v>2208</v>
      </c>
      <c r="B517" s="278"/>
      <c r="C517" s="191" t="s">
        <v>753</v>
      </c>
      <c r="D517" s="191" t="s">
        <v>797</v>
      </c>
      <c r="E517" s="191" t="s">
        <v>798</v>
      </c>
      <c r="F517" s="193" t="s">
        <v>2103</v>
      </c>
      <c r="G517" s="186" t="s">
        <v>806</v>
      </c>
      <c r="H517" s="183" t="s">
        <v>1832</v>
      </c>
      <c r="I517" s="186" t="s">
        <v>807</v>
      </c>
      <c r="J517" s="43">
        <v>1049</v>
      </c>
      <c r="K517" s="186" t="s">
        <v>310</v>
      </c>
      <c r="L517" s="201"/>
      <c r="M517" s="278"/>
      <c r="N517" s="211" t="s">
        <v>2206</v>
      </c>
      <c r="O517" s="211" t="str">
        <f>INDEX('Standard Descriptions'!$E:$E,MATCH(Guidance!E517,'Standard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7" s="290" t="s">
        <v>2207</v>
      </c>
      <c r="Q517" s="290" t="s">
        <v>310</v>
      </c>
      <c r="R517" s="290" t="str">
        <f t="shared" si="41"/>
        <v>Chemicals Coal Use</v>
      </c>
      <c r="S517" s="290" t="str">
        <f t="shared" si="42"/>
        <v>//**Chemicals Coal Use: **</v>
      </c>
      <c r="T517" s="277" t="str">
        <f t="shared" si="43"/>
        <v>//**Chemicals Coal Use: **</v>
      </c>
      <c r="U517" s="306"/>
    </row>
    <row r="518" spans="1:21" s="331" customFormat="1" x14ac:dyDescent="0.25">
      <c r="A518" s="277" t="s">
        <v>2208</v>
      </c>
      <c r="B518" s="278"/>
      <c r="C518" s="191" t="s">
        <v>753</v>
      </c>
      <c r="D518" s="191" t="s">
        <v>797</v>
      </c>
      <c r="E518" s="191" t="s">
        <v>798</v>
      </c>
      <c r="F518" s="193" t="s">
        <v>2103</v>
      </c>
      <c r="G518" s="186" t="s">
        <v>808</v>
      </c>
      <c r="H518" s="183" t="s">
        <v>1832</v>
      </c>
      <c r="I518" s="186" t="s">
        <v>809</v>
      </c>
      <c r="J518" s="43">
        <v>1050</v>
      </c>
      <c r="K518" s="186" t="s">
        <v>310</v>
      </c>
      <c r="L518" s="201"/>
      <c r="M518" s="278"/>
      <c r="N518" s="211" t="s">
        <v>2206</v>
      </c>
      <c r="O518" s="211" t="str">
        <f>INDEX('Standard Descriptions'!$E:$E,MATCH(Guidance!E518,'Standard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8" s="290" t="s">
        <v>2207</v>
      </c>
      <c r="Q518" s="290" t="s">
        <v>310</v>
      </c>
      <c r="R518" s="290" t="str">
        <f t="shared" si="41"/>
        <v>Chemicals Natural Gas Use</v>
      </c>
      <c r="S518" s="290" t="str">
        <f t="shared" si="42"/>
        <v>//**Chemicals Natural Gas Use: **</v>
      </c>
      <c r="T518" s="277" t="str">
        <f t="shared" si="43"/>
        <v>//**Chemicals Natural Gas Use: **</v>
      </c>
      <c r="U518" s="306"/>
    </row>
    <row r="519" spans="1:21" s="331" customFormat="1" x14ac:dyDescent="0.25">
      <c r="A519" s="277" t="s">
        <v>2208</v>
      </c>
      <c r="B519" s="278"/>
      <c r="C519" s="191" t="s">
        <v>753</v>
      </c>
      <c r="D519" s="191" t="s">
        <v>797</v>
      </c>
      <c r="E519" s="191" t="s">
        <v>798</v>
      </c>
      <c r="F519" s="193" t="s">
        <v>2103</v>
      </c>
      <c r="G519" s="186" t="s">
        <v>810</v>
      </c>
      <c r="H519" s="183" t="s">
        <v>1832</v>
      </c>
      <c r="I519" s="186" t="s">
        <v>811</v>
      </c>
      <c r="J519" s="43">
        <v>1051</v>
      </c>
      <c r="K519" s="186" t="s">
        <v>332</v>
      </c>
      <c r="L519" s="201"/>
      <c r="M519" s="278"/>
      <c r="N519" s="211" t="s">
        <v>2206</v>
      </c>
      <c r="O519" s="211" t="str">
        <f>INDEX('Standard Descriptions'!$E:$E,MATCH(Guidance!E519,'Standard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9" s="290" t="s">
        <v>2207</v>
      </c>
      <c r="Q519" s="290" t="s">
        <v>310</v>
      </c>
      <c r="R519" s="290" t="str">
        <f t="shared" si="41"/>
        <v>Chemicals Biomass Use</v>
      </c>
      <c r="S519" s="290" t="str">
        <f t="shared" si="42"/>
        <v>//**Chemicals Biomass Use: **</v>
      </c>
      <c r="T519" s="277" t="str">
        <f t="shared" si="43"/>
        <v/>
      </c>
      <c r="U519" s="306"/>
    </row>
    <row r="520" spans="1:21" s="331" customFormat="1" x14ac:dyDescent="0.25">
      <c r="A520" s="277" t="s">
        <v>2208</v>
      </c>
      <c r="B520" s="278"/>
      <c r="C520" s="191" t="s">
        <v>753</v>
      </c>
      <c r="D520" s="191" t="s">
        <v>797</v>
      </c>
      <c r="E520" s="191" t="s">
        <v>798</v>
      </c>
      <c r="F520" s="193" t="s">
        <v>2103</v>
      </c>
      <c r="G520" s="186" t="s">
        <v>812</v>
      </c>
      <c r="H520" s="183" t="s">
        <v>1832</v>
      </c>
      <c r="I520" s="186" t="s">
        <v>813</v>
      </c>
      <c r="J520" s="43">
        <v>1052</v>
      </c>
      <c r="K520" s="186" t="s">
        <v>310</v>
      </c>
      <c r="L520" s="201"/>
      <c r="M520" s="278"/>
      <c r="N520" s="211" t="s">
        <v>2206</v>
      </c>
      <c r="O520" s="211" t="str">
        <f>INDEX('Standard Descriptions'!$E:$E,MATCH(Guidance!E520,'Standard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0" s="290" t="s">
        <v>2207</v>
      </c>
      <c r="Q520" s="290" t="s">
        <v>310</v>
      </c>
      <c r="R520" s="290" t="str">
        <f t="shared" si="41"/>
        <v>Chemicals Petroleum Use</v>
      </c>
      <c r="S520" s="290" t="str">
        <f t="shared" si="42"/>
        <v>//**Chemicals Petroleum Use: **</v>
      </c>
      <c r="T520" s="277" t="str">
        <f t="shared" si="43"/>
        <v>//**Chemicals Petroleum Use: **</v>
      </c>
      <c r="U520" s="306"/>
    </row>
    <row r="521" spans="1:21" s="331" customFormat="1" x14ac:dyDescent="0.25">
      <c r="A521" s="277" t="s">
        <v>2208</v>
      </c>
      <c r="B521" s="278"/>
      <c r="C521" s="191" t="s">
        <v>753</v>
      </c>
      <c r="D521" s="191" t="s">
        <v>797</v>
      </c>
      <c r="E521" s="191" t="s">
        <v>798</v>
      </c>
      <c r="F521" s="193" t="s">
        <v>2103</v>
      </c>
      <c r="G521" s="186" t="s">
        <v>814</v>
      </c>
      <c r="H521" s="183" t="s">
        <v>1832</v>
      </c>
      <c r="I521" s="186" t="s">
        <v>815</v>
      </c>
      <c r="J521" s="43">
        <v>1053</v>
      </c>
      <c r="K521" s="186" t="s">
        <v>332</v>
      </c>
      <c r="L521" s="201"/>
      <c r="M521" s="278"/>
      <c r="N521" s="211" t="s">
        <v>2206</v>
      </c>
      <c r="O521" s="211" t="str">
        <f>INDEX('Standard Descriptions'!$E:$E,MATCH(Guidance!E521,'Standard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1" s="290" t="s">
        <v>2207</v>
      </c>
      <c r="Q521" s="290" t="s">
        <v>310</v>
      </c>
      <c r="R521" s="290" t="str">
        <f t="shared" si="41"/>
        <v>Chemicals Purchased Heat Use</v>
      </c>
      <c r="S521" s="290" t="str">
        <f t="shared" si="42"/>
        <v>//**Chemicals Purchased Heat Use: **</v>
      </c>
      <c r="T521" s="277" t="str">
        <f t="shared" si="43"/>
        <v/>
      </c>
      <c r="U521" s="306"/>
    </row>
    <row r="522" spans="1:21" s="331" customFormat="1" x14ac:dyDescent="0.25">
      <c r="A522" s="277" t="s">
        <v>2208</v>
      </c>
      <c r="B522" s="278"/>
      <c r="C522" s="191" t="s">
        <v>753</v>
      </c>
      <c r="D522" s="191" t="s">
        <v>797</v>
      </c>
      <c r="E522" s="191" t="s">
        <v>798</v>
      </c>
      <c r="F522" s="193" t="s">
        <v>2103</v>
      </c>
      <c r="G522" s="186" t="s">
        <v>816</v>
      </c>
      <c r="H522" s="183" t="s">
        <v>1832</v>
      </c>
      <c r="I522" s="186" t="s">
        <v>817</v>
      </c>
      <c r="J522" s="43">
        <v>1054</v>
      </c>
      <c r="K522" s="186" t="s">
        <v>332</v>
      </c>
      <c r="L522" s="201"/>
      <c r="M522" s="278"/>
      <c r="N522" s="211" t="s">
        <v>2206</v>
      </c>
      <c r="O522" s="211" t="str">
        <f>INDEX('Standard Descriptions'!$E:$E,MATCH(Guidance!E522,'Standard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2" s="290" t="s">
        <v>2207</v>
      </c>
      <c r="Q522" s="290" t="s">
        <v>310</v>
      </c>
      <c r="R522" s="290" t="str">
        <f t="shared" si="41"/>
        <v>Chemicals Crude Oil Use</v>
      </c>
      <c r="S522" s="290" t="str">
        <f t="shared" si="42"/>
        <v>//**Chemicals Crude Oil Use: **</v>
      </c>
      <c r="T522" s="277" t="str">
        <f t="shared" si="43"/>
        <v/>
      </c>
      <c r="U522" s="306"/>
    </row>
    <row r="523" spans="1:21" s="331" customFormat="1" x14ac:dyDescent="0.25">
      <c r="A523" s="277" t="s">
        <v>2208</v>
      </c>
      <c r="B523" s="278"/>
      <c r="C523" s="191" t="s">
        <v>753</v>
      </c>
      <c r="D523" s="191" t="s">
        <v>797</v>
      </c>
      <c r="E523" s="191" t="s">
        <v>798</v>
      </c>
      <c r="F523" s="193" t="s">
        <v>2103</v>
      </c>
      <c r="G523" s="186" t="s">
        <v>818</v>
      </c>
      <c r="H523" s="183" t="s">
        <v>1832</v>
      </c>
      <c r="I523" s="186" t="s">
        <v>819</v>
      </c>
      <c r="J523" s="43">
        <v>1055</v>
      </c>
      <c r="K523" s="186" t="s">
        <v>310</v>
      </c>
      <c r="L523" s="201"/>
      <c r="M523" s="278"/>
      <c r="N523" s="211" t="s">
        <v>2206</v>
      </c>
      <c r="O523" s="211" t="str">
        <f>INDEX('Standard Descriptions'!$E:$E,MATCH(Guidance!E523,'Standard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3" s="290" t="s">
        <v>2207</v>
      </c>
      <c r="Q523" s="290" t="s">
        <v>310</v>
      </c>
      <c r="R523" s="290" t="str">
        <f t="shared" si="41"/>
        <v>Chemicals Heavy or Residual Fuel Oil Use</v>
      </c>
      <c r="S523" s="290" t="str">
        <f t="shared" si="42"/>
        <v>//**Chemicals Heavy or Residual Fuel Oil Use: **</v>
      </c>
      <c r="T523" s="277" t="str">
        <f t="shared" si="43"/>
        <v>//**Chemicals Heavy or Residual Fuel Oil Use: **</v>
      </c>
      <c r="U523" s="306"/>
    </row>
    <row r="524" spans="1:21" s="331" customFormat="1" x14ac:dyDescent="0.25">
      <c r="A524" s="277" t="s">
        <v>2208</v>
      </c>
      <c r="B524" s="278"/>
      <c r="C524" s="191" t="s">
        <v>753</v>
      </c>
      <c r="D524" s="191" t="s">
        <v>797</v>
      </c>
      <c r="E524" s="191" t="s">
        <v>798</v>
      </c>
      <c r="F524" s="193" t="s">
        <v>2103</v>
      </c>
      <c r="G524" s="186" t="s">
        <v>820</v>
      </c>
      <c r="H524" s="183" t="s">
        <v>1832</v>
      </c>
      <c r="I524" s="186" t="s">
        <v>821</v>
      </c>
      <c r="J524" s="43">
        <v>1056</v>
      </c>
      <c r="K524" s="186" t="s">
        <v>310</v>
      </c>
      <c r="L524" s="201"/>
      <c r="M524" s="278"/>
      <c r="N524" s="211" t="s">
        <v>2206</v>
      </c>
      <c r="O524" s="211" t="str">
        <f>INDEX('Standard Descriptions'!$E:$E,MATCH(Guidance!E524,'Standard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4" s="290" t="s">
        <v>2207</v>
      </c>
      <c r="Q524" s="290" t="s">
        <v>310</v>
      </c>
      <c r="R524" s="290" t="str">
        <f t="shared" si="41"/>
        <v>Chemicals LPG Propane or Butane Use</v>
      </c>
      <c r="S524" s="290" t="str">
        <f t="shared" si="42"/>
        <v>//**Chemicals LPG Propane or Butane Use: **</v>
      </c>
      <c r="T524" s="277" t="str">
        <f t="shared" si="43"/>
        <v>//**Chemicals LPG Propane or Butane Use: **</v>
      </c>
      <c r="U524" s="306"/>
    </row>
    <row r="525" spans="1:21" s="331" customFormat="1" x14ac:dyDescent="0.25">
      <c r="A525" s="277" t="s">
        <v>2208</v>
      </c>
      <c r="B525" s="278"/>
      <c r="C525" s="191" t="s">
        <v>753</v>
      </c>
      <c r="D525" s="191" t="s">
        <v>797</v>
      </c>
      <c r="E525" s="191" t="s">
        <v>798</v>
      </c>
      <c r="F525" s="193" t="s">
        <v>2103</v>
      </c>
      <c r="G525" s="186" t="s">
        <v>822</v>
      </c>
      <c r="H525" s="183" t="s">
        <v>1832</v>
      </c>
      <c r="I525" s="186" t="s">
        <v>823</v>
      </c>
      <c r="J525" s="43">
        <v>1057</v>
      </c>
      <c r="K525" s="186" t="s">
        <v>332</v>
      </c>
      <c r="L525" s="201"/>
      <c r="M525" s="278"/>
      <c r="N525" s="211" t="s">
        <v>2206</v>
      </c>
      <c r="O525" s="211" t="str">
        <f>INDEX('Standard Descriptions'!$E:$E,MATCH(Guidance!E525,'Standard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5" s="290" t="s">
        <v>2207</v>
      </c>
      <c r="Q525" s="290" t="s">
        <v>310</v>
      </c>
      <c r="R525" s="290" t="str">
        <f t="shared" si="41"/>
        <v>Chemicals Hydrogen Use</v>
      </c>
      <c r="S525" s="290" t="str">
        <f t="shared" si="42"/>
        <v>//**Chemicals Hydrogen Use: **</v>
      </c>
      <c r="T525" s="277" t="str">
        <f t="shared" si="43"/>
        <v/>
      </c>
      <c r="U525" s="306"/>
    </row>
    <row r="526" spans="1:21" s="331" customFormat="1" x14ac:dyDescent="0.25">
      <c r="A526" s="277" t="s">
        <v>2208</v>
      </c>
      <c r="B526" s="278"/>
      <c r="C526" s="191" t="s">
        <v>753</v>
      </c>
      <c r="D526" s="191" t="s">
        <v>797</v>
      </c>
      <c r="E526" s="191" t="s">
        <v>798</v>
      </c>
      <c r="F526" s="193" t="s">
        <v>2102</v>
      </c>
      <c r="G526" s="186" t="s">
        <v>799</v>
      </c>
      <c r="H526" s="183" t="s">
        <v>2146</v>
      </c>
      <c r="I526" s="186" t="s">
        <v>800</v>
      </c>
      <c r="J526" s="43">
        <v>1058</v>
      </c>
      <c r="K526" s="186" t="s">
        <v>310</v>
      </c>
      <c r="L526" s="201"/>
      <c r="M526" s="278"/>
      <c r="N526" s="211" t="s">
        <v>2206</v>
      </c>
      <c r="O526" s="211" t="str">
        <f>INDEX('Standard Descriptions'!$E:$E,MATCH(Guidance!E526,'Standard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6" s="290" t="s">
        <v>2207</v>
      </c>
      <c r="Q526" s="290" t="s">
        <v>310</v>
      </c>
      <c r="R526" s="290" t="str">
        <f t="shared" si="41"/>
        <v>Rubber and Plastic Products Electricity Use</v>
      </c>
      <c r="S526" s="290" t="str">
        <f t="shared" si="42"/>
        <v>//**Rubber and Plastic Products Electricity Use: **</v>
      </c>
      <c r="T526" s="277" t="str">
        <f t="shared" si="43"/>
        <v>//**Rubber and Plastic Products Electricity Use: **</v>
      </c>
      <c r="U526" s="306"/>
    </row>
    <row r="527" spans="1:21" s="331" customFormat="1" x14ac:dyDescent="0.25">
      <c r="A527" s="277" t="s">
        <v>2208</v>
      </c>
      <c r="B527" s="278"/>
      <c r="C527" s="191" t="s">
        <v>753</v>
      </c>
      <c r="D527" s="191" t="s">
        <v>797</v>
      </c>
      <c r="E527" s="191" t="s">
        <v>798</v>
      </c>
      <c r="F527" s="193" t="s">
        <v>2102</v>
      </c>
      <c r="G527" s="186" t="s">
        <v>806</v>
      </c>
      <c r="H527" s="183" t="s">
        <v>2146</v>
      </c>
      <c r="I527" s="186" t="s">
        <v>807</v>
      </c>
      <c r="J527" s="43">
        <v>1059</v>
      </c>
      <c r="K527" s="186" t="s">
        <v>310</v>
      </c>
      <c r="L527" s="201"/>
      <c r="M527" s="278"/>
      <c r="N527" s="211" t="s">
        <v>2206</v>
      </c>
      <c r="O527" s="211" t="str">
        <f>INDEX('Standard Descriptions'!$E:$E,MATCH(Guidance!E527,'Standard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7" s="290" t="s">
        <v>2207</v>
      </c>
      <c r="Q527" s="290" t="s">
        <v>310</v>
      </c>
      <c r="R527" s="290" t="str">
        <f t="shared" si="41"/>
        <v>Rubber and Plastic Products Coal Use</v>
      </c>
      <c r="S527" s="290" t="str">
        <f t="shared" si="42"/>
        <v>//**Rubber and Plastic Products Coal Use: **</v>
      </c>
      <c r="T527" s="277" t="str">
        <f t="shared" si="43"/>
        <v>//**Rubber and Plastic Products Coal Use: **</v>
      </c>
      <c r="U527" s="306"/>
    </row>
    <row r="528" spans="1:21" s="331" customFormat="1" x14ac:dyDescent="0.25">
      <c r="A528" s="277" t="s">
        <v>2208</v>
      </c>
      <c r="B528" s="278"/>
      <c r="C528" s="191" t="s">
        <v>753</v>
      </c>
      <c r="D528" s="191" t="s">
        <v>797</v>
      </c>
      <c r="E528" s="191" t="s">
        <v>798</v>
      </c>
      <c r="F528" s="193" t="s">
        <v>2102</v>
      </c>
      <c r="G528" s="186" t="s">
        <v>808</v>
      </c>
      <c r="H528" s="183" t="s">
        <v>2146</v>
      </c>
      <c r="I528" s="186" t="s">
        <v>809</v>
      </c>
      <c r="J528" s="43">
        <v>1060</v>
      </c>
      <c r="K528" s="186" t="s">
        <v>310</v>
      </c>
      <c r="L528" s="201"/>
      <c r="M528" s="278"/>
      <c r="N528" s="211" t="s">
        <v>2206</v>
      </c>
      <c r="O528" s="211" t="str">
        <f>INDEX('Standard Descriptions'!$E:$E,MATCH(Guidance!E528,'Standard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8" s="290" t="s">
        <v>2207</v>
      </c>
      <c r="Q528" s="290" t="s">
        <v>310</v>
      </c>
      <c r="R528" s="290" t="str">
        <f t="shared" si="41"/>
        <v>Rubber and Plastic Products Natural Gas Use</v>
      </c>
      <c r="S528" s="290" t="str">
        <f t="shared" si="42"/>
        <v>//**Rubber and Plastic Products Natural Gas Use: **</v>
      </c>
      <c r="T528" s="277" t="str">
        <f t="shared" si="43"/>
        <v>//**Rubber and Plastic Products Natural Gas Use: **</v>
      </c>
      <c r="U528" s="306"/>
    </row>
    <row r="529" spans="1:21" s="331" customFormat="1" x14ac:dyDescent="0.25">
      <c r="A529" s="277" t="s">
        <v>2208</v>
      </c>
      <c r="B529" s="278"/>
      <c r="C529" s="191" t="s">
        <v>753</v>
      </c>
      <c r="D529" s="191" t="s">
        <v>797</v>
      </c>
      <c r="E529" s="191" t="s">
        <v>798</v>
      </c>
      <c r="F529" s="193" t="s">
        <v>2102</v>
      </c>
      <c r="G529" s="186" t="s">
        <v>810</v>
      </c>
      <c r="H529" s="183" t="s">
        <v>2146</v>
      </c>
      <c r="I529" s="186" t="s">
        <v>811</v>
      </c>
      <c r="J529" s="43">
        <v>1061</v>
      </c>
      <c r="K529" s="186" t="s">
        <v>332</v>
      </c>
      <c r="L529" s="201"/>
      <c r="M529" s="278"/>
      <c r="N529" s="211" t="s">
        <v>2206</v>
      </c>
      <c r="O529" s="211" t="str">
        <f>INDEX('Standard Descriptions'!$E:$E,MATCH(Guidance!E529,'Standard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9" s="290" t="s">
        <v>2207</v>
      </c>
      <c r="Q529" s="290" t="s">
        <v>310</v>
      </c>
      <c r="R529" s="290" t="str">
        <f t="shared" si="41"/>
        <v>Rubber and Plastic Products Biomass Use</v>
      </c>
      <c r="S529" s="290" t="str">
        <f t="shared" si="42"/>
        <v>//**Rubber and Plastic Products Biomass Use: **</v>
      </c>
      <c r="T529" s="277" t="str">
        <f t="shared" si="43"/>
        <v/>
      </c>
      <c r="U529" s="306"/>
    </row>
    <row r="530" spans="1:21" s="331" customFormat="1" x14ac:dyDescent="0.25">
      <c r="A530" s="277" t="s">
        <v>2208</v>
      </c>
      <c r="B530" s="278"/>
      <c r="C530" s="191" t="s">
        <v>753</v>
      </c>
      <c r="D530" s="191" t="s">
        <v>797</v>
      </c>
      <c r="E530" s="191" t="s">
        <v>798</v>
      </c>
      <c r="F530" s="193" t="s">
        <v>2102</v>
      </c>
      <c r="G530" s="186" t="s">
        <v>812</v>
      </c>
      <c r="H530" s="183" t="s">
        <v>2146</v>
      </c>
      <c r="I530" s="186" t="s">
        <v>813</v>
      </c>
      <c r="J530" s="43">
        <v>1062</v>
      </c>
      <c r="K530" s="186" t="s">
        <v>310</v>
      </c>
      <c r="L530" s="201"/>
      <c r="M530" s="278"/>
      <c r="N530" s="211" t="s">
        <v>2206</v>
      </c>
      <c r="O530" s="211" t="str">
        <f>INDEX('Standard Descriptions'!$E:$E,MATCH(Guidance!E530,'Standard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0" s="290" t="s">
        <v>2207</v>
      </c>
      <c r="Q530" s="290" t="s">
        <v>310</v>
      </c>
      <c r="R530" s="290" t="str">
        <f t="shared" si="41"/>
        <v>Rubber and Plastic Products Petroleum Use</v>
      </c>
      <c r="S530" s="290" t="str">
        <f t="shared" si="42"/>
        <v>//**Rubber and Plastic Products Petroleum Use: **</v>
      </c>
      <c r="T530" s="277" t="str">
        <f t="shared" si="43"/>
        <v>//**Rubber and Plastic Products Petroleum Use: **</v>
      </c>
      <c r="U530" s="306"/>
    </row>
    <row r="531" spans="1:21" s="331" customFormat="1" x14ac:dyDescent="0.25">
      <c r="A531" s="277" t="s">
        <v>2208</v>
      </c>
      <c r="B531" s="278"/>
      <c r="C531" s="191" t="s">
        <v>753</v>
      </c>
      <c r="D531" s="191" t="s">
        <v>797</v>
      </c>
      <c r="E531" s="191" t="s">
        <v>798</v>
      </c>
      <c r="F531" s="193" t="s">
        <v>2102</v>
      </c>
      <c r="G531" s="186" t="s">
        <v>814</v>
      </c>
      <c r="H531" s="183" t="s">
        <v>2146</v>
      </c>
      <c r="I531" s="186" t="s">
        <v>815</v>
      </c>
      <c r="J531" s="43">
        <v>1063</v>
      </c>
      <c r="K531" s="186" t="s">
        <v>332</v>
      </c>
      <c r="L531" s="201"/>
      <c r="M531" s="278"/>
      <c r="N531" s="211" t="s">
        <v>2206</v>
      </c>
      <c r="O531" s="211" t="str">
        <f>INDEX('Standard Descriptions'!$E:$E,MATCH(Guidance!E531,'Standard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1" s="290" t="s">
        <v>2207</v>
      </c>
      <c r="Q531" s="290" t="s">
        <v>310</v>
      </c>
      <c r="R531" s="290" t="str">
        <f t="shared" si="41"/>
        <v>Rubber and Plastic Products Purchased Heat Use</v>
      </c>
      <c r="S531" s="290" t="str">
        <f t="shared" si="42"/>
        <v>//**Rubber and Plastic Products Purchased Heat Use: **</v>
      </c>
      <c r="T531" s="277" t="str">
        <f t="shared" si="43"/>
        <v/>
      </c>
      <c r="U531" s="306"/>
    </row>
    <row r="532" spans="1:21" s="331" customFormat="1" x14ac:dyDescent="0.25">
      <c r="A532" s="277" t="s">
        <v>2208</v>
      </c>
      <c r="B532" s="278"/>
      <c r="C532" s="191" t="s">
        <v>753</v>
      </c>
      <c r="D532" s="191" t="s">
        <v>797</v>
      </c>
      <c r="E532" s="191" t="s">
        <v>798</v>
      </c>
      <c r="F532" s="193" t="s">
        <v>2102</v>
      </c>
      <c r="G532" s="186" t="s">
        <v>816</v>
      </c>
      <c r="H532" s="183" t="s">
        <v>2146</v>
      </c>
      <c r="I532" s="186" t="s">
        <v>817</v>
      </c>
      <c r="J532" s="43">
        <v>1064</v>
      </c>
      <c r="K532" s="186" t="s">
        <v>332</v>
      </c>
      <c r="L532" s="201"/>
      <c r="M532" s="278"/>
      <c r="N532" s="211" t="s">
        <v>2206</v>
      </c>
      <c r="O532" s="211" t="str">
        <f>INDEX('Standard Descriptions'!$E:$E,MATCH(Guidance!E532,'Standard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2" s="290" t="s">
        <v>2207</v>
      </c>
      <c r="Q532" s="290" t="s">
        <v>310</v>
      </c>
      <c r="R532" s="290" t="str">
        <f t="shared" si="41"/>
        <v>Rubber and Plastic Products Crude Oil Use</v>
      </c>
      <c r="S532" s="290" t="str">
        <f t="shared" si="42"/>
        <v>//**Rubber and Plastic Products Crude Oil Use: **</v>
      </c>
      <c r="T532" s="277" t="str">
        <f t="shared" si="43"/>
        <v/>
      </c>
      <c r="U532" s="306"/>
    </row>
    <row r="533" spans="1:21" s="331" customFormat="1" x14ac:dyDescent="0.25">
      <c r="A533" s="277" t="s">
        <v>2208</v>
      </c>
      <c r="B533" s="278"/>
      <c r="C533" s="191" t="s">
        <v>753</v>
      </c>
      <c r="D533" s="191" t="s">
        <v>797</v>
      </c>
      <c r="E533" s="191" t="s">
        <v>798</v>
      </c>
      <c r="F533" s="193" t="s">
        <v>2102</v>
      </c>
      <c r="G533" s="186" t="s">
        <v>818</v>
      </c>
      <c r="H533" s="183" t="s">
        <v>2146</v>
      </c>
      <c r="I533" s="186" t="s">
        <v>819</v>
      </c>
      <c r="J533" s="43">
        <v>1065</v>
      </c>
      <c r="K533" s="186" t="s">
        <v>332</v>
      </c>
      <c r="L533" s="201"/>
      <c r="M533" s="278"/>
      <c r="N533" s="211" t="s">
        <v>2206</v>
      </c>
      <c r="O533" s="211" t="str">
        <f>INDEX('Standard Descriptions'!$E:$E,MATCH(Guidance!E533,'Standard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3" s="290" t="s">
        <v>2207</v>
      </c>
      <c r="Q533" s="290" t="s">
        <v>310</v>
      </c>
      <c r="R533" s="290" t="str">
        <f t="shared" si="41"/>
        <v>Rubber and Plastic Products Heavy or Residual Fuel Oil Use</v>
      </c>
      <c r="S533" s="290" t="str">
        <f t="shared" si="42"/>
        <v>//**Rubber and Plastic Products Heavy or Residual Fuel Oil Use: **</v>
      </c>
      <c r="T533" s="277" t="str">
        <f t="shared" si="43"/>
        <v/>
      </c>
      <c r="U533" s="306"/>
    </row>
    <row r="534" spans="1:21" s="331" customFormat="1" x14ac:dyDescent="0.25">
      <c r="A534" s="277" t="s">
        <v>2208</v>
      </c>
      <c r="B534" s="278"/>
      <c r="C534" s="191" t="s">
        <v>753</v>
      </c>
      <c r="D534" s="191" t="s">
        <v>797</v>
      </c>
      <c r="E534" s="191" t="s">
        <v>798</v>
      </c>
      <c r="F534" s="193" t="s">
        <v>2102</v>
      </c>
      <c r="G534" s="186" t="s">
        <v>820</v>
      </c>
      <c r="H534" s="183" t="s">
        <v>2146</v>
      </c>
      <c r="I534" s="186" t="s">
        <v>821</v>
      </c>
      <c r="J534" s="43">
        <v>1066</v>
      </c>
      <c r="K534" s="186" t="s">
        <v>310</v>
      </c>
      <c r="L534" s="201"/>
      <c r="M534" s="278"/>
      <c r="N534" s="211" t="s">
        <v>2206</v>
      </c>
      <c r="O534" s="211" t="str">
        <f>INDEX('Standard Descriptions'!$E:$E,MATCH(Guidance!E534,'Standard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4" s="290" t="s">
        <v>2207</v>
      </c>
      <c r="Q534" s="290" t="s">
        <v>310</v>
      </c>
      <c r="R534" s="290" t="str">
        <f t="shared" si="41"/>
        <v>Rubber and Plastic Products LPG Propane or Butane Use</v>
      </c>
      <c r="S534" s="290" t="str">
        <f t="shared" si="42"/>
        <v>//**Rubber and Plastic Products LPG Propane or Butane Use: **</v>
      </c>
      <c r="T534" s="277" t="str">
        <f t="shared" si="43"/>
        <v>//**Rubber and Plastic Products LPG Propane or Butane Use: **</v>
      </c>
      <c r="U534" s="306"/>
    </row>
    <row r="535" spans="1:21" s="331" customFormat="1" x14ac:dyDescent="0.25">
      <c r="A535" s="277" t="s">
        <v>2208</v>
      </c>
      <c r="B535" s="278"/>
      <c r="C535" s="191" t="s">
        <v>753</v>
      </c>
      <c r="D535" s="191" t="s">
        <v>797</v>
      </c>
      <c r="E535" s="191" t="s">
        <v>798</v>
      </c>
      <c r="F535" s="193" t="s">
        <v>2102</v>
      </c>
      <c r="G535" s="186" t="s">
        <v>822</v>
      </c>
      <c r="H535" s="183" t="s">
        <v>2146</v>
      </c>
      <c r="I535" s="186" t="s">
        <v>823</v>
      </c>
      <c r="J535" s="43">
        <v>1067</v>
      </c>
      <c r="K535" s="186" t="s">
        <v>332</v>
      </c>
      <c r="L535" s="201"/>
      <c r="M535" s="278"/>
      <c r="N535" s="211" t="s">
        <v>2206</v>
      </c>
      <c r="O535" s="211" t="str">
        <f>INDEX('Standard Descriptions'!$E:$E,MATCH(Guidance!E535,'Standard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5" s="290" t="s">
        <v>2207</v>
      </c>
      <c r="Q535" s="290" t="s">
        <v>310</v>
      </c>
      <c r="R535" s="290" t="str">
        <f t="shared" si="41"/>
        <v>Rubber and Plastic Products Hydrogen Use</v>
      </c>
      <c r="S535" s="290" t="str">
        <f t="shared" si="42"/>
        <v>//**Rubber and Plastic Products Hydrogen Use: **</v>
      </c>
      <c r="T535" s="277" t="str">
        <f t="shared" si="43"/>
        <v/>
      </c>
      <c r="U535" s="306"/>
    </row>
    <row r="536" spans="1:21" s="331" customFormat="1" x14ac:dyDescent="0.25">
      <c r="A536" s="277" t="s">
        <v>2208</v>
      </c>
      <c r="B536" s="278"/>
      <c r="C536" s="191" t="s">
        <v>753</v>
      </c>
      <c r="D536" s="191" t="s">
        <v>797</v>
      </c>
      <c r="E536" s="191" t="s">
        <v>798</v>
      </c>
      <c r="F536" s="193" t="s">
        <v>2100</v>
      </c>
      <c r="G536" s="186" t="s">
        <v>799</v>
      </c>
      <c r="H536" s="183" t="s">
        <v>2145</v>
      </c>
      <c r="I536" s="186" t="s">
        <v>800</v>
      </c>
      <c r="J536" s="43">
        <v>1068</v>
      </c>
      <c r="K536" s="186" t="s">
        <v>310</v>
      </c>
      <c r="L536" s="201"/>
      <c r="M536" s="278"/>
      <c r="N536" s="211" t="s">
        <v>2206</v>
      </c>
      <c r="O536" s="211" t="str">
        <f>INDEX('Standard Descriptions'!$E:$E,MATCH(Guidance!E536,'Standard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6" s="290" t="s">
        <v>2207</v>
      </c>
      <c r="Q536" s="290" t="s">
        <v>310</v>
      </c>
      <c r="R536" s="290" t="str">
        <f t="shared" si="41"/>
        <v>Glass and Glass Products Electricity Use</v>
      </c>
      <c r="S536" s="290" t="str">
        <f t="shared" si="42"/>
        <v>//**Glass and Glass Products Electricity Use: **</v>
      </c>
      <c r="T536" s="277" t="str">
        <f t="shared" si="43"/>
        <v>//**Glass and Glass Products Electricity Use: **</v>
      </c>
      <c r="U536" s="306"/>
    </row>
    <row r="537" spans="1:21" s="331" customFormat="1" x14ac:dyDescent="0.25">
      <c r="A537" s="277" t="s">
        <v>2208</v>
      </c>
      <c r="B537" s="278"/>
      <c r="C537" s="191" t="s">
        <v>753</v>
      </c>
      <c r="D537" s="191" t="s">
        <v>797</v>
      </c>
      <c r="E537" s="191" t="s">
        <v>798</v>
      </c>
      <c r="F537" s="193" t="s">
        <v>2100</v>
      </c>
      <c r="G537" s="186" t="s">
        <v>806</v>
      </c>
      <c r="H537" s="183" t="s">
        <v>2145</v>
      </c>
      <c r="I537" s="186" t="s">
        <v>807</v>
      </c>
      <c r="J537" s="43">
        <v>1069</v>
      </c>
      <c r="K537" s="186" t="s">
        <v>332</v>
      </c>
      <c r="L537" s="201"/>
      <c r="M537" s="278"/>
      <c r="N537" s="211" t="s">
        <v>2206</v>
      </c>
      <c r="O537" s="211" t="str">
        <f>INDEX('Standard Descriptions'!$E:$E,MATCH(Guidance!E537,'Standard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7" s="290" t="s">
        <v>2207</v>
      </c>
      <c r="Q537" s="290" t="s">
        <v>310</v>
      </c>
      <c r="R537" s="290" t="str">
        <f t="shared" si="41"/>
        <v>Glass and Glass Products Coal Use</v>
      </c>
      <c r="S537" s="290" t="str">
        <f t="shared" si="42"/>
        <v>//**Glass and Glass Products Coal Use: **</v>
      </c>
      <c r="T537" s="277" t="str">
        <f t="shared" si="43"/>
        <v/>
      </c>
      <c r="U537" s="306"/>
    </row>
    <row r="538" spans="1:21" s="331" customFormat="1" x14ac:dyDescent="0.25">
      <c r="A538" s="277" t="s">
        <v>2208</v>
      </c>
      <c r="B538" s="278"/>
      <c r="C538" s="191" t="s">
        <v>753</v>
      </c>
      <c r="D538" s="191" t="s">
        <v>797</v>
      </c>
      <c r="E538" s="191" t="s">
        <v>798</v>
      </c>
      <c r="F538" s="193" t="s">
        <v>2100</v>
      </c>
      <c r="G538" s="186" t="s">
        <v>808</v>
      </c>
      <c r="H538" s="183" t="s">
        <v>2145</v>
      </c>
      <c r="I538" s="186" t="s">
        <v>809</v>
      </c>
      <c r="J538" s="43">
        <v>1070</v>
      </c>
      <c r="K538" s="186" t="s">
        <v>310</v>
      </c>
      <c r="L538" s="201"/>
      <c r="M538" s="278"/>
      <c r="N538" s="211" t="s">
        <v>2206</v>
      </c>
      <c r="O538" s="211" t="str">
        <f>INDEX('Standard Descriptions'!$E:$E,MATCH(Guidance!E538,'Standard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8" s="290" t="s">
        <v>2207</v>
      </c>
      <c r="Q538" s="290" t="s">
        <v>310</v>
      </c>
      <c r="R538" s="290" t="str">
        <f t="shared" si="41"/>
        <v>Glass and Glass Products Natural Gas Use</v>
      </c>
      <c r="S538" s="290" t="str">
        <f t="shared" si="42"/>
        <v>//**Glass and Glass Products Natural Gas Use: **</v>
      </c>
      <c r="T538" s="277" t="str">
        <f t="shared" si="43"/>
        <v>//**Glass and Glass Products Natural Gas Use: **</v>
      </c>
      <c r="U538" s="306"/>
    </row>
    <row r="539" spans="1:21" s="331" customFormat="1" x14ac:dyDescent="0.25">
      <c r="A539" s="277" t="s">
        <v>2208</v>
      </c>
      <c r="B539" s="278"/>
      <c r="C539" s="191" t="s">
        <v>753</v>
      </c>
      <c r="D539" s="191" t="s">
        <v>797</v>
      </c>
      <c r="E539" s="191" t="s">
        <v>798</v>
      </c>
      <c r="F539" s="193" t="s">
        <v>2100</v>
      </c>
      <c r="G539" s="186" t="s">
        <v>810</v>
      </c>
      <c r="H539" s="183" t="s">
        <v>2145</v>
      </c>
      <c r="I539" s="186" t="s">
        <v>811</v>
      </c>
      <c r="J539" s="43">
        <v>1071</v>
      </c>
      <c r="K539" s="186" t="s">
        <v>332</v>
      </c>
      <c r="L539" s="201"/>
      <c r="M539" s="278"/>
      <c r="N539" s="211" t="s">
        <v>2206</v>
      </c>
      <c r="O539" s="211" t="str">
        <f>INDEX('Standard Descriptions'!$E:$E,MATCH(Guidance!E539,'Standard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9" s="290" t="s">
        <v>2207</v>
      </c>
      <c r="Q539" s="290" t="s">
        <v>310</v>
      </c>
      <c r="R539" s="290" t="str">
        <f t="shared" si="41"/>
        <v>Glass and Glass Products Biomass Use</v>
      </c>
      <c r="S539" s="290" t="str">
        <f t="shared" si="42"/>
        <v>//**Glass and Glass Products Biomass Use: **</v>
      </c>
      <c r="T539" s="277" t="str">
        <f t="shared" si="43"/>
        <v/>
      </c>
      <c r="U539" s="306"/>
    </row>
    <row r="540" spans="1:21" s="331" customFormat="1" x14ac:dyDescent="0.25">
      <c r="A540" s="277" t="s">
        <v>2208</v>
      </c>
      <c r="B540" s="278"/>
      <c r="C540" s="191" t="s">
        <v>753</v>
      </c>
      <c r="D540" s="191" t="s">
        <v>797</v>
      </c>
      <c r="E540" s="191" t="s">
        <v>798</v>
      </c>
      <c r="F540" s="193" t="s">
        <v>2100</v>
      </c>
      <c r="G540" s="186" t="s">
        <v>812</v>
      </c>
      <c r="H540" s="183" t="s">
        <v>2145</v>
      </c>
      <c r="I540" s="186" t="s">
        <v>813</v>
      </c>
      <c r="J540" s="43">
        <v>1072</v>
      </c>
      <c r="K540" s="186" t="s">
        <v>310</v>
      </c>
      <c r="L540" s="201"/>
      <c r="M540" s="278"/>
      <c r="N540" s="211" t="s">
        <v>2206</v>
      </c>
      <c r="O540" s="211" t="str">
        <f>INDEX('Standard Descriptions'!$E:$E,MATCH(Guidance!E540,'Standard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0" s="290" t="s">
        <v>2207</v>
      </c>
      <c r="Q540" s="290" t="s">
        <v>310</v>
      </c>
      <c r="R540" s="290" t="str">
        <f t="shared" si="41"/>
        <v>Glass and Glass Products Petroleum Use</v>
      </c>
      <c r="S540" s="290" t="str">
        <f t="shared" si="42"/>
        <v>//**Glass and Glass Products Petroleum Use: **</v>
      </c>
      <c r="T540" s="277" t="str">
        <f t="shared" si="43"/>
        <v>//**Glass and Glass Products Petroleum Use: **</v>
      </c>
      <c r="U540" s="306"/>
    </row>
    <row r="541" spans="1:21" s="331" customFormat="1" x14ac:dyDescent="0.25">
      <c r="A541" s="277" t="s">
        <v>2208</v>
      </c>
      <c r="B541" s="278"/>
      <c r="C541" s="191" t="s">
        <v>753</v>
      </c>
      <c r="D541" s="191" t="s">
        <v>797</v>
      </c>
      <c r="E541" s="191" t="s">
        <v>798</v>
      </c>
      <c r="F541" s="193" t="s">
        <v>2100</v>
      </c>
      <c r="G541" s="186" t="s">
        <v>814</v>
      </c>
      <c r="H541" s="183" t="s">
        <v>2145</v>
      </c>
      <c r="I541" s="186" t="s">
        <v>815</v>
      </c>
      <c r="J541" s="43">
        <v>1073</v>
      </c>
      <c r="K541" s="186" t="s">
        <v>332</v>
      </c>
      <c r="L541" s="201"/>
      <c r="M541" s="278"/>
      <c r="N541" s="211" t="s">
        <v>2206</v>
      </c>
      <c r="O541" s="211" t="str">
        <f>INDEX('Standard Descriptions'!$E:$E,MATCH(Guidance!E541,'Standard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1" s="290" t="s">
        <v>2207</v>
      </c>
      <c r="Q541" s="290" t="s">
        <v>310</v>
      </c>
      <c r="R541" s="290" t="str">
        <f t="shared" si="41"/>
        <v>Glass and Glass Products Purchased Heat Use</v>
      </c>
      <c r="S541" s="290" t="str">
        <f t="shared" si="42"/>
        <v>//**Glass and Glass Products Purchased Heat Use: **</v>
      </c>
      <c r="T541" s="277" t="str">
        <f t="shared" si="43"/>
        <v/>
      </c>
      <c r="U541" s="306"/>
    </row>
    <row r="542" spans="1:21" s="331" customFormat="1" x14ac:dyDescent="0.25">
      <c r="A542" s="277" t="s">
        <v>2208</v>
      </c>
      <c r="B542" s="278"/>
      <c r="C542" s="191" t="s">
        <v>753</v>
      </c>
      <c r="D542" s="191" t="s">
        <v>797</v>
      </c>
      <c r="E542" s="191" t="s">
        <v>798</v>
      </c>
      <c r="F542" s="193" t="s">
        <v>2100</v>
      </c>
      <c r="G542" s="186" t="s">
        <v>816</v>
      </c>
      <c r="H542" s="183" t="s">
        <v>2145</v>
      </c>
      <c r="I542" s="186" t="s">
        <v>817</v>
      </c>
      <c r="J542" s="43">
        <v>1074</v>
      </c>
      <c r="K542" s="186" t="s">
        <v>332</v>
      </c>
      <c r="L542" s="201"/>
      <c r="M542" s="278"/>
      <c r="N542" s="211" t="s">
        <v>2206</v>
      </c>
      <c r="O542" s="211" t="str">
        <f>INDEX('Standard Descriptions'!$E:$E,MATCH(Guidance!E542,'Standard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2" s="290" t="s">
        <v>2207</v>
      </c>
      <c r="Q542" s="290" t="s">
        <v>310</v>
      </c>
      <c r="R542" s="290" t="str">
        <f t="shared" si="41"/>
        <v>Glass and Glass Products Crude Oil Use</v>
      </c>
      <c r="S542" s="290" t="str">
        <f t="shared" si="42"/>
        <v>//**Glass and Glass Products Crude Oil Use: **</v>
      </c>
      <c r="T542" s="277" t="str">
        <f t="shared" si="43"/>
        <v/>
      </c>
      <c r="U542" s="306"/>
    </row>
    <row r="543" spans="1:21" s="331" customFormat="1" x14ac:dyDescent="0.25">
      <c r="A543" s="277" t="s">
        <v>2208</v>
      </c>
      <c r="B543" s="278"/>
      <c r="C543" s="191" t="s">
        <v>753</v>
      </c>
      <c r="D543" s="191" t="s">
        <v>797</v>
      </c>
      <c r="E543" s="191" t="s">
        <v>798</v>
      </c>
      <c r="F543" s="193" t="s">
        <v>2100</v>
      </c>
      <c r="G543" s="186" t="s">
        <v>818</v>
      </c>
      <c r="H543" s="183" t="s">
        <v>2145</v>
      </c>
      <c r="I543" s="186" t="s">
        <v>819</v>
      </c>
      <c r="J543" s="43">
        <v>1075</v>
      </c>
      <c r="K543" s="186" t="s">
        <v>332</v>
      </c>
      <c r="L543" s="201"/>
      <c r="M543" s="278"/>
      <c r="N543" s="211" t="s">
        <v>2206</v>
      </c>
      <c r="O543" s="211" t="str">
        <f>INDEX('Standard Descriptions'!$E:$E,MATCH(Guidance!E543,'Standard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3" s="290" t="s">
        <v>2207</v>
      </c>
      <c r="Q543" s="290" t="s">
        <v>310</v>
      </c>
      <c r="R543" s="290" t="str">
        <f t="shared" si="41"/>
        <v>Glass and Glass Products Heavy or Residual Fuel Oil Use</v>
      </c>
      <c r="S543" s="290" t="str">
        <f t="shared" si="42"/>
        <v>//**Glass and Glass Products Heavy or Residual Fuel Oil Use: **</v>
      </c>
      <c r="T543" s="277" t="str">
        <f t="shared" si="43"/>
        <v/>
      </c>
      <c r="U543" s="306"/>
    </row>
    <row r="544" spans="1:21" s="331" customFormat="1" x14ac:dyDescent="0.25">
      <c r="A544" s="277" t="s">
        <v>2208</v>
      </c>
      <c r="B544" s="278"/>
      <c r="C544" s="191" t="s">
        <v>753</v>
      </c>
      <c r="D544" s="191" t="s">
        <v>797</v>
      </c>
      <c r="E544" s="191" t="s">
        <v>798</v>
      </c>
      <c r="F544" s="193" t="s">
        <v>2100</v>
      </c>
      <c r="G544" s="186" t="s">
        <v>820</v>
      </c>
      <c r="H544" s="183" t="s">
        <v>2145</v>
      </c>
      <c r="I544" s="186" t="s">
        <v>821</v>
      </c>
      <c r="J544" s="43">
        <v>1076</v>
      </c>
      <c r="K544" s="186" t="s">
        <v>310</v>
      </c>
      <c r="L544" s="201"/>
      <c r="M544" s="278"/>
      <c r="N544" s="211" t="s">
        <v>2206</v>
      </c>
      <c r="O544" s="211" t="str">
        <f>INDEX('Standard Descriptions'!$E:$E,MATCH(Guidance!E544,'Standard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4" s="290" t="s">
        <v>2207</v>
      </c>
      <c r="Q544" s="290" t="s">
        <v>310</v>
      </c>
      <c r="R544" s="290" t="str">
        <f t="shared" si="41"/>
        <v>Glass and Glass Products LPG Propane or Butane Use</v>
      </c>
      <c r="S544" s="290" t="str">
        <f t="shared" si="42"/>
        <v>//**Glass and Glass Products LPG Propane or Butane Use: **</v>
      </c>
      <c r="T544" s="277" t="str">
        <f t="shared" si="43"/>
        <v>//**Glass and Glass Products LPG Propane or Butane Use: **</v>
      </c>
      <c r="U544" s="306"/>
    </row>
    <row r="545" spans="1:21" s="331" customFormat="1" x14ac:dyDescent="0.25">
      <c r="A545" s="277" t="s">
        <v>2208</v>
      </c>
      <c r="B545" s="278"/>
      <c r="C545" s="191" t="s">
        <v>753</v>
      </c>
      <c r="D545" s="191" t="s">
        <v>797</v>
      </c>
      <c r="E545" s="191" t="s">
        <v>798</v>
      </c>
      <c r="F545" s="193" t="s">
        <v>2100</v>
      </c>
      <c r="G545" s="186" t="s">
        <v>822</v>
      </c>
      <c r="H545" s="183" t="s">
        <v>2145</v>
      </c>
      <c r="I545" s="186" t="s">
        <v>823</v>
      </c>
      <c r="J545" s="43">
        <v>1077</v>
      </c>
      <c r="K545" s="186" t="s">
        <v>332</v>
      </c>
      <c r="L545" s="201"/>
      <c r="M545" s="278"/>
      <c r="N545" s="211" t="s">
        <v>2206</v>
      </c>
      <c r="O545" s="211" t="str">
        <f>INDEX('Standard Descriptions'!$E:$E,MATCH(Guidance!E545,'Standard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5" s="290" t="s">
        <v>2207</v>
      </c>
      <c r="Q545" s="290" t="s">
        <v>310</v>
      </c>
      <c r="R545" s="290" t="str">
        <f t="shared" si="41"/>
        <v>Glass and Glass Products Hydrogen Use</v>
      </c>
      <c r="S545" s="290" t="str">
        <f t="shared" si="42"/>
        <v>//**Glass and Glass Products Hydrogen Use: **</v>
      </c>
      <c r="T545" s="277" t="str">
        <f t="shared" si="43"/>
        <v/>
      </c>
      <c r="U545" s="306"/>
    </row>
    <row r="546" spans="1:21" s="331" customFormat="1" x14ac:dyDescent="0.25">
      <c r="A546" s="277" t="s">
        <v>2208</v>
      </c>
      <c r="B546" s="278"/>
      <c r="C546" s="191" t="s">
        <v>753</v>
      </c>
      <c r="D546" s="191" t="s">
        <v>797</v>
      </c>
      <c r="E546" s="191" t="s">
        <v>798</v>
      </c>
      <c r="F546" s="193" t="s">
        <v>2098</v>
      </c>
      <c r="G546" s="186" t="s">
        <v>799</v>
      </c>
      <c r="H546" s="183" t="s">
        <v>2144</v>
      </c>
      <c r="I546" s="186" t="s">
        <v>800</v>
      </c>
      <c r="J546" s="43">
        <v>1078</v>
      </c>
      <c r="K546" s="186" t="s">
        <v>310</v>
      </c>
      <c r="L546" s="201"/>
      <c r="M546" s="278"/>
      <c r="N546" s="211" t="s">
        <v>2206</v>
      </c>
      <c r="O546" s="211" t="str">
        <f>INDEX('Standard Descriptions'!$E:$E,MATCH(Guidance!E546,'Standard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6" s="290" t="s">
        <v>2207</v>
      </c>
      <c r="Q546" s="290" t="s">
        <v>310</v>
      </c>
      <c r="R546" s="290" t="str">
        <f t="shared" si="41"/>
        <v>Cement and Other Nonmetallic Minerals Electricity Use</v>
      </c>
      <c r="S546" s="290" t="str">
        <f t="shared" si="42"/>
        <v>//**Cement and Other Nonmetallic Minerals Electricity Use: **</v>
      </c>
      <c r="T546" s="277" t="str">
        <f t="shared" si="43"/>
        <v>//**Cement and Other Nonmetallic Minerals Electricity Use: **</v>
      </c>
      <c r="U546" s="306"/>
    </row>
    <row r="547" spans="1:21" s="331" customFormat="1" x14ac:dyDescent="0.25">
      <c r="A547" s="277" t="s">
        <v>2208</v>
      </c>
      <c r="B547" s="278"/>
      <c r="C547" s="191" t="s">
        <v>753</v>
      </c>
      <c r="D547" s="191" t="s">
        <v>797</v>
      </c>
      <c r="E547" s="191" t="s">
        <v>798</v>
      </c>
      <c r="F547" s="193" t="s">
        <v>2098</v>
      </c>
      <c r="G547" s="186" t="s">
        <v>806</v>
      </c>
      <c r="H547" s="183" t="s">
        <v>2144</v>
      </c>
      <c r="I547" s="186" t="s">
        <v>807</v>
      </c>
      <c r="J547" s="43">
        <v>1079</v>
      </c>
      <c r="K547" s="186" t="s">
        <v>310</v>
      </c>
      <c r="L547" s="201"/>
      <c r="M547" s="278"/>
      <c r="N547" s="211" t="s">
        <v>2206</v>
      </c>
      <c r="O547" s="211" t="str">
        <f>INDEX('Standard Descriptions'!$E:$E,MATCH(Guidance!E547,'Standard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7" s="290" t="s">
        <v>2207</v>
      </c>
      <c r="Q547" s="290" t="s">
        <v>310</v>
      </c>
      <c r="R547" s="290" t="str">
        <f t="shared" si="41"/>
        <v>Cement and Other Nonmetallic Minerals Coal Use</v>
      </c>
      <c r="S547" s="290" t="str">
        <f t="shared" si="42"/>
        <v>//**Cement and Other Nonmetallic Minerals Coal Use: **</v>
      </c>
      <c r="T547" s="277" t="str">
        <f t="shared" si="43"/>
        <v>//**Cement and Other Nonmetallic Minerals Coal Use: **</v>
      </c>
      <c r="U547" s="306"/>
    </row>
    <row r="548" spans="1:21" s="331" customFormat="1" x14ac:dyDescent="0.25">
      <c r="A548" s="277" t="s">
        <v>2208</v>
      </c>
      <c r="B548" s="278"/>
      <c r="C548" s="191" t="s">
        <v>753</v>
      </c>
      <c r="D548" s="191" t="s">
        <v>797</v>
      </c>
      <c r="E548" s="191" t="s">
        <v>798</v>
      </c>
      <c r="F548" s="193" t="s">
        <v>2098</v>
      </c>
      <c r="G548" s="186" t="s">
        <v>808</v>
      </c>
      <c r="H548" s="183" t="s">
        <v>2144</v>
      </c>
      <c r="I548" s="186" t="s">
        <v>809</v>
      </c>
      <c r="J548" s="43">
        <v>1080</v>
      </c>
      <c r="K548" s="186" t="s">
        <v>310</v>
      </c>
      <c r="L548" s="201"/>
      <c r="M548" s="278"/>
      <c r="N548" s="211" t="s">
        <v>2206</v>
      </c>
      <c r="O548" s="211" t="str">
        <f>INDEX('Standard Descriptions'!$E:$E,MATCH(Guidance!E548,'Standard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8" s="290" t="s">
        <v>2207</v>
      </c>
      <c r="Q548" s="290" t="s">
        <v>310</v>
      </c>
      <c r="R548" s="290" t="str">
        <f t="shared" si="41"/>
        <v>Cement and Other Nonmetallic Minerals Natural Gas Use</v>
      </c>
      <c r="S548" s="290" t="str">
        <f t="shared" si="42"/>
        <v>//**Cement and Other Nonmetallic Minerals Natural Gas Use: **</v>
      </c>
      <c r="T548" s="277" t="str">
        <f t="shared" si="43"/>
        <v>//**Cement and Other Nonmetallic Minerals Natural Gas Use: **</v>
      </c>
      <c r="U548" s="306"/>
    </row>
    <row r="549" spans="1:21" s="331" customFormat="1" x14ac:dyDescent="0.25">
      <c r="A549" s="277" t="s">
        <v>2208</v>
      </c>
      <c r="B549" s="278"/>
      <c r="C549" s="191" t="s">
        <v>753</v>
      </c>
      <c r="D549" s="191" t="s">
        <v>797</v>
      </c>
      <c r="E549" s="191" t="s">
        <v>798</v>
      </c>
      <c r="F549" s="193" t="s">
        <v>2098</v>
      </c>
      <c r="G549" s="186" t="s">
        <v>810</v>
      </c>
      <c r="H549" s="183" t="s">
        <v>2144</v>
      </c>
      <c r="I549" s="186" t="s">
        <v>811</v>
      </c>
      <c r="J549" s="43">
        <v>1081</v>
      </c>
      <c r="K549" s="186" t="s">
        <v>332</v>
      </c>
      <c r="L549" s="201"/>
      <c r="M549" s="278"/>
      <c r="N549" s="211" t="s">
        <v>2206</v>
      </c>
      <c r="O549" s="211" t="str">
        <f>INDEX('Standard Descriptions'!$E:$E,MATCH(Guidance!E549,'Standard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9" s="290" t="s">
        <v>2207</v>
      </c>
      <c r="Q549" s="290" t="s">
        <v>310</v>
      </c>
      <c r="R549" s="290" t="str">
        <f t="shared" si="41"/>
        <v>Cement and Other Nonmetallic Minerals Biomass Use</v>
      </c>
      <c r="S549" s="290" t="str">
        <f t="shared" si="42"/>
        <v>//**Cement and Other Nonmetallic Minerals Biomass Use: **</v>
      </c>
      <c r="T549" s="277" t="str">
        <f t="shared" si="43"/>
        <v/>
      </c>
      <c r="U549" s="306"/>
    </row>
    <row r="550" spans="1:21" s="331" customFormat="1" x14ac:dyDescent="0.25">
      <c r="A550" s="277" t="s">
        <v>2208</v>
      </c>
      <c r="B550" s="278"/>
      <c r="C550" s="191" t="s">
        <v>753</v>
      </c>
      <c r="D550" s="191" t="s">
        <v>797</v>
      </c>
      <c r="E550" s="191" t="s">
        <v>798</v>
      </c>
      <c r="F550" s="193" t="s">
        <v>2098</v>
      </c>
      <c r="G550" s="186" t="s">
        <v>812</v>
      </c>
      <c r="H550" s="183" t="s">
        <v>2144</v>
      </c>
      <c r="I550" s="186" t="s">
        <v>813</v>
      </c>
      <c r="J550" s="43">
        <v>1082</v>
      </c>
      <c r="K550" s="186" t="s">
        <v>310</v>
      </c>
      <c r="L550" s="201"/>
      <c r="M550" s="278"/>
      <c r="N550" s="211" t="s">
        <v>2206</v>
      </c>
      <c r="O550" s="211" t="str">
        <f>INDEX('Standard Descriptions'!$E:$E,MATCH(Guidance!E550,'Standard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0" s="290" t="s">
        <v>2207</v>
      </c>
      <c r="Q550" s="290" t="s">
        <v>310</v>
      </c>
      <c r="R550" s="290" t="str">
        <f t="shared" si="41"/>
        <v>Cement and Other Nonmetallic Minerals Petroleum Use</v>
      </c>
      <c r="S550" s="290" t="str">
        <f t="shared" si="42"/>
        <v>//**Cement and Other Nonmetallic Minerals Petroleum Use: **</v>
      </c>
      <c r="T550" s="277" t="str">
        <f t="shared" si="43"/>
        <v>//**Cement and Other Nonmetallic Minerals Petroleum Use: **</v>
      </c>
      <c r="U550" s="306"/>
    </row>
    <row r="551" spans="1:21" s="331" customFormat="1" x14ac:dyDescent="0.25">
      <c r="A551" s="277" t="s">
        <v>2208</v>
      </c>
      <c r="B551" s="278"/>
      <c r="C551" s="191" t="s">
        <v>753</v>
      </c>
      <c r="D551" s="191" t="s">
        <v>797</v>
      </c>
      <c r="E551" s="191" t="s">
        <v>798</v>
      </c>
      <c r="F551" s="193" t="s">
        <v>2098</v>
      </c>
      <c r="G551" s="186" t="s">
        <v>814</v>
      </c>
      <c r="H551" s="183" t="s">
        <v>2144</v>
      </c>
      <c r="I551" s="186" t="s">
        <v>815</v>
      </c>
      <c r="J551" s="43">
        <v>1083</v>
      </c>
      <c r="K551" s="186" t="s">
        <v>332</v>
      </c>
      <c r="L551" s="201"/>
      <c r="M551" s="278"/>
      <c r="N551" s="211" t="s">
        <v>2206</v>
      </c>
      <c r="O551" s="211" t="str">
        <f>INDEX('Standard Descriptions'!$E:$E,MATCH(Guidance!E551,'Standard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1" s="290" t="s">
        <v>2207</v>
      </c>
      <c r="Q551" s="290" t="s">
        <v>310</v>
      </c>
      <c r="R551" s="290" t="str">
        <f t="shared" si="41"/>
        <v>Cement and Other Nonmetallic Minerals Purchased Heat Use</v>
      </c>
      <c r="S551" s="290" t="str">
        <f t="shared" si="42"/>
        <v>//**Cement and Other Nonmetallic Minerals Purchased Heat Use: **</v>
      </c>
      <c r="T551" s="277" t="str">
        <f t="shared" si="43"/>
        <v/>
      </c>
      <c r="U551" s="306"/>
    </row>
    <row r="552" spans="1:21" s="331" customFormat="1" x14ac:dyDescent="0.25">
      <c r="A552" s="277" t="s">
        <v>2208</v>
      </c>
      <c r="B552" s="278"/>
      <c r="C552" s="191" t="s">
        <v>753</v>
      </c>
      <c r="D552" s="191" t="s">
        <v>797</v>
      </c>
      <c r="E552" s="191" t="s">
        <v>798</v>
      </c>
      <c r="F552" s="193" t="s">
        <v>2098</v>
      </c>
      <c r="G552" s="186" t="s">
        <v>816</v>
      </c>
      <c r="H552" s="183" t="s">
        <v>2144</v>
      </c>
      <c r="I552" s="186" t="s">
        <v>817</v>
      </c>
      <c r="J552" s="43">
        <v>1084</v>
      </c>
      <c r="K552" s="186" t="s">
        <v>332</v>
      </c>
      <c r="L552" s="201"/>
      <c r="M552" s="278"/>
      <c r="N552" s="211" t="s">
        <v>2206</v>
      </c>
      <c r="O552" s="211" t="str">
        <f>INDEX('Standard Descriptions'!$E:$E,MATCH(Guidance!E552,'Standard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2" s="290" t="s">
        <v>2207</v>
      </c>
      <c r="Q552" s="290" t="s">
        <v>310</v>
      </c>
      <c r="R552" s="290" t="str">
        <f t="shared" si="41"/>
        <v>Cement and Other Nonmetallic Minerals Crude Oil Use</v>
      </c>
      <c r="S552" s="290" t="str">
        <f t="shared" si="42"/>
        <v>//**Cement and Other Nonmetallic Minerals Crude Oil Use: **</v>
      </c>
      <c r="T552" s="277" t="str">
        <f t="shared" si="43"/>
        <v/>
      </c>
      <c r="U552" s="306"/>
    </row>
    <row r="553" spans="1:21" s="331" customFormat="1" x14ac:dyDescent="0.25">
      <c r="A553" s="277" t="s">
        <v>2208</v>
      </c>
      <c r="B553" s="278"/>
      <c r="C553" s="191" t="s">
        <v>753</v>
      </c>
      <c r="D553" s="191" t="s">
        <v>797</v>
      </c>
      <c r="E553" s="191" t="s">
        <v>798</v>
      </c>
      <c r="F553" s="193" t="s">
        <v>2098</v>
      </c>
      <c r="G553" s="186" t="s">
        <v>818</v>
      </c>
      <c r="H553" s="183" t="s">
        <v>2144</v>
      </c>
      <c r="I553" s="186" t="s">
        <v>819</v>
      </c>
      <c r="J553" s="43">
        <v>1085</v>
      </c>
      <c r="K553" s="186" t="s">
        <v>310</v>
      </c>
      <c r="L553" s="201"/>
      <c r="M553" s="278"/>
      <c r="N553" s="211" t="s">
        <v>2206</v>
      </c>
      <c r="O553" s="211" t="str">
        <f>INDEX('Standard Descriptions'!$E:$E,MATCH(Guidance!E553,'Standard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3" s="290" t="s">
        <v>2207</v>
      </c>
      <c r="Q553" s="290" t="s">
        <v>310</v>
      </c>
      <c r="R553" s="290" t="str">
        <f t="shared" si="41"/>
        <v>Cement and Other Nonmetallic Minerals Heavy or Residual Fuel Oil Use</v>
      </c>
      <c r="S553" s="290" t="str">
        <f t="shared" si="42"/>
        <v>//**Cement and Other Nonmetallic Minerals Heavy or Residual Fuel Oil Use: **</v>
      </c>
      <c r="T553" s="277" t="str">
        <f t="shared" si="43"/>
        <v>//**Cement and Other Nonmetallic Minerals Heavy or Residual Fuel Oil Use: **</v>
      </c>
      <c r="U553" s="306"/>
    </row>
    <row r="554" spans="1:21" s="331" customFormat="1" x14ac:dyDescent="0.25">
      <c r="A554" s="277" t="s">
        <v>2208</v>
      </c>
      <c r="B554" s="278"/>
      <c r="C554" s="191" t="s">
        <v>753</v>
      </c>
      <c r="D554" s="191" t="s">
        <v>797</v>
      </c>
      <c r="E554" s="191" t="s">
        <v>798</v>
      </c>
      <c r="F554" s="193" t="s">
        <v>2098</v>
      </c>
      <c r="G554" s="186" t="s">
        <v>820</v>
      </c>
      <c r="H554" s="183" t="s">
        <v>2144</v>
      </c>
      <c r="I554" s="186" t="s">
        <v>821</v>
      </c>
      <c r="J554" s="43">
        <v>1086</v>
      </c>
      <c r="K554" s="186" t="s">
        <v>310</v>
      </c>
      <c r="L554" s="201"/>
      <c r="M554" s="278"/>
      <c r="N554" s="211" t="s">
        <v>2206</v>
      </c>
      <c r="O554" s="211" t="str">
        <f>INDEX('Standard Descriptions'!$E:$E,MATCH(Guidance!E554,'Standard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4" s="290" t="s">
        <v>2207</v>
      </c>
      <c r="Q554" s="290" t="s">
        <v>310</v>
      </c>
      <c r="R554" s="290" t="str">
        <f t="shared" ref="R554:R617" si="44">H554&amp;" "&amp;I554</f>
        <v>Cement and Other Nonmetallic Minerals LPG Propane or Butane Use</v>
      </c>
      <c r="S554" s="290" t="str">
        <f t="shared" ref="S554:S617" si="45">IF(R554="","","//**"&amp;R554&amp;": **")</f>
        <v>//**Cement and Other Nonmetallic Minerals LPG Propane or Butane Use: **</v>
      </c>
      <c r="T554" s="277" t="str">
        <f t="shared" ref="T554:T617" si="46">IF(K554="Yes",S554&amp;L554,"")</f>
        <v>//**Cement and Other Nonmetallic Minerals LPG Propane or Butane Use: **</v>
      </c>
      <c r="U554" s="306"/>
    </row>
    <row r="555" spans="1:21" s="331" customFormat="1" x14ac:dyDescent="0.25">
      <c r="A555" s="277" t="s">
        <v>2208</v>
      </c>
      <c r="B555" s="278"/>
      <c r="C555" s="191" t="s">
        <v>753</v>
      </c>
      <c r="D555" s="191" t="s">
        <v>797</v>
      </c>
      <c r="E555" s="191" t="s">
        <v>798</v>
      </c>
      <c r="F555" s="193" t="s">
        <v>2098</v>
      </c>
      <c r="G555" s="186" t="s">
        <v>822</v>
      </c>
      <c r="H555" s="183" t="s">
        <v>2144</v>
      </c>
      <c r="I555" s="186" t="s">
        <v>823</v>
      </c>
      <c r="J555" s="43">
        <v>1087</v>
      </c>
      <c r="K555" s="186" t="s">
        <v>332</v>
      </c>
      <c r="L555" s="201"/>
      <c r="M555" s="278"/>
      <c r="N555" s="211" t="s">
        <v>2206</v>
      </c>
      <c r="O555" s="211" t="str">
        <f>INDEX('Standard Descriptions'!$E:$E,MATCH(Guidance!E555,'Standard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5" s="290" t="s">
        <v>2207</v>
      </c>
      <c r="Q555" s="290" t="s">
        <v>310</v>
      </c>
      <c r="R555" s="290" t="str">
        <f t="shared" si="44"/>
        <v>Cement and Other Nonmetallic Minerals Hydrogen Use</v>
      </c>
      <c r="S555" s="290" t="str">
        <f t="shared" si="45"/>
        <v>//**Cement and Other Nonmetallic Minerals Hydrogen Use: **</v>
      </c>
      <c r="T555" s="277" t="str">
        <f t="shared" si="46"/>
        <v/>
      </c>
      <c r="U555" s="306"/>
    </row>
    <row r="556" spans="1:21" s="331" customFormat="1" x14ac:dyDescent="0.25">
      <c r="A556" s="277" t="s">
        <v>2208</v>
      </c>
      <c r="B556" s="278"/>
      <c r="C556" s="191" t="s">
        <v>753</v>
      </c>
      <c r="D556" s="191" t="s">
        <v>797</v>
      </c>
      <c r="E556" s="191" t="s">
        <v>798</v>
      </c>
      <c r="F556" s="193" t="s">
        <v>2096</v>
      </c>
      <c r="G556" s="186" t="s">
        <v>799</v>
      </c>
      <c r="H556" s="183" t="s">
        <v>1833</v>
      </c>
      <c r="I556" s="186" t="s">
        <v>800</v>
      </c>
      <c r="J556" s="43">
        <v>1088</v>
      </c>
      <c r="K556" s="186" t="s">
        <v>310</v>
      </c>
      <c r="L556" s="201"/>
      <c r="M556" s="278"/>
      <c r="N556" s="211" t="s">
        <v>2206</v>
      </c>
      <c r="O556" s="211" t="str">
        <f>INDEX('Standard Descriptions'!$E:$E,MATCH(Guidance!E556,'Standard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6" s="290" t="s">
        <v>2207</v>
      </c>
      <c r="Q556" s="290" t="s">
        <v>310</v>
      </c>
      <c r="R556" s="290" t="str">
        <f t="shared" si="44"/>
        <v>Iron and Steel Electricity Use</v>
      </c>
      <c r="S556" s="290" t="str">
        <f t="shared" si="45"/>
        <v>//**Iron and Steel Electricity Use: **</v>
      </c>
      <c r="T556" s="277" t="str">
        <f t="shared" si="46"/>
        <v>//**Iron and Steel Electricity Use: **</v>
      </c>
      <c r="U556" s="306"/>
    </row>
    <row r="557" spans="1:21" s="331" customFormat="1" x14ac:dyDescent="0.25">
      <c r="A557" s="277" t="s">
        <v>2208</v>
      </c>
      <c r="B557" s="278"/>
      <c r="C557" s="191" t="s">
        <v>753</v>
      </c>
      <c r="D557" s="191" t="s">
        <v>797</v>
      </c>
      <c r="E557" s="191" t="s">
        <v>798</v>
      </c>
      <c r="F557" s="193" t="s">
        <v>2096</v>
      </c>
      <c r="G557" s="186" t="s">
        <v>806</v>
      </c>
      <c r="H557" s="183" t="s">
        <v>1833</v>
      </c>
      <c r="I557" s="186" t="s">
        <v>807</v>
      </c>
      <c r="J557" s="43">
        <v>1089</v>
      </c>
      <c r="K557" s="186" t="s">
        <v>310</v>
      </c>
      <c r="L557" s="201"/>
      <c r="M557" s="278"/>
      <c r="N557" s="211" t="s">
        <v>2206</v>
      </c>
      <c r="O557" s="211" t="str">
        <f>INDEX('Standard Descriptions'!$E:$E,MATCH(Guidance!E557,'Standard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7" s="290" t="s">
        <v>2207</v>
      </c>
      <c r="Q557" s="290" t="s">
        <v>310</v>
      </c>
      <c r="R557" s="290" t="str">
        <f t="shared" si="44"/>
        <v>Iron and Steel Coal Use</v>
      </c>
      <c r="S557" s="290" t="str">
        <f t="shared" si="45"/>
        <v>//**Iron and Steel Coal Use: **</v>
      </c>
      <c r="T557" s="277" t="str">
        <f t="shared" si="46"/>
        <v>//**Iron and Steel Coal Use: **</v>
      </c>
      <c r="U557" s="306"/>
    </row>
    <row r="558" spans="1:21" s="331" customFormat="1" x14ac:dyDescent="0.25">
      <c r="A558" s="277" t="s">
        <v>2208</v>
      </c>
      <c r="B558" s="278"/>
      <c r="C558" s="191" t="s">
        <v>753</v>
      </c>
      <c r="D558" s="191" t="s">
        <v>797</v>
      </c>
      <c r="E558" s="191" t="s">
        <v>798</v>
      </c>
      <c r="F558" s="193" t="s">
        <v>2096</v>
      </c>
      <c r="G558" s="186" t="s">
        <v>808</v>
      </c>
      <c r="H558" s="183" t="s">
        <v>1833</v>
      </c>
      <c r="I558" s="186" t="s">
        <v>809</v>
      </c>
      <c r="J558" s="43">
        <v>1090</v>
      </c>
      <c r="K558" s="186" t="s">
        <v>310</v>
      </c>
      <c r="L558" s="201"/>
      <c r="M558" s="278"/>
      <c r="N558" s="211" t="s">
        <v>2206</v>
      </c>
      <c r="O558" s="211" t="str">
        <f>INDEX('Standard Descriptions'!$E:$E,MATCH(Guidance!E558,'Standard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8" s="290" t="s">
        <v>2207</v>
      </c>
      <c r="Q558" s="290" t="s">
        <v>310</v>
      </c>
      <c r="R558" s="290" t="str">
        <f t="shared" si="44"/>
        <v>Iron and Steel Natural Gas Use</v>
      </c>
      <c r="S558" s="290" t="str">
        <f t="shared" si="45"/>
        <v>//**Iron and Steel Natural Gas Use: **</v>
      </c>
      <c r="T558" s="277" t="str">
        <f t="shared" si="46"/>
        <v>//**Iron and Steel Natural Gas Use: **</v>
      </c>
      <c r="U558" s="306"/>
    </row>
    <row r="559" spans="1:21" s="331" customFormat="1" x14ac:dyDescent="0.25">
      <c r="A559" s="277" t="s">
        <v>2208</v>
      </c>
      <c r="B559" s="278"/>
      <c r="C559" s="191" t="s">
        <v>753</v>
      </c>
      <c r="D559" s="191" t="s">
        <v>797</v>
      </c>
      <c r="E559" s="191" t="s">
        <v>798</v>
      </c>
      <c r="F559" s="193" t="s">
        <v>2096</v>
      </c>
      <c r="G559" s="186" t="s">
        <v>810</v>
      </c>
      <c r="H559" s="183" t="s">
        <v>1833</v>
      </c>
      <c r="I559" s="186" t="s">
        <v>811</v>
      </c>
      <c r="J559" s="43">
        <v>1091</v>
      </c>
      <c r="K559" s="186" t="s">
        <v>332</v>
      </c>
      <c r="L559" s="201"/>
      <c r="M559" s="278"/>
      <c r="N559" s="211" t="s">
        <v>2206</v>
      </c>
      <c r="O559" s="211" t="str">
        <f>INDEX('Standard Descriptions'!$E:$E,MATCH(Guidance!E559,'Standard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9" s="290" t="s">
        <v>2207</v>
      </c>
      <c r="Q559" s="290" t="s">
        <v>310</v>
      </c>
      <c r="R559" s="290" t="str">
        <f t="shared" si="44"/>
        <v>Iron and Steel Biomass Use</v>
      </c>
      <c r="S559" s="290" t="str">
        <f t="shared" si="45"/>
        <v>//**Iron and Steel Biomass Use: **</v>
      </c>
      <c r="T559" s="277" t="str">
        <f t="shared" si="46"/>
        <v/>
      </c>
      <c r="U559" s="306"/>
    </row>
    <row r="560" spans="1:21" s="331" customFormat="1" x14ac:dyDescent="0.25">
      <c r="A560" s="277" t="s">
        <v>2208</v>
      </c>
      <c r="B560" s="278"/>
      <c r="C560" s="191" t="s">
        <v>753</v>
      </c>
      <c r="D560" s="191" t="s">
        <v>797</v>
      </c>
      <c r="E560" s="191" t="s">
        <v>798</v>
      </c>
      <c r="F560" s="193" t="s">
        <v>2096</v>
      </c>
      <c r="G560" s="186" t="s">
        <v>812</v>
      </c>
      <c r="H560" s="183" t="s">
        <v>1833</v>
      </c>
      <c r="I560" s="186" t="s">
        <v>813</v>
      </c>
      <c r="J560" s="43">
        <v>1092</v>
      </c>
      <c r="K560" s="186" t="s">
        <v>310</v>
      </c>
      <c r="L560" s="201"/>
      <c r="M560" s="278"/>
      <c r="N560" s="211" t="s">
        <v>2206</v>
      </c>
      <c r="O560" s="211" t="str">
        <f>INDEX('Standard Descriptions'!$E:$E,MATCH(Guidance!E560,'Standard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0" s="290" t="s">
        <v>2207</v>
      </c>
      <c r="Q560" s="290" t="s">
        <v>310</v>
      </c>
      <c r="R560" s="290" t="str">
        <f t="shared" si="44"/>
        <v>Iron and Steel Petroleum Use</v>
      </c>
      <c r="S560" s="290" t="str">
        <f t="shared" si="45"/>
        <v>//**Iron and Steel Petroleum Use: **</v>
      </c>
      <c r="T560" s="277" t="str">
        <f t="shared" si="46"/>
        <v>//**Iron and Steel Petroleum Use: **</v>
      </c>
      <c r="U560" s="306"/>
    </row>
    <row r="561" spans="1:21" s="331" customFormat="1" x14ac:dyDescent="0.25">
      <c r="A561" s="277" t="s">
        <v>2208</v>
      </c>
      <c r="B561" s="278"/>
      <c r="C561" s="191" t="s">
        <v>753</v>
      </c>
      <c r="D561" s="191" t="s">
        <v>797</v>
      </c>
      <c r="E561" s="191" t="s">
        <v>798</v>
      </c>
      <c r="F561" s="193" t="s">
        <v>2096</v>
      </c>
      <c r="G561" s="186" t="s">
        <v>814</v>
      </c>
      <c r="H561" s="183" t="s">
        <v>1833</v>
      </c>
      <c r="I561" s="186" t="s">
        <v>815</v>
      </c>
      <c r="J561" s="43">
        <v>1093</v>
      </c>
      <c r="K561" s="186" t="s">
        <v>332</v>
      </c>
      <c r="L561" s="201"/>
      <c r="M561" s="278"/>
      <c r="N561" s="211" t="s">
        <v>2206</v>
      </c>
      <c r="O561" s="211" t="str">
        <f>INDEX('Standard Descriptions'!$E:$E,MATCH(Guidance!E561,'Standard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1" s="290" t="s">
        <v>2207</v>
      </c>
      <c r="Q561" s="290" t="s">
        <v>310</v>
      </c>
      <c r="R561" s="290" t="str">
        <f t="shared" si="44"/>
        <v>Iron and Steel Purchased Heat Use</v>
      </c>
      <c r="S561" s="290" t="str">
        <f t="shared" si="45"/>
        <v>//**Iron and Steel Purchased Heat Use: **</v>
      </c>
      <c r="T561" s="277" t="str">
        <f t="shared" si="46"/>
        <v/>
      </c>
      <c r="U561" s="306"/>
    </row>
    <row r="562" spans="1:21" s="331" customFormat="1" x14ac:dyDescent="0.25">
      <c r="A562" s="277" t="s">
        <v>2208</v>
      </c>
      <c r="B562" s="278"/>
      <c r="C562" s="191" t="s">
        <v>753</v>
      </c>
      <c r="D562" s="191" t="s">
        <v>797</v>
      </c>
      <c r="E562" s="191" t="s">
        <v>798</v>
      </c>
      <c r="F562" s="193" t="s">
        <v>2096</v>
      </c>
      <c r="G562" s="186" t="s">
        <v>816</v>
      </c>
      <c r="H562" s="183" t="s">
        <v>1833</v>
      </c>
      <c r="I562" s="186" t="s">
        <v>817</v>
      </c>
      <c r="J562" s="43">
        <v>1094</v>
      </c>
      <c r="K562" s="186" t="s">
        <v>332</v>
      </c>
      <c r="L562" s="201"/>
      <c r="M562" s="278"/>
      <c r="N562" s="211" t="s">
        <v>2206</v>
      </c>
      <c r="O562" s="211" t="str">
        <f>INDEX('Standard Descriptions'!$E:$E,MATCH(Guidance!E562,'Standard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2" s="290" t="s">
        <v>2207</v>
      </c>
      <c r="Q562" s="290" t="s">
        <v>310</v>
      </c>
      <c r="R562" s="290" t="str">
        <f t="shared" si="44"/>
        <v>Iron and Steel Crude Oil Use</v>
      </c>
      <c r="S562" s="290" t="str">
        <f t="shared" si="45"/>
        <v>//**Iron and Steel Crude Oil Use: **</v>
      </c>
      <c r="T562" s="277" t="str">
        <f t="shared" si="46"/>
        <v/>
      </c>
      <c r="U562" s="306"/>
    </row>
    <row r="563" spans="1:21" s="331" customFormat="1" x14ac:dyDescent="0.25">
      <c r="A563" s="277" t="s">
        <v>2208</v>
      </c>
      <c r="B563" s="278"/>
      <c r="C563" s="191" t="s">
        <v>753</v>
      </c>
      <c r="D563" s="191" t="s">
        <v>797</v>
      </c>
      <c r="E563" s="191" t="s">
        <v>798</v>
      </c>
      <c r="F563" s="193" t="s">
        <v>2096</v>
      </c>
      <c r="G563" s="186" t="s">
        <v>818</v>
      </c>
      <c r="H563" s="183" t="s">
        <v>1833</v>
      </c>
      <c r="I563" s="186" t="s">
        <v>819</v>
      </c>
      <c r="J563" s="43">
        <v>1095</v>
      </c>
      <c r="K563" s="186" t="s">
        <v>310</v>
      </c>
      <c r="L563" s="201"/>
      <c r="M563" s="278"/>
      <c r="N563" s="211" t="s">
        <v>2206</v>
      </c>
      <c r="O563" s="211" t="str">
        <f>INDEX('Standard Descriptions'!$E:$E,MATCH(Guidance!E563,'Standard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3" s="290" t="s">
        <v>2207</v>
      </c>
      <c r="Q563" s="290" t="s">
        <v>310</v>
      </c>
      <c r="R563" s="290" t="str">
        <f t="shared" si="44"/>
        <v>Iron and Steel Heavy or Residual Fuel Oil Use</v>
      </c>
      <c r="S563" s="290" t="str">
        <f t="shared" si="45"/>
        <v>//**Iron and Steel Heavy or Residual Fuel Oil Use: **</v>
      </c>
      <c r="T563" s="277" t="str">
        <f t="shared" si="46"/>
        <v>//**Iron and Steel Heavy or Residual Fuel Oil Use: **</v>
      </c>
      <c r="U563" s="306"/>
    </row>
    <row r="564" spans="1:21" s="331" customFormat="1" x14ac:dyDescent="0.25">
      <c r="A564" s="277" t="s">
        <v>2208</v>
      </c>
      <c r="B564" s="278"/>
      <c r="C564" s="191" t="s">
        <v>753</v>
      </c>
      <c r="D564" s="191" t="s">
        <v>797</v>
      </c>
      <c r="E564" s="191" t="s">
        <v>798</v>
      </c>
      <c r="F564" s="193" t="s">
        <v>2096</v>
      </c>
      <c r="G564" s="186" t="s">
        <v>820</v>
      </c>
      <c r="H564" s="183" t="s">
        <v>1833</v>
      </c>
      <c r="I564" s="186" t="s">
        <v>821</v>
      </c>
      <c r="J564" s="43">
        <v>1096</v>
      </c>
      <c r="K564" s="186" t="s">
        <v>310</v>
      </c>
      <c r="L564" s="201"/>
      <c r="M564" s="278"/>
      <c r="N564" s="211" t="s">
        <v>2206</v>
      </c>
      <c r="O564" s="211" t="str">
        <f>INDEX('Standard Descriptions'!$E:$E,MATCH(Guidance!E564,'Standard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4" s="290" t="s">
        <v>2207</v>
      </c>
      <c r="Q564" s="290" t="s">
        <v>310</v>
      </c>
      <c r="R564" s="290" t="str">
        <f t="shared" si="44"/>
        <v>Iron and Steel LPG Propane or Butane Use</v>
      </c>
      <c r="S564" s="290" t="str">
        <f t="shared" si="45"/>
        <v>//**Iron and Steel LPG Propane or Butane Use: **</v>
      </c>
      <c r="T564" s="277" t="str">
        <f t="shared" si="46"/>
        <v>//**Iron and Steel LPG Propane or Butane Use: **</v>
      </c>
      <c r="U564" s="306"/>
    </row>
    <row r="565" spans="1:21" s="331" customFormat="1" x14ac:dyDescent="0.25">
      <c r="A565" s="277" t="s">
        <v>2208</v>
      </c>
      <c r="B565" s="278"/>
      <c r="C565" s="191" t="s">
        <v>753</v>
      </c>
      <c r="D565" s="191" t="s">
        <v>797</v>
      </c>
      <c r="E565" s="191" t="s">
        <v>798</v>
      </c>
      <c r="F565" s="193" t="s">
        <v>2096</v>
      </c>
      <c r="G565" s="186" t="s">
        <v>822</v>
      </c>
      <c r="H565" s="183" t="s">
        <v>1833</v>
      </c>
      <c r="I565" s="186" t="s">
        <v>823</v>
      </c>
      <c r="J565" s="43">
        <v>1097</v>
      </c>
      <c r="K565" s="186" t="s">
        <v>332</v>
      </c>
      <c r="L565" s="201"/>
      <c r="M565" s="278"/>
      <c r="N565" s="211" t="s">
        <v>2206</v>
      </c>
      <c r="O565" s="211" t="str">
        <f>INDEX('Standard Descriptions'!$E:$E,MATCH(Guidance!E565,'Standard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5" s="290" t="s">
        <v>2207</v>
      </c>
      <c r="Q565" s="290" t="s">
        <v>310</v>
      </c>
      <c r="R565" s="290" t="str">
        <f t="shared" si="44"/>
        <v>Iron and Steel Hydrogen Use</v>
      </c>
      <c r="S565" s="290" t="str">
        <f t="shared" si="45"/>
        <v>//**Iron and Steel Hydrogen Use: **</v>
      </c>
      <c r="T565" s="277" t="str">
        <f t="shared" si="46"/>
        <v/>
      </c>
      <c r="U565" s="306"/>
    </row>
    <row r="566" spans="1:21" s="331" customFormat="1" x14ac:dyDescent="0.25">
      <c r="A566" s="277" t="s">
        <v>2208</v>
      </c>
      <c r="B566" s="278"/>
      <c r="C566" s="191" t="s">
        <v>753</v>
      </c>
      <c r="D566" s="191" t="s">
        <v>797</v>
      </c>
      <c r="E566" s="191" t="s">
        <v>798</v>
      </c>
      <c r="F566" s="193" t="s">
        <v>2095</v>
      </c>
      <c r="G566" s="186" t="s">
        <v>799</v>
      </c>
      <c r="H566" s="183" t="s">
        <v>2143</v>
      </c>
      <c r="I566" s="186" t="s">
        <v>800</v>
      </c>
      <c r="J566" s="43">
        <v>1098</v>
      </c>
      <c r="K566" s="186" t="s">
        <v>310</v>
      </c>
      <c r="L566" s="201"/>
      <c r="M566" s="278"/>
      <c r="N566" s="211" t="s">
        <v>2206</v>
      </c>
      <c r="O566" s="211" t="str">
        <f>INDEX('Standard Descriptions'!$E:$E,MATCH(Guidance!E566,'Standard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6" s="290" t="s">
        <v>2207</v>
      </c>
      <c r="Q566" s="290" t="s">
        <v>310</v>
      </c>
      <c r="R566" s="290" t="str">
        <f t="shared" si="44"/>
        <v>Other Metals Electricity Use</v>
      </c>
      <c r="S566" s="290" t="str">
        <f t="shared" si="45"/>
        <v>//**Other Metals Electricity Use: **</v>
      </c>
      <c r="T566" s="277" t="str">
        <f t="shared" si="46"/>
        <v>//**Other Metals Electricity Use: **</v>
      </c>
      <c r="U566" s="306"/>
    </row>
    <row r="567" spans="1:21" s="331" customFormat="1" x14ac:dyDescent="0.25">
      <c r="A567" s="277" t="s">
        <v>2208</v>
      </c>
      <c r="B567" s="278"/>
      <c r="C567" s="191" t="s">
        <v>753</v>
      </c>
      <c r="D567" s="191" t="s">
        <v>797</v>
      </c>
      <c r="E567" s="191" t="s">
        <v>798</v>
      </c>
      <c r="F567" s="193" t="s">
        <v>2095</v>
      </c>
      <c r="G567" s="186" t="s">
        <v>806</v>
      </c>
      <c r="H567" s="183" t="s">
        <v>2143</v>
      </c>
      <c r="I567" s="186" t="s">
        <v>807</v>
      </c>
      <c r="J567" s="43">
        <v>1099</v>
      </c>
      <c r="K567" s="186" t="s">
        <v>310</v>
      </c>
      <c r="L567" s="201"/>
      <c r="M567" s="278"/>
      <c r="N567" s="211" t="s">
        <v>2206</v>
      </c>
      <c r="O567" s="211" t="str">
        <f>INDEX('Standard Descriptions'!$E:$E,MATCH(Guidance!E567,'Standard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7" s="290" t="s">
        <v>2207</v>
      </c>
      <c r="Q567" s="290" t="s">
        <v>310</v>
      </c>
      <c r="R567" s="290" t="str">
        <f t="shared" si="44"/>
        <v>Other Metals Coal Use</v>
      </c>
      <c r="S567" s="290" t="str">
        <f t="shared" si="45"/>
        <v>//**Other Metals Coal Use: **</v>
      </c>
      <c r="T567" s="277" t="str">
        <f t="shared" si="46"/>
        <v>//**Other Metals Coal Use: **</v>
      </c>
      <c r="U567" s="306"/>
    </row>
    <row r="568" spans="1:21" s="331" customFormat="1" x14ac:dyDescent="0.25">
      <c r="A568" s="277" t="s">
        <v>2208</v>
      </c>
      <c r="B568" s="278"/>
      <c r="C568" s="191" t="s">
        <v>753</v>
      </c>
      <c r="D568" s="191" t="s">
        <v>797</v>
      </c>
      <c r="E568" s="191" t="s">
        <v>798</v>
      </c>
      <c r="F568" s="193" t="s">
        <v>2095</v>
      </c>
      <c r="G568" s="186" t="s">
        <v>808</v>
      </c>
      <c r="H568" s="183" t="s">
        <v>2143</v>
      </c>
      <c r="I568" s="186" t="s">
        <v>809</v>
      </c>
      <c r="J568" s="43">
        <v>1100</v>
      </c>
      <c r="K568" s="186" t="s">
        <v>310</v>
      </c>
      <c r="L568" s="201"/>
      <c r="M568" s="278"/>
      <c r="N568" s="211" t="s">
        <v>2206</v>
      </c>
      <c r="O568" s="211" t="str">
        <f>INDEX('Standard Descriptions'!$E:$E,MATCH(Guidance!E568,'Standard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8" s="290" t="s">
        <v>2207</v>
      </c>
      <c r="Q568" s="290" t="s">
        <v>310</v>
      </c>
      <c r="R568" s="290" t="str">
        <f t="shared" si="44"/>
        <v>Other Metals Natural Gas Use</v>
      </c>
      <c r="S568" s="290" t="str">
        <f t="shared" si="45"/>
        <v>//**Other Metals Natural Gas Use: **</v>
      </c>
      <c r="T568" s="277" t="str">
        <f t="shared" si="46"/>
        <v>//**Other Metals Natural Gas Use: **</v>
      </c>
      <c r="U568" s="306"/>
    </row>
    <row r="569" spans="1:21" s="331" customFormat="1" x14ac:dyDescent="0.25">
      <c r="A569" s="277" t="s">
        <v>2208</v>
      </c>
      <c r="B569" s="278"/>
      <c r="C569" s="191" t="s">
        <v>753</v>
      </c>
      <c r="D569" s="191" t="s">
        <v>797</v>
      </c>
      <c r="E569" s="191" t="s">
        <v>798</v>
      </c>
      <c r="F569" s="193" t="s">
        <v>2095</v>
      </c>
      <c r="G569" s="186" t="s">
        <v>810</v>
      </c>
      <c r="H569" s="183" t="s">
        <v>2143</v>
      </c>
      <c r="I569" s="186" t="s">
        <v>811</v>
      </c>
      <c r="J569" s="43">
        <v>1101</v>
      </c>
      <c r="K569" s="186" t="s">
        <v>332</v>
      </c>
      <c r="L569" s="201"/>
      <c r="M569" s="278"/>
      <c r="N569" s="211" t="s">
        <v>2206</v>
      </c>
      <c r="O569" s="211" t="str">
        <f>INDEX('Standard Descriptions'!$E:$E,MATCH(Guidance!E569,'Standard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9" s="290" t="s">
        <v>2207</v>
      </c>
      <c r="Q569" s="290" t="s">
        <v>310</v>
      </c>
      <c r="R569" s="290" t="str">
        <f t="shared" si="44"/>
        <v>Other Metals Biomass Use</v>
      </c>
      <c r="S569" s="290" t="str">
        <f t="shared" si="45"/>
        <v>//**Other Metals Biomass Use: **</v>
      </c>
      <c r="T569" s="277" t="str">
        <f t="shared" si="46"/>
        <v/>
      </c>
      <c r="U569" s="306"/>
    </row>
    <row r="570" spans="1:21" s="331" customFormat="1" x14ac:dyDescent="0.25">
      <c r="A570" s="277" t="s">
        <v>2208</v>
      </c>
      <c r="B570" s="278"/>
      <c r="C570" s="191" t="s">
        <v>753</v>
      </c>
      <c r="D570" s="191" t="s">
        <v>797</v>
      </c>
      <c r="E570" s="191" t="s">
        <v>798</v>
      </c>
      <c r="F570" s="193" t="s">
        <v>2095</v>
      </c>
      <c r="G570" s="186" t="s">
        <v>812</v>
      </c>
      <c r="H570" s="183" t="s">
        <v>2143</v>
      </c>
      <c r="I570" s="186" t="s">
        <v>813</v>
      </c>
      <c r="J570" s="43">
        <v>1102</v>
      </c>
      <c r="K570" s="186" t="s">
        <v>310</v>
      </c>
      <c r="L570" s="201"/>
      <c r="M570" s="278"/>
      <c r="N570" s="211" t="s">
        <v>2206</v>
      </c>
      <c r="O570" s="211" t="str">
        <f>INDEX('Standard Descriptions'!$E:$E,MATCH(Guidance!E570,'Standard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0" s="290" t="s">
        <v>2207</v>
      </c>
      <c r="Q570" s="290" t="s">
        <v>310</v>
      </c>
      <c r="R570" s="290" t="str">
        <f t="shared" si="44"/>
        <v>Other Metals Petroleum Use</v>
      </c>
      <c r="S570" s="290" t="str">
        <f t="shared" si="45"/>
        <v>//**Other Metals Petroleum Use: **</v>
      </c>
      <c r="T570" s="277" t="str">
        <f t="shared" si="46"/>
        <v>//**Other Metals Petroleum Use: **</v>
      </c>
      <c r="U570" s="306"/>
    </row>
    <row r="571" spans="1:21" s="331" customFormat="1" x14ac:dyDescent="0.25">
      <c r="A571" s="277" t="s">
        <v>2208</v>
      </c>
      <c r="B571" s="278"/>
      <c r="C571" s="191" t="s">
        <v>753</v>
      </c>
      <c r="D571" s="191" t="s">
        <v>797</v>
      </c>
      <c r="E571" s="191" t="s">
        <v>798</v>
      </c>
      <c r="F571" s="193" t="s">
        <v>2095</v>
      </c>
      <c r="G571" s="186" t="s">
        <v>814</v>
      </c>
      <c r="H571" s="183" t="s">
        <v>2143</v>
      </c>
      <c r="I571" s="186" t="s">
        <v>815</v>
      </c>
      <c r="J571" s="43">
        <v>1103</v>
      </c>
      <c r="K571" s="186" t="s">
        <v>332</v>
      </c>
      <c r="L571" s="201"/>
      <c r="M571" s="278"/>
      <c r="N571" s="211" t="s">
        <v>2206</v>
      </c>
      <c r="O571" s="211" t="str">
        <f>INDEX('Standard Descriptions'!$E:$E,MATCH(Guidance!E571,'Standard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1" s="290" t="s">
        <v>2207</v>
      </c>
      <c r="Q571" s="290" t="s">
        <v>310</v>
      </c>
      <c r="R571" s="290" t="str">
        <f t="shared" si="44"/>
        <v>Other Metals Purchased Heat Use</v>
      </c>
      <c r="S571" s="290" t="str">
        <f t="shared" si="45"/>
        <v>//**Other Metals Purchased Heat Use: **</v>
      </c>
      <c r="T571" s="277" t="str">
        <f t="shared" si="46"/>
        <v/>
      </c>
      <c r="U571" s="306"/>
    </row>
    <row r="572" spans="1:21" s="331" customFormat="1" x14ac:dyDescent="0.25">
      <c r="A572" s="277" t="s">
        <v>2208</v>
      </c>
      <c r="B572" s="278"/>
      <c r="C572" s="191" t="s">
        <v>753</v>
      </c>
      <c r="D572" s="191" t="s">
        <v>797</v>
      </c>
      <c r="E572" s="191" t="s">
        <v>798</v>
      </c>
      <c r="F572" s="193" t="s">
        <v>2095</v>
      </c>
      <c r="G572" s="186" t="s">
        <v>816</v>
      </c>
      <c r="H572" s="183" t="s">
        <v>2143</v>
      </c>
      <c r="I572" s="186" t="s">
        <v>817</v>
      </c>
      <c r="J572" s="43">
        <v>1104</v>
      </c>
      <c r="K572" s="186" t="s">
        <v>332</v>
      </c>
      <c r="L572" s="201"/>
      <c r="M572" s="278"/>
      <c r="N572" s="211" t="s">
        <v>2206</v>
      </c>
      <c r="O572" s="211" t="str">
        <f>INDEX('Standard Descriptions'!$E:$E,MATCH(Guidance!E572,'Standard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2" s="290" t="s">
        <v>2207</v>
      </c>
      <c r="Q572" s="290" t="s">
        <v>310</v>
      </c>
      <c r="R572" s="290" t="str">
        <f t="shared" si="44"/>
        <v>Other Metals Crude Oil Use</v>
      </c>
      <c r="S572" s="290" t="str">
        <f t="shared" si="45"/>
        <v>//**Other Metals Crude Oil Use: **</v>
      </c>
      <c r="T572" s="277" t="str">
        <f t="shared" si="46"/>
        <v/>
      </c>
      <c r="U572" s="306"/>
    </row>
    <row r="573" spans="1:21" s="331" customFormat="1" x14ac:dyDescent="0.25">
      <c r="A573" s="277" t="s">
        <v>2208</v>
      </c>
      <c r="B573" s="278"/>
      <c r="C573" s="191" t="s">
        <v>753</v>
      </c>
      <c r="D573" s="191" t="s">
        <v>797</v>
      </c>
      <c r="E573" s="191" t="s">
        <v>798</v>
      </c>
      <c r="F573" s="193" t="s">
        <v>2095</v>
      </c>
      <c r="G573" s="186" t="s">
        <v>818</v>
      </c>
      <c r="H573" s="183" t="s">
        <v>2143</v>
      </c>
      <c r="I573" s="186" t="s">
        <v>819</v>
      </c>
      <c r="J573" s="43">
        <v>1105</v>
      </c>
      <c r="K573" s="186" t="s">
        <v>310</v>
      </c>
      <c r="L573" s="201"/>
      <c r="M573" s="278"/>
      <c r="N573" s="211" t="s">
        <v>2206</v>
      </c>
      <c r="O573" s="211" t="str">
        <f>INDEX('Standard Descriptions'!$E:$E,MATCH(Guidance!E573,'Standard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3" s="290" t="s">
        <v>2207</v>
      </c>
      <c r="Q573" s="290" t="s">
        <v>310</v>
      </c>
      <c r="R573" s="290" t="str">
        <f t="shared" si="44"/>
        <v>Other Metals Heavy or Residual Fuel Oil Use</v>
      </c>
      <c r="S573" s="290" t="str">
        <f t="shared" si="45"/>
        <v>//**Other Metals Heavy or Residual Fuel Oil Use: **</v>
      </c>
      <c r="T573" s="277" t="str">
        <f t="shared" si="46"/>
        <v>//**Other Metals Heavy or Residual Fuel Oil Use: **</v>
      </c>
      <c r="U573" s="306"/>
    </row>
    <row r="574" spans="1:21" s="331" customFormat="1" x14ac:dyDescent="0.25">
      <c r="A574" s="277" t="s">
        <v>2208</v>
      </c>
      <c r="B574" s="278"/>
      <c r="C574" s="191" t="s">
        <v>753</v>
      </c>
      <c r="D574" s="191" t="s">
        <v>797</v>
      </c>
      <c r="E574" s="191" t="s">
        <v>798</v>
      </c>
      <c r="F574" s="193" t="s">
        <v>2095</v>
      </c>
      <c r="G574" s="186" t="s">
        <v>820</v>
      </c>
      <c r="H574" s="183" t="s">
        <v>2143</v>
      </c>
      <c r="I574" s="186" t="s">
        <v>821</v>
      </c>
      <c r="J574" s="43">
        <v>1106</v>
      </c>
      <c r="K574" s="186" t="s">
        <v>310</v>
      </c>
      <c r="L574" s="201"/>
      <c r="M574" s="278"/>
      <c r="N574" s="211" t="s">
        <v>2206</v>
      </c>
      <c r="O574" s="211" t="str">
        <f>INDEX('Standard Descriptions'!$E:$E,MATCH(Guidance!E574,'Standard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4" s="290" t="s">
        <v>2207</v>
      </c>
      <c r="Q574" s="290" t="s">
        <v>310</v>
      </c>
      <c r="R574" s="290" t="str">
        <f t="shared" si="44"/>
        <v>Other Metals LPG Propane or Butane Use</v>
      </c>
      <c r="S574" s="290" t="str">
        <f t="shared" si="45"/>
        <v>//**Other Metals LPG Propane or Butane Use: **</v>
      </c>
      <c r="T574" s="277" t="str">
        <f t="shared" si="46"/>
        <v>//**Other Metals LPG Propane or Butane Use: **</v>
      </c>
      <c r="U574" s="306"/>
    </row>
    <row r="575" spans="1:21" s="331" customFormat="1" x14ac:dyDescent="0.25">
      <c r="A575" s="277" t="s">
        <v>2208</v>
      </c>
      <c r="B575" s="278"/>
      <c r="C575" s="191" t="s">
        <v>753</v>
      </c>
      <c r="D575" s="191" t="s">
        <v>797</v>
      </c>
      <c r="E575" s="191" t="s">
        <v>798</v>
      </c>
      <c r="F575" s="193" t="s">
        <v>2095</v>
      </c>
      <c r="G575" s="186" t="s">
        <v>822</v>
      </c>
      <c r="H575" s="183" t="s">
        <v>2143</v>
      </c>
      <c r="I575" s="186" t="s">
        <v>823</v>
      </c>
      <c r="J575" s="43">
        <v>1107</v>
      </c>
      <c r="K575" s="186" t="s">
        <v>332</v>
      </c>
      <c r="L575" s="201"/>
      <c r="M575" s="278"/>
      <c r="N575" s="211" t="s">
        <v>2206</v>
      </c>
      <c r="O575" s="211" t="str">
        <f>INDEX('Standard Descriptions'!$E:$E,MATCH(Guidance!E575,'Standard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5" s="290" t="s">
        <v>2207</v>
      </c>
      <c r="Q575" s="290" t="s">
        <v>310</v>
      </c>
      <c r="R575" s="290" t="str">
        <f t="shared" si="44"/>
        <v>Other Metals Hydrogen Use</v>
      </c>
      <c r="S575" s="290" t="str">
        <f t="shared" si="45"/>
        <v>//**Other Metals Hydrogen Use: **</v>
      </c>
      <c r="T575" s="277" t="str">
        <f t="shared" si="46"/>
        <v/>
      </c>
      <c r="U575" s="306"/>
    </row>
    <row r="576" spans="1:21" s="331" customFormat="1" x14ac:dyDescent="0.25">
      <c r="A576" s="277" t="s">
        <v>2208</v>
      </c>
      <c r="B576" s="278"/>
      <c r="C576" s="191" t="s">
        <v>753</v>
      </c>
      <c r="D576" s="191" t="s">
        <v>797</v>
      </c>
      <c r="E576" s="191" t="s">
        <v>798</v>
      </c>
      <c r="F576" s="193" t="s">
        <v>2093</v>
      </c>
      <c r="G576" s="186" t="s">
        <v>799</v>
      </c>
      <c r="H576" s="183" t="s">
        <v>2142</v>
      </c>
      <c r="I576" s="186" t="s">
        <v>800</v>
      </c>
      <c r="J576" s="43">
        <v>1108</v>
      </c>
      <c r="K576" s="186" t="s">
        <v>310</v>
      </c>
      <c r="L576" s="201"/>
      <c r="M576" s="278"/>
      <c r="N576" s="211" t="s">
        <v>2206</v>
      </c>
      <c r="O576" s="211" t="str">
        <f>INDEX('Standard Descriptions'!$E:$E,MATCH(Guidance!E576,'Standard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6" s="290" t="s">
        <v>2207</v>
      </c>
      <c r="Q576" s="290" t="s">
        <v>310</v>
      </c>
      <c r="R576" s="290" t="str">
        <f t="shared" si="44"/>
        <v>Metal Products Except Machinery and Vehicles Electricity Use</v>
      </c>
      <c r="S576" s="290" t="str">
        <f t="shared" si="45"/>
        <v>//**Metal Products Except Machinery and Vehicles Electricity Use: **</v>
      </c>
      <c r="T576" s="277" t="str">
        <f t="shared" si="46"/>
        <v>//**Metal Products Except Machinery and Vehicles Electricity Use: **</v>
      </c>
      <c r="U576" s="306"/>
    </row>
    <row r="577" spans="1:21" s="331" customFormat="1" x14ac:dyDescent="0.25">
      <c r="A577" s="277" t="s">
        <v>2208</v>
      </c>
      <c r="B577" s="278"/>
      <c r="C577" s="191" t="s">
        <v>753</v>
      </c>
      <c r="D577" s="191" t="s">
        <v>797</v>
      </c>
      <c r="E577" s="191" t="s">
        <v>798</v>
      </c>
      <c r="F577" s="193" t="s">
        <v>2093</v>
      </c>
      <c r="G577" s="186" t="s">
        <v>806</v>
      </c>
      <c r="H577" s="183" t="s">
        <v>2142</v>
      </c>
      <c r="I577" s="186" t="s">
        <v>807</v>
      </c>
      <c r="J577" s="43">
        <v>1109</v>
      </c>
      <c r="K577" s="186" t="s">
        <v>332</v>
      </c>
      <c r="L577" s="201"/>
      <c r="M577" s="278"/>
      <c r="N577" s="211" t="s">
        <v>2206</v>
      </c>
      <c r="O577" s="211" t="str">
        <f>INDEX('Standard Descriptions'!$E:$E,MATCH(Guidance!E577,'Standard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7" s="290" t="s">
        <v>2207</v>
      </c>
      <c r="Q577" s="290" t="s">
        <v>310</v>
      </c>
      <c r="R577" s="290" t="str">
        <f t="shared" si="44"/>
        <v>Metal Products Except Machinery and Vehicles Coal Use</v>
      </c>
      <c r="S577" s="290" t="str">
        <f t="shared" si="45"/>
        <v>//**Metal Products Except Machinery and Vehicles Coal Use: **</v>
      </c>
      <c r="T577" s="277" t="str">
        <f t="shared" si="46"/>
        <v/>
      </c>
      <c r="U577" s="306"/>
    </row>
    <row r="578" spans="1:21" s="331" customFormat="1" x14ac:dyDescent="0.25">
      <c r="A578" s="277" t="s">
        <v>2208</v>
      </c>
      <c r="B578" s="278"/>
      <c r="C578" s="191" t="s">
        <v>753</v>
      </c>
      <c r="D578" s="191" t="s">
        <v>797</v>
      </c>
      <c r="E578" s="191" t="s">
        <v>798</v>
      </c>
      <c r="F578" s="193" t="s">
        <v>2093</v>
      </c>
      <c r="G578" s="186" t="s">
        <v>808</v>
      </c>
      <c r="H578" s="183" t="s">
        <v>2142</v>
      </c>
      <c r="I578" s="186" t="s">
        <v>809</v>
      </c>
      <c r="J578" s="43">
        <v>1110</v>
      </c>
      <c r="K578" s="186" t="s">
        <v>310</v>
      </c>
      <c r="L578" s="201"/>
      <c r="M578" s="278"/>
      <c r="N578" s="211" t="s">
        <v>2206</v>
      </c>
      <c r="O578" s="211" t="str">
        <f>INDEX('Standard Descriptions'!$E:$E,MATCH(Guidance!E578,'Standard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8" s="290" t="s">
        <v>2207</v>
      </c>
      <c r="Q578" s="290" t="s">
        <v>310</v>
      </c>
      <c r="R578" s="290" t="str">
        <f t="shared" si="44"/>
        <v>Metal Products Except Machinery and Vehicles Natural Gas Use</v>
      </c>
      <c r="S578" s="290" t="str">
        <f t="shared" si="45"/>
        <v>//**Metal Products Except Machinery and Vehicles Natural Gas Use: **</v>
      </c>
      <c r="T578" s="277" t="str">
        <f t="shared" si="46"/>
        <v>//**Metal Products Except Machinery and Vehicles Natural Gas Use: **</v>
      </c>
      <c r="U578" s="306"/>
    </row>
    <row r="579" spans="1:21" s="331" customFormat="1" x14ac:dyDescent="0.25">
      <c r="A579" s="277" t="s">
        <v>2208</v>
      </c>
      <c r="B579" s="278"/>
      <c r="C579" s="191" t="s">
        <v>753</v>
      </c>
      <c r="D579" s="191" t="s">
        <v>797</v>
      </c>
      <c r="E579" s="191" t="s">
        <v>798</v>
      </c>
      <c r="F579" s="193" t="s">
        <v>2093</v>
      </c>
      <c r="G579" s="186" t="s">
        <v>810</v>
      </c>
      <c r="H579" s="183" t="s">
        <v>2142</v>
      </c>
      <c r="I579" s="186" t="s">
        <v>811</v>
      </c>
      <c r="J579" s="43">
        <v>1111</v>
      </c>
      <c r="K579" s="186" t="s">
        <v>332</v>
      </c>
      <c r="L579" s="201"/>
      <c r="M579" s="278"/>
      <c r="N579" s="211" t="s">
        <v>2206</v>
      </c>
      <c r="O579" s="211" t="str">
        <f>INDEX('Standard Descriptions'!$E:$E,MATCH(Guidance!E579,'Standard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9" s="290" t="s">
        <v>2207</v>
      </c>
      <c r="Q579" s="290" t="s">
        <v>310</v>
      </c>
      <c r="R579" s="290" t="str">
        <f t="shared" si="44"/>
        <v>Metal Products Except Machinery and Vehicles Biomass Use</v>
      </c>
      <c r="S579" s="290" t="str">
        <f t="shared" si="45"/>
        <v>//**Metal Products Except Machinery and Vehicles Biomass Use: **</v>
      </c>
      <c r="T579" s="277" t="str">
        <f t="shared" si="46"/>
        <v/>
      </c>
      <c r="U579" s="306"/>
    </row>
    <row r="580" spans="1:21" s="331" customFormat="1" x14ac:dyDescent="0.25">
      <c r="A580" s="277" t="s">
        <v>2208</v>
      </c>
      <c r="B580" s="278"/>
      <c r="C580" s="191" t="s">
        <v>753</v>
      </c>
      <c r="D580" s="191" t="s">
        <v>797</v>
      </c>
      <c r="E580" s="191" t="s">
        <v>798</v>
      </c>
      <c r="F580" s="193" t="s">
        <v>2093</v>
      </c>
      <c r="G580" s="186" t="s">
        <v>812</v>
      </c>
      <c r="H580" s="183" t="s">
        <v>2142</v>
      </c>
      <c r="I580" s="186" t="s">
        <v>813</v>
      </c>
      <c r="J580" s="43">
        <v>1112</v>
      </c>
      <c r="K580" s="186" t="s">
        <v>310</v>
      </c>
      <c r="L580" s="201"/>
      <c r="M580" s="278"/>
      <c r="N580" s="211" t="s">
        <v>2206</v>
      </c>
      <c r="O580" s="211" t="str">
        <f>INDEX('Standard Descriptions'!$E:$E,MATCH(Guidance!E580,'Standard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0" s="290" t="s">
        <v>2207</v>
      </c>
      <c r="Q580" s="290" t="s">
        <v>310</v>
      </c>
      <c r="R580" s="290" t="str">
        <f t="shared" si="44"/>
        <v>Metal Products Except Machinery and Vehicles Petroleum Use</v>
      </c>
      <c r="S580" s="290" t="str">
        <f t="shared" si="45"/>
        <v>//**Metal Products Except Machinery and Vehicles Petroleum Use: **</v>
      </c>
      <c r="T580" s="277" t="str">
        <f t="shared" si="46"/>
        <v>//**Metal Products Except Machinery and Vehicles Petroleum Use: **</v>
      </c>
      <c r="U580" s="306"/>
    </row>
    <row r="581" spans="1:21" s="331" customFormat="1" x14ac:dyDescent="0.25">
      <c r="A581" s="277" t="s">
        <v>2208</v>
      </c>
      <c r="B581" s="278"/>
      <c r="C581" s="191" t="s">
        <v>753</v>
      </c>
      <c r="D581" s="191" t="s">
        <v>797</v>
      </c>
      <c r="E581" s="191" t="s">
        <v>798</v>
      </c>
      <c r="F581" s="193" t="s">
        <v>2093</v>
      </c>
      <c r="G581" s="186" t="s">
        <v>814</v>
      </c>
      <c r="H581" s="183" t="s">
        <v>2142</v>
      </c>
      <c r="I581" s="186" t="s">
        <v>815</v>
      </c>
      <c r="J581" s="43">
        <v>1113</v>
      </c>
      <c r="K581" s="186" t="s">
        <v>332</v>
      </c>
      <c r="L581" s="201"/>
      <c r="M581" s="278"/>
      <c r="N581" s="211" t="s">
        <v>2206</v>
      </c>
      <c r="O581" s="211" t="str">
        <f>INDEX('Standard Descriptions'!$E:$E,MATCH(Guidance!E581,'Standard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1" s="290" t="s">
        <v>2207</v>
      </c>
      <c r="Q581" s="290" t="s">
        <v>310</v>
      </c>
      <c r="R581" s="290" t="str">
        <f t="shared" si="44"/>
        <v>Metal Products Except Machinery and Vehicles Purchased Heat Use</v>
      </c>
      <c r="S581" s="290" t="str">
        <f t="shared" si="45"/>
        <v>//**Metal Products Except Machinery and Vehicles Purchased Heat Use: **</v>
      </c>
      <c r="T581" s="277" t="str">
        <f t="shared" si="46"/>
        <v/>
      </c>
      <c r="U581" s="306"/>
    </row>
    <row r="582" spans="1:21" s="331" customFormat="1" x14ac:dyDescent="0.25">
      <c r="A582" s="277" t="s">
        <v>2208</v>
      </c>
      <c r="B582" s="278"/>
      <c r="C582" s="191" t="s">
        <v>753</v>
      </c>
      <c r="D582" s="191" t="s">
        <v>797</v>
      </c>
      <c r="E582" s="191" t="s">
        <v>798</v>
      </c>
      <c r="F582" s="193" t="s">
        <v>2093</v>
      </c>
      <c r="G582" s="186" t="s">
        <v>816</v>
      </c>
      <c r="H582" s="183" t="s">
        <v>2142</v>
      </c>
      <c r="I582" s="186" t="s">
        <v>817</v>
      </c>
      <c r="J582" s="43">
        <v>1114</v>
      </c>
      <c r="K582" s="186" t="s">
        <v>332</v>
      </c>
      <c r="L582" s="201"/>
      <c r="M582" s="278"/>
      <c r="N582" s="211" t="s">
        <v>2206</v>
      </c>
      <c r="O582" s="211" t="str">
        <f>INDEX('Standard Descriptions'!$E:$E,MATCH(Guidance!E582,'Standard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2" s="290" t="s">
        <v>2207</v>
      </c>
      <c r="Q582" s="290" t="s">
        <v>310</v>
      </c>
      <c r="R582" s="290" t="str">
        <f t="shared" si="44"/>
        <v>Metal Products Except Machinery and Vehicles Crude Oil Use</v>
      </c>
      <c r="S582" s="290" t="str">
        <f t="shared" si="45"/>
        <v>//**Metal Products Except Machinery and Vehicles Crude Oil Use: **</v>
      </c>
      <c r="T582" s="277" t="str">
        <f t="shared" si="46"/>
        <v/>
      </c>
      <c r="U582" s="306"/>
    </row>
    <row r="583" spans="1:21" s="331" customFormat="1" x14ac:dyDescent="0.25">
      <c r="A583" s="277" t="s">
        <v>2208</v>
      </c>
      <c r="B583" s="278"/>
      <c r="C583" s="191" t="s">
        <v>753</v>
      </c>
      <c r="D583" s="191" t="s">
        <v>797</v>
      </c>
      <c r="E583" s="191" t="s">
        <v>798</v>
      </c>
      <c r="F583" s="193" t="s">
        <v>2093</v>
      </c>
      <c r="G583" s="186" t="s">
        <v>818</v>
      </c>
      <c r="H583" s="183" t="s">
        <v>2142</v>
      </c>
      <c r="I583" s="186" t="s">
        <v>819</v>
      </c>
      <c r="J583" s="43">
        <v>1115</v>
      </c>
      <c r="K583" s="186" t="s">
        <v>332</v>
      </c>
      <c r="L583" s="201"/>
      <c r="M583" s="278"/>
      <c r="N583" s="211" t="s">
        <v>2206</v>
      </c>
      <c r="O583" s="211" t="str">
        <f>INDEX('Standard Descriptions'!$E:$E,MATCH(Guidance!E583,'Standard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3" s="290" t="s">
        <v>2207</v>
      </c>
      <c r="Q583" s="290" t="s">
        <v>310</v>
      </c>
      <c r="R583" s="290" t="str">
        <f t="shared" si="44"/>
        <v>Metal Products Except Machinery and Vehicles Heavy or Residual Fuel Oil Use</v>
      </c>
      <c r="S583" s="290" t="str">
        <f t="shared" si="45"/>
        <v>//**Metal Products Except Machinery and Vehicles Heavy or Residual Fuel Oil Use: **</v>
      </c>
      <c r="T583" s="277" t="str">
        <f t="shared" si="46"/>
        <v/>
      </c>
      <c r="U583" s="306"/>
    </row>
    <row r="584" spans="1:21" s="331" customFormat="1" x14ac:dyDescent="0.25">
      <c r="A584" s="277" t="s">
        <v>2208</v>
      </c>
      <c r="B584" s="278"/>
      <c r="C584" s="191" t="s">
        <v>753</v>
      </c>
      <c r="D584" s="191" t="s">
        <v>797</v>
      </c>
      <c r="E584" s="191" t="s">
        <v>798</v>
      </c>
      <c r="F584" s="193" t="s">
        <v>2093</v>
      </c>
      <c r="G584" s="186" t="s">
        <v>820</v>
      </c>
      <c r="H584" s="183" t="s">
        <v>2142</v>
      </c>
      <c r="I584" s="186" t="s">
        <v>821</v>
      </c>
      <c r="J584" s="43">
        <v>1116</v>
      </c>
      <c r="K584" s="186" t="s">
        <v>310</v>
      </c>
      <c r="L584" s="201"/>
      <c r="M584" s="278"/>
      <c r="N584" s="211" t="s">
        <v>2206</v>
      </c>
      <c r="O584" s="211" t="str">
        <f>INDEX('Standard Descriptions'!$E:$E,MATCH(Guidance!E584,'Standard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4" s="290" t="s">
        <v>2207</v>
      </c>
      <c r="Q584" s="290" t="s">
        <v>310</v>
      </c>
      <c r="R584" s="290" t="str">
        <f t="shared" si="44"/>
        <v>Metal Products Except Machinery and Vehicles LPG Propane or Butane Use</v>
      </c>
      <c r="S584" s="290" t="str">
        <f t="shared" si="45"/>
        <v>//**Metal Products Except Machinery and Vehicles LPG Propane or Butane Use: **</v>
      </c>
      <c r="T584" s="277" t="str">
        <f t="shared" si="46"/>
        <v>//**Metal Products Except Machinery and Vehicles LPG Propane or Butane Use: **</v>
      </c>
      <c r="U584" s="306"/>
    </row>
    <row r="585" spans="1:21" s="331" customFormat="1" x14ac:dyDescent="0.25">
      <c r="A585" s="277" t="s">
        <v>2208</v>
      </c>
      <c r="B585" s="278"/>
      <c r="C585" s="191" t="s">
        <v>753</v>
      </c>
      <c r="D585" s="191" t="s">
        <v>797</v>
      </c>
      <c r="E585" s="191" t="s">
        <v>798</v>
      </c>
      <c r="F585" s="193" t="s">
        <v>2093</v>
      </c>
      <c r="G585" s="186" t="s">
        <v>822</v>
      </c>
      <c r="H585" s="183" t="s">
        <v>2142</v>
      </c>
      <c r="I585" s="186" t="s">
        <v>823</v>
      </c>
      <c r="J585" s="43">
        <v>1117</v>
      </c>
      <c r="K585" s="186" t="s">
        <v>332</v>
      </c>
      <c r="L585" s="201"/>
      <c r="M585" s="278"/>
      <c r="N585" s="211" t="s">
        <v>2206</v>
      </c>
      <c r="O585" s="211" t="str">
        <f>INDEX('Standard Descriptions'!$E:$E,MATCH(Guidance!E585,'Standard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5" s="290" t="s">
        <v>2207</v>
      </c>
      <c r="Q585" s="290" t="s">
        <v>310</v>
      </c>
      <c r="R585" s="290" t="str">
        <f t="shared" si="44"/>
        <v>Metal Products Except Machinery and Vehicles Hydrogen Use</v>
      </c>
      <c r="S585" s="290" t="str">
        <f t="shared" si="45"/>
        <v>//**Metal Products Except Machinery and Vehicles Hydrogen Use: **</v>
      </c>
      <c r="T585" s="277" t="str">
        <f t="shared" si="46"/>
        <v/>
      </c>
      <c r="U585" s="306"/>
    </row>
    <row r="586" spans="1:21" s="331" customFormat="1" x14ac:dyDescent="0.25">
      <c r="A586" s="277" t="s">
        <v>2208</v>
      </c>
      <c r="B586" s="278"/>
      <c r="C586" s="191" t="s">
        <v>753</v>
      </c>
      <c r="D586" s="191" t="s">
        <v>797</v>
      </c>
      <c r="E586" s="191" t="s">
        <v>798</v>
      </c>
      <c r="F586" s="193" t="s">
        <v>2091</v>
      </c>
      <c r="G586" s="186" t="s">
        <v>799</v>
      </c>
      <c r="H586" s="183" t="s">
        <v>2141</v>
      </c>
      <c r="I586" s="186" t="s">
        <v>800</v>
      </c>
      <c r="J586" s="43">
        <v>1118</v>
      </c>
      <c r="K586" s="186" t="s">
        <v>310</v>
      </c>
      <c r="L586" s="201"/>
      <c r="M586" s="278"/>
      <c r="N586" s="211" t="s">
        <v>2206</v>
      </c>
      <c r="O586" s="211" t="str">
        <f>INDEX('Standard Descriptions'!$E:$E,MATCH(Guidance!E586,'Standard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6" s="290" t="s">
        <v>2207</v>
      </c>
      <c r="Q586" s="290" t="s">
        <v>310</v>
      </c>
      <c r="R586" s="290" t="str">
        <f t="shared" si="44"/>
        <v>Computers and Electronics Electricity Use</v>
      </c>
      <c r="S586" s="290" t="str">
        <f t="shared" si="45"/>
        <v>//**Computers and Electronics Electricity Use: **</v>
      </c>
      <c r="T586" s="277" t="str">
        <f t="shared" si="46"/>
        <v>//**Computers and Electronics Electricity Use: **</v>
      </c>
      <c r="U586" s="306"/>
    </row>
    <row r="587" spans="1:21" s="331" customFormat="1" x14ac:dyDescent="0.25">
      <c r="A587" s="277" t="s">
        <v>2208</v>
      </c>
      <c r="B587" s="278"/>
      <c r="C587" s="191" t="s">
        <v>753</v>
      </c>
      <c r="D587" s="191" t="s">
        <v>797</v>
      </c>
      <c r="E587" s="191" t="s">
        <v>798</v>
      </c>
      <c r="F587" s="193" t="s">
        <v>2091</v>
      </c>
      <c r="G587" s="186" t="s">
        <v>806</v>
      </c>
      <c r="H587" s="183" t="s">
        <v>2141</v>
      </c>
      <c r="I587" s="186" t="s">
        <v>807</v>
      </c>
      <c r="J587" s="43">
        <v>1119</v>
      </c>
      <c r="K587" s="186" t="s">
        <v>332</v>
      </c>
      <c r="L587" s="201"/>
      <c r="M587" s="278"/>
      <c r="N587" s="211" t="s">
        <v>2206</v>
      </c>
      <c r="O587" s="211" t="str">
        <f>INDEX('Standard Descriptions'!$E:$E,MATCH(Guidance!E587,'Standard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7" s="290" t="s">
        <v>2207</v>
      </c>
      <c r="Q587" s="290" t="s">
        <v>310</v>
      </c>
      <c r="R587" s="290" t="str">
        <f t="shared" si="44"/>
        <v>Computers and Electronics Coal Use</v>
      </c>
      <c r="S587" s="290" t="str">
        <f t="shared" si="45"/>
        <v>//**Computers and Electronics Coal Use: **</v>
      </c>
      <c r="T587" s="277" t="str">
        <f t="shared" si="46"/>
        <v/>
      </c>
      <c r="U587" s="306"/>
    </row>
    <row r="588" spans="1:21" s="331" customFormat="1" x14ac:dyDescent="0.25">
      <c r="A588" s="277" t="s">
        <v>2208</v>
      </c>
      <c r="B588" s="278"/>
      <c r="C588" s="191" t="s">
        <v>753</v>
      </c>
      <c r="D588" s="191" t="s">
        <v>797</v>
      </c>
      <c r="E588" s="191" t="s">
        <v>798</v>
      </c>
      <c r="F588" s="193" t="s">
        <v>2091</v>
      </c>
      <c r="G588" s="186" t="s">
        <v>808</v>
      </c>
      <c r="H588" s="183" t="s">
        <v>2141</v>
      </c>
      <c r="I588" s="186" t="s">
        <v>809</v>
      </c>
      <c r="J588" s="43">
        <v>1120</v>
      </c>
      <c r="K588" s="186" t="s">
        <v>310</v>
      </c>
      <c r="L588" s="201"/>
      <c r="M588" s="278"/>
      <c r="N588" s="211" t="s">
        <v>2206</v>
      </c>
      <c r="O588" s="211" t="str">
        <f>INDEX('Standard Descriptions'!$E:$E,MATCH(Guidance!E588,'Standard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8" s="290" t="s">
        <v>2207</v>
      </c>
      <c r="Q588" s="290" t="s">
        <v>310</v>
      </c>
      <c r="R588" s="290" t="str">
        <f t="shared" si="44"/>
        <v>Computers and Electronics Natural Gas Use</v>
      </c>
      <c r="S588" s="290" t="str">
        <f t="shared" si="45"/>
        <v>//**Computers and Electronics Natural Gas Use: **</v>
      </c>
      <c r="T588" s="277" t="str">
        <f t="shared" si="46"/>
        <v>//**Computers and Electronics Natural Gas Use: **</v>
      </c>
      <c r="U588" s="306"/>
    </row>
    <row r="589" spans="1:21" s="331" customFormat="1" x14ac:dyDescent="0.25">
      <c r="A589" s="277" t="s">
        <v>2208</v>
      </c>
      <c r="B589" s="278"/>
      <c r="C589" s="191" t="s">
        <v>753</v>
      </c>
      <c r="D589" s="191" t="s">
        <v>797</v>
      </c>
      <c r="E589" s="191" t="s">
        <v>798</v>
      </c>
      <c r="F589" s="193" t="s">
        <v>2091</v>
      </c>
      <c r="G589" s="186" t="s">
        <v>810</v>
      </c>
      <c r="H589" s="183" t="s">
        <v>2141</v>
      </c>
      <c r="I589" s="186" t="s">
        <v>811</v>
      </c>
      <c r="J589" s="43">
        <v>1121</v>
      </c>
      <c r="K589" s="186" t="s">
        <v>332</v>
      </c>
      <c r="L589" s="201"/>
      <c r="M589" s="278"/>
      <c r="N589" s="211" t="s">
        <v>2206</v>
      </c>
      <c r="O589" s="211" t="str">
        <f>INDEX('Standard Descriptions'!$E:$E,MATCH(Guidance!E589,'Standard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9" s="290" t="s">
        <v>2207</v>
      </c>
      <c r="Q589" s="290" t="s">
        <v>310</v>
      </c>
      <c r="R589" s="290" t="str">
        <f t="shared" si="44"/>
        <v>Computers and Electronics Biomass Use</v>
      </c>
      <c r="S589" s="290" t="str">
        <f t="shared" si="45"/>
        <v>//**Computers and Electronics Biomass Use: **</v>
      </c>
      <c r="T589" s="277" t="str">
        <f t="shared" si="46"/>
        <v/>
      </c>
      <c r="U589" s="306"/>
    </row>
    <row r="590" spans="1:21" s="331" customFormat="1" x14ac:dyDescent="0.25">
      <c r="A590" s="277" t="s">
        <v>2208</v>
      </c>
      <c r="B590" s="278"/>
      <c r="C590" s="191" t="s">
        <v>753</v>
      </c>
      <c r="D590" s="191" t="s">
        <v>797</v>
      </c>
      <c r="E590" s="191" t="s">
        <v>798</v>
      </c>
      <c r="F590" s="193" t="s">
        <v>2091</v>
      </c>
      <c r="G590" s="186" t="s">
        <v>812</v>
      </c>
      <c r="H590" s="183" t="s">
        <v>2141</v>
      </c>
      <c r="I590" s="186" t="s">
        <v>813</v>
      </c>
      <c r="J590" s="43">
        <v>1122</v>
      </c>
      <c r="K590" s="186" t="s">
        <v>310</v>
      </c>
      <c r="L590" s="201"/>
      <c r="M590" s="278"/>
      <c r="N590" s="211" t="s">
        <v>2206</v>
      </c>
      <c r="O590" s="211" t="str">
        <f>INDEX('Standard Descriptions'!$E:$E,MATCH(Guidance!E590,'Standard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0" s="290" t="s">
        <v>2207</v>
      </c>
      <c r="Q590" s="290" t="s">
        <v>310</v>
      </c>
      <c r="R590" s="290" t="str">
        <f t="shared" si="44"/>
        <v>Computers and Electronics Petroleum Use</v>
      </c>
      <c r="S590" s="290" t="str">
        <f t="shared" si="45"/>
        <v>//**Computers and Electronics Petroleum Use: **</v>
      </c>
      <c r="T590" s="277" t="str">
        <f t="shared" si="46"/>
        <v>//**Computers and Electronics Petroleum Use: **</v>
      </c>
      <c r="U590" s="306"/>
    </row>
    <row r="591" spans="1:21" s="331" customFormat="1" x14ac:dyDescent="0.25">
      <c r="A591" s="277" t="s">
        <v>2208</v>
      </c>
      <c r="B591" s="278"/>
      <c r="C591" s="191" t="s">
        <v>753</v>
      </c>
      <c r="D591" s="191" t="s">
        <v>797</v>
      </c>
      <c r="E591" s="191" t="s">
        <v>798</v>
      </c>
      <c r="F591" s="193" t="s">
        <v>2091</v>
      </c>
      <c r="G591" s="186" t="s">
        <v>814</v>
      </c>
      <c r="H591" s="183" t="s">
        <v>2141</v>
      </c>
      <c r="I591" s="186" t="s">
        <v>815</v>
      </c>
      <c r="J591" s="43">
        <v>1123</v>
      </c>
      <c r="K591" s="186" t="s">
        <v>332</v>
      </c>
      <c r="L591" s="201"/>
      <c r="M591" s="278"/>
      <c r="N591" s="211" t="s">
        <v>2206</v>
      </c>
      <c r="O591" s="211" t="str">
        <f>INDEX('Standard Descriptions'!$E:$E,MATCH(Guidance!E591,'Standard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1" s="290" t="s">
        <v>2207</v>
      </c>
      <c r="Q591" s="290" t="s">
        <v>310</v>
      </c>
      <c r="R591" s="290" t="str">
        <f t="shared" si="44"/>
        <v>Computers and Electronics Purchased Heat Use</v>
      </c>
      <c r="S591" s="290" t="str">
        <f t="shared" si="45"/>
        <v>//**Computers and Electronics Purchased Heat Use: **</v>
      </c>
      <c r="T591" s="277" t="str">
        <f t="shared" si="46"/>
        <v/>
      </c>
      <c r="U591" s="306"/>
    </row>
    <row r="592" spans="1:21" s="331" customFormat="1" x14ac:dyDescent="0.25">
      <c r="A592" s="277" t="s">
        <v>2208</v>
      </c>
      <c r="B592" s="278"/>
      <c r="C592" s="191" t="s">
        <v>753</v>
      </c>
      <c r="D592" s="191" t="s">
        <v>797</v>
      </c>
      <c r="E592" s="191" t="s">
        <v>798</v>
      </c>
      <c r="F592" s="193" t="s">
        <v>2091</v>
      </c>
      <c r="G592" s="186" t="s">
        <v>816</v>
      </c>
      <c r="H592" s="183" t="s">
        <v>2141</v>
      </c>
      <c r="I592" s="186" t="s">
        <v>817</v>
      </c>
      <c r="J592" s="43">
        <v>1124</v>
      </c>
      <c r="K592" s="186" t="s">
        <v>332</v>
      </c>
      <c r="L592" s="201"/>
      <c r="M592" s="278"/>
      <c r="N592" s="211" t="s">
        <v>2206</v>
      </c>
      <c r="O592" s="211" t="str">
        <f>INDEX('Standard Descriptions'!$E:$E,MATCH(Guidance!E592,'Standard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2" s="290" t="s">
        <v>2207</v>
      </c>
      <c r="Q592" s="290" t="s">
        <v>310</v>
      </c>
      <c r="R592" s="290" t="str">
        <f t="shared" si="44"/>
        <v>Computers and Electronics Crude Oil Use</v>
      </c>
      <c r="S592" s="290" t="str">
        <f t="shared" si="45"/>
        <v>//**Computers and Electronics Crude Oil Use: **</v>
      </c>
      <c r="T592" s="277" t="str">
        <f t="shared" si="46"/>
        <v/>
      </c>
      <c r="U592" s="306"/>
    </row>
    <row r="593" spans="1:21" s="331" customFormat="1" x14ac:dyDescent="0.25">
      <c r="A593" s="277" t="s">
        <v>2208</v>
      </c>
      <c r="B593" s="278"/>
      <c r="C593" s="191" t="s">
        <v>753</v>
      </c>
      <c r="D593" s="191" t="s">
        <v>797</v>
      </c>
      <c r="E593" s="191" t="s">
        <v>798</v>
      </c>
      <c r="F593" s="193" t="s">
        <v>2091</v>
      </c>
      <c r="G593" s="186" t="s">
        <v>818</v>
      </c>
      <c r="H593" s="183" t="s">
        <v>2141</v>
      </c>
      <c r="I593" s="186" t="s">
        <v>819</v>
      </c>
      <c r="J593" s="43">
        <v>1125</v>
      </c>
      <c r="K593" s="186" t="s">
        <v>332</v>
      </c>
      <c r="L593" s="201"/>
      <c r="M593" s="278"/>
      <c r="N593" s="211" t="s">
        <v>2206</v>
      </c>
      <c r="O593" s="211" t="str">
        <f>INDEX('Standard Descriptions'!$E:$E,MATCH(Guidance!E593,'Standard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3" s="290" t="s">
        <v>2207</v>
      </c>
      <c r="Q593" s="290" t="s">
        <v>310</v>
      </c>
      <c r="R593" s="290" t="str">
        <f t="shared" si="44"/>
        <v>Computers and Electronics Heavy or Residual Fuel Oil Use</v>
      </c>
      <c r="S593" s="290" t="str">
        <f t="shared" si="45"/>
        <v>//**Computers and Electronics Heavy or Residual Fuel Oil Use: **</v>
      </c>
      <c r="T593" s="277" t="str">
        <f t="shared" si="46"/>
        <v/>
      </c>
      <c r="U593" s="306"/>
    </row>
    <row r="594" spans="1:21" s="331" customFormat="1" x14ac:dyDescent="0.25">
      <c r="A594" s="277" t="s">
        <v>2208</v>
      </c>
      <c r="B594" s="278"/>
      <c r="C594" s="191" t="s">
        <v>753</v>
      </c>
      <c r="D594" s="191" t="s">
        <v>797</v>
      </c>
      <c r="E594" s="191" t="s">
        <v>798</v>
      </c>
      <c r="F594" s="193" t="s">
        <v>2091</v>
      </c>
      <c r="G594" s="186" t="s">
        <v>820</v>
      </c>
      <c r="H594" s="183" t="s">
        <v>2141</v>
      </c>
      <c r="I594" s="186" t="s">
        <v>821</v>
      </c>
      <c r="J594" s="43">
        <v>1126</v>
      </c>
      <c r="K594" s="186" t="s">
        <v>310</v>
      </c>
      <c r="L594" s="201"/>
      <c r="M594" s="278"/>
      <c r="N594" s="211" t="s">
        <v>2206</v>
      </c>
      <c r="O594" s="211" t="str">
        <f>INDEX('Standard Descriptions'!$E:$E,MATCH(Guidance!E594,'Standard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4" s="290" t="s">
        <v>2207</v>
      </c>
      <c r="Q594" s="290" t="s">
        <v>310</v>
      </c>
      <c r="R594" s="290" t="str">
        <f t="shared" si="44"/>
        <v>Computers and Electronics LPG Propane or Butane Use</v>
      </c>
      <c r="S594" s="290" t="str">
        <f t="shared" si="45"/>
        <v>//**Computers and Electronics LPG Propane or Butane Use: **</v>
      </c>
      <c r="T594" s="277" t="str">
        <f t="shared" si="46"/>
        <v>//**Computers and Electronics LPG Propane or Butane Use: **</v>
      </c>
      <c r="U594" s="306"/>
    </row>
    <row r="595" spans="1:21" s="331" customFormat="1" x14ac:dyDescent="0.25">
      <c r="A595" s="277" t="s">
        <v>2208</v>
      </c>
      <c r="B595" s="278"/>
      <c r="C595" s="191" t="s">
        <v>753</v>
      </c>
      <c r="D595" s="191" t="s">
        <v>797</v>
      </c>
      <c r="E595" s="191" t="s">
        <v>798</v>
      </c>
      <c r="F595" s="193" t="s">
        <v>2091</v>
      </c>
      <c r="G595" s="186" t="s">
        <v>822</v>
      </c>
      <c r="H595" s="183" t="s">
        <v>2141</v>
      </c>
      <c r="I595" s="186" t="s">
        <v>823</v>
      </c>
      <c r="J595" s="43">
        <v>1127</v>
      </c>
      <c r="K595" s="186" t="s">
        <v>332</v>
      </c>
      <c r="L595" s="201"/>
      <c r="M595" s="278"/>
      <c r="N595" s="211" t="s">
        <v>2206</v>
      </c>
      <c r="O595" s="211" t="str">
        <f>INDEX('Standard Descriptions'!$E:$E,MATCH(Guidance!E595,'Standard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5" s="290" t="s">
        <v>2207</v>
      </c>
      <c r="Q595" s="290" t="s">
        <v>310</v>
      </c>
      <c r="R595" s="290" t="str">
        <f t="shared" si="44"/>
        <v>Computers and Electronics Hydrogen Use</v>
      </c>
      <c r="S595" s="290" t="str">
        <f t="shared" si="45"/>
        <v>//**Computers and Electronics Hydrogen Use: **</v>
      </c>
      <c r="T595" s="277" t="str">
        <f t="shared" si="46"/>
        <v/>
      </c>
      <c r="U595" s="306"/>
    </row>
    <row r="596" spans="1:21" s="331" customFormat="1" x14ac:dyDescent="0.25">
      <c r="A596" s="277" t="s">
        <v>2208</v>
      </c>
      <c r="B596" s="278"/>
      <c r="C596" s="191" t="s">
        <v>753</v>
      </c>
      <c r="D596" s="191" t="s">
        <v>797</v>
      </c>
      <c r="E596" s="191" t="s">
        <v>798</v>
      </c>
      <c r="F596" s="193" t="s">
        <v>2089</v>
      </c>
      <c r="G596" s="186" t="s">
        <v>799</v>
      </c>
      <c r="H596" s="183" t="s">
        <v>2140</v>
      </c>
      <c r="I596" s="186" t="s">
        <v>800</v>
      </c>
      <c r="J596" s="43">
        <v>1128</v>
      </c>
      <c r="K596" s="186" t="s">
        <v>310</v>
      </c>
      <c r="L596" s="201"/>
      <c r="M596" s="278"/>
      <c r="N596" s="211" t="s">
        <v>2206</v>
      </c>
      <c r="O596" s="211" t="str">
        <f>INDEX('Standard Descriptions'!$E:$E,MATCH(Guidance!E596,'Standard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6" s="290" t="s">
        <v>2207</v>
      </c>
      <c r="Q596" s="290" t="s">
        <v>310</v>
      </c>
      <c r="R596" s="290" t="str">
        <f t="shared" si="44"/>
        <v>Appliances and Electrical Equipment Electricity Use</v>
      </c>
      <c r="S596" s="290" t="str">
        <f t="shared" si="45"/>
        <v>//**Appliances and Electrical Equipment Electricity Use: **</v>
      </c>
      <c r="T596" s="277" t="str">
        <f t="shared" si="46"/>
        <v>//**Appliances and Electrical Equipment Electricity Use: **</v>
      </c>
      <c r="U596" s="306"/>
    </row>
    <row r="597" spans="1:21" s="331" customFormat="1" x14ac:dyDescent="0.25">
      <c r="A597" s="277" t="s">
        <v>2208</v>
      </c>
      <c r="B597" s="278"/>
      <c r="C597" s="191" t="s">
        <v>753</v>
      </c>
      <c r="D597" s="191" t="s">
        <v>797</v>
      </c>
      <c r="E597" s="191" t="s">
        <v>798</v>
      </c>
      <c r="F597" s="193" t="s">
        <v>2089</v>
      </c>
      <c r="G597" s="186" t="s">
        <v>806</v>
      </c>
      <c r="H597" s="183" t="s">
        <v>2140</v>
      </c>
      <c r="I597" s="186" t="s">
        <v>807</v>
      </c>
      <c r="J597" s="43">
        <v>1129</v>
      </c>
      <c r="K597" s="186" t="s">
        <v>332</v>
      </c>
      <c r="L597" s="201"/>
      <c r="M597" s="278"/>
      <c r="N597" s="211" t="s">
        <v>2206</v>
      </c>
      <c r="O597" s="211" t="str">
        <f>INDEX('Standard Descriptions'!$E:$E,MATCH(Guidance!E597,'Standard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7" s="290" t="s">
        <v>2207</v>
      </c>
      <c r="Q597" s="290" t="s">
        <v>310</v>
      </c>
      <c r="R597" s="290" t="str">
        <f t="shared" si="44"/>
        <v>Appliances and Electrical Equipment Coal Use</v>
      </c>
      <c r="S597" s="290" t="str">
        <f t="shared" si="45"/>
        <v>//**Appliances and Electrical Equipment Coal Use: **</v>
      </c>
      <c r="T597" s="277" t="str">
        <f t="shared" si="46"/>
        <v/>
      </c>
      <c r="U597" s="306"/>
    </row>
    <row r="598" spans="1:21" s="331" customFormat="1" x14ac:dyDescent="0.25">
      <c r="A598" s="277" t="s">
        <v>2208</v>
      </c>
      <c r="B598" s="278"/>
      <c r="C598" s="191" t="s">
        <v>753</v>
      </c>
      <c r="D598" s="191" t="s">
        <v>797</v>
      </c>
      <c r="E598" s="191" t="s">
        <v>798</v>
      </c>
      <c r="F598" s="193" t="s">
        <v>2089</v>
      </c>
      <c r="G598" s="186" t="s">
        <v>808</v>
      </c>
      <c r="H598" s="183" t="s">
        <v>2140</v>
      </c>
      <c r="I598" s="186" t="s">
        <v>809</v>
      </c>
      <c r="J598" s="43">
        <v>1130</v>
      </c>
      <c r="K598" s="186" t="s">
        <v>310</v>
      </c>
      <c r="L598" s="201"/>
      <c r="M598" s="278"/>
      <c r="N598" s="211" t="s">
        <v>2206</v>
      </c>
      <c r="O598" s="211" t="str">
        <f>INDEX('Standard Descriptions'!$E:$E,MATCH(Guidance!E598,'Standard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8" s="290" t="s">
        <v>2207</v>
      </c>
      <c r="Q598" s="290" t="s">
        <v>310</v>
      </c>
      <c r="R598" s="290" t="str">
        <f t="shared" si="44"/>
        <v>Appliances and Electrical Equipment Natural Gas Use</v>
      </c>
      <c r="S598" s="290" t="str">
        <f t="shared" si="45"/>
        <v>//**Appliances and Electrical Equipment Natural Gas Use: **</v>
      </c>
      <c r="T598" s="277" t="str">
        <f t="shared" si="46"/>
        <v>//**Appliances and Electrical Equipment Natural Gas Use: **</v>
      </c>
      <c r="U598" s="306"/>
    </row>
    <row r="599" spans="1:21" s="331" customFormat="1" x14ac:dyDescent="0.25">
      <c r="A599" s="277" t="s">
        <v>2208</v>
      </c>
      <c r="B599" s="278"/>
      <c r="C599" s="191" t="s">
        <v>753</v>
      </c>
      <c r="D599" s="191" t="s">
        <v>797</v>
      </c>
      <c r="E599" s="191" t="s">
        <v>798</v>
      </c>
      <c r="F599" s="193" t="s">
        <v>2089</v>
      </c>
      <c r="G599" s="186" t="s">
        <v>810</v>
      </c>
      <c r="H599" s="183" t="s">
        <v>2140</v>
      </c>
      <c r="I599" s="186" t="s">
        <v>811</v>
      </c>
      <c r="J599" s="43">
        <v>1131</v>
      </c>
      <c r="K599" s="186" t="s">
        <v>332</v>
      </c>
      <c r="L599" s="201"/>
      <c r="M599" s="278"/>
      <c r="N599" s="211" t="s">
        <v>2206</v>
      </c>
      <c r="O599" s="211" t="str">
        <f>INDEX('Standard Descriptions'!$E:$E,MATCH(Guidance!E599,'Standard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9" s="290" t="s">
        <v>2207</v>
      </c>
      <c r="Q599" s="290" t="s">
        <v>310</v>
      </c>
      <c r="R599" s="290" t="str">
        <f t="shared" si="44"/>
        <v>Appliances and Electrical Equipment Biomass Use</v>
      </c>
      <c r="S599" s="290" t="str">
        <f t="shared" si="45"/>
        <v>//**Appliances and Electrical Equipment Biomass Use: **</v>
      </c>
      <c r="T599" s="277" t="str">
        <f t="shared" si="46"/>
        <v/>
      </c>
      <c r="U599" s="306"/>
    </row>
    <row r="600" spans="1:21" s="331" customFormat="1" x14ac:dyDescent="0.25">
      <c r="A600" s="277" t="s">
        <v>2208</v>
      </c>
      <c r="B600" s="278"/>
      <c r="C600" s="191" t="s">
        <v>753</v>
      </c>
      <c r="D600" s="191" t="s">
        <v>797</v>
      </c>
      <c r="E600" s="191" t="s">
        <v>798</v>
      </c>
      <c r="F600" s="193" t="s">
        <v>2089</v>
      </c>
      <c r="G600" s="186" t="s">
        <v>812</v>
      </c>
      <c r="H600" s="183" t="s">
        <v>2140</v>
      </c>
      <c r="I600" s="186" t="s">
        <v>813</v>
      </c>
      <c r="J600" s="43">
        <v>1132</v>
      </c>
      <c r="K600" s="186" t="s">
        <v>310</v>
      </c>
      <c r="L600" s="201"/>
      <c r="M600" s="278"/>
      <c r="N600" s="211" t="s">
        <v>2206</v>
      </c>
      <c r="O600" s="211" t="str">
        <f>INDEX('Standard Descriptions'!$E:$E,MATCH(Guidance!E600,'Standard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0" s="290" t="s">
        <v>2207</v>
      </c>
      <c r="Q600" s="290" t="s">
        <v>310</v>
      </c>
      <c r="R600" s="290" t="str">
        <f t="shared" si="44"/>
        <v>Appliances and Electrical Equipment Petroleum Use</v>
      </c>
      <c r="S600" s="290" t="str">
        <f t="shared" si="45"/>
        <v>//**Appliances and Electrical Equipment Petroleum Use: **</v>
      </c>
      <c r="T600" s="277" t="str">
        <f t="shared" si="46"/>
        <v>//**Appliances and Electrical Equipment Petroleum Use: **</v>
      </c>
      <c r="U600" s="306"/>
    </row>
    <row r="601" spans="1:21" s="331" customFormat="1" x14ac:dyDescent="0.25">
      <c r="A601" s="277" t="s">
        <v>2208</v>
      </c>
      <c r="B601" s="278"/>
      <c r="C601" s="191" t="s">
        <v>753</v>
      </c>
      <c r="D601" s="191" t="s">
        <v>797</v>
      </c>
      <c r="E601" s="191" t="s">
        <v>798</v>
      </c>
      <c r="F601" s="193" t="s">
        <v>2089</v>
      </c>
      <c r="G601" s="186" t="s">
        <v>814</v>
      </c>
      <c r="H601" s="183" t="s">
        <v>2140</v>
      </c>
      <c r="I601" s="186" t="s">
        <v>815</v>
      </c>
      <c r="J601" s="43">
        <v>1133</v>
      </c>
      <c r="K601" s="186" t="s">
        <v>332</v>
      </c>
      <c r="L601" s="201"/>
      <c r="M601" s="278"/>
      <c r="N601" s="211" t="s">
        <v>2206</v>
      </c>
      <c r="O601" s="211" t="str">
        <f>INDEX('Standard Descriptions'!$E:$E,MATCH(Guidance!E601,'Standard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1" s="290" t="s">
        <v>2207</v>
      </c>
      <c r="Q601" s="290" t="s">
        <v>310</v>
      </c>
      <c r="R601" s="290" t="str">
        <f t="shared" si="44"/>
        <v>Appliances and Electrical Equipment Purchased Heat Use</v>
      </c>
      <c r="S601" s="290" t="str">
        <f t="shared" si="45"/>
        <v>//**Appliances and Electrical Equipment Purchased Heat Use: **</v>
      </c>
      <c r="T601" s="277" t="str">
        <f t="shared" si="46"/>
        <v/>
      </c>
      <c r="U601" s="306"/>
    </row>
    <row r="602" spans="1:21" s="331" customFormat="1" x14ac:dyDescent="0.25">
      <c r="A602" s="277" t="s">
        <v>2208</v>
      </c>
      <c r="B602" s="278"/>
      <c r="C602" s="191" t="s">
        <v>753</v>
      </c>
      <c r="D602" s="191" t="s">
        <v>797</v>
      </c>
      <c r="E602" s="191" t="s">
        <v>798</v>
      </c>
      <c r="F602" s="193" t="s">
        <v>2089</v>
      </c>
      <c r="G602" s="186" t="s">
        <v>816</v>
      </c>
      <c r="H602" s="183" t="s">
        <v>2140</v>
      </c>
      <c r="I602" s="186" t="s">
        <v>817</v>
      </c>
      <c r="J602" s="43">
        <v>1134</v>
      </c>
      <c r="K602" s="186" t="s">
        <v>332</v>
      </c>
      <c r="L602" s="201"/>
      <c r="M602" s="278"/>
      <c r="N602" s="211" t="s">
        <v>2206</v>
      </c>
      <c r="O602" s="211" t="str">
        <f>INDEX('Standard Descriptions'!$E:$E,MATCH(Guidance!E602,'Standard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2" s="290" t="s">
        <v>2207</v>
      </c>
      <c r="Q602" s="290" t="s">
        <v>310</v>
      </c>
      <c r="R602" s="290" t="str">
        <f t="shared" si="44"/>
        <v>Appliances and Electrical Equipment Crude Oil Use</v>
      </c>
      <c r="S602" s="290" t="str">
        <f t="shared" si="45"/>
        <v>//**Appliances and Electrical Equipment Crude Oil Use: **</v>
      </c>
      <c r="T602" s="277" t="str">
        <f t="shared" si="46"/>
        <v/>
      </c>
      <c r="U602" s="306"/>
    </row>
    <row r="603" spans="1:21" s="331" customFormat="1" x14ac:dyDescent="0.25">
      <c r="A603" s="277" t="s">
        <v>2208</v>
      </c>
      <c r="B603" s="278"/>
      <c r="C603" s="191" t="s">
        <v>753</v>
      </c>
      <c r="D603" s="191" t="s">
        <v>797</v>
      </c>
      <c r="E603" s="191" t="s">
        <v>798</v>
      </c>
      <c r="F603" s="193" t="s">
        <v>2089</v>
      </c>
      <c r="G603" s="186" t="s">
        <v>818</v>
      </c>
      <c r="H603" s="183" t="s">
        <v>2140</v>
      </c>
      <c r="I603" s="186" t="s">
        <v>819</v>
      </c>
      <c r="J603" s="43">
        <v>1135</v>
      </c>
      <c r="K603" s="186" t="s">
        <v>332</v>
      </c>
      <c r="L603" s="201"/>
      <c r="M603" s="278"/>
      <c r="N603" s="211" t="s">
        <v>2206</v>
      </c>
      <c r="O603" s="211" t="str">
        <f>INDEX('Standard Descriptions'!$E:$E,MATCH(Guidance!E603,'Standard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3" s="290" t="s">
        <v>2207</v>
      </c>
      <c r="Q603" s="290" t="s">
        <v>310</v>
      </c>
      <c r="R603" s="290" t="str">
        <f t="shared" si="44"/>
        <v>Appliances and Electrical Equipment Heavy or Residual Fuel Oil Use</v>
      </c>
      <c r="S603" s="290" t="str">
        <f t="shared" si="45"/>
        <v>//**Appliances and Electrical Equipment Heavy or Residual Fuel Oil Use: **</v>
      </c>
      <c r="T603" s="277" t="str">
        <f t="shared" si="46"/>
        <v/>
      </c>
      <c r="U603" s="306"/>
    </row>
    <row r="604" spans="1:21" s="331" customFormat="1" x14ac:dyDescent="0.25">
      <c r="A604" s="277" t="s">
        <v>2208</v>
      </c>
      <c r="B604" s="278"/>
      <c r="C604" s="191" t="s">
        <v>753</v>
      </c>
      <c r="D604" s="191" t="s">
        <v>797</v>
      </c>
      <c r="E604" s="191" t="s">
        <v>798</v>
      </c>
      <c r="F604" s="193" t="s">
        <v>2089</v>
      </c>
      <c r="G604" s="186" t="s">
        <v>820</v>
      </c>
      <c r="H604" s="183" t="s">
        <v>2140</v>
      </c>
      <c r="I604" s="186" t="s">
        <v>821</v>
      </c>
      <c r="J604" s="43">
        <v>1136</v>
      </c>
      <c r="K604" s="186" t="s">
        <v>310</v>
      </c>
      <c r="L604" s="201"/>
      <c r="M604" s="278"/>
      <c r="N604" s="211" t="s">
        <v>2206</v>
      </c>
      <c r="O604" s="211" t="str">
        <f>INDEX('Standard Descriptions'!$E:$E,MATCH(Guidance!E604,'Standard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4" s="290" t="s">
        <v>2207</v>
      </c>
      <c r="Q604" s="290" t="s">
        <v>310</v>
      </c>
      <c r="R604" s="290" t="str">
        <f t="shared" si="44"/>
        <v>Appliances and Electrical Equipment LPG Propane or Butane Use</v>
      </c>
      <c r="S604" s="290" t="str">
        <f t="shared" si="45"/>
        <v>//**Appliances and Electrical Equipment LPG Propane or Butane Use: **</v>
      </c>
      <c r="T604" s="277" t="str">
        <f t="shared" si="46"/>
        <v>//**Appliances and Electrical Equipment LPG Propane or Butane Use: **</v>
      </c>
      <c r="U604" s="306"/>
    </row>
    <row r="605" spans="1:21" s="331" customFormat="1" x14ac:dyDescent="0.25">
      <c r="A605" s="277" t="s">
        <v>2208</v>
      </c>
      <c r="B605" s="278"/>
      <c r="C605" s="191" t="s">
        <v>753</v>
      </c>
      <c r="D605" s="191" t="s">
        <v>797</v>
      </c>
      <c r="E605" s="191" t="s">
        <v>798</v>
      </c>
      <c r="F605" s="193" t="s">
        <v>2089</v>
      </c>
      <c r="G605" s="186" t="s">
        <v>822</v>
      </c>
      <c r="H605" s="183" t="s">
        <v>2140</v>
      </c>
      <c r="I605" s="186" t="s">
        <v>823</v>
      </c>
      <c r="J605" s="43">
        <v>1137</v>
      </c>
      <c r="K605" s="186" t="s">
        <v>332</v>
      </c>
      <c r="L605" s="201"/>
      <c r="M605" s="278"/>
      <c r="N605" s="211" t="s">
        <v>2206</v>
      </c>
      <c r="O605" s="211" t="str">
        <f>INDEX('Standard Descriptions'!$E:$E,MATCH(Guidance!E605,'Standard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5" s="290" t="s">
        <v>2207</v>
      </c>
      <c r="Q605" s="290" t="s">
        <v>310</v>
      </c>
      <c r="R605" s="290" t="str">
        <f t="shared" si="44"/>
        <v>Appliances and Electrical Equipment Hydrogen Use</v>
      </c>
      <c r="S605" s="290" t="str">
        <f t="shared" si="45"/>
        <v>//**Appliances and Electrical Equipment Hydrogen Use: **</v>
      </c>
      <c r="T605" s="277" t="str">
        <f t="shared" si="46"/>
        <v/>
      </c>
      <c r="U605" s="306"/>
    </row>
    <row r="606" spans="1:21" s="331" customFormat="1" x14ac:dyDescent="0.25">
      <c r="A606" s="277" t="s">
        <v>2208</v>
      </c>
      <c r="B606" s="278"/>
      <c r="C606" s="191" t="s">
        <v>753</v>
      </c>
      <c r="D606" s="191" t="s">
        <v>797</v>
      </c>
      <c r="E606" s="191" t="s">
        <v>798</v>
      </c>
      <c r="F606" s="193" t="s">
        <v>2087</v>
      </c>
      <c r="G606" s="186" t="s">
        <v>799</v>
      </c>
      <c r="H606" s="183" t="s">
        <v>2139</v>
      </c>
      <c r="I606" s="186" t="s">
        <v>800</v>
      </c>
      <c r="J606" s="43">
        <v>1138</v>
      </c>
      <c r="K606" s="186" t="s">
        <v>310</v>
      </c>
      <c r="L606" s="201"/>
      <c r="M606" s="278"/>
      <c r="N606" s="211" t="s">
        <v>2206</v>
      </c>
      <c r="O606" s="211" t="str">
        <f>INDEX('Standard Descriptions'!$E:$E,MATCH(Guidance!E606,'Standard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6" s="290" t="s">
        <v>2207</v>
      </c>
      <c r="Q606" s="290" t="s">
        <v>310</v>
      </c>
      <c r="R606" s="290" t="str">
        <f t="shared" si="44"/>
        <v>Other Machinery Electricity Use</v>
      </c>
      <c r="S606" s="290" t="str">
        <f t="shared" si="45"/>
        <v>//**Other Machinery Electricity Use: **</v>
      </c>
      <c r="T606" s="277" t="str">
        <f t="shared" si="46"/>
        <v>//**Other Machinery Electricity Use: **</v>
      </c>
      <c r="U606" s="306"/>
    </row>
    <row r="607" spans="1:21" s="331" customFormat="1" x14ac:dyDescent="0.25">
      <c r="A607" s="277" t="s">
        <v>2208</v>
      </c>
      <c r="B607" s="278"/>
      <c r="C607" s="191" t="s">
        <v>753</v>
      </c>
      <c r="D607" s="191" t="s">
        <v>797</v>
      </c>
      <c r="E607" s="191" t="s">
        <v>798</v>
      </c>
      <c r="F607" s="193" t="s">
        <v>2087</v>
      </c>
      <c r="G607" s="186" t="s">
        <v>806</v>
      </c>
      <c r="H607" s="183" t="s">
        <v>2139</v>
      </c>
      <c r="I607" s="186" t="s">
        <v>807</v>
      </c>
      <c r="J607" s="43">
        <v>1139</v>
      </c>
      <c r="K607" s="186" t="s">
        <v>310</v>
      </c>
      <c r="L607" s="201"/>
      <c r="M607" s="278"/>
      <c r="N607" s="211" t="s">
        <v>2206</v>
      </c>
      <c r="O607" s="211" t="str">
        <f>INDEX('Standard Descriptions'!$E:$E,MATCH(Guidance!E607,'Standard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7" s="290" t="s">
        <v>2207</v>
      </c>
      <c r="Q607" s="290" t="s">
        <v>310</v>
      </c>
      <c r="R607" s="290" t="str">
        <f t="shared" si="44"/>
        <v>Other Machinery Coal Use</v>
      </c>
      <c r="S607" s="290" t="str">
        <f t="shared" si="45"/>
        <v>//**Other Machinery Coal Use: **</v>
      </c>
      <c r="T607" s="277" t="str">
        <f t="shared" si="46"/>
        <v>//**Other Machinery Coal Use: **</v>
      </c>
      <c r="U607" s="306"/>
    </row>
    <row r="608" spans="1:21" s="331" customFormat="1" x14ac:dyDescent="0.25">
      <c r="A608" s="277" t="s">
        <v>2208</v>
      </c>
      <c r="B608" s="278"/>
      <c r="C608" s="191" t="s">
        <v>753</v>
      </c>
      <c r="D608" s="191" t="s">
        <v>797</v>
      </c>
      <c r="E608" s="191" t="s">
        <v>798</v>
      </c>
      <c r="F608" s="193" t="s">
        <v>2087</v>
      </c>
      <c r="G608" s="186" t="s">
        <v>808</v>
      </c>
      <c r="H608" s="183" t="s">
        <v>2139</v>
      </c>
      <c r="I608" s="186" t="s">
        <v>809</v>
      </c>
      <c r="J608" s="43">
        <v>1140</v>
      </c>
      <c r="K608" s="186" t="s">
        <v>310</v>
      </c>
      <c r="L608" s="201"/>
      <c r="M608" s="278"/>
      <c r="N608" s="211" t="s">
        <v>2206</v>
      </c>
      <c r="O608" s="211" t="str">
        <f>INDEX('Standard Descriptions'!$E:$E,MATCH(Guidance!E608,'Standard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8" s="290" t="s">
        <v>2207</v>
      </c>
      <c r="Q608" s="290" t="s">
        <v>310</v>
      </c>
      <c r="R608" s="290" t="str">
        <f t="shared" si="44"/>
        <v>Other Machinery Natural Gas Use</v>
      </c>
      <c r="S608" s="290" t="str">
        <f t="shared" si="45"/>
        <v>//**Other Machinery Natural Gas Use: **</v>
      </c>
      <c r="T608" s="277" t="str">
        <f t="shared" si="46"/>
        <v>//**Other Machinery Natural Gas Use: **</v>
      </c>
      <c r="U608" s="306"/>
    </row>
    <row r="609" spans="1:21" s="331" customFormat="1" x14ac:dyDescent="0.25">
      <c r="A609" s="277" t="s">
        <v>2208</v>
      </c>
      <c r="B609" s="278"/>
      <c r="C609" s="191" t="s">
        <v>753</v>
      </c>
      <c r="D609" s="191" t="s">
        <v>797</v>
      </c>
      <c r="E609" s="191" t="s">
        <v>798</v>
      </c>
      <c r="F609" s="193" t="s">
        <v>2087</v>
      </c>
      <c r="G609" s="186" t="s">
        <v>810</v>
      </c>
      <c r="H609" s="183" t="s">
        <v>2139</v>
      </c>
      <c r="I609" s="186" t="s">
        <v>811</v>
      </c>
      <c r="J609" s="43">
        <v>1141</v>
      </c>
      <c r="K609" s="186" t="s">
        <v>332</v>
      </c>
      <c r="L609" s="201"/>
      <c r="M609" s="278"/>
      <c r="N609" s="211" t="s">
        <v>2206</v>
      </c>
      <c r="O609" s="211" t="str">
        <f>INDEX('Standard Descriptions'!$E:$E,MATCH(Guidance!E609,'Standard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9" s="290" t="s">
        <v>2207</v>
      </c>
      <c r="Q609" s="290" t="s">
        <v>310</v>
      </c>
      <c r="R609" s="290" t="str">
        <f t="shared" si="44"/>
        <v>Other Machinery Biomass Use</v>
      </c>
      <c r="S609" s="290" t="str">
        <f t="shared" si="45"/>
        <v>//**Other Machinery Biomass Use: **</v>
      </c>
      <c r="T609" s="277" t="str">
        <f t="shared" si="46"/>
        <v/>
      </c>
      <c r="U609" s="306"/>
    </row>
    <row r="610" spans="1:21" s="331" customFormat="1" x14ac:dyDescent="0.25">
      <c r="A610" s="277" t="s">
        <v>2208</v>
      </c>
      <c r="B610" s="278"/>
      <c r="C610" s="191" t="s">
        <v>753</v>
      </c>
      <c r="D610" s="191" t="s">
        <v>797</v>
      </c>
      <c r="E610" s="191" t="s">
        <v>798</v>
      </c>
      <c r="F610" s="193" t="s">
        <v>2087</v>
      </c>
      <c r="G610" s="186" t="s">
        <v>812</v>
      </c>
      <c r="H610" s="183" t="s">
        <v>2139</v>
      </c>
      <c r="I610" s="186" t="s">
        <v>813</v>
      </c>
      <c r="J610" s="43">
        <v>1142</v>
      </c>
      <c r="K610" s="186" t="s">
        <v>310</v>
      </c>
      <c r="L610" s="201"/>
      <c r="M610" s="278"/>
      <c r="N610" s="211" t="s">
        <v>2206</v>
      </c>
      <c r="O610" s="211" t="str">
        <f>INDEX('Standard Descriptions'!$E:$E,MATCH(Guidance!E610,'Standard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0" s="290" t="s">
        <v>2207</v>
      </c>
      <c r="Q610" s="290" t="s">
        <v>310</v>
      </c>
      <c r="R610" s="290" t="str">
        <f t="shared" si="44"/>
        <v>Other Machinery Petroleum Use</v>
      </c>
      <c r="S610" s="290" t="str">
        <f t="shared" si="45"/>
        <v>//**Other Machinery Petroleum Use: **</v>
      </c>
      <c r="T610" s="277" t="str">
        <f t="shared" si="46"/>
        <v>//**Other Machinery Petroleum Use: **</v>
      </c>
      <c r="U610" s="306"/>
    </row>
    <row r="611" spans="1:21" s="331" customFormat="1" x14ac:dyDescent="0.25">
      <c r="A611" s="277" t="s">
        <v>2208</v>
      </c>
      <c r="B611" s="278"/>
      <c r="C611" s="191" t="s">
        <v>753</v>
      </c>
      <c r="D611" s="191" t="s">
        <v>797</v>
      </c>
      <c r="E611" s="191" t="s">
        <v>798</v>
      </c>
      <c r="F611" s="193" t="s">
        <v>2087</v>
      </c>
      <c r="G611" s="186" t="s">
        <v>814</v>
      </c>
      <c r="H611" s="183" t="s">
        <v>2139</v>
      </c>
      <c r="I611" s="186" t="s">
        <v>815</v>
      </c>
      <c r="J611" s="43">
        <v>1143</v>
      </c>
      <c r="K611" s="186" t="s">
        <v>332</v>
      </c>
      <c r="L611" s="201"/>
      <c r="M611" s="278"/>
      <c r="N611" s="211" t="s">
        <v>2206</v>
      </c>
      <c r="O611" s="211" t="str">
        <f>INDEX('Standard Descriptions'!$E:$E,MATCH(Guidance!E611,'Standard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1" s="290" t="s">
        <v>2207</v>
      </c>
      <c r="Q611" s="290" t="s">
        <v>310</v>
      </c>
      <c r="R611" s="290" t="str">
        <f t="shared" si="44"/>
        <v>Other Machinery Purchased Heat Use</v>
      </c>
      <c r="S611" s="290" t="str">
        <f t="shared" si="45"/>
        <v>//**Other Machinery Purchased Heat Use: **</v>
      </c>
      <c r="T611" s="277" t="str">
        <f t="shared" si="46"/>
        <v/>
      </c>
      <c r="U611" s="306"/>
    </row>
    <row r="612" spans="1:21" s="331" customFormat="1" x14ac:dyDescent="0.25">
      <c r="A612" s="277" t="s">
        <v>2208</v>
      </c>
      <c r="B612" s="278"/>
      <c r="C612" s="191" t="s">
        <v>753</v>
      </c>
      <c r="D612" s="191" t="s">
        <v>797</v>
      </c>
      <c r="E612" s="191" t="s">
        <v>798</v>
      </c>
      <c r="F612" s="193" t="s">
        <v>2087</v>
      </c>
      <c r="G612" s="186" t="s">
        <v>816</v>
      </c>
      <c r="H612" s="183" t="s">
        <v>2139</v>
      </c>
      <c r="I612" s="186" t="s">
        <v>817</v>
      </c>
      <c r="J612" s="43">
        <v>1144</v>
      </c>
      <c r="K612" s="186" t="s">
        <v>332</v>
      </c>
      <c r="L612" s="201"/>
      <c r="M612" s="278"/>
      <c r="N612" s="211" t="s">
        <v>2206</v>
      </c>
      <c r="O612" s="211" t="str">
        <f>INDEX('Standard Descriptions'!$E:$E,MATCH(Guidance!E612,'Standard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2" s="290" t="s">
        <v>2207</v>
      </c>
      <c r="Q612" s="290" t="s">
        <v>310</v>
      </c>
      <c r="R612" s="290" t="str">
        <f t="shared" si="44"/>
        <v>Other Machinery Crude Oil Use</v>
      </c>
      <c r="S612" s="290" t="str">
        <f t="shared" si="45"/>
        <v>//**Other Machinery Crude Oil Use: **</v>
      </c>
      <c r="T612" s="277" t="str">
        <f t="shared" si="46"/>
        <v/>
      </c>
      <c r="U612" s="306"/>
    </row>
    <row r="613" spans="1:21" s="331" customFormat="1" x14ac:dyDescent="0.25">
      <c r="A613" s="277" t="s">
        <v>2208</v>
      </c>
      <c r="B613" s="278"/>
      <c r="C613" s="191" t="s">
        <v>753</v>
      </c>
      <c r="D613" s="191" t="s">
        <v>797</v>
      </c>
      <c r="E613" s="191" t="s">
        <v>798</v>
      </c>
      <c r="F613" s="193" t="s">
        <v>2087</v>
      </c>
      <c r="G613" s="186" t="s">
        <v>818</v>
      </c>
      <c r="H613" s="183" t="s">
        <v>2139</v>
      </c>
      <c r="I613" s="186" t="s">
        <v>819</v>
      </c>
      <c r="J613" s="43">
        <v>1145</v>
      </c>
      <c r="K613" s="186" t="s">
        <v>332</v>
      </c>
      <c r="L613" s="201"/>
      <c r="M613" s="278"/>
      <c r="N613" s="211" t="s">
        <v>2206</v>
      </c>
      <c r="O613" s="211" t="str">
        <f>INDEX('Standard Descriptions'!$E:$E,MATCH(Guidance!E613,'Standard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3" s="290" t="s">
        <v>2207</v>
      </c>
      <c r="Q613" s="290" t="s">
        <v>310</v>
      </c>
      <c r="R613" s="290" t="str">
        <f t="shared" si="44"/>
        <v>Other Machinery Heavy or Residual Fuel Oil Use</v>
      </c>
      <c r="S613" s="290" t="str">
        <f t="shared" si="45"/>
        <v>//**Other Machinery Heavy or Residual Fuel Oil Use: **</v>
      </c>
      <c r="T613" s="277" t="str">
        <f t="shared" si="46"/>
        <v/>
      </c>
      <c r="U613" s="306"/>
    </row>
    <row r="614" spans="1:21" s="331" customFormat="1" x14ac:dyDescent="0.25">
      <c r="A614" s="277" t="s">
        <v>2208</v>
      </c>
      <c r="B614" s="278"/>
      <c r="C614" s="191" t="s">
        <v>753</v>
      </c>
      <c r="D614" s="191" t="s">
        <v>797</v>
      </c>
      <c r="E614" s="191" t="s">
        <v>798</v>
      </c>
      <c r="F614" s="193" t="s">
        <v>2087</v>
      </c>
      <c r="G614" s="186" t="s">
        <v>820</v>
      </c>
      <c r="H614" s="183" t="s">
        <v>2139</v>
      </c>
      <c r="I614" s="186" t="s">
        <v>821</v>
      </c>
      <c r="J614" s="43">
        <v>1146</v>
      </c>
      <c r="K614" s="186" t="s">
        <v>310</v>
      </c>
      <c r="L614" s="201"/>
      <c r="M614" s="278"/>
      <c r="N614" s="211" t="s">
        <v>2206</v>
      </c>
      <c r="O614" s="211" t="str">
        <f>INDEX('Standard Descriptions'!$E:$E,MATCH(Guidance!E614,'Standard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4" s="290" t="s">
        <v>2207</v>
      </c>
      <c r="Q614" s="290" t="s">
        <v>310</v>
      </c>
      <c r="R614" s="290" t="str">
        <f t="shared" si="44"/>
        <v>Other Machinery LPG Propane or Butane Use</v>
      </c>
      <c r="S614" s="290" t="str">
        <f t="shared" si="45"/>
        <v>//**Other Machinery LPG Propane or Butane Use: **</v>
      </c>
      <c r="T614" s="277" t="str">
        <f t="shared" si="46"/>
        <v>//**Other Machinery LPG Propane or Butane Use: **</v>
      </c>
      <c r="U614" s="306"/>
    </row>
    <row r="615" spans="1:21" s="331" customFormat="1" x14ac:dyDescent="0.25">
      <c r="A615" s="277" t="s">
        <v>2208</v>
      </c>
      <c r="B615" s="278"/>
      <c r="C615" s="191" t="s">
        <v>753</v>
      </c>
      <c r="D615" s="191" t="s">
        <v>797</v>
      </c>
      <c r="E615" s="191" t="s">
        <v>798</v>
      </c>
      <c r="F615" s="193" t="s">
        <v>2087</v>
      </c>
      <c r="G615" s="186" t="s">
        <v>822</v>
      </c>
      <c r="H615" s="183" t="s">
        <v>2139</v>
      </c>
      <c r="I615" s="186" t="s">
        <v>823</v>
      </c>
      <c r="J615" s="43">
        <v>1147</v>
      </c>
      <c r="K615" s="186" t="s">
        <v>332</v>
      </c>
      <c r="L615" s="201"/>
      <c r="M615" s="278"/>
      <c r="N615" s="211" t="s">
        <v>2206</v>
      </c>
      <c r="O615" s="211" t="str">
        <f>INDEX('Standard Descriptions'!$E:$E,MATCH(Guidance!E615,'Standard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5" s="290" t="s">
        <v>2207</v>
      </c>
      <c r="Q615" s="290" t="s">
        <v>310</v>
      </c>
      <c r="R615" s="290" t="str">
        <f t="shared" si="44"/>
        <v>Other Machinery Hydrogen Use</v>
      </c>
      <c r="S615" s="290" t="str">
        <f t="shared" si="45"/>
        <v>//**Other Machinery Hydrogen Use: **</v>
      </c>
      <c r="T615" s="277" t="str">
        <f t="shared" si="46"/>
        <v/>
      </c>
      <c r="U615" s="306"/>
    </row>
    <row r="616" spans="1:21" s="331" customFormat="1" x14ac:dyDescent="0.25">
      <c r="A616" s="277" t="s">
        <v>2208</v>
      </c>
      <c r="B616" s="278"/>
      <c r="C616" s="191" t="s">
        <v>753</v>
      </c>
      <c r="D616" s="191" t="s">
        <v>797</v>
      </c>
      <c r="E616" s="191" t="s">
        <v>798</v>
      </c>
      <c r="F616" s="193" t="s">
        <v>2085</v>
      </c>
      <c r="G616" s="186" t="s">
        <v>799</v>
      </c>
      <c r="H616" s="183" t="s">
        <v>2138</v>
      </c>
      <c r="I616" s="186" t="s">
        <v>800</v>
      </c>
      <c r="J616" s="43">
        <v>1148</v>
      </c>
      <c r="K616" s="186" t="s">
        <v>310</v>
      </c>
      <c r="L616" s="201"/>
      <c r="M616" s="278"/>
      <c r="N616" s="211" t="s">
        <v>2206</v>
      </c>
      <c r="O616" s="211" t="str">
        <f>INDEX('Standard Descriptions'!$E:$E,MATCH(Guidance!E616,'Standard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6" s="290" t="s">
        <v>2207</v>
      </c>
      <c r="Q616" s="290" t="s">
        <v>310</v>
      </c>
      <c r="R616" s="290" t="str">
        <f t="shared" si="44"/>
        <v>Road Vehicles Electricity Use</v>
      </c>
      <c r="S616" s="290" t="str">
        <f t="shared" si="45"/>
        <v>//**Road Vehicles Electricity Use: **</v>
      </c>
      <c r="T616" s="277" t="str">
        <f t="shared" si="46"/>
        <v>//**Road Vehicles Electricity Use: **</v>
      </c>
      <c r="U616" s="306"/>
    </row>
    <row r="617" spans="1:21" s="331" customFormat="1" x14ac:dyDescent="0.25">
      <c r="A617" s="277" t="s">
        <v>2208</v>
      </c>
      <c r="B617" s="278"/>
      <c r="C617" s="191" t="s">
        <v>753</v>
      </c>
      <c r="D617" s="191" t="s">
        <v>797</v>
      </c>
      <c r="E617" s="191" t="s">
        <v>798</v>
      </c>
      <c r="F617" s="193" t="s">
        <v>2085</v>
      </c>
      <c r="G617" s="186" t="s">
        <v>806</v>
      </c>
      <c r="H617" s="183" t="s">
        <v>2138</v>
      </c>
      <c r="I617" s="186" t="s">
        <v>807</v>
      </c>
      <c r="J617" s="43">
        <v>1149</v>
      </c>
      <c r="K617" s="186" t="s">
        <v>310</v>
      </c>
      <c r="L617" s="201"/>
      <c r="M617" s="278"/>
      <c r="N617" s="211" t="s">
        <v>2206</v>
      </c>
      <c r="O617" s="211" t="str">
        <f>INDEX('Standard Descriptions'!$E:$E,MATCH(Guidance!E617,'Standard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7" s="290" t="s">
        <v>2207</v>
      </c>
      <c r="Q617" s="290" t="s">
        <v>310</v>
      </c>
      <c r="R617" s="290" t="str">
        <f t="shared" si="44"/>
        <v>Road Vehicles Coal Use</v>
      </c>
      <c r="S617" s="290" t="str">
        <f t="shared" si="45"/>
        <v>//**Road Vehicles Coal Use: **</v>
      </c>
      <c r="T617" s="277" t="str">
        <f t="shared" si="46"/>
        <v>//**Road Vehicles Coal Use: **</v>
      </c>
      <c r="U617" s="306"/>
    </row>
    <row r="618" spans="1:21" s="331" customFormat="1" x14ac:dyDescent="0.25">
      <c r="A618" s="277" t="s">
        <v>2208</v>
      </c>
      <c r="B618" s="278"/>
      <c r="C618" s="191" t="s">
        <v>753</v>
      </c>
      <c r="D618" s="191" t="s">
        <v>797</v>
      </c>
      <c r="E618" s="191" t="s">
        <v>798</v>
      </c>
      <c r="F618" s="193" t="s">
        <v>2085</v>
      </c>
      <c r="G618" s="186" t="s">
        <v>808</v>
      </c>
      <c r="H618" s="183" t="s">
        <v>2138</v>
      </c>
      <c r="I618" s="186" t="s">
        <v>809</v>
      </c>
      <c r="J618" s="43">
        <v>1150</v>
      </c>
      <c r="K618" s="186" t="s">
        <v>310</v>
      </c>
      <c r="L618" s="201"/>
      <c r="M618" s="278"/>
      <c r="N618" s="211" t="s">
        <v>2206</v>
      </c>
      <c r="O618" s="211" t="str">
        <f>INDEX('Standard Descriptions'!$E:$E,MATCH(Guidance!E618,'Standard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8" s="290" t="s">
        <v>2207</v>
      </c>
      <c r="Q618" s="290" t="s">
        <v>310</v>
      </c>
      <c r="R618" s="290" t="str">
        <f t="shared" ref="R618:R625" si="47">H618&amp;" "&amp;I618</f>
        <v>Road Vehicles Natural Gas Use</v>
      </c>
      <c r="S618" s="290" t="str">
        <f t="shared" ref="S618:S625" si="48">IF(R618="","","//**"&amp;R618&amp;": **")</f>
        <v>//**Road Vehicles Natural Gas Use: **</v>
      </c>
      <c r="T618" s="277" t="str">
        <f t="shared" ref="T618:T625" si="49">IF(K618="Yes",S618&amp;L618,"")</f>
        <v>//**Road Vehicles Natural Gas Use: **</v>
      </c>
      <c r="U618" s="306"/>
    </row>
    <row r="619" spans="1:21" s="331" customFormat="1" x14ac:dyDescent="0.25">
      <c r="A619" s="277" t="s">
        <v>2208</v>
      </c>
      <c r="B619" s="278"/>
      <c r="C619" s="191" t="s">
        <v>753</v>
      </c>
      <c r="D619" s="191" t="s">
        <v>797</v>
      </c>
      <c r="E619" s="191" t="s">
        <v>798</v>
      </c>
      <c r="F619" s="193" t="s">
        <v>2085</v>
      </c>
      <c r="G619" s="186" t="s">
        <v>810</v>
      </c>
      <c r="H619" s="183" t="s">
        <v>2138</v>
      </c>
      <c r="I619" s="186" t="s">
        <v>811</v>
      </c>
      <c r="J619" s="43">
        <v>1151</v>
      </c>
      <c r="K619" s="186" t="s">
        <v>332</v>
      </c>
      <c r="L619" s="201"/>
      <c r="M619" s="278"/>
      <c r="N619" s="211" t="s">
        <v>2206</v>
      </c>
      <c r="O619" s="211" t="str">
        <f>INDEX('Standard Descriptions'!$E:$E,MATCH(Guidance!E619,'Standard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9" s="290" t="s">
        <v>2207</v>
      </c>
      <c r="Q619" s="290" t="s">
        <v>310</v>
      </c>
      <c r="R619" s="290" t="str">
        <f t="shared" si="47"/>
        <v>Road Vehicles Biomass Use</v>
      </c>
      <c r="S619" s="290" t="str">
        <f t="shared" si="48"/>
        <v>//**Road Vehicles Biomass Use: **</v>
      </c>
      <c r="T619" s="277" t="str">
        <f t="shared" si="49"/>
        <v/>
      </c>
      <c r="U619" s="306"/>
    </row>
    <row r="620" spans="1:21" s="331" customFormat="1" x14ac:dyDescent="0.25">
      <c r="A620" s="277" t="s">
        <v>2208</v>
      </c>
      <c r="B620" s="278"/>
      <c r="C620" s="191" t="s">
        <v>753</v>
      </c>
      <c r="D620" s="191" t="s">
        <v>797</v>
      </c>
      <c r="E620" s="191" t="s">
        <v>798</v>
      </c>
      <c r="F620" s="193" t="s">
        <v>2085</v>
      </c>
      <c r="G620" s="186" t="s">
        <v>812</v>
      </c>
      <c r="H620" s="183" t="s">
        <v>2138</v>
      </c>
      <c r="I620" s="186" t="s">
        <v>813</v>
      </c>
      <c r="J620" s="43">
        <v>1152</v>
      </c>
      <c r="K620" s="186" t="s">
        <v>310</v>
      </c>
      <c r="L620" s="201"/>
      <c r="M620" s="278"/>
      <c r="N620" s="211" t="s">
        <v>2206</v>
      </c>
      <c r="O620" s="211" t="str">
        <f>INDEX('Standard Descriptions'!$E:$E,MATCH(Guidance!E620,'Standard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0" s="290" t="s">
        <v>2207</v>
      </c>
      <c r="Q620" s="290" t="s">
        <v>310</v>
      </c>
      <c r="R620" s="290" t="str">
        <f t="shared" si="47"/>
        <v>Road Vehicles Petroleum Use</v>
      </c>
      <c r="S620" s="290" t="str">
        <f t="shared" si="48"/>
        <v>//**Road Vehicles Petroleum Use: **</v>
      </c>
      <c r="T620" s="277" t="str">
        <f t="shared" si="49"/>
        <v>//**Road Vehicles Petroleum Use: **</v>
      </c>
      <c r="U620" s="306"/>
    </row>
    <row r="621" spans="1:21" s="331" customFormat="1" x14ac:dyDescent="0.25">
      <c r="A621" s="277" t="s">
        <v>2208</v>
      </c>
      <c r="B621" s="278"/>
      <c r="C621" s="191" t="s">
        <v>753</v>
      </c>
      <c r="D621" s="191" t="s">
        <v>797</v>
      </c>
      <c r="E621" s="191" t="s">
        <v>798</v>
      </c>
      <c r="F621" s="193" t="s">
        <v>2085</v>
      </c>
      <c r="G621" s="186" t="s">
        <v>814</v>
      </c>
      <c r="H621" s="183" t="s">
        <v>2138</v>
      </c>
      <c r="I621" s="186" t="s">
        <v>815</v>
      </c>
      <c r="J621" s="43">
        <v>1153</v>
      </c>
      <c r="K621" s="186" t="s">
        <v>332</v>
      </c>
      <c r="L621" s="201"/>
      <c r="M621" s="278"/>
      <c r="N621" s="211" t="s">
        <v>2206</v>
      </c>
      <c r="O621" s="211" t="str">
        <f>INDEX('Standard Descriptions'!$E:$E,MATCH(Guidance!E621,'Standard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1" s="290" t="s">
        <v>2207</v>
      </c>
      <c r="Q621" s="290" t="s">
        <v>310</v>
      </c>
      <c r="R621" s="290" t="str">
        <f t="shared" si="47"/>
        <v>Road Vehicles Purchased Heat Use</v>
      </c>
      <c r="S621" s="290" t="str">
        <f t="shared" si="48"/>
        <v>//**Road Vehicles Purchased Heat Use: **</v>
      </c>
      <c r="T621" s="277" t="str">
        <f t="shared" si="49"/>
        <v/>
      </c>
      <c r="U621" s="306"/>
    </row>
    <row r="622" spans="1:21" s="331" customFormat="1" x14ac:dyDescent="0.25">
      <c r="A622" s="277" t="s">
        <v>2208</v>
      </c>
      <c r="B622" s="278"/>
      <c r="C622" s="191" t="s">
        <v>753</v>
      </c>
      <c r="D622" s="191" t="s">
        <v>797</v>
      </c>
      <c r="E622" s="191" t="s">
        <v>798</v>
      </c>
      <c r="F622" s="193" t="s">
        <v>2085</v>
      </c>
      <c r="G622" s="186" t="s">
        <v>816</v>
      </c>
      <c r="H622" s="183" t="s">
        <v>2138</v>
      </c>
      <c r="I622" s="186" t="s">
        <v>817</v>
      </c>
      <c r="J622" s="43">
        <v>1154</v>
      </c>
      <c r="K622" s="186" t="s">
        <v>332</v>
      </c>
      <c r="L622" s="201"/>
      <c r="M622" s="278"/>
      <c r="N622" s="211" t="s">
        <v>2206</v>
      </c>
      <c r="O622" s="211" t="str">
        <f>INDEX('Standard Descriptions'!$E:$E,MATCH(Guidance!E622,'Standard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2" s="290" t="s">
        <v>2207</v>
      </c>
      <c r="Q622" s="290" t="s">
        <v>310</v>
      </c>
      <c r="R622" s="290" t="str">
        <f t="shared" si="47"/>
        <v>Road Vehicles Crude Oil Use</v>
      </c>
      <c r="S622" s="290" t="str">
        <f t="shared" si="48"/>
        <v>//**Road Vehicles Crude Oil Use: **</v>
      </c>
      <c r="T622" s="277" t="str">
        <f t="shared" si="49"/>
        <v/>
      </c>
      <c r="U622" s="306"/>
    </row>
    <row r="623" spans="1:21" s="331" customFormat="1" x14ac:dyDescent="0.25">
      <c r="A623" s="277" t="s">
        <v>2208</v>
      </c>
      <c r="B623" s="278"/>
      <c r="C623" s="191" t="s">
        <v>753</v>
      </c>
      <c r="D623" s="191" t="s">
        <v>797</v>
      </c>
      <c r="E623" s="191" t="s">
        <v>798</v>
      </c>
      <c r="F623" s="193" t="s">
        <v>2085</v>
      </c>
      <c r="G623" s="186" t="s">
        <v>818</v>
      </c>
      <c r="H623" s="183" t="s">
        <v>2138</v>
      </c>
      <c r="I623" s="186" t="s">
        <v>819</v>
      </c>
      <c r="J623" s="43">
        <v>1155</v>
      </c>
      <c r="K623" s="186" t="s">
        <v>310</v>
      </c>
      <c r="L623" s="201"/>
      <c r="M623" s="278"/>
      <c r="N623" s="211" t="s">
        <v>2206</v>
      </c>
      <c r="O623" s="211" t="str">
        <f>INDEX('Standard Descriptions'!$E:$E,MATCH(Guidance!E623,'Standard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3" s="290" t="s">
        <v>2207</v>
      </c>
      <c r="Q623" s="290" t="s">
        <v>310</v>
      </c>
      <c r="R623" s="290" t="str">
        <f t="shared" si="47"/>
        <v>Road Vehicles Heavy or Residual Fuel Oil Use</v>
      </c>
      <c r="S623" s="290" t="str">
        <f t="shared" si="48"/>
        <v>//**Road Vehicles Heavy or Residual Fuel Oil Use: **</v>
      </c>
      <c r="T623" s="277" t="str">
        <f t="shared" si="49"/>
        <v>//**Road Vehicles Heavy or Residual Fuel Oil Use: **</v>
      </c>
      <c r="U623" s="306"/>
    </row>
    <row r="624" spans="1:21" s="331" customFormat="1" x14ac:dyDescent="0.25">
      <c r="A624" s="277" t="s">
        <v>2208</v>
      </c>
      <c r="B624" s="278"/>
      <c r="C624" s="191" t="s">
        <v>753</v>
      </c>
      <c r="D624" s="191" t="s">
        <v>797</v>
      </c>
      <c r="E624" s="191" t="s">
        <v>798</v>
      </c>
      <c r="F624" s="193" t="s">
        <v>2085</v>
      </c>
      <c r="G624" s="186" t="s">
        <v>820</v>
      </c>
      <c r="H624" s="183" t="s">
        <v>2138</v>
      </c>
      <c r="I624" s="186" t="s">
        <v>821</v>
      </c>
      <c r="J624" s="43">
        <v>1156</v>
      </c>
      <c r="K624" s="186" t="s">
        <v>310</v>
      </c>
      <c r="L624" s="201"/>
      <c r="M624" s="278"/>
      <c r="N624" s="211" t="s">
        <v>2206</v>
      </c>
      <c r="O624" s="211" t="str">
        <f>INDEX('Standard Descriptions'!$E:$E,MATCH(Guidance!E624,'Standard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4" s="290" t="s">
        <v>2207</v>
      </c>
      <c r="Q624" s="290" t="s">
        <v>310</v>
      </c>
      <c r="R624" s="290" t="str">
        <f t="shared" si="47"/>
        <v>Road Vehicles LPG Propane or Butane Use</v>
      </c>
      <c r="S624" s="290" t="str">
        <f t="shared" si="48"/>
        <v>//**Road Vehicles LPG Propane or Butane Use: **</v>
      </c>
      <c r="T624" s="277" t="str">
        <f t="shared" si="49"/>
        <v>//**Road Vehicles LPG Propane or Butane Use: **</v>
      </c>
      <c r="U624" s="306"/>
    </row>
    <row r="625" spans="1:21" s="331" customFormat="1" x14ac:dyDescent="0.25">
      <c r="A625" s="277" t="s">
        <v>2208</v>
      </c>
      <c r="B625" s="278"/>
      <c r="C625" s="191" t="s">
        <v>753</v>
      </c>
      <c r="D625" s="191" t="s">
        <v>797</v>
      </c>
      <c r="E625" s="191" t="s">
        <v>798</v>
      </c>
      <c r="F625" s="193" t="s">
        <v>2085</v>
      </c>
      <c r="G625" s="186" t="s">
        <v>822</v>
      </c>
      <c r="H625" s="183" t="s">
        <v>2138</v>
      </c>
      <c r="I625" s="186" t="s">
        <v>823</v>
      </c>
      <c r="J625" s="43">
        <v>1157</v>
      </c>
      <c r="K625" s="186" t="s">
        <v>332</v>
      </c>
      <c r="L625" s="201"/>
      <c r="M625" s="278"/>
      <c r="N625" s="211" t="s">
        <v>2206</v>
      </c>
      <c r="O625" s="211" t="str">
        <f>INDEX('Standard Descriptions'!$E:$E,MATCH(Guidance!E625,'Standard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5" s="290" t="s">
        <v>2207</v>
      </c>
      <c r="Q625" s="290" t="s">
        <v>310</v>
      </c>
      <c r="R625" s="290" t="str">
        <f t="shared" si="47"/>
        <v>Road Vehicles Hydrogen Use</v>
      </c>
      <c r="S625" s="290" t="str">
        <f t="shared" si="48"/>
        <v>//**Road Vehicles Hydrogen Use: **</v>
      </c>
      <c r="T625" s="277" t="str">
        <f t="shared" si="49"/>
        <v/>
      </c>
      <c r="U625" s="306"/>
    </row>
    <row r="626" spans="1:21" x14ac:dyDescent="0.25">
      <c r="A626" s="277" t="s">
        <v>2208</v>
      </c>
      <c r="C626" s="191" t="s">
        <v>753</v>
      </c>
      <c r="D626" s="191" t="s">
        <v>797</v>
      </c>
      <c r="E626" s="191" t="s">
        <v>798</v>
      </c>
      <c r="F626" s="193" t="s">
        <v>2083</v>
      </c>
      <c r="G626" s="186" t="s">
        <v>799</v>
      </c>
      <c r="H626" s="183" t="s">
        <v>2137</v>
      </c>
      <c r="I626" s="186" t="s">
        <v>800</v>
      </c>
      <c r="J626" s="43">
        <v>1158</v>
      </c>
      <c r="K626" s="186" t="s">
        <v>310</v>
      </c>
      <c r="L626" s="201"/>
      <c r="N626" s="211" t="s">
        <v>2206</v>
      </c>
      <c r="O626" s="211" t="str">
        <f>INDEX('Standard Descriptions'!$E:$E,MATCH(Guidance!E626,'Standard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6" s="290" t="s">
        <v>2207</v>
      </c>
      <c r="Q626" s="290" t="s">
        <v>310</v>
      </c>
      <c r="R626" s="290" t="str">
        <f t="shared" ref="R626:R675" si="50">H626&amp;" "&amp;I626</f>
        <v>Nonroad Vehicles Electricity Use</v>
      </c>
      <c r="S626" s="290" t="str">
        <f t="shared" ref="S626:S675" si="51">IF(R626="","","//**"&amp;R626&amp;": **")</f>
        <v>//**Nonroad Vehicles Electricity Use: **</v>
      </c>
      <c r="T626" s="277" t="str">
        <f t="shared" si="37"/>
        <v>//**Nonroad Vehicles Electricity Use: **</v>
      </c>
    </row>
    <row r="627" spans="1:21" x14ac:dyDescent="0.25">
      <c r="A627" s="277" t="s">
        <v>2208</v>
      </c>
      <c r="C627" s="191" t="s">
        <v>753</v>
      </c>
      <c r="D627" s="191" t="s">
        <v>797</v>
      </c>
      <c r="E627" s="191" t="s">
        <v>798</v>
      </c>
      <c r="F627" s="193" t="s">
        <v>2083</v>
      </c>
      <c r="G627" s="186" t="s">
        <v>806</v>
      </c>
      <c r="H627" s="183" t="s">
        <v>2137</v>
      </c>
      <c r="I627" s="186" t="s">
        <v>807</v>
      </c>
      <c r="J627" s="43">
        <v>1159</v>
      </c>
      <c r="K627" s="186" t="s">
        <v>310</v>
      </c>
      <c r="L627" s="201"/>
      <c r="N627" s="211" t="s">
        <v>2206</v>
      </c>
      <c r="O627" s="211" t="str">
        <f>INDEX('Standard Descriptions'!$E:$E,MATCH(Guidance!E627,'Standard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7" s="290" t="s">
        <v>2207</v>
      </c>
      <c r="Q627" s="290" t="s">
        <v>310</v>
      </c>
      <c r="R627" s="290" t="str">
        <f t="shared" si="50"/>
        <v>Nonroad Vehicles Coal Use</v>
      </c>
      <c r="S627" s="290" t="str">
        <f t="shared" si="51"/>
        <v>//**Nonroad Vehicles Coal Use: **</v>
      </c>
      <c r="T627" s="277" t="str">
        <f t="shared" si="37"/>
        <v>//**Nonroad Vehicles Coal Use: **</v>
      </c>
    </row>
    <row r="628" spans="1:21" x14ac:dyDescent="0.25">
      <c r="A628" s="277" t="s">
        <v>2208</v>
      </c>
      <c r="C628" s="191" t="s">
        <v>753</v>
      </c>
      <c r="D628" s="191" t="s">
        <v>797</v>
      </c>
      <c r="E628" s="191" t="s">
        <v>798</v>
      </c>
      <c r="F628" s="193" t="s">
        <v>2083</v>
      </c>
      <c r="G628" s="186" t="s">
        <v>808</v>
      </c>
      <c r="H628" s="183" t="s">
        <v>2137</v>
      </c>
      <c r="I628" s="186" t="s">
        <v>809</v>
      </c>
      <c r="J628" s="43">
        <v>1160</v>
      </c>
      <c r="K628" s="186" t="s">
        <v>310</v>
      </c>
      <c r="L628" s="201"/>
      <c r="N628" s="211" t="s">
        <v>2206</v>
      </c>
      <c r="O628" s="211" t="str">
        <f>INDEX('Standard Descriptions'!$E:$E,MATCH(Guidance!E628,'Standard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8" s="290" t="s">
        <v>2207</v>
      </c>
      <c r="Q628" s="290" t="s">
        <v>310</v>
      </c>
      <c r="R628" s="290" t="str">
        <f t="shared" si="50"/>
        <v>Nonroad Vehicles Natural Gas Use</v>
      </c>
      <c r="S628" s="290" t="str">
        <f t="shared" si="51"/>
        <v>//**Nonroad Vehicles Natural Gas Use: **</v>
      </c>
      <c r="T628" s="277" t="str">
        <f t="shared" si="37"/>
        <v>//**Nonroad Vehicles Natural Gas Use: **</v>
      </c>
    </row>
    <row r="629" spans="1:21" x14ac:dyDescent="0.25">
      <c r="A629" s="277" t="s">
        <v>2208</v>
      </c>
      <c r="C629" s="191" t="s">
        <v>753</v>
      </c>
      <c r="D629" s="191" t="s">
        <v>797</v>
      </c>
      <c r="E629" s="191" t="s">
        <v>798</v>
      </c>
      <c r="F629" s="193" t="s">
        <v>2083</v>
      </c>
      <c r="G629" s="186" t="s">
        <v>810</v>
      </c>
      <c r="H629" s="183" t="s">
        <v>2137</v>
      </c>
      <c r="I629" s="186" t="s">
        <v>811</v>
      </c>
      <c r="J629" s="43">
        <v>1161</v>
      </c>
      <c r="K629" s="186" t="s">
        <v>332</v>
      </c>
      <c r="L629" s="201"/>
      <c r="N629" s="211" t="s">
        <v>2206</v>
      </c>
      <c r="O629" s="211" t="str">
        <f>INDEX('Standard Descriptions'!$E:$E,MATCH(Guidance!E629,'Standard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9" s="290" t="s">
        <v>2207</v>
      </c>
      <c r="Q629" s="290" t="s">
        <v>310</v>
      </c>
      <c r="R629" s="290" t="str">
        <f t="shared" si="50"/>
        <v>Nonroad Vehicles Biomass Use</v>
      </c>
      <c r="S629" s="290" t="str">
        <f t="shared" si="51"/>
        <v>//**Nonroad Vehicles Biomass Use: **</v>
      </c>
      <c r="T629" s="277" t="str">
        <f t="shared" si="37"/>
        <v/>
      </c>
    </row>
    <row r="630" spans="1:21" x14ac:dyDescent="0.25">
      <c r="A630" s="277" t="s">
        <v>2208</v>
      </c>
      <c r="C630" s="191" t="s">
        <v>753</v>
      </c>
      <c r="D630" s="191" t="s">
        <v>797</v>
      </c>
      <c r="E630" s="191" t="s">
        <v>798</v>
      </c>
      <c r="F630" s="193" t="s">
        <v>2083</v>
      </c>
      <c r="G630" s="186" t="s">
        <v>812</v>
      </c>
      <c r="H630" s="183" t="s">
        <v>2137</v>
      </c>
      <c r="I630" s="186" t="s">
        <v>813</v>
      </c>
      <c r="J630" s="43">
        <v>1162</v>
      </c>
      <c r="K630" s="186" t="s">
        <v>310</v>
      </c>
      <c r="L630" s="201"/>
      <c r="N630" s="211" t="s">
        <v>2206</v>
      </c>
      <c r="O630" s="211" t="str">
        <f>INDEX('Standard Descriptions'!$E:$E,MATCH(Guidance!E630,'Standard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0" s="290" t="s">
        <v>2207</v>
      </c>
      <c r="Q630" s="290" t="s">
        <v>310</v>
      </c>
      <c r="R630" s="290" t="str">
        <f t="shared" si="50"/>
        <v>Nonroad Vehicles Petroleum Use</v>
      </c>
      <c r="S630" s="290" t="str">
        <f t="shared" si="51"/>
        <v>//**Nonroad Vehicles Petroleum Use: **</v>
      </c>
      <c r="T630" s="277" t="str">
        <f t="shared" si="37"/>
        <v>//**Nonroad Vehicles Petroleum Use: **</v>
      </c>
    </row>
    <row r="631" spans="1:21" x14ac:dyDescent="0.25">
      <c r="A631" s="277" t="s">
        <v>2208</v>
      </c>
      <c r="C631" s="191" t="s">
        <v>753</v>
      </c>
      <c r="D631" s="191" t="s">
        <v>797</v>
      </c>
      <c r="E631" s="191" t="s">
        <v>798</v>
      </c>
      <c r="F631" s="193" t="s">
        <v>2083</v>
      </c>
      <c r="G631" s="186" t="s">
        <v>814</v>
      </c>
      <c r="H631" s="183" t="s">
        <v>2137</v>
      </c>
      <c r="I631" s="186" t="s">
        <v>815</v>
      </c>
      <c r="J631" s="43">
        <v>1163</v>
      </c>
      <c r="K631" s="186" t="s">
        <v>332</v>
      </c>
      <c r="L631" s="201"/>
      <c r="N631" s="211" t="s">
        <v>2206</v>
      </c>
      <c r="O631" s="211" t="str">
        <f>INDEX('Standard Descriptions'!$E:$E,MATCH(Guidance!E631,'Standard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1" s="290" t="s">
        <v>2207</v>
      </c>
      <c r="Q631" s="290" t="s">
        <v>310</v>
      </c>
      <c r="R631" s="290" t="str">
        <f t="shared" si="50"/>
        <v>Nonroad Vehicles Purchased Heat Use</v>
      </c>
      <c r="S631" s="290" t="str">
        <f t="shared" si="51"/>
        <v>//**Nonroad Vehicles Purchased Heat Use: **</v>
      </c>
      <c r="T631" s="277" t="str">
        <f t="shared" si="37"/>
        <v/>
      </c>
    </row>
    <row r="632" spans="1:21" x14ac:dyDescent="0.25">
      <c r="A632" s="277" t="s">
        <v>2208</v>
      </c>
      <c r="C632" s="191" t="s">
        <v>753</v>
      </c>
      <c r="D632" s="191" t="s">
        <v>797</v>
      </c>
      <c r="E632" s="191" t="s">
        <v>798</v>
      </c>
      <c r="F632" s="193" t="s">
        <v>2083</v>
      </c>
      <c r="G632" s="186" t="s">
        <v>816</v>
      </c>
      <c r="H632" s="183" t="s">
        <v>2137</v>
      </c>
      <c r="I632" s="186" t="s">
        <v>817</v>
      </c>
      <c r="J632" s="43">
        <v>1164</v>
      </c>
      <c r="K632" s="186" t="s">
        <v>332</v>
      </c>
      <c r="L632" s="201"/>
      <c r="N632" s="211" t="s">
        <v>2206</v>
      </c>
      <c r="O632" s="211" t="str">
        <f>INDEX('Standard Descriptions'!$E:$E,MATCH(Guidance!E632,'Standard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2" s="290" t="s">
        <v>2207</v>
      </c>
      <c r="Q632" s="290" t="s">
        <v>310</v>
      </c>
      <c r="R632" s="290" t="str">
        <f t="shared" si="50"/>
        <v>Nonroad Vehicles Crude Oil Use</v>
      </c>
      <c r="S632" s="290" t="str">
        <f t="shared" si="51"/>
        <v>//**Nonroad Vehicles Crude Oil Use: **</v>
      </c>
      <c r="T632" s="277" t="str">
        <f t="shared" si="37"/>
        <v/>
      </c>
    </row>
    <row r="633" spans="1:21" x14ac:dyDescent="0.25">
      <c r="A633" s="277" t="s">
        <v>2208</v>
      </c>
      <c r="C633" s="191" t="s">
        <v>753</v>
      </c>
      <c r="D633" s="191" t="s">
        <v>797</v>
      </c>
      <c r="E633" s="191" t="s">
        <v>798</v>
      </c>
      <c r="F633" s="193" t="s">
        <v>2083</v>
      </c>
      <c r="G633" s="186" t="s">
        <v>818</v>
      </c>
      <c r="H633" s="183" t="s">
        <v>2137</v>
      </c>
      <c r="I633" s="186" t="s">
        <v>819</v>
      </c>
      <c r="J633" s="43">
        <v>1165</v>
      </c>
      <c r="K633" s="186" t="s">
        <v>310</v>
      </c>
      <c r="L633" s="201"/>
      <c r="N633" s="211" t="s">
        <v>2206</v>
      </c>
      <c r="O633" s="211" t="str">
        <f>INDEX('Standard Descriptions'!$E:$E,MATCH(Guidance!E633,'Standard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3" s="290" t="s">
        <v>2207</v>
      </c>
      <c r="Q633" s="290" t="s">
        <v>310</v>
      </c>
      <c r="R633" s="290" t="str">
        <f t="shared" si="50"/>
        <v>Nonroad Vehicles Heavy or Residual Fuel Oil Use</v>
      </c>
      <c r="S633" s="290" t="str">
        <f t="shared" si="51"/>
        <v>//**Nonroad Vehicles Heavy or Residual Fuel Oil Use: **</v>
      </c>
      <c r="T633" s="277" t="str">
        <f t="shared" si="37"/>
        <v>//**Nonroad Vehicles Heavy or Residual Fuel Oil Use: **</v>
      </c>
    </row>
    <row r="634" spans="1:21" x14ac:dyDescent="0.25">
      <c r="A634" s="277" t="s">
        <v>2208</v>
      </c>
      <c r="C634" s="191" t="s">
        <v>753</v>
      </c>
      <c r="D634" s="191" t="s">
        <v>797</v>
      </c>
      <c r="E634" s="191" t="s">
        <v>798</v>
      </c>
      <c r="F634" s="193" t="s">
        <v>2083</v>
      </c>
      <c r="G634" s="186" t="s">
        <v>820</v>
      </c>
      <c r="H634" s="183" t="s">
        <v>2137</v>
      </c>
      <c r="I634" s="186" t="s">
        <v>821</v>
      </c>
      <c r="J634" s="43">
        <v>1166</v>
      </c>
      <c r="K634" s="186" t="s">
        <v>310</v>
      </c>
      <c r="L634" s="201"/>
      <c r="N634" s="211" t="s">
        <v>2206</v>
      </c>
      <c r="O634" s="211" t="str">
        <f>INDEX('Standard Descriptions'!$E:$E,MATCH(Guidance!E634,'Standard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4" s="290" t="s">
        <v>2207</v>
      </c>
      <c r="Q634" s="290" t="s">
        <v>310</v>
      </c>
      <c r="R634" s="290" t="str">
        <f t="shared" si="50"/>
        <v>Nonroad Vehicles LPG Propane or Butane Use</v>
      </c>
      <c r="S634" s="290" t="str">
        <f t="shared" si="51"/>
        <v>//**Nonroad Vehicles LPG Propane or Butane Use: **</v>
      </c>
      <c r="T634" s="277" t="str">
        <f t="shared" si="37"/>
        <v>//**Nonroad Vehicles LPG Propane or Butane Use: **</v>
      </c>
    </row>
    <row r="635" spans="1:21" s="291" customFormat="1" x14ac:dyDescent="0.25">
      <c r="A635" s="277" t="s">
        <v>2208</v>
      </c>
      <c r="B635" s="278"/>
      <c r="C635" s="191" t="s">
        <v>753</v>
      </c>
      <c r="D635" s="191" t="s">
        <v>797</v>
      </c>
      <c r="E635" s="191" t="s">
        <v>798</v>
      </c>
      <c r="F635" s="193" t="s">
        <v>2083</v>
      </c>
      <c r="G635" s="186" t="s">
        <v>822</v>
      </c>
      <c r="H635" s="183" t="s">
        <v>2137</v>
      </c>
      <c r="I635" s="186" t="s">
        <v>823</v>
      </c>
      <c r="J635" s="43">
        <v>1167</v>
      </c>
      <c r="K635" s="186" t="s">
        <v>332</v>
      </c>
      <c r="L635" s="201"/>
      <c r="M635" s="278"/>
      <c r="N635" s="211" t="s">
        <v>2206</v>
      </c>
      <c r="O635" s="211" t="str">
        <f>INDEX('Standard Descriptions'!$E:$E,MATCH(Guidance!E635,'Standard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5" s="290" t="s">
        <v>2207</v>
      </c>
      <c r="Q635" s="290" t="s">
        <v>310</v>
      </c>
      <c r="R635" s="290" t="str">
        <f t="shared" si="50"/>
        <v>Nonroad Vehicles Hydrogen Use</v>
      </c>
      <c r="S635" s="290" t="str">
        <f t="shared" si="51"/>
        <v>//**Nonroad Vehicles Hydrogen Use: **</v>
      </c>
      <c r="T635" s="277" t="str">
        <f t="shared" si="37"/>
        <v/>
      </c>
      <c r="U635" s="306"/>
    </row>
    <row r="636" spans="1:21" s="291" customFormat="1" x14ac:dyDescent="0.25">
      <c r="A636" s="277" t="s">
        <v>2208</v>
      </c>
      <c r="B636" s="278"/>
      <c r="C636" s="191" t="s">
        <v>753</v>
      </c>
      <c r="D636" s="191" t="s">
        <v>797</v>
      </c>
      <c r="E636" s="191" t="s">
        <v>798</v>
      </c>
      <c r="F636" s="193" t="s">
        <v>2081</v>
      </c>
      <c r="G636" s="186" t="s">
        <v>799</v>
      </c>
      <c r="H636" s="183" t="s">
        <v>2136</v>
      </c>
      <c r="I636" s="186" t="s">
        <v>800</v>
      </c>
      <c r="J636" s="43">
        <v>1168</v>
      </c>
      <c r="K636" s="186" t="s">
        <v>310</v>
      </c>
      <c r="L636" s="201"/>
      <c r="M636" s="278"/>
      <c r="N636" s="211" t="s">
        <v>2206</v>
      </c>
      <c r="O636" s="211" t="str">
        <f>INDEX('Standard Descriptions'!$E:$E,MATCH(Guidance!E636,'Standard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6" s="290" t="s">
        <v>2207</v>
      </c>
      <c r="Q636" s="290" t="s">
        <v>310</v>
      </c>
      <c r="R636" s="290" t="str">
        <f t="shared" si="50"/>
        <v>Other Manufacturing Electricity Use</v>
      </c>
      <c r="S636" s="290" t="str">
        <f t="shared" si="51"/>
        <v>//**Other Manufacturing Electricity Use: **</v>
      </c>
      <c r="T636" s="277" t="str">
        <f t="shared" si="37"/>
        <v>//**Other Manufacturing Electricity Use: **</v>
      </c>
      <c r="U636" s="306"/>
    </row>
    <row r="637" spans="1:21" s="291" customFormat="1" x14ac:dyDescent="0.25">
      <c r="A637" s="277" t="s">
        <v>2208</v>
      </c>
      <c r="B637" s="278"/>
      <c r="C637" s="191" t="s">
        <v>753</v>
      </c>
      <c r="D637" s="191" t="s">
        <v>797</v>
      </c>
      <c r="E637" s="191" t="s">
        <v>798</v>
      </c>
      <c r="F637" s="193" t="s">
        <v>2081</v>
      </c>
      <c r="G637" s="186" t="s">
        <v>806</v>
      </c>
      <c r="H637" s="183" t="s">
        <v>2136</v>
      </c>
      <c r="I637" s="186" t="s">
        <v>807</v>
      </c>
      <c r="J637" s="43">
        <v>1169</v>
      </c>
      <c r="K637" s="186" t="s">
        <v>310</v>
      </c>
      <c r="L637" s="201"/>
      <c r="M637" s="278"/>
      <c r="N637" s="211" t="s">
        <v>2206</v>
      </c>
      <c r="O637" s="211" t="str">
        <f>INDEX('Standard Descriptions'!$E:$E,MATCH(Guidance!E637,'Standard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7" s="290" t="s">
        <v>2207</v>
      </c>
      <c r="Q637" s="290" t="s">
        <v>310</v>
      </c>
      <c r="R637" s="290" t="str">
        <f t="shared" si="50"/>
        <v>Other Manufacturing Coal Use</v>
      </c>
      <c r="S637" s="290" t="str">
        <f t="shared" si="51"/>
        <v>//**Other Manufacturing Coal Use: **</v>
      </c>
      <c r="T637" s="277" t="str">
        <f t="shared" si="37"/>
        <v>//**Other Manufacturing Coal Use: **</v>
      </c>
      <c r="U637" s="306"/>
    </row>
    <row r="638" spans="1:21" s="291" customFormat="1" x14ac:dyDescent="0.25">
      <c r="A638" s="277" t="s">
        <v>2208</v>
      </c>
      <c r="B638" s="278"/>
      <c r="C638" s="191" t="s">
        <v>753</v>
      </c>
      <c r="D638" s="191" t="s">
        <v>797</v>
      </c>
      <c r="E638" s="191" t="s">
        <v>798</v>
      </c>
      <c r="F638" s="193" t="s">
        <v>2081</v>
      </c>
      <c r="G638" s="186" t="s">
        <v>808</v>
      </c>
      <c r="H638" s="183" t="s">
        <v>2136</v>
      </c>
      <c r="I638" s="186" t="s">
        <v>809</v>
      </c>
      <c r="J638" s="43">
        <v>1170</v>
      </c>
      <c r="K638" s="186" t="s">
        <v>310</v>
      </c>
      <c r="L638" s="201"/>
      <c r="M638" s="278"/>
      <c r="N638" s="211" t="s">
        <v>2206</v>
      </c>
      <c r="O638" s="211" t="str">
        <f>INDEX('Standard Descriptions'!$E:$E,MATCH(Guidance!E638,'Standard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8" s="290" t="s">
        <v>2207</v>
      </c>
      <c r="Q638" s="290" t="s">
        <v>310</v>
      </c>
      <c r="R638" s="290" t="str">
        <f t="shared" si="50"/>
        <v>Other Manufacturing Natural Gas Use</v>
      </c>
      <c r="S638" s="290" t="str">
        <f t="shared" si="51"/>
        <v>//**Other Manufacturing Natural Gas Use: **</v>
      </c>
      <c r="T638" s="277" t="str">
        <f t="shared" si="37"/>
        <v>//**Other Manufacturing Natural Gas Use: **</v>
      </c>
      <c r="U638" s="306"/>
    </row>
    <row r="639" spans="1:21" s="291" customFormat="1" x14ac:dyDescent="0.25">
      <c r="A639" s="277" t="s">
        <v>2208</v>
      </c>
      <c r="B639" s="278"/>
      <c r="C639" s="191" t="s">
        <v>753</v>
      </c>
      <c r="D639" s="191" t="s">
        <v>797</v>
      </c>
      <c r="E639" s="191" t="s">
        <v>798</v>
      </c>
      <c r="F639" s="193" t="s">
        <v>2081</v>
      </c>
      <c r="G639" s="186" t="s">
        <v>810</v>
      </c>
      <c r="H639" s="183" t="s">
        <v>2136</v>
      </c>
      <c r="I639" s="186" t="s">
        <v>811</v>
      </c>
      <c r="J639" s="43">
        <v>1171</v>
      </c>
      <c r="K639" s="186" t="s">
        <v>332</v>
      </c>
      <c r="L639" s="201"/>
      <c r="M639" s="278"/>
      <c r="N639" s="211" t="s">
        <v>2206</v>
      </c>
      <c r="O639" s="211" t="str">
        <f>INDEX('Standard Descriptions'!$E:$E,MATCH(Guidance!E639,'Standard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9" s="290" t="s">
        <v>2207</v>
      </c>
      <c r="Q639" s="290" t="s">
        <v>310</v>
      </c>
      <c r="R639" s="290" t="str">
        <f t="shared" si="50"/>
        <v>Other Manufacturing Biomass Use</v>
      </c>
      <c r="S639" s="290" t="str">
        <f t="shared" si="51"/>
        <v>//**Other Manufacturing Biomass Use: **</v>
      </c>
      <c r="T639" s="277" t="str">
        <f t="shared" si="37"/>
        <v/>
      </c>
      <c r="U639" s="306"/>
    </row>
    <row r="640" spans="1:21" s="291" customFormat="1" x14ac:dyDescent="0.25">
      <c r="A640" s="277" t="s">
        <v>2208</v>
      </c>
      <c r="B640" s="278"/>
      <c r="C640" s="191" t="s">
        <v>753</v>
      </c>
      <c r="D640" s="191" t="s">
        <v>797</v>
      </c>
      <c r="E640" s="191" t="s">
        <v>798</v>
      </c>
      <c r="F640" s="193" t="s">
        <v>2081</v>
      </c>
      <c r="G640" s="186" t="s">
        <v>812</v>
      </c>
      <c r="H640" s="183" t="s">
        <v>2136</v>
      </c>
      <c r="I640" s="186" t="s">
        <v>813</v>
      </c>
      <c r="J640" s="43">
        <v>1172</v>
      </c>
      <c r="K640" s="186" t="s">
        <v>310</v>
      </c>
      <c r="L640" s="201"/>
      <c r="M640" s="278"/>
      <c r="N640" s="211" t="s">
        <v>2206</v>
      </c>
      <c r="O640" s="211" t="str">
        <f>INDEX('Standard Descriptions'!$E:$E,MATCH(Guidance!E640,'Standard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0" s="290" t="s">
        <v>2207</v>
      </c>
      <c r="Q640" s="290" t="s">
        <v>310</v>
      </c>
      <c r="R640" s="290" t="str">
        <f t="shared" si="50"/>
        <v>Other Manufacturing Petroleum Use</v>
      </c>
      <c r="S640" s="290" t="str">
        <f t="shared" si="51"/>
        <v>//**Other Manufacturing Petroleum Use: **</v>
      </c>
      <c r="T640" s="277" t="str">
        <f t="shared" si="37"/>
        <v>//**Other Manufacturing Petroleum Use: **</v>
      </c>
      <c r="U640" s="306"/>
    </row>
    <row r="641" spans="1:21" s="291" customFormat="1" x14ac:dyDescent="0.25">
      <c r="A641" s="277" t="s">
        <v>2208</v>
      </c>
      <c r="B641" s="278"/>
      <c r="C641" s="191" t="s">
        <v>753</v>
      </c>
      <c r="D641" s="191" t="s">
        <v>797</v>
      </c>
      <c r="E641" s="191" t="s">
        <v>798</v>
      </c>
      <c r="F641" s="193" t="s">
        <v>2081</v>
      </c>
      <c r="G641" s="186" t="s">
        <v>814</v>
      </c>
      <c r="H641" s="183" t="s">
        <v>2136</v>
      </c>
      <c r="I641" s="186" t="s">
        <v>815</v>
      </c>
      <c r="J641" s="43">
        <v>1173</v>
      </c>
      <c r="K641" s="186" t="s">
        <v>332</v>
      </c>
      <c r="L641" s="201"/>
      <c r="M641" s="278"/>
      <c r="N641" s="211" t="s">
        <v>2206</v>
      </c>
      <c r="O641" s="211" t="str">
        <f>INDEX('Standard Descriptions'!$E:$E,MATCH(Guidance!E641,'Standard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1" s="290" t="s">
        <v>2207</v>
      </c>
      <c r="Q641" s="290" t="s">
        <v>310</v>
      </c>
      <c r="R641" s="290" t="str">
        <f t="shared" si="50"/>
        <v>Other Manufacturing Purchased Heat Use</v>
      </c>
      <c r="S641" s="290" t="str">
        <f t="shared" si="51"/>
        <v>//**Other Manufacturing Purchased Heat Use: **</v>
      </c>
      <c r="T641" s="277" t="str">
        <f t="shared" si="37"/>
        <v/>
      </c>
      <c r="U641" s="306"/>
    </row>
    <row r="642" spans="1:21" s="291" customFormat="1" x14ac:dyDescent="0.25">
      <c r="A642" s="277" t="s">
        <v>2208</v>
      </c>
      <c r="B642" s="278"/>
      <c r="C642" s="191" t="s">
        <v>753</v>
      </c>
      <c r="D642" s="191" t="s">
        <v>797</v>
      </c>
      <c r="E642" s="191" t="s">
        <v>798</v>
      </c>
      <c r="F642" s="193" t="s">
        <v>2081</v>
      </c>
      <c r="G642" s="186" t="s">
        <v>816</v>
      </c>
      <c r="H642" s="183" t="s">
        <v>2136</v>
      </c>
      <c r="I642" s="186" t="s">
        <v>817</v>
      </c>
      <c r="J642" s="43">
        <v>1174</v>
      </c>
      <c r="K642" s="186" t="s">
        <v>332</v>
      </c>
      <c r="L642" s="201"/>
      <c r="M642" s="278"/>
      <c r="N642" s="211" t="s">
        <v>2206</v>
      </c>
      <c r="O642" s="211" t="str">
        <f>INDEX('Standard Descriptions'!$E:$E,MATCH(Guidance!E642,'Standard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2" s="290" t="s">
        <v>2207</v>
      </c>
      <c r="Q642" s="290" t="s">
        <v>310</v>
      </c>
      <c r="R642" s="290" t="str">
        <f t="shared" si="50"/>
        <v>Other Manufacturing Crude Oil Use</v>
      </c>
      <c r="S642" s="290" t="str">
        <f t="shared" si="51"/>
        <v>//**Other Manufacturing Crude Oil Use: **</v>
      </c>
      <c r="T642" s="277" t="str">
        <f t="shared" si="37"/>
        <v/>
      </c>
      <c r="U642" s="306"/>
    </row>
    <row r="643" spans="1:21" s="291" customFormat="1" x14ac:dyDescent="0.25">
      <c r="A643" s="277" t="s">
        <v>2208</v>
      </c>
      <c r="B643" s="278"/>
      <c r="C643" s="191" t="s">
        <v>753</v>
      </c>
      <c r="D643" s="191" t="s">
        <v>797</v>
      </c>
      <c r="E643" s="191" t="s">
        <v>798</v>
      </c>
      <c r="F643" s="193" t="s">
        <v>2081</v>
      </c>
      <c r="G643" s="186" t="s">
        <v>818</v>
      </c>
      <c r="H643" s="183" t="s">
        <v>2136</v>
      </c>
      <c r="I643" s="186" t="s">
        <v>819</v>
      </c>
      <c r="J643" s="43">
        <v>1175</v>
      </c>
      <c r="K643" s="186" t="s">
        <v>310</v>
      </c>
      <c r="L643" s="201"/>
      <c r="M643" s="278"/>
      <c r="N643" s="211" t="s">
        <v>2206</v>
      </c>
      <c r="O643" s="211" t="str">
        <f>INDEX('Standard Descriptions'!$E:$E,MATCH(Guidance!E643,'Standard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3" s="290" t="s">
        <v>2207</v>
      </c>
      <c r="Q643" s="290" t="s">
        <v>310</v>
      </c>
      <c r="R643" s="290" t="str">
        <f t="shared" si="50"/>
        <v>Other Manufacturing Heavy or Residual Fuel Oil Use</v>
      </c>
      <c r="S643" s="290" t="str">
        <f t="shared" si="51"/>
        <v>//**Other Manufacturing Heavy or Residual Fuel Oil Use: **</v>
      </c>
      <c r="T643" s="277" t="str">
        <f t="shared" si="37"/>
        <v>//**Other Manufacturing Heavy or Residual Fuel Oil Use: **</v>
      </c>
      <c r="U643" s="306"/>
    </row>
    <row r="644" spans="1:21" s="291" customFormat="1" x14ac:dyDescent="0.25">
      <c r="A644" s="277" t="s">
        <v>2208</v>
      </c>
      <c r="B644" s="278"/>
      <c r="C644" s="191" t="s">
        <v>753</v>
      </c>
      <c r="D644" s="191" t="s">
        <v>797</v>
      </c>
      <c r="E644" s="191" t="s">
        <v>798</v>
      </c>
      <c r="F644" s="193" t="s">
        <v>2081</v>
      </c>
      <c r="G644" s="186" t="s">
        <v>820</v>
      </c>
      <c r="H644" s="183" t="s">
        <v>2136</v>
      </c>
      <c r="I644" s="186" t="s">
        <v>821</v>
      </c>
      <c r="J644" s="43">
        <v>1176</v>
      </c>
      <c r="K644" s="186" t="s">
        <v>310</v>
      </c>
      <c r="L644" s="201"/>
      <c r="M644" s="278"/>
      <c r="N644" s="211" t="s">
        <v>2206</v>
      </c>
      <c r="O644" s="211" t="str">
        <f>INDEX('Standard Descriptions'!$E:$E,MATCH(Guidance!E644,'Standard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4" s="290" t="s">
        <v>2207</v>
      </c>
      <c r="Q644" s="290" t="s">
        <v>310</v>
      </c>
      <c r="R644" s="290" t="str">
        <f t="shared" si="50"/>
        <v>Other Manufacturing LPG Propane or Butane Use</v>
      </c>
      <c r="S644" s="290" t="str">
        <f t="shared" si="51"/>
        <v>//**Other Manufacturing LPG Propane or Butane Use: **</v>
      </c>
      <c r="T644" s="277" t="str">
        <f t="shared" si="37"/>
        <v>//**Other Manufacturing LPG Propane or Butane Use: **</v>
      </c>
      <c r="U644" s="306"/>
    </row>
    <row r="645" spans="1:21" s="291" customFormat="1" x14ac:dyDescent="0.25">
      <c r="A645" s="277" t="s">
        <v>2208</v>
      </c>
      <c r="B645" s="278"/>
      <c r="C645" s="191" t="s">
        <v>753</v>
      </c>
      <c r="D645" s="191" t="s">
        <v>797</v>
      </c>
      <c r="E645" s="191" t="s">
        <v>798</v>
      </c>
      <c r="F645" s="193" t="s">
        <v>2081</v>
      </c>
      <c r="G645" s="186" t="s">
        <v>822</v>
      </c>
      <c r="H645" s="183" t="s">
        <v>2136</v>
      </c>
      <c r="I645" s="186" t="s">
        <v>823</v>
      </c>
      <c r="J645" s="43">
        <v>1177</v>
      </c>
      <c r="K645" s="186" t="s">
        <v>332</v>
      </c>
      <c r="L645" s="201"/>
      <c r="M645" s="278"/>
      <c r="N645" s="211" t="s">
        <v>2206</v>
      </c>
      <c r="O645" s="211" t="str">
        <f>INDEX('Standard Descriptions'!$E:$E,MATCH(Guidance!E645,'Standard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5" s="290" t="s">
        <v>2207</v>
      </c>
      <c r="Q645" s="290" t="s">
        <v>310</v>
      </c>
      <c r="R645" s="290" t="str">
        <f t="shared" si="50"/>
        <v>Other Manufacturing Hydrogen Use</v>
      </c>
      <c r="S645" s="290" t="str">
        <f t="shared" si="51"/>
        <v>//**Other Manufacturing Hydrogen Use: **</v>
      </c>
      <c r="T645" s="277" t="str">
        <f t="shared" si="37"/>
        <v/>
      </c>
      <c r="U645" s="306"/>
    </row>
    <row r="646" spans="1:21" s="291" customFormat="1" x14ac:dyDescent="0.25">
      <c r="A646" s="277" t="s">
        <v>2208</v>
      </c>
      <c r="B646" s="278"/>
      <c r="C646" s="191" t="s">
        <v>753</v>
      </c>
      <c r="D646" s="191" t="s">
        <v>797</v>
      </c>
      <c r="E646" s="191" t="s">
        <v>798</v>
      </c>
      <c r="F646" s="193" t="s">
        <v>2079</v>
      </c>
      <c r="G646" s="186" t="s">
        <v>799</v>
      </c>
      <c r="H646" s="183" t="s">
        <v>2122</v>
      </c>
      <c r="I646" s="186" t="s">
        <v>800</v>
      </c>
      <c r="J646" s="43">
        <v>1178</v>
      </c>
      <c r="K646" s="193" t="s">
        <v>332</v>
      </c>
      <c r="L646" s="201"/>
      <c r="M646" s="278"/>
      <c r="N646" s="211" t="s">
        <v>2206</v>
      </c>
      <c r="O646" s="211" t="str">
        <f>INDEX('Standard Descriptions'!$E:$E,MATCH(Guidance!E646,'Standard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6" s="290" t="s">
        <v>2207</v>
      </c>
      <c r="Q646" s="290" t="s">
        <v>310</v>
      </c>
      <c r="R646" s="290" t="str">
        <f t="shared" si="50"/>
        <v>Energy Pipelines and Gas Processing Electricity Use</v>
      </c>
      <c r="S646" s="290" t="str">
        <f t="shared" si="51"/>
        <v>//**Energy Pipelines and Gas Processing Electricity Use: **</v>
      </c>
      <c r="T646" s="277" t="str">
        <f t="shared" si="37"/>
        <v/>
      </c>
      <c r="U646" s="306"/>
    </row>
    <row r="647" spans="1:21" s="291" customFormat="1" x14ac:dyDescent="0.25">
      <c r="A647" s="277" t="s">
        <v>2208</v>
      </c>
      <c r="B647" s="278"/>
      <c r="C647" s="191" t="s">
        <v>753</v>
      </c>
      <c r="D647" s="191" t="s">
        <v>797</v>
      </c>
      <c r="E647" s="191" t="s">
        <v>798</v>
      </c>
      <c r="F647" s="193" t="s">
        <v>2079</v>
      </c>
      <c r="G647" s="186" t="s">
        <v>806</v>
      </c>
      <c r="H647" s="183" t="s">
        <v>2122</v>
      </c>
      <c r="I647" s="186" t="s">
        <v>807</v>
      </c>
      <c r="J647" s="43">
        <v>1179</v>
      </c>
      <c r="K647" s="186" t="s">
        <v>332</v>
      </c>
      <c r="L647" s="201"/>
      <c r="M647" s="278"/>
      <c r="N647" s="211" t="s">
        <v>2206</v>
      </c>
      <c r="O647" s="211" t="str">
        <f>INDEX('Standard Descriptions'!$E:$E,MATCH(Guidance!E647,'Standard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7" s="290" t="s">
        <v>2207</v>
      </c>
      <c r="Q647" s="290" t="s">
        <v>310</v>
      </c>
      <c r="R647" s="290" t="str">
        <f t="shared" si="50"/>
        <v>Energy Pipelines and Gas Processing Coal Use</v>
      </c>
      <c r="S647" s="290" t="str">
        <f t="shared" si="51"/>
        <v>//**Energy Pipelines and Gas Processing Coal Use: **</v>
      </c>
      <c r="T647" s="277" t="str">
        <f t="shared" si="37"/>
        <v/>
      </c>
      <c r="U647" s="306"/>
    </row>
    <row r="648" spans="1:21" s="291" customFormat="1" x14ac:dyDescent="0.25">
      <c r="A648" s="277" t="s">
        <v>2208</v>
      </c>
      <c r="B648" s="278"/>
      <c r="C648" s="191" t="s">
        <v>753</v>
      </c>
      <c r="D648" s="191" t="s">
        <v>797</v>
      </c>
      <c r="E648" s="191" t="s">
        <v>798</v>
      </c>
      <c r="F648" s="193" t="s">
        <v>2079</v>
      </c>
      <c r="G648" s="186" t="s">
        <v>808</v>
      </c>
      <c r="H648" s="183" t="s">
        <v>2122</v>
      </c>
      <c r="I648" s="186" t="s">
        <v>809</v>
      </c>
      <c r="J648" s="43">
        <v>1180</v>
      </c>
      <c r="K648" s="186" t="s">
        <v>310</v>
      </c>
      <c r="L648" s="201"/>
      <c r="M648" s="278"/>
      <c r="N648" s="211" t="s">
        <v>2206</v>
      </c>
      <c r="O648" s="211" t="str">
        <f>INDEX('Standard Descriptions'!$E:$E,MATCH(Guidance!E648,'Standard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8" s="290" t="s">
        <v>2207</v>
      </c>
      <c r="Q648" s="290" t="s">
        <v>310</v>
      </c>
      <c r="R648" s="290" t="str">
        <f t="shared" si="50"/>
        <v>Energy Pipelines and Gas Processing Natural Gas Use</v>
      </c>
      <c r="S648" s="290" t="str">
        <f t="shared" si="51"/>
        <v>//**Energy Pipelines and Gas Processing Natural Gas Use: **</v>
      </c>
      <c r="T648" s="277" t="str">
        <f t="shared" si="37"/>
        <v>//**Energy Pipelines and Gas Processing Natural Gas Use: **</v>
      </c>
      <c r="U648" s="306"/>
    </row>
    <row r="649" spans="1:21" s="291" customFormat="1" x14ac:dyDescent="0.25">
      <c r="A649" s="277" t="s">
        <v>2208</v>
      </c>
      <c r="B649" s="278"/>
      <c r="C649" s="191" t="s">
        <v>753</v>
      </c>
      <c r="D649" s="191" t="s">
        <v>797</v>
      </c>
      <c r="E649" s="191" t="s">
        <v>798</v>
      </c>
      <c r="F649" s="193" t="s">
        <v>2079</v>
      </c>
      <c r="G649" s="186" t="s">
        <v>810</v>
      </c>
      <c r="H649" s="183" t="s">
        <v>2122</v>
      </c>
      <c r="I649" s="186" t="s">
        <v>811</v>
      </c>
      <c r="J649" s="43">
        <v>1181</v>
      </c>
      <c r="K649" s="186" t="s">
        <v>332</v>
      </c>
      <c r="L649" s="201"/>
      <c r="M649" s="278"/>
      <c r="N649" s="211" t="s">
        <v>2206</v>
      </c>
      <c r="O649" s="211" t="str">
        <f>INDEX('Standard Descriptions'!$E:$E,MATCH(Guidance!E649,'Standard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9" s="290" t="s">
        <v>2207</v>
      </c>
      <c r="Q649" s="290" t="s">
        <v>310</v>
      </c>
      <c r="R649" s="290" t="str">
        <f t="shared" si="50"/>
        <v>Energy Pipelines and Gas Processing Biomass Use</v>
      </c>
      <c r="S649" s="290" t="str">
        <f t="shared" si="51"/>
        <v>//**Energy Pipelines and Gas Processing Biomass Use: **</v>
      </c>
      <c r="T649" s="277" t="str">
        <f t="shared" si="37"/>
        <v/>
      </c>
      <c r="U649" s="306"/>
    </row>
    <row r="650" spans="1:21" s="291" customFormat="1" x14ac:dyDescent="0.25">
      <c r="A650" s="277" t="s">
        <v>2208</v>
      </c>
      <c r="B650" s="278"/>
      <c r="C650" s="191" t="s">
        <v>753</v>
      </c>
      <c r="D650" s="191" t="s">
        <v>797</v>
      </c>
      <c r="E650" s="191" t="s">
        <v>798</v>
      </c>
      <c r="F650" s="193" t="s">
        <v>2079</v>
      </c>
      <c r="G650" s="186" t="s">
        <v>812</v>
      </c>
      <c r="H650" s="183" t="s">
        <v>2122</v>
      </c>
      <c r="I650" s="186" t="s">
        <v>813</v>
      </c>
      <c r="J650" s="43">
        <v>1182</v>
      </c>
      <c r="K650" s="186" t="s">
        <v>332</v>
      </c>
      <c r="L650" s="201"/>
      <c r="M650" s="278"/>
      <c r="N650" s="211" t="s">
        <v>2206</v>
      </c>
      <c r="O650" s="211" t="str">
        <f>INDEX('Standard Descriptions'!$E:$E,MATCH(Guidance!E650,'Standard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0" s="290" t="s">
        <v>2207</v>
      </c>
      <c r="Q650" s="290" t="s">
        <v>310</v>
      </c>
      <c r="R650" s="290" t="str">
        <f t="shared" si="50"/>
        <v>Energy Pipelines and Gas Processing Petroleum Use</v>
      </c>
      <c r="S650" s="290" t="str">
        <f t="shared" si="51"/>
        <v>//**Energy Pipelines and Gas Processing Petroleum Use: **</v>
      </c>
      <c r="T650" s="277" t="str">
        <f t="shared" si="37"/>
        <v/>
      </c>
      <c r="U650" s="306"/>
    </row>
    <row r="651" spans="1:21" s="291" customFormat="1" x14ac:dyDescent="0.25">
      <c r="A651" s="277" t="s">
        <v>2208</v>
      </c>
      <c r="B651" s="278"/>
      <c r="C651" s="191" t="s">
        <v>753</v>
      </c>
      <c r="D651" s="191" t="s">
        <v>797</v>
      </c>
      <c r="E651" s="191" t="s">
        <v>798</v>
      </c>
      <c r="F651" s="193" t="s">
        <v>2079</v>
      </c>
      <c r="G651" s="186" t="s">
        <v>814</v>
      </c>
      <c r="H651" s="183" t="s">
        <v>2122</v>
      </c>
      <c r="I651" s="186" t="s">
        <v>815</v>
      </c>
      <c r="J651" s="43">
        <v>1183</v>
      </c>
      <c r="K651" s="186" t="s">
        <v>332</v>
      </c>
      <c r="L651" s="201"/>
      <c r="M651" s="278"/>
      <c r="N651" s="211" t="s">
        <v>2206</v>
      </c>
      <c r="O651" s="211" t="str">
        <f>INDEX('Standard Descriptions'!$E:$E,MATCH(Guidance!E651,'Standard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1" s="290" t="s">
        <v>2207</v>
      </c>
      <c r="Q651" s="290" t="s">
        <v>310</v>
      </c>
      <c r="R651" s="290" t="str">
        <f t="shared" si="50"/>
        <v>Energy Pipelines and Gas Processing Purchased Heat Use</v>
      </c>
      <c r="S651" s="290" t="str">
        <f t="shared" si="51"/>
        <v>//**Energy Pipelines and Gas Processing Purchased Heat Use: **</v>
      </c>
      <c r="T651" s="277" t="str">
        <f t="shared" si="37"/>
        <v/>
      </c>
      <c r="U651" s="306"/>
    </row>
    <row r="652" spans="1:21" s="291" customFormat="1" x14ac:dyDescent="0.25">
      <c r="A652" s="277" t="s">
        <v>2208</v>
      </c>
      <c r="B652" s="278"/>
      <c r="C652" s="191" t="s">
        <v>753</v>
      </c>
      <c r="D652" s="191" t="s">
        <v>797</v>
      </c>
      <c r="E652" s="191" t="s">
        <v>798</v>
      </c>
      <c r="F652" s="193" t="s">
        <v>2079</v>
      </c>
      <c r="G652" s="186" t="s">
        <v>816</v>
      </c>
      <c r="H652" s="183" t="s">
        <v>2122</v>
      </c>
      <c r="I652" s="186" t="s">
        <v>817</v>
      </c>
      <c r="J652" s="43">
        <v>1184</v>
      </c>
      <c r="K652" s="186" t="s">
        <v>332</v>
      </c>
      <c r="L652" s="201"/>
      <c r="M652" s="278"/>
      <c r="N652" s="211" t="s">
        <v>2206</v>
      </c>
      <c r="O652" s="211" t="str">
        <f>INDEX('Standard Descriptions'!$E:$E,MATCH(Guidance!E652,'Standard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2" s="290" t="s">
        <v>2207</v>
      </c>
      <c r="Q652" s="290" t="s">
        <v>310</v>
      </c>
      <c r="R652" s="290" t="str">
        <f t="shared" si="50"/>
        <v>Energy Pipelines and Gas Processing Crude Oil Use</v>
      </c>
      <c r="S652" s="290" t="str">
        <f t="shared" si="51"/>
        <v>//**Energy Pipelines and Gas Processing Crude Oil Use: **</v>
      </c>
      <c r="T652" s="277" t="str">
        <f t="shared" si="37"/>
        <v/>
      </c>
      <c r="U652" s="306"/>
    </row>
    <row r="653" spans="1:21" s="291" customFormat="1" x14ac:dyDescent="0.25">
      <c r="A653" s="277" t="s">
        <v>2208</v>
      </c>
      <c r="B653" s="278"/>
      <c r="C653" s="191" t="s">
        <v>753</v>
      </c>
      <c r="D653" s="191" t="s">
        <v>797</v>
      </c>
      <c r="E653" s="191" t="s">
        <v>798</v>
      </c>
      <c r="F653" s="193" t="s">
        <v>2079</v>
      </c>
      <c r="G653" s="186" t="s">
        <v>818</v>
      </c>
      <c r="H653" s="183" t="s">
        <v>2122</v>
      </c>
      <c r="I653" s="186" t="s">
        <v>819</v>
      </c>
      <c r="J653" s="43">
        <v>1185</v>
      </c>
      <c r="K653" s="186" t="s">
        <v>332</v>
      </c>
      <c r="L653" s="201"/>
      <c r="M653" s="278"/>
      <c r="N653" s="211" t="s">
        <v>2206</v>
      </c>
      <c r="O653" s="211" t="str">
        <f>INDEX('Standard Descriptions'!$E:$E,MATCH(Guidance!E653,'Standard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3" s="290" t="s">
        <v>2207</v>
      </c>
      <c r="Q653" s="290" t="s">
        <v>310</v>
      </c>
      <c r="R653" s="290" t="str">
        <f t="shared" si="50"/>
        <v>Energy Pipelines and Gas Processing Heavy or Residual Fuel Oil Use</v>
      </c>
      <c r="S653" s="290" t="str">
        <f t="shared" si="51"/>
        <v>//**Energy Pipelines and Gas Processing Heavy or Residual Fuel Oil Use: **</v>
      </c>
      <c r="T653" s="277" t="str">
        <f t="shared" si="37"/>
        <v/>
      </c>
      <c r="U653" s="306"/>
    </row>
    <row r="654" spans="1:21" s="291" customFormat="1" x14ac:dyDescent="0.25">
      <c r="A654" s="277" t="s">
        <v>2208</v>
      </c>
      <c r="B654" s="278"/>
      <c r="C654" s="191" t="s">
        <v>753</v>
      </c>
      <c r="D654" s="191" t="s">
        <v>797</v>
      </c>
      <c r="E654" s="191" t="s">
        <v>798</v>
      </c>
      <c r="F654" s="193" t="s">
        <v>2079</v>
      </c>
      <c r="G654" s="186" t="s">
        <v>820</v>
      </c>
      <c r="H654" s="183" t="s">
        <v>2122</v>
      </c>
      <c r="I654" s="186" t="s">
        <v>821</v>
      </c>
      <c r="J654" s="43">
        <v>1186</v>
      </c>
      <c r="K654" s="186" t="s">
        <v>332</v>
      </c>
      <c r="L654" s="201"/>
      <c r="M654" s="278"/>
      <c r="N654" s="211" t="s">
        <v>2206</v>
      </c>
      <c r="O654" s="211" t="str">
        <f>INDEX('Standard Descriptions'!$E:$E,MATCH(Guidance!E654,'Standard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4" s="290" t="s">
        <v>2207</v>
      </c>
      <c r="Q654" s="290" t="s">
        <v>310</v>
      </c>
      <c r="R654" s="290" t="str">
        <f t="shared" si="50"/>
        <v>Energy Pipelines and Gas Processing LPG Propane or Butane Use</v>
      </c>
      <c r="S654" s="290" t="str">
        <f t="shared" si="51"/>
        <v>//**Energy Pipelines and Gas Processing LPG Propane or Butane Use: **</v>
      </c>
      <c r="T654" s="277" t="str">
        <f t="shared" si="37"/>
        <v/>
      </c>
      <c r="U654" s="306"/>
    </row>
    <row r="655" spans="1:21" s="291" customFormat="1" x14ac:dyDescent="0.25">
      <c r="A655" s="277" t="s">
        <v>2208</v>
      </c>
      <c r="B655" s="278"/>
      <c r="C655" s="191" t="s">
        <v>753</v>
      </c>
      <c r="D655" s="191" t="s">
        <v>797</v>
      </c>
      <c r="E655" s="191" t="s">
        <v>798</v>
      </c>
      <c r="F655" s="193" t="s">
        <v>2079</v>
      </c>
      <c r="G655" s="186" t="s">
        <v>822</v>
      </c>
      <c r="H655" s="183" t="s">
        <v>2122</v>
      </c>
      <c r="I655" s="186" t="s">
        <v>823</v>
      </c>
      <c r="J655" s="43">
        <v>1187</v>
      </c>
      <c r="K655" s="186" t="s">
        <v>332</v>
      </c>
      <c r="L655" s="201"/>
      <c r="M655" s="278"/>
      <c r="N655" s="211" t="s">
        <v>2206</v>
      </c>
      <c r="O655" s="211" t="str">
        <f>INDEX('Standard Descriptions'!$E:$E,MATCH(Guidance!E655,'Standard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5" s="290" t="s">
        <v>2207</v>
      </c>
      <c r="Q655" s="290" t="s">
        <v>310</v>
      </c>
      <c r="R655" s="290" t="str">
        <f t="shared" si="50"/>
        <v>Energy Pipelines and Gas Processing Hydrogen Use</v>
      </c>
      <c r="S655" s="290" t="str">
        <f t="shared" si="51"/>
        <v>//**Energy Pipelines and Gas Processing Hydrogen Use: **</v>
      </c>
      <c r="T655" s="277" t="str">
        <f t="shared" si="37"/>
        <v/>
      </c>
      <c r="U655" s="306"/>
    </row>
    <row r="656" spans="1:21" s="291" customFormat="1" x14ac:dyDescent="0.25">
      <c r="A656" s="277" t="s">
        <v>2208</v>
      </c>
      <c r="B656" s="278"/>
      <c r="C656" s="191" t="s">
        <v>753</v>
      </c>
      <c r="D656" s="191" t="s">
        <v>797</v>
      </c>
      <c r="E656" s="191" t="s">
        <v>798</v>
      </c>
      <c r="F656" s="193" t="s">
        <v>2077</v>
      </c>
      <c r="G656" s="186" t="s">
        <v>799</v>
      </c>
      <c r="H656" s="183" t="s">
        <v>2135</v>
      </c>
      <c r="I656" s="186" t="s">
        <v>800</v>
      </c>
      <c r="J656" s="43">
        <v>1188</v>
      </c>
      <c r="K656" s="186" t="s">
        <v>310</v>
      </c>
      <c r="L656" s="201"/>
      <c r="M656" s="278"/>
      <c r="N656" s="211" t="s">
        <v>2206</v>
      </c>
      <c r="O656" s="211" t="str">
        <f>INDEX('Standard Descriptions'!$E:$E,MATCH(Guidance!E656,'Standard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6" s="290" t="s">
        <v>2207</v>
      </c>
      <c r="Q656" s="290" t="s">
        <v>310</v>
      </c>
      <c r="R656" s="290" t="str">
        <f t="shared" si="50"/>
        <v>Water and Waste Electricity Use</v>
      </c>
      <c r="S656" s="290" t="str">
        <f t="shared" si="51"/>
        <v>//**Water and Waste Electricity Use: **</v>
      </c>
      <c r="T656" s="277" t="str">
        <f t="shared" si="37"/>
        <v>//**Water and Waste Electricity Use: **</v>
      </c>
      <c r="U656" s="306"/>
    </row>
    <row r="657" spans="1:21" s="291" customFormat="1" x14ac:dyDescent="0.25">
      <c r="A657" s="277" t="s">
        <v>2208</v>
      </c>
      <c r="B657" s="278"/>
      <c r="C657" s="191" t="s">
        <v>753</v>
      </c>
      <c r="D657" s="191" t="s">
        <v>797</v>
      </c>
      <c r="E657" s="191" t="s">
        <v>798</v>
      </c>
      <c r="F657" s="193" t="s">
        <v>2077</v>
      </c>
      <c r="G657" s="186" t="s">
        <v>806</v>
      </c>
      <c r="H657" s="183" t="s">
        <v>2135</v>
      </c>
      <c r="I657" s="186" t="s">
        <v>807</v>
      </c>
      <c r="J657" s="43">
        <v>1189</v>
      </c>
      <c r="K657" s="186" t="s">
        <v>332</v>
      </c>
      <c r="L657" s="201"/>
      <c r="M657" s="278"/>
      <c r="N657" s="211" t="s">
        <v>2206</v>
      </c>
      <c r="O657" s="211" t="str">
        <f>INDEX('Standard Descriptions'!$E:$E,MATCH(Guidance!E657,'Standard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7" s="290" t="s">
        <v>2207</v>
      </c>
      <c r="Q657" s="290" t="s">
        <v>310</v>
      </c>
      <c r="R657" s="290" t="str">
        <f t="shared" si="50"/>
        <v>Water and Waste Coal Use</v>
      </c>
      <c r="S657" s="290" t="str">
        <f t="shared" si="51"/>
        <v>//**Water and Waste Coal Use: **</v>
      </c>
      <c r="T657" s="277" t="str">
        <f t="shared" si="37"/>
        <v/>
      </c>
      <c r="U657" s="306"/>
    </row>
    <row r="658" spans="1:21" s="291" customFormat="1" x14ac:dyDescent="0.25">
      <c r="A658" s="277" t="s">
        <v>2208</v>
      </c>
      <c r="B658" s="278"/>
      <c r="C658" s="191" t="s">
        <v>753</v>
      </c>
      <c r="D658" s="191" t="s">
        <v>797</v>
      </c>
      <c r="E658" s="191" t="s">
        <v>798</v>
      </c>
      <c r="F658" s="193" t="s">
        <v>2077</v>
      </c>
      <c r="G658" s="186" t="s">
        <v>808</v>
      </c>
      <c r="H658" s="183" t="s">
        <v>2135</v>
      </c>
      <c r="I658" s="186" t="s">
        <v>809</v>
      </c>
      <c r="J658" s="43">
        <v>1190</v>
      </c>
      <c r="K658" s="186" t="s">
        <v>332</v>
      </c>
      <c r="L658" s="201"/>
      <c r="M658" s="278"/>
      <c r="N658" s="211" t="s">
        <v>2206</v>
      </c>
      <c r="O658" s="211" t="str">
        <f>INDEX('Standard Descriptions'!$E:$E,MATCH(Guidance!E658,'Standard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8" s="290" t="s">
        <v>2207</v>
      </c>
      <c r="Q658" s="290" t="s">
        <v>310</v>
      </c>
      <c r="R658" s="290" t="str">
        <f t="shared" si="50"/>
        <v>Water and Waste Natural Gas Use</v>
      </c>
      <c r="S658" s="290" t="str">
        <f t="shared" si="51"/>
        <v>//**Water and Waste Natural Gas Use: **</v>
      </c>
      <c r="T658" s="277" t="str">
        <f t="shared" si="37"/>
        <v/>
      </c>
      <c r="U658" s="306"/>
    </row>
    <row r="659" spans="1:21" s="291" customFormat="1" x14ac:dyDescent="0.25">
      <c r="A659" s="277" t="s">
        <v>2208</v>
      </c>
      <c r="B659" s="278"/>
      <c r="C659" s="191" t="s">
        <v>753</v>
      </c>
      <c r="D659" s="191" t="s">
        <v>797</v>
      </c>
      <c r="E659" s="191" t="s">
        <v>798</v>
      </c>
      <c r="F659" s="193" t="s">
        <v>2077</v>
      </c>
      <c r="G659" s="186" t="s">
        <v>810</v>
      </c>
      <c r="H659" s="183" t="s">
        <v>2135</v>
      </c>
      <c r="I659" s="186" t="s">
        <v>811</v>
      </c>
      <c r="J659" s="43">
        <v>1191</v>
      </c>
      <c r="K659" s="186" t="s">
        <v>332</v>
      </c>
      <c r="L659" s="201"/>
      <c r="M659" s="278"/>
      <c r="N659" s="211" t="s">
        <v>2206</v>
      </c>
      <c r="O659" s="211" t="str">
        <f>INDEX('Standard Descriptions'!$E:$E,MATCH(Guidance!E659,'Standard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9" s="290" t="s">
        <v>2207</v>
      </c>
      <c r="Q659" s="290" t="s">
        <v>310</v>
      </c>
      <c r="R659" s="290" t="str">
        <f t="shared" si="50"/>
        <v>Water and Waste Biomass Use</v>
      </c>
      <c r="S659" s="290" t="str">
        <f t="shared" si="51"/>
        <v>//**Water and Waste Biomass Use: **</v>
      </c>
      <c r="T659" s="277" t="str">
        <f t="shared" si="37"/>
        <v/>
      </c>
      <c r="U659" s="306"/>
    </row>
    <row r="660" spans="1:21" s="291" customFormat="1" x14ac:dyDescent="0.25">
      <c r="A660" s="277" t="s">
        <v>2208</v>
      </c>
      <c r="B660" s="278"/>
      <c r="C660" s="191" t="s">
        <v>753</v>
      </c>
      <c r="D660" s="191" t="s">
        <v>797</v>
      </c>
      <c r="E660" s="191" t="s">
        <v>798</v>
      </c>
      <c r="F660" s="193" t="s">
        <v>2077</v>
      </c>
      <c r="G660" s="186" t="s">
        <v>812</v>
      </c>
      <c r="H660" s="183" t="s">
        <v>2135</v>
      </c>
      <c r="I660" s="186" t="s">
        <v>813</v>
      </c>
      <c r="J660" s="43">
        <v>1192</v>
      </c>
      <c r="K660" s="186" t="s">
        <v>332</v>
      </c>
      <c r="L660" s="201"/>
      <c r="M660" s="278"/>
      <c r="N660" s="211" t="s">
        <v>2206</v>
      </c>
      <c r="O660" s="211" t="str">
        <f>INDEX('Standard Descriptions'!$E:$E,MATCH(Guidance!E660,'Standard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0" s="290" t="s">
        <v>2207</v>
      </c>
      <c r="Q660" s="290" t="s">
        <v>310</v>
      </c>
      <c r="R660" s="290" t="str">
        <f t="shared" si="50"/>
        <v>Water and Waste Petroleum Use</v>
      </c>
      <c r="S660" s="290" t="str">
        <f t="shared" si="51"/>
        <v>//**Water and Waste Petroleum Use: **</v>
      </c>
      <c r="T660" s="277" t="str">
        <f t="shared" si="37"/>
        <v/>
      </c>
      <c r="U660" s="306"/>
    </row>
    <row r="661" spans="1:21" s="291" customFormat="1" x14ac:dyDescent="0.25">
      <c r="A661" s="277" t="s">
        <v>2208</v>
      </c>
      <c r="B661" s="278"/>
      <c r="C661" s="191" t="s">
        <v>753</v>
      </c>
      <c r="D661" s="191" t="s">
        <v>797</v>
      </c>
      <c r="E661" s="191" t="s">
        <v>798</v>
      </c>
      <c r="F661" s="193" t="s">
        <v>2077</v>
      </c>
      <c r="G661" s="186" t="s">
        <v>814</v>
      </c>
      <c r="H661" s="183" t="s">
        <v>2135</v>
      </c>
      <c r="I661" s="186" t="s">
        <v>815</v>
      </c>
      <c r="J661" s="43">
        <v>1193</v>
      </c>
      <c r="K661" s="186" t="s">
        <v>332</v>
      </c>
      <c r="L661" s="201"/>
      <c r="M661" s="278"/>
      <c r="N661" s="211" t="s">
        <v>2206</v>
      </c>
      <c r="O661" s="211" t="str">
        <f>INDEX('Standard Descriptions'!$E:$E,MATCH(Guidance!E661,'Standard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1" s="290" t="s">
        <v>2207</v>
      </c>
      <c r="Q661" s="290" t="s">
        <v>310</v>
      </c>
      <c r="R661" s="290" t="str">
        <f t="shared" si="50"/>
        <v>Water and Waste Purchased Heat Use</v>
      </c>
      <c r="S661" s="290" t="str">
        <f t="shared" si="51"/>
        <v>//**Water and Waste Purchased Heat Use: **</v>
      </c>
      <c r="T661" s="277" t="str">
        <f t="shared" si="37"/>
        <v/>
      </c>
      <c r="U661" s="306"/>
    </row>
    <row r="662" spans="1:21" s="291" customFormat="1" x14ac:dyDescent="0.25">
      <c r="A662" s="277" t="s">
        <v>2208</v>
      </c>
      <c r="B662" s="278"/>
      <c r="C662" s="191" t="s">
        <v>753</v>
      </c>
      <c r="D662" s="191" t="s">
        <v>797</v>
      </c>
      <c r="E662" s="191" t="s">
        <v>798</v>
      </c>
      <c r="F662" s="193" t="s">
        <v>2077</v>
      </c>
      <c r="G662" s="186" t="s">
        <v>816</v>
      </c>
      <c r="H662" s="183" t="s">
        <v>2135</v>
      </c>
      <c r="I662" s="186" t="s">
        <v>817</v>
      </c>
      <c r="J662" s="43">
        <v>1194</v>
      </c>
      <c r="K662" s="186" t="s">
        <v>332</v>
      </c>
      <c r="L662" s="201"/>
      <c r="M662" s="278"/>
      <c r="N662" s="211" t="s">
        <v>2206</v>
      </c>
      <c r="O662" s="211" t="str">
        <f>INDEX('Standard Descriptions'!$E:$E,MATCH(Guidance!E662,'Standard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2" s="290" t="s">
        <v>2207</v>
      </c>
      <c r="Q662" s="290" t="s">
        <v>310</v>
      </c>
      <c r="R662" s="290" t="str">
        <f t="shared" si="50"/>
        <v>Water and Waste Crude Oil Use</v>
      </c>
      <c r="S662" s="290" t="str">
        <f t="shared" si="51"/>
        <v>//**Water and Waste Crude Oil Use: **</v>
      </c>
      <c r="T662" s="277" t="str">
        <f t="shared" si="37"/>
        <v/>
      </c>
      <c r="U662" s="306"/>
    </row>
    <row r="663" spans="1:21" s="291" customFormat="1" x14ac:dyDescent="0.25">
      <c r="A663" s="277" t="s">
        <v>2208</v>
      </c>
      <c r="B663" s="278"/>
      <c r="C663" s="191" t="s">
        <v>753</v>
      </c>
      <c r="D663" s="191" t="s">
        <v>797</v>
      </c>
      <c r="E663" s="191" t="s">
        <v>798</v>
      </c>
      <c r="F663" s="193" t="s">
        <v>2077</v>
      </c>
      <c r="G663" s="186" t="s">
        <v>818</v>
      </c>
      <c r="H663" s="183" t="s">
        <v>2135</v>
      </c>
      <c r="I663" s="186" t="s">
        <v>819</v>
      </c>
      <c r="J663" s="43">
        <v>1195</v>
      </c>
      <c r="K663" s="186" t="s">
        <v>332</v>
      </c>
      <c r="L663" s="201"/>
      <c r="M663" s="278"/>
      <c r="N663" s="211" t="s">
        <v>2206</v>
      </c>
      <c r="O663" s="211" t="str">
        <f>INDEX('Standard Descriptions'!$E:$E,MATCH(Guidance!E663,'Standard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3" s="290" t="s">
        <v>2207</v>
      </c>
      <c r="Q663" s="290" t="s">
        <v>310</v>
      </c>
      <c r="R663" s="290" t="str">
        <f t="shared" si="50"/>
        <v>Water and Waste Heavy or Residual Fuel Oil Use</v>
      </c>
      <c r="S663" s="290" t="str">
        <f t="shared" si="51"/>
        <v>//**Water and Waste Heavy or Residual Fuel Oil Use: **</v>
      </c>
      <c r="T663" s="277" t="str">
        <f t="shared" si="37"/>
        <v/>
      </c>
      <c r="U663" s="306"/>
    </row>
    <row r="664" spans="1:21" s="291" customFormat="1" x14ac:dyDescent="0.25">
      <c r="A664" s="277" t="s">
        <v>2208</v>
      </c>
      <c r="B664" s="278"/>
      <c r="C664" s="191" t="s">
        <v>753</v>
      </c>
      <c r="D664" s="191" t="s">
        <v>797</v>
      </c>
      <c r="E664" s="191" t="s">
        <v>798</v>
      </c>
      <c r="F664" s="193" t="s">
        <v>2077</v>
      </c>
      <c r="G664" s="186" t="s">
        <v>820</v>
      </c>
      <c r="H664" s="183" t="s">
        <v>2135</v>
      </c>
      <c r="I664" s="186" t="s">
        <v>821</v>
      </c>
      <c r="J664" s="43">
        <v>1196</v>
      </c>
      <c r="K664" s="186" t="s">
        <v>332</v>
      </c>
      <c r="L664" s="201"/>
      <c r="M664" s="278"/>
      <c r="N664" s="211" t="s">
        <v>2206</v>
      </c>
      <c r="O664" s="211" t="str">
        <f>INDEX('Standard Descriptions'!$E:$E,MATCH(Guidance!E664,'Standard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4" s="290" t="s">
        <v>2207</v>
      </c>
      <c r="Q664" s="290" t="s">
        <v>310</v>
      </c>
      <c r="R664" s="290" t="str">
        <f t="shared" si="50"/>
        <v>Water and Waste LPG Propane or Butane Use</v>
      </c>
      <c r="S664" s="290" t="str">
        <f t="shared" si="51"/>
        <v>//**Water and Waste LPG Propane or Butane Use: **</v>
      </c>
      <c r="T664" s="277" t="str">
        <f t="shared" si="37"/>
        <v/>
      </c>
      <c r="U664" s="306"/>
    </row>
    <row r="665" spans="1:21" s="291" customFormat="1" x14ac:dyDescent="0.25">
      <c r="A665" s="277" t="s">
        <v>2208</v>
      </c>
      <c r="B665" s="278"/>
      <c r="C665" s="191" t="s">
        <v>753</v>
      </c>
      <c r="D665" s="191" t="s">
        <v>797</v>
      </c>
      <c r="E665" s="191" t="s">
        <v>798</v>
      </c>
      <c r="F665" s="193" t="s">
        <v>2077</v>
      </c>
      <c r="G665" s="186" t="s">
        <v>822</v>
      </c>
      <c r="H665" s="183" t="s">
        <v>2135</v>
      </c>
      <c r="I665" s="186" t="s">
        <v>823</v>
      </c>
      <c r="J665" s="43">
        <v>1197</v>
      </c>
      <c r="K665" s="186" t="s">
        <v>332</v>
      </c>
      <c r="L665" s="201"/>
      <c r="M665" s="278"/>
      <c r="N665" s="211" t="s">
        <v>2206</v>
      </c>
      <c r="O665" s="211" t="str">
        <f>INDEX('Standard Descriptions'!$E:$E,MATCH(Guidance!E665,'Standard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5" s="290" t="s">
        <v>2207</v>
      </c>
      <c r="Q665" s="290" t="s">
        <v>310</v>
      </c>
      <c r="R665" s="290" t="str">
        <f t="shared" si="50"/>
        <v>Water and Waste Hydrogen Use</v>
      </c>
      <c r="S665" s="290" t="str">
        <f t="shared" si="51"/>
        <v>//**Water and Waste Hydrogen Use: **</v>
      </c>
      <c r="T665" s="277" t="str">
        <f t="shared" si="37"/>
        <v/>
      </c>
      <c r="U665" s="306"/>
    </row>
    <row r="666" spans="1:21" s="291" customFormat="1" x14ac:dyDescent="0.25">
      <c r="A666" s="277" t="s">
        <v>2208</v>
      </c>
      <c r="B666" s="278"/>
      <c r="C666" s="191" t="s">
        <v>753</v>
      </c>
      <c r="D666" s="191" t="s">
        <v>797</v>
      </c>
      <c r="E666" s="191" t="s">
        <v>798</v>
      </c>
      <c r="F666" s="193" t="s">
        <v>2075</v>
      </c>
      <c r="G666" s="186" t="s">
        <v>799</v>
      </c>
      <c r="H666" s="183" t="s">
        <v>2125</v>
      </c>
      <c r="I666" s="186" t="s">
        <v>800</v>
      </c>
      <c r="J666" s="43">
        <v>1198</v>
      </c>
      <c r="K666" s="186" t="s">
        <v>310</v>
      </c>
      <c r="L666" s="201"/>
      <c r="M666" s="278"/>
      <c r="N666" s="211" t="s">
        <v>2206</v>
      </c>
      <c r="O666" s="211" t="str">
        <f>INDEX('Standard Descriptions'!$E:$E,MATCH(Guidance!E666,'Standard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6" s="290" t="s">
        <v>2207</v>
      </c>
      <c r="Q666" s="290" t="s">
        <v>310</v>
      </c>
      <c r="R666" s="290" t="str">
        <f t="shared" si="50"/>
        <v>Construction Electricity Use</v>
      </c>
      <c r="S666" s="290" t="str">
        <f t="shared" si="51"/>
        <v>//**Construction Electricity Use: **</v>
      </c>
      <c r="T666" s="277" t="str">
        <f t="shared" si="37"/>
        <v>//**Construction Electricity Use: **</v>
      </c>
      <c r="U666" s="306"/>
    </row>
    <row r="667" spans="1:21" s="291" customFormat="1" x14ac:dyDescent="0.25">
      <c r="A667" s="277" t="s">
        <v>2208</v>
      </c>
      <c r="B667" s="278"/>
      <c r="C667" s="191" t="s">
        <v>753</v>
      </c>
      <c r="D667" s="191" t="s">
        <v>797</v>
      </c>
      <c r="E667" s="191" t="s">
        <v>798</v>
      </c>
      <c r="F667" s="193" t="s">
        <v>2075</v>
      </c>
      <c r="G667" s="186" t="s">
        <v>806</v>
      </c>
      <c r="H667" s="183" t="s">
        <v>2125</v>
      </c>
      <c r="I667" s="186" t="s">
        <v>807</v>
      </c>
      <c r="J667" s="43">
        <v>1199</v>
      </c>
      <c r="K667" s="186" t="s">
        <v>332</v>
      </c>
      <c r="L667" s="201"/>
      <c r="M667" s="278"/>
      <c r="N667" s="211" t="s">
        <v>2206</v>
      </c>
      <c r="O667" s="211" t="str">
        <f>INDEX('Standard Descriptions'!$E:$E,MATCH(Guidance!E667,'Standard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7" s="290" t="s">
        <v>2207</v>
      </c>
      <c r="Q667" s="290" t="s">
        <v>310</v>
      </c>
      <c r="R667" s="290" t="str">
        <f t="shared" si="50"/>
        <v>Construction Coal Use</v>
      </c>
      <c r="S667" s="290" t="str">
        <f t="shared" si="51"/>
        <v>//**Construction Coal Use: **</v>
      </c>
      <c r="T667" s="277" t="str">
        <f t="shared" si="37"/>
        <v/>
      </c>
      <c r="U667" s="306"/>
    </row>
    <row r="668" spans="1:21" s="291" customFormat="1" x14ac:dyDescent="0.25">
      <c r="A668" s="277" t="s">
        <v>2208</v>
      </c>
      <c r="B668" s="278"/>
      <c r="C668" s="191" t="s">
        <v>753</v>
      </c>
      <c r="D668" s="191" t="s">
        <v>797</v>
      </c>
      <c r="E668" s="191" t="s">
        <v>798</v>
      </c>
      <c r="F668" s="193" t="s">
        <v>2075</v>
      </c>
      <c r="G668" s="186" t="s">
        <v>808</v>
      </c>
      <c r="H668" s="183" t="s">
        <v>2125</v>
      </c>
      <c r="I668" s="186" t="s">
        <v>809</v>
      </c>
      <c r="J668" s="43">
        <v>1200</v>
      </c>
      <c r="K668" s="186" t="s">
        <v>310</v>
      </c>
      <c r="L668" s="201"/>
      <c r="M668" s="278"/>
      <c r="N668" s="211" t="s">
        <v>2206</v>
      </c>
      <c r="O668" s="211" t="str">
        <f>INDEX('Standard Descriptions'!$E:$E,MATCH(Guidance!E668,'Standard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8" s="290" t="s">
        <v>2207</v>
      </c>
      <c r="Q668" s="290" t="s">
        <v>310</v>
      </c>
      <c r="R668" s="290" t="str">
        <f t="shared" si="50"/>
        <v>Construction Natural Gas Use</v>
      </c>
      <c r="S668" s="290" t="str">
        <f t="shared" si="51"/>
        <v>//**Construction Natural Gas Use: **</v>
      </c>
      <c r="T668" s="277" t="str">
        <f t="shared" si="37"/>
        <v>//**Construction Natural Gas Use: **</v>
      </c>
      <c r="U668" s="306"/>
    </row>
    <row r="669" spans="1:21" s="291" customFormat="1" x14ac:dyDescent="0.25">
      <c r="A669" s="277" t="s">
        <v>2208</v>
      </c>
      <c r="B669" s="278"/>
      <c r="C669" s="191" t="s">
        <v>753</v>
      </c>
      <c r="D669" s="191" t="s">
        <v>797</v>
      </c>
      <c r="E669" s="191" t="s">
        <v>798</v>
      </c>
      <c r="F669" s="193" t="s">
        <v>2075</v>
      </c>
      <c r="G669" s="186" t="s">
        <v>810</v>
      </c>
      <c r="H669" s="183" t="s">
        <v>2125</v>
      </c>
      <c r="I669" s="186" t="s">
        <v>811</v>
      </c>
      <c r="J669" s="43">
        <v>1201</v>
      </c>
      <c r="K669" s="186" t="s">
        <v>332</v>
      </c>
      <c r="L669" s="201"/>
      <c r="M669" s="278"/>
      <c r="N669" s="211" t="s">
        <v>2206</v>
      </c>
      <c r="O669" s="211" t="str">
        <f>INDEX('Standard Descriptions'!$E:$E,MATCH(Guidance!E669,'Standard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9" s="290" t="s">
        <v>2207</v>
      </c>
      <c r="Q669" s="290" t="s">
        <v>310</v>
      </c>
      <c r="R669" s="290" t="str">
        <f t="shared" si="50"/>
        <v>Construction Biomass Use</v>
      </c>
      <c r="S669" s="290" t="str">
        <f t="shared" si="51"/>
        <v>//**Construction Biomass Use: **</v>
      </c>
      <c r="T669" s="277" t="str">
        <f t="shared" si="37"/>
        <v/>
      </c>
      <c r="U669" s="306"/>
    </row>
    <row r="670" spans="1:21" s="291" customFormat="1" x14ac:dyDescent="0.25">
      <c r="A670" s="277" t="s">
        <v>2208</v>
      </c>
      <c r="B670" s="278"/>
      <c r="C670" s="191" t="s">
        <v>753</v>
      </c>
      <c r="D670" s="191" t="s">
        <v>797</v>
      </c>
      <c r="E670" s="191" t="s">
        <v>798</v>
      </c>
      <c r="F670" s="193" t="s">
        <v>2075</v>
      </c>
      <c r="G670" s="186" t="s">
        <v>812</v>
      </c>
      <c r="H670" s="183" t="s">
        <v>2125</v>
      </c>
      <c r="I670" s="186" t="s">
        <v>813</v>
      </c>
      <c r="J670" s="43">
        <v>1202</v>
      </c>
      <c r="K670" s="186" t="s">
        <v>310</v>
      </c>
      <c r="L670" s="201"/>
      <c r="M670" s="278"/>
      <c r="N670" s="211" t="s">
        <v>2206</v>
      </c>
      <c r="O670" s="211" t="str">
        <f>INDEX('Standard Descriptions'!$E:$E,MATCH(Guidance!E670,'Standard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0" s="290" t="s">
        <v>2207</v>
      </c>
      <c r="Q670" s="290" t="s">
        <v>310</v>
      </c>
      <c r="R670" s="290" t="str">
        <f t="shared" si="50"/>
        <v>Construction Petroleum Use</v>
      </c>
      <c r="S670" s="290" t="str">
        <f t="shared" si="51"/>
        <v>//**Construction Petroleum Use: **</v>
      </c>
      <c r="T670" s="277" t="str">
        <f t="shared" si="37"/>
        <v>//**Construction Petroleum Use: **</v>
      </c>
      <c r="U670" s="306"/>
    </row>
    <row r="671" spans="1:21" s="291" customFormat="1" x14ac:dyDescent="0.25">
      <c r="A671" s="277" t="s">
        <v>2208</v>
      </c>
      <c r="B671" s="278"/>
      <c r="C671" s="191" t="s">
        <v>753</v>
      </c>
      <c r="D671" s="191" t="s">
        <v>797</v>
      </c>
      <c r="E671" s="191" t="s">
        <v>798</v>
      </c>
      <c r="F671" s="193" t="s">
        <v>2075</v>
      </c>
      <c r="G671" s="186" t="s">
        <v>814</v>
      </c>
      <c r="H671" s="183" t="s">
        <v>2125</v>
      </c>
      <c r="I671" s="186" t="s">
        <v>815</v>
      </c>
      <c r="J671" s="43">
        <v>1203</v>
      </c>
      <c r="K671" s="186" t="s">
        <v>332</v>
      </c>
      <c r="L671" s="201"/>
      <c r="M671" s="278"/>
      <c r="N671" s="211" t="s">
        <v>2206</v>
      </c>
      <c r="O671" s="211" t="str">
        <f>INDEX('Standard Descriptions'!$E:$E,MATCH(Guidance!E671,'Standard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1" s="290" t="s">
        <v>2207</v>
      </c>
      <c r="Q671" s="290" t="s">
        <v>310</v>
      </c>
      <c r="R671" s="290" t="str">
        <f t="shared" si="50"/>
        <v>Construction Purchased Heat Use</v>
      </c>
      <c r="S671" s="290" t="str">
        <f t="shared" si="51"/>
        <v>//**Construction Purchased Heat Use: **</v>
      </c>
      <c r="T671" s="277" t="str">
        <f t="shared" si="37"/>
        <v/>
      </c>
      <c r="U671" s="306"/>
    </row>
    <row r="672" spans="1:21" s="291" customFormat="1" x14ac:dyDescent="0.25">
      <c r="A672" s="277" t="s">
        <v>2208</v>
      </c>
      <c r="B672" s="278"/>
      <c r="C672" s="191" t="s">
        <v>753</v>
      </c>
      <c r="D672" s="191" t="s">
        <v>797</v>
      </c>
      <c r="E672" s="191" t="s">
        <v>798</v>
      </c>
      <c r="F672" s="193" t="s">
        <v>2075</v>
      </c>
      <c r="G672" s="186" t="s">
        <v>816</v>
      </c>
      <c r="H672" s="183" t="s">
        <v>2125</v>
      </c>
      <c r="I672" s="186" t="s">
        <v>817</v>
      </c>
      <c r="J672" s="43">
        <v>1204</v>
      </c>
      <c r="K672" s="186" t="s">
        <v>332</v>
      </c>
      <c r="L672" s="201"/>
      <c r="M672" s="278"/>
      <c r="N672" s="211" t="s">
        <v>2206</v>
      </c>
      <c r="O672" s="211" t="str">
        <f>INDEX('Standard Descriptions'!$E:$E,MATCH(Guidance!E672,'Standard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2" s="290" t="s">
        <v>2207</v>
      </c>
      <c r="Q672" s="290" t="s">
        <v>310</v>
      </c>
      <c r="R672" s="290" t="str">
        <f t="shared" si="50"/>
        <v>Construction Crude Oil Use</v>
      </c>
      <c r="S672" s="290" t="str">
        <f t="shared" si="51"/>
        <v>//**Construction Crude Oil Use: **</v>
      </c>
      <c r="T672" s="277" t="str">
        <f t="shared" si="37"/>
        <v/>
      </c>
      <c r="U672" s="306"/>
    </row>
    <row r="673" spans="1:21" s="291" customFormat="1" x14ac:dyDescent="0.25">
      <c r="A673" s="277" t="s">
        <v>2208</v>
      </c>
      <c r="B673" s="278"/>
      <c r="C673" s="191" t="s">
        <v>753</v>
      </c>
      <c r="D673" s="191" t="s">
        <v>797</v>
      </c>
      <c r="E673" s="191" t="s">
        <v>798</v>
      </c>
      <c r="F673" s="193" t="s">
        <v>2075</v>
      </c>
      <c r="G673" s="186" t="s">
        <v>818</v>
      </c>
      <c r="H673" s="183" t="s">
        <v>2125</v>
      </c>
      <c r="I673" s="186" t="s">
        <v>819</v>
      </c>
      <c r="J673" s="43">
        <v>1205</v>
      </c>
      <c r="K673" s="186" t="s">
        <v>310</v>
      </c>
      <c r="L673" s="201"/>
      <c r="M673" s="278"/>
      <c r="N673" s="211" t="s">
        <v>2206</v>
      </c>
      <c r="O673" s="211" t="str">
        <f>INDEX('Standard Descriptions'!$E:$E,MATCH(Guidance!E673,'Standard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3" s="290" t="s">
        <v>2207</v>
      </c>
      <c r="Q673" s="290" t="s">
        <v>310</v>
      </c>
      <c r="R673" s="290" t="str">
        <f t="shared" si="50"/>
        <v>Construction Heavy or Residual Fuel Oil Use</v>
      </c>
      <c r="S673" s="290" t="str">
        <f t="shared" si="51"/>
        <v>//**Construction Heavy or Residual Fuel Oil Use: **</v>
      </c>
      <c r="T673" s="277" t="str">
        <f t="shared" si="37"/>
        <v>//**Construction Heavy or Residual Fuel Oil Use: **</v>
      </c>
      <c r="U673" s="306"/>
    </row>
    <row r="674" spans="1:21" s="291" customFormat="1" x14ac:dyDescent="0.25">
      <c r="A674" s="277" t="s">
        <v>2208</v>
      </c>
      <c r="B674" s="278"/>
      <c r="C674" s="191" t="s">
        <v>753</v>
      </c>
      <c r="D674" s="191" t="s">
        <v>797</v>
      </c>
      <c r="E674" s="191" t="s">
        <v>798</v>
      </c>
      <c r="F674" s="193" t="s">
        <v>2075</v>
      </c>
      <c r="G674" s="186" t="s">
        <v>820</v>
      </c>
      <c r="H674" s="183" t="s">
        <v>2125</v>
      </c>
      <c r="I674" s="186" t="s">
        <v>821</v>
      </c>
      <c r="J674" s="43">
        <v>1206</v>
      </c>
      <c r="K674" s="186" t="s">
        <v>310</v>
      </c>
      <c r="L674" s="201"/>
      <c r="M674" s="278"/>
      <c r="N674" s="211" t="s">
        <v>2206</v>
      </c>
      <c r="O674" s="211" t="str">
        <f>INDEX('Standard Descriptions'!$E:$E,MATCH(Guidance!E674,'Standard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4" s="290" t="s">
        <v>2207</v>
      </c>
      <c r="Q674" s="290" t="s">
        <v>310</v>
      </c>
      <c r="R674" s="290" t="str">
        <f t="shared" si="50"/>
        <v>Construction LPG Propane or Butane Use</v>
      </c>
      <c r="S674" s="290" t="str">
        <f t="shared" si="51"/>
        <v>//**Construction LPG Propane or Butane Use: **</v>
      </c>
      <c r="T674" s="277" t="str">
        <f t="shared" si="37"/>
        <v>//**Construction LPG Propane or Butane Use: **</v>
      </c>
      <c r="U674" s="306"/>
    </row>
    <row r="675" spans="1:21" s="291" customFormat="1" x14ac:dyDescent="0.25">
      <c r="A675" s="277" t="s">
        <v>2208</v>
      </c>
      <c r="B675" s="278"/>
      <c r="C675" s="191" t="s">
        <v>753</v>
      </c>
      <c r="D675" s="191" t="s">
        <v>797</v>
      </c>
      <c r="E675" s="191" t="s">
        <v>798</v>
      </c>
      <c r="F675" s="193" t="s">
        <v>2075</v>
      </c>
      <c r="G675" s="186" t="s">
        <v>822</v>
      </c>
      <c r="H675" s="183" t="s">
        <v>2125</v>
      </c>
      <c r="I675" s="186" t="s">
        <v>823</v>
      </c>
      <c r="J675" s="43">
        <v>1207</v>
      </c>
      <c r="K675" s="186" t="s">
        <v>332</v>
      </c>
      <c r="L675" s="201"/>
      <c r="M675" s="278"/>
      <c r="N675" s="211" t="s">
        <v>2206</v>
      </c>
      <c r="O675" s="211" t="str">
        <f>INDEX('Standard Descriptions'!$E:$E,MATCH(Guidance!E675,'Standard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5" s="290" t="s">
        <v>2207</v>
      </c>
      <c r="Q675" s="290" t="s">
        <v>310</v>
      </c>
      <c r="R675" s="290" t="str">
        <f t="shared" si="50"/>
        <v>Construction Hydrogen Use</v>
      </c>
      <c r="S675" s="290" t="str">
        <f t="shared" si="51"/>
        <v>//**Construction Hydrogen Use: **</v>
      </c>
      <c r="T675" s="277" t="str">
        <f t="shared" si="37"/>
        <v/>
      </c>
      <c r="U675" s="306"/>
    </row>
    <row r="676" spans="1:21" s="286" customFormat="1" ht="30" x14ac:dyDescent="0.25">
      <c r="A676" s="286" t="s">
        <v>2205</v>
      </c>
      <c r="B676" s="287"/>
      <c r="C676" s="312" t="s">
        <v>753</v>
      </c>
      <c r="D676" s="312" t="s">
        <v>824</v>
      </c>
      <c r="E676" s="312" t="s">
        <v>825</v>
      </c>
      <c r="F676" s="313"/>
      <c r="G676" s="313"/>
      <c r="H676" s="313"/>
      <c r="I676" s="313"/>
      <c r="J676" s="325">
        <v>54</v>
      </c>
      <c r="K676" s="313" t="s">
        <v>310</v>
      </c>
      <c r="L676" s="314" t="s">
        <v>2223</v>
      </c>
      <c r="M676" s="287"/>
      <c r="N676" s="286" t="s">
        <v>2206</v>
      </c>
      <c r="O676" s="286" t="str">
        <f>INDEX('Standard Descriptions'!$E:$E,MATCH(Guidance!E676,'Standard Descriptions'!$C:$C,0))</f>
        <v xml:space="preserve"> This policy reduces fuel consumption in the industry sector by improving the way components are put together and the way material or energy flows between them. // </v>
      </c>
      <c r="P676" s="286" t="s">
        <v>2207</v>
      </c>
      <c r="Q676" s="286" t="s">
        <v>332</v>
      </c>
      <c r="R676" s="286" t="str">
        <f t="shared" ref="R676" si="52">H676&amp;" "&amp;I676</f>
        <v xml:space="preserve"> </v>
      </c>
      <c r="T676" s="286" t="str">
        <f t="shared" ref="T676:T678" si="53">IF(K676="Yes",S676&amp;L676,"")</f>
        <v xml:space="preserve"> If this policy is fully implemented, fuel use is reduced by 3.6% for all industries in 2050.</v>
      </c>
      <c r="U676" s="305" t="str">
        <f>N676&amp;O676&amp;P676&amp;T676</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row>
    <row r="677" spans="1:21" s="286" customFormat="1" ht="409.5" x14ac:dyDescent="0.25">
      <c r="A677" s="286" t="s">
        <v>2205</v>
      </c>
      <c r="B677" s="287"/>
      <c r="C677" s="286" t="s">
        <v>753</v>
      </c>
      <c r="D677" s="286" t="s">
        <v>830</v>
      </c>
      <c r="E677" s="286" t="str">
        <f>E678</f>
        <v>Fraction of Industrial Fuel Use Shifted to Other Fuels</v>
      </c>
      <c r="M677" s="287"/>
      <c r="N677" s="286" t="s">
        <v>2206</v>
      </c>
      <c r="O677" s="286" t="str">
        <f>INDEX('Standard Descriptions'!$E:$E,MATCH(Guidance!E677,'Standard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7" s="286" t="s">
        <v>2207</v>
      </c>
      <c r="Q677" s="286" t="s">
        <v>310</v>
      </c>
      <c r="S677" s="286" t="str">
        <f t="shared" ref="S677:S678" si="54">IF(R677="","","//**"&amp;R677&amp;": **")</f>
        <v/>
      </c>
      <c r="T677" s="286" t="str">
        <f t="shared" si="53"/>
        <v/>
      </c>
      <c r="U677" s="305" t="str">
        <f>N677&amp;O677&amp;P677&amp;T678&amp;T679
&amp;T680
&amp;T681
&amp;T682
&amp;T683
&amp;T684
&amp;T685
&amp;T686
&amp;T687
&amp;T688
&amp;T689
&amp;T690
&amp;T691
&amp;T692
&amp;T693
&amp;T694
&amp;T695
&amp;T696
&amp;T697
&amp;T698
&amp;T699
&amp;T700
&amp;T701
&amp;T702
&amp;T703
&amp;T704
&amp;T705
&amp;T706
&amp;T707
&amp;T708
&amp;T709
&amp;T710
&amp;T711
&amp;T712
&amp;T713
&amp;T714
&amp;T715
&amp;T716
&amp;T717
&amp;T718
&amp;T719
&amp;T720
&amp;T721
&amp;T722
&amp;T723
&amp;T724
&amp;T725
&amp;T726
&amp;T727
&amp;T728
&amp;T729
&amp;T730
&amp;T731
&amp;T732
&amp;T733
&amp;T734
&amp;T735
&amp;T736
&amp;T737
&amp;T738
&amp;T739
&amp;T740
&amp;T741
&amp;T742
&amp;T743
&amp;T744
&amp;T745
&amp;T746
&amp;T747
&amp;T748
&amp;T749
&amp;T750
&amp;T751
&amp;T752
&amp;T753
&amp;T754
&amp;T755
&amp;T756
&amp;T757
&amp;T758
&amp;T759
&amp;T760
&amp;T761
&amp;T762
&amp;T763
&amp;T764
&amp;T765
&amp;T766
&amp;T767
&amp;T768
&amp;T769
&amp;T770
&amp;T771
&amp;T772
&amp;T773
&amp;T774
&amp;T775
&amp;T776
&amp;T777
&amp;T778
&amp;T779
&amp;T780
&amp;T781
&amp;T782
&amp;T783
&amp;T784
&amp;T785
&amp;T786
&amp;T787
&amp;T788
&amp;T789
&amp;T790
&amp;T791
&amp;T792
&amp;T793
&amp;T794
&amp;T795
&amp;T796
&amp;T797
&amp;T798
&amp;T799
&amp;T800
&amp;T801
&amp;T802
&amp;T803
&amp;T804
&amp;T805
&amp;T806
&amp;T807
&amp;T808
&amp;T809
&amp;T810
&amp;T811
&amp;T812
&amp;T813
&amp;T814
&amp;T815
&amp;T816
&amp;T817
&amp;T818
&amp;T819
&amp;T820
&amp;T821
&amp;T822
&amp;T823
&amp;T824
&amp;T825
&amp;T826
&amp;T827
&amp;T828
&amp;T829
&amp;T830
&amp;T831
&amp;T832
&amp;T833
&amp;T834
&amp;T835
&amp;T836
&amp;T837
&amp;T838
&amp;T839
&amp;T840
&amp;T841
&amp;T842
&amp;T843
&amp;T844
&amp;T845
&amp;T846
&amp;T847
&amp;T848
&amp;T849
&amp;T850
&amp;T851
&amp;T852
&amp;T853
&amp;T854
&amp;T855
&amp;T856
&amp;T857
&amp;T858
&amp;T859
&amp;T860
&amp;T861
&amp;T862
&amp;T863
&amp;T864
&amp;T865
&amp;T866
&amp;T867
&amp;T868
&amp;T869
&amp;T870
&amp;T871
&amp;T872
&amp;T873
&amp;T874
&amp;T875
&amp;T876
&amp;T877
&amp;T878
&amp;T879
&amp;T880
&amp;T881
&amp;T882
&amp;T883
&amp;T884
&amp;T885
&amp;T886
&amp;T887
&amp;T888
&amp;T889
&amp;T890
&amp;T891
&amp;T892
&amp;T893
&amp;T894
&amp;T895
&amp;T896
&amp;T897
&amp;T898
&amp;T899
&amp;T900
&amp;T901
&amp;T902
&amp;T903
&amp;T904
&amp;T905
&amp;T906
&amp;T907
&amp;T908
&amp;T909
&amp;T910
&amp;T911
&amp;T912
&amp;T913
&amp;T914
&amp;T915
&amp;T916
&amp;T917
&amp;T918
&amp;T919
&amp;T920
&amp;T921
&amp;T922
&amp;T923
&amp;T924
&amp;T925
&amp;T926
&amp;T927</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row>
    <row r="678" spans="1:21" x14ac:dyDescent="0.25">
      <c r="A678" s="277" t="s">
        <v>2208</v>
      </c>
      <c r="C678" s="183" t="s">
        <v>753</v>
      </c>
      <c r="D678" s="183" t="s">
        <v>830</v>
      </c>
      <c r="E678" s="183" t="s">
        <v>831</v>
      </c>
      <c r="F678" s="186" t="s">
        <v>2121</v>
      </c>
      <c r="G678" s="186" t="s">
        <v>799</v>
      </c>
      <c r="H678" s="183" t="s">
        <v>2153</v>
      </c>
      <c r="I678" s="186" t="s">
        <v>2134</v>
      </c>
      <c r="J678" s="43">
        <v>1208</v>
      </c>
      <c r="K678" s="186" t="s">
        <v>310</v>
      </c>
      <c r="L678" s="186" t="s">
        <v>2339</v>
      </c>
      <c r="N678" s="211" t="s">
        <v>2206</v>
      </c>
      <c r="O678" s="211" t="str">
        <f>INDEX('Standard Descriptions'!$E:$E,MATCH(Guidance!E678,'Standard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8" s="290" t="s">
        <v>2207</v>
      </c>
      <c r="Q678" s="290" t="s">
        <v>310</v>
      </c>
      <c r="R678" s="290" t="str">
        <f t="shared" ref="R678" si="55">H678&amp;" "&amp;I678</f>
        <v>Agriculture and Forestry Shift to Electricity</v>
      </c>
      <c r="S678" s="290" t="str">
        <f t="shared" si="54"/>
        <v>//**Agriculture and Forestry Shift to Electricity: **</v>
      </c>
      <c r="T678" s="277" t="str">
        <f t="shared" si="53"/>
        <v>//**Agriculture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79" spans="1:21" x14ac:dyDescent="0.25">
      <c r="A679" s="277" t="s">
        <v>2208</v>
      </c>
      <c r="C679" s="191" t="s">
        <v>753</v>
      </c>
      <c r="D679" s="191" t="s">
        <v>830</v>
      </c>
      <c r="E679" s="191" t="s">
        <v>831</v>
      </c>
      <c r="F679" s="186" t="s">
        <v>2121</v>
      </c>
      <c r="G679" s="186" t="s">
        <v>806</v>
      </c>
      <c r="H679" s="183" t="s">
        <v>2153</v>
      </c>
      <c r="I679" s="186" t="s">
        <v>2133</v>
      </c>
      <c r="J679" s="43">
        <v>1209</v>
      </c>
      <c r="K679" s="186" t="s">
        <v>332</v>
      </c>
      <c r="L679" s="186"/>
      <c r="N679" s="211" t="s">
        <v>2206</v>
      </c>
      <c r="O679" s="211" t="str">
        <f>INDEX('Standard Descriptions'!$E:$E,MATCH(Guidance!E679,'Standard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9" s="290" t="s">
        <v>2207</v>
      </c>
      <c r="Q679" s="290" t="s">
        <v>310</v>
      </c>
      <c r="R679" s="290" t="str">
        <f t="shared" ref="R679:R742" si="56">H679&amp;" "&amp;I679</f>
        <v>Agriculture and Forestry Shift to Coal</v>
      </c>
      <c r="S679" s="290" t="str">
        <f t="shared" ref="S679:S742" si="57">IF(R679="","","//**"&amp;R679&amp;": **")</f>
        <v>//**Agriculture and Forestry Shift to Coal: **</v>
      </c>
      <c r="T679" s="277" t="str">
        <f t="shared" ref="T679:T742" si="58">IF(K679="Yes",S679&amp;L679,"")</f>
        <v/>
      </c>
    </row>
    <row r="680" spans="1:21" x14ac:dyDescent="0.25">
      <c r="A680" s="277" t="s">
        <v>2208</v>
      </c>
      <c r="C680" s="191" t="s">
        <v>753</v>
      </c>
      <c r="D680" s="191" t="s">
        <v>830</v>
      </c>
      <c r="E680" s="191" t="s">
        <v>831</v>
      </c>
      <c r="F680" s="186" t="s">
        <v>2121</v>
      </c>
      <c r="G680" s="186" t="s">
        <v>808</v>
      </c>
      <c r="H680" s="183" t="s">
        <v>2153</v>
      </c>
      <c r="I680" s="186" t="s">
        <v>2132</v>
      </c>
      <c r="J680" s="43">
        <v>1210</v>
      </c>
      <c r="K680" s="186" t="s">
        <v>332</v>
      </c>
      <c r="L680" s="186"/>
      <c r="N680" s="211" t="s">
        <v>2206</v>
      </c>
      <c r="O680" s="211" t="str">
        <f>INDEX('Standard Descriptions'!$E:$E,MATCH(Guidance!E680,'Standard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0" s="290" t="s">
        <v>2207</v>
      </c>
      <c r="Q680" s="290" t="s">
        <v>310</v>
      </c>
      <c r="R680" s="290" t="str">
        <f t="shared" si="56"/>
        <v>Agriculture and Forestry Shift to Natural Gas</v>
      </c>
      <c r="S680" s="290" t="str">
        <f t="shared" si="57"/>
        <v>//**Agriculture and Forestry Shift to Natural Gas: **</v>
      </c>
      <c r="T680" s="277" t="str">
        <f t="shared" si="58"/>
        <v/>
      </c>
    </row>
    <row r="681" spans="1:21" x14ac:dyDescent="0.25">
      <c r="A681" s="277" t="s">
        <v>2208</v>
      </c>
      <c r="C681" s="191" t="s">
        <v>753</v>
      </c>
      <c r="D681" s="191" t="s">
        <v>830</v>
      </c>
      <c r="E681" s="191" t="s">
        <v>831</v>
      </c>
      <c r="F681" s="186" t="s">
        <v>2121</v>
      </c>
      <c r="G681" s="186" t="s">
        <v>810</v>
      </c>
      <c r="H681" s="183" t="s">
        <v>2153</v>
      </c>
      <c r="I681" s="186" t="s">
        <v>2131</v>
      </c>
      <c r="J681" s="43">
        <v>1211</v>
      </c>
      <c r="K681" s="186" t="s">
        <v>332</v>
      </c>
      <c r="L681" s="186"/>
      <c r="N681" s="211" t="s">
        <v>2206</v>
      </c>
      <c r="O681" s="211" t="str">
        <f>INDEX('Standard Descriptions'!$E:$E,MATCH(Guidance!E681,'Standard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1" s="290" t="s">
        <v>2207</v>
      </c>
      <c r="Q681" s="290" t="s">
        <v>310</v>
      </c>
      <c r="R681" s="290" t="str">
        <f t="shared" si="56"/>
        <v>Agriculture and Forestry Shift to Biomass</v>
      </c>
      <c r="S681" s="290" t="str">
        <f t="shared" si="57"/>
        <v>//**Agriculture and Forestry Shift to Biomass: **</v>
      </c>
      <c r="T681" s="277" t="str">
        <f t="shared" si="58"/>
        <v/>
      </c>
    </row>
    <row r="682" spans="1:21" x14ac:dyDescent="0.25">
      <c r="A682" s="277" t="s">
        <v>2208</v>
      </c>
      <c r="C682" s="191" t="s">
        <v>753</v>
      </c>
      <c r="D682" s="191" t="s">
        <v>830</v>
      </c>
      <c r="E682" s="191" t="s">
        <v>831</v>
      </c>
      <c r="F682" s="186" t="s">
        <v>2121</v>
      </c>
      <c r="G682" s="186" t="s">
        <v>812</v>
      </c>
      <c r="H682" s="183" t="s">
        <v>2153</v>
      </c>
      <c r="I682" s="186" t="s">
        <v>2130</v>
      </c>
      <c r="J682" s="43">
        <v>1212</v>
      </c>
      <c r="K682" s="186" t="s">
        <v>332</v>
      </c>
      <c r="L682" s="186"/>
      <c r="N682" s="211" t="s">
        <v>2206</v>
      </c>
      <c r="O682" s="211" t="str">
        <f>INDEX('Standard Descriptions'!$E:$E,MATCH(Guidance!E682,'Standard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2" s="290" t="s">
        <v>2207</v>
      </c>
      <c r="Q682" s="290" t="s">
        <v>310</v>
      </c>
      <c r="R682" s="290" t="str">
        <f t="shared" si="56"/>
        <v>Agriculture and Forestry Shift to Petroleum</v>
      </c>
      <c r="S682" s="290" t="str">
        <f t="shared" si="57"/>
        <v>//**Agriculture and Forestry Shift to Petroleum: **</v>
      </c>
      <c r="T682" s="277" t="str">
        <f t="shared" si="58"/>
        <v/>
      </c>
    </row>
    <row r="683" spans="1:21" x14ac:dyDescent="0.25">
      <c r="A683" s="277" t="s">
        <v>2208</v>
      </c>
      <c r="C683" s="191" t="s">
        <v>753</v>
      </c>
      <c r="D683" s="191" t="s">
        <v>830</v>
      </c>
      <c r="E683" s="191" t="s">
        <v>831</v>
      </c>
      <c r="F683" s="186" t="s">
        <v>2121</v>
      </c>
      <c r="G683" s="186" t="s">
        <v>814</v>
      </c>
      <c r="H683" s="183" t="s">
        <v>2153</v>
      </c>
      <c r="I683" s="186" t="s">
        <v>2129</v>
      </c>
      <c r="J683" s="43">
        <v>1213</v>
      </c>
      <c r="K683" s="186" t="s">
        <v>332</v>
      </c>
      <c r="L683" s="186"/>
      <c r="N683" s="211" t="s">
        <v>2206</v>
      </c>
      <c r="O683" s="211" t="str">
        <f>INDEX('Standard Descriptions'!$E:$E,MATCH(Guidance!E683,'Standard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3" s="290" t="s">
        <v>2207</v>
      </c>
      <c r="Q683" s="290" t="s">
        <v>310</v>
      </c>
      <c r="R683" s="290" t="str">
        <f t="shared" si="56"/>
        <v>Agriculture and Forestry Shift to Purchased Heat</v>
      </c>
      <c r="S683" s="290" t="str">
        <f t="shared" si="57"/>
        <v>//**Agriculture and Forestry Shift to Purchased Heat: **</v>
      </c>
      <c r="T683" s="277" t="str">
        <f t="shared" si="58"/>
        <v/>
      </c>
    </row>
    <row r="684" spans="1:21" x14ac:dyDescent="0.25">
      <c r="A684" s="277" t="s">
        <v>2208</v>
      </c>
      <c r="C684" s="191" t="s">
        <v>753</v>
      </c>
      <c r="D684" s="191" t="s">
        <v>830</v>
      </c>
      <c r="E684" s="191" t="s">
        <v>831</v>
      </c>
      <c r="F684" s="186" t="s">
        <v>2121</v>
      </c>
      <c r="G684" s="186" t="s">
        <v>816</v>
      </c>
      <c r="H684" s="183" t="s">
        <v>2153</v>
      </c>
      <c r="I684" s="186" t="s">
        <v>2128</v>
      </c>
      <c r="J684" s="43">
        <v>1214</v>
      </c>
      <c r="K684" s="186" t="s">
        <v>332</v>
      </c>
      <c r="L684" s="186"/>
      <c r="N684" s="211" t="s">
        <v>2206</v>
      </c>
      <c r="O684" s="211" t="str">
        <f>INDEX('Standard Descriptions'!$E:$E,MATCH(Guidance!E684,'Standard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4" s="290" t="s">
        <v>2207</v>
      </c>
      <c r="Q684" s="290" t="s">
        <v>310</v>
      </c>
      <c r="R684" s="290" t="str">
        <f t="shared" si="56"/>
        <v>Agriculture and Forestry Shift to Crude Oil</v>
      </c>
      <c r="S684" s="290" t="str">
        <f t="shared" si="57"/>
        <v>//**Agriculture and Forestry Shift to Crude Oil: **</v>
      </c>
      <c r="T684" s="277" t="str">
        <f t="shared" si="58"/>
        <v/>
      </c>
    </row>
    <row r="685" spans="1:21" x14ac:dyDescent="0.25">
      <c r="A685" s="277" t="s">
        <v>2208</v>
      </c>
      <c r="C685" s="191" t="s">
        <v>753</v>
      </c>
      <c r="D685" s="191" t="s">
        <v>830</v>
      </c>
      <c r="E685" s="191" t="s">
        <v>831</v>
      </c>
      <c r="F685" s="186" t="s">
        <v>2121</v>
      </c>
      <c r="G685" s="186" t="s">
        <v>818</v>
      </c>
      <c r="H685" s="183" t="s">
        <v>2153</v>
      </c>
      <c r="I685" s="186" t="s">
        <v>2127</v>
      </c>
      <c r="J685" s="43">
        <v>1215</v>
      </c>
      <c r="K685" s="186" t="s">
        <v>332</v>
      </c>
      <c r="L685" s="186"/>
      <c r="N685" s="211" t="s">
        <v>2206</v>
      </c>
      <c r="O685" s="211" t="str">
        <f>INDEX('Standard Descriptions'!$E:$E,MATCH(Guidance!E685,'Standard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5" s="290" t="s">
        <v>2207</v>
      </c>
      <c r="Q685" s="290" t="s">
        <v>310</v>
      </c>
      <c r="R685" s="290" t="str">
        <f t="shared" si="56"/>
        <v>Agriculture and Forestry Shift to Heavy or Residual Oil</v>
      </c>
      <c r="S685" s="290" t="str">
        <f t="shared" si="57"/>
        <v>//**Agriculture and Forestry Shift to Heavy or Residual Oil: **</v>
      </c>
      <c r="T685" s="277" t="str">
        <f t="shared" si="58"/>
        <v/>
      </c>
    </row>
    <row r="686" spans="1:21" x14ac:dyDescent="0.25">
      <c r="A686" s="277" t="s">
        <v>2208</v>
      </c>
      <c r="C686" s="191" t="s">
        <v>753</v>
      </c>
      <c r="D686" s="191" t="s">
        <v>830</v>
      </c>
      <c r="E686" s="191" t="s">
        <v>831</v>
      </c>
      <c r="F686" s="186" t="s">
        <v>2121</v>
      </c>
      <c r="G686" s="186" t="s">
        <v>820</v>
      </c>
      <c r="H686" s="183" t="s">
        <v>2153</v>
      </c>
      <c r="I686" s="186" t="s">
        <v>2126</v>
      </c>
      <c r="J686" s="43">
        <v>1216</v>
      </c>
      <c r="K686" s="186" t="s">
        <v>332</v>
      </c>
      <c r="L686" s="186"/>
      <c r="N686" s="211" t="s">
        <v>2206</v>
      </c>
      <c r="O686" s="211" t="str">
        <f>INDEX('Standard Descriptions'!$E:$E,MATCH(Guidance!E686,'Standard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6" s="290" t="s">
        <v>2207</v>
      </c>
      <c r="Q686" s="290" t="s">
        <v>310</v>
      </c>
      <c r="R686" s="290" t="str">
        <f t="shared" si="56"/>
        <v>Agriculture and Forestry Shift to LPG Propane or Butane</v>
      </c>
      <c r="S686" s="290" t="str">
        <f t="shared" si="57"/>
        <v>//**Agriculture and Forestry Shift to LPG Propane or Butane: **</v>
      </c>
      <c r="T686" s="277" t="str">
        <f t="shared" si="58"/>
        <v/>
      </c>
    </row>
    <row r="687" spans="1:21" x14ac:dyDescent="0.25">
      <c r="A687" s="277" t="s">
        <v>2208</v>
      </c>
      <c r="C687" s="191" t="s">
        <v>753</v>
      </c>
      <c r="D687" s="191" t="s">
        <v>830</v>
      </c>
      <c r="E687" s="191" t="s">
        <v>831</v>
      </c>
      <c r="F687" s="186" t="s">
        <v>2121</v>
      </c>
      <c r="G687" s="186" t="s">
        <v>822</v>
      </c>
      <c r="H687" s="183" t="s">
        <v>2153</v>
      </c>
      <c r="I687" s="186" t="s">
        <v>2124</v>
      </c>
      <c r="J687" s="43">
        <v>1217</v>
      </c>
      <c r="K687" s="186" t="s">
        <v>310</v>
      </c>
      <c r="L687" s="191" t="s">
        <v>2339</v>
      </c>
      <c r="N687" s="211" t="s">
        <v>2206</v>
      </c>
      <c r="O687" s="211" t="str">
        <f>INDEX('Standard Descriptions'!$E:$E,MATCH(Guidance!E687,'Standard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7" s="290" t="s">
        <v>2207</v>
      </c>
      <c r="Q687" s="290" t="s">
        <v>310</v>
      </c>
      <c r="R687" s="290" t="str">
        <f t="shared" si="56"/>
        <v>Agriculture and Forestry Shift to Hydrogen</v>
      </c>
      <c r="S687" s="290" t="str">
        <f t="shared" si="57"/>
        <v>//**Agriculture and Forestry Shift to Hydrogen: **</v>
      </c>
      <c r="T687" s="277" t="str">
        <f t="shared" si="58"/>
        <v>//**Agriculture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88" spans="1:21" x14ac:dyDescent="0.25">
      <c r="A688" s="277" t="s">
        <v>2208</v>
      </c>
      <c r="C688" s="191" t="s">
        <v>753</v>
      </c>
      <c r="D688" s="191" t="s">
        <v>830</v>
      </c>
      <c r="E688" s="191" t="s">
        <v>831</v>
      </c>
      <c r="F688" s="193" t="s">
        <v>2119</v>
      </c>
      <c r="G688" s="186" t="s">
        <v>799</v>
      </c>
      <c r="H688" s="183" t="s">
        <v>1831</v>
      </c>
      <c r="I688" s="186" t="s">
        <v>2134</v>
      </c>
      <c r="J688" s="43">
        <v>1218</v>
      </c>
      <c r="K688" s="186" t="s">
        <v>310</v>
      </c>
      <c r="L688" s="191" t="s">
        <v>2339</v>
      </c>
      <c r="N688" s="211" t="s">
        <v>2206</v>
      </c>
      <c r="O688" s="211" t="str">
        <f>INDEX('Standard Descriptions'!$E:$E,MATCH(Guidance!E688,'Standard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8" s="290" t="s">
        <v>2207</v>
      </c>
      <c r="Q688" s="290" t="s">
        <v>310</v>
      </c>
      <c r="R688" s="290" t="str">
        <f t="shared" si="56"/>
        <v>Coal Mining Shift to Electricity</v>
      </c>
      <c r="S688" s="290" t="str">
        <f t="shared" si="57"/>
        <v>//**Coal Mining Shift to Electricity: **</v>
      </c>
      <c r="T688" s="277" t="str">
        <f t="shared" si="58"/>
        <v>//**Coal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89" spans="1:20" x14ac:dyDescent="0.25">
      <c r="A689" s="277" t="s">
        <v>2208</v>
      </c>
      <c r="C689" s="191" t="s">
        <v>753</v>
      </c>
      <c r="D689" s="191" t="s">
        <v>830</v>
      </c>
      <c r="E689" s="191" t="s">
        <v>831</v>
      </c>
      <c r="F689" s="193" t="s">
        <v>2119</v>
      </c>
      <c r="G689" s="186" t="s">
        <v>806</v>
      </c>
      <c r="H689" s="183" t="s">
        <v>1831</v>
      </c>
      <c r="I689" s="186" t="s">
        <v>2133</v>
      </c>
      <c r="J689" s="43">
        <v>1219</v>
      </c>
      <c r="K689" s="186" t="s">
        <v>332</v>
      </c>
      <c r="L689" s="186"/>
      <c r="N689" s="211" t="s">
        <v>2206</v>
      </c>
      <c r="O689" s="211" t="str">
        <f>INDEX('Standard Descriptions'!$E:$E,MATCH(Guidance!E689,'Standard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9" s="290" t="s">
        <v>2207</v>
      </c>
      <c r="Q689" s="290" t="s">
        <v>310</v>
      </c>
      <c r="R689" s="290" t="str">
        <f t="shared" si="56"/>
        <v>Coal Mining Shift to Coal</v>
      </c>
      <c r="S689" s="290" t="str">
        <f t="shared" si="57"/>
        <v>//**Coal Mining Shift to Coal: **</v>
      </c>
      <c r="T689" s="277" t="str">
        <f t="shared" si="58"/>
        <v/>
      </c>
    </row>
    <row r="690" spans="1:20" x14ac:dyDescent="0.25">
      <c r="A690" s="277" t="s">
        <v>2208</v>
      </c>
      <c r="C690" s="191" t="s">
        <v>753</v>
      </c>
      <c r="D690" s="191" t="s">
        <v>830</v>
      </c>
      <c r="E690" s="191" t="s">
        <v>831</v>
      </c>
      <c r="F690" s="193" t="s">
        <v>2119</v>
      </c>
      <c r="G690" s="186" t="s">
        <v>808</v>
      </c>
      <c r="H690" s="183" t="s">
        <v>1831</v>
      </c>
      <c r="I690" s="186" t="s">
        <v>2132</v>
      </c>
      <c r="J690" s="43">
        <v>1220</v>
      </c>
      <c r="K690" s="186" t="s">
        <v>332</v>
      </c>
      <c r="L690" s="186"/>
      <c r="N690" s="211" t="s">
        <v>2206</v>
      </c>
      <c r="O690" s="211" t="str">
        <f>INDEX('Standard Descriptions'!$E:$E,MATCH(Guidance!E690,'Standard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0" s="290" t="s">
        <v>2207</v>
      </c>
      <c r="Q690" s="290" t="s">
        <v>310</v>
      </c>
      <c r="R690" s="290" t="str">
        <f t="shared" si="56"/>
        <v>Coal Mining Shift to Natural Gas</v>
      </c>
      <c r="S690" s="290" t="str">
        <f t="shared" si="57"/>
        <v>//**Coal Mining Shift to Natural Gas: **</v>
      </c>
      <c r="T690" s="277" t="str">
        <f t="shared" si="58"/>
        <v/>
      </c>
    </row>
    <row r="691" spans="1:20" x14ac:dyDescent="0.25">
      <c r="A691" s="277" t="s">
        <v>2208</v>
      </c>
      <c r="C691" s="191" t="s">
        <v>753</v>
      </c>
      <c r="D691" s="191" t="s">
        <v>830</v>
      </c>
      <c r="E691" s="191" t="s">
        <v>831</v>
      </c>
      <c r="F691" s="193" t="s">
        <v>2119</v>
      </c>
      <c r="G691" s="186" t="s">
        <v>810</v>
      </c>
      <c r="H691" s="183" t="s">
        <v>1831</v>
      </c>
      <c r="I691" s="186" t="s">
        <v>2131</v>
      </c>
      <c r="J691" s="43">
        <v>1221</v>
      </c>
      <c r="K691" s="186" t="s">
        <v>332</v>
      </c>
      <c r="L691" s="186"/>
      <c r="N691" s="211" t="s">
        <v>2206</v>
      </c>
      <c r="O691" s="211" t="str">
        <f>INDEX('Standard Descriptions'!$E:$E,MATCH(Guidance!E691,'Standard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1" s="290" t="s">
        <v>2207</v>
      </c>
      <c r="Q691" s="290" t="s">
        <v>310</v>
      </c>
      <c r="R691" s="290" t="str">
        <f t="shared" si="56"/>
        <v>Coal Mining Shift to Biomass</v>
      </c>
      <c r="S691" s="290" t="str">
        <f t="shared" si="57"/>
        <v>//**Coal Mining Shift to Biomass: **</v>
      </c>
      <c r="T691" s="277" t="str">
        <f t="shared" si="58"/>
        <v/>
      </c>
    </row>
    <row r="692" spans="1:20" x14ac:dyDescent="0.25">
      <c r="A692" s="277" t="s">
        <v>2208</v>
      </c>
      <c r="C692" s="191" t="s">
        <v>753</v>
      </c>
      <c r="D692" s="191" t="s">
        <v>830</v>
      </c>
      <c r="E692" s="191" t="s">
        <v>831</v>
      </c>
      <c r="F692" s="193" t="s">
        <v>2119</v>
      </c>
      <c r="G692" s="186" t="s">
        <v>812</v>
      </c>
      <c r="H692" s="183" t="s">
        <v>1831</v>
      </c>
      <c r="I692" s="186" t="s">
        <v>2130</v>
      </c>
      <c r="J692" s="43">
        <v>1222</v>
      </c>
      <c r="K692" s="186" t="s">
        <v>332</v>
      </c>
      <c r="L692" s="186"/>
      <c r="N692" s="211" t="s">
        <v>2206</v>
      </c>
      <c r="O692" s="211" t="str">
        <f>INDEX('Standard Descriptions'!$E:$E,MATCH(Guidance!E692,'Standard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2" s="290" t="s">
        <v>2207</v>
      </c>
      <c r="Q692" s="290" t="s">
        <v>310</v>
      </c>
      <c r="R692" s="290" t="str">
        <f t="shared" si="56"/>
        <v>Coal Mining Shift to Petroleum</v>
      </c>
      <c r="S692" s="290" t="str">
        <f t="shared" si="57"/>
        <v>//**Coal Mining Shift to Petroleum: **</v>
      </c>
      <c r="T692" s="277" t="str">
        <f t="shared" si="58"/>
        <v/>
      </c>
    </row>
    <row r="693" spans="1:20" x14ac:dyDescent="0.25">
      <c r="A693" s="277" t="s">
        <v>2208</v>
      </c>
      <c r="C693" s="191" t="s">
        <v>753</v>
      </c>
      <c r="D693" s="191" t="s">
        <v>830</v>
      </c>
      <c r="E693" s="191" t="s">
        <v>831</v>
      </c>
      <c r="F693" s="193" t="s">
        <v>2119</v>
      </c>
      <c r="G693" s="186" t="s">
        <v>814</v>
      </c>
      <c r="H693" s="183" t="s">
        <v>1831</v>
      </c>
      <c r="I693" s="186" t="s">
        <v>2129</v>
      </c>
      <c r="J693" s="43">
        <v>1223</v>
      </c>
      <c r="K693" s="186" t="s">
        <v>332</v>
      </c>
      <c r="L693" s="186"/>
      <c r="N693" s="211" t="s">
        <v>2206</v>
      </c>
      <c r="O693" s="211" t="str">
        <f>INDEX('Standard Descriptions'!$E:$E,MATCH(Guidance!E693,'Standard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3" s="290" t="s">
        <v>2207</v>
      </c>
      <c r="Q693" s="290" t="s">
        <v>310</v>
      </c>
      <c r="R693" s="290" t="str">
        <f t="shared" si="56"/>
        <v>Coal Mining Shift to Purchased Heat</v>
      </c>
      <c r="S693" s="290" t="str">
        <f t="shared" si="57"/>
        <v>//**Coal Mining Shift to Purchased Heat: **</v>
      </c>
      <c r="T693" s="277" t="str">
        <f t="shared" si="58"/>
        <v/>
      </c>
    </row>
    <row r="694" spans="1:20" x14ac:dyDescent="0.25">
      <c r="A694" s="277" t="s">
        <v>2208</v>
      </c>
      <c r="C694" s="191" t="s">
        <v>753</v>
      </c>
      <c r="D694" s="191" t="s">
        <v>830</v>
      </c>
      <c r="E694" s="191" t="s">
        <v>831</v>
      </c>
      <c r="F694" s="193" t="s">
        <v>2119</v>
      </c>
      <c r="G694" s="186" t="s">
        <v>816</v>
      </c>
      <c r="H694" s="183" t="s">
        <v>1831</v>
      </c>
      <c r="I694" s="186" t="s">
        <v>2128</v>
      </c>
      <c r="J694" s="43">
        <v>1224</v>
      </c>
      <c r="K694" s="186" t="s">
        <v>332</v>
      </c>
      <c r="L694" s="186"/>
      <c r="N694" s="211" t="s">
        <v>2206</v>
      </c>
      <c r="O694" s="211" t="str">
        <f>INDEX('Standard Descriptions'!$E:$E,MATCH(Guidance!E694,'Standard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4" s="290" t="s">
        <v>2207</v>
      </c>
      <c r="Q694" s="290" t="s">
        <v>310</v>
      </c>
      <c r="R694" s="290" t="str">
        <f t="shared" si="56"/>
        <v>Coal Mining Shift to Crude Oil</v>
      </c>
      <c r="S694" s="290" t="str">
        <f t="shared" si="57"/>
        <v>//**Coal Mining Shift to Crude Oil: **</v>
      </c>
      <c r="T694" s="277" t="str">
        <f t="shared" si="58"/>
        <v/>
      </c>
    </row>
    <row r="695" spans="1:20" x14ac:dyDescent="0.25">
      <c r="A695" s="277" t="s">
        <v>2208</v>
      </c>
      <c r="C695" s="191" t="s">
        <v>753</v>
      </c>
      <c r="D695" s="191" t="s">
        <v>830</v>
      </c>
      <c r="E695" s="191" t="s">
        <v>831</v>
      </c>
      <c r="F695" s="193" t="s">
        <v>2119</v>
      </c>
      <c r="G695" s="186" t="s">
        <v>818</v>
      </c>
      <c r="H695" s="183" t="s">
        <v>1831</v>
      </c>
      <c r="I695" s="186" t="s">
        <v>2127</v>
      </c>
      <c r="J695" s="43">
        <v>1225</v>
      </c>
      <c r="K695" s="186" t="s">
        <v>332</v>
      </c>
      <c r="L695" s="186"/>
      <c r="N695" s="211" t="s">
        <v>2206</v>
      </c>
      <c r="O695" s="211" t="str">
        <f>INDEX('Standard Descriptions'!$E:$E,MATCH(Guidance!E695,'Standard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5" s="290" t="s">
        <v>2207</v>
      </c>
      <c r="Q695" s="290" t="s">
        <v>310</v>
      </c>
      <c r="R695" s="290" t="str">
        <f t="shared" si="56"/>
        <v>Coal Mining Shift to Heavy or Residual Oil</v>
      </c>
      <c r="S695" s="290" t="str">
        <f t="shared" si="57"/>
        <v>//**Coal Mining Shift to Heavy or Residual Oil: **</v>
      </c>
      <c r="T695" s="277" t="str">
        <f t="shared" si="58"/>
        <v/>
      </c>
    </row>
    <row r="696" spans="1:20" x14ac:dyDescent="0.25">
      <c r="A696" s="277" t="s">
        <v>2208</v>
      </c>
      <c r="C696" s="191" t="s">
        <v>753</v>
      </c>
      <c r="D696" s="191" t="s">
        <v>830</v>
      </c>
      <c r="E696" s="191" t="s">
        <v>831</v>
      </c>
      <c r="F696" s="193" t="s">
        <v>2119</v>
      </c>
      <c r="G696" s="186" t="s">
        <v>820</v>
      </c>
      <c r="H696" s="183" t="s">
        <v>1831</v>
      </c>
      <c r="I696" s="186" t="s">
        <v>2126</v>
      </c>
      <c r="J696" s="43">
        <v>1226</v>
      </c>
      <c r="K696" s="186" t="s">
        <v>332</v>
      </c>
      <c r="L696" s="186"/>
      <c r="N696" s="211" t="s">
        <v>2206</v>
      </c>
      <c r="O696" s="211" t="str">
        <f>INDEX('Standard Descriptions'!$E:$E,MATCH(Guidance!E696,'Standard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6" s="290" t="s">
        <v>2207</v>
      </c>
      <c r="Q696" s="290" t="s">
        <v>310</v>
      </c>
      <c r="R696" s="290" t="str">
        <f t="shared" si="56"/>
        <v>Coal Mining Shift to LPG Propane or Butane</v>
      </c>
      <c r="S696" s="290" t="str">
        <f t="shared" si="57"/>
        <v>//**Coal Mining Shift to LPG Propane or Butane: **</v>
      </c>
      <c r="T696" s="277" t="str">
        <f t="shared" si="58"/>
        <v/>
      </c>
    </row>
    <row r="697" spans="1:20" x14ac:dyDescent="0.25">
      <c r="A697" s="277" t="s">
        <v>2208</v>
      </c>
      <c r="C697" s="191" t="s">
        <v>753</v>
      </c>
      <c r="D697" s="191" t="s">
        <v>830</v>
      </c>
      <c r="E697" s="191" t="s">
        <v>831</v>
      </c>
      <c r="F697" s="193" t="s">
        <v>2119</v>
      </c>
      <c r="G697" s="186" t="s">
        <v>822</v>
      </c>
      <c r="H697" s="183" t="s">
        <v>1831</v>
      </c>
      <c r="I697" s="186" t="s">
        <v>2124</v>
      </c>
      <c r="J697" s="43">
        <v>1227</v>
      </c>
      <c r="K697" s="186" t="s">
        <v>310</v>
      </c>
      <c r="L697" s="191" t="s">
        <v>2339</v>
      </c>
      <c r="N697" s="211" t="s">
        <v>2206</v>
      </c>
      <c r="O697" s="211" t="str">
        <f>INDEX('Standard Descriptions'!$E:$E,MATCH(Guidance!E697,'Standard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7" s="290" t="s">
        <v>2207</v>
      </c>
      <c r="Q697" s="290" t="s">
        <v>310</v>
      </c>
      <c r="R697" s="290" t="str">
        <f t="shared" si="56"/>
        <v>Coal Mining Shift to Hydrogen</v>
      </c>
      <c r="S697" s="290" t="str">
        <f t="shared" si="57"/>
        <v>//**Coal Mining Shift to Hydrogen: **</v>
      </c>
      <c r="T697" s="277" t="str">
        <f t="shared" si="58"/>
        <v>//**Coal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98" spans="1:20" x14ac:dyDescent="0.25">
      <c r="A698" s="277" t="s">
        <v>2208</v>
      </c>
      <c r="C698" s="191" t="s">
        <v>753</v>
      </c>
      <c r="D698" s="191" t="s">
        <v>830</v>
      </c>
      <c r="E698" s="191" t="s">
        <v>831</v>
      </c>
      <c r="F698" s="193" t="s">
        <v>2117</v>
      </c>
      <c r="G698" s="186" t="s">
        <v>799</v>
      </c>
      <c r="H698" s="183" t="s">
        <v>2123</v>
      </c>
      <c r="I698" s="186" t="s">
        <v>2134</v>
      </c>
      <c r="J698" s="43">
        <v>1228</v>
      </c>
      <c r="K698" s="186" t="s">
        <v>310</v>
      </c>
      <c r="L698" s="191" t="s">
        <v>2339</v>
      </c>
      <c r="N698" s="211" t="s">
        <v>2206</v>
      </c>
      <c r="O698" s="211" t="str">
        <f>INDEX('Standard Descriptions'!$E:$E,MATCH(Guidance!E698,'Standard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8" s="290" t="s">
        <v>2207</v>
      </c>
      <c r="Q698" s="290" t="s">
        <v>310</v>
      </c>
      <c r="R698" s="290" t="str">
        <f t="shared" si="56"/>
        <v>Oil and Gas Extraction Shift to Electricity</v>
      </c>
      <c r="S698" s="290" t="str">
        <f t="shared" si="57"/>
        <v>//**Oil and Gas Extraction Shift to Electricity: **</v>
      </c>
      <c r="T698" s="277" t="str">
        <f t="shared" si="58"/>
        <v>//**Oil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99" spans="1:20" x14ac:dyDescent="0.25">
      <c r="A699" s="277" t="s">
        <v>2208</v>
      </c>
      <c r="C699" s="191" t="s">
        <v>753</v>
      </c>
      <c r="D699" s="191" t="s">
        <v>830</v>
      </c>
      <c r="E699" s="191" t="s">
        <v>831</v>
      </c>
      <c r="F699" s="193" t="s">
        <v>2117</v>
      </c>
      <c r="G699" s="186" t="s">
        <v>806</v>
      </c>
      <c r="H699" s="183" t="s">
        <v>2123</v>
      </c>
      <c r="I699" s="186" t="s">
        <v>2133</v>
      </c>
      <c r="J699" s="43">
        <v>1229</v>
      </c>
      <c r="K699" s="186" t="s">
        <v>332</v>
      </c>
      <c r="L699" s="186"/>
      <c r="N699" s="211" t="s">
        <v>2206</v>
      </c>
      <c r="O699" s="211" t="str">
        <f>INDEX('Standard Descriptions'!$E:$E,MATCH(Guidance!E699,'Standard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9" s="290" t="s">
        <v>2207</v>
      </c>
      <c r="Q699" s="290" t="s">
        <v>310</v>
      </c>
      <c r="R699" s="290" t="str">
        <f t="shared" si="56"/>
        <v>Oil and Gas Extraction Shift to Coal</v>
      </c>
      <c r="S699" s="290" t="str">
        <f t="shared" si="57"/>
        <v>//**Oil and Gas Extraction Shift to Coal: **</v>
      </c>
      <c r="T699" s="277" t="str">
        <f t="shared" si="58"/>
        <v/>
      </c>
    </row>
    <row r="700" spans="1:20" x14ac:dyDescent="0.25">
      <c r="A700" s="277" t="s">
        <v>2208</v>
      </c>
      <c r="C700" s="191" t="s">
        <v>753</v>
      </c>
      <c r="D700" s="191" t="s">
        <v>830</v>
      </c>
      <c r="E700" s="191" t="s">
        <v>831</v>
      </c>
      <c r="F700" s="193" t="s">
        <v>2117</v>
      </c>
      <c r="G700" s="186" t="s">
        <v>808</v>
      </c>
      <c r="H700" s="183" t="s">
        <v>2123</v>
      </c>
      <c r="I700" s="186" t="s">
        <v>2132</v>
      </c>
      <c r="J700" s="43">
        <v>1230</v>
      </c>
      <c r="K700" s="186" t="s">
        <v>332</v>
      </c>
      <c r="L700" s="186"/>
      <c r="N700" s="211" t="s">
        <v>2206</v>
      </c>
      <c r="O700" s="211" t="str">
        <f>INDEX('Standard Descriptions'!$E:$E,MATCH(Guidance!E700,'Standard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0" s="290" t="s">
        <v>2207</v>
      </c>
      <c r="Q700" s="290" t="s">
        <v>310</v>
      </c>
      <c r="R700" s="290" t="str">
        <f t="shared" si="56"/>
        <v>Oil and Gas Extraction Shift to Natural Gas</v>
      </c>
      <c r="S700" s="290" t="str">
        <f t="shared" si="57"/>
        <v>//**Oil and Gas Extraction Shift to Natural Gas: **</v>
      </c>
      <c r="T700" s="277" t="str">
        <f t="shared" si="58"/>
        <v/>
      </c>
    </row>
    <row r="701" spans="1:20" x14ac:dyDescent="0.25">
      <c r="A701" s="277" t="s">
        <v>2208</v>
      </c>
      <c r="C701" s="191" t="s">
        <v>753</v>
      </c>
      <c r="D701" s="191" t="s">
        <v>830</v>
      </c>
      <c r="E701" s="191" t="s">
        <v>831</v>
      </c>
      <c r="F701" s="193" t="s">
        <v>2117</v>
      </c>
      <c r="G701" s="186" t="s">
        <v>810</v>
      </c>
      <c r="H701" s="183" t="s">
        <v>2123</v>
      </c>
      <c r="I701" s="186" t="s">
        <v>2131</v>
      </c>
      <c r="J701" s="43">
        <v>1231</v>
      </c>
      <c r="K701" s="186" t="s">
        <v>332</v>
      </c>
      <c r="L701" s="186"/>
      <c r="N701" s="211" t="s">
        <v>2206</v>
      </c>
      <c r="O701" s="211" t="str">
        <f>INDEX('Standard Descriptions'!$E:$E,MATCH(Guidance!E701,'Standard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1" s="290" t="s">
        <v>2207</v>
      </c>
      <c r="Q701" s="290" t="s">
        <v>310</v>
      </c>
      <c r="R701" s="290" t="str">
        <f t="shared" si="56"/>
        <v>Oil and Gas Extraction Shift to Biomass</v>
      </c>
      <c r="S701" s="290" t="str">
        <f t="shared" si="57"/>
        <v>//**Oil and Gas Extraction Shift to Biomass: **</v>
      </c>
      <c r="T701" s="277" t="str">
        <f t="shared" si="58"/>
        <v/>
      </c>
    </row>
    <row r="702" spans="1:20" x14ac:dyDescent="0.25">
      <c r="A702" s="277" t="s">
        <v>2208</v>
      </c>
      <c r="C702" s="191" t="s">
        <v>753</v>
      </c>
      <c r="D702" s="191" t="s">
        <v>830</v>
      </c>
      <c r="E702" s="191" t="s">
        <v>831</v>
      </c>
      <c r="F702" s="193" t="s">
        <v>2117</v>
      </c>
      <c r="G702" s="186" t="s">
        <v>812</v>
      </c>
      <c r="H702" s="183" t="s">
        <v>2123</v>
      </c>
      <c r="I702" s="186" t="s">
        <v>2130</v>
      </c>
      <c r="J702" s="43">
        <v>1232</v>
      </c>
      <c r="K702" s="186" t="s">
        <v>332</v>
      </c>
      <c r="L702" s="186"/>
      <c r="N702" s="211" t="s">
        <v>2206</v>
      </c>
      <c r="O702" s="211" t="str">
        <f>INDEX('Standard Descriptions'!$E:$E,MATCH(Guidance!E702,'Standard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2" s="290" t="s">
        <v>2207</v>
      </c>
      <c r="Q702" s="290" t="s">
        <v>310</v>
      </c>
      <c r="R702" s="290" t="str">
        <f t="shared" si="56"/>
        <v>Oil and Gas Extraction Shift to Petroleum</v>
      </c>
      <c r="S702" s="290" t="str">
        <f t="shared" si="57"/>
        <v>//**Oil and Gas Extraction Shift to Petroleum: **</v>
      </c>
      <c r="T702" s="277" t="str">
        <f t="shared" si="58"/>
        <v/>
      </c>
    </row>
    <row r="703" spans="1:20" x14ac:dyDescent="0.25">
      <c r="A703" s="277" t="s">
        <v>2208</v>
      </c>
      <c r="C703" s="191" t="s">
        <v>753</v>
      </c>
      <c r="D703" s="191" t="s">
        <v>830</v>
      </c>
      <c r="E703" s="191" t="s">
        <v>831</v>
      </c>
      <c r="F703" s="193" t="s">
        <v>2117</v>
      </c>
      <c r="G703" s="186" t="s">
        <v>814</v>
      </c>
      <c r="H703" s="183" t="s">
        <v>2123</v>
      </c>
      <c r="I703" s="186" t="s">
        <v>2129</v>
      </c>
      <c r="J703" s="43">
        <v>1233</v>
      </c>
      <c r="K703" s="186" t="s">
        <v>332</v>
      </c>
      <c r="L703" s="186"/>
      <c r="N703" s="211" t="s">
        <v>2206</v>
      </c>
      <c r="O703" s="211" t="str">
        <f>INDEX('Standard Descriptions'!$E:$E,MATCH(Guidance!E703,'Standard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3" s="290" t="s">
        <v>2207</v>
      </c>
      <c r="Q703" s="290" t="s">
        <v>310</v>
      </c>
      <c r="R703" s="290" t="str">
        <f t="shared" si="56"/>
        <v>Oil and Gas Extraction Shift to Purchased Heat</v>
      </c>
      <c r="S703" s="290" t="str">
        <f t="shared" si="57"/>
        <v>//**Oil and Gas Extraction Shift to Purchased Heat: **</v>
      </c>
      <c r="T703" s="277" t="str">
        <f t="shared" si="58"/>
        <v/>
      </c>
    </row>
    <row r="704" spans="1:20" x14ac:dyDescent="0.25">
      <c r="A704" s="277" t="s">
        <v>2208</v>
      </c>
      <c r="C704" s="191" t="s">
        <v>753</v>
      </c>
      <c r="D704" s="191" t="s">
        <v>830</v>
      </c>
      <c r="E704" s="191" t="s">
        <v>831</v>
      </c>
      <c r="F704" s="193" t="s">
        <v>2117</v>
      </c>
      <c r="G704" s="186" t="s">
        <v>816</v>
      </c>
      <c r="H704" s="183" t="s">
        <v>2123</v>
      </c>
      <c r="I704" s="186" t="s">
        <v>2128</v>
      </c>
      <c r="J704" s="43">
        <v>1234</v>
      </c>
      <c r="K704" s="186" t="s">
        <v>332</v>
      </c>
      <c r="L704" s="186"/>
      <c r="N704" s="211" t="s">
        <v>2206</v>
      </c>
      <c r="O704" s="211" t="str">
        <f>INDEX('Standard Descriptions'!$E:$E,MATCH(Guidance!E704,'Standard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4" s="290" t="s">
        <v>2207</v>
      </c>
      <c r="Q704" s="290" t="s">
        <v>310</v>
      </c>
      <c r="R704" s="290" t="str">
        <f t="shared" si="56"/>
        <v>Oil and Gas Extraction Shift to Crude Oil</v>
      </c>
      <c r="S704" s="290" t="str">
        <f t="shared" si="57"/>
        <v>//**Oil and Gas Extraction Shift to Crude Oil: **</v>
      </c>
      <c r="T704" s="277" t="str">
        <f t="shared" si="58"/>
        <v/>
      </c>
    </row>
    <row r="705" spans="1:20" x14ac:dyDescent="0.25">
      <c r="A705" s="277" t="s">
        <v>2208</v>
      </c>
      <c r="C705" s="191" t="s">
        <v>753</v>
      </c>
      <c r="D705" s="191" t="s">
        <v>830</v>
      </c>
      <c r="E705" s="191" t="s">
        <v>831</v>
      </c>
      <c r="F705" s="193" t="s">
        <v>2117</v>
      </c>
      <c r="G705" s="186" t="s">
        <v>818</v>
      </c>
      <c r="H705" s="183" t="s">
        <v>2123</v>
      </c>
      <c r="I705" s="186" t="s">
        <v>2127</v>
      </c>
      <c r="J705" s="43">
        <v>1235</v>
      </c>
      <c r="K705" s="186" t="s">
        <v>332</v>
      </c>
      <c r="L705" s="186"/>
      <c r="N705" s="211" t="s">
        <v>2206</v>
      </c>
      <c r="O705" s="211" t="str">
        <f>INDEX('Standard Descriptions'!$E:$E,MATCH(Guidance!E705,'Standard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5" s="290" t="s">
        <v>2207</v>
      </c>
      <c r="Q705" s="290" t="s">
        <v>310</v>
      </c>
      <c r="R705" s="290" t="str">
        <f t="shared" si="56"/>
        <v>Oil and Gas Extraction Shift to Heavy or Residual Oil</v>
      </c>
      <c r="S705" s="290" t="str">
        <f t="shared" si="57"/>
        <v>//**Oil and Gas Extraction Shift to Heavy or Residual Oil: **</v>
      </c>
      <c r="T705" s="277" t="str">
        <f t="shared" si="58"/>
        <v/>
      </c>
    </row>
    <row r="706" spans="1:20" x14ac:dyDescent="0.25">
      <c r="A706" s="277" t="s">
        <v>2208</v>
      </c>
      <c r="C706" s="191" t="s">
        <v>753</v>
      </c>
      <c r="D706" s="191" t="s">
        <v>830</v>
      </c>
      <c r="E706" s="191" t="s">
        <v>831</v>
      </c>
      <c r="F706" s="193" t="s">
        <v>2117</v>
      </c>
      <c r="G706" s="186" t="s">
        <v>820</v>
      </c>
      <c r="H706" s="183" t="s">
        <v>2123</v>
      </c>
      <c r="I706" s="186" t="s">
        <v>2126</v>
      </c>
      <c r="J706" s="43">
        <v>1236</v>
      </c>
      <c r="K706" s="186" t="s">
        <v>332</v>
      </c>
      <c r="L706" s="186"/>
      <c r="N706" s="211" t="s">
        <v>2206</v>
      </c>
      <c r="O706" s="211" t="str">
        <f>INDEX('Standard Descriptions'!$E:$E,MATCH(Guidance!E706,'Standard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6" s="290" t="s">
        <v>2207</v>
      </c>
      <c r="Q706" s="290" t="s">
        <v>310</v>
      </c>
      <c r="R706" s="290" t="str">
        <f t="shared" si="56"/>
        <v>Oil and Gas Extraction Shift to LPG Propane or Butane</v>
      </c>
      <c r="S706" s="290" t="str">
        <f t="shared" si="57"/>
        <v>//**Oil and Gas Extraction Shift to LPG Propane or Butane: **</v>
      </c>
      <c r="T706" s="277" t="str">
        <f t="shared" si="58"/>
        <v/>
      </c>
    </row>
    <row r="707" spans="1:20" x14ac:dyDescent="0.25">
      <c r="A707" s="277" t="s">
        <v>2208</v>
      </c>
      <c r="C707" s="191" t="s">
        <v>753</v>
      </c>
      <c r="D707" s="191" t="s">
        <v>830</v>
      </c>
      <c r="E707" s="191" t="s">
        <v>831</v>
      </c>
      <c r="F707" s="193" t="s">
        <v>2117</v>
      </c>
      <c r="G707" s="186" t="s">
        <v>822</v>
      </c>
      <c r="H707" s="183" t="s">
        <v>2123</v>
      </c>
      <c r="I707" s="186" t="s">
        <v>2124</v>
      </c>
      <c r="J707" s="43">
        <v>1237</v>
      </c>
      <c r="K707" s="186" t="s">
        <v>310</v>
      </c>
      <c r="L707" s="191" t="s">
        <v>2339</v>
      </c>
      <c r="N707" s="211" t="s">
        <v>2206</v>
      </c>
      <c r="O707" s="211" t="str">
        <f>INDEX('Standard Descriptions'!$E:$E,MATCH(Guidance!E707,'Standard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7" s="290" t="s">
        <v>2207</v>
      </c>
      <c r="Q707" s="290" t="s">
        <v>310</v>
      </c>
      <c r="R707" s="290" t="str">
        <f t="shared" si="56"/>
        <v>Oil and Gas Extraction Shift to Hydrogen</v>
      </c>
      <c r="S707" s="290" t="str">
        <f t="shared" si="57"/>
        <v>//**Oil and Gas Extraction Shift to Hydrogen: **</v>
      </c>
      <c r="T707" s="277" t="str">
        <f t="shared" si="58"/>
        <v>//**Oil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08" spans="1:20" x14ac:dyDescent="0.25">
      <c r="A708" s="277" t="s">
        <v>2208</v>
      </c>
      <c r="C708" s="191" t="s">
        <v>753</v>
      </c>
      <c r="D708" s="191" t="s">
        <v>830</v>
      </c>
      <c r="E708" s="191" t="s">
        <v>831</v>
      </c>
      <c r="F708" s="193" t="s">
        <v>2115</v>
      </c>
      <c r="G708" s="186" t="s">
        <v>799</v>
      </c>
      <c r="H708" s="183" t="s">
        <v>2152</v>
      </c>
      <c r="I708" s="186" t="s">
        <v>2134</v>
      </c>
      <c r="J708" s="43">
        <v>1238</v>
      </c>
      <c r="K708" s="186" t="s">
        <v>310</v>
      </c>
      <c r="L708" s="191" t="s">
        <v>2339</v>
      </c>
      <c r="N708" s="211" t="s">
        <v>2206</v>
      </c>
      <c r="O708" s="211" t="str">
        <f>INDEX('Standard Descriptions'!$E:$E,MATCH(Guidance!E708,'Standard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8" s="290" t="s">
        <v>2207</v>
      </c>
      <c r="Q708" s="290" t="s">
        <v>310</v>
      </c>
      <c r="R708" s="290" t="str">
        <f t="shared" si="56"/>
        <v>Other Mining and Quarrying Shift to Electricity</v>
      </c>
      <c r="S708" s="290" t="str">
        <f t="shared" si="57"/>
        <v>//**Other Mining and Quarrying Shift to Electricity: **</v>
      </c>
      <c r="T708" s="277" t="str">
        <f t="shared" si="58"/>
        <v>//**Other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09" spans="1:20" x14ac:dyDescent="0.25">
      <c r="A709" s="277" t="s">
        <v>2208</v>
      </c>
      <c r="C709" s="191" t="s">
        <v>753</v>
      </c>
      <c r="D709" s="191" t="s">
        <v>830</v>
      </c>
      <c r="E709" s="191" t="s">
        <v>831</v>
      </c>
      <c r="F709" s="193" t="s">
        <v>2115</v>
      </c>
      <c r="G709" s="186" t="s">
        <v>806</v>
      </c>
      <c r="H709" s="183" t="s">
        <v>2152</v>
      </c>
      <c r="I709" s="186" t="s">
        <v>2133</v>
      </c>
      <c r="J709" s="43">
        <v>1239</v>
      </c>
      <c r="K709" s="186" t="s">
        <v>332</v>
      </c>
      <c r="L709" s="186"/>
      <c r="N709" s="211" t="s">
        <v>2206</v>
      </c>
      <c r="O709" s="211" t="str">
        <f>INDEX('Standard Descriptions'!$E:$E,MATCH(Guidance!E709,'Standard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9" s="290" t="s">
        <v>2207</v>
      </c>
      <c r="Q709" s="290" t="s">
        <v>310</v>
      </c>
      <c r="R709" s="290" t="str">
        <f t="shared" si="56"/>
        <v>Other Mining and Quarrying Shift to Coal</v>
      </c>
      <c r="S709" s="290" t="str">
        <f t="shared" si="57"/>
        <v>//**Other Mining and Quarrying Shift to Coal: **</v>
      </c>
      <c r="T709" s="277" t="str">
        <f t="shared" si="58"/>
        <v/>
      </c>
    </row>
    <row r="710" spans="1:20" x14ac:dyDescent="0.25">
      <c r="A710" s="277" t="s">
        <v>2208</v>
      </c>
      <c r="C710" s="191" t="s">
        <v>753</v>
      </c>
      <c r="D710" s="191" t="s">
        <v>830</v>
      </c>
      <c r="E710" s="191" t="s">
        <v>831</v>
      </c>
      <c r="F710" s="193" t="s">
        <v>2115</v>
      </c>
      <c r="G710" s="186" t="s">
        <v>808</v>
      </c>
      <c r="H710" s="183" t="s">
        <v>2152</v>
      </c>
      <c r="I710" s="186" t="s">
        <v>2132</v>
      </c>
      <c r="J710" s="43">
        <v>1240</v>
      </c>
      <c r="K710" s="186" t="s">
        <v>332</v>
      </c>
      <c r="L710" s="186"/>
      <c r="N710" s="211" t="s">
        <v>2206</v>
      </c>
      <c r="O710" s="211" t="str">
        <f>INDEX('Standard Descriptions'!$E:$E,MATCH(Guidance!E710,'Standard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0" s="290" t="s">
        <v>2207</v>
      </c>
      <c r="Q710" s="290" t="s">
        <v>310</v>
      </c>
      <c r="R710" s="290" t="str">
        <f t="shared" si="56"/>
        <v>Other Mining and Quarrying Shift to Natural Gas</v>
      </c>
      <c r="S710" s="290" t="str">
        <f t="shared" si="57"/>
        <v>//**Other Mining and Quarrying Shift to Natural Gas: **</v>
      </c>
      <c r="T710" s="277" t="str">
        <f t="shared" si="58"/>
        <v/>
      </c>
    </row>
    <row r="711" spans="1:20" x14ac:dyDescent="0.25">
      <c r="A711" s="277" t="s">
        <v>2208</v>
      </c>
      <c r="C711" s="191" t="s">
        <v>753</v>
      </c>
      <c r="D711" s="191" t="s">
        <v>830</v>
      </c>
      <c r="E711" s="191" t="s">
        <v>831</v>
      </c>
      <c r="F711" s="193" t="s">
        <v>2115</v>
      </c>
      <c r="G711" s="186" t="s">
        <v>810</v>
      </c>
      <c r="H711" s="183" t="s">
        <v>2152</v>
      </c>
      <c r="I711" s="186" t="s">
        <v>2131</v>
      </c>
      <c r="J711" s="43">
        <v>1241</v>
      </c>
      <c r="K711" s="186" t="s">
        <v>332</v>
      </c>
      <c r="L711" s="186"/>
      <c r="N711" s="211" t="s">
        <v>2206</v>
      </c>
      <c r="O711" s="211" t="str">
        <f>INDEX('Standard Descriptions'!$E:$E,MATCH(Guidance!E711,'Standard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1" s="290" t="s">
        <v>2207</v>
      </c>
      <c r="Q711" s="290" t="s">
        <v>310</v>
      </c>
      <c r="R711" s="290" t="str">
        <f t="shared" si="56"/>
        <v>Other Mining and Quarrying Shift to Biomass</v>
      </c>
      <c r="S711" s="290" t="str">
        <f t="shared" si="57"/>
        <v>//**Other Mining and Quarrying Shift to Biomass: **</v>
      </c>
      <c r="T711" s="277" t="str">
        <f t="shared" si="58"/>
        <v/>
      </c>
    </row>
    <row r="712" spans="1:20" x14ac:dyDescent="0.25">
      <c r="A712" s="277" t="s">
        <v>2208</v>
      </c>
      <c r="C712" s="191" t="s">
        <v>753</v>
      </c>
      <c r="D712" s="191" t="s">
        <v>830</v>
      </c>
      <c r="E712" s="191" t="s">
        <v>831</v>
      </c>
      <c r="F712" s="193" t="s">
        <v>2115</v>
      </c>
      <c r="G712" s="186" t="s">
        <v>812</v>
      </c>
      <c r="H712" s="183" t="s">
        <v>2152</v>
      </c>
      <c r="I712" s="186" t="s">
        <v>2130</v>
      </c>
      <c r="J712" s="43">
        <v>1242</v>
      </c>
      <c r="K712" s="186" t="s">
        <v>332</v>
      </c>
      <c r="L712" s="186"/>
      <c r="N712" s="211" t="s">
        <v>2206</v>
      </c>
      <c r="O712" s="211" t="str">
        <f>INDEX('Standard Descriptions'!$E:$E,MATCH(Guidance!E712,'Standard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2" s="290" t="s">
        <v>2207</v>
      </c>
      <c r="Q712" s="290" t="s">
        <v>310</v>
      </c>
      <c r="R712" s="290" t="str">
        <f t="shared" si="56"/>
        <v>Other Mining and Quarrying Shift to Petroleum</v>
      </c>
      <c r="S712" s="290" t="str">
        <f t="shared" si="57"/>
        <v>//**Other Mining and Quarrying Shift to Petroleum: **</v>
      </c>
      <c r="T712" s="277" t="str">
        <f t="shared" si="58"/>
        <v/>
      </c>
    </row>
    <row r="713" spans="1:20" x14ac:dyDescent="0.25">
      <c r="A713" s="277" t="s">
        <v>2208</v>
      </c>
      <c r="C713" s="191" t="s">
        <v>753</v>
      </c>
      <c r="D713" s="191" t="s">
        <v>830</v>
      </c>
      <c r="E713" s="191" t="s">
        <v>831</v>
      </c>
      <c r="F713" s="193" t="s">
        <v>2115</v>
      </c>
      <c r="G713" s="186" t="s">
        <v>814</v>
      </c>
      <c r="H713" s="183" t="s">
        <v>2152</v>
      </c>
      <c r="I713" s="186" t="s">
        <v>2129</v>
      </c>
      <c r="J713" s="43">
        <v>1243</v>
      </c>
      <c r="K713" s="186" t="s">
        <v>332</v>
      </c>
      <c r="L713" s="186"/>
      <c r="N713" s="211" t="s">
        <v>2206</v>
      </c>
      <c r="O713" s="211" t="str">
        <f>INDEX('Standard Descriptions'!$E:$E,MATCH(Guidance!E713,'Standard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3" s="290" t="s">
        <v>2207</v>
      </c>
      <c r="Q713" s="290" t="s">
        <v>310</v>
      </c>
      <c r="R713" s="290" t="str">
        <f t="shared" si="56"/>
        <v>Other Mining and Quarrying Shift to Purchased Heat</v>
      </c>
      <c r="S713" s="290" t="str">
        <f t="shared" si="57"/>
        <v>//**Other Mining and Quarrying Shift to Purchased Heat: **</v>
      </c>
      <c r="T713" s="277" t="str">
        <f t="shared" si="58"/>
        <v/>
      </c>
    </row>
    <row r="714" spans="1:20" x14ac:dyDescent="0.25">
      <c r="A714" s="277" t="s">
        <v>2208</v>
      </c>
      <c r="C714" s="191" t="s">
        <v>753</v>
      </c>
      <c r="D714" s="191" t="s">
        <v>830</v>
      </c>
      <c r="E714" s="191" t="s">
        <v>831</v>
      </c>
      <c r="F714" s="193" t="s">
        <v>2115</v>
      </c>
      <c r="G714" s="186" t="s">
        <v>816</v>
      </c>
      <c r="H714" s="183" t="s">
        <v>2152</v>
      </c>
      <c r="I714" s="186" t="s">
        <v>2128</v>
      </c>
      <c r="J714" s="43">
        <v>1244</v>
      </c>
      <c r="K714" s="186" t="s">
        <v>332</v>
      </c>
      <c r="L714" s="186"/>
      <c r="N714" s="211" t="s">
        <v>2206</v>
      </c>
      <c r="O714" s="211" t="str">
        <f>INDEX('Standard Descriptions'!$E:$E,MATCH(Guidance!E714,'Standard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4" s="290" t="s">
        <v>2207</v>
      </c>
      <c r="Q714" s="290" t="s">
        <v>310</v>
      </c>
      <c r="R714" s="290" t="str">
        <f t="shared" si="56"/>
        <v>Other Mining and Quarrying Shift to Crude Oil</v>
      </c>
      <c r="S714" s="290" t="str">
        <f t="shared" si="57"/>
        <v>//**Other Mining and Quarrying Shift to Crude Oil: **</v>
      </c>
      <c r="T714" s="277" t="str">
        <f t="shared" si="58"/>
        <v/>
      </c>
    </row>
    <row r="715" spans="1:20" x14ac:dyDescent="0.25">
      <c r="A715" s="277" t="s">
        <v>2208</v>
      </c>
      <c r="C715" s="191" t="s">
        <v>753</v>
      </c>
      <c r="D715" s="191" t="s">
        <v>830</v>
      </c>
      <c r="E715" s="191" t="s">
        <v>831</v>
      </c>
      <c r="F715" s="193" t="s">
        <v>2115</v>
      </c>
      <c r="G715" s="186" t="s">
        <v>818</v>
      </c>
      <c r="H715" s="183" t="s">
        <v>2152</v>
      </c>
      <c r="I715" s="186" t="s">
        <v>2127</v>
      </c>
      <c r="J715" s="43">
        <v>1245</v>
      </c>
      <c r="K715" s="186" t="s">
        <v>332</v>
      </c>
      <c r="L715" s="186"/>
      <c r="N715" s="211" t="s">
        <v>2206</v>
      </c>
      <c r="O715" s="211" t="str">
        <f>INDEX('Standard Descriptions'!$E:$E,MATCH(Guidance!E715,'Standard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5" s="290" t="s">
        <v>2207</v>
      </c>
      <c r="Q715" s="290" t="s">
        <v>310</v>
      </c>
      <c r="R715" s="290" t="str">
        <f t="shared" si="56"/>
        <v>Other Mining and Quarrying Shift to Heavy or Residual Oil</v>
      </c>
      <c r="S715" s="290" t="str">
        <f t="shared" si="57"/>
        <v>//**Other Mining and Quarrying Shift to Heavy or Residual Oil: **</v>
      </c>
      <c r="T715" s="277" t="str">
        <f t="shared" si="58"/>
        <v/>
      </c>
    </row>
    <row r="716" spans="1:20" x14ac:dyDescent="0.25">
      <c r="A716" s="277" t="s">
        <v>2208</v>
      </c>
      <c r="C716" s="191" t="s">
        <v>753</v>
      </c>
      <c r="D716" s="191" t="s">
        <v>830</v>
      </c>
      <c r="E716" s="191" t="s">
        <v>831</v>
      </c>
      <c r="F716" s="193" t="s">
        <v>2115</v>
      </c>
      <c r="G716" s="186" t="s">
        <v>820</v>
      </c>
      <c r="H716" s="183" t="s">
        <v>2152</v>
      </c>
      <c r="I716" s="186" t="s">
        <v>2126</v>
      </c>
      <c r="J716" s="43">
        <v>1246</v>
      </c>
      <c r="K716" s="186" t="s">
        <v>332</v>
      </c>
      <c r="L716" s="186"/>
      <c r="N716" s="211" t="s">
        <v>2206</v>
      </c>
      <c r="O716" s="211" t="str">
        <f>INDEX('Standard Descriptions'!$E:$E,MATCH(Guidance!E716,'Standard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6" s="290" t="s">
        <v>2207</v>
      </c>
      <c r="Q716" s="290" t="s">
        <v>310</v>
      </c>
      <c r="R716" s="290" t="str">
        <f t="shared" si="56"/>
        <v>Other Mining and Quarrying Shift to LPG Propane or Butane</v>
      </c>
      <c r="S716" s="290" t="str">
        <f t="shared" si="57"/>
        <v>//**Other Mining and Quarrying Shift to LPG Propane or Butane: **</v>
      </c>
      <c r="T716" s="277" t="str">
        <f t="shared" si="58"/>
        <v/>
      </c>
    </row>
    <row r="717" spans="1:20" x14ac:dyDescent="0.25">
      <c r="A717" s="277" t="s">
        <v>2208</v>
      </c>
      <c r="C717" s="191" t="s">
        <v>753</v>
      </c>
      <c r="D717" s="191" t="s">
        <v>830</v>
      </c>
      <c r="E717" s="191" t="s">
        <v>831</v>
      </c>
      <c r="F717" s="193" t="s">
        <v>2115</v>
      </c>
      <c r="G717" s="186" t="s">
        <v>822</v>
      </c>
      <c r="H717" s="183" t="s">
        <v>2152</v>
      </c>
      <c r="I717" s="186" t="s">
        <v>2124</v>
      </c>
      <c r="J717" s="43">
        <v>1247</v>
      </c>
      <c r="K717" s="186" t="s">
        <v>310</v>
      </c>
      <c r="L717" s="191" t="s">
        <v>2339</v>
      </c>
      <c r="N717" s="211" t="s">
        <v>2206</v>
      </c>
      <c r="O717" s="211" t="str">
        <f>INDEX('Standard Descriptions'!$E:$E,MATCH(Guidance!E717,'Standard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7" s="290" t="s">
        <v>2207</v>
      </c>
      <c r="Q717" s="290" t="s">
        <v>310</v>
      </c>
      <c r="R717" s="290" t="str">
        <f t="shared" si="56"/>
        <v>Other Mining and Quarrying Shift to Hydrogen</v>
      </c>
      <c r="S717" s="290" t="str">
        <f t="shared" si="57"/>
        <v>//**Other Mining and Quarrying Shift to Hydrogen: **</v>
      </c>
      <c r="T717" s="277" t="str">
        <f t="shared" si="58"/>
        <v>//**Other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18" spans="1:20" x14ac:dyDescent="0.25">
      <c r="A718" s="277" t="s">
        <v>2208</v>
      </c>
      <c r="C718" s="191" t="s">
        <v>753</v>
      </c>
      <c r="D718" s="191" t="s">
        <v>830</v>
      </c>
      <c r="E718" s="191" t="s">
        <v>831</v>
      </c>
      <c r="F718" s="193" t="s">
        <v>2113</v>
      </c>
      <c r="G718" s="186" t="s">
        <v>799</v>
      </c>
      <c r="H718" s="183" t="s">
        <v>2151</v>
      </c>
      <c r="I718" s="186" t="s">
        <v>2134</v>
      </c>
      <c r="J718" s="43">
        <v>1248</v>
      </c>
      <c r="K718" s="186" t="s">
        <v>310</v>
      </c>
      <c r="L718" s="191" t="s">
        <v>2339</v>
      </c>
      <c r="N718" s="211" t="s">
        <v>2206</v>
      </c>
      <c r="O718" s="211" t="str">
        <f>INDEX('Standard Descriptions'!$E:$E,MATCH(Guidance!E718,'Standard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8" s="290" t="s">
        <v>2207</v>
      </c>
      <c r="Q718" s="290" t="s">
        <v>310</v>
      </c>
      <c r="R718" s="290" t="str">
        <f t="shared" si="56"/>
        <v>Food Beverage and Tobacco Shift to Electricity</v>
      </c>
      <c r="S718" s="290" t="str">
        <f t="shared" si="57"/>
        <v>//**Food Beverage and Tobacco Shift to Electricity: **</v>
      </c>
      <c r="T718" s="277" t="str">
        <f t="shared" si="58"/>
        <v>//**Food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19" spans="1:20" x14ac:dyDescent="0.25">
      <c r="A719" s="277" t="s">
        <v>2208</v>
      </c>
      <c r="C719" s="191" t="s">
        <v>753</v>
      </c>
      <c r="D719" s="191" t="s">
        <v>830</v>
      </c>
      <c r="E719" s="191" t="s">
        <v>831</v>
      </c>
      <c r="F719" s="193" t="s">
        <v>2113</v>
      </c>
      <c r="G719" s="186" t="s">
        <v>806</v>
      </c>
      <c r="H719" s="183" t="s">
        <v>2151</v>
      </c>
      <c r="I719" s="186" t="s">
        <v>2133</v>
      </c>
      <c r="J719" s="43">
        <v>1249</v>
      </c>
      <c r="K719" s="186" t="s">
        <v>332</v>
      </c>
      <c r="L719" s="186"/>
      <c r="N719" s="211" t="s">
        <v>2206</v>
      </c>
      <c r="O719" s="211" t="str">
        <f>INDEX('Standard Descriptions'!$E:$E,MATCH(Guidance!E719,'Standard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9" s="290" t="s">
        <v>2207</v>
      </c>
      <c r="Q719" s="290" t="s">
        <v>310</v>
      </c>
      <c r="R719" s="290" t="str">
        <f t="shared" si="56"/>
        <v>Food Beverage and Tobacco Shift to Coal</v>
      </c>
      <c r="S719" s="290" t="str">
        <f t="shared" si="57"/>
        <v>//**Food Beverage and Tobacco Shift to Coal: **</v>
      </c>
      <c r="T719" s="277" t="str">
        <f t="shared" si="58"/>
        <v/>
      </c>
    </row>
    <row r="720" spans="1:20" x14ac:dyDescent="0.25">
      <c r="A720" s="277" t="s">
        <v>2208</v>
      </c>
      <c r="C720" s="191" t="s">
        <v>753</v>
      </c>
      <c r="D720" s="191" t="s">
        <v>830</v>
      </c>
      <c r="E720" s="191" t="s">
        <v>831</v>
      </c>
      <c r="F720" s="193" t="s">
        <v>2113</v>
      </c>
      <c r="G720" s="186" t="s">
        <v>808</v>
      </c>
      <c r="H720" s="183" t="s">
        <v>2151</v>
      </c>
      <c r="I720" s="186" t="s">
        <v>2132</v>
      </c>
      <c r="J720" s="43">
        <v>1250</v>
      </c>
      <c r="K720" s="186" t="s">
        <v>332</v>
      </c>
      <c r="L720" s="186"/>
      <c r="N720" s="211" t="s">
        <v>2206</v>
      </c>
      <c r="O720" s="211" t="str">
        <f>INDEX('Standard Descriptions'!$E:$E,MATCH(Guidance!E720,'Standard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0" s="290" t="s">
        <v>2207</v>
      </c>
      <c r="Q720" s="290" t="s">
        <v>310</v>
      </c>
      <c r="R720" s="290" t="str">
        <f t="shared" si="56"/>
        <v>Food Beverage and Tobacco Shift to Natural Gas</v>
      </c>
      <c r="S720" s="290" t="str">
        <f t="shared" si="57"/>
        <v>//**Food Beverage and Tobacco Shift to Natural Gas: **</v>
      </c>
      <c r="T720" s="277" t="str">
        <f t="shared" si="58"/>
        <v/>
      </c>
    </row>
    <row r="721" spans="1:20" x14ac:dyDescent="0.25">
      <c r="A721" s="277" t="s">
        <v>2208</v>
      </c>
      <c r="C721" s="191" t="s">
        <v>753</v>
      </c>
      <c r="D721" s="191" t="s">
        <v>830</v>
      </c>
      <c r="E721" s="191" t="s">
        <v>831</v>
      </c>
      <c r="F721" s="193" t="s">
        <v>2113</v>
      </c>
      <c r="G721" s="186" t="s">
        <v>810</v>
      </c>
      <c r="H721" s="183" t="s">
        <v>2151</v>
      </c>
      <c r="I721" s="186" t="s">
        <v>2131</v>
      </c>
      <c r="J721" s="43">
        <v>1251</v>
      </c>
      <c r="K721" s="186" t="s">
        <v>332</v>
      </c>
      <c r="L721" s="186"/>
      <c r="N721" s="211" t="s">
        <v>2206</v>
      </c>
      <c r="O721" s="211" t="str">
        <f>INDEX('Standard Descriptions'!$E:$E,MATCH(Guidance!E721,'Standard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1" s="290" t="s">
        <v>2207</v>
      </c>
      <c r="Q721" s="290" t="s">
        <v>310</v>
      </c>
      <c r="R721" s="290" t="str">
        <f t="shared" si="56"/>
        <v>Food Beverage and Tobacco Shift to Biomass</v>
      </c>
      <c r="S721" s="290" t="str">
        <f t="shared" si="57"/>
        <v>//**Food Beverage and Tobacco Shift to Biomass: **</v>
      </c>
      <c r="T721" s="277" t="str">
        <f t="shared" si="58"/>
        <v/>
      </c>
    </row>
    <row r="722" spans="1:20" x14ac:dyDescent="0.25">
      <c r="A722" s="277" t="s">
        <v>2208</v>
      </c>
      <c r="C722" s="191" t="s">
        <v>753</v>
      </c>
      <c r="D722" s="191" t="s">
        <v>830</v>
      </c>
      <c r="E722" s="191" t="s">
        <v>831</v>
      </c>
      <c r="F722" s="193" t="s">
        <v>2113</v>
      </c>
      <c r="G722" s="186" t="s">
        <v>812</v>
      </c>
      <c r="H722" s="183" t="s">
        <v>2151</v>
      </c>
      <c r="I722" s="186" t="s">
        <v>2130</v>
      </c>
      <c r="J722" s="43">
        <v>1252</v>
      </c>
      <c r="K722" s="186" t="s">
        <v>332</v>
      </c>
      <c r="L722" s="186"/>
      <c r="N722" s="211" t="s">
        <v>2206</v>
      </c>
      <c r="O722" s="211" t="str">
        <f>INDEX('Standard Descriptions'!$E:$E,MATCH(Guidance!E722,'Standard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2" s="290" t="s">
        <v>2207</v>
      </c>
      <c r="Q722" s="290" t="s">
        <v>310</v>
      </c>
      <c r="R722" s="290" t="str">
        <f t="shared" si="56"/>
        <v>Food Beverage and Tobacco Shift to Petroleum</v>
      </c>
      <c r="S722" s="290" t="str">
        <f t="shared" si="57"/>
        <v>//**Food Beverage and Tobacco Shift to Petroleum: **</v>
      </c>
      <c r="T722" s="277" t="str">
        <f t="shared" si="58"/>
        <v/>
      </c>
    </row>
    <row r="723" spans="1:20" x14ac:dyDescent="0.25">
      <c r="A723" s="277" t="s">
        <v>2208</v>
      </c>
      <c r="C723" s="191" t="s">
        <v>753</v>
      </c>
      <c r="D723" s="191" t="s">
        <v>830</v>
      </c>
      <c r="E723" s="191" t="s">
        <v>831</v>
      </c>
      <c r="F723" s="193" t="s">
        <v>2113</v>
      </c>
      <c r="G723" s="186" t="s">
        <v>814</v>
      </c>
      <c r="H723" s="183" t="s">
        <v>2151</v>
      </c>
      <c r="I723" s="186" t="s">
        <v>2129</v>
      </c>
      <c r="J723" s="43">
        <v>1253</v>
      </c>
      <c r="K723" s="186" t="s">
        <v>332</v>
      </c>
      <c r="L723" s="186"/>
      <c r="N723" s="211" t="s">
        <v>2206</v>
      </c>
      <c r="O723" s="211" t="str">
        <f>INDEX('Standard Descriptions'!$E:$E,MATCH(Guidance!E723,'Standard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3" s="290" t="s">
        <v>2207</v>
      </c>
      <c r="Q723" s="290" t="s">
        <v>310</v>
      </c>
      <c r="R723" s="290" t="str">
        <f t="shared" si="56"/>
        <v>Food Beverage and Tobacco Shift to Purchased Heat</v>
      </c>
      <c r="S723" s="290" t="str">
        <f t="shared" si="57"/>
        <v>//**Food Beverage and Tobacco Shift to Purchased Heat: **</v>
      </c>
      <c r="T723" s="277" t="str">
        <f t="shared" si="58"/>
        <v/>
      </c>
    </row>
    <row r="724" spans="1:20" x14ac:dyDescent="0.25">
      <c r="A724" s="277" t="s">
        <v>2208</v>
      </c>
      <c r="C724" s="191" t="s">
        <v>753</v>
      </c>
      <c r="D724" s="191" t="s">
        <v>830</v>
      </c>
      <c r="E724" s="191" t="s">
        <v>831</v>
      </c>
      <c r="F724" s="193" t="s">
        <v>2113</v>
      </c>
      <c r="G724" s="186" t="s">
        <v>816</v>
      </c>
      <c r="H724" s="183" t="s">
        <v>2151</v>
      </c>
      <c r="I724" s="186" t="s">
        <v>2128</v>
      </c>
      <c r="J724" s="43">
        <v>1254</v>
      </c>
      <c r="K724" s="186" t="s">
        <v>332</v>
      </c>
      <c r="L724" s="186"/>
      <c r="N724" s="211" t="s">
        <v>2206</v>
      </c>
      <c r="O724" s="211" t="str">
        <f>INDEX('Standard Descriptions'!$E:$E,MATCH(Guidance!E724,'Standard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4" s="290" t="s">
        <v>2207</v>
      </c>
      <c r="Q724" s="290" t="s">
        <v>310</v>
      </c>
      <c r="R724" s="290" t="str">
        <f t="shared" si="56"/>
        <v>Food Beverage and Tobacco Shift to Crude Oil</v>
      </c>
      <c r="S724" s="290" t="str">
        <f t="shared" si="57"/>
        <v>//**Food Beverage and Tobacco Shift to Crude Oil: **</v>
      </c>
      <c r="T724" s="277" t="str">
        <f t="shared" si="58"/>
        <v/>
      </c>
    </row>
    <row r="725" spans="1:20" x14ac:dyDescent="0.25">
      <c r="A725" s="277" t="s">
        <v>2208</v>
      </c>
      <c r="C725" s="191" t="s">
        <v>753</v>
      </c>
      <c r="D725" s="191" t="s">
        <v>830</v>
      </c>
      <c r="E725" s="191" t="s">
        <v>831</v>
      </c>
      <c r="F725" s="193" t="s">
        <v>2113</v>
      </c>
      <c r="G725" s="186" t="s">
        <v>818</v>
      </c>
      <c r="H725" s="183" t="s">
        <v>2151</v>
      </c>
      <c r="I725" s="186" t="s">
        <v>2127</v>
      </c>
      <c r="J725" s="43">
        <v>1255</v>
      </c>
      <c r="K725" s="186" t="s">
        <v>332</v>
      </c>
      <c r="L725" s="186"/>
      <c r="N725" s="211" t="s">
        <v>2206</v>
      </c>
      <c r="O725" s="211" t="str">
        <f>INDEX('Standard Descriptions'!$E:$E,MATCH(Guidance!E725,'Standard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5" s="290" t="s">
        <v>2207</v>
      </c>
      <c r="Q725" s="290" t="s">
        <v>310</v>
      </c>
      <c r="R725" s="290" t="str">
        <f t="shared" si="56"/>
        <v>Food Beverage and Tobacco Shift to Heavy or Residual Oil</v>
      </c>
      <c r="S725" s="290" t="str">
        <f t="shared" si="57"/>
        <v>//**Food Beverage and Tobacco Shift to Heavy or Residual Oil: **</v>
      </c>
      <c r="T725" s="277" t="str">
        <f t="shared" si="58"/>
        <v/>
      </c>
    </row>
    <row r="726" spans="1:20" x14ac:dyDescent="0.25">
      <c r="A726" s="277" t="s">
        <v>2208</v>
      </c>
      <c r="C726" s="191" t="s">
        <v>753</v>
      </c>
      <c r="D726" s="191" t="s">
        <v>830</v>
      </c>
      <c r="E726" s="191" t="s">
        <v>831</v>
      </c>
      <c r="F726" s="193" t="s">
        <v>2113</v>
      </c>
      <c r="G726" s="186" t="s">
        <v>820</v>
      </c>
      <c r="H726" s="183" t="s">
        <v>2151</v>
      </c>
      <c r="I726" s="186" t="s">
        <v>2126</v>
      </c>
      <c r="J726" s="43">
        <v>1256</v>
      </c>
      <c r="K726" s="186" t="s">
        <v>332</v>
      </c>
      <c r="L726" s="186"/>
      <c r="N726" s="211" t="s">
        <v>2206</v>
      </c>
      <c r="O726" s="211" t="str">
        <f>INDEX('Standard Descriptions'!$E:$E,MATCH(Guidance!E726,'Standard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6" s="290" t="s">
        <v>2207</v>
      </c>
      <c r="Q726" s="290" t="s">
        <v>310</v>
      </c>
      <c r="R726" s="290" t="str">
        <f t="shared" si="56"/>
        <v>Food Beverage and Tobacco Shift to LPG Propane or Butane</v>
      </c>
      <c r="S726" s="290" t="str">
        <f t="shared" si="57"/>
        <v>//**Food Beverage and Tobacco Shift to LPG Propane or Butane: **</v>
      </c>
      <c r="T726" s="277" t="str">
        <f t="shared" si="58"/>
        <v/>
      </c>
    </row>
    <row r="727" spans="1:20" x14ac:dyDescent="0.25">
      <c r="A727" s="277" t="s">
        <v>2208</v>
      </c>
      <c r="C727" s="191" t="s">
        <v>753</v>
      </c>
      <c r="D727" s="191" t="s">
        <v>830</v>
      </c>
      <c r="E727" s="191" t="s">
        <v>831</v>
      </c>
      <c r="F727" s="193" t="s">
        <v>2113</v>
      </c>
      <c r="G727" s="186" t="s">
        <v>822</v>
      </c>
      <c r="H727" s="183" t="s">
        <v>2151</v>
      </c>
      <c r="I727" s="186" t="s">
        <v>2124</v>
      </c>
      <c r="J727" s="43">
        <v>1257</v>
      </c>
      <c r="K727" s="186" t="s">
        <v>310</v>
      </c>
      <c r="L727" s="191" t="s">
        <v>2339</v>
      </c>
      <c r="N727" s="211" t="s">
        <v>2206</v>
      </c>
      <c r="O727" s="211" t="str">
        <f>INDEX('Standard Descriptions'!$E:$E,MATCH(Guidance!E727,'Standard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7" s="290" t="s">
        <v>2207</v>
      </c>
      <c r="Q727" s="290" t="s">
        <v>310</v>
      </c>
      <c r="R727" s="290" t="str">
        <f t="shared" si="56"/>
        <v>Food Beverage and Tobacco Shift to Hydrogen</v>
      </c>
      <c r="S727" s="290" t="str">
        <f t="shared" si="57"/>
        <v>//**Food Beverage and Tobacco Shift to Hydrogen: **</v>
      </c>
      <c r="T727" s="277" t="str">
        <f t="shared" si="58"/>
        <v>//**Food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28" spans="1:20" x14ac:dyDescent="0.25">
      <c r="A728" s="277" t="s">
        <v>2208</v>
      </c>
      <c r="C728" s="191" t="s">
        <v>753</v>
      </c>
      <c r="D728" s="191" t="s">
        <v>830</v>
      </c>
      <c r="E728" s="191" t="s">
        <v>831</v>
      </c>
      <c r="F728" s="193" t="s">
        <v>2111</v>
      </c>
      <c r="G728" s="186" t="s">
        <v>799</v>
      </c>
      <c r="H728" s="183" t="s">
        <v>2150</v>
      </c>
      <c r="I728" s="186" t="s">
        <v>2134</v>
      </c>
      <c r="J728" s="43">
        <v>1258</v>
      </c>
      <c r="K728" s="186" t="s">
        <v>310</v>
      </c>
      <c r="L728" s="191" t="s">
        <v>2339</v>
      </c>
      <c r="N728" s="211" t="s">
        <v>2206</v>
      </c>
      <c r="O728" s="211" t="str">
        <f>INDEX('Standard Descriptions'!$E:$E,MATCH(Guidance!E728,'Standard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8" s="290" t="s">
        <v>2207</v>
      </c>
      <c r="Q728" s="290" t="s">
        <v>310</v>
      </c>
      <c r="R728" s="290" t="str">
        <f t="shared" si="56"/>
        <v>Textiles Apparel and Leather Shift to Electricity</v>
      </c>
      <c r="S728" s="290" t="str">
        <f t="shared" si="57"/>
        <v>//**Textiles Apparel and Leather Shift to Electricity: **</v>
      </c>
      <c r="T728" s="277" t="str">
        <f t="shared" si="58"/>
        <v>//**Textiles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29" spans="1:20" x14ac:dyDescent="0.25">
      <c r="A729" s="277" t="s">
        <v>2208</v>
      </c>
      <c r="C729" s="191" t="s">
        <v>753</v>
      </c>
      <c r="D729" s="191" t="s">
        <v>830</v>
      </c>
      <c r="E729" s="191" t="s">
        <v>831</v>
      </c>
      <c r="F729" s="193" t="s">
        <v>2111</v>
      </c>
      <c r="G729" s="186" t="s">
        <v>806</v>
      </c>
      <c r="H729" s="183" t="s">
        <v>2150</v>
      </c>
      <c r="I729" s="186" t="s">
        <v>2133</v>
      </c>
      <c r="J729" s="43">
        <v>1259</v>
      </c>
      <c r="K729" s="186" t="s">
        <v>332</v>
      </c>
      <c r="L729" s="186"/>
      <c r="N729" s="211" t="s">
        <v>2206</v>
      </c>
      <c r="O729" s="211" t="str">
        <f>INDEX('Standard Descriptions'!$E:$E,MATCH(Guidance!E729,'Standard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9" s="290" t="s">
        <v>2207</v>
      </c>
      <c r="Q729" s="290" t="s">
        <v>310</v>
      </c>
      <c r="R729" s="290" t="str">
        <f t="shared" si="56"/>
        <v>Textiles Apparel and Leather Shift to Coal</v>
      </c>
      <c r="S729" s="290" t="str">
        <f t="shared" si="57"/>
        <v>//**Textiles Apparel and Leather Shift to Coal: **</v>
      </c>
      <c r="T729" s="277" t="str">
        <f t="shared" si="58"/>
        <v/>
      </c>
    </row>
    <row r="730" spans="1:20" x14ac:dyDescent="0.25">
      <c r="A730" s="277" t="s">
        <v>2208</v>
      </c>
      <c r="C730" s="191" t="s">
        <v>753</v>
      </c>
      <c r="D730" s="191" t="s">
        <v>830</v>
      </c>
      <c r="E730" s="191" t="s">
        <v>831</v>
      </c>
      <c r="F730" s="193" t="s">
        <v>2111</v>
      </c>
      <c r="G730" s="186" t="s">
        <v>808</v>
      </c>
      <c r="H730" s="183" t="s">
        <v>2150</v>
      </c>
      <c r="I730" s="186" t="s">
        <v>2132</v>
      </c>
      <c r="J730" s="43">
        <v>1260</v>
      </c>
      <c r="K730" s="186" t="s">
        <v>332</v>
      </c>
      <c r="L730" s="186"/>
      <c r="N730" s="211" t="s">
        <v>2206</v>
      </c>
      <c r="O730" s="211" t="str">
        <f>INDEX('Standard Descriptions'!$E:$E,MATCH(Guidance!E730,'Standard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0" s="290" t="s">
        <v>2207</v>
      </c>
      <c r="Q730" s="290" t="s">
        <v>310</v>
      </c>
      <c r="R730" s="290" t="str">
        <f t="shared" si="56"/>
        <v>Textiles Apparel and Leather Shift to Natural Gas</v>
      </c>
      <c r="S730" s="290" t="str">
        <f t="shared" si="57"/>
        <v>//**Textiles Apparel and Leather Shift to Natural Gas: **</v>
      </c>
      <c r="T730" s="277" t="str">
        <f t="shared" si="58"/>
        <v/>
      </c>
    </row>
    <row r="731" spans="1:20" x14ac:dyDescent="0.25">
      <c r="A731" s="277" t="s">
        <v>2208</v>
      </c>
      <c r="C731" s="191" t="s">
        <v>753</v>
      </c>
      <c r="D731" s="191" t="s">
        <v>830</v>
      </c>
      <c r="E731" s="191" t="s">
        <v>831</v>
      </c>
      <c r="F731" s="193" t="s">
        <v>2111</v>
      </c>
      <c r="G731" s="186" t="s">
        <v>810</v>
      </c>
      <c r="H731" s="183" t="s">
        <v>2150</v>
      </c>
      <c r="I731" s="186" t="s">
        <v>2131</v>
      </c>
      <c r="J731" s="43">
        <v>1261</v>
      </c>
      <c r="K731" s="186" t="s">
        <v>332</v>
      </c>
      <c r="L731" s="186"/>
      <c r="N731" s="211" t="s">
        <v>2206</v>
      </c>
      <c r="O731" s="211" t="str">
        <f>INDEX('Standard Descriptions'!$E:$E,MATCH(Guidance!E731,'Standard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1" s="290" t="s">
        <v>2207</v>
      </c>
      <c r="Q731" s="290" t="s">
        <v>310</v>
      </c>
      <c r="R731" s="290" t="str">
        <f t="shared" si="56"/>
        <v>Textiles Apparel and Leather Shift to Biomass</v>
      </c>
      <c r="S731" s="290" t="str">
        <f t="shared" si="57"/>
        <v>//**Textiles Apparel and Leather Shift to Biomass: **</v>
      </c>
      <c r="T731" s="277" t="str">
        <f t="shared" si="58"/>
        <v/>
      </c>
    </row>
    <row r="732" spans="1:20" x14ac:dyDescent="0.25">
      <c r="A732" s="277" t="s">
        <v>2208</v>
      </c>
      <c r="C732" s="191" t="s">
        <v>753</v>
      </c>
      <c r="D732" s="191" t="s">
        <v>830</v>
      </c>
      <c r="E732" s="191" t="s">
        <v>831</v>
      </c>
      <c r="F732" s="193" t="s">
        <v>2111</v>
      </c>
      <c r="G732" s="186" t="s">
        <v>812</v>
      </c>
      <c r="H732" s="183" t="s">
        <v>2150</v>
      </c>
      <c r="I732" s="186" t="s">
        <v>2130</v>
      </c>
      <c r="J732" s="43">
        <v>1262</v>
      </c>
      <c r="K732" s="186" t="s">
        <v>332</v>
      </c>
      <c r="L732" s="186"/>
      <c r="N732" s="211" t="s">
        <v>2206</v>
      </c>
      <c r="O732" s="211" t="str">
        <f>INDEX('Standard Descriptions'!$E:$E,MATCH(Guidance!E732,'Standard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2" s="290" t="s">
        <v>2207</v>
      </c>
      <c r="Q732" s="290" t="s">
        <v>310</v>
      </c>
      <c r="R732" s="290" t="str">
        <f t="shared" si="56"/>
        <v>Textiles Apparel and Leather Shift to Petroleum</v>
      </c>
      <c r="S732" s="290" t="str">
        <f t="shared" si="57"/>
        <v>//**Textiles Apparel and Leather Shift to Petroleum: **</v>
      </c>
      <c r="T732" s="277" t="str">
        <f t="shared" si="58"/>
        <v/>
      </c>
    </row>
    <row r="733" spans="1:20" x14ac:dyDescent="0.25">
      <c r="A733" s="277" t="s">
        <v>2208</v>
      </c>
      <c r="C733" s="191" t="s">
        <v>753</v>
      </c>
      <c r="D733" s="191" t="s">
        <v>830</v>
      </c>
      <c r="E733" s="191" t="s">
        <v>831</v>
      </c>
      <c r="F733" s="193" t="s">
        <v>2111</v>
      </c>
      <c r="G733" s="186" t="s">
        <v>814</v>
      </c>
      <c r="H733" s="183" t="s">
        <v>2150</v>
      </c>
      <c r="I733" s="186" t="s">
        <v>2129</v>
      </c>
      <c r="J733" s="43">
        <v>1263</v>
      </c>
      <c r="K733" s="186" t="s">
        <v>332</v>
      </c>
      <c r="L733" s="186"/>
      <c r="N733" s="211" t="s">
        <v>2206</v>
      </c>
      <c r="O733" s="211" t="str">
        <f>INDEX('Standard Descriptions'!$E:$E,MATCH(Guidance!E733,'Standard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3" s="290" t="s">
        <v>2207</v>
      </c>
      <c r="Q733" s="290" t="s">
        <v>310</v>
      </c>
      <c r="R733" s="290" t="str">
        <f t="shared" si="56"/>
        <v>Textiles Apparel and Leather Shift to Purchased Heat</v>
      </c>
      <c r="S733" s="290" t="str">
        <f t="shared" si="57"/>
        <v>//**Textiles Apparel and Leather Shift to Purchased Heat: **</v>
      </c>
      <c r="T733" s="277" t="str">
        <f t="shared" si="58"/>
        <v/>
      </c>
    </row>
    <row r="734" spans="1:20" x14ac:dyDescent="0.25">
      <c r="A734" s="277" t="s">
        <v>2208</v>
      </c>
      <c r="C734" s="191" t="s">
        <v>753</v>
      </c>
      <c r="D734" s="191" t="s">
        <v>830</v>
      </c>
      <c r="E734" s="191" t="s">
        <v>831</v>
      </c>
      <c r="F734" s="193" t="s">
        <v>2111</v>
      </c>
      <c r="G734" s="186" t="s">
        <v>816</v>
      </c>
      <c r="H734" s="183" t="s">
        <v>2150</v>
      </c>
      <c r="I734" s="186" t="s">
        <v>2128</v>
      </c>
      <c r="J734" s="43">
        <v>1264</v>
      </c>
      <c r="K734" s="186" t="s">
        <v>332</v>
      </c>
      <c r="L734" s="186"/>
      <c r="N734" s="211" t="s">
        <v>2206</v>
      </c>
      <c r="O734" s="211" t="str">
        <f>INDEX('Standard Descriptions'!$E:$E,MATCH(Guidance!E734,'Standard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4" s="290" t="s">
        <v>2207</v>
      </c>
      <c r="Q734" s="290" t="s">
        <v>310</v>
      </c>
      <c r="R734" s="290" t="str">
        <f t="shared" si="56"/>
        <v>Textiles Apparel and Leather Shift to Crude Oil</v>
      </c>
      <c r="S734" s="290" t="str">
        <f t="shared" si="57"/>
        <v>//**Textiles Apparel and Leather Shift to Crude Oil: **</v>
      </c>
      <c r="T734" s="277" t="str">
        <f t="shared" si="58"/>
        <v/>
      </c>
    </row>
    <row r="735" spans="1:20" x14ac:dyDescent="0.25">
      <c r="A735" s="277" t="s">
        <v>2208</v>
      </c>
      <c r="C735" s="191" t="s">
        <v>753</v>
      </c>
      <c r="D735" s="191" t="s">
        <v>830</v>
      </c>
      <c r="E735" s="191" t="s">
        <v>831</v>
      </c>
      <c r="F735" s="193" t="s">
        <v>2111</v>
      </c>
      <c r="G735" s="186" t="s">
        <v>818</v>
      </c>
      <c r="H735" s="183" t="s">
        <v>2150</v>
      </c>
      <c r="I735" s="186" t="s">
        <v>2127</v>
      </c>
      <c r="J735" s="43">
        <v>1265</v>
      </c>
      <c r="K735" s="186" t="s">
        <v>332</v>
      </c>
      <c r="L735" s="186"/>
      <c r="N735" s="211" t="s">
        <v>2206</v>
      </c>
      <c r="O735" s="211" t="str">
        <f>INDEX('Standard Descriptions'!$E:$E,MATCH(Guidance!E735,'Standard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5" s="290" t="s">
        <v>2207</v>
      </c>
      <c r="Q735" s="290" t="s">
        <v>310</v>
      </c>
      <c r="R735" s="290" t="str">
        <f t="shared" si="56"/>
        <v>Textiles Apparel and Leather Shift to Heavy or Residual Oil</v>
      </c>
      <c r="S735" s="290" t="str">
        <f t="shared" si="57"/>
        <v>//**Textiles Apparel and Leather Shift to Heavy or Residual Oil: **</v>
      </c>
      <c r="T735" s="277" t="str">
        <f t="shared" si="58"/>
        <v/>
      </c>
    </row>
    <row r="736" spans="1:20" x14ac:dyDescent="0.25">
      <c r="A736" s="277" t="s">
        <v>2208</v>
      </c>
      <c r="C736" s="191" t="s">
        <v>753</v>
      </c>
      <c r="D736" s="191" t="s">
        <v>830</v>
      </c>
      <c r="E736" s="191" t="s">
        <v>831</v>
      </c>
      <c r="F736" s="193" t="s">
        <v>2111</v>
      </c>
      <c r="G736" s="186" t="s">
        <v>820</v>
      </c>
      <c r="H736" s="183" t="s">
        <v>2150</v>
      </c>
      <c r="I736" s="186" t="s">
        <v>2126</v>
      </c>
      <c r="J736" s="43">
        <v>1266</v>
      </c>
      <c r="K736" s="186" t="s">
        <v>332</v>
      </c>
      <c r="L736" s="186"/>
      <c r="N736" s="211" t="s">
        <v>2206</v>
      </c>
      <c r="O736" s="211" t="str">
        <f>INDEX('Standard Descriptions'!$E:$E,MATCH(Guidance!E736,'Standard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6" s="290" t="s">
        <v>2207</v>
      </c>
      <c r="Q736" s="290" t="s">
        <v>310</v>
      </c>
      <c r="R736" s="290" t="str">
        <f t="shared" si="56"/>
        <v>Textiles Apparel and Leather Shift to LPG Propane or Butane</v>
      </c>
      <c r="S736" s="290" t="str">
        <f t="shared" si="57"/>
        <v>//**Textiles Apparel and Leather Shift to LPG Propane or Butane: **</v>
      </c>
      <c r="T736" s="277" t="str">
        <f t="shared" si="58"/>
        <v/>
      </c>
    </row>
    <row r="737" spans="1:20" x14ac:dyDescent="0.25">
      <c r="A737" s="277" t="s">
        <v>2208</v>
      </c>
      <c r="C737" s="191" t="s">
        <v>753</v>
      </c>
      <c r="D737" s="191" t="s">
        <v>830</v>
      </c>
      <c r="E737" s="191" t="s">
        <v>831</v>
      </c>
      <c r="F737" s="193" t="s">
        <v>2111</v>
      </c>
      <c r="G737" s="186" t="s">
        <v>822</v>
      </c>
      <c r="H737" s="183" t="s">
        <v>2150</v>
      </c>
      <c r="I737" s="186" t="s">
        <v>2124</v>
      </c>
      <c r="J737" s="43">
        <v>1267</v>
      </c>
      <c r="K737" s="186" t="s">
        <v>310</v>
      </c>
      <c r="L737" s="191" t="s">
        <v>2339</v>
      </c>
      <c r="N737" s="211" t="s">
        <v>2206</v>
      </c>
      <c r="O737" s="211" t="str">
        <f>INDEX('Standard Descriptions'!$E:$E,MATCH(Guidance!E737,'Standard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7" s="290" t="s">
        <v>2207</v>
      </c>
      <c r="Q737" s="290" t="s">
        <v>310</v>
      </c>
      <c r="R737" s="290" t="str">
        <f t="shared" si="56"/>
        <v>Textiles Apparel and Leather Shift to Hydrogen</v>
      </c>
      <c r="S737" s="290" t="str">
        <f t="shared" si="57"/>
        <v>//**Textiles Apparel and Leather Shift to Hydrogen: **</v>
      </c>
      <c r="T737" s="277" t="str">
        <f t="shared" si="58"/>
        <v>//**Textiles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38" spans="1:20" x14ac:dyDescent="0.25">
      <c r="A738" s="277" t="s">
        <v>2208</v>
      </c>
      <c r="C738" s="191" t="s">
        <v>753</v>
      </c>
      <c r="D738" s="191" t="s">
        <v>830</v>
      </c>
      <c r="E738" s="191" t="s">
        <v>831</v>
      </c>
      <c r="F738" s="193" t="s">
        <v>2109</v>
      </c>
      <c r="G738" s="186" t="s">
        <v>799</v>
      </c>
      <c r="H738" s="183" t="s">
        <v>2149</v>
      </c>
      <c r="I738" s="186" t="s">
        <v>2134</v>
      </c>
      <c r="J738" s="43">
        <v>1268</v>
      </c>
      <c r="K738" s="186" t="s">
        <v>310</v>
      </c>
      <c r="L738" s="191" t="s">
        <v>2339</v>
      </c>
      <c r="N738" s="211" t="s">
        <v>2206</v>
      </c>
      <c r="O738" s="211" t="str">
        <f>INDEX('Standard Descriptions'!$E:$E,MATCH(Guidance!E738,'Standard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8" s="290" t="s">
        <v>2207</v>
      </c>
      <c r="Q738" s="290" t="s">
        <v>310</v>
      </c>
      <c r="R738" s="290" t="str">
        <f t="shared" si="56"/>
        <v>Wood Products Shift to Electricity</v>
      </c>
      <c r="S738" s="290" t="str">
        <f t="shared" si="57"/>
        <v>//**Wood Products Shift to Electricity: **</v>
      </c>
      <c r="T738" s="277" t="str">
        <f t="shared" si="58"/>
        <v>//**Wood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39" spans="1:20" x14ac:dyDescent="0.25">
      <c r="A739" s="277" t="s">
        <v>2208</v>
      </c>
      <c r="C739" s="191" t="s">
        <v>753</v>
      </c>
      <c r="D739" s="191" t="s">
        <v>830</v>
      </c>
      <c r="E739" s="191" t="s">
        <v>831</v>
      </c>
      <c r="F739" s="193" t="s">
        <v>2109</v>
      </c>
      <c r="G739" s="186" t="s">
        <v>806</v>
      </c>
      <c r="H739" s="183" t="s">
        <v>2149</v>
      </c>
      <c r="I739" s="186" t="s">
        <v>2133</v>
      </c>
      <c r="J739" s="43">
        <v>1269</v>
      </c>
      <c r="K739" s="186" t="s">
        <v>332</v>
      </c>
      <c r="L739" s="186"/>
      <c r="N739" s="211" t="s">
        <v>2206</v>
      </c>
      <c r="O739" s="211" t="str">
        <f>INDEX('Standard Descriptions'!$E:$E,MATCH(Guidance!E739,'Standard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9" s="290" t="s">
        <v>2207</v>
      </c>
      <c r="Q739" s="290" t="s">
        <v>310</v>
      </c>
      <c r="R739" s="290" t="str">
        <f t="shared" si="56"/>
        <v>Wood Products Shift to Coal</v>
      </c>
      <c r="S739" s="290" t="str">
        <f t="shared" si="57"/>
        <v>//**Wood Products Shift to Coal: **</v>
      </c>
      <c r="T739" s="277" t="str">
        <f t="shared" si="58"/>
        <v/>
      </c>
    </row>
    <row r="740" spans="1:20" x14ac:dyDescent="0.25">
      <c r="A740" s="277" t="s">
        <v>2208</v>
      </c>
      <c r="C740" s="191" t="s">
        <v>753</v>
      </c>
      <c r="D740" s="191" t="s">
        <v>830</v>
      </c>
      <c r="E740" s="191" t="s">
        <v>831</v>
      </c>
      <c r="F740" s="193" t="s">
        <v>2109</v>
      </c>
      <c r="G740" s="186" t="s">
        <v>808</v>
      </c>
      <c r="H740" s="183" t="s">
        <v>2149</v>
      </c>
      <c r="I740" s="186" t="s">
        <v>2132</v>
      </c>
      <c r="J740" s="43">
        <v>1270</v>
      </c>
      <c r="K740" s="186" t="s">
        <v>332</v>
      </c>
      <c r="L740" s="186"/>
      <c r="N740" s="211" t="s">
        <v>2206</v>
      </c>
      <c r="O740" s="211" t="str">
        <f>INDEX('Standard Descriptions'!$E:$E,MATCH(Guidance!E740,'Standard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0" s="290" t="s">
        <v>2207</v>
      </c>
      <c r="Q740" s="290" t="s">
        <v>310</v>
      </c>
      <c r="R740" s="290" t="str">
        <f t="shared" si="56"/>
        <v>Wood Products Shift to Natural Gas</v>
      </c>
      <c r="S740" s="290" t="str">
        <f t="shared" si="57"/>
        <v>//**Wood Products Shift to Natural Gas: **</v>
      </c>
      <c r="T740" s="277" t="str">
        <f t="shared" si="58"/>
        <v/>
      </c>
    </row>
    <row r="741" spans="1:20" x14ac:dyDescent="0.25">
      <c r="A741" s="277" t="s">
        <v>2208</v>
      </c>
      <c r="C741" s="191" t="s">
        <v>753</v>
      </c>
      <c r="D741" s="191" t="s">
        <v>830</v>
      </c>
      <c r="E741" s="191" t="s">
        <v>831</v>
      </c>
      <c r="F741" s="193" t="s">
        <v>2109</v>
      </c>
      <c r="G741" s="186" t="s">
        <v>810</v>
      </c>
      <c r="H741" s="183" t="s">
        <v>2149</v>
      </c>
      <c r="I741" s="186" t="s">
        <v>2131</v>
      </c>
      <c r="J741" s="43">
        <v>1271</v>
      </c>
      <c r="K741" s="186" t="s">
        <v>332</v>
      </c>
      <c r="L741" s="186"/>
      <c r="N741" s="211" t="s">
        <v>2206</v>
      </c>
      <c r="O741" s="211" t="str">
        <f>INDEX('Standard Descriptions'!$E:$E,MATCH(Guidance!E741,'Standard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1" s="290" t="s">
        <v>2207</v>
      </c>
      <c r="Q741" s="290" t="s">
        <v>310</v>
      </c>
      <c r="R741" s="290" t="str">
        <f t="shared" si="56"/>
        <v>Wood Products Shift to Biomass</v>
      </c>
      <c r="S741" s="290" t="str">
        <f t="shared" si="57"/>
        <v>//**Wood Products Shift to Biomass: **</v>
      </c>
      <c r="T741" s="277" t="str">
        <f t="shared" si="58"/>
        <v/>
      </c>
    </row>
    <row r="742" spans="1:20" x14ac:dyDescent="0.25">
      <c r="A742" s="277" t="s">
        <v>2208</v>
      </c>
      <c r="C742" s="191" t="s">
        <v>753</v>
      </c>
      <c r="D742" s="191" t="s">
        <v>830</v>
      </c>
      <c r="E742" s="191" t="s">
        <v>831</v>
      </c>
      <c r="F742" s="193" t="s">
        <v>2109</v>
      </c>
      <c r="G742" s="186" t="s">
        <v>812</v>
      </c>
      <c r="H742" s="183" t="s">
        <v>2149</v>
      </c>
      <c r="I742" s="186" t="s">
        <v>2130</v>
      </c>
      <c r="J742" s="43">
        <v>1272</v>
      </c>
      <c r="K742" s="186" t="s">
        <v>332</v>
      </c>
      <c r="L742" s="186"/>
      <c r="N742" s="211" t="s">
        <v>2206</v>
      </c>
      <c r="O742" s="211" t="str">
        <f>INDEX('Standard Descriptions'!$E:$E,MATCH(Guidance!E742,'Standard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2" s="290" t="s">
        <v>2207</v>
      </c>
      <c r="Q742" s="290" t="s">
        <v>310</v>
      </c>
      <c r="R742" s="290" t="str">
        <f t="shared" si="56"/>
        <v>Wood Products Shift to Petroleum</v>
      </c>
      <c r="S742" s="290" t="str">
        <f t="shared" si="57"/>
        <v>//**Wood Products Shift to Petroleum: **</v>
      </c>
      <c r="T742" s="277" t="str">
        <f t="shared" si="58"/>
        <v/>
      </c>
    </row>
    <row r="743" spans="1:20" x14ac:dyDescent="0.25">
      <c r="A743" s="277" t="s">
        <v>2208</v>
      </c>
      <c r="C743" s="191" t="s">
        <v>753</v>
      </c>
      <c r="D743" s="191" t="s">
        <v>830</v>
      </c>
      <c r="E743" s="191" t="s">
        <v>831</v>
      </c>
      <c r="F743" s="193" t="s">
        <v>2109</v>
      </c>
      <c r="G743" s="186" t="s">
        <v>814</v>
      </c>
      <c r="H743" s="183" t="s">
        <v>2149</v>
      </c>
      <c r="I743" s="186" t="s">
        <v>2129</v>
      </c>
      <c r="J743" s="43">
        <v>1273</v>
      </c>
      <c r="K743" s="186" t="s">
        <v>332</v>
      </c>
      <c r="L743" s="186"/>
      <c r="N743" s="211" t="s">
        <v>2206</v>
      </c>
      <c r="O743" s="211" t="str">
        <f>INDEX('Standard Descriptions'!$E:$E,MATCH(Guidance!E743,'Standard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3" s="290" t="s">
        <v>2207</v>
      </c>
      <c r="Q743" s="290" t="s">
        <v>310</v>
      </c>
      <c r="R743" s="290" t="str">
        <f t="shared" ref="R743:R806" si="59">H743&amp;" "&amp;I743</f>
        <v>Wood Products Shift to Purchased Heat</v>
      </c>
      <c r="S743" s="290" t="str">
        <f t="shared" ref="S743:S806" si="60">IF(R743="","","//**"&amp;R743&amp;": **")</f>
        <v>//**Wood Products Shift to Purchased Heat: **</v>
      </c>
      <c r="T743" s="277" t="str">
        <f t="shared" ref="T743:T806" si="61">IF(K743="Yes",S743&amp;L743,"")</f>
        <v/>
      </c>
    </row>
    <row r="744" spans="1:20" x14ac:dyDescent="0.25">
      <c r="A744" s="277" t="s">
        <v>2208</v>
      </c>
      <c r="C744" s="191" t="s">
        <v>753</v>
      </c>
      <c r="D744" s="191" t="s">
        <v>830</v>
      </c>
      <c r="E744" s="191" t="s">
        <v>831</v>
      </c>
      <c r="F744" s="193" t="s">
        <v>2109</v>
      </c>
      <c r="G744" s="186" t="s">
        <v>816</v>
      </c>
      <c r="H744" s="183" t="s">
        <v>2149</v>
      </c>
      <c r="I744" s="186" t="s">
        <v>2128</v>
      </c>
      <c r="J744" s="43">
        <v>1274</v>
      </c>
      <c r="K744" s="186" t="s">
        <v>332</v>
      </c>
      <c r="L744" s="186"/>
      <c r="N744" s="211" t="s">
        <v>2206</v>
      </c>
      <c r="O744" s="211" t="str">
        <f>INDEX('Standard Descriptions'!$E:$E,MATCH(Guidance!E744,'Standard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4" s="290" t="s">
        <v>2207</v>
      </c>
      <c r="Q744" s="290" t="s">
        <v>310</v>
      </c>
      <c r="R744" s="290" t="str">
        <f t="shared" si="59"/>
        <v>Wood Products Shift to Crude Oil</v>
      </c>
      <c r="S744" s="290" t="str">
        <f t="shared" si="60"/>
        <v>//**Wood Products Shift to Crude Oil: **</v>
      </c>
      <c r="T744" s="277" t="str">
        <f t="shared" si="61"/>
        <v/>
      </c>
    </row>
    <row r="745" spans="1:20" x14ac:dyDescent="0.25">
      <c r="A745" s="277" t="s">
        <v>2208</v>
      </c>
      <c r="C745" s="191" t="s">
        <v>753</v>
      </c>
      <c r="D745" s="191" t="s">
        <v>830</v>
      </c>
      <c r="E745" s="191" t="s">
        <v>831</v>
      </c>
      <c r="F745" s="193" t="s">
        <v>2109</v>
      </c>
      <c r="G745" s="186" t="s">
        <v>818</v>
      </c>
      <c r="H745" s="183" t="s">
        <v>2149</v>
      </c>
      <c r="I745" s="186" t="s">
        <v>2127</v>
      </c>
      <c r="J745" s="43">
        <v>1275</v>
      </c>
      <c r="K745" s="186" t="s">
        <v>332</v>
      </c>
      <c r="L745" s="186"/>
      <c r="N745" s="211" t="s">
        <v>2206</v>
      </c>
      <c r="O745" s="211" t="str">
        <f>INDEX('Standard Descriptions'!$E:$E,MATCH(Guidance!E745,'Standard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5" s="290" t="s">
        <v>2207</v>
      </c>
      <c r="Q745" s="290" t="s">
        <v>310</v>
      </c>
      <c r="R745" s="290" t="str">
        <f t="shared" si="59"/>
        <v>Wood Products Shift to Heavy or Residual Oil</v>
      </c>
      <c r="S745" s="290" t="str">
        <f t="shared" si="60"/>
        <v>//**Wood Products Shift to Heavy or Residual Oil: **</v>
      </c>
      <c r="T745" s="277" t="str">
        <f t="shared" si="61"/>
        <v/>
      </c>
    </row>
    <row r="746" spans="1:20" x14ac:dyDescent="0.25">
      <c r="A746" s="277" t="s">
        <v>2208</v>
      </c>
      <c r="C746" s="191" t="s">
        <v>753</v>
      </c>
      <c r="D746" s="191" t="s">
        <v>830</v>
      </c>
      <c r="E746" s="191" t="s">
        <v>831</v>
      </c>
      <c r="F746" s="193" t="s">
        <v>2109</v>
      </c>
      <c r="G746" s="186" t="s">
        <v>820</v>
      </c>
      <c r="H746" s="183" t="s">
        <v>2149</v>
      </c>
      <c r="I746" s="186" t="s">
        <v>2126</v>
      </c>
      <c r="J746" s="43">
        <v>1276</v>
      </c>
      <c r="K746" s="186" t="s">
        <v>332</v>
      </c>
      <c r="L746" s="186"/>
      <c r="N746" s="211" t="s">
        <v>2206</v>
      </c>
      <c r="O746" s="211" t="str">
        <f>INDEX('Standard Descriptions'!$E:$E,MATCH(Guidance!E746,'Standard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6" s="290" t="s">
        <v>2207</v>
      </c>
      <c r="Q746" s="290" t="s">
        <v>310</v>
      </c>
      <c r="R746" s="290" t="str">
        <f t="shared" si="59"/>
        <v>Wood Products Shift to LPG Propane or Butane</v>
      </c>
      <c r="S746" s="290" t="str">
        <f t="shared" si="60"/>
        <v>//**Wood Products Shift to LPG Propane or Butane: **</v>
      </c>
      <c r="T746" s="277" t="str">
        <f t="shared" si="61"/>
        <v/>
      </c>
    </row>
    <row r="747" spans="1:20" x14ac:dyDescent="0.25">
      <c r="A747" s="277" t="s">
        <v>2208</v>
      </c>
      <c r="C747" s="191" t="s">
        <v>753</v>
      </c>
      <c r="D747" s="191" t="s">
        <v>830</v>
      </c>
      <c r="E747" s="191" t="s">
        <v>831</v>
      </c>
      <c r="F747" s="193" t="s">
        <v>2109</v>
      </c>
      <c r="G747" s="186" t="s">
        <v>822</v>
      </c>
      <c r="H747" s="183" t="s">
        <v>2149</v>
      </c>
      <c r="I747" s="186" t="s">
        <v>2124</v>
      </c>
      <c r="J747" s="43">
        <v>1277</v>
      </c>
      <c r="K747" s="186" t="s">
        <v>310</v>
      </c>
      <c r="L747" s="191" t="s">
        <v>2339</v>
      </c>
      <c r="N747" s="211" t="s">
        <v>2206</v>
      </c>
      <c r="O747" s="211" t="str">
        <f>INDEX('Standard Descriptions'!$E:$E,MATCH(Guidance!E747,'Standard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7" s="290" t="s">
        <v>2207</v>
      </c>
      <c r="Q747" s="290" t="s">
        <v>310</v>
      </c>
      <c r="R747" s="290" t="str">
        <f t="shared" si="59"/>
        <v>Wood Products Shift to Hydrogen</v>
      </c>
      <c r="S747" s="290" t="str">
        <f t="shared" si="60"/>
        <v>//**Wood Products Shift to Hydrogen: **</v>
      </c>
      <c r="T747" s="277" t="str">
        <f t="shared" si="61"/>
        <v>//**Wood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48" spans="1:20" x14ac:dyDescent="0.25">
      <c r="A748" s="277" t="s">
        <v>2208</v>
      </c>
      <c r="C748" s="191" t="s">
        <v>753</v>
      </c>
      <c r="D748" s="191" t="s">
        <v>830</v>
      </c>
      <c r="E748" s="191" t="s">
        <v>831</v>
      </c>
      <c r="F748" s="193" t="s">
        <v>2107</v>
      </c>
      <c r="G748" s="186" t="s">
        <v>799</v>
      </c>
      <c r="H748" s="183" t="s">
        <v>2148</v>
      </c>
      <c r="I748" s="186" t="s">
        <v>2134</v>
      </c>
      <c r="J748" s="43">
        <v>1278</v>
      </c>
      <c r="K748" s="186" t="s">
        <v>310</v>
      </c>
      <c r="L748" s="191" t="s">
        <v>2339</v>
      </c>
      <c r="N748" s="211" t="s">
        <v>2206</v>
      </c>
      <c r="O748" s="211" t="str">
        <f>INDEX('Standard Descriptions'!$E:$E,MATCH(Guidance!E748,'Standard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8" s="290" t="s">
        <v>2207</v>
      </c>
      <c r="Q748" s="290" t="s">
        <v>310</v>
      </c>
      <c r="R748" s="290" t="str">
        <f t="shared" si="59"/>
        <v>Pulp Paper and Printing Shift to Electricity</v>
      </c>
      <c r="S748" s="290" t="str">
        <f t="shared" si="60"/>
        <v>//**Pulp Paper and Printing Shift to Electricity: **</v>
      </c>
      <c r="T748" s="277" t="str">
        <f t="shared" si="61"/>
        <v>//**Pulp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49" spans="1:20" x14ac:dyDescent="0.25">
      <c r="A749" s="277" t="s">
        <v>2208</v>
      </c>
      <c r="C749" s="191" t="s">
        <v>753</v>
      </c>
      <c r="D749" s="191" t="s">
        <v>830</v>
      </c>
      <c r="E749" s="191" t="s">
        <v>831</v>
      </c>
      <c r="F749" s="193" t="s">
        <v>2107</v>
      </c>
      <c r="G749" s="186" t="s">
        <v>806</v>
      </c>
      <c r="H749" s="183" t="s">
        <v>2148</v>
      </c>
      <c r="I749" s="186" t="s">
        <v>2133</v>
      </c>
      <c r="J749" s="43">
        <v>1279</v>
      </c>
      <c r="K749" s="186" t="s">
        <v>332</v>
      </c>
      <c r="L749" s="186"/>
      <c r="N749" s="211" t="s">
        <v>2206</v>
      </c>
      <c r="O749" s="211" t="str">
        <f>INDEX('Standard Descriptions'!$E:$E,MATCH(Guidance!E749,'Standard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9" s="290" t="s">
        <v>2207</v>
      </c>
      <c r="Q749" s="290" t="s">
        <v>310</v>
      </c>
      <c r="R749" s="290" t="str">
        <f t="shared" si="59"/>
        <v>Pulp Paper and Printing Shift to Coal</v>
      </c>
      <c r="S749" s="290" t="str">
        <f t="shared" si="60"/>
        <v>//**Pulp Paper and Printing Shift to Coal: **</v>
      </c>
      <c r="T749" s="277" t="str">
        <f t="shared" si="61"/>
        <v/>
      </c>
    </row>
    <row r="750" spans="1:20" x14ac:dyDescent="0.25">
      <c r="A750" s="277" t="s">
        <v>2208</v>
      </c>
      <c r="C750" s="191" t="s">
        <v>753</v>
      </c>
      <c r="D750" s="191" t="s">
        <v>830</v>
      </c>
      <c r="E750" s="191" t="s">
        <v>831</v>
      </c>
      <c r="F750" s="193" t="s">
        <v>2107</v>
      </c>
      <c r="G750" s="186" t="s">
        <v>808</v>
      </c>
      <c r="H750" s="183" t="s">
        <v>2148</v>
      </c>
      <c r="I750" s="186" t="s">
        <v>2132</v>
      </c>
      <c r="J750" s="43">
        <v>1280</v>
      </c>
      <c r="K750" s="186" t="s">
        <v>332</v>
      </c>
      <c r="L750" s="186"/>
      <c r="N750" s="211" t="s">
        <v>2206</v>
      </c>
      <c r="O750" s="211" t="str">
        <f>INDEX('Standard Descriptions'!$E:$E,MATCH(Guidance!E750,'Standard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0" s="290" t="s">
        <v>2207</v>
      </c>
      <c r="Q750" s="290" t="s">
        <v>310</v>
      </c>
      <c r="R750" s="290" t="str">
        <f t="shared" si="59"/>
        <v>Pulp Paper and Printing Shift to Natural Gas</v>
      </c>
      <c r="S750" s="290" t="str">
        <f t="shared" si="60"/>
        <v>//**Pulp Paper and Printing Shift to Natural Gas: **</v>
      </c>
      <c r="T750" s="277" t="str">
        <f t="shared" si="61"/>
        <v/>
      </c>
    </row>
    <row r="751" spans="1:20" x14ac:dyDescent="0.25">
      <c r="A751" s="277" t="s">
        <v>2208</v>
      </c>
      <c r="C751" s="191" t="s">
        <v>753</v>
      </c>
      <c r="D751" s="191" t="s">
        <v>830</v>
      </c>
      <c r="E751" s="191" t="s">
        <v>831</v>
      </c>
      <c r="F751" s="193" t="s">
        <v>2107</v>
      </c>
      <c r="G751" s="186" t="s">
        <v>810</v>
      </c>
      <c r="H751" s="183" t="s">
        <v>2148</v>
      </c>
      <c r="I751" s="186" t="s">
        <v>2131</v>
      </c>
      <c r="J751" s="43">
        <v>1281</v>
      </c>
      <c r="K751" s="186" t="s">
        <v>332</v>
      </c>
      <c r="L751" s="186"/>
      <c r="N751" s="211" t="s">
        <v>2206</v>
      </c>
      <c r="O751" s="211" t="str">
        <f>INDEX('Standard Descriptions'!$E:$E,MATCH(Guidance!E751,'Standard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1" s="290" t="s">
        <v>2207</v>
      </c>
      <c r="Q751" s="290" t="s">
        <v>310</v>
      </c>
      <c r="R751" s="290" t="str">
        <f t="shared" si="59"/>
        <v>Pulp Paper and Printing Shift to Biomass</v>
      </c>
      <c r="S751" s="290" t="str">
        <f t="shared" si="60"/>
        <v>//**Pulp Paper and Printing Shift to Biomass: **</v>
      </c>
      <c r="T751" s="277" t="str">
        <f t="shared" si="61"/>
        <v/>
      </c>
    </row>
    <row r="752" spans="1:20" x14ac:dyDescent="0.25">
      <c r="A752" s="277" t="s">
        <v>2208</v>
      </c>
      <c r="C752" s="191" t="s">
        <v>753</v>
      </c>
      <c r="D752" s="191" t="s">
        <v>830</v>
      </c>
      <c r="E752" s="191" t="s">
        <v>831</v>
      </c>
      <c r="F752" s="193" t="s">
        <v>2107</v>
      </c>
      <c r="G752" s="186" t="s">
        <v>812</v>
      </c>
      <c r="H752" s="183" t="s">
        <v>2148</v>
      </c>
      <c r="I752" s="186" t="s">
        <v>2130</v>
      </c>
      <c r="J752" s="43">
        <v>1282</v>
      </c>
      <c r="K752" s="186" t="s">
        <v>332</v>
      </c>
      <c r="L752" s="186"/>
      <c r="N752" s="211" t="s">
        <v>2206</v>
      </c>
      <c r="O752" s="211" t="str">
        <f>INDEX('Standard Descriptions'!$E:$E,MATCH(Guidance!E752,'Standard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2" s="290" t="s">
        <v>2207</v>
      </c>
      <c r="Q752" s="290" t="s">
        <v>310</v>
      </c>
      <c r="R752" s="290" t="str">
        <f t="shared" si="59"/>
        <v>Pulp Paper and Printing Shift to Petroleum</v>
      </c>
      <c r="S752" s="290" t="str">
        <f t="shared" si="60"/>
        <v>//**Pulp Paper and Printing Shift to Petroleum: **</v>
      </c>
      <c r="T752" s="277" t="str">
        <f t="shared" si="61"/>
        <v/>
      </c>
    </row>
    <row r="753" spans="1:20" x14ac:dyDescent="0.25">
      <c r="A753" s="277" t="s">
        <v>2208</v>
      </c>
      <c r="C753" s="191" t="s">
        <v>753</v>
      </c>
      <c r="D753" s="191" t="s">
        <v>830</v>
      </c>
      <c r="E753" s="191" t="s">
        <v>831</v>
      </c>
      <c r="F753" s="193" t="s">
        <v>2107</v>
      </c>
      <c r="G753" s="186" t="s">
        <v>814</v>
      </c>
      <c r="H753" s="183" t="s">
        <v>2148</v>
      </c>
      <c r="I753" s="186" t="s">
        <v>2129</v>
      </c>
      <c r="J753" s="43">
        <v>1283</v>
      </c>
      <c r="K753" s="186" t="s">
        <v>332</v>
      </c>
      <c r="L753" s="186"/>
      <c r="N753" s="211" t="s">
        <v>2206</v>
      </c>
      <c r="O753" s="211" t="str">
        <f>INDEX('Standard Descriptions'!$E:$E,MATCH(Guidance!E753,'Standard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3" s="290" t="s">
        <v>2207</v>
      </c>
      <c r="Q753" s="290" t="s">
        <v>310</v>
      </c>
      <c r="R753" s="290" t="str">
        <f t="shared" si="59"/>
        <v>Pulp Paper and Printing Shift to Purchased Heat</v>
      </c>
      <c r="S753" s="290" t="str">
        <f t="shared" si="60"/>
        <v>//**Pulp Paper and Printing Shift to Purchased Heat: **</v>
      </c>
      <c r="T753" s="277" t="str">
        <f t="shared" si="61"/>
        <v/>
      </c>
    </row>
    <row r="754" spans="1:20" x14ac:dyDescent="0.25">
      <c r="A754" s="277" t="s">
        <v>2208</v>
      </c>
      <c r="C754" s="191" t="s">
        <v>753</v>
      </c>
      <c r="D754" s="191" t="s">
        <v>830</v>
      </c>
      <c r="E754" s="191" t="s">
        <v>831</v>
      </c>
      <c r="F754" s="193" t="s">
        <v>2107</v>
      </c>
      <c r="G754" s="186" t="s">
        <v>816</v>
      </c>
      <c r="H754" s="183" t="s">
        <v>2148</v>
      </c>
      <c r="I754" s="186" t="s">
        <v>2128</v>
      </c>
      <c r="J754" s="43">
        <v>1284</v>
      </c>
      <c r="K754" s="186" t="s">
        <v>332</v>
      </c>
      <c r="L754" s="186"/>
      <c r="N754" s="211" t="s">
        <v>2206</v>
      </c>
      <c r="O754" s="211" t="str">
        <f>INDEX('Standard Descriptions'!$E:$E,MATCH(Guidance!E754,'Standard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4" s="290" t="s">
        <v>2207</v>
      </c>
      <c r="Q754" s="290" t="s">
        <v>310</v>
      </c>
      <c r="R754" s="290" t="str">
        <f t="shared" si="59"/>
        <v>Pulp Paper and Printing Shift to Crude Oil</v>
      </c>
      <c r="S754" s="290" t="str">
        <f t="shared" si="60"/>
        <v>//**Pulp Paper and Printing Shift to Crude Oil: **</v>
      </c>
      <c r="T754" s="277" t="str">
        <f t="shared" si="61"/>
        <v/>
      </c>
    </row>
    <row r="755" spans="1:20" x14ac:dyDescent="0.25">
      <c r="A755" s="277" t="s">
        <v>2208</v>
      </c>
      <c r="C755" s="191" t="s">
        <v>753</v>
      </c>
      <c r="D755" s="191" t="s">
        <v>830</v>
      </c>
      <c r="E755" s="191" t="s">
        <v>831</v>
      </c>
      <c r="F755" s="193" t="s">
        <v>2107</v>
      </c>
      <c r="G755" s="186" t="s">
        <v>818</v>
      </c>
      <c r="H755" s="183" t="s">
        <v>2148</v>
      </c>
      <c r="I755" s="186" t="s">
        <v>2127</v>
      </c>
      <c r="J755" s="43">
        <v>1285</v>
      </c>
      <c r="K755" s="186" t="s">
        <v>332</v>
      </c>
      <c r="L755" s="186"/>
      <c r="N755" s="211" t="s">
        <v>2206</v>
      </c>
      <c r="O755" s="211" t="str">
        <f>INDEX('Standard Descriptions'!$E:$E,MATCH(Guidance!E755,'Standard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5" s="290" t="s">
        <v>2207</v>
      </c>
      <c r="Q755" s="290" t="s">
        <v>310</v>
      </c>
      <c r="R755" s="290" t="str">
        <f t="shared" si="59"/>
        <v>Pulp Paper and Printing Shift to Heavy or Residual Oil</v>
      </c>
      <c r="S755" s="290" t="str">
        <f t="shared" si="60"/>
        <v>//**Pulp Paper and Printing Shift to Heavy or Residual Oil: **</v>
      </c>
      <c r="T755" s="277" t="str">
        <f t="shared" si="61"/>
        <v/>
      </c>
    </row>
    <row r="756" spans="1:20" x14ac:dyDescent="0.25">
      <c r="A756" s="277" t="s">
        <v>2208</v>
      </c>
      <c r="C756" s="191" t="s">
        <v>753</v>
      </c>
      <c r="D756" s="191" t="s">
        <v>830</v>
      </c>
      <c r="E756" s="191" t="s">
        <v>831</v>
      </c>
      <c r="F756" s="193" t="s">
        <v>2107</v>
      </c>
      <c r="G756" s="186" t="s">
        <v>820</v>
      </c>
      <c r="H756" s="183" t="s">
        <v>2148</v>
      </c>
      <c r="I756" s="186" t="s">
        <v>2126</v>
      </c>
      <c r="J756" s="43">
        <v>1286</v>
      </c>
      <c r="K756" s="186" t="s">
        <v>332</v>
      </c>
      <c r="L756" s="186"/>
      <c r="N756" s="211" t="s">
        <v>2206</v>
      </c>
      <c r="O756" s="211" t="str">
        <f>INDEX('Standard Descriptions'!$E:$E,MATCH(Guidance!E756,'Standard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6" s="290" t="s">
        <v>2207</v>
      </c>
      <c r="Q756" s="290" t="s">
        <v>310</v>
      </c>
      <c r="R756" s="290" t="str">
        <f t="shared" si="59"/>
        <v>Pulp Paper and Printing Shift to LPG Propane or Butane</v>
      </c>
      <c r="S756" s="290" t="str">
        <f t="shared" si="60"/>
        <v>//**Pulp Paper and Printing Shift to LPG Propane or Butane: **</v>
      </c>
      <c r="T756" s="277" t="str">
        <f t="shared" si="61"/>
        <v/>
      </c>
    </row>
    <row r="757" spans="1:20" x14ac:dyDescent="0.25">
      <c r="A757" s="277" t="s">
        <v>2208</v>
      </c>
      <c r="C757" s="191" t="s">
        <v>753</v>
      </c>
      <c r="D757" s="191" t="s">
        <v>830</v>
      </c>
      <c r="E757" s="191" t="s">
        <v>831</v>
      </c>
      <c r="F757" s="193" t="s">
        <v>2107</v>
      </c>
      <c r="G757" s="186" t="s">
        <v>822</v>
      </c>
      <c r="H757" s="183" t="s">
        <v>2148</v>
      </c>
      <c r="I757" s="186" t="s">
        <v>2124</v>
      </c>
      <c r="J757" s="43">
        <v>1287</v>
      </c>
      <c r="K757" s="186" t="s">
        <v>310</v>
      </c>
      <c r="L757" s="191" t="s">
        <v>2339</v>
      </c>
      <c r="N757" s="211" t="s">
        <v>2206</v>
      </c>
      <c r="O757" s="211" t="str">
        <f>INDEX('Standard Descriptions'!$E:$E,MATCH(Guidance!E757,'Standard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7" s="290" t="s">
        <v>2207</v>
      </c>
      <c r="Q757" s="290" t="s">
        <v>310</v>
      </c>
      <c r="R757" s="290" t="str">
        <f t="shared" si="59"/>
        <v>Pulp Paper and Printing Shift to Hydrogen</v>
      </c>
      <c r="S757" s="290" t="str">
        <f t="shared" si="60"/>
        <v>//**Pulp Paper and Printing Shift to Hydrogen: **</v>
      </c>
      <c r="T757" s="277" t="str">
        <f t="shared" si="61"/>
        <v>//**Pulp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58" spans="1:20" x14ac:dyDescent="0.25">
      <c r="A758" s="277" t="s">
        <v>2208</v>
      </c>
      <c r="C758" s="191" t="s">
        <v>753</v>
      </c>
      <c r="D758" s="191" t="s">
        <v>830</v>
      </c>
      <c r="E758" s="191" t="s">
        <v>831</v>
      </c>
      <c r="F758" s="193" t="s">
        <v>2105</v>
      </c>
      <c r="G758" s="186" t="s">
        <v>799</v>
      </c>
      <c r="H758" s="183" t="s">
        <v>2147</v>
      </c>
      <c r="I758" s="186" t="s">
        <v>2134</v>
      </c>
      <c r="J758" s="43">
        <v>1288</v>
      </c>
      <c r="K758" s="186" t="s">
        <v>310</v>
      </c>
      <c r="L758" s="191" t="s">
        <v>2339</v>
      </c>
      <c r="N758" s="211" t="s">
        <v>2206</v>
      </c>
      <c r="O758" s="211" t="str">
        <f>INDEX('Standard Descriptions'!$E:$E,MATCH(Guidance!E758,'Standard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8" s="290" t="s">
        <v>2207</v>
      </c>
      <c r="Q758" s="290" t="s">
        <v>310</v>
      </c>
      <c r="R758" s="290" t="str">
        <f t="shared" si="59"/>
        <v>Refined Petroleum and Coke Shift to Electricity</v>
      </c>
      <c r="S758" s="290" t="str">
        <f t="shared" si="60"/>
        <v>//**Refined Petroleum and Coke Shift to Electricity: **</v>
      </c>
      <c r="T758" s="277" t="str">
        <f t="shared" si="61"/>
        <v>//**Refined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59" spans="1:20" x14ac:dyDescent="0.25">
      <c r="A759" s="277" t="s">
        <v>2208</v>
      </c>
      <c r="C759" s="191" t="s">
        <v>753</v>
      </c>
      <c r="D759" s="191" t="s">
        <v>830</v>
      </c>
      <c r="E759" s="191" t="s">
        <v>831</v>
      </c>
      <c r="F759" s="193" t="s">
        <v>2105</v>
      </c>
      <c r="G759" s="186" t="s">
        <v>806</v>
      </c>
      <c r="H759" s="183" t="s">
        <v>2147</v>
      </c>
      <c r="I759" s="186" t="s">
        <v>2133</v>
      </c>
      <c r="J759" s="43">
        <v>1289</v>
      </c>
      <c r="K759" s="186" t="s">
        <v>332</v>
      </c>
      <c r="L759" s="186"/>
      <c r="N759" s="211" t="s">
        <v>2206</v>
      </c>
      <c r="O759" s="211" t="str">
        <f>INDEX('Standard Descriptions'!$E:$E,MATCH(Guidance!E759,'Standard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9" s="290" t="s">
        <v>2207</v>
      </c>
      <c r="Q759" s="290" t="s">
        <v>310</v>
      </c>
      <c r="R759" s="290" t="str">
        <f t="shared" si="59"/>
        <v>Refined Petroleum and Coke Shift to Coal</v>
      </c>
      <c r="S759" s="290" t="str">
        <f t="shared" si="60"/>
        <v>//**Refined Petroleum and Coke Shift to Coal: **</v>
      </c>
      <c r="T759" s="277" t="str">
        <f t="shared" si="61"/>
        <v/>
      </c>
    </row>
    <row r="760" spans="1:20" x14ac:dyDescent="0.25">
      <c r="A760" s="277" t="s">
        <v>2208</v>
      </c>
      <c r="C760" s="191" t="s">
        <v>753</v>
      </c>
      <c r="D760" s="191" t="s">
        <v>830</v>
      </c>
      <c r="E760" s="191" t="s">
        <v>831</v>
      </c>
      <c r="F760" s="193" t="s">
        <v>2105</v>
      </c>
      <c r="G760" s="186" t="s">
        <v>808</v>
      </c>
      <c r="H760" s="183" t="s">
        <v>2147</v>
      </c>
      <c r="I760" s="186" t="s">
        <v>2132</v>
      </c>
      <c r="J760" s="43">
        <v>1290</v>
      </c>
      <c r="K760" s="186" t="s">
        <v>332</v>
      </c>
      <c r="L760" s="186"/>
      <c r="N760" s="211" t="s">
        <v>2206</v>
      </c>
      <c r="O760" s="211" t="str">
        <f>INDEX('Standard Descriptions'!$E:$E,MATCH(Guidance!E760,'Standard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0" s="290" t="s">
        <v>2207</v>
      </c>
      <c r="Q760" s="290" t="s">
        <v>310</v>
      </c>
      <c r="R760" s="290" t="str">
        <f t="shared" si="59"/>
        <v>Refined Petroleum and Coke Shift to Natural Gas</v>
      </c>
      <c r="S760" s="290" t="str">
        <f t="shared" si="60"/>
        <v>//**Refined Petroleum and Coke Shift to Natural Gas: **</v>
      </c>
      <c r="T760" s="277" t="str">
        <f t="shared" si="61"/>
        <v/>
      </c>
    </row>
    <row r="761" spans="1:20" x14ac:dyDescent="0.25">
      <c r="A761" s="277" t="s">
        <v>2208</v>
      </c>
      <c r="C761" s="191" t="s">
        <v>753</v>
      </c>
      <c r="D761" s="191" t="s">
        <v>830</v>
      </c>
      <c r="E761" s="191" t="s">
        <v>831</v>
      </c>
      <c r="F761" s="193" t="s">
        <v>2105</v>
      </c>
      <c r="G761" s="186" t="s">
        <v>810</v>
      </c>
      <c r="H761" s="183" t="s">
        <v>2147</v>
      </c>
      <c r="I761" s="186" t="s">
        <v>2131</v>
      </c>
      <c r="J761" s="43">
        <v>1291</v>
      </c>
      <c r="K761" s="186" t="s">
        <v>332</v>
      </c>
      <c r="L761" s="186"/>
      <c r="N761" s="211" t="s">
        <v>2206</v>
      </c>
      <c r="O761" s="211" t="str">
        <f>INDEX('Standard Descriptions'!$E:$E,MATCH(Guidance!E761,'Standard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1" s="290" t="s">
        <v>2207</v>
      </c>
      <c r="Q761" s="290" t="s">
        <v>310</v>
      </c>
      <c r="R761" s="290" t="str">
        <f t="shared" si="59"/>
        <v>Refined Petroleum and Coke Shift to Biomass</v>
      </c>
      <c r="S761" s="290" t="str">
        <f t="shared" si="60"/>
        <v>//**Refined Petroleum and Coke Shift to Biomass: **</v>
      </c>
      <c r="T761" s="277" t="str">
        <f t="shared" si="61"/>
        <v/>
      </c>
    </row>
    <row r="762" spans="1:20" x14ac:dyDescent="0.25">
      <c r="A762" s="277" t="s">
        <v>2208</v>
      </c>
      <c r="C762" s="191" t="s">
        <v>753</v>
      </c>
      <c r="D762" s="191" t="s">
        <v>830</v>
      </c>
      <c r="E762" s="191" t="s">
        <v>831</v>
      </c>
      <c r="F762" s="193" t="s">
        <v>2105</v>
      </c>
      <c r="G762" s="186" t="s">
        <v>812</v>
      </c>
      <c r="H762" s="183" t="s">
        <v>2147</v>
      </c>
      <c r="I762" s="186" t="s">
        <v>2130</v>
      </c>
      <c r="J762" s="43">
        <v>1292</v>
      </c>
      <c r="K762" s="186" t="s">
        <v>332</v>
      </c>
      <c r="L762" s="186"/>
      <c r="N762" s="211" t="s">
        <v>2206</v>
      </c>
      <c r="O762" s="211" t="str">
        <f>INDEX('Standard Descriptions'!$E:$E,MATCH(Guidance!E762,'Standard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2" s="290" t="s">
        <v>2207</v>
      </c>
      <c r="Q762" s="290" t="s">
        <v>310</v>
      </c>
      <c r="R762" s="290" t="str">
        <f t="shared" si="59"/>
        <v>Refined Petroleum and Coke Shift to Petroleum</v>
      </c>
      <c r="S762" s="290" t="str">
        <f t="shared" si="60"/>
        <v>//**Refined Petroleum and Coke Shift to Petroleum: **</v>
      </c>
      <c r="T762" s="277" t="str">
        <f t="shared" si="61"/>
        <v/>
      </c>
    </row>
    <row r="763" spans="1:20" x14ac:dyDescent="0.25">
      <c r="A763" s="277" t="s">
        <v>2208</v>
      </c>
      <c r="C763" s="191" t="s">
        <v>753</v>
      </c>
      <c r="D763" s="191" t="s">
        <v>830</v>
      </c>
      <c r="E763" s="191" t="s">
        <v>831</v>
      </c>
      <c r="F763" s="193" t="s">
        <v>2105</v>
      </c>
      <c r="G763" s="186" t="s">
        <v>814</v>
      </c>
      <c r="H763" s="183" t="s">
        <v>2147</v>
      </c>
      <c r="I763" s="186" t="s">
        <v>2129</v>
      </c>
      <c r="J763" s="43">
        <v>1293</v>
      </c>
      <c r="K763" s="186" t="s">
        <v>332</v>
      </c>
      <c r="L763" s="186"/>
      <c r="N763" s="211" t="s">
        <v>2206</v>
      </c>
      <c r="O763" s="211" t="str">
        <f>INDEX('Standard Descriptions'!$E:$E,MATCH(Guidance!E763,'Standard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3" s="290" t="s">
        <v>2207</v>
      </c>
      <c r="Q763" s="290" t="s">
        <v>310</v>
      </c>
      <c r="R763" s="290" t="str">
        <f t="shared" si="59"/>
        <v>Refined Petroleum and Coke Shift to Purchased Heat</v>
      </c>
      <c r="S763" s="290" t="str">
        <f t="shared" si="60"/>
        <v>//**Refined Petroleum and Coke Shift to Purchased Heat: **</v>
      </c>
      <c r="T763" s="277" t="str">
        <f t="shared" si="61"/>
        <v/>
      </c>
    </row>
    <row r="764" spans="1:20" x14ac:dyDescent="0.25">
      <c r="A764" s="277" t="s">
        <v>2208</v>
      </c>
      <c r="C764" s="191" t="s">
        <v>753</v>
      </c>
      <c r="D764" s="191" t="s">
        <v>830</v>
      </c>
      <c r="E764" s="191" t="s">
        <v>831</v>
      </c>
      <c r="F764" s="193" t="s">
        <v>2105</v>
      </c>
      <c r="G764" s="186" t="s">
        <v>816</v>
      </c>
      <c r="H764" s="183" t="s">
        <v>2147</v>
      </c>
      <c r="I764" s="186" t="s">
        <v>2128</v>
      </c>
      <c r="J764" s="43">
        <v>1294</v>
      </c>
      <c r="K764" s="186" t="s">
        <v>332</v>
      </c>
      <c r="L764" s="186"/>
      <c r="N764" s="211" t="s">
        <v>2206</v>
      </c>
      <c r="O764" s="211" t="str">
        <f>INDEX('Standard Descriptions'!$E:$E,MATCH(Guidance!E764,'Standard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4" s="290" t="s">
        <v>2207</v>
      </c>
      <c r="Q764" s="290" t="s">
        <v>310</v>
      </c>
      <c r="R764" s="290" t="str">
        <f t="shared" si="59"/>
        <v>Refined Petroleum and Coke Shift to Crude Oil</v>
      </c>
      <c r="S764" s="290" t="str">
        <f t="shared" si="60"/>
        <v>//**Refined Petroleum and Coke Shift to Crude Oil: **</v>
      </c>
      <c r="T764" s="277" t="str">
        <f t="shared" si="61"/>
        <v/>
      </c>
    </row>
    <row r="765" spans="1:20" x14ac:dyDescent="0.25">
      <c r="A765" s="277" t="s">
        <v>2208</v>
      </c>
      <c r="C765" s="191" t="s">
        <v>753</v>
      </c>
      <c r="D765" s="191" t="s">
        <v>830</v>
      </c>
      <c r="E765" s="191" t="s">
        <v>831</v>
      </c>
      <c r="F765" s="193" t="s">
        <v>2105</v>
      </c>
      <c r="G765" s="186" t="s">
        <v>818</v>
      </c>
      <c r="H765" s="183" t="s">
        <v>2147</v>
      </c>
      <c r="I765" s="186" t="s">
        <v>2127</v>
      </c>
      <c r="J765" s="43">
        <v>1295</v>
      </c>
      <c r="K765" s="186" t="s">
        <v>332</v>
      </c>
      <c r="L765" s="186"/>
      <c r="N765" s="211" t="s">
        <v>2206</v>
      </c>
      <c r="O765" s="211" t="str">
        <f>INDEX('Standard Descriptions'!$E:$E,MATCH(Guidance!E765,'Standard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5" s="290" t="s">
        <v>2207</v>
      </c>
      <c r="Q765" s="290" t="s">
        <v>310</v>
      </c>
      <c r="R765" s="290" t="str">
        <f t="shared" si="59"/>
        <v>Refined Petroleum and Coke Shift to Heavy or Residual Oil</v>
      </c>
      <c r="S765" s="290" t="str">
        <f t="shared" si="60"/>
        <v>//**Refined Petroleum and Coke Shift to Heavy or Residual Oil: **</v>
      </c>
      <c r="T765" s="277" t="str">
        <f t="shared" si="61"/>
        <v/>
      </c>
    </row>
    <row r="766" spans="1:20" x14ac:dyDescent="0.25">
      <c r="A766" s="277" t="s">
        <v>2208</v>
      </c>
      <c r="C766" s="191" t="s">
        <v>753</v>
      </c>
      <c r="D766" s="191" t="s">
        <v>830</v>
      </c>
      <c r="E766" s="191" t="s">
        <v>831</v>
      </c>
      <c r="F766" s="193" t="s">
        <v>2105</v>
      </c>
      <c r="G766" s="186" t="s">
        <v>820</v>
      </c>
      <c r="H766" s="183" t="s">
        <v>2147</v>
      </c>
      <c r="I766" s="186" t="s">
        <v>2126</v>
      </c>
      <c r="J766" s="43">
        <v>1296</v>
      </c>
      <c r="K766" s="186" t="s">
        <v>332</v>
      </c>
      <c r="L766" s="186"/>
      <c r="N766" s="211" t="s">
        <v>2206</v>
      </c>
      <c r="O766" s="211" t="str">
        <f>INDEX('Standard Descriptions'!$E:$E,MATCH(Guidance!E766,'Standard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6" s="290" t="s">
        <v>2207</v>
      </c>
      <c r="Q766" s="290" t="s">
        <v>310</v>
      </c>
      <c r="R766" s="290" t="str">
        <f t="shared" si="59"/>
        <v>Refined Petroleum and Coke Shift to LPG Propane or Butane</v>
      </c>
      <c r="S766" s="290" t="str">
        <f t="shared" si="60"/>
        <v>//**Refined Petroleum and Coke Shift to LPG Propane or Butane: **</v>
      </c>
      <c r="T766" s="277" t="str">
        <f t="shared" si="61"/>
        <v/>
      </c>
    </row>
    <row r="767" spans="1:20" x14ac:dyDescent="0.25">
      <c r="A767" s="277" t="s">
        <v>2208</v>
      </c>
      <c r="C767" s="191" t="s">
        <v>753</v>
      </c>
      <c r="D767" s="191" t="s">
        <v>830</v>
      </c>
      <c r="E767" s="191" t="s">
        <v>831</v>
      </c>
      <c r="F767" s="193" t="s">
        <v>2105</v>
      </c>
      <c r="G767" s="186" t="s">
        <v>822</v>
      </c>
      <c r="H767" s="183" t="s">
        <v>2147</v>
      </c>
      <c r="I767" s="186" t="s">
        <v>2124</v>
      </c>
      <c r="J767" s="43">
        <v>1297</v>
      </c>
      <c r="K767" s="186" t="s">
        <v>310</v>
      </c>
      <c r="L767" s="191" t="s">
        <v>2339</v>
      </c>
      <c r="N767" s="211" t="s">
        <v>2206</v>
      </c>
      <c r="O767" s="211" t="str">
        <f>INDEX('Standard Descriptions'!$E:$E,MATCH(Guidance!E767,'Standard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7" s="290" t="s">
        <v>2207</v>
      </c>
      <c r="Q767" s="290" t="s">
        <v>310</v>
      </c>
      <c r="R767" s="290" t="str">
        <f t="shared" si="59"/>
        <v>Refined Petroleum and Coke Shift to Hydrogen</v>
      </c>
      <c r="S767" s="290" t="str">
        <f t="shared" si="60"/>
        <v>//**Refined Petroleum and Coke Shift to Hydrogen: **</v>
      </c>
      <c r="T767" s="277" t="str">
        <f t="shared" si="61"/>
        <v>//**Refined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68" spans="1:20" x14ac:dyDescent="0.25">
      <c r="A768" s="277" t="s">
        <v>2208</v>
      </c>
      <c r="C768" s="191" t="s">
        <v>753</v>
      </c>
      <c r="D768" s="191" t="s">
        <v>830</v>
      </c>
      <c r="E768" s="191" t="s">
        <v>831</v>
      </c>
      <c r="F768" s="193" t="s">
        <v>2103</v>
      </c>
      <c r="G768" s="186" t="s">
        <v>799</v>
      </c>
      <c r="H768" s="183" t="s">
        <v>1832</v>
      </c>
      <c r="I768" s="186" t="s">
        <v>2134</v>
      </c>
      <c r="J768" s="43">
        <v>1298</v>
      </c>
      <c r="K768" s="186" t="s">
        <v>310</v>
      </c>
      <c r="L768" s="191" t="s">
        <v>2339</v>
      </c>
      <c r="N768" s="211" t="s">
        <v>2206</v>
      </c>
      <c r="O768" s="211" t="str">
        <f>INDEX('Standard Descriptions'!$E:$E,MATCH(Guidance!E768,'Standard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8" s="290" t="s">
        <v>2207</v>
      </c>
      <c r="Q768" s="290" t="s">
        <v>310</v>
      </c>
      <c r="R768" s="290" t="str">
        <f t="shared" si="59"/>
        <v>Chemicals Shift to Electricity</v>
      </c>
      <c r="S768" s="290" t="str">
        <f t="shared" si="60"/>
        <v>//**Chemicals Shift to Electricity: **</v>
      </c>
      <c r="T768" s="277" t="str">
        <f t="shared" si="61"/>
        <v>//**Chemicals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69" spans="1:20" x14ac:dyDescent="0.25">
      <c r="A769" s="277" t="s">
        <v>2208</v>
      </c>
      <c r="C769" s="191" t="s">
        <v>753</v>
      </c>
      <c r="D769" s="191" t="s">
        <v>830</v>
      </c>
      <c r="E769" s="191" t="s">
        <v>831</v>
      </c>
      <c r="F769" s="193" t="s">
        <v>2103</v>
      </c>
      <c r="G769" s="186" t="s">
        <v>806</v>
      </c>
      <c r="H769" s="183" t="s">
        <v>1832</v>
      </c>
      <c r="I769" s="186" t="s">
        <v>2133</v>
      </c>
      <c r="J769" s="43">
        <v>1299</v>
      </c>
      <c r="K769" s="186" t="s">
        <v>332</v>
      </c>
      <c r="L769" s="186"/>
      <c r="N769" s="211" t="s">
        <v>2206</v>
      </c>
      <c r="O769" s="211" t="str">
        <f>INDEX('Standard Descriptions'!$E:$E,MATCH(Guidance!E769,'Standard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9" s="290" t="s">
        <v>2207</v>
      </c>
      <c r="Q769" s="290" t="s">
        <v>310</v>
      </c>
      <c r="R769" s="290" t="str">
        <f t="shared" si="59"/>
        <v>Chemicals Shift to Coal</v>
      </c>
      <c r="S769" s="290" t="str">
        <f t="shared" si="60"/>
        <v>//**Chemicals Shift to Coal: **</v>
      </c>
      <c r="T769" s="277" t="str">
        <f t="shared" si="61"/>
        <v/>
      </c>
    </row>
    <row r="770" spans="1:20" x14ac:dyDescent="0.25">
      <c r="A770" s="277" t="s">
        <v>2208</v>
      </c>
      <c r="C770" s="191" t="s">
        <v>753</v>
      </c>
      <c r="D770" s="191" t="s">
        <v>830</v>
      </c>
      <c r="E770" s="191" t="s">
        <v>831</v>
      </c>
      <c r="F770" s="193" t="s">
        <v>2103</v>
      </c>
      <c r="G770" s="186" t="s">
        <v>808</v>
      </c>
      <c r="H770" s="183" t="s">
        <v>1832</v>
      </c>
      <c r="I770" s="186" t="s">
        <v>2132</v>
      </c>
      <c r="J770" s="43">
        <v>1300</v>
      </c>
      <c r="K770" s="186" t="s">
        <v>332</v>
      </c>
      <c r="L770" s="186"/>
      <c r="N770" s="211" t="s">
        <v>2206</v>
      </c>
      <c r="O770" s="211" t="str">
        <f>INDEX('Standard Descriptions'!$E:$E,MATCH(Guidance!E770,'Standard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0" s="290" t="s">
        <v>2207</v>
      </c>
      <c r="Q770" s="290" t="s">
        <v>310</v>
      </c>
      <c r="R770" s="290" t="str">
        <f t="shared" si="59"/>
        <v>Chemicals Shift to Natural Gas</v>
      </c>
      <c r="S770" s="290" t="str">
        <f t="shared" si="60"/>
        <v>//**Chemicals Shift to Natural Gas: **</v>
      </c>
      <c r="T770" s="277" t="str">
        <f t="shared" si="61"/>
        <v/>
      </c>
    </row>
    <row r="771" spans="1:20" x14ac:dyDescent="0.25">
      <c r="A771" s="277" t="s">
        <v>2208</v>
      </c>
      <c r="C771" s="191" t="s">
        <v>753</v>
      </c>
      <c r="D771" s="191" t="s">
        <v>830</v>
      </c>
      <c r="E771" s="191" t="s">
        <v>831</v>
      </c>
      <c r="F771" s="193" t="s">
        <v>2103</v>
      </c>
      <c r="G771" s="186" t="s">
        <v>810</v>
      </c>
      <c r="H771" s="183" t="s">
        <v>1832</v>
      </c>
      <c r="I771" s="186" t="s">
        <v>2131</v>
      </c>
      <c r="J771" s="43">
        <v>1301</v>
      </c>
      <c r="K771" s="186" t="s">
        <v>332</v>
      </c>
      <c r="L771" s="186"/>
      <c r="N771" s="211" t="s">
        <v>2206</v>
      </c>
      <c r="O771" s="211" t="str">
        <f>INDEX('Standard Descriptions'!$E:$E,MATCH(Guidance!E771,'Standard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1" s="290" t="s">
        <v>2207</v>
      </c>
      <c r="Q771" s="290" t="s">
        <v>310</v>
      </c>
      <c r="R771" s="290" t="str">
        <f t="shared" si="59"/>
        <v>Chemicals Shift to Biomass</v>
      </c>
      <c r="S771" s="290" t="str">
        <f t="shared" si="60"/>
        <v>//**Chemicals Shift to Biomass: **</v>
      </c>
      <c r="T771" s="277" t="str">
        <f t="shared" si="61"/>
        <v/>
      </c>
    </row>
    <row r="772" spans="1:20" x14ac:dyDescent="0.25">
      <c r="A772" s="277" t="s">
        <v>2208</v>
      </c>
      <c r="C772" s="191" t="s">
        <v>753</v>
      </c>
      <c r="D772" s="191" t="s">
        <v>830</v>
      </c>
      <c r="E772" s="191" t="s">
        <v>831</v>
      </c>
      <c r="F772" s="193" t="s">
        <v>2103</v>
      </c>
      <c r="G772" s="186" t="s">
        <v>812</v>
      </c>
      <c r="H772" s="183" t="s">
        <v>1832</v>
      </c>
      <c r="I772" s="186" t="s">
        <v>2130</v>
      </c>
      <c r="J772" s="43">
        <v>1302</v>
      </c>
      <c r="K772" s="186" t="s">
        <v>332</v>
      </c>
      <c r="L772" s="186"/>
      <c r="N772" s="211" t="s">
        <v>2206</v>
      </c>
      <c r="O772" s="211" t="str">
        <f>INDEX('Standard Descriptions'!$E:$E,MATCH(Guidance!E772,'Standard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2" s="290" t="s">
        <v>2207</v>
      </c>
      <c r="Q772" s="290" t="s">
        <v>310</v>
      </c>
      <c r="R772" s="290" t="str">
        <f t="shared" si="59"/>
        <v>Chemicals Shift to Petroleum</v>
      </c>
      <c r="S772" s="290" t="str">
        <f t="shared" si="60"/>
        <v>//**Chemicals Shift to Petroleum: **</v>
      </c>
      <c r="T772" s="277" t="str">
        <f t="shared" si="61"/>
        <v/>
      </c>
    </row>
    <row r="773" spans="1:20" x14ac:dyDescent="0.25">
      <c r="A773" s="277" t="s">
        <v>2208</v>
      </c>
      <c r="C773" s="191" t="s">
        <v>753</v>
      </c>
      <c r="D773" s="191" t="s">
        <v>830</v>
      </c>
      <c r="E773" s="191" t="s">
        <v>831</v>
      </c>
      <c r="F773" s="193" t="s">
        <v>2103</v>
      </c>
      <c r="G773" s="186" t="s">
        <v>814</v>
      </c>
      <c r="H773" s="183" t="s">
        <v>1832</v>
      </c>
      <c r="I773" s="186" t="s">
        <v>2129</v>
      </c>
      <c r="J773" s="43">
        <v>1303</v>
      </c>
      <c r="K773" s="186" t="s">
        <v>332</v>
      </c>
      <c r="L773" s="186"/>
      <c r="N773" s="211" t="s">
        <v>2206</v>
      </c>
      <c r="O773" s="211" t="str">
        <f>INDEX('Standard Descriptions'!$E:$E,MATCH(Guidance!E773,'Standard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3" s="290" t="s">
        <v>2207</v>
      </c>
      <c r="Q773" s="290" t="s">
        <v>310</v>
      </c>
      <c r="R773" s="290" t="str">
        <f t="shared" si="59"/>
        <v>Chemicals Shift to Purchased Heat</v>
      </c>
      <c r="S773" s="290" t="str">
        <f t="shared" si="60"/>
        <v>//**Chemicals Shift to Purchased Heat: **</v>
      </c>
      <c r="T773" s="277" t="str">
        <f t="shared" si="61"/>
        <v/>
      </c>
    </row>
    <row r="774" spans="1:20" x14ac:dyDescent="0.25">
      <c r="A774" s="277" t="s">
        <v>2208</v>
      </c>
      <c r="C774" s="191" t="s">
        <v>753</v>
      </c>
      <c r="D774" s="191" t="s">
        <v>830</v>
      </c>
      <c r="E774" s="191" t="s">
        <v>831</v>
      </c>
      <c r="F774" s="193" t="s">
        <v>2103</v>
      </c>
      <c r="G774" s="186" t="s">
        <v>816</v>
      </c>
      <c r="H774" s="183" t="s">
        <v>1832</v>
      </c>
      <c r="I774" s="186" t="s">
        <v>2128</v>
      </c>
      <c r="J774" s="43">
        <v>1304</v>
      </c>
      <c r="K774" s="186" t="s">
        <v>332</v>
      </c>
      <c r="L774" s="186"/>
      <c r="N774" s="211" t="s">
        <v>2206</v>
      </c>
      <c r="O774" s="211" t="str">
        <f>INDEX('Standard Descriptions'!$E:$E,MATCH(Guidance!E774,'Standard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4" s="290" t="s">
        <v>2207</v>
      </c>
      <c r="Q774" s="290" t="s">
        <v>310</v>
      </c>
      <c r="R774" s="290" t="str">
        <f t="shared" si="59"/>
        <v>Chemicals Shift to Crude Oil</v>
      </c>
      <c r="S774" s="290" t="str">
        <f t="shared" si="60"/>
        <v>//**Chemicals Shift to Crude Oil: **</v>
      </c>
      <c r="T774" s="277" t="str">
        <f t="shared" si="61"/>
        <v/>
      </c>
    </row>
    <row r="775" spans="1:20" x14ac:dyDescent="0.25">
      <c r="A775" s="277" t="s">
        <v>2208</v>
      </c>
      <c r="C775" s="191" t="s">
        <v>753</v>
      </c>
      <c r="D775" s="191" t="s">
        <v>830</v>
      </c>
      <c r="E775" s="191" t="s">
        <v>831</v>
      </c>
      <c r="F775" s="193" t="s">
        <v>2103</v>
      </c>
      <c r="G775" s="186" t="s">
        <v>818</v>
      </c>
      <c r="H775" s="183" t="s">
        <v>1832</v>
      </c>
      <c r="I775" s="186" t="s">
        <v>2127</v>
      </c>
      <c r="J775" s="43">
        <v>1305</v>
      </c>
      <c r="K775" s="186" t="s">
        <v>332</v>
      </c>
      <c r="L775" s="186"/>
      <c r="N775" s="211" t="s">
        <v>2206</v>
      </c>
      <c r="O775" s="211" t="str">
        <f>INDEX('Standard Descriptions'!$E:$E,MATCH(Guidance!E775,'Standard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5" s="290" t="s">
        <v>2207</v>
      </c>
      <c r="Q775" s="290" t="s">
        <v>310</v>
      </c>
      <c r="R775" s="290" t="str">
        <f t="shared" si="59"/>
        <v>Chemicals Shift to Heavy or Residual Oil</v>
      </c>
      <c r="S775" s="290" t="str">
        <f t="shared" si="60"/>
        <v>//**Chemicals Shift to Heavy or Residual Oil: **</v>
      </c>
      <c r="T775" s="277" t="str">
        <f t="shared" si="61"/>
        <v/>
      </c>
    </row>
    <row r="776" spans="1:20" x14ac:dyDescent="0.25">
      <c r="A776" s="277" t="s">
        <v>2208</v>
      </c>
      <c r="C776" s="191" t="s">
        <v>753</v>
      </c>
      <c r="D776" s="191" t="s">
        <v>830</v>
      </c>
      <c r="E776" s="191" t="s">
        <v>831</v>
      </c>
      <c r="F776" s="193" t="s">
        <v>2103</v>
      </c>
      <c r="G776" s="186" t="s">
        <v>820</v>
      </c>
      <c r="H776" s="183" t="s">
        <v>1832</v>
      </c>
      <c r="I776" s="186" t="s">
        <v>2126</v>
      </c>
      <c r="J776" s="43">
        <v>1306</v>
      </c>
      <c r="K776" s="186" t="s">
        <v>332</v>
      </c>
      <c r="L776" s="186"/>
      <c r="N776" s="211" t="s">
        <v>2206</v>
      </c>
      <c r="O776" s="211" t="str">
        <f>INDEX('Standard Descriptions'!$E:$E,MATCH(Guidance!E776,'Standard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6" s="290" t="s">
        <v>2207</v>
      </c>
      <c r="Q776" s="290" t="s">
        <v>310</v>
      </c>
      <c r="R776" s="290" t="str">
        <f t="shared" si="59"/>
        <v>Chemicals Shift to LPG Propane or Butane</v>
      </c>
      <c r="S776" s="290" t="str">
        <f t="shared" si="60"/>
        <v>//**Chemicals Shift to LPG Propane or Butane: **</v>
      </c>
      <c r="T776" s="277" t="str">
        <f t="shared" si="61"/>
        <v/>
      </c>
    </row>
    <row r="777" spans="1:20" x14ac:dyDescent="0.25">
      <c r="A777" s="277" t="s">
        <v>2208</v>
      </c>
      <c r="C777" s="191" t="s">
        <v>753</v>
      </c>
      <c r="D777" s="191" t="s">
        <v>830</v>
      </c>
      <c r="E777" s="191" t="s">
        <v>831</v>
      </c>
      <c r="F777" s="193" t="s">
        <v>2103</v>
      </c>
      <c r="G777" s="186" t="s">
        <v>822</v>
      </c>
      <c r="H777" s="183" t="s">
        <v>1832</v>
      </c>
      <c r="I777" s="186" t="s">
        <v>2124</v>
      </c>
      <c r="J777" s="43">
        <v>1307</v>
      </c>
      <c r="K777" s="186" t="s">
        <v>310</v>
      </c>
      <c r="L777" s="191" t="s">
        <v>2339</v>
      </c>
      <c r="N777" s="211" t="s">
        <v>2206</v>
      </c>
      <c r="O777" s="211" t="str">
        <f>INDEX('Standard Descriptions'!$E:$E,MATCH(Guidance!E777,'Standard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7" s="290" t="s">
        <v>2207</v>
      </c>
      <c r="Q777" s="290" t="s">
        <v>310</v>
      </c>
      <c r="R777" s="290" t="str">
        <f t="shared" si="59"/>
        <v>Chemicals Shift to Hydrogen</v>
      </c>
      <c r="S777" s="290" t="str">
        <f t="shared" si="60"/>
        <v>//**Chemicals Shift to Hydrogen: **</v>
      </c>
      <c r="T777" s="277" t="str">
        <f t="shared" si="61"/>
        <v>//**Chemicals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78" spans="1:20" x14ac:dyDescent="0.25">
      <c r="A778" s="277" t="s">
        <v>2208</v>
      </c>
      <c r="C778" s="191" t="s">
        <v>753</v>
      </c>
      <c r="D778" s="191" t="s">
        <v>830</v>
      </c>
      <c r="E778" s="191" t="s">
        <v>831</v>
      </c>
      <c r="F778" s="193" t="s">
        <v>2102</v>
      </c>
      <c r="G778" s="186" t="s">
        <v>799</v>
      </c>
      <c r="H778" s="183" t="s">
        <v>2146</v>
      </c>
      <c r="I778" s="186" t="s">
        <v>2134</v>
      </c>
      <c r="J778" s="43">
        <v>1308</v>
      </c>
      <c r="K778" s="186" t="s">
        <v>310</v>
      </c>
      <c r="L778" s="191" t="s">
        <v>2339</v>
      </c>
      <c r="N778" s="211" t="s">
        <v>2206</v>
      </c>
      <c r="O778" s="211" t="str">
        <f>INDEX('Standard Descriptions'!$E:$E,MATCH(Guidance!E778,'Standard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8" s="290" t="s">
        <v>2207</v>
      </c>
      <c r="Q778" s="290" t="s">
        <v>310</v>
      </c>
      <c r="R778" s="290" t="str">
        <f t="shared" si="59"/>
        <v>Rubber and Plastic Products Shift to Electricity</v>
      </c>
      <c r="S778" s="290" t="str">
        <f t="shared" si="60"/>
        <v>//**Rubber and Plastic Products Shift to Electricity: **</v>
      </c>
      <c r="T778" s="277" t="str">
        <f t="shared" si="61"/>
        <v>//**Rubber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79" spans="1:20" x14ac:dyDescent="0.25">
      <c r="A779" s="277" t="s">
        <v>2208</v>
      </c>
      <c r="C779" s="191" t="s">
        <v>753</v>
      </c>
      <c r="D779" s="191" t="s">
        <v>830</v>
      </c>
      <c r="E779" s="191" t="s">
        <v>831</v>
      </c>
      <c r="F779" s="193" t="s">
        <v>2102</v>
      </c>
      <c r="G779" s="186" t="s">
        <v>806</v>
      </c>
      <c r="H779" s="183" t="s">
        <v>2146</v>
      </c>
      <c r="I779" s="186" t="s">
        <v>2133</v>
      </c>
      <c r="J779" s="43">
        <v>1309</v>
      </c>
      <c r="K779" s="186" t="s">
        <v>332</v>
      </c>
      <c r="L779" s="186"/>
      <c r="N779" s="211" t="s">
        <v>2206</v>
      </c>
      <c r="O779" s="211" t="str">
        <f>INDEX('Standard Descriptions'!$E:$E,MATCH(Guidance!E779,'Standard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9" s="290" t="s">
        <v>2207</v>
      </c>
      <c r="Q779" s="290" t="s">
        <v>310</v>
      </c>
      <c r="R779" s="290" t="str">
        <f t="shared" si="59"/>
        <v>Rubber and Plastic Products Shift to Coal</v>
      </c>
      <c r="S779" s="290" t="str">
        <f t="shared" si="60"/>
        <v>//**Rubber and Plastic Products Shift to Coal: **</v>
      </c>
      <c r="T779" s="277" t="str">
        <f t="shared" si="61"/>
        <v/>
      </c>
    </row>
    <row r="780" spans="1:20" x14ac:dyDescent="0.25">
      <c r="A780" s="277" t="s">
        <v>2208</v>
      </c>
      <c r="C780" s="191" t="s">
        <v>753</v>
      </c>
      <c r="D780" s="191" t="s">
        <v>830</v>
      </c>
      <c r="E780" s="191" t="s">
        <v>831</v>
      </c>
      <c r="F780" s="193" t="s">
        <v>2102</v>
      </c>
      <c r="G780" s="186" t="s">
        <v>808</v>
      </c>
      <c r="H780" s="183" t="s">
        <v>2146</v>
      </c>
      <c r="I780" s="186" t="s">
        <v>2132</v>
      </c>
      <c r="J780" s="43">
        <v>1310</v>
      </c>
      <c r="K780" s="186" t="s">
        <v>332</v>
      </c>
      <c r="L780" s="186"/>
      <c r="N780" s="211" t="s">
        <v>2206</v>
      </c>
      <c r="O780" s="211" t="str">
        <f>INDEX('Standard Descriptions'!$E:$E,MATCH(Guidance!E780,'Standard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0" s="290" t="s">
        <v>2207</v>
      </c>
      <c r="Q780" s="290" t="s">
        <v>310</v>
      </c>
      <c r="R780" s="290" t="str">
        <f t="shared" si="59"/>
        <v>Rubber and Plastic Products Shift to Natural Gas</v>
      </c>
      <c r="S780" s="290" t="str">
        <f t="shared" si="60"/>
        <v>//**Rubber and Plastic Products Shift to Natural Gas: **</v>
      </c>
      <c r="T780" s="277" t="str">
        <f t="shared" si="61"/>
        <v/>
      </c>
    </row>
    <row r="781" spans="1:20" x14ac:dyDescent="0.25">
      <c r="A781" s="277" t="s">
        <v>2208</v>
      </c>
      <c r="C781" s="191" t="s">
        <v>753</v>
      </c>
      <c r="D781" s="191" t="s">
        <v>830</v>
      </c>
      <c r="E781" s="191" t="s">
        <v>831</v>
      </c>
      <c r="F781" s="193" t="s">
        <v>2102</v>
      </c>
      <c r="G781" s="186" t="s">
        <v>810</v>
      </c>
      <c r="H781" s="183" t="s">
        <v>2146</v>
      </c>
      <c r="I781" s="186" t="s">
        <v>2131</v>
      </c>
      <c r="J781" s="43">
        <v>1311</v>
      </c>
      <c r="K781" s="186" t="s">
        <v>332</v>
      </c>
      <c r="L781" s="186"/>
      <c r="N781" s="211" t="s">
        <v>2206</v>
      </c>
      <c r="O781" s="211" t="str">
        <f>INDEX('Standard Descriptions'!$E:$E,MATCH(Guidance!E781,'Standard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1" s="290" t="s">
        <v>2207</v>
      </c>
      <c r="Q781" s="290" t="s">
        <v>310</v>
      </c>
      <c r="R781" s="290" t="str">
        <f t="shared" si="59"/>
        <v>Rubber and Plastic Products Shift to Biomass</v>
      </c>
      <c r="S781" s="290" t="str">
        <f t="shared" si="60"/>
        <v>//**Rubber and Plastic Products Shift to Biomass: **</v>
      </c>
      <c r="T781" s="277" t="str">
        <f t="shared" si="61"/>
        <v/>
      </c>
    </row>
    <row r="782" spans="1:20" x14ac:dyDescent="0.25">
      <c r="A782" s="277" t="s">
        <v>2208</v>
      </c>
      <c r="C782" s="191" t="s">
        <v>753</v>
      </c>
      <c r="D782" s="191" t="s">
        <v>830</v>
      </c>
      <c r="E782" s="191" t="s">
        <v>831</v>
      </c>
      <c r="F782" s="193" t="s">
        <v>2102</v>
      </c>
      <c r="G782" s="186" t="s">
        <v>812</v>
      </c>
      <c r="H782" s="183" t="s">
        <v>2146</v>
      </c>
      <c r="I782" s="186" t="s">
        <v>2130</v>
      </c>
      <c r="J782" s="43">
        <v>1312</v>
      </c>
      <c r="K782" s="186" t="s">
        <v>332</v>
      </c>
      <c r="L782" s="186"/>
      <c r="N782" s="211" t="s">
        <v>2206</v>
      </c>
      <c r="O782" s="211" t="str">
        <f>INDEX('Standard Descriptions'!$E:$E,MATCH(Guidance!E782,'Standard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2" s="290" t="s">
        <v>2207</v>
      </c>
      <c r="Q782" s="290" t="s">
        <v>310</v>
      </c>
      <c r="R782" s="290" t="str">
        <f t="shared" si="59"/>
        <v>Rubber and Plastic Products Shift to Petroleum</v>
      </c>
      <c r="S782" s="290" t="str">
        <f t="shared" si="60"/>
        <v>//**Rubber and Plastic Products Shift to Petroleum: **</v>
      </c>
      <c r="T782" s="277" t="str">
        <f t="shared" si="61"/>
        <v/>
      </c>
    </row>
    <row r="783" spans="1:20" x14ac:dyDescent="0.25">
      <c r="A783" s="277" t="s">
        <v>2208</v>
      </c>
      <c r="C783" s="191" t="s">
        <v>753</v>
      </c>
      <c r="D783" s="191" t="s">
        <v>830</v>
      </c>
      <c r="E783" s="191" t="s">
        <v>831</v>
      </c>
      <c r="F783" s="193" t="s">
        <v>2102</v>
      </c>
      <c r="G783" s="186" t="s">
        <v>814</v>
      </c>
      <c r="H783" s="183" t="s">
        <v>2146</v>
      </c>
      <c r="I783" s="186" t="s">
        <v>2129</v>
      </c>
      <c r="J783" s="43">
        <v>1313</v>
      </c>
      <c r="K783" s="186" t="s">
        <v>332</v>
      </c>
      <c r="L783" s="186"/>
      <c r="N783" s="211" t="s">
        <v>2206</v>
      </c>
      <c r="O783" s="211" t="str">
        <f>INDEX('Standard Descriptions'!$E:$E,MATCH(Guidance!E783,'Standard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3" s="290" t="s">
        <v>2207</v>
      </c>
      <c r="Q783" s="290" t="s">
        <v>310</v>
      </c>
      <c r="R783" s="290" t="str">
        <f t="shared" si="59"/>
        <v>Rubber and Plastic Products Shift to Purchased Heat</v>
      </c>
      <c r="S783" s="290" t="str">
        <f t="shared" si="60"/>
        <v>//**Rubber and Plastic Products Shift to Purchased Heat: **</v>
      </c>
      <c r="T783" s="277" t="str">
        <f t="shared" si="61"/>
        <v/>
      </c>
    </row>
    <row r="784" spans="1:20" x14ac:dyDescent="0.25">
      <c r="A784" s="277" t="s">
        <v>2208</v>
      </c>
      <c r="C784" s="191" t="s">
        <v>753</v>
      </c>
      <c r="D784" s="191" t="s">
        <v>830</v>
      </c>
      <c r="E784" s="191" t="s">
        <v>831</v>
      </c>
      <c r="F784" s="193" t="s">
        <v>2102</v>
      </c>
      <c r="G784" s="186" t="s">
        <v>816</v>
      </c>
      <c r="H784" s="183" t="s">
        <v>2146</v>
      </c>
      <c r="I784" s="186" t="s">
        <v>2128</v>
      </c>
      <c r="J784" s="43">
        <v>1314</v>
      </c>
      <c r="K784" s="186" t="s">
        <v>332</v>
      </c>
      <c r="L784" s="186"/>
      <c r="N784" s="211" t="s">
        <v>2206</v>
      </c>
      <c r="O784" s="211" t="str">
        <f>INDEX('Standard Descriptions'!$E:$E,MATCH(Guidance!E784,'Standard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4" s="290" t="s">
        <v>2207</v>
      </c>
      <c r="Q784" s="290" t="s">
        <v>310</v>
      </c>
      <c r="R784" s="290" t="str">
        <f t="shared" si="59"/>
        <v>Rubber and Plastic Products Shift to Crude Oil</v>
      </c>
      <c r="S784" s="290" t="str">
        <f t="shared" si="60"/>
        <v>//**Rubber and Plastic Products Shift to Crude Oil: **</v>
      </c>
      <c r="T784" s="277" t="str">
        <f t="shared" si="61"/>
        <v/>
      </c>
    </row>
    <row r="785" spans="1:20" x14ac:dyDescent="0.25">
      <c r="A785" s="277" t="s">
        <v>2208</v>
      </c>
      <c r="C785" s="191" t="s">
        <v>753</v>
      </c>
      <c r="D785" s="191" t="s">
        <v>830</v>
      </c>
      <c r="E785" s="191" t="s">
        <v>831</v>
      </c>
      <c r="F785" s="193" t="s">
        <v>2102</v>
      </c>
      <c r="G785" s="186" t="s">
        <v>818</v>
      </c>
      <c r="H785" s="183" t="s">
        <v>2146</v>
      </c>
      <c r="I785" s="186" t="s">
        <v>2127</v>
      </c>
      <c r="J785" s="43">
        <v>1315</v>
      </c>
      <c r="K785" s="186" t="s">
        <v>332</v>
      </c>
      <c r="L785" s="186"/>
      <c r="N785" s="211" t="s">
        <v>2206</v>
      </c>
      <c r="O785" s="211" t="str">
        <f>INDEX('Standard Descriptions'!$E:$E,MATCH(Guidance!E785,'Standard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5" s="290" t="s">
        <v>2207</v>
      </c>
      <c r="Q785" s="290" t="s">
        <v>310</v>
      </c>
      <c r="R785" s="290" t="str">
        <f t="shared" si="59"/>
        <v>Rubber and Plastic Products Shift to Heavy or Residual Oil</v>
      </c>
      <c r="S785" s="290" t="str">
        <f t="shared" si="60"/>
        <v>//**Rubber and Plastic Products Shift to Heavy or Residual Oil: **</v>
      </c>
      <c r="T785" s="277" t="str">
        <f t="shared" si="61"/>
        <v/>
      </c>
    </row>
    <row r="786" spans="1:20" x14ac:dyDescent="0.25">
      <c r="A786" s="277" t="s">
        <v>2208</v>
      </c>
      <c r="C786" s="191" t="s">
        <v>753</v>
      </c>
      <c r="D786" s="191" t="s">
        <v>830</v>
      </c>
      <c r="E786" s="191" t="s">
        <v>831</v>
      </c>
      <c r="F786" s="193" t="s">
        <v>2102</v>
      </c>
      <c r="G786" s="186" t="s">
        <v>820</v>
      </c>
      <c r="H786" s="183" t="s">
        <v>2146</v>
      </c>
      <c r="I786" s="186" t="s">
        <v>2126</v>
      </c>
      <c r="J786" s="43">
        <v>1316</v>
      </c>
      <c r="K786" s="186" t="s">
        <v>332</v>
      </c>
      <c r="L786" s="186"/>
      <c r="N786" s="211" t="s">
        <v>2206</v>
      </c>
      <c r="O786" s="211" t="str">
        <f>INDEX('Standard Descriptions'!$E:$E,MATCH(Guidance!E786,'Standard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6" s="290" t="s">
        <v>2207</v>
      </c>
      <c r="Q786" s="290" t="s">
        <v>310</v>
      </c>
      <c r="R786" s="290" t="str">
        <f t="shared" si="59"/>
        <v>Rubber and Plastic Products Shift to LPG Propane or Butane</v>
      </c>
      <c r="S786" s="290" t="str">
        <f t="shared" si="60"/>
        <v>//**Rubber and Plastic Products Shift to LPG Propane or Butane: **</v>
      </c>
      <c r="T786" s="277" t="str">
        <f t="shared" si="61"/>
        <v/>
      </c>
    </row>
    <row r="787" spans="1:20" x14ac:dyDescent="0.25">
      <c r="A787" s="277" t="s">
        <v>2208</v>
      </c>
      <c r="C787" s="191" t="s">
        <v>753</v>
      </c>
      <c r="D787" s="191" t="s">
        <v>830</v>
      </c>
      <c r="E787" s="191" t="s">
        <v>831</v>
      </c>
      <c r="F787" s="193" t="s">
        <v>2102</v>
      </c>
      <c r="G787" s="186" t="s">
        <v>822</v>
      </c>
      <c r="H787" s="183" t="s">
        <v>2146</v>
      </c>
      <c r="I787" s="186" t="s">
        <v>2124</v>
      </c>
      <c r="J787" s="43">
        <v>1317</v>
      </c>
      <c r="K787" s="186" t="s">
        <v>310</v>
      </c>
      <c r="L787" s="191" t="s">
        <v>2339</v>
      </c>
      <c r="N787" s="211" t="s">
        <v>2206</v>
      </c>
      <c r="O787" s="211" t="str">
        <f>INDEX('Standard Descriptions'!$E:$E,MATCH(Guidance!E787,'Standard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7" s="290" t="s">
        <v>2207</v>
      </c>
      <c r="Q787" s="290" t="s">
        <v>310</v>
      </c>
      <c r="R787" s="290" t="str">
        <f t="shared" si="59"/>
        <v>Rubber and Plastic Products Shift to Hydrogen</v>
      </c>
      <c r="S787" s="290" t="str">
        <f t="shared" si="60"/>
        <v>//**Rubber and Plastic Products Shift to Hydrogen: **</v>
      </c>
      <c r="T787" s="277" t="str">
        <f t="shared" si="61"/>
        <v>//**Rubber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88" spans="1:20" x14ac:dyDescent="0.25">
      <c r="A788" s="277" t="s">
        <v>2208</v>
      </c>
      <c r="C788" s="191" t="s">
        <v>753</v>
      </c>
      <c r="D788" s="191" t="s">
        <v>830</v>
      </c>
      <c r="E788" s="191" t="s">
        <v>831</v>
      </c>
      <c r="F788" s="193" t="s">
        <v>2100</v>
      </c>
      <c r="G788" s="186" t="s">
        <v>799</v>
      </c>
      <c r="H788" s="183" t="s">
        <v>2145</v>
      </c>
      <c r="I788" s="186" t="s">
        <v>2134</v>
      </c>
      <c r="J788" s="43">
        <v>1318</v>
      </c>
      <c r="K788" s="186" t="s">
        <v>310</v>
      </c>
      <c r="L788" s="191" t="s">
        <v>2339</v>
      </c>
      <c r="N788" s="211" t="s">
        <v>2206</v>
      </c>
      <c r="O788" s="211" t="str">
        <f>INDEX('Standard Descriptions'!$E:$E,MATCH(Guidance!E788,'Standard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8" s="290" t="s">
        <v>2207</v>
      </c>
      <c r="Q788" s="290" t="s">
        <v>310</v>
      </c>
      <c r="R788" s="290" t="str">
        <f t="shared" si="59"/>
        <v>Glass and Glass Products Shift to Electricity</v>
      </c>
      <c r="S788" s="290" t="str">
        <f t="shared" si="60"/>
        <v>//**Glass and Glass Products Shift to Electricity: **</v>
      </c>
      <c r="T788" s="277" t="str">
        <f t="shared" si="61"/>
        <v>//**Glass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89" spans="1:20" x14ac:dyDescent="0.25">
      <c r="A789" s="277" t="s">
        <v>2208</v>
      </c>
      <c r="C789" s="191" t="s">
        <v>753</v>
      </c>
      <c r="D789" s="191" t="s">
        <v>830</v>
      </c>
      <c r="E789" s="191" t="s">
        <v>831</v>
      </c>
      <c r="F789" s="193" t="s">
        <v>2100</v>
      </c>
      <c r="G789" s="186" t="s">
        <v>806</v>
      </c>
      <c r="H789" s="183" t="s">
        <v>2145</v>
      </c>
      <c r="I789" s="186" t="s">
        <v>2133</v>
      </c>
      <c r="J789" s="43">
        <v>1319</v>
      </c>
      <c r="K789" s="186" t="s">
        <v>332</v>
      </c>
      <c r="L789" s="186"/>
      <c r="N789" s="211" t="s">
        <v>2206</v>
      </c>
      <c r="O789" s="211" t="str">
        <f>INDEX('Standard Descriptions'!$E:$E,MATCH(Guidance!E789,'Standard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9" s="290" t="s">
        <v>2207</v>
      </c>
      <c r="Q789" s="290" t="s">
        <v>310</v>
      </c>
      <c r="R789" s="290" t="str">
        <f t="shared" si="59"/>
        <v>Glass and Glass Products Shift to Coal</v>
      </c>
      <c r="S789" s="290" t="str">
        <f t="shared" si="60"/>
        <v>//**Glass and Glass Products Shift to Coal: **</v>
      </c>
      <c r="T789" s="277" t="str">
        <f t="shared" si="61"/>
        <v/>
      </c>
    </row>
    <row r="790" spans="1:20" x14ac:dyDescent="0.25">
      <c r="A790" s="277" t="s">
        <v>2208</v>
      </c>
      <c r="C790" s="191" t="s">
        <v>753</v>
      </c>
      <c r="D790" s="191" t="s">
        <v>830</v>
      </c>
      <c r="E790" s="191" t="s">
        <v>831</v>
      </c>
      <c r="F790" s="193" t="s">
        <v>2100</v>
      </c>
      <c r="G790" s="186" t="s">
        <v>808</v>
      </c>
      <c r="H790" s="183" t="s">
        <v>2145</v>
      </c>
      <c r="I790" s="186" t="s">
        <v>2132</v>
      </c>
      <c r="J790" s="43">
        <v>1320</v>
      </c>
      <c r="K790" s="186" t="s">
        <v>332</v>
      </c>
      <c r="L790" s="186"/>
      <c r="N790" s="211" t="s">
        <v>2206</v>
      </c>
      <c r="O790" s="211" t="str">
        <f>INDEX('Standard Descriptions'!$E:$E,MATCH(Guidance!E790,'Standard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0" s="290" t="s">
        <v>2207</v>
      </c>
      <c r="Q790" s="290" t="s">
        <v>310</v>
      </c>
      <c r="R790" s="290" t="str">
        <f t="shared" si="59"/>
        <v>Glass and Glass Products Shift to Natural Gas</v>
      </c>
      <c r="S790" s="290" t="str">
        <f t="shared" si="60"/>
        <v>//**Glass and Glass Products Shift to Natural Gas: **</v>
      </c>
      <c r="T790" s="277" t="str">
        <f t="shared" si="61"/>
        <v/>
      </c>
    </row>
    <row r="791" spans="1:20" x14ac:dyDescent="0.25">
      <c r="A791" s="277" t="s">
        <v>2208</v>
      </c>
      <c r="C791" s="191" t="s">
        <v>753</v>
      </c>
      <c r="D791" s="191" t="s">
        <v>830</v>
      </c>
      <c r="E791" s="191" t="s">
        <v>831</v>
      </c>
      <c r="F791" s="193" t="s">
        <v>2100</v>
      </c>
      <c r="G791" s="186" t="s">
        <v>810</v>
      </c>
      <c r="H791" s="183" t="s">
        <v>2145</v>
      </c>
      <c r="I791" s="186" t="s">
        <v>2131</v>
      </c>
      <c r="J791" s="43">
        <v>1321</v>
      </c>
      <c r="K791" s="186" t="s">
        <v>332</v>
      </c>
      <c r="L791" s="186"/>
      <c r="N791" s="211" t="s">
        <v>2206</v>
      </c>
      <c r="O791" s="211" t="str">
        <f>INDEX('Standard Descriptions'!$E:$E,MATCH(Guidance!E791,'Standard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1" s="290" t="s">
        <v>2207</v>
      </c>
      <c r="Q791" s="290" t="s">
        <v>310</v>
      </c>
      <c r="R791" s="290" t="str">
        <f t="shared" si="59"/>
        <v>Glass and Glass Products Shift to Biomass</v>
      </c>
      <c r="S791" s="290" t="str">
        <f t="shared" si="60"/>
        <v>//**Glass and Glass Products Shift to Biomass: **</v>
      </c>
      <c r="T791" s="277" t="str">
        <f t="shared" si="61"/>
        <v/>
      </c>
    </row>
    <row r="792" spans="1:20" x14ac:dyDescent="0.25">
      <c r="A792" s="277" t="s">
        <v>2208</v>
      </c>
      <c r="C792" s="191" t="s">
        <v>753</v>
      </c>
      <c r="D792" s="191" t="s">
        <v>830</v>
      </c>
      <c r="E792" s="191" t="s">
        <v>831</v>
      </c>
      <c r="F792" s="193" t="s">
        <v>2100</v>
      </c>
      <c r="G792" s="186" t="s">
        <v>812</v>
      </c>
      <c r="H792" s="183" t="s">
        <v>2145</v>
      </c>
      <c r="I792" s="186" t="s">
        <v>2130</v>
      </c>
      <c r="J792" s="43">
        <v>1322</v>
      </c>
      <c r="K792" s="186" t="s">
        <v>332</v>
      </c>
      <c r="L792" s="186"/>
      <c r="N792" s="211" t="s">
        <v>2206</v>
      </c>
      <c r="O792" s="211" t="str">
        <f>INDEX('Standard Descriptions'!$E:$E,MATCH(Guidance!E792,'Standard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2" s="290" t="s">
        <v>2207</v>
      </c>
      <c r="Q792" s="290" t="s">
        <v>310</v>
      </c>
      <c r="R792" s="290" t="str">
        <f t="shared" si="59"/>
        <v>Glass and Glass Products Shift to Petroleum</v>
      </c>
      <c r="S792" s="290" t="str">
        <f t="shared" si="60"/>
        <v>//**Glass and Glass Products Shift to Petroleum: **</v>
      </c>
      <c r="T792" s="277" t="str">
        <f t="shared" si="61"/>
        <v/>
      </c>
    </row>
    <row r="793" spans="1:20" x14ac:dyDescent="0.25">
      <c r="A793" s="277" t="s">
        <v>2208</v>
      </c>
      <c r="C793" s="191" t="s">
        <v>753</v>
      </c>
      <c r="D793" s="191" t="s">
        <v>830</v>
      </c>
      <c r="E793" s="191" t="s">
        <v>831</v>
      </c>
      <c r="F793" s="193" t="s">
        <v>2100</v>
      </c>
      <c r="G793" s="186" t="s">
        <v>814</v>
      </c>
      <c r="H793" s="183" t="s">
        <v>2145</v>
      </c>
      <c r="I793" s="186" t="s">
        <v>2129</v>
      </c>
      <c r="J793" s="43">
        <v>1323</v>
      </c>
      <c r="K793" s="186" t="s">
        <v>332</v>
      </c>
      <c r="L793" s="186"/>
      <c r="N793" s="211" t="s">
        <v>2206</v>
      </c>
      <c r="O793" s="211" t="str">
        <f>INDEX('Standard Descriptions'!$E:$E,MATCH(Guidance!E793,'Standard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3" s="290" t="s">
        <v>2207</v>
      </c>
      <c r="Q793" s="290" t="s">
        <v>310</v>
      </c>
      <c r="R793" s="290" t="str">
        <f t="shared" si="59"/>
        <v>Glass and Glass Products Shift to Purchased Heat</v>
      </c>
      <c r="S793" s="290" t="str">
        <f t="shared" si="60"/>
        <v>//**Glass and Glass Products Shift to Purchased Heat: **</v>
      </c>
      <c r="T793" s="277" t="str">
        <f t="shared" si="61"/>
        <v/>
      </c>
    </row>
    <row r="794" spans="1:20" x14ac:dyDescent="0.25">
      <c r="A794" s="277" t="s">
        <v>2208</v>
      </c>
      <c r="C794" s="191" t="s">
        <v>753</v>
      </c>
      <c r="D794" s="191" t="s">
        <v>830</v>
      </c>
      <c r="E794" s="191" t="s">
        <v>831</v>
      </c>
      <c r="F794" s="193" t="s">
        <v>2100</v>
      </c>
      <c r="G794" s="186" t="s">
        <v>816</v>
      </c>
      <c r="H794" s="183" t="s">
        <v>2145</v>
      </c>
      <c r="I794" s="186" t="s">
        <v>2128</v>
      </c>
      <c r="J794" s="43">
        <v>1324</v>
      </c>
      <c r="K794" s="186" t="s">
        <v>332</v>
      </c>
      <c r="L794" s="186"/>
      <c r="N794" s="211" t="s">
        <v>2206</v>
      </c>
      <c r="O794" s="211" t="str">
        <f>INDEX('Standard Descriptions'!$E:$E,MATCH(Guidance!E794,'Standard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4" s="290" t="s">
        <v>2207</v>
      </c>
      <c r="Q794" s="290" t="s">
        <v>310</v>
      </c>
      <c r="R794" s="290" t="str">
        <f t="shared" si="59"/>
        <v>Glass and Glass Products Shift to Crude Oil</v>
      </c>
      <c r="S794" s="290" t="str">
        <f t="shared" si="60"/>
        <v>//**Glass and Glass Products Shift to Crude Oil: **</v>
      </c>
      <c r="T794" s="277" t="str">
        <f t="shared" si="61"/>
        <v/>
      </c>
    </row>
    <row r="795" spans="1:20" x14ac:dyDescent="0.25">
      <c r="A795" s="277" t="s">
        <v>2208</v>
      </c>
      <c r="C795" s="191" t="s">
        <v>753</v>
      </c>
      <c r="D795" s="191" t="s">
        <v>830</v>
      </c>
      <c r="E795" s="191" t="s">
        <v>831</v>
      </c>
      <c r="F795" s="193" t="s">
        <v>2100</v>
      </c>
      <c r="G795" s="186" t="s">
        <v>818</v>
      </c>
      <c r="H795" s="183" t="s">
        <v>2145</v>
      </c>
      <c r="I795" s="186" t="s">
        <v>2127</v>
      </c>
      <c r="J795" s="43">
        <v>1325</v>
      </c>
      <c r="K795" s="186" t="s">
        <v>332</v>
      </c>
      <c r="L795" s="186"/>
      <c r="N795" s="211" t="s">
        <v>2206</v>
      </c>
      <c r="O795" s="211" t="str">
        <f>INDEX('Standard Descriptions'!$E:$E,MATCH(Guidance!E795,'Standard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5" s="290" t="s">
        <v>2207</v>
      </c>
      <c r="Q795" s="290" t="s">
        <v>310</v>
      </c>
      <c r="R795" s="290" t="str">
        <f t="shared" si="59"/>
        <v>Glass and Glass Products Shift to Heavy or Residual Oil</v>
      </c>
      <c r="S795" s="290" t="str">
        <f t="shared" si="60"/>
        <v>//**Glass and Glass Products Shift to Heavy or Residual Oil: **</v>
      </c>
      <c r="T795" s="277" t="str">
        <f t="shared" si="61"/>
        <v/>
      </c>
    </row>
    <row r="796" spans="1:20" x14ac:dyDescent="0.25">
      <c r="A796" s="277" t="s">
        <v>2208</v>
      </c>
      <c r="C796" s="191" t="s">
        <v>753</v>
      </c>
      <c r="D796" s="191" t="s">
        <v>830</v>
      </c>
      <c r="E796" s="191" t="s">
        <v>831</v>
      </c>
      <c r="F796" s="193" t="s">
        <v>2100</v>
      </c>
      <c r="G796" s="186" t="s">
        <v>820</v>
      </c>
      <c r="H796" s="183" t="s">
        <v>2145</v>
      </c>
      <c r="I796" s="186" t="s">
        <v>2126</v>
      </c>
      <c r="J796" s="43">
        <v>1326</v>
      </c>
      <c r="K796" s="186" t="s">
        <v>332</v>
      </c>
      <c r="L796" s="186"/>
      <c r="N796" s="211" t="s">
        <v>2206</v>
      </c>
      <c r="O796" s="211" t="str">
        <f>INDEX('Standard Descriptions'!$E:$E,MATCH(Guidance!E796,'Standard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6" s="290" t="s">
        <v>2207</v>
      </c>
      <c r="Q796" s="290" t="s">
        <v>310</v>
      </c>
      <c r="R796" s="290" t="str">
        <f t="shared" si="59"/>
        <v>Glass and Glass Products Shift to LPG Propane or Butane</v>
      </c>
      <c r="S796" s="290" t="str">
        <f t="shared" si="60"/>
        <v>//**Glass and Glass Products Shift to LPG Propane or Butane: **</v>
      </c>
      <c r="T796" s="277" t="str">
        <f t="shared" si="61"/>
        <v/>
      </c>
    </row>
    <row r="797" spans="1:20" x14ac:dyDescent="0.25">
      <c r="A797" s="277" t="s">
        <v>2208</v>
      </c>
      <c r="C797" s="191" t="s">
        <v>753</v>
      </c>
      <c r="D797" s="191" t="s">
        <v>830</v>
      </c>
      <c r="E797" s="191" t="s">
        <v>831</v>
      </c>
      <c r="F797" s="193" t="s">
        <v>2100</v>
      </c>
      <c r="G797" s="186" t="s">
        <v>822</v>
      </c>
      <c r="H797" s="183" t="s">
        <v>2145</v>
      </c>
      <c r="I797" s="186" t="s">
        <v>2124</v>
      </c>
      <c r="J797" s="43">
        <v>1327</v>
      </c>
      <c r="K797" s="186" t="s">
        <v>310</v>
      </c>
      <c r="L797" s="191" t="s">
        <v>2339</v>
      </c>
      <c r="N797" s="211" t="s">
        <v>2206</v>
      </c>
      <c r="O797" s="211" t="str">
        <f>INDEX('Standard Descriptions'!$E:$E,MATCH(Guidance!E797,'Standard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7" s="290" t="s">
        <v>2207</v>
      </c>
      <c r="Q797" s="290" t="s">
        <v>310</v>
      </c>
      <c r="R797" s="290" t="str">
        <f t="shared" si="59"/>
        <v>Glass and Glass Products Shift to Hydrogen</v>
      </c>
      <c r="S797" s="290" t="str">
        <f t="shared" si="60"/>
        <v>//**Glass and Glass Products Shift to Hydrogen: **</v>
      </c>
      <c r="T797" s="277" t="str">
        <f t="shared" si="61"/>
        <v>//**Glass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98" spans="1:20" x14ac:dyDescent="0.25">
      <c r="A798" s="277" t="s">
        <v>2208</v>
      </c>
      <c r="C798" s="191" t="s">
        <v>753</v>
      </c>
      <c r="D798" s="191" t="s">
        <v>830</v>
      </c>
      <c r="E798" s="191" t="s">
        <v>831</v>
      </c>
      <c r="F798" s="193" t="s">
        <v>2098</v>
      </c>
      <c r="G798" s="186" t="s">
        <v>799</v>
      </c>
      <c r="H798" s="183" t="s">
        <v>2144</v>
      </c>
      <c r="I798" s="186" t="s">
        <v>2134</v>
      </c>
      <c r="J798" s="43">
        <v>1328</v>
      </c>
      <c r="K798" s="186" t="s">
        <v>310</v>
      </c>
      <c r="L798" s="191" t="s">
        <v>2339</v>
      </c>
      <c r="N798" s="211" t="s">
        <v>2206</v>
      </c>
      <c r="O798" s="211" t="str">
        <f>INDEX('Standard Descriptions'!$E:$E,MATCH(Guidance!E798,'Standard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8" s="290" t="s">
        <v>2207</v>
      </c>
      <c r="Q798" s="290" t="s">
        <v>310</v>
      </c>
      <c r="R798" s="290" t="str">
        <f t="shared" si="59"/>
        <v>Cement and Other Nonmetallic Minerals Shift to Electricity</v>
      </c>
      <c r="S798" s="290" t="str">
        <f t="shared" si="60"/>
        <v>//**Cement and Other Nonmetallic Minerals Shift to Electricity: **</v>
      </c>
      <c r="T798" s="277" t="str">
        <f t="shared" si="61"/>
        <v>//**Cement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99" spans="1:20" x14ac:dyDescent="0.25">
      <c r="A799" s="277" t="s">
        <v>2208</v>
      </c>
      <c r="C799" s="191" t="s">
        <v>753</v>
      </c>
      <c r="D799" s="191" t="s">
        <v>830</v>
      </c>
      <c r="E799" s="191" t="s">
        <v>831</v>
      </c>
      <c r="F799" s="193" t="s">
        <v>2098</v>
      </c>
      <c r="G799" s="186" t="s">
        <v>806</v>
      </c>
      <c r="H799" s="183" t="s">
        <v>2144</v>
      </c>
      <c r="I799" s="186" t="s">
        <v>2133</v>
      </c>
      <c r="J799" s="43">
        <v>1329</v>
      </c>
      <c r="K799" s="186" t="s">
        <v>332</v>
      </c>
      <c r="L799" s="186"/>
      <c r="N799" s="211" t="s">
        <v>2206</v>
      </c>
      <c r="O799" s="211" t="str">
        <f>INDEX('Standard Descriptions'!$E:$E,MATCH(Guidance!E799,'Standard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9" s="290" t="s">
        <v>2207</v>
      </c>
      <c r="Q799" s="290" t="s">
        <v>310</v>
      </c>
      <c r="R799" s="290" t="str">
        <f t="shared" si="59"/>
        <v>Cement and Other Nonmetallic Minerals Shift to Coal</v>
      </c>
      <c r="S799" s="290" t="str">
        <f t="shared" si="60"/>
        <v>//**Cement and Other Nonmetallic Minerals Shift to Coal: **</v>
      </c>
      <c r="T799" s="277" t="str">
        <f t="shared" si="61"/>
        <v/>
      </c>
    </row>
    <row r="800" spans="1:20" x14ac:dyDescent="0.25">
      <c r="A800" s="277" t="s">
        <v>2208</v>
      </c>
      <c r="C800" s="191" t="s">
        <v>753</v>
      </c>
      <c r="D800" s="191" t="s">
        <v>830</v>
      </c>
      <c r="E800" s="191" t="s">
        <v>831</v>
      </c>
      <c r="F800" s="193" t="s">
        <v>2098</v>
      </c>
      <c r="G800" s="186" t="s">
        <v>808</v>
      </c>
      <c r="H800" s="183" t="s">
        <v>2144</v>
      </c>
      <c r="I800" s="186" t="s">
        <v>2132</v>
      </c>
      <c r="J800" s="43">
        <v>1330</v>
      </c>
      <c r="K800" s="186" t="s">
        <v>332</v>
      </c>
      <c r="L800" s="186"/>
      <c r="N800" s="211" t="s">
        <v>2206</v>
      </c>
      <c r="O800" s="211" t="str">
        <f>INDEX('Standard Descriptions'!$E:$E,MATCH(Guidance!E800,'Standard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0" s="290" t="s">
        <v>2207</v>
      </c>
      <c r="Q800" s="290" t="s">
        <v>310</v>
      </c>
      <c r="R800" s="290" t="str">
        <f t="shared" si="59"/>
        <v>Cement and Other Nonmetallic Minerals Shift to Natural Gas</v>
      </c>
      <c r="S800" s="290" t="str">
        <f t="shared" si="60"/>
        <v>//**Cement and Other Nonmetallic Minerals Shift to Natural Gas: **</v>
      </c>
      <c r="T800" s="277" t="str">
        <f t="shared" si="61"/>
        <v/>
      </c>
    </row>
    <row r="801" spans="1:20" x14ac:dyDescent="0.25">
      <c r="A801" s="277" t="s">
        <v>2208</v>
      </c>
      <c r="C801" s="191" t="s">
        <v>753</v>
      </c>
      <c r="D801" s="191" t="s">
        <v>830</v>
      </c>
      <c r="E801" s="191" t="s">
        <v>831</v>
      </c>
      <c r="F801" s="193" t="s">
        <v>2098</v>
      </c>
      <c r="G801" s="186" t="s">
        <v>810</v>
      </c>
      <c r="H801" s="183" t="s">
        <v>2144</v>
      </c>
      <c r="I801" s="186" t="s">
        <v>2131</v>
      </c>
      <c r="J801" s="43">
        <v>1331</v>
      </c>
      <c r="K801" s="186" t="s">
        <v>332</v>
      </c>
      <c r="L801" s="186"/>
      <c r="N801" s="211" t="s">
        <v>2206</v>
      </c>
      <c r="O801" s="211" t="str">
        <f>INDEX('Standard Descriptions'!$E:$E,MATCH(Guidance!E801,'Standard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1" s="290" t="s">
        <v>2207</v>
      </c>
      <c r="Q801" s="290" t="s">
        <v>310</v>
      </c>
      <c r="R801" s="290" t="str">
        <f t="shared" si="59"/>
        <v>Cement and Other Nonmetallic Minerals Shift to Biomass</v>
      </c>
      <c r="S801" s="290" t="str">
        <f t="shared" si="60"/>
        <v>//**Cement and Other Nonmetallic Minerals Shift to Biomass: **</v>
      </c>
      <c r="T801" s="277" t="str">
        <f t="shared" si="61"/>
        <v/>
      </c>
    </row>
    <row r="802" spans="1:20" x14ac:dyDescent="0.25">
      <c r="A802" s="277" t="s">
        <v>2208</v>
      </c>
      <c r="C802" s="191" t="s">
        <v>753</v>
      </c>
      <c r="D802" s="191" t="s">
        <v>830</v>
      </c>
      <c r="E802" s="191" t="s">
        <v>831</v>
      </c>
      <c r="F802" s="193" t="s">
        <v>2098</v>
      </c>
      <c r="G802" s="186" t="s">
        <v>812</v>
      </c>
      <c r="H802" s="183" t="s">
        <v>2144</v>
      </c>
      <c r="I802" s="186" t="s">
        <v>2130</v>
      </c>
      <c r="J802" s="43">
        <v>1332</v>
      </c>
      <c r="K802" s="186" t="s">
        <v>332</v>
      </c>
      <c r="L802" s="186"/>
      <c r="N802" s="211" t="s">
        <v>2206</v>
      </c>
      <c r="O802" s="211" t="str">
        <f>INDEX('Standard Descriptions'!$E:$E,MATCH(Guidance!E802,'Standard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2" s="290" t="s">
        <v>2207</v>
      </c>
      <c r="Q802" s="290" t="s">
        <v>310</v>
      </c>
      <c r="R802" s="290" t="str">
        <f t="shared" si="59"/>
        <v>Cement and Other Nonmetallic Minerals Shift to Petroleum</v>
      </c>
      <c r="S802" s="290" t="str">
        <f t="shared" si="60"/>
        <v>//**Cement and Other Nonmetallic Minerals Shift to Petroleum: **</v>
      </c>
      <c r="T802" s="277" t="str">
        <f t="shared" si="61"/>
        <v/>
      </c>
    </row>
    <row r="803" spans="1:20" x14ac:dyDescent="0.25">
      <c r="A803" s="277" t="s">
        <v>2208</v>
      </c>
      <c r="C803" s="191" t="s">
        <v>753</v>
      </c>
      <c r="D803" s="191" t="s">
        <v>830</v>
      </c>
      <c r="E803" s="191" t="s">
        <v>831</v>
      </c>
      <c r="F803" s="193" t="s">
        <v>2098</v>
      </c>
      <c r="G803" s="186" t="s">
        <v>814</v>
      </c>
      <c r="H803" s="183" t="s">
        <v>2144</v>
      </c>
      <c r="I803" s="186" t="s">
        <v>2129</v>
      </c>
      <c r="J803" s="43">
        <v>1333</v>
      </c>
      <c r="K803" s="186" t="s">
        <v>332</v>
      </c>
      <c r="L803" s="186"/>
      <c r="N803" s="211" t="s">
        <v>2206</v>
      </c>
      <c r="O803" s="211" t="str">
        <f>INDEX('Standard Descriptions'!$E:$E,MATCH(Guidance!E803,'Standard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3" s="290" t="s">
        <v>2207</v>
      </c>
      <c r="Q803" s="290" t="s">
        <v>310</v>
      </c>
      <c r="R803" s="290" t="str">
        <f t="shared" si="59"/>
        <v>Cement and Other Nonmetallic Minerals Shift to Purchased Heat</v>
      </c>
      <c r="S803" s="290" t="str">
        <f t="shared" si="60"/>
        <v>//**Cement and Other Nonmetallic Minerals Shift to Purchased Heat: **</v>
      </c>
      <c r="T803" s="277" t="str">
        <f t="shared" si="61"/>
        <v/>
      </c>
    </row>
    <row r="804" spans="1:20" x14ac:dyDescent="0.25">
      <c r="A804" s="277" t="s">
        <v>2208</v>
      </c>
      <c r="C804" s="191" t="s">
        <v>753</v>
      </c>
      <c r="D804" s="191" t="s">
        <v>830</v>
      </c>
      <c r="E804" s="191" t="s">
        <v>831</v>
      </c>
      <c r="F804" s="193" t="s">
        <v>2098</v>
      </c>
      <c r="G804" s="186" t="s">
        <v>816</v>
      </c>
      <c r="H804" s="183" t="s">
        <v>2144</v>
      </c>
      <c r="I804" s="186" t="s">
        <v>2128</v>
      </c>
      <c r="J804" s="43">
        <v>1334</v>
      </c>
      <c r="K804" s="186" t="s">
        <v>332</v>
      </c>
      <c r="L804" s="186"/>
      <c r="N804" s="211" t="s">
        <v>2206</v>
      </c>
      <c r="O804" s="211" t="str">
        <f>INDEX('Standard Descriptions'!$E:$E,MATCH(Guidance!E804,'Standard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4" s="290" t="s">
        <v>2207</v>
      </c>
      <c r="Q804" s="290" t="s">
        <v>310</v>
      </c>
      <c r="R804" s="290" t="str">
        <f t="shared" si="59"/>
        <v>Cement and Other Nonmetallic Minerals Shift to Crude Oil</v>
      </c>
      <c r="S804" s="290" t="str">
        <f t="shared" si="60"/>
        <v>//**Cement and Other Nonmetallic Minerals Shift to Crude Oil: **</v>
      </c>
      <c r="T804" s="277" t="str">
        <f t="shared" si="61"/>
        <v/>
      </c>
    </row>
    <row r="805" spans="1:20" x14ac:dyDescent="0.25">
      <c r="A805" s="277" t="s">
        <v>2208</v>
      </c>
      <c r="C805" s="191" t="s">
        <v>753</v>
      </c>
      <c r="D805" s="191" t="s">
        <v>830</v>
      </c>
      <c r="E805" s="191" t="s">
        <v>831</v>
      </c>
      <c r="F805" s="193" t="s">
        <v>2098</v>
      </c>
      <c r="G805" s="186" t="s">
        <v>818</v>
      </c>
      <c r="H805" s="183" t="s">
        <v>2144</v>
      </c>
      <c r="I805" s="186" t="s">
        <v>2127</v>
      </c>
      <c r="J805" s="43">
        <v>1335</v>
      </c>
      <c r="K805" s="186" t="s">
        <v>332</v>
      </c>
      <c r="L805" s="186"/>
      <c r="N805" s="211" t="s">
        <v>2206</v>
      </c>
      <c r="O805" s="211" t="str">
        <f>INDEX('Standard Descriptions'!$E:$E,MATCH(Guidance!E805,'Standard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5" s="290" t="s">
        <v>2207</v>
      </c>
      <c r="Q805" s="290" t="s">
        <v>310</v>
      </c>
      <c r="R805" s="290" t="str">
        <f t="shared" si="59"/>
        <v>Cement and Other Nonmetallic Minerals Shift to Heavy or Residual Oil</v>
      </c>
      <c r="S805" s="290" t="str">
        <f t="shared" si="60"/>
        <v>//**Cement and Other Nonmetallic Minerals Shift to Heavy or Residual Oil: **</v>
      </c>
      <c r="T805" s="277" t="str">
        <f t="shared" si="61"/>
        <v/>
      </c>
    </row>
    <row r="806" spans="1:20" x14ac:dyDescent="0.25">
      <c r="A806" s="277" t="s">
        <v>2208</v>
      </c>
      <c r="C806" s="191" t="s">
        <v>753</v>
      </c>
      <c r="D806" s="191" t="s">
        <v>830</v>
      </c>
      <c r="E806" s="191" t="s">
        <v>831</v>
      </c>
      <c r="F806" s="193" t="s">
        <v>2098</v>
      </c>
      <c r="G806" s="186" t="s">
        <v>820</v>
      </c>
      <c r="H806" s="183" t="s">
        <v>2144</v>
      </c>
      <c r="I806" s="186" t="s">
        <v>2126</v>
      </c>
      <c r="J806" s="43">
        <v>1336</v>
      </c>
      <c r="K806" s="186" t="s">
        <v>332</v>
      </c>
      <c r="L806" s="186"/>
      <c r="N806" s="211" t="s">
        <v>2206</v>
      </c>
      <c r="O806" s="211" t="str">
        <f>INDEX('Standard Descriptions'!$E:$E,MATCH(Guidance!E806,'Standard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6" s="290" t="s">
        <v>2207</v>
      </c>
      <c r="Q806" s="290" t="s">
        <v>310</v>
      </c>
      <c r="R806" s="290" t="str">
        <f t="shared" si="59"/>
        <v>Cement and Other Nonmetallic Minerals Shift to LPG Propane or Butane</v>
      </c>
      <c r="S806" s="290" t="str">
        <f t="shared" si="60"/>
        <v>//**Cement and Other Nonmetallic Minerals Shift to LPG Propane or Butane: **</v>
      </c>
      <c r="T806" s="277" t="str">
        <f t="shared" si="61"/>
        <v/>
      </c>
    </row>
    <row r="807" spans="1:20" x14ac:dyDescent="0.25">
      <c r="A807" s="277" t="s">
        <v>2208</v>
      </c>
      <c r="C807" s="191" t="s">
        <v>753</v>
      </c>
      <c r="D807" s="191" t="s">
        <v>830</v>
      </c>
      <c r="E807" s="191" t="s">
        <v>831</v>
      </c>
      <c r="F807" s="193" t="s">
        <v>2098</v>
      </c>
      <c r="G807" s="186" t="s">
        <v>822</v>
      </c>
      <c r="H807" s="183" t="s">
        <v>2144</v>
      </c>
      <c r="I807" s="186" t="s">
        <v>2124</v>
      </c>
      <c r="J807" s="43">
        <v>1337</v>
      </c>
      <c r="K807" s="186" t="s">
        <v>310</v>
      </c>
      <c r="L807" s="191" t="s">
        <v>2339</v>
      </c>
      <c r="N807" s="211" t="s">
        <v>2206</v>
      </c>
      <c r="O807" s="211" t="str">
        <f>INDEX('Standard Descriptions'!$E:$E,MATCH(Guidance!E807,'Standard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7" s="290" t="s">
        <v>2207</v>
      </c>
      <c r="Q807" s="290" t="s">
        <v>310</v>
      </c>
      <c r="R807" s="290" t="str">
        <f t="shared" ref="R807:R870" si="62">H807&amp;" "&amp;I807</f>
        <v>Cement and Other Nonmetallic Minerals Shift to Hydrogen</v>
      </c>
      <c r="S807" s="290" t="str">
        <f t="shared" ref="S807:S870" si="63">IF(R807="","","//**"&amp;R807&amp;": **")</f>
        <v>//**Cement and Other Nonmetallic Minerals Shift to Hydrogen: **</v>
      </c>
      <c r="T807" s="277" t="str">
        <f t="shared" ref="T807:T870" si="64">IF(K807="Yes",S807&amp;L807,"")</f>
        <v>//**Cement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08" spans="1:20" x14ac:dyDescent="0.25">
      <c r="A808" s="277" t="s">
        <v>2208</v>
      </c>
      <c r="C808" s="191" t="s">
        <v>753</v>
      </c>
      <c r="D808" s="191" t="s">
        <v>830</v>
      </c>
      <c r="E808" s="191" t="s">
        <v>831</v>
      </c>
      <c r="F808" s="193" t="s">
        <v>2096</v>
      </c>
      <c r="G808" s="186" t="s">
        <v>799</v>
      </c>
      <c r="H808" s="183" t="s">
        <v>1833</v>
      </c>
      <c r="I808" s="186" t="s">
        <v>2134</v>
      </c>
      <c r="J808" s="43">
        <v>1338</v>
      </c>
      <c r="K808" s="186" t="s">
        <v>310</v>
      </c>
      <c r="L808" s="191" t="s">
        <v>2339</v>
      </c>
      <c r="N808" s="211" t="s">
        <v>2206</v>
      </c>
      <c r="O808" s="211" t="str">
        <f>INDEX('Standard Descriptions'!$E:$E,MATCH(Guidance!E808,'Standard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8" s="290" t="s">
        <v>2207</v>
      </c>
      <c r="Q808" s="290" t="s">
        <v>310</v>
      </c>
      <c r="R808" s="290" t="str">
        <f t="shared" si="62"/>
        <v>Iron and Steel Shift to Electricity</v>
      </c>
      <c r="S808" s="290" t="str">
        <f t="shared" si="63"/>
        <v>//**Iron and Steel Shift to Electricity: **</v>
      </c>
      <c r="T808" s="277" t="str">
        <f t="shared" si="64"/>
        <v>//**Iron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09" spans="1:20" x14ac:dyDescent="0.25">
      <c r="A809" s="277" t="s">
        <v>2208</v>
      </c>
      <c r="C809" s="191" t="s">
        <v>753</v>
      </c>
      <c r="D809" s="191" t="s">
        <v>830</v>
      </c>
      <c r="E809" s="191" t="s">
        <v>831</v>
      </c>
      <c r="F809" s="193" t="s">
        <v>2096</v>
      </c>
      <c r="G809" s="186" t="s">
        <v>806</v>
      </c>
      <c r="H809" s="183" t="s">
        <v>1833</v>
      </c>
      <c r="I809" s="186" t="s">
        <v>2133</v>
      </c>
      <c r="J809" s="43">
        <v>1339</v>
      </c>
      <c r="K809" s="186" t="s">
        <v>332</v>
      </c>
      <c r="L809" s="186"/>
      <c r="N809" s="211" t="s">
        <v>2206</v>
      </c>
      <c r="O809" s="211" t="str">
        <f>INDEX('Standard Descriptions'!$E:$E,MATCH(Guidance!E809,'Standard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9" s="290" t="s">
        <v>2207</v>
      </c>
      <c r="Q809" s="290" t="s">
        <v>310</v>
      </c>
      <c r="R809" s="290" t="str">
        <f t="shared" si="62"/>
        <v>Iron and Steel Shift to Coal</v>
      </c>
      <c r="S809" s="290" t="str">
        <f t="shared" si="63"/>
        <v>//**Iron and Steel Shift to Coal: **</v>
      </c>
      <c r="T809" s="277" t="str">
        <f t="shared" si="64"/>
        <v/>
      </c>
    </row>
    <row r="810" spans="1:20" x14ac:dyDescent="0.25">
      <c r="A810" s="277" t="s">
        <v>2208</v>
      </c>
      <c r="C810" s="191" t="s">
        <v>753</v>
      </c>
      <c r="D810" s="191" t="s">
        <v>830</v>
      </c>
      <c r="E810" s="191" t="s">
        <v>831</v>
      </c>
      <c r="F810" s="193" t="s">
        <v>2096</v>
      </c>
      <c r="G810" s="186" t="s">
        <v>808</v>
      </c>
      <c r="H810" s="183" t="s">
        <v>1833</v>
      </c>
      <c r="I810" s="186" t="s">
        <v>2132</v>
      </c>
      <c r="J810" s="43">
        <v>1340</v>
      </c>
      <c r="K810" s="186" t="s">
        <v>332</v>
      </c>
      <c r="L810" s="186"/>
      <c r="N810" s="211" t="s">
        <v>2206</v>
      </c>
      <c r="O810" s="211" t="str">
        <f>INDEX('Standard Descriptions'!$E:$E,MATCH(Guidance!E810,'Standard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0" s="290" t="s">
        <v>2207</v>
      </c>
      <c r="Q810" s="290" t="s">
        <v>310</v>
      </c>
      <c r="R810" s="290" t="str">
        <f t="shared" si="62"/>
        <v>Iron and Steel Shift to Natural Gas</v>
      </c>
      <c r="S810" s="290" t="str">
        <f t="shared" si="63"/>
        <v>//**Iron and Steel Shift to Natural Gas: **</v>
      </c>
      <c r="T810" s="277" t="str">
        <f t="shared" si="64"/>
        <v/>
      </c>
    </row>
    <row r="811" spans="1:20" x14ac:dyDescent="0.25">
      <c r="A811" s="277" t="s">
        <v>2208</v>
      </c>
      <c r="C811" s="191" t="s">
        <v>753</v>
      </c>
      <c r="D811" s="191" t="s">
        <v>830</v>
      </c>
      <c r="E811" s="191" t="s">
        <v>831</v>
      </c>
      <c r="F811" s="193" t="s">
        <v>2096</v>
      </c>
      <c r="G811" s="186" t="s">
        <v>810</v>
      </c>
      <c r="H811" s="183" t="s">
        <v>1833</v>
      </c>
      <c r="I811" s="186" t="s">
        <v>2131</v>
      </c>
      <c r="J811" s="43">
        <v>1341</v>
      </c>
      <c r="K811" s="186" t="s">
        <v>332</v>
      </c>
      <c r="L811" s="186"/>
      <c r="N811" s="211" t="s">
        <v>2206</v>
      </c>
      <c r="O811" s="211" t="str">
        <f>INDEX('Standard Descriptions'!$E:$E,MATCH(Guidance!E811,'Standard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1" s="290" t="s">
        <v>2207</v>
      </c>
      <c r="Q811" s="290" t="s">
        <v>310</v>
      </c>
      <c r="R811" s="290" t="str">
        <f t="shared" si="62"/>
        <v>Iron and Steel Shift to Biomass</v>
      </c>
      <c r="S811" s="290" t="str">
        <f t="shared" si="63"/>
        <v>//**Iron and Steel Shift to Biomass: **</v>
      </c>
      <c r="T811" s="277" t="str">
        <f t="shared" si="64"/>
        <v/>
      </c>
    </row>
    <row r="812" spans="1:20" x14ac:dyDescent="0.25">
      <c r="A812" s="277" t="s">
        <v>2208</v>
      </c>
      <c r="C812" s="191" t="s">
        <v>753</v>
      </c>
      <c r="D812" s="191" t="s">
        <v>830</v>
      </c>
      <c r="E812" s="191" t="s">
        <v>831</v>
      </c>
      <c r="F812" s="193" t="s">
        <v>2096</v>
      </c>
      <c r="G812" s="186" t="s">
        <v>812</v>
      </c>
      <c r="H812" s="183" t="s">
        <v>1833</v>
      </c>
      <c r="I812" s="186" t="s">
        <v>2130</v>
      </c>
      <c r="J812" s="43">
        <v>1342</v>
      </c>
      <c r="K812" s="186" t="s">
        <v>332</v>
      </c>
      <c r="L812" s="186"/>
      <c r="N812" s="211" t="s">
        <v>2206</v>
      </c>
      <c r="O812" s="211" t="str">
        <f>INDEX('Standard Descriptions'!$E:$E,MATCH(Guidance!E812,'Standard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2" s="290" t="s">
        <v>2207</v>
      </c>
      <c r="Q812" s="290" t="s">
        <v>310</v>
      </c>
      <c r="R812" s="290" t="str">
        <f t="shared" si="62"/>
        <v>Iron and Steel Shift to Petroleum</v>
      </c>
      <c r="S812" s="290" t="str">
        <f t="shared" si="63"/>
        <v>//**Iron and Steel Shift to Petroleum: **</v>
      </c>
      <c r="T812" s="277" t="str">
        <f t="shared" si="64"/>
        <v/>
      </c>
    </row>
    <row r="813" spans="1:20" x14ac:dyDescent="0.25">
      <c r="A813" s="277" t="s">
        <v>2208</v>
      </c>
      <c r="C813" s="191" t="s">
        <v>753</v>
      </c>
      <c r="D813" s="191" t="s">
        <v>830</v>
      </c>
      <c r="E813" s="191" t="s">
        <v>831</v>
      </c>
      <c r="F813" s="193" t="s">
        <v>2096</v>
      </c>
      <c r="G813" s="186" t="s">
        <v>814</v>
      </c>
      <c r="H813" s="183" t="s">
        <v>1833</v>
      </c>
      <c r="I813" s="186" t="s">
        <v>2129</v>
      </c>
      <c r="J813" s="43">
        <v>1343</v>
      </c>
      <c r="K813" s="186" t="s">
        <v>332</v>
      </c>
      <c r="L813" s="186"/>
      <c r="N813" s="211" t="s">
        <v>2206</v>
      </c>
      <c r="O813" s="211" t="str">
        <f>INDEX('Standard Descriptions'!$E:$E,MATCH(Guidance!E813,'Standard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3" s="290" t="s">
        <v>2207</v>
      </c>
      <c r="Q813" s="290" t="s">
        <v>310</v>
      </c>
      <c r="R813" s="290" t="str">
        <f t="shared" si="62"/>
        <v>Iron and Steel Shift to Purchased Heat</v>
      </c>
      <c r="S813" s="290" t="str">
        <f t="shared" si="63"/>
        <v>//**Iron and Steel Shift to Purchased Heat: **</v>
      </c>
      <c r="T813" s="277" t="str">
        <f t="shared" si="64"/>
        <v/>
      </c>
    </row>
    <row r="814" spans="1:20" x14ac:dyDescent="0.25">
      <c r="A814" s="277" t="s">
        <v>2208</v>
      </c>
      <c r="C814" s="191" t="s">
        <v>753</v>
      </c>
      <c r="D814" s="191" t="s">
        <v>830</v>
      </c>
      <c r="E814" s="191" t="s">
        <v>831</v>
      </c>
      <c r="F814" s="193" t="s">
        <v>2096</v>
      </c>
      <c r="G814" s="186" t="s">
        <v>816</v>
      </c>
      <c r="H814" s="183" t="s">
        <v>1833</v>
      </c>
      <c r="I814" s="186" t="s">
        <v>2128</v>
      </c>
      <c r="J814" s="43">
        <v>1344</v>
      </c>
      <c r="K814" s="186" t="s">
        <v>332</v>
      </c>
      <c r="L814" s="186"/>
      <c r="N814" s="211" t="s">
        <v>2206</v>
      </c>
      <c r="O814" s="211" t="str">
        <f>INDEX('Standard Descriptions'!$E:$E,MATCH(Guidance!E814,'Standard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4" s="290" t="s">
        <v>2207</v>
      </c>
      <c r="Q814" s="290" t="s">
        <v>310</v>
      </c>
      <c r="R814" s="290" t="str">
        <f t="shared" si="62"/>
        <v>Iron and Steel Shift to Crude Oil</v>
      </c>
      <c r="S814" s="290" t="str">
        <f t="shared" si="63"/>
        <v>//**Iron and Steel Shift to Crude Oil: **</v>
      </c>
      <c r="T814" s="277" t="str">
        <f t="shared" si="64"/>
        <v/>
      </c>
    </row>
    <row r="815" spans="1:20" x14ac:dyDescent="0.25">
      <c r="A815" s="277" t="s">
        <v>2208</v>
      </c>
      <c r="C815" s="191" t="s">
        <v>753</v>
      </c>
      <c r="D815" s="191" t="s">
        <v>830</v>
      </c>
      <c r="E815" s="191" t="s">
        <v>831</v>
      </c>
      <c r="F815" s="193" t="s">
        <v>2096</v>
      </c>
      <c r="G815" s="186" t="s">
        <v>818</v>
      </c>
      <c r="H815" s="183" t="s">
        <v>1833</v>
      </c>
      <c r="I815" s="186" t="s">
        <v>2127</v>
      </c>
      <c r="J815" s="43">
        <v>1345</v>
      </c>
      <c r="K815" s="186" t="s">
        <v>332</v>
      </c>
      <c r="L815" s="186"/>
      <c r="N815" s="211" t="s">
        <v>2206</v>
      </c>
      <c r="O815" s="211" t="str">
        <f>INDEX('Standard Descriptions'!$E:$E,MATCH(Guidance!E815,'Standard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5" s="290" t="s">
        <v>2207</v>
      </c>
      <c r="Q815" s="290" t="s">
        <v>310</v>
      </c>
      <c r="R815" s="290" t="str">
        <f t="shared" si="62"/>
        <v>Iron and Steel Shift to Heavy or Residual Oil</v>
      </c>
      <c r="S815" s="290" t="str">
        <f t="shared" si="63"/>
        <v>//**Iron and Steel Shift to Heavy or Residual Oil: **</v>
      </c>
      <c r="T815" s="277" t="str">
        <f t="shared" si="64"/>
        <v/>
      </c>
    </row>
    <row r="816" spans="1:20" x14ac:dyDescent="0.25">
      <c r="A816" s="277" t="s">
        <v>2208</v>
      </c>
      <c r="C816" s="191" t="s">
        <v>753</v>
      </c>
      <c r="D816" s="191" t="s">
        <v>830</v>
      </c>
      <c r="E816" s="191" t="s">
        <v>831</v>
      </c>
      <c r="F816" s="193" t="s">
        <v>2096</v>
      </c>
      <c r="G816" s="186" t="s">
        <v>820</v>
      </c>
      <c r="H816" s="183" t="s">
        <v>1833</v>
      </c>
      <c r="I816" s="186" t="s">
        <v>2126</v>
      </c>
      <c r="J816" s="43">
        <v>1346</v>
      </c>
      <c r="K816" s="186" t="s">
        <v>332</v>
      </c>
      <c r="L816" s="186"/>
      <c r="N816" s="211" t="s">
        <v>2206</v>
      </c>
      <c r="O816" s="211" t="str">
        <f>INDEX('Standard Descriptions'!$E:$E,MATCH(Guidance!E816,'Standard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6" s="290" t="s">
        <v>2207</v>
      </c>
      <c r="Q816" s="290" t="s">
        <v>310</v>
      </c>
      <c r="R816" s="290" t="str">
        <f t="shared" si="62"/>
        <v>Iron and Steel Shift to LPG Propane or Butane</v>
      </c>
      <c r="S816" s="290" t="str">
        <f t="shared" si="63"/>
        <v>//**Iron and Steel Shift to LPG Propane or Butane: **</v>
      </c>
      <c r="T816" s="277" t="str">
        <f t="shared" si="64"/>
        <v/>
      </c>
    </row>
    <row r="817" spans="1:20" x14ac:dyDescent="0.25">
      <c r="A817" s="277" t="s">
        <v>2208</v>
      </c>
      <c r="C817" s="191" t="s">
        <v>753</v>
      </c>
      <c r="D817" s="191" t="s">
        <v>830</v>
      </c>
      <c r="E817" s="191" t="s">
        <v>831</v>
      </c>
      <c r="F817" s="193" t="s">
        <v>2096</v>
      </c>
      <c r="G817" s="186" t="s">
        <v>822</v>
      </c>
      <c r="H817" s="183" t="s">
        <v>1833</v>
      </c>
      <c r="I817" s="186" t="s">
        <v>2124</v>
      </c>
      <c r="J817" s="43">
        <v>1347</v>
      </c>
      <c r="K817" s="186" t="s">
        <v>310</v>
      </c>
      <c r="L817" s="191" t="s">
        <v>2339</v>
      </c>
      <c r="N817" s="211" t="s">
        <v>2206</v>
      </c>
      <c r="O817" s="211" t="str">
        <f>INDEX('Standard Descriptions'!$E:$E,MATCH(Guidance!E817,'Standard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7" s="290" t="s">
        <v>2207</v>
      </c>
      <c r="Q817" s="290" t="s">
        <v>310</v>
      </c>
      <c r="R817" s="290" t="str">
        <f t="shared" si="62"/>
        <v>Iron and Steel Shift to Hydrogen</v>
      </c>
      <c r="S817" s="290" t="str">
        <f t="shared" si="63"/>
        <v>//**Iron and Steel Shift to Hydrogen: **</v>
      </c>
      <c r="T817" s="277" t="str">
        <f t="shared" si="64"/>
        <v>//**Iron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18" spans="1:20" x14ac:dyDescent="0.25">
      <c r="A818" s="277" t="s">
        <v>2208</v>
      </c>
      <c r="C818" s="191" t="s">
        <v>753</v>
      </c>
      <c r="D818" s="191" t="s">
        <v>830</v>
      </c>
      <c r="E818" s="191" t="s">
        <v>831</v>
      </c>
      <c r="F818" s="193" t="s">
        <v>2095</v>
      </c>
      <c r="G818" s="186" t="s">
        <v>799</v>
      </c>
      <c r="H818" s="183" t="s">
        <v>2143</v>
      </c>
      <c r="I818" s="186" t="s">
        <v>2134</v>
      </c>
      <c r="J818" s="43">
        <v>1348</v>
      </c>
      <c r="K818" s="186" t="s">
        <v>310</v>
      </c>
      <c r="L818" s="191" t="s">
        <v>2339</v>
      </c>
      <c r="N818" s="211" t="s">
        <v>2206</v>
      </c>
      <c r="O818" s="211" t="str">
        <f>INDEX('Standard Descriptions'!$E:$E,MATCH(Guidance!E818,'Standard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8" s="290" t="s">
        <v>2207</v>
      </c>
      <c r="Q818" s="290" t="s">
        <v>310</v>
      </c>
      <c r="R818" s="290" t="str">
        <f t="shared" si="62"/>
        <v>Other Metals Shift to Electricity</v>
      </c>
      <c r="S818" s="290" t="str">
        <f t="shared" si="63"/>
        <v>//**Other Metals Shift to Electricity: **</v>
      </c>
      <c r="T818" s="277" t="str">
        <f t="shared" si="64"/>
        <v>//**Other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19" spans="1:20" x14ac:dyDescent="0.25">
      <c r="A819" s="277" t="s">
        <v>2208</v>
      </c>
      <c r="C819" s="191" t="s">
        <v>753</v>
      </c>
      <c r="D819" s="191" t="s">
        <v>830</v>
      </c>
      <c r="E819" s="191" t="s">
        <v>831</v>
      </c>
      <c r="F819" s="193" t="s">
        <v>2095</v>
      </c>
      <c r="G819" s="186" t="s">
        <v>806</v>
      </c>
      <c r="H819" s="183" t="s">
        <v>2143</v>
      </c>
      <c r="I819" s="186" t="s">
        <v>2133</v>
      </c>
      <c r="J819" s="43">
        <v>1349</v>
      </c>
      <c r="K819" s="186" t="s">
        <v>332</v>
      </c>
      <c r="L819" s="186"/>
      <c r="N819" s="211" t="s">
        <v>2206</v>
      </c>
      <c r="O819" s="211" t="str">
        <f>INDEX('Standard Descriptions'!$E:$E,MATCH(Guidance!E819,'Standard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9" s="290" t="s">
        <v>2207</v>
      </c>
      <c r="Q819" s="290" t="s">
        <v>310</v>
      </c>
      <c r="R819" s="290" t="str">
        <f t="shared" si="62"/>
        <v>Other Metals Shift to Coal</v>
      </c>
      <c r="S819" s="290" t="str">
        <f t="shared" si="63"/>
        <v>//**Other Metals Shift to Coal: **</v>
      </c>
      <c r="T819" s="277" t="str">
        <f t="shared" si="64"/>
        <v/>
      </c>
    </row>
    <row r="820" spans="1:20" x14ac:dyDescent="0.25">
      <c r="A820" s="277" t="s">
        <v>2208</v>
      </c>
      <c r="C820" s="191" t="s">
        <v>753</v>
      </c>
      <c r="D820" s="191" t="s">
        <v>830</v>
      </c>
      <c r="E820" s="191" t="s">
        <v>831</v>
      </c>
      <c r="F820" s="193" t="s">
        <v>2095</v>
      </c>
      <c r="G820" s="186" t="s">
        <v>808</v>
      </c>
      <c r="H820" s="183" t="s">
        <v>2143</v>
      </c>
      <c r="I820" s="186" t="s">
        <v>2132</v>
      </c>
      <c r="J820" s="43">
        <v>1350</v>
      </c>
      <c r="K820" s="186" t="s">
        <v>332</v>
      </c>
      <c r="L820" s="186"/>
      <c r="N820" s="211" t="s">
        <v>2206</v>
      </c>
      <c r="O820" s="211" t="str">
        <f>INDEX('Standard Descriptions'!$E:$E,MATCH(Guidance!E820,'Standard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0" s="290" t="s">
        <v>2207</v>
      </c>
      <c r="Q820" s="290" t="s">
        <v>310</v>
      </c>
      <c r="R820" s="290" t="str">
        <f t="shared" si="62"/>
        <v>Other Metals Shift to Natural Gas</v>
      </c>
      <c r="S820" s="290" t="str">
        <f t="shared" si="63"/>
        <v>//**Other Metals Shift to Natural Gas: **</v>
      </c>
      <c r="T820" s="277" t="str">
        <f t="shared" si="64"/>
        <v/>
      </c>
    </row>
    <row r="821" spans="1:20" x14ac:dyDescent="0.25">
      <c r="A821" s="277" t="s">
        <v>2208</v>
      </c>
      <c r="C821" s="191" t="s">
        <v>753</v>
      </c>
      <c r="D821" s="191" t="s">
        <v>830</v>
      </c>
      <c r="E821" s="191" t="s">
        <v>831</v>
      </c>
      <c r="F821" s="193" t="s">
        <v>2095</v>
      </c>
      <c r="G821" s="186" t="s">
        <v>810</v>
      </c>
      <c r="H821" s="183" t="s">
        <v>2143</v>
      </c>
      <c r="I821" s="186" t="s">
        <v>2131</v>
      </c>
      <c r="J821" s="43">
        <v>1351</v>
      </c>
      <c r="K821" s="186" t="s">
        <v>332</v>
      </c>
      <c r="L821" s="186"/>
      <c r="N821" s="211" t="s">
        <v>2206</v>
      </c>
      <c r="O821" s="211" t="str">
        <f>INDEX('Standard Descriptions'!$E:$E,MATCH(Guidance!E821,'Standard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1" s="290" t="s">
        <v>2207</v>
      </c>
      <c r="Q821" s="290" t="s">
        <v>310</v>
      </c>
      <c r="R821" s="290" t="str">
        <f t="shared" si="62"/>
        <v>Other Metals Shift to Biomass</v>
      </c>
      <c r="S821" s="290" t="str">
        <f t="shared" si="63"/>
        <v>//**Other Metals Shift to Biomass: **</v>
      </c>
      <c r="T821" s="277" t="str">
        <f t="shared" si="64"/>
        <v/>
      </c>
    </row>
    <row r="822" spans="1:20" x14ac:dyDescent="0.25">
      <c r="A822" s="277" t="s">
        <v>2208</v>
      </c>
      <c r="C822" s="191" t="s">
        <v>753</v>
      </c>
      <c r="D822" s="191" t="s">
        <v>830</v>
      </c>
      <c r="E822" s="191" t="s">
        <v>831</v>
      </c>
      <c r="F822" s="193" t="s">
        <v>2095</v>
      </c>
      <c r="G822" s="186" t="s">
        <v>812</v>
      </c>
      <c r="H822" s="183" t="s">
        <v>2143</v>
      </c>
      <c r="I822" s="186" t="s">
        <v>2130</v>
      </c>
      <c r="J822" s="43">
        <v>1352</v>
      </c>
      <c r="K822" s="186" t="s">
        <v>332</v>
      </c>
      <c r="L822" s="186"/>
      <c r="N822" s="211" t="s">
        <v>2206</v>
      </c>
      <c r="O822" s="211" t="str">
        <f>INDEX('Standard Descriptions'!$E:$E,MATCH(Guidance!E822,'Standard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2" s="290" t="s">
        <v>2207</v>
      </c>
      <c r="Q822" s="290" t="s">
        <v>310</v>
      </c>
      <c r="R822" s="290" t="str">
        <f t="shared" si="62"/>
        <v>Other Metals Shift to Petroleum</v>
      </c>
      <c r="S822" s="290" t="str">
        <f t="shared" si="63"/>
        <v>//**Other Metals Shift to Petroleum: **</v>
      </c>
      <c r="T822" s="277" t="str">
        <f t="shared" si="64"/>
        <v/>
      </c>
    </row>
    <row r="823" spans="1:20" x14ac:dyDescent="0.25">
      <c r="A823" s="277" t="s">
        <v>2208</v>
      </c>
      <c r="C823" s="191" t="s">
        <v>753</v>
      </c>
      <c r="D823" s="191" t="s">
        <v>830</v>
      </c>
      <c r="E823" s="191" t="s">
        <v>831</v>
      </c>
      <c r="F823" s="193" t="s">
        <v>2095</v>
      </c>
      <c r="G823" s="186" t="s">
        <v>814</v>
      </c>
      <c r="H823" s="183" t="s">
        <v>2143</v>
      </c>
      <c r="I823" s="186" t="s">
        <v>2129</v>
      </c>
      <c r="J823" s="43">
        <v>1353</v>
      </c>
      <c r="K823" s="186" t="s">
        <v>332</v>
      </c>
      <c r="L823" s="186"/>
      <c r="N823" s="211" t="s">
        <v>2206</v>
      </c>
      <c r="O823" s="211" t="str">
        <f>INDEX('Standard Descriptions'!$E:$E,MATCH(Guidance!E823,'Standard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3" s="290" t="s">
        <v>2207</v>
      </c>
      <c r="Q823" s="290" t="s">
        <v>310</v>
      </c>
      <c r="R823" s="290" t="str">
        <f t="shared" si="62"/>
        <v>Other Metals Shift to Purchased Heat</v>
      </c>
      <c r="S823" s="290" t="str">
        <f t="shared" si="63"/>
        <v>//**Other Metals Shift to Purchased Heat: **</v>
      </c>
      <c r="T823" s="277" t="str">
        <f t="shared" si="64"/>
        <v/>
      </c>
    </row>
    <row r="824" spans="1:20" x14ac:dyDescent="0.25">
      <c r="A824" s="277" t="s">
        <v>2208</v>
      </c>
      <c r="C824" s="191" t="s">
        <v>753</v>
      </c>
      <c r="D824" s="191" t="s">
        <v>830</v>
      </c>
      <c r="E824" s="191" t="s">
        <v>831</v>
      </c>
      <c r="F824" s="193" t="s">
        <v>2095</v>
      </c>
      <c r="G824" s="186" t="s">
        <v>816</v>
      </c>
      <c r="H824" s="183" t="s">
        <v>2143</v>
      </c>
      <c r="I824" s="186" t="s">
        <v>2128</v>
      </c>
      <c r="J824" s="43">
        <v>1354</v>
      </c>
      <c r="K824" s="186" t="s">
        <v>332</v>
      </c>
      <c r="L824" s="186"/>
      <c r="N824" s="211" t="s">
        <v>2206</v>
      </c>
      <c r="O824" s="211" t="str">
        <f>INDEX('Standard Descriptions'!$E:$E,MATCH(Guidance!E824,'Standard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4" s="290" t="s">
        <v>2207</v>
      </c>
      <c r="Q824" s="290" t="s">
        <v>310</v>
      </c>
      <c r="R824" s="290" t="str">
        <f t="shared" si="62"/>
        <v>Other Metals Shift to Crude Oil</v>
      </c>
      <c r="S824" s="290" t="str">
        <f t="shared" si="63"/>
        <v>//**Other Metals Shift to Crude Oil: **</v>
      </c>
      <c r="T824" s="277" t="str">
        <f t="shared" si="64"/>
        <v/>
      </c>
    </row>
    <row r="825" spans="1:20" x14ac:dyDescent="0.25">
      <c r="A825" s="277" t="s">
        <v>2208</v>
      </c>
      <c r="C825" s="191" t="s">
        <v>753</v>
      </c>
      <c r="D825" s="191" t="s">
        <v>830</v>
      </c>
      <c r="E825" s="191" t="s">
        <v>831</v>
      </c>
      <c r="F825" s="193" t="s">
        <v>2095</v>
      </c>
      <c r="G825" s="186" t="s">
        <v>818</v>
      </c>
      <c r="H825" s="183" t="s">
        <v>2143</v>
      </c>
      <c r="I825" s="186" t="s">
        <v>2127</v>
      </c>
      <c r="J825" s="43">
        <v>1355</v>
      </c>
      <c r="K825" s="186" t="s">
        <v>332</v>
      </c>
      <c r="L825" s="186"/>
      <c r="N825" s="211" t="s">
        <v>2206</v>
      </c>
      <c r="O825" s="211" t="str">
        <f>INDEX('Standard Descriptions'!$E:$E,MATCH(Guidance!E825,'Standard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5" s="290" t="s">
        <v>2207</v>
      </c>
      <c r="Q825" s="290" t="s">
        <v>310</v>
      </c>
      <c r="R825" s="290" t="str">
        <f t="shared" si="62"/>
        <v>Other Metals Shift to Heavy or Residual Oil</v>
      </c>
      <c r="S825" s="290" t="str">
        <f t="shared" si="63"/>
        <v>//**Other Metals Shift to Heavy or Residual Oil: **</v>
      </c>
      <c r="T825" s="277" t="str">
        <f t="shared" si="64"/>
        <v/>
      </c>
    </row>
    <row r="826" spans="1:20" x14ac:dyDescent="0.25">
      <c r="A826" s="277" t="s">
        <v>2208</v>
      </c>
      <c r="C826" s="191" t="s">
        <v>753</v>
      </c>
      <c r="D826" s="191" t="s">
        <v>830</v>
      </c>
      <c r="E826" s="191" t="s">
        <v>831</v>
      </c>
      <c r="F826" s="193" t="s">
        <v>2095</v>
      </c>
      <c r="G826" s="186" t="s">
        <v>820</v>
      </c>
      <c r="H826" s="183" t="s">
        <v>2143</v>
      </c>
      <c r="I826" s="186" t="s">
        <v>2126</v>
      </c>
      <c r="J826" s="43">
        <v>1356</v>
      </c>
      <c r="K826" s="186" t="s">
        <v>332</v>
      </c>
      <c r="L826" s="186"/>
      <c r="N826" s="211" t="s">
        <v>2206</v>
      </c>
      <c r="O826" s="211" t="str">
        <f>INDEX('Standard Descriptions'!$E:$E,MATCH(Guidance!E826,'Standard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6" s="290" t="s">
        <v>2207</v>
      </c>
      <c r="Q826" s="290" t="s">
        <v>310</v>
      </c>
      <c r="R826" s="290" t="str">
        <f t="shared" si="62"/>
        <v>Other Metals Shift to LPG Propane or Butane</v>
      </c>
      <c r="S826" s="290" t="str">
        <f t="shared" si="63"/>
        <v>//**Other Metals Shift to LPG Propane or Butane: **</v>
      </c>
      <c r="T826" s="277" t="str">
        <f t="shared" si="64"/>
        <v/>
      </c>
    </row>
    <row r="827" spans="1:20" x14ac:dyDescent="0.25">
      <c r="A827" s="277" t="s">
        <v>2208</v>
      </c>
      <c r="C827" s="191" t="s">
        <v>753</v>
      </c>
      <c r="D827" s="191" t="s">
        <v>830</v>
      </c>
      <c r="E827" s="191" t="s">
        <v>831</v>
      </c>
      <c r="F827" s="193" t="s">
        <v>2095</v>
      </c>
      <c r="G827" s="186" t="s">
        <v>822</v>
      </c>
      <c r="H827" s="183" t="s">
        <v>2143</v>
      </c>
      <c r="I827" s="186" t="s">
        <v>2124</v>
      </c>
      <c r="J827" s="43">
        <v>1357</v>
      </c>
      <c r="K827" s="186" t="s">
        <v>310</v>
      </c>
      <c r="L827" s="191" t="s">
        <v>2339</v>
      </c>
      <c r="N827" s="211" t="s">
        <v>2206</v>
      </c>
      <c r="O827" s="211" t="str">
        <f>INDEX('Standard Descriptions'!$E:$E,MATCH(Guidance!E827,'Standard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7" s="290" t="s">
        <v>2207</v>
      </c>
      <c r="Q827" s="290" t="s">
        <v>310</v>
      </c>
      <c r="R827" s="290" t="str">
        <f t="shared" si="62"/>
        <v>Other Metals Shift to Hydrogen</v>
      </c>
      <c r="S827" s="290" t="str">
        <f t="shared" si="63"/>
        <v>//**Other Metals Shift to Hydrogen: **</v>
      </c>
      <c r="T827" s="277" t="str">
        <f t="shared" si="64"/>
        <v>//**Other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28" spans="1:20" x14ac:dyDescent="0.25">
      <c r="A828" s="277" t="s">
        <v>2208</v>
      </c>
      <c r="C828" s="191" t="s">
        <v>753</v>
      </c>
      <c r="D828" s="191" t="s">
        <v>830</v>
      </c>
      <c r="E828" s="191" t="s">
        <v>831</v>
      </c>
      <c r="F828" s="193" t="s">
        <v>2093</v>
      </c>
      <c r="G828" s="186" t="s">
        <v>799</v>
      </c>
      <c r="H828" s="183" t="s">
        <v>2142</v>
      </c>
      <c r="I828" s="186" t="s">
        <v>2134</v>
      </c>
      <c r="J828" s="43">
        <v>1358</v>
      </c>
      <c r="K828" s="186" t="s">
        <v>310</v>
      </c>
      <c r="L828" s="191" t="s">
        <v>2339</v>
      </c>
      <c r="N828" s="211" t="s">
        <v>2206</v>
      </c>
      <c r="O828" s="211" t="str">
        <f>INDEX('Standard Descriptions'!$E:$E,MATCH(Guidance!E828,'Standard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8" s="290" t="s">
        <v>2207</v>
      </c>
      <c r="Q828" s="290" t="s">
        <v>310</v>
      </c>
      <c r="R828" s="290" t="str">
        <f t="shared" si="62"/>
        <v>Metal Products Except Machinery and Vehicles Shift to Electricity</v>
      </c>
      <c r="S828" s="290" t="str">
        <f t="shared" si="63"/>
        <v>//**Metal Products Except Machinery and Vehicles Shift to Electricity: **</v>
      </c>
      <c r="T828" s="277" t="str">
        <f t="shared" si="64"/>
        <v>//**Metal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29" spans="1:20" x14ac:dyDescent="0.25">
      <c r="A829" s="277" t="s">
        <v>2208</v>
      </c>
      <c r="C829" s="191" t="s">
        <v>753</v>
      </c>
      <c r="D829" s="191" t="s">
        <v>830</v>
      </c>
      <c r="E829" s="191" t="s">
        <v>831</v>
      </c>
      <c r="F829" s="193" t="s">
        <v>2093</v>
      </c>
      <c r="G829" s="186" t="s">
        <v>806</v>
      </c>
      <c r="H829" s="183" t="s">
        <v>2142</v>
      </c>
      <c r="I829" s="186" t="s">
        <v>2133</v>
      </c>
      <c r="J829" s="43">
        <v>1359</v>
      </c>
      <c r="K829" s="186" t="s">
        <v>332</v>
      </c>
      <c r="L829" s="186"/>
      <c r="N829" s="211" t="s">
        <v>2206</v>
      </c>
      <c r="O829" s="211" t="str">
        <f>INDEX('Standard Descriptions'!$E:$E,MATCH(Guidance!E829,'Standard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9" s="290" t="s">
        <v>2207</v>
      </c>
      <c r="Q829" s="290" t="s">
        <v>310</v>
      </c>
      <c r="R829" s="290" t="str">
        <f t="shared" si="62"/>
        <v>Metal Products Except Machinery and Vehicles Shift to Coal</v>
      </c>
      <c r="S829" s="290" t="str">
        <f t="shared" si="63"/>
        <v>//**Metal Products Except Machinery and Vehicles Shift to Coal: **</v>
      </c>
      <c r="T829" s="277" t="str">
        <f t="shared" si="64"/>
        <v/>
      </c>
    </row>
    <row r="830" spans="1:20" x14ac:dyDescent="0.25">
      <c r="A830" s="277" t="s">
        <v>2208</v>
      </c>
      <c r="C830" s="191" t="s">
        <v>753</v>
      </c>
      <c r="D830" s="191" t="s">
        <v>830</v>
      </c>
      <c r="E830" s="191" t="s">
        <v>831</v>
      </c>
      <c r="F830" s="193" t="s">
        <v>2093</v>
      </c>
      <c r="G830" s="186" t="s">
        <v>808</v>
      </c>
      <c r="H830" s="183" t="s">
        <v>2142</v>
      </c>
      <c r="I830" s="186" t="s">
        <v>2132</v>
      </c>
      <c r="J830" s="43">
        <v>1360</v>
      </c>
      <c r="K830" s="186" t="s">
        <v>332</v>
      </c>
      <c r="L830" s="186"/>
      <c r="N830" s="211" t="s">
        <v>2206</v>
      </c>
      <c r="O830" s="211" t="str">
        <f>INDEX('Standard Descriptions'!$E:$E,MATCH(Guidance!E830,'Standard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0" s="290" t="s">
        <v>2207</v>
      </c>
      <c r="Q830" s="290" t="s">
        <v>310</v>
      </c>
      <c r="R830" s="290" t="str">
        <f t="shared" si="62"/>
        <v>Metal Products Except Machinery and Vehicles Shift to Natural Gas</v>
      </c>
      <c r="S830" s="290" t="str">
        <f t="shared" si="63"/>
        <v>//**Metal Products Except Machinery and Vehicles Shift to Natural Gas: **</v>
      </c>
      <c r="T830" s="277" t="str">
        <f t="shared" si="64"/>
        <v/>
      </c>
    </row>
    <row r="831" spans="1:20" x14ac:dyDescent="0.25">
      <c r="A831" s="277" t="s">
        <v>2208</v>
      </c>
      <c r="C831" s="191" t="s">
        <v>753</v>
      </c>
      <c r="D831" s="191" t="s">
        <v>830</v>
      </c>
      <c r="E831" s="191" t="s">
        <v>831</v>
      </c>
      <c r="F831" s="193" t="s">
        <v>2093</v>
      </c>
      <c r="G831" s="186" t="s">
        <v>810</v>
      </c>
      <c r="H831" s="183" t="s">
        <v>2142</v>
      </c>
      <c r="I831" s="186" t="s">
        <v>2131</v>
      </c>
      <c r="J831" s="43">
        <v>1361</v>
      </c>
      <c r="K831" s="186" t="s">
        <v>332</v>
      </c>
      <c r="L831" s="186"/>
      <c r="N831" s="211" t="s">
        <v>2206</v>
      </c>
      <c r="O831" s="211" t="str">
        <f>INDEX('Standard Descriptions'!$E:$E,MATCH(Guidance!E831,'Standard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1" s="290" t="s">
        <v>2207</v>
      </c>
      <c r="Q831" s="290" t="s">
        <v>310</v>
      </c>
      <c r="R831" s="290" t="str">
        <f t="shared" si="62"/>
        <v>Metal Products Except Machinery and Vehicles Shift to Biomass</v>
      </c>
      <c r="S831" s="290" t="str">
        <f t="shared" si="63"/>
        <v>//**Metal Products Except Machinery and Vehicles Shift to Biomass: **</v>
      </c>
      <c r="T831" s="277" t="str">
        <f t="shared" si="64"/>
        <v/>
      </c>
    </row>
    <row r="832" spans="1:20" x14ac:dyDescent="0.25">
      <c r="A832" s="277" t="s">
        <v>2208</v>
      </c>
      <c r="C832" s="191" t="s">
        <v>753</v>
      </c>
      <c r="D832" s="191" t="s">
        <v>830</v>
      </c>
      <c r="E832" s="191" t="s">
        <v>831</v>
      </c>
      <c r="F832" s="193" t="s">
        <v>2093</v>
      </c>
      <c r="G832" s="186" t="s">
        <v>812</v>
      </c>
      <c r="H832" s="183" t="s">
        <v>2142</v>
      </c>
      <c r="I832" s="186" t="s">
        <v>2130</v>
      </c>
      <c r="J832" s="43">
        <v>1362</v>
      </c>
      <c r="K832" s="186" t="s">
        <v>332</v>
      </c>
      <c r="L832" s="186"/>
      <c r="N832" s="211" t="s">
        <v>2206</v>
      </c>
      <c r="O832" s="211" t="str">
        <f>INDEX('Standard Descriptions'!$E:$E,MATCH(Guidance!E832,'Standard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2" s="290" t="s">
        <v>2207</v>
      </c>
      <c r="Q832" s="290" t="s">
        <v>310</v>
      </c>
      <c r="R832" s="290" t="str">
        <f t="shared" si="62"/>
        <v>Metal Products Except Machinery and Vehicles Shift to Petroleum</v>
      </c>
      <c r="S832" s="290" t="str">
        <f t="shared" si="63"/>
        <v>//**Metal Products Except Machinery and Vehicles Shift to Petroleum: **</v>
      </c>
      <c r="T832" s="277" t="str">
        <f t="shared" si="64"/>
        <v/>
      </c>
    </row>
    <row r="833" spans="1:20" x14ac:dyDescent="0.25">
      <c r="A833" s="277" t="s">
        <v>2208</v>
      </c>
      <c r="C833" s="191" t="s">
        <v>753</v>
      </c>
      <c r="D833" s="191" t="s">
        <v>830</v>
      </c>
      <c r="E833" s="191" t="s">
        <v>831</v>
      </c>
      <c r="F833" s="193" t="s">
        <v>2093</v>
      </c>
      <c r="G833" s="186" t="s">
        <v>814</v>
      </c>
      <c r="H833" s="183" t="s">
        <v>2142</v>
      </c>
      <c r="I833" s="186" t="s">
        <v>2129</v>
      </c>
      <c r="J833" s="43">
        <v>1363</v>
      </c>
      <c r="K833" s="186" t="s">
        <v>332</v>
      </c>
      <c r="L833" s="186"/>
      <c r="N833" s="211" t="s">
        <v>2206</v>
      </c>
      <c r="O833" s="211" t="str">
        <f>INDEX('Standard Descriptions'!$E:$E,MATCH(Guidance!E833,'Standard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3" s="290" t="s">
        <v>2207</v>
      </c>
      <c r="Q833" s="290" t="s">
        <v>310</v>
      </c>
      <c r="R833" s="290" t="str">
        <f t="shared" si="62"/>
        <v>Metal Products Except Machinery and Vehicles Shift to Purchased Heat</v>
      </c>
      <c r="S833" s="290" t="str">
        <f t="shared" si="63"/>
        <v>//**Metal Products Except Machinery and Vehicles Shift to Purchased Heat: **</v>
      </c>
      <c r="T833" s="277" t="str">
        <f t="shared" si="64"/>
        <v/>
      </c>
    </row>
    <row r="834" spans="1:20" x14ac:dyDescent="0.25">
      <c r="A834" s="277" t="s">
        <v>2208</v>
      </c>
      <c r="C834" s="191" t="s">
        <v>753</v>
      </c>
      <c r="D834" s="191" t="s">
        <v>830</v>
      </c>
      <c r="E834" s="191" t="s">
        <v>831</v>
      </c>
      <c r="F834" s="193" t="s">
        <v>2093</v>
      </c>
      <c r="G834" s="186" t="s">
        <v>816</v>
      </c>
      <c r="H834" s="183" t="s">
        <v>2142</v>
      </c>
      <c r="I834" s="186" t="s">
        <v>2128</v>
      </c>
      <c r="J834" s="43">
        <v>1364</v>
      </c>
      <c r="K834" s="186" t="s">
        <v>332</v>
      </c>
      <c r="L834" s="186"/>
      <c r="N834" s="211" t="s">
        <v>2206</v>
      </c>
      <c r="O834" s="211" t="str">
        <f>INDEX('Standard Descriptions'!$E:$E,MATCH(Guidance!E834,'Standard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4" s="290" t="s">
        <v>2207</v>
      </c>
      <c r="Q834" s="290" t="s">
        <v>310</v>
      </c>
      <c r="R834" s="290" t="str">
        <f t="shared" si="62"/>
        <v>Metal Products Except Machinery and Vehicles Shift to Crude Oil</v>
      </c>
      <c r="S834" s="290" t="str">
        <f t="shared" si="63"/>
        <v>//**Metal Products Except Machinery and Vehicles Shift to Crude Oil: **</v>
      </c>
      <c r="T834" s="277" t="str">
        <f t="shared" si="64"/>
        <v/>
      </c>
    </row>
    <row r="835" spans="1:20" x14ac:dyDescent="0.25">
      <c r="A835" s="277" t="s">
        <v>2208</v>
      </c>
      <c r="C835" s="191" t="s">
        <v>753</v>
      </c>
      <c r="D835" s="191" t="s">
        <v>830</v>
      </c>
      <c r="E835" s="191" t="s">
        <v>831</v>
      </c>
      <c r="F835" s="193" t="s">
        <v>2093</v>
      </c>
      <c r="G835" s="186" t="s">
        <v>818</v>
      </c>
      <c r="H835" s="183" t="s">
        <v>2142</v>
      </c>
      <c r="I835" s="186" t="s">
        <v>2127</v>
      </c>
      <c r="J835" s="43">
        <v>1365</v>
      </c>
      <c r="K835" s="186" t="s">
        <v>332</v>
      </c>
      <c r="L835" s="186"/>
      <c r="N835" s="211" t="s">
        <v>2206</v>
      </c>
      <c r="O835" s="211" t="str">
        <f>INDEX('Standard Descriptions'!$E:$E,MATCH(Guidance!E835,'Standard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5" s="290" t="s">
        <v>2207</v>
      </c>
      <c r="Q835" s="290" t="s">
        <v>310</v>
      </c>
      <c r="R835" s="290" t="str">
        <f t="shared" si="62"/>
        <v>Metal Products Except Machinery and Vehicles Shift to Heavy or Residual Oil</v>
      </c>
      <c r="S835" s="290" t="str">
        <f t="shared" si="63"/>
        <v>//**Metal Products Except Machinery and Vehicles Shift to Heavy or Residual Oil: **</v>
      </c>
      <c r="T835" s="277" t="str">
        <f t="shared" si="64"/>
        <v/>
      </c>
    </row>
    <row r="836" spans="1:20" x14ac:dyDescent="0.25">
      <c r="A836" s="277" t="s">
        <v>2208</v>
      </c>
      <c r="C836" s="191" t="s">
        <v>753</v>
      </c>
      <c r="D836" s="191" t="s">
        <v>830</v>
      </c>
      <c r="E836" s="191" t="s">
        <v>831</v>
      </c>
      <c r="F836" s="193" t="s">
        <v>2093</v>
      </c>
      <c r="G836" s="186" t="s">
        <v>820</v>
      </c>
      <c r="H836" s="183" t="s">
        <v>2142</v>
      </c>
      <c r="I836" s="186" t="s">
        <v>2126</v>
      </c>
      <c r="J836" s="43">
        <v>1366</v>
      </c>
      <c r="K836" s="186" t="s">
        <v>332</v>
      </c>
      <c r="L836" s="186"/>
      <c r="N836" s="211" t="s">
        <v>2206</v>
      </c>
      <c r="O836" s="211" t="str">
        <f>INDEX('Standard Descriptions'!$E:$E,MATCH(Guidance!E836,'Standard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6" s="290" t="s">
        <v>2207</v>
      </c>
      <c r="Q836" s="290" t="s">
        <v>310</v>
      </c>
      <c r="R836" s="290" t="str">
        <f t="shared" si="62"/>
        <v>Metal Products Except Machinery and Vehicles Shift to LPG Propane or Butane</v>
      </c>
      <c r="S836" s="290" t="str">
        <f t="shared" si="63"/>
        <v>//**Metal Products Except Machinery and Vehicles Shift to LPG Propane or Butane: **</v>
      </c>
      <c r="T836" s="277" t="str">
        <f t="shared" si="64"/>
        <v/>
      </c>
    </row>
    <row r="837" spans="1:20" x14ac:dyDescent="0.25">
      <c r="A837" s="277" t="s">
        <v>2208</v>
      </c>
      <c r="C837" s="191" t="s">
        <v>753</v>
      </c>
      <c r="D837" s="191" t="s">
        <v>830</v>
      </c>
      <c r="E837" s="191" t="s">
        <v>831</v>
      </c>
      <c r="F837" s="193" t="s">
        <v>2093</v>
      </c>
      <c r="G837" s="186" t="s">
        <v>822</v>
      </c>
      <c r="H837" s="183" t="s">
        <v>2142</v>
      </c>
      <c r="I837" s="186" t="s">
        <v>2124</v>
      </c>
      <c r="J837" s="43">
        <v>1367</v>
      </c>
      <c r="K837" s="186" t="s">
        <v>310</v>
      </c>
      <c r="L837" s="191" t="s">
        <v>2339</v>
      </c>
      <c r="N837" s="211" t="s">
        <v>2206</v>
      </c>
      <c r="O837" s="211" t="str">
        <f>INDEX('Standard Descriptions'!$E:$E,MATCH(Guidance!E837,'Standard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7" s="290" t="s">
        <v>2207</v>
      </c>
      <c r="Q837" s="290" t="s">
        <v>310</v>
      </c>
      <c r="R837" s="290" t="str">
        <f t="shared" si="62"/>
        <v>Metal Products Except Machinery and Vehicles Shift to Hydrogen</v>
      </c>
      <c r="S837" s="290" t="str">
        <f t="shared" si="63"/>
        <v>//**Metal Products Except Machinery and Vehicles Shift to Hydrogen: **</v>
      </c>
      <c r="T837" s="277" t="str">
        <f t="shared" si="64"/>
        <v>//**Metal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38" spans="1:20" x14ac:dyDescent="0.25">
      <c r="A838" s="277" t="s">
        <v>2208</v>
      </c>
      <c r="C838" s="191" t="s">
        <v>753</v>
      </c>
      <c r="D838" s="191" t="s">
        <v>830</v>
      </c>
      <c r="E838" s="191" t="s">
        <v>831</v>
      </c>
      <c r="F838" s="193" t="s">
        <v>2091</v>
      </c>
      <c r="G838" s="186" t="s">
        <v>799</v>
      </c>
      <c r="H838" s="183" t="s">
        <v>2141</v>
      </c>
      <c r="I838" s="186" t="s">
        <v>2134</v>
      </c>
      <c r="J838" s="43">
        <v>1368</v>
      </c>
      <c r="K838" s="186" t="s">
        <v>310</v>
      </c>
      <c r="L838" s="191" t="s">
        <v>2339</v>
      </c>
      <c r="N838" s="211" t="s">
        <v>2206</v>
      </c>
      <c r="O838" s="211" t="str">
        <f>INDEX('Standard Descriptions'!$E:$E,MATCH(Guidance!E838,'Standard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8" s="290" t="s">
        <v>2207</v>
      </c>
      <c r="Q838" s="290" t="s">
        <v>310</v>
      </c>
      <c r="R838" s="290" t="str">
        <f t="shared" si="62"/>
        <v>Computers and Electronics Shift to Electricity</v>
      </c>
      <c r="S838" s="290" t="str">
        <f t="shared" si="63"/>
        <v>//**Computers and Electronics Shift to Electricity: **</v>
      </c>
      <c r="T838" s="277" t="str">
        <f t="shared" si="64"/>
        <v>//**Computers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39" spans="1:20" x14ac:dyDescent="0.25">
      <c r="A839" s="277" t="s">
        <v>2208</v>
      </c>
      <c r="C839" s="191" t="s">
        <v>753</v>
      </c>
      <c r="D839" s="191" t="s">
        <v>830</v>
      </c>
      <c r="E839" s="191" t="s">
        <v>831</v>
      </c>
      <c r="F839" s="193" t="s">
        <v>2091</v>
      </c>
      <c r="G839" s="186" t="s">
        <v>806</v>
      </c>
      <c r="H839" s="183" t="s">
        <v>2141</v>
      </c>
      <c r="I839" s="186" t="s">
        <v>2133</v>
      </c>
      <c r="J839" s="43">
        <v>1369</v>
      </c>
      <c r="K839" s="186" t="s">
        <v>332</v>
      </c>
      <c r="L839" s="186"/>
      <c r="N839" s="211" t="s">
        <v>2206</v>
      </c>
      <c r="O839" s="211" t="str">
        <f>INDEX('Standard Descriptions'!$E:$E,MATCH(Guidance!E839,'Standard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9" s="290" t="s">
        <v>2207</v>
      </c>
      <c r="Q839" s="290" t="s">
        <v>310</v>
      </c>
      <c r="R839" s="290" t="str">
        <f t="shared" si="62"/>
        <v>Computers and Electronics Shift to Coal</v>
      </c>
      <c r="S839" s="290" t="str">
        <f t="shared" si="63"/>
        <v>//**Computers and Electronics Shift to Coal: **</v>
      </c>
      <c r="T839" s="277" t="str">
        <f t="shared" si="64"/>
        <v/>
      </c>
    </row>
    <row r="840" spans="1:20" x14ac:dyDescent="0.25">
      <c r="A840" s="277" t="s">
        <v>2208</v>
      </c>
      <c r="C840" s="191" t="s">
        <v>753</v>
      </c>
      <c r="D840" s="191" t="s">
        <v>830</v>
      </c>
      <c r="E840" s="191" t="s">
        <v>831</v>
      </c>
      <c r="F840" s="193" t="s">
        <v>2091</v>
      </c>
      <c r="G840" s="186" t="s">
        <v>808</v>
      </c>
      <c r="H840" s="183" t="s">
        <v>2141</v>
      </c>
      <c r="I840" s="186" t="s">
        <v>2132</v>
      </c>
      <c r="J840" s="43">
        <v>1370</v>
      </c>
      <c r="K840" s="186" t="s">
        <v>332</v>
      </c>
      <c r="L840" s="186"/>
      <c r="N840" s="211" t="s">
        <v>2206</v>
      </c>
      <c r="O840" s="211" t="str">
        <f>INDEX('Standard Descriptions'!$E:$E,MATCH(Guidance!E840,'Standard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0" s="290" t="s">
        <v>2207</v>
      </c>
      <c r="Q840" s="290" t="s">
        <v>310</v>
      </c>
      <c r="R840" s="290" t="str">
        <f t="shared" si="62"/>
        <v>Computers and Electronics Shift to Natural Gas</v>
      </c>
      <c r="S840" s="290" t="str">
        <f t="shared" si="63"/>
        <v>//**Computers and Electronics Shift to Natural Gas: **</v>
      </c>
      <c r="T840" s="277" t="str">
        <f t="shared" si="64"/>
        <v/>
      </c>
    </row>
    <row r="841" spans="1:20" x14ac:dyDescent="0.25">
      <c r="A841" s="277" t="s">
        <v>2208</v>
      </c>
      <c r="C841" s="191" t="s">
        <v>753</v>
      </c>
      <c r="D841" s="191" t="s">
        <v>830</v>
      </c>
      <c r="E841" s="191" t="s">
        <v>831</v>
      </c>
      <c r="F841" s="193" t="s">
        <v>2091</v>
      </c>
      <c r="G841" s="186" t="s">
        <v>810</v>
      </c>
      <c r="H841" s="183" t="s">
        <v>2141</v>
      </c>
      <c r="I841" s="186" t="s">
        <v>2131</v>
      </c>
      <c r="J841" s="43">
        <v>1371</v>
      </c>
      <c r="K841" s="186" t="s">
        <v>332</v>
      </c>
      <c r="L841" s="186"/>
      <c r="N841" s="211" t="s">
        <v>2206</v>
      </c>
      <c r="O841" s="211" t="str">
        <f>INDEX('Standard Descriptions'!$E:$E,MATCH(Guidance!E841,'Standard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1" s="290" t="s">
        <v>2207</v>
      </c>
      <c r="Q841" s="290" t="s">
        <v>310</v>
      </c>
      <c r="R841" s="290" t="str">
        <f t="shared" si="62"/>
        <v>Computers and Electronics Shift to Biomass</v>
      </c>
      <c r="S841" s="290" t="str">
        <f t="shared" si="63"/>
        <v>//**Computers and Electronics Shift to Biomass: **</v>
      </c>
      <c r="T841" s="277" t="str">
        <f t="shared" si="64"/>
        <v/>
      </c>
    </row>
    <row r="842" spans="1:20" x14ac:dyDescent="0.25">
      <c r="A842" s="277" t="s">
        <v>2208</v>
      </c>
      <c r="C842" s="191" t="s">
        <v>753</v>
      </c>
      <c r="D842" s="191" t="s">
        <v>830</v>
      </c>
      <c r="E842" s="191" t="s">
        <v>831</v>
      </c>
      <c r="F842" s="193" t="s">
        <v>2091</v>
      </c>
      <c r="G842" s="186" t="s">
        <v>812</v>
      </c>
      <c r="H842" s="183" t="s">
        <v>2141</v>
      </c>
      <c r="I842" s="186" t="s">
        <v>2130</v>
      </c>
      <c r="J842" s="43">
        <v>1372</v>
      </c>
      <c r="K842" s="186" t="s">
        <v>332</v>
      </c>
      <c r="L842" s="186"/>
      <c r="N842" s="211" t="s">
        <v>2206</v>
      </c>
      <c r="O842" s="211" t="str">
        <f>INDEX('Standard Descriptions'!$E:$E,MATCH(Guidance!E842,'Standard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2" s="290" t="s">
        <v>2207</v>
      </c>
      <c r="Q842" s="290" t="s">
        <v>310</v>
      </c>
      <c r="R842" s="290" t="str">
        <f t="shared" si="62"/>
        <v>Computers and Electronics Shift to Petroleum</v>
      </c>
      <c r="S842" s="290" t="str">
        <f t="shared" si="63"/>
        <v>//**Computers and Electronics Shift to Petroleum: **</v>
      </c>
      <c r="T842" s="277" t="str">
        <f t="shared" si="64"/>
        <v/>
      </c>
    </row>
    <row r="843" spans="1:20" x14ac:dyDescent="0.25">
      <c r="A843" s="277" t="s">
        <v>2208</v>
      </c>
      <c r="C843" s="191" t="s">
        <v>753</v>
      </c>
      <c r="D843" s="191" t="s">
        <v>830</v>
      </c>
      <c r="E843" s="191" t="s">
        <v>831</v>
      </c>
      <c r="F843" s="193" t="s">
        <v>2091</v>
      </c>
      <c r="G843" s="186" t="s">
        <v>814</v>
      </c>
      <c r="H843" s="183" t="s">
        <v>2141</v>
      </c>
      <c r="I843" s="186" t="s">
        <v>2129</v>
      </c>
      <c r="J843" s="43">
        <v>1373</v>
      </c>
      <c r="K843" s="186" t="s">
        <v>332</v>
      </c>
      <c r="L843" s="186"/>
      <c r="N843" s="211" t="s">
        <v>2206</v>
      </c>
      <c r="O843" s="211" t="str">
        <f>INDEX('Standard Descriptions'!$E:$E,MATCH(Guidance!E843,'Standard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3" s="290" t="s">
        <v>2207</v>
      </c>
      <c r="Q843" s="290" t="s">
        <v>310</v>
      </c>
      <c r="R843" s="290" t="str">
        <f t="shared" si="62"/>
        <v>Computers and Electronics Shift to Purchased Heat</v>
      </c>
      <c r="S843" s="290" t="str">
        <f t="shared" si="63"/>
        <v>//**Computers and Electronics Shift to Purchased Heat: **</v>
      </c>
      <c r="T843" s="277" t="str">
        <f t="shared" si="64"/>
        <v/>
      </c>
    </row>
    <row r="844" spans="1:20" x14ac:dyDescent="0.25">
      <c r="A844" s="277" t="s">
        <v>2208</v>
      </c>
      <c r="C844" s="191" t="s">
        <v>753</v>
      </c>
      <c r="D844" s="191" t="s">
        <v>830</v>
      </c>
      <c r="E844" s="191" t="s">
        <v>831</v>
      </c>
      <c r="F844" s="193" t="s">
        <v>2091</v>
      </c>
      <c r="G844" s="186" t="s">
        <v>816</v>
      </c>
      <c r="H844" s="183" t="s">
        <v>2141</v>
      </c>
      <c r="I844" s="186" t="s">
        <v>2128</v>
      </c>
      <c r="J844" s="43">
        <v>1374</v>
      </c>
      <c r="K844" s="186" t="s">
        <v>332</v>
      </c>
      <c r="L844" s="186"/>
      <c r="N844" s="211" t="s">
        <v>2206</v>
      </c>
      <c r="O844" s="211" t="str">
        <f>INDEX('Standard Descriptions'!$E:$E,MATCH(Guidance!E844,'Standard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4" s="290" t="s">
        <v>2207</v>
      </c>
      <c r="Q844" s="290" t="s">
        <v>310</v>
      </c>
      <c r="R844" s="290" t="str">
        <f t="shared" si="62"/>
        <v>Computers and Electronics Shift to Crude Oil</v>
      </c>
      <c r="S844" s="290" t="str">
        <f t="shared" si="63"/>
        <v>//**Computers and Electronics Shift to Crude Oil: **</v>
      </c>
      <c r="T844" s="277" t="str">
        <f t="shared" si="64"/>
        <v/>
      </c>
    </row>
    <row r="845" spans="1:20" x14ac:dyDescent="0.25">
      <c r="A845" s="277" t="s">
        <v>2208</v>
      </c>
      <c r="C845" s="191" t="s">
        <v>753</v>
      </c>
      <c r="D845" s="191" t="s">
        <v>830</v>
      </c>
      <c r="E845" s="191" t="s">
        <v>831</v>
      </c>
      <c r="F845" s="193" t="s">
        <v>2091</v>
      </c>
      <c r="G845" s="186" t="s">
        <v>818</v>
      </c>
      <c r="H845" s="183" t="s">
        <v>2141</v>
      </c>
      <c r="I845" s="186" t="s">
        <v>2127</v>
      </c>
      <c r="J845" s="43">
        <v>1375</v>
      </c>
      <c r="K845" s="186" t="s">
        <v>332</v>
      </c>
      <c r="L845" s="186"/>
      <c r="N845" s="211" t="s">
        <v>2206</v>
      </c>
      <c r="O845" s="211" t="str">
        <f>INDEX('Standard Descriptions'!$E:$E,MATCH(Guidance!E845,'Standard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5" s="290" t="s">
        <v>2207</v>
      </c>
      <c r="Q845" s="290" t="s">
        <v>310</v>
      </c>
      <c r="R845" s="290" t="str">
        <f t="shared" si="62"/>
        <v>Computers and Electronics Shift to Heavy or Residual Oil</v>
      </c>
      <c r="S845" s="290" t="str">
        <f t="shared" si="63"/>
        <v>//**Computers and Electronics Shift to Heavy or Residual Oil: **</v>
      </c>
      <c r="T845" s="277" t="str">
        <f t="shared" si="64"/>
        <v/>
      </c>
    </row>
    <row r="846" spans="1:20" x14ac:dyDescent="0.25">
      <c r="A846" s="277" t="s">
        <v>2208</v>
      </c>
      <c r="C846" s="191" t="s">
        <v>753</v>
      </c>
      <c r="D846" s="191" t="s">
        <v>830</v>
      </c>
      <c r="E846" s="191" t="s">
        <v>831</v>
      </c>
      <c r="F846" s="193" t="s">
        <v>2091</v>
      </c>
      <c r="G846" s="186" t="s">
        <v>820</v>
      </c>
      <c r="H846" s="183" t="s">
        <v>2141</v>
      </c>
      <c r="I846" s="186" t="s">
        <v>2126</v>
      </c>
      <c r="J846" s="43">
        <v>1376</v>
      </c>
      <c r="K846" s="186" t="s">
        <v>332</v>
      </c>
      <c r="L846" s="186"/>
      <c r="N846" s="211" t="s">
        <v>2206</v>
      </c>
      <c r="O846" s="211" t="str">
        <f>INDEX('Standard Descriptions'!$E:$E,MATCH(Guidance!E846,'Standard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6" s="290" t="s">
        <v>2207</v>
      </c>
      <c r="Q846" s="290" t="s">
        <v>310</v>
      </c>
      <c r="R846" s="290" t="str">
        <f t="shared" si="62"/>
        <v>Computers and Electronics Shift to LPG Propane or Butane</v>
      </c>
      <c r="S846" s="290" t="str">
        <f t="shared" si="63"/>
        <v>//**Computers and Electronics Shift to LPG Propane or Butane: **</v>
      </c>
      <c r="T846" s="277" t="str">
        <f t="shared" si="64"/>
        <v/>
      </c>
    </row>
    <row r="847" spans="1:20" x14ac:dyDescent="0.25">
      <c r="A847" s="277" t="s">
        <v>2208</v>
      </c>
      <c r="C847" s="191" t="s">
        <v>753</v>
      </c>
      <c r="D847" s="191" t="s">
        <v>830</v>
      </c>
      <c r="E847" s="191" t="s">
        <v>831</v>
      </c>
      <c r="F847" s="193" t="s">
        <v>2091</v>
      </c>
      <c r="G847" s="186" t="s">
        <v>822</v>
      </c>
      <c r="H847" s="183" t="s">
        <v>2141</v>
      </c>
      <c r="I847" s="186" t="s">
        <v>2124</v>
      </c>
      <c r="J847" s="43">
        <v>1377</v>
      </c>
      <c r="K847" s="186" t="s">
        <v>310</v>
      </c>
      <c r="L847" s="191" t="s">
        <v>2339</v>
      </c>
      <c r="N847" s="211" t="s">
        <v>2206</v>
      </c>
      <c r="O847" s="211" t="str">
        <f>INDEX('Standard Descriptions'!$E:$E,MATCH(Guidance!E847,'Standard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7" s="290" t="s">
        <v>2207</v>
      </c>
      <c r="Q847" s="290" t="s">
        <v>310</v>
      </c>
      <c r="R847" s="290" t="str">
        <f t="shared" si="62"/>
        <v>Computers and Electronics Shift to Hydrogen</v>
      </c>
      <c r="S847" s="290" t="str">
        <f t="shared" si="63"/>
        <v>//**Computers and Electronics Shift to Hydrogen: **</v>
      </c>
      <c r="T847" s="277" t="str">
        <f t="shared" si="64"/>
        <v>//**Computers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48" spans="1:20" x14ac:dyDescent="0.25">
      <c r="A848" s="277" t="s">
        <v>2208</v>
      </c>
      <c r="C848" s="191" t="s">
        <v>753</v>
      </c>
      <c r="D848" s="191" t="s">
        <v>830</v>
      </c>
      <c r="E848" s="191" t="s">
        <v>831</v>
      </c>
      <c r="F848" s="193" t="s">
        <v>2089</v>
      </c>
      <c r="G848" s="186" t="s">
        <v>799</v>
      </c>
      <c r="H848" s="183" t="s">
        <v>2140</v>
      </c>
      <c r="I848" s="186" t="s">
        <v>2134</v>
      </c>
      <c r="J848" s="43">
        <v>1378</v>
      </c>
      <c r="K848" s="186" t="s">
        <v>310</v>
      </c>
      <c r="L848" s="191" t="s">
        <v>2339</v>
      </c>
      <c r="N848" s="211" t="s">
        <v>2206</v>
      </c>
      <c r="O848" s="211" t="str">
        <f>INDEX('Standard Descriptions'!$E:$E,MATCH(Guidance!E848,'Standard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8" s="290" t="s">
        <v>2207</v>
      </c>
      <c r="Q848" s="290" t="s">
        <v>310</v>
      </c>
      <c r="R848" s="290" t="str">
        <f t="shared" si="62"/>
        <v>Appliances and Electrical Equipment Shift to Electricity</v>
      </c>
      <c r="S848" s="290" t="str">
        <f t="shared" si="63"/>
        <v>//**Appliances and Electrical Equipment Shift to Electricity: **</v>
      </c>
      <c r="T848" s="277" t="str">
        <f t="shared" si="64"/>
        <v>//**Appliances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49" spans="1:20" x14ac:dyDescent="0.25">
      <c r="A849" s="277" t="s">
        <v>2208</v>
      </c>
      <c r="C849" s="191" t="s">
        <v>753</v>
      </c>
      <c r="D849" s="191" t="s">
        <v>830</v>
      </c>
      <c r="E849" s="191" t="s">
        <v>831</v>
      </c>
      <c r="F849" s="193" t="s">
        <v>2089</v>
      </c>
      <c r="G849" s="186" t="s">
        <v>806</v>
      </c>
      <c r="H849" s="183" t="s">
        <v>2140</v>
      </c>
      <c r="I849" s="186" t="s">
        <v>2133</v>
      </c>
      <c r="J849" s="43">
        <v>1379</v>
      </c>
      <c r="K849" s="186" t="s">
        <v>332</v>
      </c>
      <c r="L849" s="186"/>
      <c r="N849" s="211" t="s">
        <v>2206</v>
      </c>
      <c r="O849" s="211" t="str">
        <f>INDEX('Standard Descriptions'!$E:$E,MATCH(Guidance!E849,'Standard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9" s="290" t="s">
        <v>2207</v>
      </c>
      <c r="Q849" s="290" t="s">
        <v>310</v>
      </c>
      <c r="R849" s="290" t="str">
        <f t="shared" si="62"/>
        <v>Appliances and Electrical Equipment Shift to Coal</v>
      </c>
      <c r="S849" s="290" t="str">
        <f t="shared" si="63"/>
        <v>//**Appliances and Electrical Equipment Shift to Coal: **</v>
      </c>
      <c r="T849" s="277" t="str">
        <f t="shared" si="64"/>
        <v/>
      </c>
    </row>
    <row r="850" spans="1:20" x14ac:dyDescent="0.25">
      <c r="A850" s="277" t="s">
        <v>2208</v>
      </c>
      <c r="C850" s="191" t="s">
        <v>753</v>
      </c>
      <c r="D850" s="191" t="s">
        <v>830</v>
      </c>
      <c r="E850" s="191" t="s">
        <v>831</v>
      </c>
      <c r="F850" s="193" t="s">
        <v>2089</v>
      </c>
      <c r="G850" s="186" t="s">
        <v>808</v>
      </c>
      <c r="H850" s="183" t="s">
        <v>2140</v>
      </c>
      <c r="I850" s="186" t="s">
        <v>2132</v>
      </c>
      <c r="J850" s="43">
        <v>1380</v>
      </c>
      <c r="K850" s="186" t="s">
        <v>332</v>
      </c>
      <c r="L850" s="186"/>
      <c r="N850" s="211" t="s">
        <v>2206</v>
      </c>
      <c r="O850" s="211" t="str">
        <f>INDEX('Standard Descriptions'!$E:$E,MATCH(Guidance!E850,'Standard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0" s="290" t="s">
        <v>2207</v>
      </c>
      <c r="Q850" s="290" t="s">
        <v>310</v>
      </c>
      <c r="R850" s="290" t="str">
        <f t="shared" si="62"/>
        <v>Appliances and Electrical Equipment Shift to Natural Gas</v>
      </c>
      <c r="S850" s="290" t="str">
        <f t="shared" si="63"/>
        <v>//**Appliances and Electrical Equipment Shift to Natural Gas: **</v>
      </c>
      <c r="T850" s="277" t="str">
        <f t="shared" si="64"/>
        <v/>
      </c>
    </row>
    <row r="851" spans="1:20" x14ac:dyDescent="0.25">
      <c r="A851" s="277" t="s">
        <v>2208</v>
      </c>
      <c r="C851" s="191" t="s">
        <v>753</v>
      </c>
      <c r="D851" s="191" t="s">
        <v>830</v>
      </c>
      <c r="E851" s="191" t="s">
        <v>831</v>
      </c>
      <c r="F851" s="193" t="s">
        <v>2089</v>
      </c>
      <c r="G851" s="186" t="s">
        <v>810</v>
      </c>
      <c r="H851" s="183" t="s">
        <v>2140</v>
      </c>
      <c r="I851" s="186" t="s">
        <v>2131</v>
      </c>
      <c r="J851" s="43">
        <v>1381</v>
      </c>
      <c r="K851" s="186" t="s">
        <v>332</v>
      </c>
      <c r="L851" s="186"/>
      <c r="N851" s="211" t="s">
        <v>2206</v>
      </c>
      <c r="O851" s="211" t="str">
        <f>INDEX('Standard Descriptions'!$E:$E,MATCH(Guidance!E851,'Standard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1" s="290" t="s">
        <v>2207</v>
      </c>
      <c r="Q851" s="290" t="s">
        <v>310</v>
      </c>
      <c r="R851" s="290" t="str">
        <f t="shared" si="62"/>
        <v>Appliances and Electrical Equipment Shift to Biomass</v>
      </c>
      <c r="S851" s="290" t="str">
        <f t="shared" si="63"/>
        <v>//**Appliances and Electrical Equipment Shift to Biomass: **</v>
      </c>
      <c r="T851" s="277" t="str">
        <f t="shared" si="64"/>
        <v/>
      </c>
    </row>
    <row r="852" spans="1:20" x14ac:dyDescent="0.25">
      <c r="A852" s="277" t="s">
        <v>2208</v>
      </c>
      <c r="C852" s="191" t="s">
        <v>753</v>
      </c>
      <c r="D852" s="191" t="s">
        <v>830</v>
      </c>
      <c r="E852" s="191" t="s">
        <v>831</v>
      </c>
      <c r="F852" s="193" t="s">
        <v>2089</v>
      </c>
      <c r="G852" s="186" t="s">
        <v>812</v>
      </c>
      <c r="H852" s="183" t="s">
        <v>2140</v>
      </c>
      <c r="I852" s="186" t="s">
        <v>2130</v>
      </c>
      <c r="J852" s="43">
        <v>1382</v>
      </c>
      <c r="K852" s="186" t="s">
        <v>332</v>
      </c>
      <c r="L852" s="186"/>
      <c r="N852" s="211" t="s">
        <v>2206</v>
      </c>
      <c r="O852" s="211" t="str">
        <f>INDEX('Standard Descriptions'!$E:$E,MATCH(Guidance!E852,'Standard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2" s="290" t="s">
        <v>2207</v>
      </c>
      <c r="Q852" s="290" t="s">
        <v>310</v>
      </c>
      <c r="R852" s="290" t="str">
        <f t="shared" si="62"/>
        <v>Appliances and Electrical Equipment Shift to Petroleum</v>
      </c>
      <c r="S852" s="290" t="str">
        <f t="shared" si="63"/>
        <v>//**Appliances and Electrical Equipment Shift to Petroleum: **</v>
      </c>
      <c r="T852" s="277" t="str">
        <f t="shared" si="64"/>
        <v/>
      </c>
    </row>
    <row r="853" spans="1:20" x14ac:dyDescent="0.25">
      <c r="A853" s="277" t="s">
        <v>2208</v>
      </c>
      <c r="C853" s="191" t="s">
        <v>753</v>
      </c>
      <c r="D853" s="191" t="s">
        <v>830</v>
      </c>
      <c r="E853" s="191" t="s">
        <v>831</v>
      </c>
      <c r="F853" s="193" t="s">
        <v>2089</v>
      </c>
      <c r="G853" s="186" t="s">
        <v>814</v>
      </c>
      <c r="H853" s="183" t="s">
        <v>2140</v>
      </c>
      <c r="I853" s="186" t="s">
        <v>2129</v>
      </c>
      <c r="J853" s="43">
        <v>1383</v>
      </c>
      <c r="K853" s="186" t="s">
        <v>332</v>
      </c>
      <c r="L853" s="186"/>
      <c r="N853" s="211" t="s">
        <v>2206</v>
      </c>
      <c r="O853" s="211" t="str">
        <f>INDEX('Standard Descriptions'!$E:$E,MATCH(Guidance!E853,'Standard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3" s="290" t="s">
        <v>2207</v>
      </c>
      <c r="Q853" s="290" t="s">
        <v>310</v>
      </c>
      <c r="R853" s="290" t="str">
        <f t="shared" si="62"/>
        <v>Appliances and Electrical Equipment Shift to Purchased Heat</v>
      </c>
      <c r="S853" s="290" t="str">
        <f t="shared" si="63"/>
        <v>//**Appliances and Electrical Equipment Shift to Purchased Heat: **</v>
      </c>
      <c r="T853" s="277" t="str">
        <f t="shared" si="64"/>
        <v/>
      </c>
    </row>
    <row r="854" spans="1:20" x14ac:dyDescent="0.25">
      <c r="A854" s="277" t="s">
        <v>2208</v>
      </c>
      <c r="C854" s="191" t="s">
        <v>753</v>
      </c>
      <c r="D854" s="191" t="s">
        <v>830</v>
      </c>
      <c r="E854" s="191" t="s">
        <v>831</v>
      </c>
      <c r="F854" s="193" t="s">
        <v>2089</v>
      </c>
      <c r="G854" s="186" t="s">
        <v>816</v>
      </c>
      <c r="H854" s="183" t="s">
        <v>2140</v>
      </c>
      <c r="I854" s="186" t="s">
        <v>2128</v>
      </c>
      <c r="J854" s="43">
        <v>1384</v>
      </c>
      <c r="K854" s="186" t="s">
        <v>332</v>
      </c>
      <c r="L854" s="186"/>
      <c r="N854" s="211" t="s">
        <v>2206</v>
      </c>
      <c r="O854" s="211" t="str">
        <f>INDEX('Standard Descriptions'!$E:$E,MATCH(Guidance!E854,'Standard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4" s="290" t="s">
        <v>2207</v>
      </c>
      <c r="Q854" s="290" t="s">
        <v>310</v>
      </c>
      <c r="R854" s="290" t="str">
        <f t="shared" si="62"/>
        <v>Appliances and Electrical Equipment Shift to Crude Oil</v>
      </c>
      <c r="S854" s="290" t="str">
        <f t="shared" si="63"/>
        <v>//**Appliances and Electrical Equipment Shift to Crude Oil: **</v>
      </c>
      <c r="T854" s="277" t="str">
        <f t="shared" si="64"/>
        <v/>
      </c>
    </row>
    <row r="855" spans="1:20" x14ac:dyDescent="0.25">
      <c r="A855" s="277" t="s">
        <v>2208</v>
      </c>
      <c r="C855" s="191" t="s">
        <v>753</v>
      </c>
      <c r="D855" s="191" t="s">
        <v>830</v>
      </c>
      <c r="E855" s="191" t="s">
        <v>831</v>
      </c>
      <c r="F855" s="193" t="s">
        <v>2089</v>
      </c>
      <c r="G855" s="186" t="s">
        <v>818</v>
      </c>
      <c r="H855" s="183" t="s">
        <v>2140</v>
      </c>
      <c r="I855" s="186" t="s">
        <v>2127</v>
      </c>
      <c r="J855" s="43">
        <v>1385</v>
      </c>
      <c r="K855" s="186" t="s">
        <v>332</v>
      </c>
      <c r="L855" s="186"/>
      <c r="N855" s="211" t="s">
        <v>2206</v>
      </c>
      <c r="O855" s="211" t="str">
        <f>INDEX('Standard Descriptions'!$E:$E,MATCH(Guidance!E855,'Standard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5" s="290" t="s">
        <v>2207</v>
      </c>
      <c r="Q855" s="290" t="s">
        <v>310</v>
      </c>
      <c r="R855" s="290" t="str">
        <f t="shared" si="62"/>
        <v>Appliances and Electrical Equipment Shift to Heavy or Residual Oil</v>
      </c>
      <c r="S855" s="290" t="str">
        <f t="shared" si="63"/>
        <v>//**Appliances and Electrical Equipment Shift to Heavy or Residual Oil: **</v>
      </c>
      <c r="T855" s="277" t="str">
        <f t="shared" si="64"/>
        <v/>
      </c>
    </row>
    <row r="856" spans="1:20" x14ac:dyDescent="0.25">
      <c r="A856" s="277" t="s">
        <v>2208</v>
      </c>
      <c r="C856" s="191" t="s">
        <v>753</v>
      </c>
      <c r="D856" s="191" t="s">
        <v>830</v>
      </c>
      <c r="E856" s="191" t="s">
        <v>831</v>
      </c>
      <c r="F856" s="193" t="s">
        <v>2089</v>
      </c>
      <c r="G856" s="186" t="s">
        <v>820</v>
      </c>
      <c r="H856" s="183" t="s">
        <v>2140</v>
      </c>
      <c r="I856" s="186" t="s">
        <v>2126</v>
      </c>
      <c r="J856" s="43">
        <v>1386</v>
      </c>
      <c r="K856" s="186" t="s">
        <v>332</v>
      </c>
      <c r="L856" s="186"/>
      <c r="N856" s="211" t="s">
        <v>2206</v>
      </c>
      <c r="O856" s="211" t="str">
        <f>INDEX('Standard Descriptions'!$E:$E,MATCH(Guidance!E856,'Standard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6" s="290" t="s">
        <v>2207</v>
      </c>
      <c r="Q856" s="290" t="s">
        <v>310</v>
      </c>
      <c r="R856" s="290" t="str">
        <f t="shared" si="62"/>
        <v>Appliances and Electrical Equipment Shift to LPG Propane or Butane</v>
      </c>
      <c r="S856" s="290" t="str">
        <f t="shared" si="63"/>
        <v>//**Appliances and Electrical Equipment Shift to LPG Propane or Butane: **</v>
      </c>
      <c r="T856" s="277" t="str">
        <f t="shared" si="64"/>
        <v/>
      </c>
    </row>
    <row r="857" spans="1:20" x14ac:dyDescent="0.25">
      <c r="A857" s="277" t="s">
        <v>2208</v>
      </c>
      <c r="C857" s="191" t="s">
        <v>753</v>
      </c>
      <c r="D857" s="191" t="s">
        <v>830</v>
      </c>
      <c r="E857" s="191" t="s">
        <v>831</v>
      </c>
      <c r="F857" s="193" t="s">
        <v>2089</v>
      </c>
      <c r="G857" s="186" t="s">
        <v>822</v>
      </c>
      <c r="H857" s="183" t="s">
        <v>2140</v>
      </c>
      <c r="I857" s="186" t="s">
        <v>2124</v>
      </c>
      <c r="J857" s="43">
        <v>1387</v>
      </c>
      <c r="K857" s="186" t="s">
        <v>310</v>
      </c>
      <c r="L857" s="191" t="s">
        <v>2339</v>
      </c>
      <c r="N857" s="211" t="s">
        <v>2206</v>
      </c>
      <c r="O857" s="211" t="str">
        <f>INDEX('Standard Descriptions'!$E:$E,MATCH(Guidance!E857,'Standard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7" s="290" t="s">
        <v>2207</v>
      </c>
      <c r="Q857" s="290" t="s">
        <v>310</v>
      </c>
      <c r="R857" s="290" t="str">
        <f t="shared" si="62"/>
        <v>Appliances and Electrical Equipment Shift to Hydrogen</v>
      </c>
      <c r="S857" s="290" t="str">
        <f t="shared" si="63"/>
        <v>//**Appliances and Electrical Equipment Shift to Hydrogen: **</v>
      </c>
      <c r="T857" s="277" t="str">
        <f t="shared" si="64"/>
        <v>//**Appliances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58" spans="1:20" x14ac:dyDescent="0.25">
      <c r="A858" s="277" t="s">
        <v>2208</v>
      </c>
      <c r="C858" s="191" t="s">
        <v>753</v>
      </c>
      <c r="D858" s="191" t="s">
        <v>830</v>
      </c>
      <c r="E858" s="191" t="s">
        <v>831</v>
      </c>
      <c r="F858" s="193" t="s">
        <v>2087</v>
      </c>
      <c r="G858" s="186" t="s">
        <v>799</v>
      </c>
      <c r="H858" s="183" t="s">
        <v>2139</v>
      </c>
      <c r="I858" s="186" t="s">
        <v>2134</v>
      </c>
      <c r="J858" s="43">
        <v>1388</v>
      </c>
      <c r="K858" s="186" t="s">
        <v>310</v>
      </c>
      <c r="L858" s="191" t="s">
        <v>2339</v>
      </c>
      <c r="N858" s="211" t="s">
        <v>2206</v>
      </c>
      <c r="O858" s="211" t="str">
        <f>INDEX('Standard Descriptions'!$E:$E,MATCH(Guidance!E858,'Standard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8" s="290" t="s">
        <v>2207</v>
      </c>
      <c r="Q858" s="290" t="s">
        <v>310</v>
      </c>
      <c r="R858" s="290" t="str">
        <f t="shared" si="62"/>
        <v>Other Machinery Shift to Electricity</v>
      </c>
      <c r="S858" s="290" t="str">
        <f t="shared" si="63"/>
        <v>//**Other Machinery Shift to Electricity: **</v>
      </c>
      <c r="T858" s="277" t="str">
        <f t="shared" si="64"/>
        <v>//**Other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59" spans="1:20" x14ac:dyDescent="0.25">
      <c r="A859" s="277" t="s">
        <v>2208</v>
      </c>
      <c r="C859" s="191" t="s">
        <v>753</v>
      </c>
      <c r="D859" s="191" t="s">
        <v>830</v>
      </c>
      <c r="E859" s="191" t="s">
        <v>831</v>
      </c>
      <c r="F859" s="193" t="s">
        <v>2087</v>
      </c>
      <c r="G859" s="186" t="s">
        <v>806</v>
      </c>
      <c r="H859" s="183" t="s">
        <v>2139</v>
      </c>
      <c r="I859" s="186" t="s">
        <v>2133</v>
      </c>
      <c r="J859" s="43">
        <v>1389</v>
      </c>
      <c r="K859" s="186" t="s">
        <v>332</v>
      </c>
      <c r="L859" s="186"/>
      <c r="N859" s="211" t="s">
        <v>2206</v>
      </c>
      <c r="O859" s="211" t="str">
        <f>INDEX('Standard Descriptions'!$E:$E,MATCH(Guidance!E859,'Standard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9" s="290" t="s">
        <v>2207</v>
      </c>
      <c r="Q859" s="290" t="s">
        <v>310</v>
      </c>
      <c r="R859" s="290" t="str">
        <f t="shared" si="62"/>
        <v>Other Machinery Shift to Coal</v>
      </c>
      <c r="S859" s="290" t="str">
        <f t="shared" si="63"/>
        <v>//**Other Machinery Shift to Coal: **</v>
      </c>
      <c r="T859" s="277" t="str">
        <f t="shared" si="64"/>
        <v/>
      </c>
    </row>
    <row r="860" spans="1:20" x14ac:dyDescent="0.25">
      <c r="A860" s="277" t="s">
        <v>2208</v>
      </c>
      <c r="C860" s="191" t="s">
        <v>753</v>
      </c>
      <c r="D860" s="191" t="s">
        <v>830</v>
      </c>
      <c r="E860" s="191" t="s">
        <v>831</v>
      </c>
      <c r="F860" s="193" t="s">
        <v>2087</v>
      </c>
      <c r="G860" s="186" t="s">
        <v>808</v>
      </c>
      <c r="H860" s="183" t="s">
        <v>2139</v>
      </c>
      <c r="I860" s="186" t="s">
        <v>2132</v>
      </c>
      <c r="J860" s="43">
        <v>1390</v>
      </c>
      <c r="K860" s="186" t="s">
        <v>332</v>
      </c>
      <c r="L860" s="186"/>
      <c r="N860" s="211" t="s">
        <v>2206</v>
      </c>
      <c r="O860" s="211" t="str">
        <f>INDEX('Standard Descriptions'!$E:$E,MATCH(Guidance!E860,'Standard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0" s="290" t="s">
        <v>2207</v>
      </c>
      <c r="Q860" s="290" t="s">
        <v>310</v>
      </c>
      <c r="R860" s="290" t="str">
        <f t="shared" si="62"/>
        <v>Other Machinery Shift to Natural Gas</v>
      </c>
      <c r="S860" s="290" t="str">
        <f t="shared" si="63"/>
        <v>//**Other Machinery Shift to Natural Gas: **</v>
      </c>
      <c r="T860" s="277" t="str">
        <f t="shared" si="64"/>
        <v/>
      </c>
    </row>
    <row r="861" spans="1:20" x14ac:dyDescent="0.25">
      <c r="A861" s="277" t="s">
        <v>2208</v>
      </c>
      <c r="C861" s="191" t="s">
        <v>753</v>
      </c>
      <c r="D861" s="191" t="s">
        <v>830</v>
      </c>
      <c r="E861" s="191" t="s">
        <v>831</v>
      </c>
      <c r="F861" s="193" t="s">
        <v>2087</v>
      </c>
      <c r="G861" s="186" t="s">
        <v>810</v>
      </c>
      <c r="H861" s="183" t="s">
        <v>2139</v>
      </c>
      <c r="I861" s="186" t="s">
        <v>2131</v>
      </c>
      <c r="J861" s="43">
        <v>1391</v>
      </c>
      <c r="K861" s="186" t="s">
        <v>332</v>
      </c>
      <c r="L861" s="186"/>
      <c r="N861" s="211" t="s">
        <v>2206</v>
      </c>
      <c r="O861" s="211" t="str">
        <f>INDEX('Standard Descriptions'!$E:$E,MATCH(Guidance!E861,'Standard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1" s="290" t="s">
        <v>2207</v>
      </c>
      <c r="Q861" s="290" t="s">
        <v>310</v>
      </c>
      <c r="R861" s="290" t="str">
        <f t="shared" si="62"/>
        <v>Other Machinery Shift to Biomass</v>
      </c>
      <c r="S861" s="290" t="str">
        <f t="shared" si="63"/>
        <v>//**Other Machinery Shift to Biomass: **</v>
      </c>
      <c r="T861" s="277" t="str">
        <f t="shared" si="64"/>
        <v/>
      </c>
    </row>
    <row r="862" spans="1:20" x14ac:dyDescent="0.25">
      <c r="A862" s="277" t="s">
        <v>2208</v>
      </c>
      <c r="C862" s="191" t="s">
        <v>753</v>
      </c>
      <c r="D862" s="191" t="s">
        <v>830</v>
      </c>
      <c r="E862" s="191" t="s">
        <v>831</v>
      </c>
      <c r="F862" s="193" t="s">
        <v>2087</v>
      </c>
      <c r="G862" s="186" t="s">
        <v>812</v>
      </c>
      <c r="H862" s="183" t="s">
        <v>2139</v>
      </c>
      <c r="I862" s="186" t="s">
        <v>2130</v>
      </c>
      <c r="J862" s="43">
        <v>1392</v>
      </c>
      <c r="K862" s="186" t="s">
        <v>332</v>
      </c>
      <c r="L862" s="186"/>
      <c r="N862" s="211" t="s">
        <v>2206</v>
      </c>
      <c r="O862" s="211" t="str">
        <f>INDEX('Standard Descriptions'!$E:$E,MATCH(Guidance!E862,'Standard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2" s="290" t="s">
        <v>2207</v>
      </c>
      <c r="Q862" s="290" t="s">
        <v>310</v>
      </c>
      <c r="R862" s="290" t="str">
        <f t="shared" si="62"/>
        <v>Other Machinery Shift to Petroleum</v>
      </c>
      <c r="S862" s="290" t="str">
        <f t="shared" si="63"/>
        <v>//**Other Machinery Shift to Petroleum: **</v>
      </c>
      <c r="T862" s="277" t="str">
        <f t="shared" si="64"/>
        <v/>
      </c>
    </row>
    <row r="863" spans="1:20" x14ac:dyDescent="0.25">
      <c r="A863" s="277" t="s">
        <v>2208</v>
      </c>
      <c r="C863" s="191" t="s">
        <v>753</v>
      </c>
      <c r="D863" s="191" t="s">
        <v>830</v>
      </c>
      <c r="E863" s="191" t="s">
        <v>831</v>
      </c>
      <c r="F863" s="193" t="s">
        <v>2087</v>
      </c>
      <c r="G863" s="186" t="s">
        <v>814</v>
      </c>
      <c r="H863" s="183" t="s">
        <v>2139</v>
      </c>
      <c r="I863" s="186" t="s">
        <v>2129</v>
      </c>
      <c r="J863" s="43">
        <v>1393</v>
      </c>
      <c r="K863" s="186" t="s">
        <v>332</v>
      </c>
      <c r="L863" s="186"/>
      <c r="N863" s="211" t="s">
        <v>2206</v>
      </c>
      <c r="O863" s="211" t="str">
        <f>INDEX('Standard Descriptions'!$E:$E,MATCH(Guidance!E863,'Standard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3" s="290" t="s">
        <v>2207</v>
      </c>
      <c r="Q863" s="290" t="s">
        <v>310</v>
      </c>
      <c r="R863" s="290" t="str">
        <f t="shared" si="62"/>
        <v>Other Machinery Shift to Purchased Heat</v>
      </c>
      <c r="S863" s="290" t="str">
        <f t="shared" si="63"/>
        <v>//**Other Machinery Shift to Purchased Heat: **</v>
      </c>
      <c r="T863" s="277" t="str">
        <f t="shared" si="64"/>
        <v/>
      </c>
    </row>
    <row r="864" spans="1:20" x14ac:dyDescent="0.25">
      <c r="A864" s="277" t="s">
        <v>2208</v>
      </c>
      <c r="C864" s="191" t="s">
        <v>753</v>
      </c>
      <c r="D864" s="191" t="s">
        <v>830</v>
      </c>
      <c r="E864" s="191" t="s">
        <v>831</v>
      </c>
      <c r="F864" s="193" t="s">
        <v>2087</v>
      </c>
      <c r="G864" s="186" t="s">
        <v>816</v>
      </c>
      <c r="H864" s="183" t="s">
        <v>2139</v>
      </c>
      <c r="I864" s="186" t="s">
        <v>2128</v>
      </c>
      <c r="J864" s="43">
        <v>1394</v>
      </c>
      <c r="K864" s="186" t="s">
        <v>332</v>
      </c>
      <c r="L864" s="186"/>
      <c r="N864" s="211" t="s">
        <v>2206</v>
      </c>
      <c r="O864" s="211" t="str">
        <f>INDEX('Standard Descriptions'!$E:$E,MATCH(Guidance!E864,'Standard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4" s="290" t="s">
        <v>2207</v>
      </c>
      <c r="Q864" s="290" t="s">
        <v>310</v>
      </c>
      <c r="R864" s="290" t="str">
        <f t="shared" si="62"/>
        <v>Other Machinery Shift to Crude Oil</v>
      </c>
      <c r="S864" s="290" t="str">
        <f t="shared" si="63"/>
        <v>//**Other Machinery Shift to Crude Oil: **</v>
      </c>
      <c r="T864" s="277" t="str">
        <f t="shared" si="64"/>
        <v/>
      </c>
    </row>
    <row r="865" spans="1:20" x14ac:dyDescent="0.25">
      <c r="A865" s="277" t="s">
        <v>2208</v>
      </c>
      <c r="C865" s="191" t="s">
        <v>753</v>
      </c>
      <c r="D865" s="191" t="s">
        <v>830</v>
      </c>
      <c r="E865" s="191" t="s">
        <v>831</v>
      </c>
      <c r="F865" s="193" t="s">
        <v>2087</v>
      </c>
      <c r="G865" s="186" t="s">
        <v>818</v>
      </c>
      <c r="H865" s="183" t="s">
        <v>2139</v>
      </c>
      <c r="I865" s="186" t="s">
        <v>2127</v>
      </c>
      <c r="J865" s="43">
        <v>1395</v>
      </c>
      <c r="K865" s="186" t="s">
        <v>332</v>
      </c>
      <c r="L865" s="186"/>
      <c r="N865" s="211" t="s">
        <v>2206</v>
      </c>
      <c r="O865" s="211" t="str">
        <f>INDEX('Standard Descriptions'!$E:$E,MATCH(Guidance!E865,'Standard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5" s="290" t="s">
        <v>2207</v>
      </c>
      <c r="Q865" s="290" t="s">
        <v>310</v>
      </c>
      <c r="R865" s="290" t="str">
        <f t="shared" si="62"/>
        <v>Other Machinery Shift to Heavy or Residual Oil</v>
      </c>
      <c r="S865" s="290" t="str">
        <f t="shared" si="63"/>
        <v>//**Other Machinery Shift to Heavy or Residual Oil: **</v>
      </c>
      <c r="T865" s="277" t="str">
        <f t="shared" si="64"/>
        <v/>
      </c>
    </row>
    <row r="866" spans="1:20" x14ac:dyDescent="0.25">
      <c r="A866" s="277" t="s">
        <v>2208</v>
      </c>
      <c r="C866" s="191" t="s">
        <v>753</v>
      </c>
      <c r="D866" s="191" t="s">
        <v>830</v>
      </c>
      <c r="E866" s="191" t="s">
        <v>831</v>
      </c>
      <c r="F866" s="193" t="s">
        <v>2087</v>
      </c>
      <c r="G866" s="186" t="s">
        <v>820</v>
      </c>
      <c r="H866" s="183" t="s">
        <v>2139</v>
      </c>
      <c r="I866" s="186" t="s">
        <v>2126</v>
      </c>
      <c r="J866" s="43">
        <v>1396</v>
      </c>
      <c r="K866" s="186" t="s">
        <v>332</v>
      </c>
      <c r="L866" s="186"/>
      <c r="N866" s="211" t="s">
        <v>2206</v>
      </c>
      <c r="O866" s="211" t="str">
        <f>INDEX('Standard Descriptions'!$E:$E,MATCH(Guidance!E866,'Standard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6" s="290" t="s">
        <v>2207</v>
      </c>
      <c r="Q866" s="290" t="s">
        <v>310</v>
      </c>
      <c r="R866" s="290" t="str">
        <f t="shared" si="62"/>
        <v>Other Machinery Shift to LPG Propane or Butane</v>
      </c>
      <c r="S866" s="290" t="str">
        <f t="shared" si="63"/>
        <v>//**Other Machinery Shift to LPG Propane or Butane: **</v>
      </c>
      <c r="T866" s="277" t="str">
        <f t="shared" si="64"/>
        <v/>
      </c>
    </row>
    <row r="867" spans="1:20" x14ac:dyDescent="0.25">
      <c r="A867" s="277" t="s">
        <v>2208</v>
      </c>
      <c r="C867" s="191" t="s">
        <v>753</v>
      </c>
      <c r="D867" s="191" t="s">
        <v>830</v>
      </c>
      <c r="E867" s="191" t="s">
        <v>831</v>
      </c>
      <c r="F867" s="193" t="s">
        <v>2087</v>
      </c>
      <c r="G867" s="186" t="s">
        <v>822</v>
      </c>
      <c r="H867" s="183" t="s">
        <v>2139</v>
      </c>
      <c r="I867" s="186" t="s">
        <v>2124</v>
      </c>
      <c r="J867" s="43">
        <v>1397</v>
      </c>
      <c r="K867" s="186" t="s">
        <v>310</v>
      </c>
      <c r="L867" s="191" t="s">
        <v>2339</v>
      </c>
      <c r="N867" s="211" t="s">
        <v>2206</v>
      </c>
      <c r="O867" s="211" t="str">
        <f>INDEX('Standard Descriptions'!$E:$E,MATCH(Guidance!E867,'Standard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7" s="290" t="s">
        <v>2207</v>
      </c>
      <c r="Q867" s="290" t="s">
        <v>310</v>
      </c>
      <c r="R867" s="290" t="str">
        <f t="shared" si="62"/>
        <v>Other Machinery Shift to Hydrogen</v>
      </c>
      <c r="S867" s="290" t="str">
        <f t="shared" si="63"/>
        <v>//**Other Machinery Shift to Hydrogen: **</v>
      </c>
      <c r="T867" s="277" t="str">
        <f t="shared" si="64"/>
        <v>//**Other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68" spans="1:20" x14ac:dyDescent="0.25">
      <c r="A868" s="277" t="s">
        <v>2208</v>
      </c>
      <c r="C868" s="191" t="s">
        <v>753</v>
      </c>
      <c r="D868" s="191" t="s">
        <v>830</v>
      </c>
      <c r="E868" s="191" t="s">
        <v>831</v>
      </c>
      <c r="F868" s="193" t="s">
        <v>2085</v>
      </c>
      <c r="G868" s="186" t="s">
        <v>799</v>
      </c>
      <c r="H868" s="183" t="s">
        <v>2138</v>
      </c>
      <c r="I868" s="186" t="s">
        <v>2134</v>
      </c>
      <c r="J868" s="43">
        <v>1398</v>
      </c>
      <c r="K868" s="186" t="s">
        <v>310</v>
      </c>
      <c r="L868" s="191" t="s">
        <v>2339</v>
      </c>
      <c r="N868" s="211" t="s">
        <v>2206</v>
      </c>
      <c r="O868" s="211" t="str">
        <f>INDEX('Standard Descriptions'!$E:$E,MATCH(Guidance!E868,'Standard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8" s="290" t="s">
        <v>2207</v>
      </c>
      <c r="Q868" s="290" t="s">
        <v>310</v>
      </c>
      <c r="R868" s="290" t="str">
        <f t="shared" si="62"/>
        <v>Road Vehicles Shift to Electricity</v>
      </c>
      <c r="S868" s="290" t="str">
        <f t="shared" si="63"/>
        <v>//**Road Vehicles Shift to Electricity: **</v>
      </c>
      <c r="T868" s="277" t="str">
        <f t="shared" si="64"/>
        <v>//**Road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69" spans="1:20" x14ac:dyDescent="0.25">
      <c r="A869" s="277" t="s">
        <v>2208</v>
      </c>
      <c r="C869" s="191" t="s">
        <v>753</v>
      </c>
      <c r="D869" s="191" t="s">
        <v>830</v>
      </c>
      <c r="E869" s="191" t="s">
        <v>831</v>
      </c>
      <c r="F869" s="193" t="s">
        <v>2085</v>
      </c>
      <c r="G869" s="186" t="s">
        <v>806</v>
      </c>
      <c r="H869" s="183" t="s">
        <v>2138</v>
      </c>
      <c r="I869" s="186" t="s">
        <v>2133</v>
      </c>
      <c r="J869" s="43">
        <v>1399</v>
      </c>
      <c r="K869" s="186" t="s">
        <v>332</v>
      </c>
      <c r="L869" s="186"/>
      <c r="N869" s="211" t="s">
        <v>2206</v>
      </c>
      <c r="O869" s="211" t="str">
        <f>INDEX('Standard Descriptions'!$E:$E,MATCH(Guidance!E869,'Standard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9" s="290" t="s">
        <v>2207</v>
      </c>
      <c r="Q869" s="290" t="s">
        <v>310</v>
      </c>
      <c r="R869" s="290" t="str">
        <f t="shared" si="62"/>
        <v>Road Vehicles Shift to Coal</v>
      </c>
      <c r="S869" s="290" t="str">
        <f t="shared" si="63"/>
        <v>//**Road Vehicles Shift to Coal: **</v>
      </c>
      <c r="T869" s="277" t="str">
        <f t="shared" si="64"/>
        <v/>
      </c>
    </row>
    <row r="870" spans="1:20" x14ac:dyDescent="0.25">
      <c r="A870" s="277" t="s">
        <v>2208</v>
      </c>
      <c r="C870" s="191" t="s">
        <v>753</v>
      </c>
      <c r="D870" s="191" t="s">
        <v>830</v>
      </c>
      <c r="E870" s="191" t="s">
        <v>831</v>
      </c>
      <c r="F870" s="193" t="s">
        <v>2085</v>
      </c>
      <c r="G870" s="186" t="s">
        <v>808</v>
      </c>
      <c r="H870" s="183" t="s">
        <v>2138</v>
      </c>
      <c r="I870" s="186" t="s">
        <v>2132</v>
      </c>
      <c r="J870" s="43">
        <v>1400</v>
      </c>
      <c r="K870" s="186" t="s">
        <v>332</v>
      </c>
      <c r="L870" s="186"/>
      <c r="N870" s="211" t="s">
        <v>2206</v>
      </c>
      <c r="O870" s="211" t="str">
        <f>INDEX('Standard Descriptions'!$E:$E,MATCH(Guidance!E870,'Standard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0" s="290" t="s">
        <v>2207</v>
      </c>
      <c r="Q870" s="290" t="s">
        <v>310</v>
      </c>
      <c r="R870" s="290" t="str">
        <f t="shared" si="62"/>
        <v>Road Vehicles Shift to Natural Gas</v>
      </c>
      <c r="S870" s="290" t="str">
        <f t="shared" si="63"/>
        <v>//**Road Vehicles Shift to Natural Gas: **</v>
      </c>
      <c r="T870" s="277" t="str">
        <f t="shared" si="64"/>
        <v/>
      </c>
    </row>
    <row r="871" spans="1:20" x14ac:dyDescent="0.25">
      <c r="A871" s="277" t="s">
        <v>2208</v>
      </c>
      <c r="C871" s="191" t="s">
        <v>753</v>
      </c>
      <c r="D871" s="191" t="s">
        <v>830</v>
      </c>
      <c r="E871" s="191" t="s">
        <v>831</v>
      </c>
      <c r="F871" s="193" t="s">
        <v>2085</v>
      </c>
      <c r="G871" s="186" t="s">
        <v>810</v>
      </c>
      <c r="H871" s="183" t="s">
        <v>2138</v>
      </c>
      <c r="I871" s="186" t="s">
        <v>2131</v>
      </c>
      <c r="J871" s="43">
        <v>1401</v>
      </c>
      <c r="K871" s="186" t="s">
        <v>332</v>
      </c>
      <c r="L871" s="186"/>
      <c r="N871" s="211" t="s">
        <v>2206</v>
      </c>
      <c r="O871" s="211" t="str">
        <f>INDEX('Standard Descriptions'!$E:$E,MATCH(Guidance!E871,'Standard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1" s="290" t="s">
        <v>2207</v>
      </c>
      <c r="Q871" s="290" t="s">
        <v>310</v>
      </c>
      <c r="R871" s="290" t="str">
        <f t="shared" ref="R871:R927" si="65">H871&amp;" "&amp;I871</f>
        <v>Road Vehicles Shift to Biomass</v>
      </c>
      <c r="S871" s="290" t="str">
        <f t="shared" ref="S871:S927" si="66">IF(R871="","","//**"&amp;R871&amp;": **")</f>
        <v>//**Road Vehicles Shift to Biomass: **</v>
      </c>
      <c r="T871" s="277" t="str">
        <f t="shared" ref="T871:T927" si="67">IF(K871="Yes",S871&amp;L871,"")</f>
        <v/>
      </c>
    </row>
    <row r="872" spans="1:20" x14ac:dyDescent="0.25">
      <c r="A872" s="277" t="s">
        <v>2208</v>
      </c>
      <c r="C872" s="191" t="s">
        <v>753</v>
      </c>
      <c r="D872" s="191" t="s">
        <v>830</v>
      </c>
      <c r="E872" s="191" t="s">
        <v>831</v>
      </c>
      <c r="F872" s="193" t="s">
        <v>2085</v>
      </c>
      <c r="G872" s="186" t="s">
        <v>812</v>
      </c>
      <c r="H872" s="183" t="s">
        <v>2138</v>
      </c>
      <c r="I872" s="186" t="s">
        <v>2130</v>
      </c>
      <c r="J872" s="43">
        <v>1402</v>
      </c>
      <c r="K872" s="186" t="s">
        <v>332</v>
      </c>
      <c r="L872" s="186"/>
      <c r="N872" s="211" t="s">
        <v>2206</v>
      </c>
      <c r="O872" s="211" t="str">
        <f>INDEX('Standard Descriptions'!$E:$E,MATCH(Guidance!E872,'Standard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2" s="290" t="s">
        <v>2207</v>
      </c>
      <c r="Q872" s="290" t="s">
        <v>310</v>
      </c>
      <c r="R872" s="290" t="str">
        <f t="shared" si="65"/>
        <v>Road Vehicles Shift to Petroleum</v>
      </c>
      <c r="S872" s="290" t="str">
        <f t="shared" si="66"/>
        <v>//**Road Vehicles Shift to Petroleum: **</v>
      </c>
      <c r="T872" s="277" t="str">
        <f t="shared" si="67"/>
        <v/>
      </c>
    </row>
    <row r="873" spans="1:20" x14ac:dyDescent="0.25">
      <c r="A873" s="277" t="s">
        <v>2208</v>
      </c>
      <c r="C873" s="191" t="s">
        <v>753</v>
      </c>
      <c r="D873" s="191" t="s">
        <v>830</v>
      </c>
      <c r="E873" s="191" t="s">
        <v>831</v>
      </c>
      <c r="F873" s="193" t="s">
        <v>2085</v>
      </c>
      <c r="G873" s="186" t="s">
        <v>814</v>
      </c>
      <c r="H873" s="183" t="s">
        <v>2138</v>
      </c>
      <c r="I873" s="186" t="s">
        <v>2129</v>
      </c>
      <c r="J873" s="43">
        <v>1403</v>
      </c>
      <c r="K873" s="186" t="s">
        <v>332</v>
      </c>
      <c r="L873" s="186"/>
      <c r="N873" s="211" t="s">
        <v>2206</v>
      </c>
      <c r="O873" s="211" t="str">
        <f>INDEX('Standard Descriptions'!$E:$E,MATCH(Guidance!E873,'Standard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3" s="290" t="s">
        <v>2207</v>
      </c>
      <c r="Q873" s="290" t="s">
        <v>310</v>
      </c>
      <c r="R873" s="290" t="str">
        <f t="shared" si="65"/>
        <v>Road Vehicles Shift to Purchased Heat</v>
      </c>
      <c r="S873" s="290" t="str">
        <f t="shared" si="66"/>
        <v>//**Road Vehicles Shift to Purchased Heat: **</v>
      </c>
      <c r="T873" s="277" t="str">
        <f t="shared" si="67"/>
        <v/>
      </c>
    </row>
    <row r="874" spans="1:20" x14ac:dyDescent="0.25">
      <c r="A874" s="277" t="s">
        <v>2208</v>
      </c>
      <c r="C874" s="191" t="s">
        <v>753</v>
      </c>
      <c r="D874" s="191" t="s">
        <v>830</v>
      </c>
      <c r="E874" s="191" t="s">
        <v>831</v>
      </c>
      <c r="F874" s="193" t="s">
        <v>2085</v>
      </c>
      <c r="G874" s="186" t="s">
        <v>816</v>
      </c>
      <c r="H874" s="183" t="s">
        <v>2138</v>
      </c>
      <c r="I874" s="186" t="s">
        <v>2128</v>
      </c>
      <c r="J874" s="43">
        <v>1404</v>
      </c>
      <c r="K874" s="186" t="s">
        <v>332</v>
      </c>
      <c r="L874" s="186"/>
      <c r="N874" s="211" t="s">
        <v>2206</v>
      </c>
      <c r="O874" s="211" t="str">
        <f>INDEX('Standard Descriptions'!$E:$E,MATCH(Guidance!E874,'Standard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4" s="290" t="s">
        <v>2207</v>
      </c>
      <c r="Q874" s="290" t="s">
        <v>310</v>
      </c>
      <c r="R874" s="290" t="str">
        <f t="shared" si="65"/>
        <v>Road Vehicles Shift to Crude Oil</v>
      </c>
      <c r="S874" s="290" t="str">
        <f t="shared" si="66"/>
        <v>//**Road Vehicles Shift to Crude Oil: **</v>
      </c>
      <c r="T874" s="277" t="str">
        <f t="shared" si="67"/>
        <v/>
      </c>
    </row>
    <row r="875" spans="1:20" x14ac:dyDescent="0.25">
      <c r="A875" s="277" t="s">
        <v>2208</v>
      </c>
      <c r="C875" s="191" t="s">
        <v>753</v>
      </c>
      <c r="D875" s="191" t="s">
        <v>830</v>
      </c>
      <c r="E875" s="191" t="s">
        <v>831</v>
      </c>
      <c r="F875" s="193" t="s">
        <v>2085</v>
      </c>
      <c r="G875" s="186" t="s">
        <v>818</v>
      </c>
      <c r="H875" s="183" t="s">
        <v>2138</v>
      </c>
      <c r="I875" s="186" t="s">
        <v>2127</v>
      </c>
      <c r="J875" s="43">
        <v>1405</v>
      </c>
      <c r="K875" s="186" t="s">
        <v>332</v>
      </c>
      <c r="L875" s="186"/>
      <c r="N875" s="211" t="s">
        <v>2206</v>
      </c>
      <c r="O875" s="211" t="str">
        <f>INDEX('Standard Descriptions'!$E:$E,MATCH(Guidance!E875,'Standard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5" s="290" t="s">
        <v>2207</v>
      </c>
      <c r="Q875" s="290" t="s">
        <v>310</v>
      </c>
      <c r="R875" s="290" t="str">
        <f t="shared" si="65"/>
        <v>Road Vehicles Shift to Heavy or Residual Oil</v>
      </c>
      <c r="S875" s="290" t="str">
        <f t="shared" si="66"/>
        <v>//**Road Vehicles Shift to Heavy or Residual Oil: **</v>
      </c>
      <c r="T875" s="277" t="str">
        <f t="shared" si="67"/>
        <v/>
      </c>
    </row>
    <row r="876" spans="1:20" x14ac:dyDescent="0.25">
      <c r="A876" s="277" t="s">
        <v>2208</v>
      </c>
      <c r="C876" s="191" t="s">
        <v>753</v>
      </c>
      <c r="D876" s="191" t="s">
        <v>830</v>
      </c>
      <c r="E876" s="191" t="s">
        <v>831</v>
      </c>
      <c r="F876" s="193" t="s">
        <v>2085</v>
      </c>
      <c r="G876" s="186" t="s">
        <v>820</v>
      </c>
      <c r="H876" s="183" t="s">
        <v>2138</v>
      </c>
      <c r="I876" s="186" t="s">
        <v>2126</v>
      </c>
      <c r="J876" s="43">
        <v>1406</v>
      </c>
      <c r="K876" s="186" t="s">
        <v>332</v>
      </c>
      <c r="L876" s="186"/>
      <c r="N876" s="211" t="s">
        <v>2206</v>
      </c>
      <c r="O876" s="211" t="str">
        <f>INDEX('Standard Descriptions'!$E:$E,MATCH(Guidance!E876,'Standard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6" s="290" t="s">
        <v>2207</v>
      </c>
      <c r="Q876" s="290" t="s">
        <v>310</v>
      </c>
      <c r="R876" s="290" t="str">
        <f t="shared" si="65"/>
        <v>Road Vehicles Shift to LPG Propane or Butane</v>
      </c>
      <c r="S876" s="290" t="str">
        <f t="shared" si="66"/>
        <v>//**Road Vehicles Shift to LPG Propane or Butane: **</v>
      </c>
      <c r="T876" s="277" t="str">
        <f t="shared" si="67"/>
        <v/>
      </c>
    </row>
    <row r="877" spans="1:20" x14ac:dyDescent="0.25">
      <c r="A877" s="277" t="s">
        <v>2208</v>
      </c>
      <c r="C877" s="191" t="s">
        <v>753</v>
      </c>
      <c r="D877" s="191" t="s">
        <v>830</v>
      </c>
      <c r="E877" s="191" t="s">
        <v>831</v>
      </c>
      <c r="F877" s="193" t="s">
        <v>2085</v>
      </c>
      <c r="G877" s="186" t="s">
        <v>822</v>
      </c>
      <c r="H877" s="183" t="s">
        <v>2138</v>
      </c>
      <c r="I877" s="186" t="s">
        <v>2124</v>
      </c>
      <c r="J877" s="43">
        <v>1407</v>
      </c>
      <c r="K877" s="186" t="s">
        <v>310</v>
      </c>
      <c r="L877" s="191" t="s">
        <v>2339</v>
      </c>
      <c r="N877" s="211" t="s">
        <v>2206</v>
      </c>
      <c r="O877" s="211" t="str">
        <f>INDEX('Standard Descriptions'!$E:$E,MATCH(Guidance!E877,'Standard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7" s="290" t="s">
        <v>2207</v>
      </c>
      <c r="Q877" s="290" t="s">
        <v>310</v>
      </c>
      <c r="R877" s="290" t="str">
        <f t="shared" si="65"/>
        <v>Road Vehicles Shift to Hydrogen</v>
      </c>
      <c r="S877" s="290" t="str">
        <f t="shared" si="66"/>
        <v>//**Road Vehicles Shift to Hydrogen: **</v>
      </c>
      <c r="T877" s="277" t="str">
        <f t="shared" si="67"/>
        <v>//**Road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78" spans="1:20" x14ac:dyDescent="0.25">
      <c r="A878" s="277" t="s">
        <v>2208</v>
      </c>
      <c r="C878" s="191" t="s">
        <v>753</v>
      </c>
      <c r="D878" s="191" t="s">
        <v>830</v>
      </c>
      <c r="E878" s="191" t="s">
        <v>831</v>
      </c>
      <c r="F878" s="193" t="s">
        <v>2083</v>
      </c>
      <c r="G878" s="186" t="s">
        <v>799</v>
      </c>
      <c r="H878" s="183" t="s">
        <v>2137</v>
      </c>
      <c r="I878" s="186" t="s">
        <v>2134</v>
      </c>
      <c r="J878" s="43">
        <v>1408</v>
      </c>
      <c r="K878" s="186" t="s">
        <v>310</v>
      </c>
      <c r="L878" s="191" t="s">
        <v>2339</v>
      </c>
      <c r="N878" s="211" t="s">
        <v>2206</v>
      </c>
      <c r="O878" s="211" t="str">
        <f>INDEX('Standard Descriptions'!$E:$E,MATCH(Guidance!E878,'Standard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8" s="290" t="s">
        <v>2207</v>
      </c>
      <c r="Q878" s="290" t="s">
        <v>310</v>
      </c>
      <c r="R878" s="290" t="str">
        <f t="shared" si="65"/>
        <v>Nonroad Vehicles Shift to Electricity</v>
      </c>
      <c r="S878" s="290" t="str">
        <f t="shared" si="66"/>
        <v>//**Nonroad Vehicles Shift to Electricity: **</v>
      </c>
      <c r="T878" s="277" t="str">
        <f t="shared" si="67"/>
        <v>//**Nonroad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79" spans="1:20" x14ac:dyDescent="0.25">
      <c r="A879" s="277" t="s">
        <v>2208</v>
      </c>
      <c r="C879" s="191" t="s">
        <v>753</v>
      </c>
      <c r="D879" s="191" t="s">
        <v>830</v>
      </c>
      <c r="E879" s="191" t="s">
        <v>831</v>
      </c>
      <c r="F879" s="193" t="s">
        <v>2083</v>
      </c>
      <c r="G879" s="186" t="s">
        <v>806</v>
      </c>
      <c r="H879" s="183" t="s">
        <v>2137</v>
      </c>
      <c r="I879" s="186" t="s">
        <v>2133</v>
      </c>
      <c r="J879" s="43">
        <v>1409</v>
      </c>
      <c r="K879" s="186" t="s">
        <v>332</v>
      </c>
      <c r="L879" s="186"/>
      <c r="N879" s="211" t="s">
        <v>2206</v>
      </c>
      <c r="O879" s="211" t="str">
        <f>INDEX('Standard Descriptions'!$E:$E,MATCH(Guidance!E879,'Standard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9" s="290" t="s">
        <v>2207</v>
      </c>
      <c r="Q879" s="290" t="s">
        <v>310</v>
      </c>
      <c r="R879" s="290" t="str">
        <f t="shared" si="65"/>
        <v>Nonroad Vehicles Shift to Coal</v>
      </c>
      <c r="S879" s="290" t="str">
        <f t="shared" si="66"/>
        <v>//**Nonroad Vehicles Shift to Coal: **</v>
      </c>
      <c r="T879" s="277" t="str">
        <f t="shared" si="67"/>
        <v/>
      </c>
    </row>
    <row r="880" spans="1:20" x14ac:dyDescent="0.25">
      <c r="A880" s="277" t="s">
        <v>2208</v>
      </c>
      <c r="C880" s="191" t="s">
        <v>753</v>
      </c>
      <c r="D880" s="191" t="s">
        <v>830</v>
      </c>
      <c r="E880" s="191" t="s">
        <v>831</v>
      </c>
      <c r="F880" s="193" t="s">
        <v>2083</v>
      </c>
      <c r="G880" s="186" t="s">
        <v>808</v>
      </c>
      <c r="H880" s="183" t="s">
        <v>2137</v>
      </c>
      <c r="I880" s="186" t="s">
        <v>2132</v>
      </c>
      <c r="J880" s="43">
        <v>1410</v>
      </c>
      <c r="K880" s="186" t="s">
        <v>332</v>
      </c>
      <c r="L880" s="186"/>
      <c r="N880" s="211" t="s">
        <v>2206</v>
      </c>
      <c r="O880" s="211" t="str">
        <f>INDEX('Standard Descriptions'!$E:$E,MATCH(Guidance!E880,'Standard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0" s="290" t="s">
        <v>2207</v>
      </c>
      <c r="Q880" s="290" t="s">
        <v>310</v>
      </c>
      <c r="R880" s="290" t="str">
        <f t="shared" si="65"/>
        <v>Nonroad Vehicles Shift to Natural Gas</v>
      </c>
      <c r="S880" s="290" t="str">
        <f t="shared" si="66"/>
        <v>//**Nonroad Vehicles Shift to Natural Gas: **</v>
      </c>
      <c r="T880" s="277" t="str">
        <f t="shared" si="67"/>
        <v/>
      </c>
    </row>
    <row r="881" spans="1:20" x14ac:dyDescent="0.25">
      <c r="A881" s="277" t="s">
        <v>2208</v>
      </c>
      <c r="C881" s="191" t="s">
        <v>753</v>
      </c>
      <c r="D881" s="191" t="s">
        <v>830</v>
      </c>
      <c r="E881" s="191" t="s">
        <v>831</v>
      </c>
      <c r="F881" s="193" t="s">
        <v>2083</v>
      </c>
      <c r="G881" s="186" t="s">
        <v>810</v>
      </c>
      <c r="H881" s="183" t="s">
        <v>2137</v>
      </c>
      <c r="I881" s="186" t="s">
        <v>2131</v>
      </c>
      <c r="J881" s="43">
        <v>1411</v>
      </c>
      <c r="K881" s="186" t="s">
        <v>332</v>
      </c>
      <c r="L881" s="186"/>
      <c r="N881" s="211" t="s">
        <v>2206</v>
      </c>
      <c r="O881" s="211" t="str">
        <f>INDEX('Standard Descriptions'!$E:$E,MATCH(Guidance!E881,'Standard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1" s="290" t="s">
        <v>2207</v>
      </c>
      <c r="Q881" s="290" t="s">
        <v>310</v>
      </c>
      <c r="R881" s="290" t="str">
        <f t="shared" si="65"/>
        <v>Nonroad Vehicles Shift to Biomass</v>
      </c>
      <c r="S881" s="290" t="str">
        <f t="shared" si="66"/>
        <v>//**Nonroad Vehicles Shift to Biomass: **</v>
      </c>
      <c r="T881" s="277" t="str">
        <f t="shared" si="67"/>
        <v/>
      </c>
    </row>
    <row r="882" spans="1:20" x14ac:dyDescent="0.25">
      <c r="A882" s="277" t="s">
        <v>2208</v>
      </c>
      <c r="C882" s="191" t="s">
        <v>753</v>
      </c>
      <c r="D882" s="191" t="s">
        <v>830</v>
      </c>
      <c r="E882" s="191" t="s">
        <v>831</v>
      </c>
      <c r="F882" s="193" t="s">
        <v>2083</v>
      </c>
      <c r="G882" s="186" t="s">
        <v>812</v>
      </c>
      <c r="H882" s="183" t="s">
        <v>2137</v>
      </c>
      <c r="I882" s="186" t="s">
        <v>2130</v>
      </c>
      <c r="J882" s="43">
        <v>1412</v>
      </c>
      <c r="K882" s="186" t="s">
        <v>332</v>
      </c>
      <c r="L882" s="186"/>
      <c r="N882" s="211" t="s">
        <v>2206</v>
      </c>
      <c r="O882" s="211" t="str">
        <f>INDEX('Standard Descriptions'!$E:$E,MATCH(Guidance!E882,'Standard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2" s="290" t="s">
        <v>2207</v>
      </c>
      <c r="Q882" s="290" t="s">
        <v>310</v>
      </c>
      <c r="R882" s="290" t="str">
        <f t="shared" si="65"/>
        <v>Nonroad Vehicles Shift to Petroleum</v>
      </c>
      <c r="S882" s="290" t="str">
        <f t="shared" si="66"/>
        <v>//**Nonroad Vehicles Shift to Petroleum: **</v>
      </c>
      <c r="T882" s="277" t="str">
        <f t="shared" si="67"/>
        <v/>
      </c>
    </row>
    <row r="883" spans="1:20" x14ac:dyDescent="0.25">
      <c r="A883" s="277" t="s">
        <v>2208</v>
      </c>
      <c r="C883" s="191" t="s">
        <v>753</v>
      </c>
      <c r="D883" s="191" t="s">
        <v>830</v>
      </c>
      <c r="E883" s="191" t="s">
        <v>831</v>
      </c>
      <c r="F883" s="193" t="s">
        <v>2083</v>
      </c>
      <c r="G883" s="186" t="s">
        <v>814</v>
      </c>
      <c r="H883" s="183" t="s">
        <v>2137</v>
      </c>
      <c r="I883" s="186" t="s">
        <v>2129</v>
      </c>
      <c r="J883" s="43">
        <v>1413</v>
      </c>
      <c r="K883" s="186" t="s">
        <v>332</v>
      </c>
      <c r="L883" s="186"/>
      <c r="N883" s="211" t="s">
        <v>2206</v>
      </c>
      <c r="O883" s="211" t="str">
        <f>INDEX('Standard Descriptions'!$E:$E,MATCH(Guidance!E883,'Standard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3" s="290" t="s">
        <v>2207</v>
      </c>
      <c r="Q883" s="290" t="s">
        <v>310</v>
      </c>
      <c r="R883" s="290" t="str">
        <f t="shared" si="65"/>
        <v>Nonroad Vehicles Shift to Purchased Heat</v>
      </c>
      <c r="S883" s="290" t="str">
        <f t="shared" si="66"/>
        <v>//**Nonroad Vehicles Shift to Purchased Heat: **</v>
      </c>
      <c r="T883" s="277" t="str">
        <f t="shared" si="67"/>
        <v/>
      </c>
    </row>
    <row r="884" spans="1:20" x14ac:dyDescent="0.25">
      <c r="A884" s="277" t="s">
        <v>2208</v>
      </c>
      <c r="C884" s="191" t="s">
        <v>753</v>
      </c>
      <c r="D884" s="191" t="s">
        <v>830</v>
      </c>
      <c r="E884" s="191" t="s">
        <v>831</v>
      </c>
      <c r="F884" s="193" t="s">
        <v>2083</v>
      </c>
      <c r="G884" s="186" t="s">
        <v>816</v>
      </c>
      <c r="H884" s="183" t="s">
        <v>2137</v>
      </c>
      <c r="I884" s="186" t="s">
        <v>2128</v>
      </c>
      <c r="J884" s="43">
        <v>1414</v>
      </c>
      <c r="K884" s="186" t="s">
        <v>332</v>
      </c>
      <c r="L884" s="186"/>
      <c r="N884" s="211" t="s">
        <v>2206</v>
      </c>
      <c r="O884" s="211" t="str">
        <f>INDEX('Standard Descriptions'!$E:$E,MATCH(Guidance!E884,'Standard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4" s="290" t="s">
        <v>2207</v>
      </c>
      <c r="Q884" s="290" t="s">
        <v>310</v>
      </c>
      <c r="R884" s="290" t="str">
        <f t="shared" si="65"/>
        <v>Nonroad Vehicles Shift to Crude Oil</v>
      </c>
      <c r="S884" s="290" t="str">
        <f t="shared" si="66"/>
        <v>//**Nonroad Vehicles Shift to Crude Oil: **</v>
      </c>
      <c r="T884" s="277" t="str">
        <f t="shared" si="67"/>
        <v/>
      </c>
    </row>
    <row r="885" spans="1:20" x14ac:dyDescent="0.25">
      <c r="A885" s="277" t="s">
        <v>2208</v>
      </c>
      <c r="C885" s="191" t="s">
        <v>753</v>
      </c>
      <c r="D885" s="191" t="s">
        <v>830</v>
      </c>
      <c r="E885" s="191" t="s">
        <v>831</v>
      </c>
      <c r="F885" s="193" t="s">
        <v>2083</v>
      </c>
      <c r="G885" s="186" t="s">
        <v>818</v>
      </c>
      <c r="H885" s="183" t="s">
        <v>2137</v>
      </c>
      <c r="I885" s="186" t="s">
        <v>2127</v>
      </c>
      <c r="J885" s="43">
        <v>1415</v>
      </c>
      <c r="K885" s="186" t="s">
        <v>332</v>
      </c>
      <c r="L885" s="186"/>
      <c r="N885" s="211" t="s">
        <v>2206</v>
      </c>
      <c r="O885" s="211" t="str">
        <f>INDEX('Standard Descriptions'!$E:$E,MATCH(Guidance!E885,'Standard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5" s="290" t="s">
        <v>2207</v>
      </c>
      <c r="Q885" s="290" t="s">
        <v>310</v>
      </c>
      <c r="R885" s="290" t="str">
        <f t="shared" si="65"/>
        <v>Nonroad Vehicles Shift to Heavy or Residual Oil</v>
      </c>
      <c r="S885" s="290" t="str">
        <f t="shared" si="66"/>
        <v>//**Nonroad Vehicles Shift to Heavy or Residual Oil: **</v>
      </c>
      <c r="T885" s="277" t="str">
        <f t="shared" si="67"/>
        <v/>
      </c>
    </row>
    <row r="886" spans="1:20" x14ac:dyDescent="0.25">
      <c r="A886" s="277" t="s">
        <v>2208</v>
      </c>
      <c r="C886" s="191" t="s">
        <v>753</v>
      </c>
      <c r="D886" s="191" t="s">
        <v>830</v>
      </c>
      <c r="E886" s="191" t="s">
        <v>831</v>
      </c>
      <c r="F886" s="193" t="s">
        <v>2083</v>
      </c>
      <c r="G886" s="186" t="s">
        <v>820</v>
      </c>
      <c r="H886" s="183" t="s">
        <v>2137</v>
      </c>
      <c r="I886" s="186" t="s">
        <v>2126</v>
      </c>
      <c r="J886" s="43">
        <v>1416</v>
      </c>
      <c r="K886" s="186" t="s">
        <v>332</v>
      </c>
      <c r="L886" s="186"/>
      <c r="N886" s="211" t="s">
        <v>2206</v>
      </c>
      <c r="O886" s="211" t="str">
        <f>INDEX('Standard Descriptions'!$E:$E,MATCH(Guidance!E886,'Standard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6" s="290" t="s">
        <v>2207</v>
      </c>
      <c r="Q886" s="290" t="s">
        <v>310</v>
      </c>
      <c r="R886" s="290" t="str">
        <f t="shared" si="65"/>
        <v>Nonroad Vehicles Shift to LPG Propane or Butane</v>
      </c>
      <c r="S886" s="290" t="str">
        <f t="shared" si="66"/>
        <v>//**Nonroad Vehicles Shift to LPG Propane or Butane: **</v>
      </c>
      <c r="T886" s="277" t="str">
        <f t="shared" si="67"/>
        <v/>
      </c>
    </row>
    <row r="887" spans="1:20" x14ac:dyDescent="0.25">
      <c r="A887" s="277" t="s">
        <v>2208</v>
      </c>
      <c r="C887" s="191" t="s">
        <v>753</v>
      </c>
      <c r="D887" s="191" t="s">
        <v>830</v>
      </c>
      <c r="E887" s="191" t="s">
        <v>831</v>
      </c>
      <c r="F887" s="193" t="s">
        <v>2083</v>
      </c>
      <c r="G887" s="186" t="s">
        <v>822</v>
      </c>
      <c r="H887" s="183" t="s">
        <v>2137</v>
      </c>
      <c r="I887" s="186" t="s">
        <v>2124</v>
      </c>
      <c r="J887" s="43">
        <v>1417</v>
      </c>
      <c r="K887" s="186" t="s">
        <v>310</v>
      </c>
      <c r="L887" s="191" t="s">
        <v>2339</v>
      </c>
      <c r="N887" s="211" t="s">
        <v>2206</v>
      </c>
      <c r="O887" s="211" t="str">
        <f>INDEX('Standard Descriptions'!$E:$E,MATCH(Guidance!E887,'Standard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7" s="290" t="s">
        <v>2207</v>
      </c>
      <c r="Q887" s="290" t="s">
        <v>310</v>
      </c>
      <c r="R887" s="290" t="str">
        <f t="shared" si="65"/>
        <v>Nonroad Vehicles Shift to Hydrogen</v>
      </c>
      <c r="S887" s="290" t="str">
        <f t="shared" si="66"/>
        <v>//**Nonroad Vehicles Shift to Hydrogen: **</v>
      </c>
      <c r="T887" s="277" t="str">
        <f t="shared" si="67"/>
        <v>//**Nonroad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88" spans="1:20" x14ac:dyDescent="0.25">
      <c r="A888" s="277" t="s">
        <v>2208</v>
      </c>
      <c r="C888" s="191" t="s">
        <v>753</v>
      </c>
      <c r="D888" s="191" t="s">
        <v>830</v>
      </c>
      <c r="E888" s="191" t="s">
        <v>831</v>
      </c>
      <c r="F888" s="193" t="s">
        <v>2081</v>
      </c>
      <c r="G888" s="186" t="s">
        <v>799</v>
      </c>
      <c r="H888" s="183" t="s">
        <v>2136</v>
      </c>
      <c r="I888" s="186" t="s">
        <v>2134</v>
      </c>
      <c r="J888" s="43">
        <v>1418</v>
      </c>
      <c r="K888" s="186" t="s">
        <v>310</v>
      </c>
      <c r="L888" s="191" t="s">
        <v>2339</v>
      </c>
      <c r="N888" s="211" t="s">
        <v>2206</v>
      </c>
      <c r="O888" s="211" t="str">
        <f>INDEX('Standard Descriptions'!$E:$E,MATCH(Guidance!E888,'Standard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8" s="290" t="s">
        <v>2207</v>
      </c>
      <c r="Q888" s="290" t="s">
        <v>310</v>
      </c>
      <c r="R888" s="290" t="str">
        <f t="shared" si="65"/>
        <v>Other Manufacturing Shift to Electricity</v>
      </c>
      <c r="S888" s="290" t="str">
        <f t="shared" si="66"/>
        <v>//**Other Manufacturing Shift to Electricity: **</v>
      </c>
      <c r="T888" s="277" t="str">
        <f t="shared" si="67"/>
        <v>//**Other Manufacturing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89" spans="1:20" x14ac:dyDescent="0.25">
      <c r="A889" s="277" t="s">
        <v>2208</v>
      </c>
      <c r="C889" s="191" t="s">
        <v>753</v>
      </c>
      <c r="D889" s="191" t="s">
        <v>830</v>
      </c>
      <c r="E889" s="191" t="s">
        <v>831</v>
      </c>
      <c r="F889" s="193" t="s">
        <v>2081</v>
      </c>
      <c r="G889" s="186" t="s">
        <v>806</v>
      </c>
      <c r="H889" s="183" t="s">
        <v>2136</v>
      </c>
      <c r="I889" s="186" t="s">
        <v>2133</v>
      </c>
      <c r="J889" s="43">
        <v>1419</v>
      </c>
      <c r="K889" s="186" t="s">
        <v>332</v>
      </c>
      <c r="L889" s="186"/>
      <c r="N889" s="211" t="s">
        <v>2206</v>
      </c>
      <c r="O889" s="211" t="str">
        <f>INDEX('Standard Descriptions'!$E:$E,MATCH(Guidance!E889,'Standard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9" s="290" t="s">
        <v>2207</v>
      </c>
      <c r="Q889" s="290" t="s">
        <v>310</v>
      </c>
      <c r="R889" s="290" t="str">
        <f t="shared" si="65"/>
        <v>Other Manufacturing Shift to Coal</v>
      </c>
      <c r="S889" s="290" t="str">
        <f t="shared" si="66"/>
        <v>//**Other Manufacturing Shift to Coal: **</v>
      </c>
      <c r="T889" s="277" t="str">
        <f t="shared" si="67"/>
        <v/>
      </c>
    </row>
    <row r="890" spans="1:20" x14ac:dyDescent="0.25">
      <c r="A890" s="277" t="s">
        <v>2208</v>
      </c>
      <c r="C890" s="191" t="s">
        <v>753</v>
      </c>
      <c r="D890" s="191" t="s">
        <v>830</v>
      </c>
      <c r="E890" s="191" t="s">
        <v>831</v>
      </c>
      <c r="F890" s="193" t="s">
        <v>2081</v>
      </c>
      <c r="G890" s="186" t="s">
        <v>808</v>
      </c>
      <c r="H890" s="183" t="s">
        <v>2136</v>
      </c>
      <c r="I890" s="186" t="s">
        <v>2132</v>
      </c>
      <c r="J890" s="43">
        <v>1420</v>
      </c>
      <c r="K890" s="186" t="s">
        <v>332</v>
      </c>
      <c r="L890" s="186"/>
      <c r="N890" s="211" t="s">
        <v>2206</v>
      </c>
      <c r="O890" s="211" t="str">
        <f>INDEX('Standard Descriptions'!$E:$E,MATCH(Guidance!E890,'Standard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0" s="290" t="s">
        <v>2207</v>
      </c>
      <c r="Q890" s="290" t="s">
        <v>310</v>
      </c>
      <c r="R890" s="290" t="str">
        <f t="shared" si="65"/>
        <v>Other Manufacturing Shift to Natural Gas</v>
      </c>
      <c r="S890" s="290" t="str">
        <f t="shared" si="66"/>
        <v>//**Other Manufacturing Shift to Natural Gas: **</v>
      </c>
      <c r="T890" s="277" t="str">
        <f t="shared" si="67"/>
        <v/>
      </c>
    </row>
    <row r="891" spans="1:20" x14ac:dyDescent="0.25">
      <c r="A891" s="277" t="s">
        <v>2208</v>
      </c>
      <c r="C891" s="191" t="s">
        <v>753</v>
      </c>
      <c r="D891" s="191" t="s">
        <v>830</v>
      </c>
      <c r="E891" s="191" t="s">
        <v>831</v>
      </c>
      <c r="F891" s="193" t="s">
        <v>2081</v>
      </c>
      <c r="G891" s="186" t="s">
        <v>810</v>
      </c>
      <c r="H891" s="183" t="s">
        <v>2136</v>
      </c>
      <c r="I891" s="186" t="s">
        <v>2131</v>
      </c>
      <c r="J891" s="43">
        <v>1421</v>
      </c>
      <c r="K891" s="186" t="s">
        <v>332</v>
      </c>
      <c r="L891" s="186"/>
      <c r="N891" s="211" t="s">
        <v>2206</v>
      </c>
      <c r="O891" s="211" t="str">
        <f>INDEX('Standard Descriptions'!$E:$E,MATCH(Guidance!E891,'Standard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1" s="290" t="s">
        <v>2207</v>
      </c>
      <c r="Q891" s="290" t="s">
        <v>310</v>
      </c>
      <c r="R891" s="290" t="str">
        <f t="shared" si="65"/>
        <v>Other Manufacturing Shift to Biomass</v>
      </c>
      <c r="S891" s="290" t="str">
        <f t="shared" si="66"/>
        <v>//**Other Manufacturing Shift to Biomass: **</v>
      </c>
      <c r="T891" s="277" t="str">
        <f t="shared" si="67"/>
        <v/>
      </c>
    </row>
    <row r="892" spans="1:20" x14ac:dyDescent="0.25">
      <c r="A892" s="277" t="s">
        <v>2208</v>
      </c>
      <c r="C892" s="191" t="s">
        <v>753</v>
      </c>
      <c r="D892" s="191" t="s">
        <v>830</v>
      </c>
      <c r="E892" s="191" t="s">
        <v>831</v>
      </c>
      <c r="F892" s="193" t="s">
        <v>2081</v>
      </c>
      <c r="G892" s="186" t="s">
        <v>812</v>
      </c>
      <c r="H892" s="183" t="s">
        <v>2136</v>
      </c>
      <c r="I892" s="186" t="s">
        <v>2130</v>
      </c>
      <c r="J892" s="43">
        <v>1422</v>
      </c>
      <c r="K892" s="186" t="s">
        <v>332</v>
      </c>
      <c r="L892" s="186"/>
      <c r="N892" s="211" t="s">
        <v>2206</v>
      </c>
      <c r="O892" s="211" t="str">
        <f>INDEX('Standard Descriptions'!$E:$E,MATCH(Guidance!E892,'Standard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2" s="290" t="s">
        <v>2207</v>
      </c>
      <c r="Q892" s="290" t="s">
        <v>310</v>
      </c>
      <c r="R892" s="290" t="str">
        <f t="shared" si="65"/>
        <v>Other Manufacturing Shift to Petroleum</v>
      </c>
      <c r="S892" s="290" t="str">
        <f t="shared" si="66"/>
        <v>//**Other Manufacturing Shift to Petroleum: **</v>
      </c>
      <c r="T892" s="277" t="str">
        <f t="shared" si="67"/>
        <v/>
      </c>
    </row>
    <row r="893" spans="1:20" x14ac:dyDescent="0.25">
      <c r="A893" s="277" t="s">
        <v>2208</v>
      </c>
      <c r="C893" s="191" t="s">
        <v>753</v>
      </c>
      <c r="D893" s="191" t="s">
        <v>830</v>
      </c>
      <c r="E893" s="191" t="s">
        <v>831</v>
      </c>
      <c r="F893" s="193" t="s">
        <v>2081</v>
      </c>
      <c r="G893" s="186" t="s">
        <v>814</v>
      </c>
      <c r="H893" s="183" t="s">
        <v>2136</v>
      </c>
      <c r="I893" s="186" t="s">
        <v>2129</v>
      </c>
      <c r="J893" s="43">
        <v>1423</v>
      </c>
      <c r="K893" s="186" t="s">
        <v>332</v>
      </c>
      <c r="L893" s="186"/>
      <c r="N893" s="211" t="s">
        <v>2206</v>
      </c>
      <c r="O893" s="211" t="str">
        <f>INDEX('Standard Descriptions'!$E:$E,MATCH(Guidance!E893,'Standard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3" s="290" t="s">
        <v>2207</v>
      </c>
      <c r="Q893" s="290" t="s">
        <v>310</v>
      </c>
      <c r="R893" s="290" t="str">
        <f t="shared" si="65"/>
        <v>Other Manufacturing Shift to Purchased Heat</v>
      </c>
      <c r="S893" s="290" t="str">
        <f t="shared" si="66"/>
        <v>//**Other Manufacturing Shift to Purchased Heat: **</v>
      </c>
      <c r="T893" s="277" t="str">
        <f t="shared" si="67"/>
        <v/>
      </c>
    </row>
    <row r="894" spans="1:20" x14ac:dyDescent="0.25">
      <c r="A894" s="277" t="s">
        <v>2208</v>
      </c>
      <c r="C894" s="191" t="s">
        <v>753</v>
      </c>
      <c r="D894" s="191" t="s">
        <v>830</v>
      </c>
      <c r="E894" s="191" t="s">
        <v>831</v>
      </c>
      <c r="F894" s="193" t="s">
        <v>2081</v>
      </c>
      <c r="G894" s="186" t="s">
        <v>816</v>
      </c>
      <c r="H894" s="183" t="s">
        <v>2136</v>
      </c>
      <c r="I894" s="186" t="s">
        <v>2128</v>
      </c>
      <c r="J894" s="43">
        <v>1424</v>
      </c>
      <c r="K894" s="186" t="s">
        <v>332</v>
      </c>
      <c r="L894" s="186"/>
      <c r="N894" s="211" t="s">
        <v>2206</v>
      </c>
      <c r="O894" s="211" t="str">
        <f>INDEX('Standard Descriptions'!$E:$E,MATCH(Guidance!E894,'Standard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4" s="290" t="s">
        <v>2207</v>
      </c>
      <c r="Q894" s="290" t="s">
        <v>310</v>
      </c>
      <c r="R894" s="290" t="str">
        <f t="shared" si="65"/>
        <v>Other Manufacturing Shift to Crude Oil</v>
      </c>
      <c r="S894" s="290" t="str">
        <f t="shared" si="66"/>
        <v>//**Other Manufacturing Shift to Crude Oil: **</v>
      </c>
      <c r="T894" s="277" t="str">
        <f t="shared" si="67"/>
        <v/>
      </c>
    </row>
    <row r="895" spans="1:20" x14ac:dyDescent="0.25">
      <c r="A895" s="277" t="s">
        <v>2208</v>
      </c>
      <c r="C895" s="191" t="s">
        <v>753</v>
      </c>
      <c r="D895" s="191" t="s">
        <v>830</v>
      </c>
      <c r="E895" s="191" t="s">
        <v>831</v>
      </c>
      <c r="F895" s="193" t="s">
        <v>2081</v>
      </c>
      <c r="G895" s="186" t="s">
        <v>818</v>
      </c>
      <c r="H895" s="183" t="s">
        <v>2136</v>
      </c>
      <c r="I895" s="186" t="s">
        <v>2127</v>
      </c>
      <c r="J895" s="43">
        <v>1425</v>
      </c>
      <c r="K895" s="186" t="s">
        <v>332</v>
      </c>
      <c r="L895" s="186"/>
      <c r="N895" s="211" t="s">
        <v>2206</v>
      </c>
      <c r="O895" s="211" t="str">
        <f>INDEX('Standard Descriptions'!$E:$E,MATCH(Guidance!E895,'Standard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5" s="290" t="s">
        <v>2207</v>
      </c>
      <c r="Q895" s="290" t="s">
        <v>310</v>
      </c>
      <c r="R895" s="290" t="str">
        <f t="shared" si="65"/>
        <v>Other Manufacturing Shift to Heavy or Residual Oil</v>
      </c>
      <c r="S895" s="290" t="str">
        <f t="shared" si="66"/>
        <v>//**Other Manufacturing Shift to Heavy or Residual Oil: **</v>
      </c>
      <c r="T895" s="277" t="str">
        <f t="shared" si="67"/>
        <v/>
      </c>
    </row>
    <row r="896" spans="1:20" x14ac:dyDescent="0.25">
      <c r="A896" s="277" t="s">
        <v>2208</v>
      </c>
      <c r="C896" s="191" t="s">
        <v>753</v>
      </c>
      <c r="D896" s="191" t="s">
        <v>830</v>
      </c>
      <c r="E896" s="191" t="s">
        <v>831</v>
      </c>
      <c r="F896" s="193" t="s">
        <v>2081</v>
      </c>
      <c r="G896" s="186" t="s">
        <v>820</v>
      </c>
      <c r="H896" s="183" t="s">
        <v>2136</v>
      </c>
      <c r="I896" s="186" t="s">
        <v>2126</v>
      </c>
      <c r="J896" s="43">
        <v>1426</v>
      </c>
      <c r="K896" s="186" t="s">
        <v>332</v>
      </c>
      <c r="L896" s="186"/>
      <c r="N896" s="211" t="s">
        <v>2206</v>
      </c>
      <c r="O896" s="211" t="str">
        <f>INDEX('Standard Descriptions'!$E:$E,MATCH(Guidance!E896,'Standard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6" s="290" t="s">
        <v>2207</v>
      </c>
      <c r="Q896" s="290" t="s">
        <v>310</v>
      </c>
      <c r="R896" s="290" t="str">
        <f t="shared" si="65"/>
        <v>Other Manufacturing Shift to LPG Propane or Butane</v>
      </c>
      <c r="S896" s="290" t="str">
        <f t="shared" si="66"/>
        <v>//**Other Manufacturing Shift to LPG Propane or Butane: **</v>
      </c>
      <c r="T896" s="277" t="str">
        <f t="shared" si="67"/>
        <v/>
      </c>
    </row>
    <row r="897" spans="1:20" x14ac:dyDescent="0.25">
      <c r="A897" s="277" t="s">
        <v>2208</v>
      </c>
      <c r="C897" s="191" t="s">
        <v>753</v>
      </c>
      <c r="D897" s="191" t="s">
        <v>830</v>
      </c>
      <c r="E897" s="191" t="s">
        <v>831</v>
      </c>
      <c r="F897" s="193" t="s">
        <v>2081</v>
      </c>
      <c r="G897" s="186" t="s">
        <v>822</v>
      </c>
      <c r="H897" s="183" t="s">
        <v>2136</v>
      </c>
      <c r="I897" s="186" t="s">
        <v>2124</v>
      </c>
      <c r="J897" s="43">
        <v>1427</v>
      </c>
      <c r="K897" s="186" t="s">
        <v>310</v>
      </c>
      <c r="L897" s="191" t="s">
        <v>2339</v>
      </c>
      <c r="N897" s="211" t="s">
        <v>2206</v>
      </c>
      <c r="O897" s="211" t="str">
        <f>INDEX('Standard Descriptions'!$E:$E,MATCH(Guidance!E897,'Standard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7" s="290" t="s">
        <v>2207</v>
      </c>
      <c r="Q897" s="290" t="s">
        <v>310</v>
      </c>
      <c r="R897" s="290" t="str">
        <f t="shared" si="65"/>
        <v>Other Manufacturing Shift to Hydrogen</v>
      </c>
      <c r="S897" s="290" t="str">
        <f t="shared" si="66"/>
        <v>//**Other Manufacturing Shift to Hydrogen: **</v>
      </c>
      <c r="T897" s="277" t="str">
        <f t="shared" si="67"/>
        <v>//**Other Manufacturing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98" spans="1:20" x14ac:dyDescent="0.25">
      <c r="A898" s="277" t="s">
        <v>2208</v>
      </c>
      <c r="C898" s="191" t="s">
        <v>753</v>
      </c>
      <c r="D898" s="191" t="s">
        <v>830</v>
      </c>
      <c r="E898" s="191" t="s">
        <v>831</v>
      </c>
      <c r="F898" s="193" t="s">
        <v>2079</v>
      </c>
      <c r="G898" s="186" t="s">
        <v>799</v>
      </c>
      <c r="H898" s="183" t="s">
        <v>2122</v>
      </c>
      <c r="I898" s="186" t="s">
        <v>2134</v>
      </c>
      <c r="J898" s="43">
        <v>1428</v>
      </c>
      <c r="K898" s="186" t="s">
        <v>310</v>
      </c>
      <c r="L898" s="191" t="s">
        <v>2339</v>
      </c>
      <c r="N898" s="211" t="s">
        <v>2206</v>
      </c>
      <c r="O898" s="211" t="str">
        <f>INDEX('Standard Descriptions'!$E:$E,MATCH(Guidance!E898,'Standard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8" s="290" t="s">
        <v>2207</v>
      </c>
      <c r="Q898" s="290" t="s">
        <v>310</v>
      </c>
      <c r="R898" s="290" t="str">
        <f t="shared" si="65"/>
        <v>Energy Pipelines and Gas Processing Shift to Electricity</v>
      </c>
      <c r="S898" s="290" t="str">
        <f t="shared" si="66"/>
        <v>//**Energy Pipelines and Gas Processing Shift to Electricity: **</v>
      </c>
      <c r="T898" s="277" t="str">
        <f t="shared" si="67"/>
        <v>//**Energy Pipelines and Gas Processing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99" spans="1:20" x14ac:dyDescent="0.25">
      <c r="A899" s="277" t="s">
        <v>2208</v>
      </c>
      <c r="C899" s="191" t="s">
        <v>753</v>
      </c>
      <c r="D899" s="191" t="s">
        <v>830</v>
      </c>
      <c r="E899" s="191" t="s">
        <v>831</v>
      </c>
      <c r="F899" s="193" t="s">
        <v>2079</v>
      </c>
      <c r="G899" s="186" t="s">
        <v>806</v>
      </c>
      <c r="H899" s="183" t="s">
        <v>2122</v>
      </c>
      <c r="I899" s="186" t="s">
        <v>2133</v>
      </c>
      <c r="J899" s="43">
        <v>1429</v>
      </c>
      <c r="K899" s="186" t="s">
        <v>332</v>
      </c>
      <c r="L899" s="186"/>
      <c r="N899" s="211" t="s">
        <v>2206</v>
      </c>
      <c r="O899" s="211" t="str">
        <f>INDEX('Standard Descriptions'!$E:$E,MATCH(Guidance!E899,'Standard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9" s="290" t="s">
        <v>2207</v>
      </c>
      <c r="Q899" s="290" t="s">
        <v>310</v>
      </c>
      <c r="R899" s="290" t="str">
        <f t="shared" si="65"/>
        <v>Energy Pipelines and Gas Processing Shift to Coal</v>
      </c>
      <c r="S899" s="290" t="str">
        <f t="shared" si="66"/>
        <v>//**Energy Pipelines and Gas Processing Shift to Coal: **</v>
      </c>
      <c r="T899" s="277" t="str">
        <f t="shared" si="67"/>
        <v/>
      </c>
    </row>
    <row r="900" spans="1:20" x14ac:dyDescent="0.25">
      <c r="A900" s="277" t="s">
        <v>2208</v>
      </c>
      <c r="C900" s="191" t="s">
        <v>753</v>
      </c>
      <c r="D900" s="191" t="s">
        <v>830</v>
      </c>
      <c r="E900" s="191" t="s">
        <v>831</v>
      </c>
      <c r="F900" s="193" t="s">
        <v>2079</v>
      </c>
      <c r="G900" s="186" t="s">
        <v>808</v>
      </c>
      <c r="H900" s="183" t="s">
        <v>2122</v>
      </c>
      <c r="I900" s="186" t="s">
        <v>2132</v>
      </c>
      <c r="J900" s="43">
        <v>1430</v>
      </c>
      <c r="K900" s="186" t="s">
        <v>332</v>
      </c>
      <c r="L900" s="186"/>
      <c r="N900" s="211" t="s">
        <v>2206</v>
      </c>
      <c r="O900" s="211" t="str">
        <f>INDEX('Standard Descriptions'!$E:$E,MATCH(Guidance!E900,'Standard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0" s="290" t="s">
        <v>2207</v>
      </c>
      <c r="Q900" s="290" t="s">
        <v>310</v>
      </c>
      <c r="R900" s="290" t="str">
        <f t="shared" si="65"/>
        <v>Energy Pipelines and Gas Processing Shift to Natural Gas</v>
      </c>
      <c r="S900" s="290" t="str">
        <f t="shared" si="66"/>
        <v>//**Energy Pipelines and Gas Processing Shift to Natural Gas: **</v>
      </c>
      <c r="T900" s="277" t="str">
        <f t="shared" si="67"/>
        <v/>
      </c>
    </row>
    <row r="901" spans="1:20" x14ac:dyDescent="0.25">
      <c r="A901" s="277" t="s">
        <v>2208</v>
      </c>
      <c r="C901" s="191" t="s">
        <v>753</v>
      </c>
      <c r="D901" s="191" t="s">
        <v>830</v>
      </c>
      <c r="E901" s="191" t="s">
        <v>831</v>
      </c>
      <c r="F901" s="193" t="s">
        <v>2079</v>
      </c>
      <c r="G901" s="186" t="s">
        <v>810</v>
      </c>
      <c r="H901" s="183" t="s">
        <v>2122</v>
      </c>
      <c r="I901" s="186" t="s">
        <v>2131</v>
      </c>
      <c r="J901" s="43">
        <v>1431</v>
      </c>
      <c r="K901" s="186" t="s">
        <v>332</v>
      </c>
      <c r="L901" s="186"/>
      <c r="N901" s="211" t="s">
        <v>2206</v>
      </c>
      <c r="O901" s="211" t="str">
        <f>INDEX('Standard Descriptions'!$E:$E,MATCH(Guidance!E901,'Standard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1" s="290" t="s">
        <v>2207</v>
      </c>
      <c r="Q901" s="290" t="s">
        <v>310</v>
      </c>
      <c r="R901" s="290" t="str">
        <f t="shared" si="65"/>
        <v>Energy Pipelines and Gas Processing Shift to Biomass</v>
      </c>
      <c r="S901" s="290" t="str">
        <f t="shared" si="66"/>
        <v>//**Energy Pipelines and Gas Processing Shift to Biomass: **</v>
      </c>
      <c r="T901" s="277" t="str">
        <f t="shared" si="67"/>
        <v/>
      </c>
    </row>
    <row r="902" spans="1:20" x14ac:dyDescent="0.25">
      <c r="A902" s="277" t="s">
        <v>2208</v>
      </c>
      <c r="C902" s="191" t="s">
        <v>753</v>
      </c>
      <c r="D902" s="191" t="s">
        <v>830</v>
      </c>
      <c r="E902" s="191" t="s">
        <v>831</v>
      </c>
      <c r="F902" s="193" t="s">
        <v>2079</v>
      </c>
      <c r="G902" s="186" t="s">
        <v>812</v>
      </c>
      <c r="H902" s="183" t="s">
        <v>2122</v>
      </c>
      <c r="I902" s="186" t="s">
        <v>2130</v>
      </c>
      <c r="J902" s="43">
        <v>1432</v>
      </c>
      <c r="K902" s="186" t="s">
        <v>332</v>
      </c>
      <c r="L902" s="186"/>
      <c r="N902" s="211" t="s">
        <v>2206</v>
      </c>
      <c r="O902" s="211" t="str">
        <f>INDEX('Standard Descriptions'!$E:$E,MATCH(Guidance!E902,'Standard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2" s="290" t="s">
        <v>2207</v>
      </c>
      <c r="Q902" s="290" t="s">
        <v>310</v>
      </c>
      <c r="R902" s="290" t="str">
        <f t="shared" si="65"/>
        <v>Energy Pipelines and Gas Processing Shift to Petroleum</v>
      </c>
      <c r="S902" s="290" t="str">
        <f t="shared" si="66"/>
        <v>//**Energy Pipelines and Gas Processing Shift to Petroleum: **</v>
      </c>
      <c r="T902" s="277" t="str">
        <f t="shared" si="67"/>
        <v/>
      </c>
    </row>
    <row r="903" spans="1:20" x14ac:dyDescent="0.25">
      <c r="A903" s="277" t="s">
        <v>2208</v>
      </c>
      <c r="C903" s="191" t="s">
        <v>753</v>
      </c>
      <c r="D903" s="191" t="s">
        <v>830</v>
      </c>
      <c r="E903" s="191" t="s">
        <v>831</v>
      </c>
      <c r="F903" s="193" t="s">
        <v>2079</v>
      </c>
      <c r="G903" s="186" t="s">
        <v>814</v>
      </c>
      <c r="H903" s="183" t="s">
        <v>2122</v>
      </c>
      <c r="I903" s="186" t="s">
        <v>2129</v>
      </c>
      <c r="J903" s="43">
        <v>1433</v>
      </c>
      <c r="K903" s="186" t="s">
        <v>332</v>
      </c>
      <c r="L903" s="186"/>
      <c r="N903" s="211" t="s">
        <v>2206</v>
      </c>
      <c r="O903" s="211" t="str">
        <f>INDEX('Standard Descriptions'!$E:$E,MATCH(Guidance!E903,'Standard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3" s="290" t="s">
        <v>2207</v>
      </c>
      <c r="Q903" s="290" t="s">
        <v>310</v>
      </c>
      <c r="R903" s="290" t="str">
        <f t="shared" si="65"/>
        <v>Energy Pipelines and Gas Processing Shift to Purchased Heat</v>
      </c>
      <c r="S903" s="290" t="str">
        <f t="shared" si="66"/>
        <v>//**Energy Pipelines and Gas Processing Shift to Purchased Heat: **</v>
      </c>
      <c r="T903" s="277" t="str">
        <f t="shared" si="67"/>
        <v/>
      </c>
    </row>
    <row r="904" spans="1:20" x14ac:dyDescent="0.25">
      <c r="A904" s="277" t="s">
        <v>2208</v>
      </c>
      <c r="C904" s="191" t="s">
        <v>753</v>
      </c>
      <c r="D904" s="191" t="s">
        <v>830</v>
      </c>
      <c r="E904" s="191" t="s">
        <v>831</v>
      </c>
      <c r="F904" s="193" t="s">
        <v>2079</v>
      </c>
      <c r="G904" s="186" t="s">
        <v>816</v>
      </c>
      <c r="H904" s="183" t="s">
        <v>2122</v>
      </c>
      <c r="I904" s="186" t="s">
        <v>2128</v>
      </c>
      <c r="J904" s="43">
        <v>1434</v>
      </c>
      <c r="K904" s="186" t="s">
        <v>332</v>
      </c>
      <c r="L904" s="186"/>
      <c r="N904" s="211" t="s">
        <v>2206</v>
      </c>
      <c r="O904" s="211" t="str">
        <f>INDEX('Standard Descriptions'!$E:$E,MATCH(Guidance!E904,'Standard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4" s="290" t="s">
        <v>2207</v>
      </c>
      <c r="Q904" s="290" t="s">
        <v>310</v>
      </c>
      <c r="R904" s="290" t="str">
        <f t="shared" si="65"/>
        <v>Energy Pipelines and Gas Processing Shift to Crude Oil</v>
      </c>
      <c r="S904" s="290" t="str">
        <f t="shared" si="66"/>
        <v>//**Energy Pipelines and Gas Processing Shift to Crude Oil: **</v>
      </c>
      <c r="T904" s="277" t="str">
        <f t="shared" si="67"/>
        <v/>
      </c>
    </row>
    <row r="905" spans="1:20" x14ac:dyDescent="0.25">
      <c r="A905" s="277" t="s">
        <v>2208</v>
      </c>
      <c r="C905" s="191" t="s">
        <v>753</v>
      </c>
      <c r="D905" s="191" t="s">
        <v>830</v>
      </c>
      <c r="E905" s="191" t="s">
        <v>831</v>
      </c>
      <c r="F905" s="193" t="s">
        <v>2079</v>
      </c>
      <c r="G905" s="186" t="s">
        <v>818</v>
      </c>
      <c r="H905" s="183" t="s">
        <v>2122</v>
      </c>
      <c r="I905" s="186" t="s">
        <v>2127</v>
      </c>
      <c r="J905" s="43">
        <v>1435</v>
      </c>
      <c r="K905" s="186" t="s">
        <v>332</v>
      </c>
      <c r="L905" s="186"/>
      <c r="N905" s="211" t="s">
        <v>2206</v>
      </c>
      <c r="O905" s="211" t="str">
        <f>INDEX('Standard Descriptions'!$E:$E,MATCH(Guidance!E905,'Standard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5" s="290" t="s">
        <v>2207</v>
      </c>
      <c r="Q905" s="290" t="s">
        <v>310</v>
      </c>
      <c r="R905" s="290" t="str">
        <f t="shared" si="65"/>
        <v>Energy Pipelines and Gas Processing Shift to Heavy or Residual Oil</v>
      </c>
      <c r="S905" s="290" t="str">
        <f t="shared" si="66"/>
        <v>//**Energy Pipelines and Gas Processing Shift to Heavy or Residual Oil: **</v>
      </c>
      <c r="T905" s="277" t="str">
        <f t="shared" si="67"/>
        <v/>
      </c>
    </row>
    <row r="906" spans="1:20" x14ac:dyDescent="0.25">
      <c r="A906" s="277" t="s">
        <v>2208</v>
      </c>
      <c r="C906" s="191" t="s">
        <v>753</v>
      </c>
      <c r="D906" s="191" t="s">
        <v>830</v>
      </c>
      <c r="E906" s="191" t="s">
        <v>831</v>
      </c>
      <c r="F906" s="193" t="s">
        <v>2079</v>
      </c>
      <c r="G906" s="186" t="s">
        <v>820</v>
      </c>
      <c r="H906" s="183" t="s">
        <v>2122</v>
      </c>
      <c r="I906" s="186" t="s">
        <v>2126</v>
      </c>
      <c r="J906" s="43">
        <v>1436</v>
      </c>
      <c r="K906" s="186" t="s">
        <v>332</v>
      </c>
      <c r="L906" s="186"/>
      <c r="N906" s="211" t="s">
        <v>2206</v>
      </c>
      <c r="O906" s="211" t="str">
        <f>INDEX('Standard Descriptions'!$E:$E,MATCH(Guidance!E906,'Standard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6" s="290" t="s">
        <v>2207</v>
      </c>
      <c r="Q906" s="290" t="s">
        <v>310</v>
      </c>
      <c r="R906" s="290" t="str">
        <f t="shared" si="65"/>
        <v>Energy Pipelines and Gas Processing Shift to LPG Propane or Butane</v>
      </c>
      <c r="S906" s="290" t="str">
        <f t="shared" si="66"/>
        <v>//**Energy Pipelines and Gas Processing Shift to LPG Propane or Butane: **</v>
      </c>
      <c r="T906" s="277" t="str">
        <f t="shared" si="67"/>
        <v/>
      </c>
    </row>
    <row r="907" spans="1:20" x14ac:dyDescent="0.25">
      <c r="A907" s="277" t="s">
        <v>2208</v>
      </c>
      <c r="C907" s="191" t="s">
        <v>753</v>
      </c>
      <c r="D907" s="191" t="s">
        <v>830</v>
      </c>
      <c r="E907" s="191" t="s">
        <v>831</v>
      </c>
      <c r="F907" s="193" t="s">
        <v>2079</v>
      </c>
      <c r="G907" s="186" t="s">
        <v>822</v>
      </c>
      <c r="H907" s="183" t="s">
        <v>2122</v>
      </c>
      <c r="I907" s="186" t="s">
        <v>2124</v>
      </c>
      <c r="J907" s="43">
        <v>1437</v>
      </c>
      <c r="K907" s="186" t="s">
        <v>310</v>
      </c>
      <c r="L907" s="191" t="s">
        <v>2339</v>
      </c>
      <c r="N907" s="211" t="s">
        <v>2206</v>
      </c>
      <c r="O907" s="211" t="str">
        <f>INDEX('Standard Descriptions'!$E:$E,MATCH(Guidance!E907,'Standard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7" s="290" t="s">
        <v>2207</v>
      </c>
      <c r="Q907" s="290" t="s">
        <v>310</v>
      </c>
      <c r="R907" s="290" t="str">
        <f t="shared" si="65"/>
        <v>Energy Pipelines and Gas Processing Shift to Hydrogen</v>
      </c>
      <c r="S907" s="290" t="str">
        <f t="shared" si="66"/>
        <v>//**Energy Pipelines and Gas Processing Shift to Hydrogen: **</v>
      </c>
      <c r="T907" s="277" t="str">
        <f t="shared" si="67"/>
        <v>//**Energy Pipelines and Gas Processing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08" spans="1:20" x14ac:dyDescent="0.25">
      <c r="A908" s="277" t="s">
        <v>2208</v>
      </c>
      <c r="C908" s="191" t="s">
        <v>753</v>
      </c>
      <c r="D908" s="191" t="s">
        <v>830</v>
      </c>
      <c r="E908" s="191" t="s">
        <v>831</v>
      </c>
      <c r="F908" s="193" t="s">
        <v>2077</v>
      </c>
      <c r="G908" s="186" t="s">
        <v>799</v>
      </c>
      <c r="H908" s="183" t="s">
        <v>2135</v>
      </c>
      <c r="I908" s="186" t="s">
        <v>2134</v>
      </c>
      <c r="J908" s="43">
        <v>1438</v>
      </c>
      <c r="K908" s="186" t="s">
        <v>332</v>
      </c>
      <c r="L908" s="191"/>
      <c r="N908" s="211" t="s">
        <v>2206</v>
      </c>
      <c r="O908" s="211" t="str">
        <f>INDEX('Standard Descriptions'!$E:$E,MATCH(Guidance!E908,'Standard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8" s="290" t="s">
        <v>2207</v>
      </c>
      <c r="Q908" s="290" t="s">
        <v>310</v>
      </c>
      <c r="R908" s="290" t="str">
        <f t="shared" si="65"/>
        <v>Water and Waste Shift to Electricity</v>
      </c>
      <c r="S908" s="290" t="str">
        <f t="shared" si="66"/>
        <v>//**Water and Waste Shift to Electricity: **</v>
      </c>
      <c r="T908" s="277" t="str">
        <f t="shared" si="67"/>
        <v/>
      </c>
    </row>
    <row r="909" spans="1:20" x14ac:dyDescent="0.25">
      <c r="A909" s="277" t="s">
        <v>2208</v>
      </c>
      <c r="C909" s="191" t="s">
        <v>753</v>
      </c>
      <c r="D909" s="191" t="s">
        <v>830</v>
      </c>
      <c r="E909" s="191" t="s">
        <v>831</v>
      </c>
      <c r="F909" s="193" t="s">
        <v>2077</v>
      </c>
      <c r="G909" s="186" t="s">
        <v>806</v>
      </c>
      <c r="H909" s="183" t="s">
        <v>2135</v>
      </c>
      <c r="I909" s="186" t="s">
        <v>2133</v>
      </c>
      <c r="J909" s="43">
        <v>1439</v>
      </c>
      <c r="K909" s="186" t="s">
        <v>332</v>
      </c>
      <c r="L909" s="186"/>
      <c r="N909" s="211" t="s">
        <v>2206</v>
      </c>
      <c r="O909" s="211" t="str">
        <f>INDEX('Standard Descriptions'!$E:$E,MATCH(Guidance!E909,'Standard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9" s="290" t="s">
        <v>2207</v>
      </c>
      <c r="Q909" s="290" t="s">
        <v>310</v>
      </c>
      <c r="R909" s="290" t="str">
        <f t="shared" si="65"/>
        <v>Water and Waste Shift to Coal</v>
      </c>
      <c r="S909" s="290" t="str">
        <f t="shared" si="66"/>
        <v>//**Water and Waste Shift to Coal: **</v>
      </c>
      <c r="T909" s="277" t="str">
        <f t="shared" si="67"/>
        <v/>
      </c>
    </row>
    <row r="910" spans="1:20" x14ac:dyDescent="0.25">
      <c r="A910" s="277" t="s">
        <v>2208</v>
      </c>
      <c r="C910" s="191" t="s">
        <v>753</v>
      </c>
      <c r="D910" s="191" t="s">
        <v>830</v>
      </c>
      <c r="E910" s="191" t="s">
        <v>831</v>
      </c>
      <c r="F910" s="193" t="s">
        <v>2077</v>
      </c>
      <c r="G910" s="186" t="s">
        <v>808</v>
      </c>
      <c r="H910" s="183" t="s">
        <v>2135</v>
      </c>
      <c r="I910" s="186" t="s">
        <v>2132</v>
      </c>
      <c r="J910" s="43">
        <v>1440</v>
      </c>
      <c r="K910" s="186" t="s">
        <v>332</v>
      </c>
      <c r="L910" s="186"/>
      <c r="N910" s="211" t="s">
        <v>2206</v>
      </c>
      <c r="O910" s="211" t="str">
        <f>INDEX('Standard Descriptions'!$E:$E,MATCH(Guidance!E910,'Standard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0" s="290" t="s">
        <v>2207</v>
      </c>
      <c r="Q910" s="290" t="s">
        <v>310</v>
      </c>
      <c r="R910" s="290" t="str">
        <f t="shared" si="65"/>
        <v>Water and Waste Shift to Natural Gas</v>
      </c>
      <c r="S910" s="290" t="str">
        <f t="shared" si="66"/>
        <v>//**Water and Waste Shift to Natural Gas: **</v>
      </c>
      <c r="T910" s="277" t="str">
        <f t="shared" si="67"/>
        <v/>
      </c>
    </row>
    <row r="911" spans="1:20" x14ac:dyDescent="0.25">
      <c r="A911" s="277" t="s">
        <v>2208</v>
      </c>
      <c r="C911" s="191" t="s">
        <v>753</v>
      </c>
      <c r="D911" s="191" t="s">
        <v>830</v>
      </c>
      <c r="E911" s="191" t="s">
        <v>831</v>
      </c>
      <c r="F911" s="193" t="s">
        <v>2077</v>
      </c>
      <c r="G911" s="186" t="s">
        <v>810</v>
      </c>
      <c r="H911" s="183" t="s">
        <v>2135</v>
      </c>
      <c r="I911" s="186" t="s">
        <v>2131</v>
      </c>
      <c r="J911" s="43">
        <v>1441</v>
      </c>
      <c r="K911" s="186" t="s">
        <v>332</v>
      </c>
      <c r="L911" s="186"/>
      <c r="N911" s="211" t="s">
        <v>2206</v>
      </c>
      <c r="O911" s="211" t="str">
        <f>INDEX('Standard Descriptions'!$E:$E,MATCH(Guidance!E911,'Standard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1" s="290" t="s">
        <v>2207</v>
      </c>
      <c r="Q911" s="290" t="s">
        <v>310</v>
      </c>
      <c r="R911" s="290" t="str">
        <f t="shared" si="65"/>
        <v>Water and Waste Shift to Biomass</v>
      </c>
      <c r="S911" s="290" t="str">
        <f t="shared" si="66"/>
        <v>//**Water and Waste Shift to Biomass: **</v>
      </c>
      <c r="T911" s="277" t="str">
        <f t="shared" si="67"/>
        <v/>
      </c>
    </row>
    <row r="912" spans="1:20" x14ac:dyDescent="0.25">
      <c r="A912" s="277" t="s">
        <v>2208</v>
      </c>
      <c r="C912" s="191" t="s">
        <v>753</v>
      </c>
      <c r="D912" s="191" t="s">
        <v>830</v>
      </c>
      <c r="E912" s="191" t="s">
        <v>831</v>
      </c>
      <c r="F912" s="193" t="s">
        <v>2077</v>
      </c>
      <c r="G912" s="186" t="s">
        <v>812</v>
      </c>
      <c r="H912" s="183" t="s">
        <v>2135</v>
      </c>
      <c r="I912" s="186" t="s">
        <v>2130</v>
      </c>
      <c r="J912" s="43">
        <v>1442</v>
      </c>
      <c r="K912" s="186" t="s">
        <v>332</v>
      </c>
      <c r="L912" s="186"/>
      <c r="N912" s="211" t="s">
        <v>2206</v>
      </c>
      <c r="O912" s="211" t="str">
        <f>INDEX('Standard Descriptions'!$E:$E,MATCH(Guidance!E912,'Standard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2" s="290" t="s">
        <v>2207</v>
      </c>
      <c r="Q912" s="290" t="s">
        <v>310</v>
      </c>
      <c r="R912" s="290" t="str">
        <f t="shared" si="65"/>
        <v>Water and Waste Shift to Petroleum</v>
      </c>
      <c r="S912" s="290" t="str">
        <f t="shared" si="66"/>
        <v>//**Water and Waste Shift to Petroleum: **</v>
      </c>
      <c r="T912" s="277" t="str">
        <f t="shared" si="67"/>
        <v/>
      </c>
    </row>
    <row r="913" spans="1:21" x14ac:dyDescent="0.25">
      <c r="A913" s="277" t="s">
        <v>2208</v>
      </c>
      <c r="C913" s="191" t="s">
        <v>753</v>
      </c>
      <c r="D913" s="191" t="s">
        <v>830</v>
      </c>
      <c r="E913" s="191" t="s">
        <v>831</v>
      </c>
      <c r="F913" s="193" t="s">
        <v>2077</v>
      </c>
      <c r="G913" s="186" t="s">
        <v>814</v>
      </c>
      <c r="H913" s="183" t="s">
        <v>2135</v>
      </c>
      <c r="I913" s="186" t="s">
        <v>2129</v>
      </c>
      <c r="J913" s="43">
        <v>1443</v>
      </c>
      <c r="K913" s="186" t="s">
        <v>332</v>
      </c>
      <c r="L913" s="186"/>
      <c r="N913" s="211" t="s">
        <v>2206</v>
      </c>
      <c r="O913" s="211" t="str">
        <f>INDEX('Standard Descriptions'!$E:$E,MATCH(Guidance!E913,'Standard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3" s="290" t="s">
        <v>2207</v>
      </c>
      <c r="Q913" s="290" t="s">
        <v>310</v>
      </c>
      <c r="R913" s="290" t="str">
        <f t="shared" si="65"/>
        <v>Water and Waste Shift to Purchased Heat</v>
      </c>
      <c r="S913" s="290" t="str">
        <f t="shared" si="66"/>
        <v>//**Water and Waste Shift to Purchased Heat: **</v>
      </c>
      <c r="T913" s="277" t="str">
        <f t="shared" si="67"/>
        <v/>
      </c>
    </row>
    <row r="914" spans="1:21" x14ac:dyDescent="0.25">
      <c r="A914" s="277" t="s">
        <v>2208</v>
      </c>
      <c r="C914" s="191" t="s">
        <v>753</v>
      </c>
      <c r="D914" s="191" t="s">
        <v>830</v>
      </c>
      <c r="E914" s="191" t="s">
        <v>831</v>
      </c>
      <c r="F914" s="193" t="s">
        <v>2077</v>
      </c>
      <c r="G914" s="186" t="s">
        <v>816</v>
      </c>
      <c r="H914" s="183" t="s">
        <v>2135</v>
      </c>
      <c r="I914" s="186" t="s">
        <v>2128</v>
      </c>
      <c r="J914" s="43">
        <v>1444</v>
      </c>
      <c r="K914" s="186" t="s">
        <v>332</v>
      </c>
      <c r="L914" s="186"/>
      <c r="N914" s="211" t="s">
        <v>2206</v>
      </c>
      <c r="O914" s="211" t="str">
        <f>INDEX('Standard Descriptions'!$E:$E,MATCH(Guidance!E914,'Standard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4" s="290" t="s">
        <v>2207</v>
      </c>
      <c r="Q914" s="290" t="s">
        <v>310</v>
      </c>
      <c r="R914" s="290" t="str">
        <f t="shared" si="65"/>
        <v>Water and Waste Shift to Crude Oil</v>
      </c>
      <c r="S914" s="290" t="str">
        <f t="shared" si="66"/>
        <v>//**Water and Waste Shift to Crude Oil: **</v>
      </c>
      <c r="T914" s="277" t="str">
        <f t="shared" si="67"/>
        <v/>
      </c>
    </row>
    <row r="915" spans="1:21" x14ac:dyDescent="0.25">
      <c r="A915" s="277" t="s">
        <v>2208</v>
      </c>
      <c r="C915" s="191" t="s">
        <v>753</v>
      </c>
      <c r="D915" s="191" t="s">
        <v>830</v>
      </c>
      <c r="E915" s="191" t="s">
        <v>831</v>
      </c>
      <c r="F915" s="193" t="s">
        <v>2077</v>
      </c>
      <c r="G915" s="186" t="s">
        <v>818</v>
      </c>
      <c r="H915" s="183" t="s">
        <v>2135</v>
      </c>
      <c r="I915" s="186" t="s">
        <v>2127</v>
      </c>
      <c r="J915" s="43">
        <v>1445</v>
      </c>
      <c r="K915" s="186" t="s">
        <v>332</v>
      </c>
      <c r="L915" s="186"/>
      <c r="N915" s="211" t="s">
        <v>2206</v>
      </c>
      <c r="O915" s="211" t="str">
        <f>INDEX('Standard Descriptions'!$E:$E,MATCH(Guidance!E915,'Standard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5" s="290" t="s">
        <v>2207</v>
      </c>
      <c r="Q915" s="290" t="s">
        <v>310</v>
      </c>
      <c r="R915" s="290" t="str">
        <f t="shared" si="65"/>
        <v>Water and Waste Shift to Heavy or Residual Oil</v>
      </c>
      <c r="S915" s="290" t="str">
        <f t="shared" si="66"/>
        <v>//**Water and Waste Shift to Heavy or Residual Oil: **</v>
      </c>
      <c r="T915" s="277" t="str">
        <f t="shared" si="67"/>
        <v/>
      </c>
    </row>
    <row r="916" spans="1:21" x14ac:dyDescent="0.25">
      <c r="A916" s="277" t="s">
        <v>2208</v>
      </c>
      <c r="C916" s="191" t="s">
        <v>753</v>
      </c>
      <c r="D916" s="191" t="s">
        <v>830</v>
      </c>
      <c r="E916" s="191" t="s">
        <v>831</v>
      </c>
      <c r="F916" s="193" t="s">
        <v>2077</v>
      </c>
      <c r="G916" s="186" t="s">
        <v>820</v>
      </c>
      <c r="H916" s="183" t="s">
        <v>2135</v>
      </c>
      <c r="I916" s="186" t="s">
        <v>2126</v>
      </c>
      <c r="J916" s="43">
        <v>1446</v>
      </c>
      <c r="K916" s="186" t="s">
        <v>332</v>
      </c>
      <c r="L916" s="186"/>
      <c r="N916" s="211" t="s">
        <v>2206</v>
      </c>
      <c r="O916" s="211" t="str">
        <f>INDEX('Standard Descriptions'!$E:$E,MATCH(Guidance!E916,'Standard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6" s="290" t="s">
        <v>2207</v>
      </c>
      <c r="Q916" s="290" t="s">
        <v>310</v>
      </c>
      <c r="R916" s="290" t="str">
        <f t="shared" si="65"/>
        <v>Water and Waste Shift to LPG Propane or Butane</v>
      </c>
      <c r="S916" s="290" t="str">
        <f t="shared" si="66"/>
        <v>//**Water and Waste Shift to LPG Propane or Butane: **</v>
      </c>
      <c r="T916" s="277" t="str">
        <f t="shared" si="67"/>
        <v/>
      </c>
    </row>
    <row r="917" spans="1:21" x14ac:dyDescent="0.25">
      <c r="A917" s="277" t="s">
        <v>2208</v>
      </c>
      <c r="C917" s="191" t="s">
        <v>753</v>
      </c>
      <c r="D917" s="191" t="s">
        <v>830</v>
      </c>
      <c r="E917" s="191" t="s">
        <v>831</v>
      </c>
      <c r="F917" s="193" t="s">
        <v>2077</v>
      </c>
      <c r="G917" s="186" t="s">
        <v>822</v>
      </c>
      <c r="H917" s="183" t="s">
        <v>2135</v>
      </c>
      <c r="I917" s="186" t="s">
        <v>2124</v>
      </c>
      <c r="J917" s="43">
        <v>1447</v>
      </c>
      <c r="K917" s="186" t="s">
        <v>332</v>
      </c>
      <c r="L917" s="191"/>
      <c r="N917" s="211" t="s">
        <v>2206</v>
      </c>
      <c r="O917" s="211" t="str">
        <f>INDEX('Standard Descriptions'!$E:$E,MATCH(Guidance!E917,'Standard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7" s="290" t="s">
        <v>2207</v>
      </c>
      <c r="Q917" s="290" t="s">
        <v>310</v>
      </c>
      <c r="R917" s="290" t="str">
        <f t="shared" si="65"/>
        <v>Water and Waste Shift to Hydrogen</v>
      </c>
      <c r="S917" s="290" t="str">
        <f t="shared" si="66"/>
        <v>//**Water and Waste Shift to Hydrogen: **</v>
      </c>
      <c r="T917" s="277" t="str">
        <f t="shared" si="67"/>
        <v/>
      </c>
    </row>
    <row r="918" spans="1:21" x14ac:dyDescent="0.25">
      <c r="A918" s="277" t="s">
        <v>2208</v>
      </c>
      <c r="C918" s="191" t="s">
        <v>753</v>
      </c>
      <c r="D918" s="191" t="s">
        <v>830</v>
      </c>
      <c r="E918" s="191" t="s">
        <v>831</v>
      </c>
      <c r="F918" s="193" t="s">
        <v>2075</v>
      </c>
      <c r="G918" s="186" t="s">
        <v>799</v>
      </c>
      <c r="H918" s="183" t="s">
        <v>2125</v>
      </c>
      <c r="I918" s="186" t="s">
        <v>2134</v>
      </c>
      <c r="J918" s="43">
        <v>1448</v>
      </c>
      <c r="K918" s="186" t="s">
        <v>310</v>
      </c>
      <c r="L918" s="191" t="s">
        <v>2339</v>
      </c>
      <c r="N918" s="211" t="s">
        <v>2206</v>
      </c>
      <c r="O918" s="211" t="str">
        <f>INDEX('Standard Descriptions'!$E:$E,MATCH(Guidance!E918,'Standard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8" s="290" t="s">
        <v>2207</v>
      </c>
      <c r="Q918" s="290" t="s">
        <v>310</v>
      </c>
      <c r="R918" s="290" t="str">
        <f t="shared" si="65"/>
        <v>Construction Shift to Electricity</v>
      </c>
      <c r="S918" s="290" t="str">
        <f t="shared" si="66"/>
        <v>//**Construction Shift to Electricity: **</v>
      </c>
      <c r="T918" s="277" t="str">
        <f t="shared" si="67"/>
        <v>//**Construction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19" spans="1:21" x14ac:dyDescent="0.25">
      <c r="A919" s="277" t="s">
        <v>2208</v>
      </c>
      <c r="C919" s="191" t="s">
        <v>753</v>
      </c>
      <c r="D919" s="191" t="s">
        <v>830</v>
      </c>
      <c r="E919" s="191" t="s">
        <v>831</v>
      </c>
      <c r="F919" s="193" t="s">
        <v>2075</v>
      </c>
      <c r="G919" s="186" t="s">
        <v>806</v>
      </c>
      <c r="H919" s="183" t="s">
        <v>2125</v>
      </c>
      <c r="I919" s="186" t="s">
        <v>2133</v>
      </c>
      <c r="J919" s="43">
        <v>1449</v>
      </c>
      <c r="K919" s="186" t="s">
        <v>332</v>
      </c>
      <c r="L919" s="186"/>
      <c r="N919" s="211" t="s">
        <v>2206</v>
      </c>
      <c r="O919" s="211" t="str">
        <f>INDEX('Standard Descriptions'!$E:$E,MATCH(Guidance!E919,'Standard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9" s="290" t="s">
        <v>2207</v>
      </c>
      <c r="Q919" s="290" t="s">
        <v>310</v>
      </c>
      <c r="R919" s="290" t="str">
        <f t="shared" si="65"/>
        <v>Construction Shift to Coal</v>
      </c>
      <c r="S919" s="290" t="str">
        <f t="shared" si="66"/>
        <v>//**Construction Shift to Coal: **</v>
      </c>
      <c r="T919" s="277" t="str">
        <f t="shared" si="67"/>
        <v/>
      </c>
    </row>
    <row r="920" spans="1:21" x14ac:dyDescent="0.25">
      <c r="A920" s="277" t="s">
        <v>2208</v>
      </c>
      <c r="C920" s="191" t="s">
        <v>753</v>
      </c>
      <c r="D920" s="191" t="s">
        <v>830</v>
      </c>
      <c r="E920" s="191" t="s">
        <v>831</v>
      </c>
      <c r="F920" s="193" t="s">
        <v>2075</v>
      </c>
      <c r="G920" s="186" t="s">
        <v>808</v>
      </c>
      <c r="H920" s="183" t="s">
        <v>2125</v>
      </c>
      <c r="I920" s="186" t="s">
        <v>2132</v>
      </c>
      <c r="J920" s="43">
        <v>1450</v>
      </c>
      <c r="K920" s="186" t="s">
        <v>332</v>
      </c>
      <c r="L920" s="186"/>
      <c r="N920" s="211" t="s">
        <v>2206</v>
      </c>
      <c r="O920" s="211" t="str">
        <f>INDEX('Standard Descriptions'!$E:$E,MATCH(Guidance!E920,'Standard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0" s="290" t="s">
        <v>2207</v>
      </c>
      <c r="Q920" s="290" t="s">
        <v>310</v>
      </c>
      <c r="R920" s="290" t="str">
        <f t="shared" si="65"/>
        <v>Construction Shift to Natural Gas</v>
      </c>
      <c r="S920" s="290" t="str">
        <f t="shared" si="66"/>
        <v>//**Construction Shift to Natural Gas: **</v>
      </c>
      <c r="T920" s="277" t="str">
        <f t="shared" si="67"/>
        <v/>
      </c>
    </row>
    <row r="921" spans="1:21" x14ac:dyDescent="0.25">
      <c r="A921" s="277" t="s">
        <v>2208</v>
      </c>
      <c r="C921" s="191" t="s">
        <v>753</v>
      </c>
      <c r="D921" s="191" t="s">
        <v>830</v>
      </c>
      <c r="E921" s="191" t="s">
        <v>831</v>
      </c>
      <c r="F921" s="193" t="s">
        <v>2075</v>
      </c>
      <c r="G921" s="186" t="s">
        <v>810</v>
      </c>
      <c r="H921" s="183" t="s">
        <v>2125</v>
      </c>
      <c r="I921" s="186" t="s">
        <v>2131</v>
      </c>
      <c r="J921" s="43">
        <v>1451</v>
      </c>
      <c r="K921" s="186" t="s">
        <v>332</v>
      </c>
      <c r="L921" s="186"/>
      <c r="N921" s="211" t="s">
        <v>2206</v>
      </c>
      <c r="O921" s="211" t="str">
        <f>INDEX('Standard Descriptions'!$E:$E,MATCH(Guidance!E921,'Standard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1" s="290" t="s">
        <v>2207</v>
      </c>
      <c r="Q921" s="290" t="s">
        <v>310</v>
      </c>
      <c r="R921" s="290" t="str">
        <f t="shared" si="65"/>
        <v>Construction Shift to Biomass</v>
      </c>
      <c r="S921" s="290" t="str">
        <f t="shared" si="66"/>
        <v>//**Construction Shift to Biomass: **</v>
      </c>
      <c r="T921" s="277" t="str">
        <f t="shared" si="67"/>
        <v/>
      </c>
    </row>
    <row r="922" spans="1:21" x14ac:dyDescent="0.25">
      <c r="A922" s="277" t="s">
        <v>2208</v>
      </c>
      <c r="C922" s="191" t="s">
        <v>753</v>
      </c>
      <c r="D922" s="191" t="s">
        <v>830</v>
      </c>
      <c r="E922" s="191" t="s">
        <v>831</v>
      </c>
      <c r="F922" s="193" t="s">
        <v>2075</v>
      </c>
      <c r="G922" s="186" t="s">
        <v>812</v>
      </c>
      <c r="H922" s="183" t="s">
        <v>2125</v>
      </c>
      <c r="I922" s="186" t="s">
        <v>2130</v>
      </c>
      <c r="J922" s="43">
        <v>1452</v>
      </c>
      <c r="K922" s="186" t="s">
        <v>332</v>
      </c>
      <c r="L922" s="186"/>
      <c r="N922" s="211" t="s">
        <v>2206</v>
      </c>
      <c r="O922" s="211" t="str">
        <f>INDEX('Standard Descriptions'!$E:$E,MATCH(Guidance!E922,'Standard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2" s="290" t="s">
        <v>2207</v>
      </c>
      <c r="Q922" s="290" t="s">
        <v>310</v>
      </c>
      <c r="R922" s="290" t="str">
        <f t="shared" si="65"/>
        <v>Construction Shift to Petroleum</v>
      </c>
      <c r="S922" s="290" t="str">
        <f t="shared" si="66"/>
        <v>//**Construction Shift to Petroleum: **</v>
      </c>
      <c r="T922" s="277" t="str">
        <f t="shared" si="67"/>
        <v/>
      </c>
    </row>
    <row r="923" spans="1:21" x14ac:dyDescent="0.25">
      <c r="A923" s="277" t="s">
        <v>2208</v>
      </c>
      <c r="C923" s="191" t="s">
        <v>753</v>
      </c>
      <c r="D923" s="191" t="s">
        <v>830</v>
      </c>
      <c r="E923" s="191" t="s">
        <v>831</v>
      </c>
      <c r="F923" s="193" t="s">
        <v>2075</v>
      </c>
      <c r="G923" s="186" t="s">
        <v>814</v>
      </c>
      <c r="H923" s="183" t="s">
        <v>2125</v>
      </c>
      <c r="I923" s="186" t="s">
        <v>2129</v>
      </c>
      <c r="J923" s="43">
        <v>1453</v>
      </c>
      <c r="K923" s="186" t="s">
        <v>332</v>
      </c>
      <c r="L923" s="186"/>
      <c r="N923" s="211" t="s">
        <v>2206</v>
      </c>
      <c r="O923" s="211" t="str">
        <f>INDEX('Standard Descriptions'!$E:$E,MATCH(Guidance!E923,'Standard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3" s="290" t="s">
        <v>2207</v>
      </c>
      <c r="Q923" s="290" t="s">
        <v>310</v>
      </c>
      <c r="R923" s="290" t="str">
        <f t="shared" si="65"/>
        <v>Construction Shift to Purchased Heat</v>
      </c>
      <c r="S923" s="290" t="str">
        <f t="shared" si="66"/>
        <v>//**Construction Shift to Purchased Heat: **</v>
      </c>
      <c r="T923" s="277" t="str">
        <f t="shared" si="67"/>
        <v/>
      </c>
    </row>
    <row r="924" spans="1:21" x14ac:dyDescent="0.25">
      <c r="A924" s="277" t="s">
        <v>2208</v>
      </c>
      <c r="C924" s="191" t="s">
        <v>753</v>
      </c>
      <c r="D924" s="191" t="s">
        <v>830</v>
      </c>
      <c r="E924" s="191" t="s">
        <v>831</v>
      </c>
      <c r="F924" s="193" t="s">
        <v>2075</v>
      </c>
      <c r="G924" s="186" t="s">
        <v>816</v>
      </c>
      <c r="H924" s="183" t="s">
        <v>2125</v>
      </c>
      <c r="I924" s="186" t="s">
        <v>2128</v>
      </c>
      <c r="J924" s="43">
        <v>1454</v>
      </c>
      <c r="K924" s="186" t="s">
        <v>332</v>
      </c>
      <c r="L924" s="186"/>
      <c r="N924" s="211" t="s">
        <v>2206</v>
      </c>
      <c r="O924" s="211" t="str">
        <f>INDEX('Standard Descriptions'!$E:$E,MATCH(Guidance!E924,'Standard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4" s="290" t="s">
        <v>2207</v>
      </c>
      <c r="Q924" s="290" t="s">
        <v>310</v>
      </c>
      <c r="R924" s="290" t="str">
        <f t="shared" si="65"/>
        <v>Construction Shift to Crude Oil</v>
      </c>
      <c r="S924" s="290" t="str">
        <f t="shared" si="66"/>
        <v>//**Construction Shift to Crude Oil: **</v>
      </c>
      <c r="T924" s="277" t="str">
        <f t="shared" si="67"/>
        <v/>
      </c>
    </row>
    <row r="925" spans="1:21" x14ac:dyDescent="0.25">
      <c r="A925" s="277" t="s">
        <v>2208</v>
      </c>
      <c r="C925" s="191" t="s">
        <v>753</v>
      </c>
      <c r="D925" s="191" t="s">
        <v>830</v>
      </c>
      <c r="E925" s="191" t="s">
        <v>831</v>
      </c>
      <c r="F925" s="193" t="s">
        <v>2075</v>
      </c>
      <c r="G925" s="186" t="s">
        <v>818</v>
      </c>
      <c r="H925" s="183" t="s">
        <v>2125</v>
      </c>
      <c r="I925" s="186" t="s">
        <v>2127</v>
      </c>
      <c r="J925" s="43">
        <v>1455</v>
      </c>
      <c r="K925" s="186" t="s">
        <v>332</v>
      </c>
      <c r="L925" s="186"/>
      <c r="N925" s="211" t="s">
        <v>2206</v>
      </c>
      <c r="O925" s="211" t="str">
        <f>INDEX('Standard Descriptions'!$E:$E,MATCH(Guidance!E925,'Standard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5" s="290" t="s">
        <v>2207</v>
      </c>
      <c r="Q925" s="290" t="s">
        <v>310</v>
      </c>
      <c r="R925" s="290" t="str">
        <f t="shared" si="65"/>
        <v>Construction Shift to Heavy or Residual Oil</v>
      </c>
      <c r="S925" s="290" t="str">
        <f t="shared" si="66"/>
        <v>//**Construction Shift to Heavy or Residual Oil: **</v>
      </c>
      <c r="T925" s="277" t="str">
        <f t="shared" si="67"/>
        <v/>
      </c>
    </row>
    <row r="926" spans="1:21" x14ac:dyDescent="0.25">
      <c r="A926" s="277" t="s">
        <v>2208</v>
      </c>
      <c r="C926" s="191" t="s">
        <v>753</v>
      </c>
      <c r="D926" s="191" t="s">
        <v>830</v>
      </c>
      <c r="E926" s="191" t="s">
        <v>831</v>
      </c>
      <c r="F926" s="193" t="s">
        <v>2075</v>
      </c>
      <c r="G926" s="186" t="s">
        <v>820</v>
      </c>
      <c r="H926" s="183" t="s">
        <v>2125</v>
      </c>
      <c r="I926" s="186" t="s">
        <v>2126</v>
      </c>
      <c r="J926" s="43">
        <v>1456</v>
      </c>
      <c r="K926" s="186" t="s">
        <v>332</v>
      </c>
      <c r="L926" s="186"/>
      <c r="N926" s="211" t="s">
        <v>2206</v>
      </c>
      <c r="O926" s="211" t="str">
        <f>INDEX('Standard Descriptions'!$E:$E,MATCH(Guidance!E926,'Standard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6" s="290" t="s">
        <v>2207</v>
      </c>
      <c r="Q926" s="290" t="s">
        <v>310</v>
      </c>
      <c r="R926" s="290" t="str">
        <f t="shared" si="65"/>
        <v>Construction Shift to LPG Propane or Butane</v>
      </c>
      <c r="S926" s="290" t="str">
        <f t="shared" si="66"/>
        <v>//**Construction Shift to LPG Propane or Butane: **</v>
      </c>
      <c r="T926" s="277" t="str">
        <f t="shared" si="67"/>
        <v/>
      </c>
    </row>
    <row r="927" spans="1:21" x14ac:dyDescent="0.25">
      <c r="A927" s="277" t="s">
        <v>2208</v>
      </c>
      <c r="C927" s="191" t="s">
        <v>753</v>
      </c>
      <c r="D927" s="191" t="s">
        <v>830</v>
      </c>
      <c r="E927" s="191" t="s">
        <v>831</v>
      </c>
      <c r="F927" s="193" t="s">
        <v>2075</v>
      </c>
      <c r="G927" s="186" t="s">
        <v>822</v>
      </c>
      <c r="H927" s="183" t="s">
        <v>2125</v>
      </c>
      <c r="I927" s="186" t="s">
        <v>2124</v>
      </c>
      <c r="J927" s="43">
        <v>1457</v>
      </c>
      <c r="K927" s="186" t="s">
        <v>310</v>
      </c>
      <c r="L927" s="191" t="s">
        <v>2339</v>
      </c>
      <c r="N927" s="211" t="s">
        <v>2206</v>
      </c>
      <c r="O927" s="211" t="str">
        <f>INDEX('Standard Descriptions'!$E:$E,MATCH(Guidance!E927,'Standard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7" s="290" t="s">
        <v>2207</v>
      </c>
      <c r="Q927" s="290" t="s">
        <v>310</v>
      </c>
      <c r="R927" s="290" t="str">
        <f t="shared" si="65"/>
        <v>Construction Shift to Hydrogen</v>
      </c>
      <c r="S927" s="290" t="str">
        <f t="shared" si="66"/>
        <v>//**Construction Shift to Hydrogen: **</v>
      </c>
      <c r="T927" s="277" t="str">
        <f t="shared" si="67"/>
        <v>//**Construction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28" spans="1:21" s="292" customFormat="1" ht="30" x14ac:dyDescent="0.25">
      <c r="A928" s="292" t="s">
        <v>2205</v>
      </c>
      <c r="B928" s="278"/>
      <c r="C928" s="309" t="s">
        <v>753</v>
      </c>
      <c r="D928" s="309" t="s">
        <v>869</v>
      </c>
      <c r="E928" s="309" t="s">
        <v>870</v>
      </c>
      <c r="F928" s="311"/>
      <c r="G928" s="311"/>
      <c r="H928" s="311"/>
      <c r="I928" s="311"/>
      <c r="J928" s="310">
        <v>58</v>
      </c>
      <c r="K928" s="311" t="s">
        <v>310</v>
      </c>
      <c r="L928" s="314" t="s">
        <v>2340</v>
      </c>
      <c r="M928" s="278"/>
      <c r="N928" s="294" t="s">
        <v>2206</v>
      </c>
      <c r="O928" s="294" t="str">
        <f>INDEX('Standard Descriptions'!$E:$E,MATCH(Guidance!E928,'Standard Descriptions'!$C:$C,0))</f>
        <v xml:space="preserve"> This policy reduces emissions of high-GWP, fluorinated gases (F-gases) from the industry sector by substituting less-harmful chemicals. // </v>
      </c>
      <c r="P928" s="292" t="s">
        <v>2207</v>
      </c>
      <c r="Q928" s="292" t="s">
        <v>332</v>
      </c>
      <c r="R928" s="292" t="str">
        <f t="shared" ref="R928:R931" si="68">H928&amp;" "&amp;I928</f>
        <v xml:space="preserve"> </v>
      </c>
      <c r="T928" s="292" t="str">
        <f t="shared" ref="T928:T955" si="69">IF(K928="Yes",S928&amp;L928,"")</f>
        <v xml:space="preserve"> If this policy is fully implemented, F-gas emissions in 2050 are reduced by 77%.</v>
      </c>
      <c r="U928" s="305" t="str">
        <f>N928&amp;O928&amp;P928&amp;T928</f>
        <v>**Description:** This policy reduces emissions of high-GWP, fluorinated gases (F-gases) from the industry sector by substituting less-harmful chemicals. // **Guidance for setting values: ** If this policy is fully implemented, F-gas emissions in 2050 are reduced by 77%.</v>
      </c>
    </row>
    <row r="929" spans="1:21" s="292" customFormat="1" ht="30" x14ac:dyDescent="0.25">
      <c r="A929" s="292" t="s">
        <v>2205</v>
      </c>
      <c r="B929" s="278"/>
      <c r="C929" s="309" t="s">
        <v>753</v>
      </c>
      <c r="D929" s="309" t="s">
        <v>876</v>
      </c>
      <c r="E929" s="309" t="s">
        <v>877</v>
      </c>
      <c r="F929" s="311"/>
      <c r="G929" s="311"/>
      <c r="H929" s="311"/>
      <c r="I929" s="311"/>
      <c r="J929" s="310">
        <v>510</v>
      </c>
      <c r="K929" s="311" t="s">
        <v>310</v>
      </c>
      <c r="L929" s="314" t="s">
        <v>2341</v>
      </c>
      <c r="M929" s="278"/>
      <c r="N929" s="294" t="s">
        <v>2206</v>
      </c>
      <c r="O929" s="294" t="str">
        <f>INDEX('Standard Descriptions'!$E:$E,MATCH(Guidance!E929,'Standard Descriptions'!$C:$C,0))</f>
        <v xml:space="preserve"> This policy reduces emissions of high-GWP, fluorinated gases (F-gases) from the industry sector by destroying F-gases created as byproducts during the creation of desired products. // </v>
      </c>
      <c r="P929" s="292" t="s">
        <v>2207</v>
      </c>
      <c r="Q929" s="292" t="s">
        <v>332</v>
      </c>
      <c r="R929" s="292" t="str">
        <f t="shared" si="68"/>
        <v xml:space="preserve"> </v>
      </c>
      <c r="T929" s="292" t="str">
        <f t="shared" si="69"/>
        <v xml:space="preserve"> If this policy is fully implemented, F-gas emissions in 2050 are reduced by 10%.</v>
      </c>
      <c r="U929" s="305" t="str">
        <f>N929&amp;O929&amp;P929&amp;T929</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row>
    <row r="930" spans="1:21" s="292" customFormat="1" ht="30" x14ac:dyDescent="0.25">
      <c r="A930" s="292" t="s">
        <v>2205</v>
      </c>
      <c r="B930" s="278"/>
      <c r="C930" s="309" t="s">
        <v>753</v>
      </c>
      <c r="D930" s="309" t="s">
        <v>880</v>
      </c>
      <c r="E930" s="309" t="s">
        <v>881</v>
      </c>
      <c r="F930" s="311"/>
      <c r="G930" s="311"/>
      <c r="H930" s="311"/>
      <c r="I930" s="311"/>
      <c r="J930" s="310">
        <v>511</v>
      </c>
      <c r="K930" s="311" t="s">
        <v>310</v>
      </c>
      <c r="L930" s="314" t="s">
        <v>2342</v>
      </c>
      <c r="M930" s="278"/>
      <c r="N930" s="294" t="s">
        <v>2206</v>
      </c>
      <c r="O930" s="294" t="str">
        <f>INDEX('Standard Descriptions'!$E:$E,MATCH(Guidance!E930,'Standard Descriptions'!$C:$C,0))</f>
        <v xml:space="preserve"> This policy reduces emissions of high-GWP, fluorinated gases (F-gases) by recovering F-gases from equipment at the end of its service life and destroying or recycling those F-gases. // </v>
      </c>
      <c r="P930" s="292" t="s">
        <v>2207</v>
      </c>
      <c r="Q930" s="292" t="s">
        <v>332</v>
      </c>
      <c r="R930" s="292" t="str">
        <f t="shared" si="68"/>
        <v xml:space="preserve"> </v>
      </c>
      <c r="T930" s="292" t="str">
        <f t="shared" si="69"/>
        <v xml:space="preserve"> If this policy is fully implemented, F-gas emissions in 2050 are reduced by 22%.</v>
      </c>
      <c r="U930" s="305" t="str">
        <f>N930&amp;O930&amp;P930&amp;T930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row>
    <row r="931" spans="1:21" s="292" customFormat="1" ht="30" x14ac:dyDescent="0.25">
      <c r="A931" s="292" t="s">
        <v>2205</v>
      </c>
      <c r="B931" s="278"/>
      <c r="C931" s="309" t="s">
        <v>753</v>
      </c>
      <c r="D931" s="309" t="s">
        <v>884</v>
      </c>
      <c r="E931" s="309" t="s">
        <v>885</v>
      </c>
      <c r="F931" s="311"/>
      <c r="G931" s="311"/>
      <c r="H931" s="311"/>
      <c r="I931" s="311"/>
      <c r="J931" s="310">
        <v>512</v>
      </c>
      <c r="K931" s="311" t="s">
        <v>310</v>
      </c>
      <c r="L931" s="314" t="s">
        <v>2343</v>
      </c>
      <c r="M931" s="278"/>
      <c r="N931" s="294" t="s">
        <v>2206</v>
      </c>
      <c r="O931" s="294" t="str">
        <f>INDEX('Standard Descriptions'!$E:$E,MATCH(Guidance!E931,'Standard Descriptions'!$C:$C,0))</f>
        <v xml:space="preserve"> This policy reduces emissions of high-GWP, fluorinated gases (F-gases) from the industry sector by reducing leakage and losses through improved inspections, maintenance, and retrofitting of equipment. // </v>
      </c>
      <c r="P931" s="292" t="s">
        <v>2207</v>
      </c>
      <c r="Q931" s="292" t="s">
        <v>332</v>
      </c>
      <c r="R931" s="292" t="str">
        <f t="shared" si="68"/>
        <v xml:space="preserve"> </v>
      </c>
      <c r="T931" s="292" t="str">
        <f t="shared" si="69"/>
        <v xml:space="preserve"> If this policy is fully implemented, F-gas emissions in 2050 are reduced by 0.5%.</v>
      </c>
      <c r="U931" s="305" t="str">
        <f>N931&amp;O931&amp;P931&amp;T931</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row>
    <row r="932" spans="1:21" s="292" customFormat="1" ht="135" x14ac:dyDescent="0.25">
      <c r="A932" s="292" t="s">
        <v>2205</v>
      </c>
      <c r="B932" s="278"/>
      <c r="C932" s="292" t="s">
        <v>753</v>
      </c>
      <c r="D932" s="292" t="s">
        <v>888</v>
      </c>
      <c r="E932" s="292" t="str">
        <f>E933</f>
        <v>Percent Reduction in Nonenergy Nonagriculture Industry Product Demand</v>
      </c>
      <c r="M932" s="278"/>
      <c r="N932" s="294" t="s">
        <v>2206</v>
      </c>
      <c r="O932" s="296">
        <f>INDEX('Standard Descriptions'!$E:$E,MATCH(Guidance!E932,'Standard Descriptions'!$C:$C,0))</f>
        <v>0</v>
      </c>
      <c r="P932" s="292" t="s">
        <v>2207</v>
      </c>
      <c r="Q932" s="292" t="s">
        <v>310</v>
      </c>
      <c r="T932" s="292" t="str">
        <f t="shared" si="69"/>
        <v/>
      </c>
      <c r="U932" s="305" t="str">
        <f>N932&amp;O932&amp;P932&amp;T933&amp;T934&amp;T935</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row>
    <row r="933" spans="1:21" x14ac:dyDescent="0.25">
      <c r="A933" s="277" t="s">
        <v>2208</v>
      </c>
      <c r="C933" s="183" t="s">
        <v>753</v>
      </c>
      <c r="D933" s="183" t="s">
        <v>888</v>
      </c>
      <c r="E933" s="183" t="s">
        <v>889</v>
      </c>
      <c r="F933" s="186" t="s">
        <v>2098</v>
      </c>
      <c r="G933" s="186"/>
      <c r="H933" s="193" t="s">
        <v>2144</v>
      </c>
      <c r="I933" s="186"/>
      <c r="J933" s="43">
        <v>429</v>
      </c>
      <c r="K933" s="186" t="s">
        <v>310</v>
      </c>
      <c r="L933" s="188" t="s">
        <v>2344</v>
      </c>
      <c r="N933" s="211" t="s">
        <v>2206</v>
      </c>
      <c r="O933" s="211">
        <f>INDEX('Standard Descriptions'!$E:$E,MATCH(Guidance!E933,'Standard Descriptions'!$C:$C,0))</f>
        <v>0</v>
      </c>
      <c r="P933" s="290" t="s">
        <v>2207</v>
      </c>
      <c r="Q933" s="290" t="s">
        <v>310</v>
      </c>
      <c r="R933" s="290" t="str">
        <f>H933&amp;" "&amp;I933</f>
        <v xml:space="preserve">Cement and Other Nonmetallic Minerals </v>
      </c>
      <c r="S933" s="290" t="str">
        <f t="shared" ref="S933:S955" si="70">IF(R933="","","//**"&amp;R933&amp;": **")</f>
        <v>//**Cement and Other Nonmetallic Minerals : **</v>
      </c>
      <c r="T933" s="277" t="str">
        <f t="shared" si="69"/>
        <v>//**Cement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v>
      </c>
    </row>
    <row r="934" spans="1:21" x14ac:dyDescent="0.25">
      <c r="A934" s="277" t="s">
        <v>2208</v>
      </c>
      <c r="C934" s="191" t="s">
        <v>753</v>
      </c>
      <c r="D934" s="191" t="s">
        <v>888</v>
      </c>
      <c r="E934" s="191" t="s">
        <v>889</v>
      </c>
      <c r="F934" s="193" t="s">
        <v>2096</v>
      </c>
      <c r="G934" s="186"/>
      <c r="H934" s="193" t="s">
        <v>1833</v>
      </c>
      <c r="I934" s="186"/>
      <c r="J934" s="43">
        <v>430</v>
      </c>
      <c r="K934" s="186" t="s">
        <v>310</v>
      </c>
      <c r="L934" s="188" t="s">
        <v>2345</v>
      </c>
      <c r="N934" s="211" t="s">
        <v>2206</v>
      </c>
      <c r="O934" s="211">
        <f>INDEX('Standard Descriptions'!$E:$E,MATCH(Guidance!E934,'Standard Descriptions'!$C:$C,0))</f>
        <v>0</v>
      </c>
      <c r="P934" s="290" t="s">
        <v>2207</v>
      </c>
      <c r="Q934" s="290" t="s">
        <v>310</v>
      </c>
      <c r="R934" s="290" t="str">
        <f>H934&amp;" "&amp;I934</f>
        <v xml:space="preserve">Iron and Steel </v>
      </c>
      <c r="S934" s="290" t="str">
        <f t="shared" si="70"/>
        <v>//**Iron and Steel : **</v>
      </c>
      <c r="T934" s="277" t="str">
        <f t="shared" si="69"/>
        <v>//**Iron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v>
      </c>
    </row>
    <row r="935" spans="1:21" x14ac:dyDescent="0.25">
      <c r="A935" s="277" t="s">
        <v>2208</v>
      </c>
      <c r="C935" s="191" t="s">
        <v>753</v>
      </c>
      <c r="D935" s="191" t="s">
        <v>888</v>
      </c>
      <c r="E935" s="191" t="s">
        <v>889</v>
      </c>
      <c r="F935" s="193" t="s">
        <v>2077</v>
      </c>
      <c r="G935" s="186"/>
      <c r="H935" s="193" t="s">
        <v>2135</v>
      </c>
      <c r="I935" s="186"/>
      <c r="J935" s="43">
        <v>432</v>
      </c>
      <c r="K935" s="186" t="s">
        <v>310</v>
      </c>
      <c r="L935" s="188" t="s">
        <v>2346</v>
      </c>
      <c r="N935" s="211" t="s">
        <v>2206</v>
      </c>
      <c r="O935" s="211">
        <f>INDEX('Standard Descriptions'!$E:$E,MATCH(Guidance!E935,'Standard Descriptions'!$C:$C,0))</f>
        <v>0</v>
      </c>
      <c r="P935" s="290" t="s">
        <v>2207</v>
      </c>
      <c r="Q935" s="290" t="s">
        <v>310</v>
      </c>
      <c r="R935" s="290" t="str">
        <f>H935&amp;" "&amp;I935</f>
        <v xml:space="preserve">Water and Waste </v>
      </c>
      <c r="S935" s="290" t="str">
        <f t="shared" si="70"/>
        <v>//**Water and Waste : **</v>
      </c>
      <c r="T935" s="277" t="str">
        <f t="shared" si="69"/>
        <v>//**Water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row>
    <row r="936" spans="1:21" s="292" customFormat="1" ht="60" x14ac:dyDescent="0.25">
      <c r="A936" s="292" t="s">
        <v>2205</v>
      </c>
      <c r="B936" s="278"/>
      <c r="C936" s="292" t="s">
        <v>753</v>
      </c>
      <c r="D936" s="292" t="s">
        <v>900</v>
      </c>
      <c r="E936" s="292" t="str">
        <f>E937</f>
        <v>Fraction of Methane Capture Opportunities Achieved</v>
      </c>
      <c r="M936" s="278"/>
      <c r="N936" s="294" t="s">
        <v>2206</v>
      </c>
      <c r="O936" s="294" t="str">
        <f>INDEX('Standard Descriptions'!$E:$E,MATCH(Guidance!E936,'Standard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6" s="292" t="s">
        <v>2207</v>
      </c>
      <c r="Q936" s="292" t="s">
        <v>310</v>
      </c>
      <c r="S936" s="292" t="str">
        <f t="shared" si="70"/>
        <v/>
      </c>
      <c r="T936" s="292" t="str">
        <f t="shared" si="69"/>
        <v/>
      </c>
      <c r="U936" s="305" t="str">
        <f>N936&amp;O936&amp;P936&amp;T937&amp;T938&amp;T939&amp;T940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row>
    <row r="937" spans="1:21" x14ac:dyDescent="0.25">
      <c r="A937" s="277" t="s">
        <v>2208</v>
      </c>
      <c r="C937" s="183" t="s">
        <v>753</v>
      </c>
      <c r="D937" s="183" t="s">
        <v>900</v>
      </c>
      <c r="E937" s="183" t="s">
        <v>901</v>
      </c>
      <c r="F937" s="186" t="s">
        <v>2117</v>
      </c>
      <c r="G937" s="186"/>
      <c r="H937" s="183" t="s">
        <v>2123</v>
      </c>
      <c r="I937" s="186"/>
      <c r="J937" s="43">
        <v>1458</v>
      </c>
      <c r="K937" s="186" t="s">
        <v>310</v>
      </c>
      <c r="L937" s="186"/>
      <c r="N937" s="211" t="s">
        <v>2206</v>
      </c>
      <c r="O937" s="211" t="str">
        <f>INDEX('Standard Descriptions'!$E:$E,MATCH(Guidance!E937,'Standard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7" s="290" t="s">
        <v>2207</v>
      </c>
      <c r="Q937" s="290" t="s">
        <v>310</v>
      </c>
      <c r="R937" s="290" t="str">
        <f>H937&amp;" "&amp;I937</f>
        <v xml:space="preserve">Oil and Gas Extraction </v>
      </c>
      <c r="S937" s="290" t="str">
        <f t="shared" si="70"/>
        <v>//**Oil and Gas Extraction : **</v>
      </c>
      <c r="T937" s="277" t="str">
        <f t="shared" si="69"/>
        <v>//**Oil and Gas Extraction : **</v>
      </c>
    </row>
    <row r="938" spans="1:21" x14ac:dyDescent="0.25">
      <c r="A938" s="277" t="s">
        <v>2208</v>
      </c>
      <c r="C938" s="191" t="s">
        <v>753</v>
      </c>
      <c r="D938" s="191" t="s">
        <v>900</v>
      </c>
      <c r="E938" s="191" t="s">
        <v>901</v>
      </c>
      <c r="F938" s="186" t="s">
        <v>2079</v>
      </c>
      <c r="G938" s="186"/>
      <c r="H938" s="183" t="s">
        <v>2122</v>
      </c>
      <c r="I938" s="186"/>
      <c r="J938" s="43">
        <v>1459</v>
      </c>
      <c r="K938" s="186" t="s">
        <v>310</v>
      </c>
      <c r="L938" s="186"/>
      <c r="N938" s="211" t="s">
        <v>2206</v>
      </c>
      <c r="O938" s="211" t="str">
        <f>INDEX('Standard Descriptions'!$E:$E,MATCH(Guidance!E938,'Standard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8" s="290" t="s">
        <v>2207</v>
      </c>
      <c r="Q938" s="290" t="s">
        <v>310</v>
      </c>
      <c r="R938" s="290" t="str">
        <f>H938&amp;" "&amp;I938</f>
        <v xml:space="preserve">Energy Pipelines and Gas Processing </v>
      </c>
      <c r="S938" s="290" t="str">
        <f t="shared" si="70"/>
        <v>//**Energy Pipelines and Gas Processing : **</v>
      </c>
      <c r="T938" s="277" t="str">
        <f t="shared" si="69"/>
        <v>//**Energy Pipelines and Gas Processing : **</v>
      </c>
    </row>
    <row r="939" spans="1:21" x14ac:dyDescent="0.25">
      <c r="A939" s="277" t="s">
        <v>2208</v>
      </c>
      <c r="C939" s="191" t="s">
        <v>753</v>
      </c>
      <c r="D939" s="191" t="s">
        <v>900</v>
      </c>
      <c r="E939" s="191" t="s">
        <v>901</v>
      </c>
      <c r="F939" s="186" t="s">
        <v>2119</v>
      </c>
      <c r="G939" s="186"/>
      <c r="H939" s="183" t="s">
        <v>1831</v>
      </c>
      <c r="I939" s="186"/>
      <c r="J939" s="43">
        <v>513</v>
      </c>
      <c r="K939" s="186" t="s">
        <v>310</v>
      </c>
      <c r="L939" s="186" t="s">
        <v>2347</v>
      </c>
      <c r="N939" s="211" t="s">
        <v>2206</v>
      </c>
      <c r="O939" s="211" t="str">
        <f>INDEX('Standard Descriptions'!$E:$E,MATCH(Guidance!E939,'Standard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9" s="290" t="s">
        <v>2207</v>
      </c>
      <c r="Q939" s="290" t="s">
        <v>310</v>
      </c>
      <c r="R939" s="290" t="str">
        <f>H939&amp;" "&amp;I939</f>
        <v xml:space="preserve">Coal Mining </v>
      </c>
      <c r="S939" s="290" t="str">
        <f t="shared" si="70"/>
        <v>//**Coal Mining : **</v>
      </c>
      <c r="T939" s="277" t="str">
        <f t="shared" si="69"/>
        <v>//**Coal Mining : ** If this policy is fully implemented, process emissions in 2050 are reduced by 8% from the mining industry.</v>
      </c>
    </row>
    <row r="940" spans="1:21" x14ac:dyDescent="0.25">
      <c r="A940" s="277" t="s">
        <v>2208</v>
      </c>
      <c r="C940" s="191" t="s">
        <v>753</v>
      </c>
      <c r="D940" s="191" t="s">
        <v>900</v>
      </c>
      <c r="E940" s="191" t="s">
        <v>901</v>
      </c>
      <c r="F940" s="186" t="s">
        <v>2077</v>
      </c>
      <c r="G940" s="186"/>
      <c r="H940" s="183" t="s">
        <v>2135</v>
      </c>
      <c r="I940" s="186"/>
      <c r="J940" s="43">
        <v>514</v>
      </c>
      <c r="K940" s="186" t="s">
        <v>310</v>
      </c>
      <c r="L940" s="186" t="s">
        <v>2348</v>
      </c>
      <c r="N940" s="211" t="s">
        <v>2206</v>
      </c>
      <c r="O940" s="211" t="str">
        <f>INDEX('Standard Descriptions'!$E:$E,MATCH(Guidance!E940,'Standard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40" s="290" t="s">
        <v>2207</v>
      </c>
      <c r="Q940" s="290" t="s">
        <v>310</v>
      </c>
      <c r="R940" s="290" t="str">
        <f>H940&amp;" "&amp;I940</f>
        <v xml:space="preserve">Water and Waste </v>
      </c>
      <c r="S940" s="290" t="str">
        <f t="shared" ref="S940" si="71">IF(R940="","","//**"&amp;R940&amp;": **")</f>
        <v>//**Water and Waste : **</v>
      </c>
      <c r="T940" s="277" t="str">
        <f t="shared" ref="T940" si="72">IF(K940="Yes",S940&amp;L940,"")</f>
        <v>//**Water and Waste : ** If this policy is fully implemented, process emissions in 2050 are reduced by 7% from the waste management industry.</v>
      </c>
    </row>
    <row r="941" spans="1:21" s="293" customFormat="1" ht="60" x14ac:dyDescent="0.25">
      <c r="A941" s="293" t="s">
        <v>2205</v>
      </c>
      <c r="C941" s="293" t="s">
        <v>753</v>
      </c>
      <c r="D941" s="293" t="s">
        <v>909</v>
      </c>
      <c r="E941" s="293" t="str">
        <f>E943</f>
        <v>Fraction of Methane Destruction Opportunities Achieved</v>
      </c>
      <c r="N941" s="295" t="s">
        <v>2206</v>
      </c>
      <c r="O941" s="295" t="str">
        <f>INDEX('Standard Descriptions'!$E:$E,MATCH(Guidance!E941,'Standard Descriptions'!$C:$C,0))</f>
        <v xml:space="preserve"> This policy reduces methane emissions from the selected industry by increasing the burning of methane that is currently being released into the atmosphere (i.e. flaring instead of venting/leaking).//</v>
      </c>
      <c r="P941" s="293" t="s">
        <v>2207</v>
      </c>
      <c r="Q941" s="293" t="s">
        <v>310</v>
      </c>
      <c r="S941" s="293" t="str">
        <f t="shared" si="70"/>
        <v/>
      </c>
      <c r="T941" s="293" t="str">
        <f t="shared" si="69"/>
        <v/>
      </c>
      <c r="U941" s="305" t="str">
        <f>N941&amp;O941&amp;P941&amp;T942&amp;T943&amp;T944&amp;T945</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row>
    <row r="942" spans="1:21" s="293" customFormat="1" x14ac:dyDescent="0.25">
      <c r="A942" s="277" t="s">
        <v>2208</v>
      </c>
      <c r="B942" s="278"/>
      <c r="C942" s="183" t="s">
        <v>753</v>
      </c>
      <c r="D942" s="183" t="s">
        <v>909</v>
      </c>
      <c r="E942" s="183" t="s">
        <v>910</v>
      </c>
      <c r="F942" s="186" t="s">
        <v>2117</v>
      </c>
      <c r="G942" s="186"/>
      <c r="H942" s="183" t="s">
        <v>2123</v>
      </c>
      <c r="I942" s="186"/>
      <c r="J942" s="43">
        <v>1460</v>
      </c>
      <c r="K942" s="186" t="s">
        <v>310</v>
      </c>
      <c r="L942" s="186"/>
      <c r="M942" s="278"/>
      <c r="N942" s="211" t="s">
        <v>2206</v>
      </c>
      <c r="O942" s="211" t="str">
        <f>INDEX('Standard Descriptions'!$E:$E,MATCH(Guidance!E942,'Standard Descriptions'!$C:$C,0))</f>
        <v xml:space="preserve"> This policy reduces methane emissions from the selected industry by increasing the burning of methane that is currently being released into the atmosphere (i.e. flaring instead of venting/leaking).//</v>
      </c>
      <c r="P942" s="290" t="s">
        <v>2207</v>
      </c>
      <c r="Q942" s="290" t="s">
        <v>310</v>
      </c>
      <c r="R942" s="290" t="str">
        <f>H942&amp;" "&amp;I942</f>
        <v xml:space="preserve">Oil and Gas Extraction </v>
      </c>
      <c r="S942" s="290" t="str">
        <f t="shared" ref="S942" si="73">IF(R942="","","//**"&amp;R942&amp;": **")</f>
        <v>//**Oil and Gas Extraction : **</v>
      </c>
      <c r="T942" s="277" t="str">
        <f t="shared" ref="T942" si="74">IF(K942="Yes",S942&amp;L942,"")</f>
        <v>//**Oil and Gas Extraction : **</v>
      </c>
      <c r="U942" s="306"/>
    </row>
    <row r="943" spans="1:21" x14ac:dyDescent="0.25">
      <c r="A943" s="277" t="s">
        <v>2208</v>
      </c>
      <c r="C943" s="191" t="s">
        <v>753</v>
      </c>
      <c r="D943" s="191" t="s">
        <v>909</v>
      </c>
      <c r="E943" s="191" t="s">
        <v>910</v>
      </c>
      <c r="F943" s="186" t="s">
        <v>2079</v>
      </c>
      <c r="G943" s="186"/>
      <c r="H943" s="183" t="s">
        <v>2122</v>
      </c>
      <c r="I943" s="186"/>
      <c r="J943" s="43">
        <v>1461</v>
      </c>
      <c r="K943" s="186" t="s">
        <v>310</v>
      </c>
      <c r="L943" s="186"/>
      <c r="N943" s="211" t="s">
        <v>2206</v>
      </c>
      <c r="O943" s="211" t="str">
        <f>INDEX('Standard Descriptions'!$E:$E,MATCH(Guidance!E943,'Standard Descriptions'!$C:$C,0))</f>
        <v xml:space="preserve"> This policy reduces methane emissions from the selected industry by increasing the burning of methane that is currently being released into the atmosphere (i.e. flaring instead of venting/leaking).//</v>
      </c>
      <c r="P943" s="290" t="s">
        <v>2207</v>
      </c>
      <c r="Q943" s="290" t="s">
        <v>310</v>
      </c>
      <c r="R943" s="290" t="str">
        <f>H943&amp;" "&amp;I943</f>
        <v xml:space="preserve">Energy Pipelines and Gas Processing </v>
      </c>
      <c r="S943" s="290" t="str">
        <f t="shared" si="70"/>
        <v>//**Energy Pipelines and Gas Processing : **</v>
      </c>
      <c r="T943" s="277" t="str">
        <f t="shared" si="69"/>
        <v>//**Energy Pipelines and Gas Processing : **</v>
      </c>
    </row>
    <row r="944" spans="1:21" x14ac:dyDescent="0.25">
      <c r="A944" s="277" t="s">
        <v>2208</v>
      </c>
      <c r="C944" s="191" t="s">
        <v>753</v>
      </c>
      <c r="D944" s="191" t="s">
        <v>909</v>
      </c>
      <c r="E944" s="191" t="s">
        <v>910</v>
      </c>
      <c r="F944" s="186" t="s">
        <v>2119</v>
      </c>
      <c r="G944" s="186"/>
      <c r="H944" s="183" t="s">
        <v>1831</v>
      </c>
      <c r="I944" s="186"/>
      <c r="J944" s="43">
        <v>515</v>
      </c>
      <c r="K944" s="186" t="s">
        <v>310</v>
      </c>
      <c r="L944" s="186" t="s">
        <v>2349</v>
      </c>
      <c r="N944" s="211" t="s">
        <v>2206</v>
      </c>
      <c r="O944" s="211" t="str">
        <f>INDEX('Standard Descriptions'!$E:$E,MATCH(Guidance!E944,'Standard Descriptions'!$C:$C,0))</f>
        <v xml:space="preserve"> This policy reduces methane emissions from the selected industry by increasing the burning of methane that is currently being released into the atmosphere (i.e. flaring instead of venting/leaking).//</v>
      </c>
      <c r="P944" s="290" t="s">
        <v>2207</v>
      </c>
      <c r="Q944" s="290" t="s">
        <v>310</v>
      </c>
      <c r="R944" s="290" t="str">
        <f>H944&amp;" "&amp;I944</f>
        <v xml:space="preserve">Coal Mining </v>
      </c>
      <c r="S944" s="290" t="str">
        <f t="shared" si="70"/>
        <v>//**Coal Mining : **</v>
      </c>
      <c r="T944" s="277" t="str">
        <f t="shared" si="69"/>
        <v>//**Coal Mining : ** If this policy is fully implemented, process emissions in 2050 are reduced by 32% from the mining industry.</v>
      </c>
    </row>
    <row r="945" spans="1:21" x14ac:dyDescent="0.25">
      <c r="A945" s="277" t="s">
        <v>2208</v>
      </c>
      <c r="C945" s="191" t="s">
        <v>753</v>
      </c>
      <c r="D945" s="191" t="s">
        <v>909</v>
      </c>
      <c r="E945" s="191" t="s">
        <v>910</v>
      </c>
      <c r="F945" s="186" t="s">
        <v>2077</v>
      </c>
      <c r="G945" s="186"/>
      <c r="H945" s="183" t="s">
        <v>2135</v>
      </c>
      <c r="I945" s="186"/>
      <c r="J945" s="43">
        <v>516</v>
      </c>
      <c r="K945" s="186" t="s">
        <v>310</v>
      </c>
      <c r="L945" s="186" t="s">
        <v>2350</v>
      </c>
      <c r="N945" s="211" t="s">
        <v>2206</v>
      </c>
      <c r="O945" s="211" t="str">
        <f>INDEX('Standard Descriptions'!$E:$E,MATCH(Guidance!E945,'Standard Descriptions'!$C:$C,0))</f>
        <v xml:space="preserve"> This policy reduces methane emissions from the selected industry by increasing the burning of methane that is currently being released into the atmosphere (i.e. flaring instead of venting/leaking).//</v>
      </c>
      <c r="P945" s="290" t="s">
        <v>2207</v>
      </c>
      <c r="Q945" s="290" t="s">
        <v>310</v>
      </c>
      <c r="R945" s="290" t="str">
        <f>H945&amp;" "&amp;I945</f>
        <v xml:space="preserve">Water and Waste </v>
      </c>
      <c r="S945" s="290" t="str">
        <f t="shared" si="70"/>
        <v>//**Water and Waste : **</v>
      </c>
      <c r="T945" s="277" t="str">
        <f t="shared" si="69"/>
        <v>//**Water and Waste : ** If this policy is fully implemented, process emissions in 2050 are reduced by 2% from the waste management industry.</v>
      </c>
    </row>
    <row r="946" spans="1:21" s="292" customFormat="1" ht="75" x14ac:dyDescent="0.25">
      <c r="A946" s="292" t="s">
        <v>2205</v>
      </c>
      <c r="C946" s="292" t="s">
        <v>753</v>
      </c>
      <c r="D946" s="292" t="s">
        <v>917</v>
      </c>
      <c r="E946" s="292" t="str">
        <f>E947</f>
        <v>Percent Reduction in Fossil Fuel Exports</v>
      </c>
      <c r="N946" s="294" t="s">
        <v>2206</v>
      </c>
      <c r="O946" s="294" t="str">
        <f>INDEX('Standard Descriptions'!$E:$E,MATCH(Guidance!E946,'Standard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6" s="292" t="s">
        <v>2207</v>
      </c>
      <c r="Q946" s="292" t="s">
        <v>310</v>
      </c>
      <c r="S946" s="292" t="str">
        <f t="shared" si="70"/>
        <v/>
      </c>
      <c r="T946" s="292" t="str">
        <f t="shared" si="69"/>
        <v/>
      </c>
      <c r="U946" s="305" t="str">
        <f ca="1">N946&amp;O946&amp;P946&amp;T947&amp;T948&amp;T949&amp;T950&amp;T951&amp;T952&amp;T953&amp;T954&amp;T955</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row>
    <row r="947" spans="1:21" x14ac:dyDescent="0.25">
      <c r="A947" s="277" t="s">
        <v>2208</v>
      </c>
      <c r="C947" s="183" t="s">
        <v>753</v>
      </c>
      <c r="D947" s="183" t="s">
        <v>917</v>
      </c>
      <c r="E947" s="183" t="s">
        <v>918</v>
      </c>
      <c r="F947" s="193" t="s">
        <v>251</v>
      </c>
      <c r="G947" s="186"/>
      <c r="H947" s="193" t="s">
        <v>579</v>
      </c>
      <c r="I947" s="186"/>
      <c r="J947" s="43">
        <v>451</v>
      </c>
      <c r="K947" s="186" t="s">
        <v>310</v>
      </c>
      <c r="L947" s="299" t="str">
        <f ca="1">_xlfn.CONCAT(IF(LOOKUP(PolicyLevers!$D$920,'Supporting Data'!$R$62:$Y$63,'Supporting Data'!$R$63:$Y$63)=0,"The model assumes zero production. ",_xlfn.CONCAT("The model assumes that exports represent ",'Supporting Data'!$L$88,"% of ",'Supporting Data'!$A$6,"'s ",PolicyLevers!$D$920," production.")))</f>
        <v xml:space="preserve">The model assumes zero production. </v>
      </c>
      <c r="N947" s="211" t="s">
        <v>2206</v>
      </c>
      <c r="O947" s="211" t="str">
        <f>INDEX('Standard Descriptions'!$E:$E,MATCH(Guidance!E947,'Standard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7" s="290" t="s">
        <v>2207</v>
      </c>
      <c r="Q947" s="290" t="s">
        <v>310</v>
      </c>
      <c r="R947" s="290" t="str">
        <f t="shared" ref="R947:R967" si="75">H947&amp;" "&amp;I947</f>
        <v xml:space="preserve">Hard Coal </v>
      </c>
      <c r="S947" s="290" t="str">
        <f t="shared" si="70"/>
        <v>//**Hard Coal : **</v>
      </c>
      <c r="T947" s="277" t="str">
        <f t="shared" ca="1" si="69"/>
        <v xml:space="preserve">//**Hard Coal : **The model assumes zero production. </v>
      </c>
    </row>
    <row r="948" spans="1:21" x14ac:dyDescent="0.25">
      <c r="A948" s="277" t="s">
        <v>2208</v>
      </c>
      <c r="C948" s="191" t="s">
        <v>753</v>
      </c>
      <c r="D948" s="191" t="s">
        <v>917</v>
      </c>
      <c r="E948" s="191" t="s">
        <v>918</v>
      </c>
      <c r="F948" s="193" t="s">
        <v>255</v>
      </c>
      <c r="G948" s="186"/>
      <c r="H948" s="193" t="s">
        <v>741</v>
      </c>
      <c r="I948" s="186"/>
      <c r="J948" s="43">
        <v>452</v>
      </c>
      <c r="K948" s="186" t="s">
        <v>310</v>
      </c>
      <c r="L948" s="299" t="str">
        <f ca="1">_xlfn.CONCAT(IF(LOOKUP(PolicyLevers!$D$921,'Supporting Data'!$R$62:$Y$63,'Supporting Data'!$R$63:$Y$63)=0,"The model assumes zero production. ",_xlfn.CONCAT("The model assumes that exports represent ",'Supporting Data'!$P$88,"% of ",'Supporting Data'!$A$6,"'s ",PolicyLevers!$D$921," production.")))</f>
        <v xml:space="preserve">The model assumes zero production. </v>
      </c>
      <c r="N948" s="211" t="s">
        <v>2206</v>
      </c>
      <c r="O948" s="211" t="str">
        <f>INDEX('Standard Descriptions'!$E:$E,MATCH(Guidance!E948,'Standard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8" s="290" t="s">
        <v>2207</v>
      </c>
      <c r="Q948" s="290" t="s">
        <v>310</v>
      </c>
      <c r="R948" s="290" t="str">
        <f t="shared" si="75"/>
        <v xml:space="preserve">Natural Gas </v>
      </c>
      <c r="S948" s="290" t="str">
        <f t="shared" si="70"/>
        <v>//**Natural Gas : **</v>
      </c>
      <c r="T948" s="277" t="str">
        <f t="shared" ca="1" si="69"/>
        <v xml:space="preserve">//**Natural Gas : **The model assumes zero production. </v>
      </c>
    </row>
    <row r="949" spans="1:21" x14ac:dyDescent="0.25">
      <c r="A949" s="277" t="s">
        <v>2208</v>
      </c>
      <c r="C949" s="191" t="s">
        <v>753</v>
      </c>
      <c r="D949" s="191" t="s">
        <v>917</v>
      </c>
      <c r="E949" s="191" t="s">
        <v>918</v>
      </c>
      <c r="F949" s="193" t="s">
        <v>257</v>
      </c>
      <c r="G949" s="186"/>
      <c r="H949" s="193" t="s">
        <v>923</v>
      </c>
      <c r="I949" s="186"/>
      <c r="J949" s="43">
        <v>453</v>
      </c>
      <c r="K949" s="186" t="s">
        <v>310</v>
      </c>
      <c r="L949" s="299" t="str">
        <f ca="1">_xlfn.CONCAT(IF(LOOKUP(PolicyLevers!$D$922,'Supporting Data'!$R$62:$Y$63,'Supporting Data'!$R$63:$Y$63)=0,"The model assumes zero production. ",_xlfn.CONCAT("The model assumes that exports represent ",'Supporting Data'!$R$88,"% of ",'Supporting Data'!$A$6,"'s ",PolicyLevers!$D$922," production.")))</f>
        <v xml:space="preserve">The model assumes zero production. </v>
      </c>
      <c r="N949" s="211" t="s">
        <v>2206</v>
      </c>
      <c r="O949" s="211" t="str">
        <f>INDEX('Standard Descriptions'!$E:$E,MATCH(Guidance!E949,'Standard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9" s="290" t="s">
        <v>2207</v>
      </c>
      <c r="Q949" s="290" t="s">
        <v>310</v>
      </c>
      <c r="R949" s="290" t="str">
        <f t="shared" si="75"/>
        <v xml:space="preserve">Petroleum Gasoline </v>
      </c>
      <c r="S949" s="290" t="str">
        <f t="shared" si="70"/>
        <v>//**Petroleum Gasoline : **</v>
      </c>
      <c r="T949" s="277" t="str">
        <f t="shared" ca="1" si="69"/>
        <v xml:space="preserve">//**Petroleum Gasoline : **The model assumes zero production. </v>
      </c>
    </row>
    <row r="950" spans="1:21" x14ac:dyDescent="0.25">
      <c r="A950" s="277" t="s">
        <v>2208</v>
      </c>
      <c r="C950" s="191" t="s">
        <v>753</v>
      </c>
      <c r="D950" s="191" t="s">
        <v>917</v>
      </c>
      <c r="E950" s="191" t="s">
        <v>918</v>
      </c>
      <c r="F950" s="193" t="s">
        <v>256</v>
      </c>
      <c r="G950" s="186"/>
      <c r="H950" s="193" t="s">
        <v>924</v>
      </c>
      <c r="I950" s="186"/>
      <c r="J950" s="43">
        <v>454</v>
      </c>
      <c r="K950" s="186" t="s">
        <v>310</v>
      </c>
      <c r="L950" s="299" t="str">
        <f ca="1">_xlfn.CONCAT(IF(LOOKUP(PolicyLevers!$D$923,'Supporting Data'!$R$62:$Y$63,'Supporting Data'!$R$63:$Y$63)=0,"The model assumes zero production. ",_xlfn.CONCAT("The model assumes that exports represent ",'Supporting Data'!$Q$88,"% of ",'Supporting Data'!$A$6,"'s ",PolicyLevers!$D$923," production.")))</f>
        <v xml:space="preserve">The model assumes zero production. </v>
      </c>
      <c r="N950" s="211" t="s">
        <v>2206</v>
      </c>
      <c r="O950" s="211" t="str">
        <f>INDEX('Standard Descriptions'!$E:$E,MATCH(Guidance!E950,'Standard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0" s="290" t="s">
        <v>2207</v>
      </c>
      <c r="Q950" s="290" t="s">
        <v>310</v>
      </c>
      <c r="R950" s="290" t="str">
        <f t="shared" si="75"/>
        <v xml:space="preserve">Petroleum Diesel </v>
      </c>
      <c r="S950" s="290" t="str">
        <f t="shared" si="70"/>
        <v>//**Petroleum Diesel : **</v>
      </c>
      <c r="T950" s="277" t="str">
        <f t="shared" ca="1" si="69"/>
        <v xml:space="preserve">//**Petroleum Diesel : **The model assumes zero production. </v>
      </c>
    </row>
    <row r="951" spans="1:21" x14ac:dyDescent="0.25">
      <c r="A951" s="277" t="s">
        <v>2208</v>
      </c>
      <c r="C951" s="191" t="s">
        <v>753</v>
      </c>
      <c r="D951" s="191" t="s">
        <v>917</v>
      </c>
      <c r="E951" s="191" t="s">
        <v>918</v>
      </c>
      <c r="F951" s="193" t="s">
        <v>253</v>
      </c>
      <c r="G951" s="186"/>
      <c r="H951" s="193" t="s">
        <v>925</v>
      </c>
      <c r="I951" s="186"/>
      <c r="J951" s="43">
        <v>455</v>
      </c>
      <c r="K951" s="186" t="s">
        <v>310</v>
      </c>
      <c r="L951" s="299" t="str">
        <f ca="1">_xlfn.CONCAT(IF(LOOKUP(PolicyLevers!$D$924,'Supporting Data'!$R$62:$Y$63,'Supporting Data'!$R$63:$Y$63)=0,"The model assumes zero production. ",_xlfn.CONCAT("The model assumes that exports represent ",'Supporting Data'!$N$88,"% of ",'Supporting Data'!$A$6,"'s ",PolicyLevers!$D$924," production.")))</f>
        <v xml:space="preserve">The model assumes zero production. </v>
      </c>
      <c r="N951" s="211" t="s">
        <v>2206</v>
      </c>
      <c r="O951" s="211" t="str">
        <f>INDEX('Standard Descriptions'!$E:$E,MATCH(Guidance!E951,'Standard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1" s="290" t="s">
        <v>2207</v>
      </c>
      <c r="Q951" s="290" t="s">
        <v>310</v>
      </c>
      <c r="R951" s="290" t="str">
        <f t="shared" si="75"/>
        <v xml:space="preserve">Jet Fuel/Kerosene </v>
      </c>
      <c r="S951" s="290" t="str">
        <f t="shared" si="70"/>
        <v>//**Jet Fuel/Kerosene : **</v>
      </c>
      <c r="T951" s="277" t="str">
        <f t="shared" ca="1" si="69"/>
        <v xml:space="preserve">//**Jet Fuel/Kerosene : **The model assumes zero production. </v>
      </c>
    </row>
    <row r="952" spans="1:21" x14ac:dyDescent="0.25">
      <c r="A952" s="277" t="s">
        <v>2208</v>
      </c>
      <c r="C952" s="191" t="s">
        <v>753</v>
      </c>
      <c r="D952" s="191" t="s">
        <v>917</v>
      </c>
      <c r="E952" s="191" t="s">
        <v>918</v>
      </c>
      <c r="F952" s="193" t="s">
        <v>926</v>
      </c>
      <c r="G952" s="186"/>
      <c r="H952" s="193" t="s">
        <v>609</v>
      </c>
      <c r="I952" s="186"/>
      <c r="J952" s="43">
        <v>456</v>
      </c>
      <c r="K952" s="193" t="s">
        <v>332</v>
      </c>
      <c r="L952" s="183"/>
      <c r="N952" s="211" t="s">
        <v>2206</v>
      </c>
      <c r="O952" s="211" t="str">
        <f>INDEX('Standard Descriptions'!$E:$E,MATCH(Guidance!E952,'Standard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2" s="290" t="s">
        <v>2207</v>
      </c>
      <c r="Q952" s="290" t="s">
        <v>310</v>
      </c>
      <c r="R952" s="290" t="str">
        <f t="shared" si="75"/>
        <v xml:space="preserve">Lignite </v>
      </c>
      <c r="S952" s="290" t="str">
        <f t="shared" si="70"/>
        <v>//**Lignite : **</v>
      </c>
      <c r="T952" s="277" t="str">
        <f t="shared" si="69"/>
        <v/>
      </c>
    </row>
    <row r="953" spans="1:21" x14ac:dyDescent="0.25">
      <c r="A953" s="277" t="s">
        <v>2208</v>
      </c>
      <c r="C953" s="191" t="s">
        <v>753</v>
      </c>
      <c r="D953" s="191" t="s">
        <v>917</v>
      </c>
      <c r="E953" s="191" t="s">
        <v>918</v>
      </c>
      <c r="F953" s="193" t="s">
        <v>250</v>
      </c>
      <c r="G953" s="186"/>
      <c r="H953" s="193" t="s">
        <v>614</v>
      </c>
      <c r="I953" s="186"/>
      <c r="J953" s="43">
        <v>457</v>
      </c>
      <c r="K953" s="186" t="s">
        <v>310</v>
      </c>
      <c r="L953" s="299" t="str">
        <f ca="1">_xlfn.CONCAT(IF(LOOKUP(PolicyLevers!$D$926,'Supporting Data'!$R$62:$Y$63,'Supporting Data'!$R$63:$Y$63)=0,"The model assumes zero production. ",_xlfn.CONCAT("The model assumes that exports represent ",'Supporting Data'!$K$88,"% of ",'Supporting Data'!$A$6,"'s ",PolicyLevers!$D$926," production.")))</f>
        <v xml:space="preserve">The model assumes zero production. </v>
      </c>
      <c r="N953" s="211" t="s">
        <v>2206</v>
      </c>
      <c r="O953" s="211" t="str">
        <f>INDEX('Standard Descriptions'!$E:$E,MATCH(Guidance!E953,'Standard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3" s="290" t="s">
        <v>2207</v>
      </c>
      <c r="Q953" s="290" t="s">
        <v>310</v>
      </c>
      <c r="R953" s="290" t="str">
        <f t="shared" si="75"/>
        <v xml:space="preserve">Crude Oil </v>
      </c>
      <c r="S953" s="290" t="str">
        <f t="shared" si="70"/>
        <v>//**Crude Oil : **</v>
      </c>
      <c r="T953" s="277" t="str">
        <f t="shared" ca="1" si="69"/>
        <v xml:space="preserve">//**Crude Oil : **The model assumes zero production. </v>
      </c>
    </row>
    <row r="954" spans="1:21" x14ac:dyDescent="0.25">
      <c r="A954" s="277" t="s">
        <v>2208</v>
      </c>
      <c r="C954" s="191" t="s">
        <v>753</v>
      </c>
      <c r="D954" s="191" t="s">
        <v>917</v>
      </c>
      <c r="E954" s="191" t="s">
        <v>918</v>
      </c>
      <c r="F954" s="193" t="s">
        <v>927</v>
      </c>
      <c r="G954" s="186"/>
      <c r="H954" s="193" t="s">
        <v>928</v>
      </c>
      <c r="I954" s="186"/>
      <c r="J954" s="43">
        <v>458</v>
      </c>
      <c r="K954" s="186" t="s">
        <v>310</v>
      </c>
      <c r="L954" s="299" t="str">
        <f ca="1">_xlfn.CONCAT(IF(LOOKUP(PolicyLevers!$D$927,'Supporting Data'!$R$62:$Y$63,'Supporting Data'!$R$63:$Y$63)=0,"The model assumes zero production. ",_xlfn.CONCAT("The model assumes that exports represent ",'Supporting Data'!$M$88,"% of ",'Supporting Data'!$A$6,"'s ",PolicyLevers!$D$927," production.")))</f>
        <v xml:space="preserve">The model assumes zero production. </v>
      </c>
      <c r="N954" s="211" t="s">
        <v>2206</v>
      </c>
      <c r="O954" s="211" t="str">
        <f>INDEX('Standard Descriptions'!$E:$E,MATCH(Guidance!E954,'Standard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4" s="290" t="s">
        <v>2207</v>
      </c>
      <c r="Q954" s="290" t="s">
        <v>310</v>
      </c>
      <c r="R954" s="290" t="str">
        <f t="shared" si="75"/>
        <v xml:space="preserve">Heavy/Residual Fuel Oil </v>
      </c>
      <c r="S954" s="290" t="str">
        <f t="shared" si="70"/>
        <v>//**Heavy/Residual Fuel Oil : **</v>
      </c>
      <c r="T954" s="277" t="str">
        <f t="shared" ca="1" si="69"/>
        <v xml:space="preserve">//**Heavy/Residual Fuel Oil : **The model assumes zero production. </v>
      </c>
    </row>
    <row r="955" spans="1:21" x14ac:dyDescent="0.25">
      <c r="A955" s="277" t="s">
        <v>2208</v>
      </c>
      <c r="C955" s="191" t="s">
        <v>753</v>
      </c>
      <c r="D955" s="191" t="s">
        <v>917</v>
      </c>
      <c r="E955" s="191" t="s">
        <v>918</v>
      </c>
      <c r="F955" s="193" t="s">
        <v>254</v>
      </c>
      <c r="G955" s="186"/>
      <c r="H955" s="193" t="s">
        <v>929</v>
      </c>
      <c r="I955" s="186"/>
      <c r="J955" s="43">
        <v>459</v>
      </c>
      <c r="K955" s="186" t="s">
        <v>310</v>
      </c>
      <c r="L955" s="299" t="str">
        <f ca="1">_xlfn.CONCAT(IF(LOOKUP(PolicyLevers!$D$928,'Supporting Data'!$R$62:$Y$63,'Supporting Data'!$R$63:$Y$63)=0,"The model assumes zero production. ",_xlfn.CONCAT("The model assumes that exports represent ",'Supporting Data'!$O$88,"% of ",'Supporting Data'!$A$6,"'s ",PolicyLevers!$D$928," production.")))</f>
        <v xml:space="preserve">The model assumes zero production. </v>
      </c>
      <c r="N955" s="211" t="s">
        <v>2206</v>
      </c>
      <c r="O955" s="211" t="str">
        <f>INDEX('Standard Descriptions'!$E:$E,MATCH(Guidance!E955,'Standard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5" s="290" t="s">
        <v>2207</v>
      </c>
      <c r="Q955" s="290" t="s">
        <v>310</v>
      </c>
      <c r="R955" s="290" t="str">
        <f t="shared" si="75"/>
        <v xml:space="preserve">LPG/Propane/Butane </v>
      </c>
      <c r="S955" s="290" t="str">
        <f t="shared" si="70"/>
        <v>//**LPG/Propane/Butane : **</v>
      </c>
      <c r="T955" s="277" t="str">
        <f t="shared" ca="1" si="69"/>
        <v xml:space="preserve">//**LPG/Propane/Butane : **The model assumes zero production. </v>
      </c>
    </row>
    <row r="956" spans="1:21" s="292" customFormat="1" ht="45" x14ac:dyDescent="0.25">
      <c r="A956" s="292" t="s">
        <v>2205</v>
      </c>
      <c r="B956" s="278"/>
      <c r="C956" s="312" t="s">
        <v>930</v>
      </c>
      <c r="D956" s="312" t="s">
        <v>931</v>
      </c>
      <c r="E956" s="312" t="s">
        <v>932</v>
      </c>
      <c r="F956" s="313"/>
      <c r="G956" s="313"/>
      <c r="H956" s="313"/>
      <c r="I956" s="313"/>
      <c r="J956" s="325">
        <v>60</v>
      </c>
      <c r="K956" s="313" t="s">
        <v>310</v>
      </c>
      <c r="L956" s="312" t="str">
        <f>_xlfn.CONCAT("If this policy is fully implemented, the afforestation/reforestation rate reaches ",'Supporting Data'!$AQ$6," thousand acres per year in 2050"," (roughly equal to 0.1% of the land area of the state).")</f>
        <v>If this policy is fully implemented, the afforestation/reforestation rate reaches 0 thousand acres per year in 2050 (roughly equal to 0.1% of the land area of the state).</v>
      </c>
      <c r="M956" s="278"/>
      <c r="N956" s="294" t="s">
        <v>2206</v>
      </c>
      <c r="O956" s="294" t="str">
        <f>INDEX('Standard Descriptions'!$E:$E,MATCH(Guidance!E956,'Standard Descriptions'!$C:$C,0))</f>
        <v xml:space="preserve"> This policy increases the sequestration of CO2 by planting forests.  Planted forests are assumed to be managed with best practices and are not used for timber harvesting. // </v>
      </c>
      <c r="P956" s="292" t="s">
        <v>2207</v>
      </c>
      <c r="Q956" s="292" t="s">
        <v>332</v>
      </c>
      <c r="R956" s="292" t="str">
        <f t="shared" si="75"/>
        <v xml:space="preserve"> </v>
      </c>
      <c r="T956" s="292" t="str">
        <f t="shared" ref="T956:T1019" si="76">IF(K956="Yes",S956&amp;L956,"")</f>
        <v>If this policy is fully implemented, the afforestation/reforestation rate reaches 0 thousand acres per year in 2050 (roughly equal to 0.1% of the land area of the state).</v>
      </c>
      <c r="U956" s="305" t="str">
        <f t="shared" ref="U956:U967" si="77">N956&amp;O956&amp;P956&amp;T956</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0 thousand acres per year in 2050 (roughly equal to 0.1% of the land area of the state).</v>
      </c>
    </row>
    <row r="957" spans="1:21" s="292" customFormat="1" x14ac:dyDescent="0.25">
      <c r="A957" s="292" t="s">
        <v>2205</v>
      </c>
      <c r="B957" s="278"/>
      <c r="C957" s="312" t="s">
        <v>930</v>
      </c>
      <c r="D957" s="312" t="s">
        <v>937</v>
      </c>
      <c r="E957" s="312" t="s">
        <v>938</v>
      </c>
      <c r="F957" s="313"/>
      <c r="G957" s="313"/>
      <c r="H957" s="313"/>
      <c r="I957" s="313"/>
      <c r="J957" s="325">
        <v>705</v>
      </c>
      <c r="K957" s="311" t="s">
        <v>332</v>
      </c>
      <c r="L957" s="314"/>
      <c r="M957" s="278"/>
      <c r="N957" s="294" t="s">
        <v>2206</v>
      </c>
      <c r="O957" s="294" t="str">
        <f>INDEX('Standard Descriptions'!$E:$E,MATCH(Guidance!E957,'Standard Descriptions'!$C:$C,0))</f>
        <v>This policy prevents the release of CO2 that accompanies deforestation. //</v>
      </c>
      <c r="P957" s="292" t="s">
        <v>2207</v>
      </c>
      <c r="Q957" s="292" t="s">
        <v>332</v>
      </c>
      <c r="R957" s="292" t="str">
        <f t="shared" si="75"/>
        <v xml:space="preserve"> </v>
      </c>
      <c r="T957" s="292" t="str">
        <f t="shared" si="76"/>
        <v/>
      </c>
      <c r="U957" s="305" t="str">
        <f t="shared" si="77"/>
        <v>**Description:**This policy prevents the release of CO2 that accompanies deforestation. //**Guidance for setting values: **</v>
      </c>
    </row>
    <row r="958" spans="1:21" s="292" customFormat="1" x14ac:dyDescent="0.25">
      <c r="A958" s="292" t="s">
        <v>2205</v>
      </c>
      <c r="B958" s="278"/>
      <c r="C958" s="312" t="s">
        <v>930</v>
      </c>
      <c r="D958" s="312" t="s">
        <v>942</v>
      </c>
      <c r="E958" s="312" t="s">
        <v>943</v>
      </c>
      <c r="F958" s="313"/>
      <c r="G958" s="313"/>
      <c r="H958" s="313"/>
      <c r="I958" s="313"/>
      <c r="J958" s="325">
        <v>177</v>
      </c>
      <c r="K958" s="311" t="s">
        <v>332</v>
      </c>
      <c r="L958" s="314"/>
      <c r="M958" s="278"/>
      <c r="N958" s="294" t="s">
        <v>2206</v>
      </c>
      <c r="O958" s="294" t="str">
        <f>INDEX('Standard Descriptions'!$E:$E,MATCH(Guidance!E958,'Standard Descriptions'!$C:$C,0))</f>
        <v xml:space="preserve"> This policy restores degraded forest, increasing the rate of carbon sequestration of the forest.//</v>
      </c>
      <c r="P958" s="292" t="s">
        <v>2207</v>
      </c>
      <c r="Q958" s="292" t="s">
        <v>332</v>
      </c>
      <c r="R958" s="292" t="str">
        <f t="shared" si="75"/>
        <v xml:space="preserve"> </v>
      </c>
      <c r="T958" s="292" t="str">
        <f t="shared" si="76"/>
        <v/>
      </c>
      <c r="U958" s="305" t="str">
        <f t="shared" si="77"/>
        <v>**Description:** This policy restores degraded forest, increasing the rate of carbon sequestration of the forest.//**Guidance for setting values: **</v>
      </c>
    </row>
    <row r="959" spans="1:21" s="292" customFormat="1" ht="30" x14ac:dyDescent="0.25">
      <c r="A959" s="292" t="s">
        <v>2205</v>
      </c>
      <c r="B959" s="278"/>
      <c r="C959" s="312" t="s">
        <v>930</v>
      </c>
      <c r="D959" s="312" t="s">
        <v>946</v>
      </c>
      <c r="E959" s="312" t="s">
        <v>947</v>
      </c>
      <c r="F959" s="313"/>
      <c r="G959" s="313"/>
      <c r="H959" s="313"/>
      <c r="I959" s="313"/>
      <c r="J959" s="325">
        <v>61</v>
      </c>
      <c r="K959" s="313" t="s">
        <v>310</v>
      </c>
      <c r="L959" s="314" t="s">
        <v>2224</v>
      </c>
      <c r="M959" s="278"/>
      <c r="N959" s="294" t="s">
        <v>2206</v>
      </c>
      <c r="O959" s="294" t="str">
        <f>INDEX('Standard Descriptions'!$E:$E,MATCH(Guidance!E959,'Standard Descriptions'!$C:$C,0))</f>
        <v xml:space="preserve"> This policy avoids the release of CO2 from forests by reducing timber harvesting. // </v>
      </c>
      <c r="P959" s="292" t="s">
        <v>2207</v>
      </c>
      <c r="Q959" s="292" t="s">
        <v>332</v>
      </c>
      <c r="R959" s="292" t="str">
        <f t="shared" si="75"/>
        <v xml:space="preserve"> </v>
      </c>
      <c r="T959" s="292" t="str">
        <f t="shared" si="76"/>
        <v xml:space="preserve"> A 100% setting of this lever reduces timber harvesting by 2% of the BAU amount per year, reaching a roughly 70% reduction in timber harvesting by 2050.</v>
      </c>
      <c r="U959" s="305" t="str">
        <f t="shared" si="77"/>
        <v>**Description:** This policy avoids the release of CO2 from forests by reducing timber harvesting. // **Guidance for setting values: ** A 100% setting of this lever reduces timber harvesting by 2% of the BAU amount per year, reaching a roughly 70% reduction in timber harvesting by 2050.</v>
      </c>
    </row>
    <row r="960" spans="1:21" s="292" customFormat="1" ht="45" x14ac:dyDescent="0.25">
      <c r="A960" s="292" t="s">
        <v>2205</v>
      </c>
      <c r="B960" s="278"/>
      <c r="C960" s="312" t="s">
        <v>930</v>
      </c>
      <c r="D960" s="312" t="s">
        <v>952</v>
      </c>
      <c r="E960" s="312" t="s">
        <v>953</v>
      </c>
      <c r="F960" s="313"/>
      <c r="G960" s="313"/>
      <c r="H960" s="313"/>
      <c r="I960" s="313"/>
      <c r="J960" s="325">
        <v>62</v>
      </c>
      <c r="K960" s="313" t="s">
        <v>310</v>
      </c>
      <c r="L960" s="314" t="s">
        <v>2351</v>
      </c>
      <c r="M960" s="278"/>
      <c r="N960" s="294" t="s">
        <v>2206</v>
      </c>
      <c r="O960" s="294" t="str">
        <f>INDEX('Standard Descriptions'!$E:$E,MATCH(Guidance!E960,'Standard Descriptions'!$C:$C,0))</f>
        <v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v>
      </c>
      <c r="P960" s="292" t="s">
        <v>2207</v>
      </c>
      <c r="Q960" s="292" t="s">
        <v>332</v>
      </c>
      <c r="R960" s="292" t="str">
        <f t="shared" si="75"/>
        <v xml:space="preserve"> </v>
      </c>
      <c r="T960" s="292" t="str">
        <f t="shared" si="76"/>
        <v xml:space="preserve"> If this policy is fully implemented, agricultural process emissions in 2050 are reduced by 2%.</v>
      </c>
      <c r="U960" s="305" t="str">
        <f t="shared" si="77"/>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row>
    <row r="961" spans="1:25" s="292" customFormat="1" ht="30" x14ac:dyDescent="0.25">
      <c r="A961" s="292" t="s">
        <v>2205</v>
      </c>
      <c r="B961" s="278"/>
      <c r="C961" s="312" t="s">
        <v>930</v>
      </c>
      <c r="D961" s="312" t="s">
        <v>958</v>
      </c>
      <c r="E961" s="312" t="s">
        <v>959</v>
      </c>
      <c r="F961" s="313"/>
      <c r="G961" s="313"/>
      <c r="H961" s="313"/>
      <c r="I961" s="313"/>
      <c r="J961" s="325">
        <v>63</v>
      </c>
      <c r="K961" s="313" t="s">
        <v>310</v>
      </c>
      <c r="L961" s="314" t="s">
        <v>2352</v>
      </c>
      <c r="M961" s="278"/>
      <c r="N961" s="294" t="s">
        <v>2206</v>
      </c>
      <c r="O961" s="294" t="str">
        <f>INDEX('Standard Descriptions'!$E:$E,MATCH(Guidance!E961,'Standard Descriptions'!$C:$C,0))</f>
        <v xml:space="preserve"> This policy increases CO2 sequestration by forests through improved forest management practices.  // </v>
      </c>
      <c r="P961" s="292" t="s">
        <v>2207</v>
      </c>
      <c r="Q961" s="292" t="s">
        <v>332</v>
      </c>
      <c r="R961" s="292" t="str">
        <f t="shared" si="75"/>
        <v xml:space="preserve"> </v>
      </c>
      <c r="T961" s="292" t="str">
        <f t="shared" si="76"/>
        <v xml:space="preserve"> If this policy is fully implemented, half of the 94 million acres of forest not currently under best management practices will instead be managed with best practices by 2050.</v>
      </c>
      <c r="U961" s="305" t="str">
        <f t="shared" si="77"/>
        <v>**Description:** This policy increases CO2 sequestration by forests through improved forest management practices.  // **Guidance for setting values: ** If this policy is fully implemented, half of the 94 million acres of forest not currently under best management practices will instead be managed with best practices by 2050.</v>
      </c>
    </row>
    <row r="962" spans="1:25" s="292" customFormat="1" ht="30" x14ac:dyDescent="0.25">
      <c r="A962" s="292" t="s">
        <v>2205</v>
      </c>
      <c r="B962" s="278"/>
      <c r="C962" s="312" t="s">
        <v>930</v>
      </c>
      <c r="D962" s="312" t="s">
        <v>964</v>
      </c>
      <c r="E962" s="312" t="s">
        <v>965</v>
      </c>
      <c r="F962" s="313"/>
      <c r="G962" s="313"/>
      <c r="H962" s="313"/>
      <c r="I962" s="313"/>
      <c r="J962" s="325">
        <v>64</v>
      </c>
      <c r="K962" s="313" t="s">
        <v>310</v>
      </c>
      <c r="L962" s="314" t="s">
        <v>2353</v>
      </c>
      <c r="M962" s="278"/>
      <c r="N962" s="294" t="s">
        <v>2206</v>
      </c>
      <c r="O962" s="294" t="str">
        <f>INDEX('Standard Descriptions'!$E:$E,MATCH(Guidance!E962,'Standard Descriptions'!$C:$C,0))</f>
        <v xml:space="preserve"> This policy reduces greenhouse gas emissions from agriculture through livestock-related measures, such as feed supplements or drugs to prevent enteric methane formation. // </v>
      </c>
      <c r="P962" s="292" t="s">
        <v>2207</v>
      </c>
      <c r="Q962" s="292" t="s">
        <v>332</v>
      </c>
      <c r="R962" s="292" t="str">
        <f t="shared" si="75"/>
        <v xml:space="preserve"> </v>
      </c>
      <c r="T962" s="292" t="str">
        <f t="shared" si="76"/>
        <v xml:space="preserve"> If this policy is fully implemented, agricultural process emissions in 2050 are reduced by 10%.</v>
      </c>
      <c r="U962" s="305" t="str">
        <f t="shared" si="77"/>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row>
    <row r="963" spans="1:25" s="292" customFormat="1" x14ac:dyDescent="0.25">
      <c r="A963" s="292" t="s">
        <v>2205</v>
      </c>
      <c r="B963" s="278"/>
      <c r="C963" s="312" t="s">
        <v>930</v>
      </c>
      <c r="D963" s="312" t="s">
        <v>970</v>
      </c>
      <c r="E963" s="312" t="s">
        <v>971</v>
      </c>
      <c r="F963" s="313"/>
      <c r="G963" s="313"/>
      <c r="H963" s="313"/>
      <c r="I963" s="313"/>
      <c r="J963" s="325">
        <v>178</v>
      </c>
      <c r="K963" s="313" t="s">
        <v>332</v>
      </c>
      <c r="L963" s="314"/>
      <c r="M963" s="278"/>
      <c r="N963" s="294" t="s">
        <v>2206</v>
      </c>
      <c r="O963" s="294">
        <f>INDEX('Standard Descriptions'!$E:$E,MATCH(Guidance!E963,'Standard Descriptions'!$C:$C,0))</f>
        <v>0</v>
      </c>
      <c r="P963" s="292" t="s">
        <v>2207</v>
      </c>
      <c r="Q963" s="292" t="s">
        <v>332</v>
      </c>
      <c r="R963" s="292" t="str">
        <f t="shared" si="75"/>
        <v xml:space="preserve"> </v>
      </c>
      <c r="T963" s="292" t="str">
        <f t="shared" si="76"/>
        <v/>
      </c>
      <c r="U963" s="305" t="str">
        <f t="shared" si="77"/>
        <v>**Description:**0**Guidance for setting values: **</v>
      </c>
    </row>
    <row r="964" spans="1:25" s="292" customFormat="1" ht="90" x14ac:dyDescent="0.25">
      <c r="A964" s="292" t="s">
        <v>2205</v>
      </c>
      <c r="B964" s="278"/>
      <c r="C964" s="312" t="s">
        <v>930</v>
      </c>
      <c r="D964" s="312" t="s">
        <v>974</v>
      </c>
      <c r="E964" s="312" t="s">
        <v>975</v>
      </c>
      <c r="F964" s="313"/>
      <c r="G964" s="313"/>
      <c r="H964" s="313"/>
      <c r="I964" s="313"/>
      <c r="J964" s="325">
        <v>434</v>
      </c>
      <c r="K964" s="313" t="s">
        <v>310</v>
      </c>
      <c r="L964" s="314" t="s">
        <v>2225</v>
      </c>
      <c r="M964" s="278"/>
      <c r="N964" s="294" t="s">
        <v>2206</v>
      </c>
      <c r="O964" s="294" t="str">
        <f>INDEX('Standard Descriptions'!$E:$E,MATCH(Guidance!E964,'Standard Descriptions'!$C:$C,0))</f>
        <v xml:space="preserve">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v>
      </c>
      <c r="P964" s="292" t="s">
        <v>2207</v>
      </c>
      <c r="Q964" s="292" t="s">
        <v>332</v>
      </c>
      <c r="R964" s="292" t="str">
        <f t="shared" si="75"/>
        <v xml:space="preserve"> </v>
      </c>
      <c r="T964" s="292" t="str">
        <f t="shared" si="76"/>
        <v xml:space="preserve">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U964" s="305" t="str">
        <f t="shared" si="77"/>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row>
    <row r="965" spans="1:25" s="292" customFormat="1" ht="45" x14ac:dyDescent="0.25">
      <c r="A965" s="292" t="s">
        <v>2205</v>
      </c>
      <c r="B965" s="278"/>
      <c r="C965" s="309" t="s">
        <v>981</v>
      </c>
      <c r="D965" s="309" t="s">
        <v>982</v>
      </c>
      <c r="E965" s="309" t="s">
        <v>983</v>
      </c>
      <c r="F965" s="311"/>
      <c r="G965" s="311"/>
      <c r="H965" s="311"/>
      <c r="I965" s="311"/>
      <c r="J965" s="325">
        <v>68</v>
      </c>
      <c r="K965" s="311" t="s">
        <v>310</v>
      </c>
      <c r="L965" s="314" t="s">
        <v>2226</v>
      </c>
      <c r="M965" s="278"/>
      <c r="N965" s="294" t="s">
        <v>2206</v>
      </c>
      <c r="O965" s="294" t="str">
        <f>INDEX('Standard Descriptions'!$E:$E,MATCH(Guidance!E965,'Standard Descriptions'!$C:$C,0))</f>
        <v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v>
      </c>
      <c r="P965" s="292" t="s">
        <v>2207</v>
      </c>
      <c r="Q965" s="292" t="s">
        <v>332</v>
      </c>
      <c r="R965" s="292" t="str">
        <f t="shared" si="75"/>
        <v xml:space="preserve"> </v>
      </c>
      <c r="T965" s="292" t="str">
        <f t="shared" si="76"/>
        <v xml:space="preserve"> In the BAU Scenario, the fraction of heat derived from CHP plants is constant at roughly 50%.  Therefore, a policy setting of 50% would increase the CHP fraction to 75% in 2050.</v>
      </c>
      <c r="U965" s="305" t="str">
        <f t="shared" si="77"/>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row>
    <row r="966" spans="1:25" s="292" customFormat="1" ht="45" x14ac:dyDescent="0.25">
      <c r="A966" s="292" t="s">
        <v>2205</v>
      </c>
      <c r="B966" s="278"/>
      <c r="C966" s="309" t="s">
        <v>981</v>
      </c>
      <c r="D966" s="309" t="s">
        <v>990</v>
      </c>
      <c r="E966" s="309" t="s">
        <v>991</v>
      </c>
      <c r="F966" s="311"/>
      <c r="G966" s="311"/>
      <c r="H966" s="311"/>
      <c r="I966" s="311"/>
      <c r="J966" s="325">
        <v>176</v>
      </c>
      <c r="K966" s="311" t="s">
        <v>310</v>
      </c>
      <c r="L966" s="314" t="s">
        <v>2227</v>
      </c>
      <c r="M966" s="278"/>
      <c r="N966" s="294" t="s">
        <v>2206</v>
      </c>
      <c r="O966" s="294" t="str">
        <f>INDEX('Standard Descriptions'!$E:$E,MATCH(Guidance!E966,'Standard Descriptions'!$C:$C,0))</f>
        <v xml:space="preserve"> This policy causes a percentage of the district heat to be generated by burning hydrogen instead of the fuels used in the BAU case. // </v>
      </c>
      <c r="P966" s="292" t="s">
        <v>2207</v>
      </c>
      <c r="Q966" s="292" t="s">
        <v>332</v>
      </c>
      <c r="R966" s="292" t="str">
        <f t="shared" si="75"/>
        <v xml:space="preserve"> </v>
      </c>
      <c r="T966" s="292" t="str">
        <f t="shared" si="76"/>
        <v xml:space="preserve">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U966" s="305" t="str">
        <f t="shared" si="77"/>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row>
    <row r="967" spans="1:25" s="292" customFormat="1" ht="45" x14ac:dyDescent="0.25">
      <c r="A967" s="292" t="s">
        <v>2205</v>
      </c>
      <c r="B967" s="278"/>
      <c r="C967" s="309" t="s">
        <v>981</v>
      </c>
      <c r="D967" s="309" t="s">
        <v>998</v>
      </c>
      <c r="E967" s="309" t="s">
        <v>999</v>
      </c>
      <c r="F967" s="311"/>
      <c r="G967" s="311"/>
      <c r="H967" s="311"/>
      <c r="I967" s="311"/>
      <c r="J967" s="325">
        <v>450</v>
      </c>
      <c r="K967" s="311" t="s">
        <v>310</v>
      </c>
      <c r="L967" s="314" t="s">
        <v>2354</v>
      </c>
      <c r="M967" s="278"/>
      <c r="N967" s="294" t="s">
        <v>2206</v>
      </c>
      <c r="O967" s="294" t="str">
        <f>INDEX('Standard Descriptions'!$E:$E,MATCH(Guidance!E967,'Standard Descriptions'!$C:$C,0))</f>
        <v xml:space="preserve"> This policy causes a percentage of merchant hydrogen (i.e. hydrogen produced for sale, not hydrogen produced and consumed on-site within a facility) to be produced via electrolysis rather than via other production pathways. // </v>
      </c>
      <c r="P967" s="292" t="s">
        <v>2207</v>
      </c>
      <c r="Q967" s="292" t="s">
        <v>332</v>
      </c>
      <c r="R967" s="292" t="str">
        <f t="shared" si="75"/>
        <v xml:space="preserve"> </v>
      </c>
      <c r="T967" s="292" t="str">
        <f t="shared" si="76"/>
        <v xml:space="preserve"> Today, in the United States, roughly 95% of hydrogen is produced via steam reforming of natural gas and 5% is produced via electrolysis.  These shares are not projected to change in the BAU case.</v>
      </c>
      <c r="U967" s="305" t="str">
        <f t="shared" si="77"/>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row>
    <row r="968" spans="1:25" s="292" customFormat="1" ht="75" x14ac:dyDescent="0.25">
      <c r="A968" s="292" t="s">
        <v>2205</v>
      </c>
      <c r="B968" s="278"/>
      <c r="C968" s="292" t="s">
        <v>1005</v>
      </c>
      <c r="D968" s="292" t="str">
        <f>D969</f>
        <v>Carbon Price</v>
      </c>
      <c r="E968" s="292" t="str">
        <f>E969</f>
        <v>Additional Carbon Tax Rate</v>
      </c>
      <c r="M968" s="278"/>
      <c r="N968" s="294" t="s">
        <v>2206</v>
      </c>
      <c r="O968" s="294" t="str">
        <f>INDEX('Standard Descriptions'!$E:$E,MATCH(Guidance!E968,'Standard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68" s="292" t="s">
        <v>2207</v>
      </c>
      <c r="Q968" s="292" t="s">
        <v>310</v>
      </c>
      <c r="S968" s="292" t="str">
        <f t="shared" ref="S968:S1031" si="78">IF(R968="","","//**"&amp;R968&amp;": **")</f>
        <v/>
      </c>
      <c r="T968" s="292" t="str">
        <f t="shared" si="76"/>
        <v/>
      </c>
      <c r="U968" s="305" t="str">
        <f>N968&amp;O968</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row>
    <row r="969" spans="1:25" x14ac:dyDescent="0.25">
      <c r="A969" s="277" t="s">
        <v>2208</v>
      </c>
      <c r="C969" s="183" t="s">
        <v>1005</v>
      </c>
      <c r="D969" s="183" t="s">
        <v>2173</v>
      </c>
      <c r="E969" s="183" t="s">
        <v>1007</v>
      </c>
      <c r="F969" s="186" t="s">
        <v>1008</v>
      </c>
      <c r="G969" s="186"/>
      <c r="H969" s="186" t="s">
        <v>1009</v>
      </c>
      <c r="I969" s="186"/>
      <c r="J969" s="43">
        <v>171</v>
      </c>
      <c r="K969" s="186" t="s">
        <v>310</v>
      </c>
      <c r="L969" s="303"/>
      <c r="N969" s="211" t="s">
        <v>2206</v>
      </c>
      <c r="O969" s="211" t="str">
        <f>INDEX('Standard Descriptions'!$E:$E,MATCH(Guidance!E969,'Standard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69" s="290" t="s">
        <v>2207</v>
      </c>
      <c r="Q969" s="290" t="s">
        <v>310</v>
      </c>
      <c r="R969" s="290" t="str">
        <f t="shared" ref="R969:R974" si="79">H969&amp;" "&amp;I969</f>
        <v xml:space="preserve">Transportation Sector </v>
      </c>
      <c r="S969" s="290" t="str">
        <f t="shared" si="78"/>
        <v>//**Transportation Sector : **</v>
      </c>
      <c r="T969" s="277" t="str">
        <f t="shared" si="76"/>
        <v>//**Transportation Sector : **</v>
      </c>
    </row>
    <row r="970" spans="1:25" x14ac:dyDescent="0.25">
      <c r="A970" s="277" t="s">
        <v>2208</v>
      </c>
      <c r="C970" s="191" t="s">
        <v>1005</v>
      </c>
      <c r="D970" s="191" t="s">
        <v>2173</v>
      </c>
      <c r="E970" s="191" t="s">
        <v>1007</v>
      </c>
      <c r="F970" s="186" t="s">
        <v>1015</v>
      </c>
      <c r="G970" s="186"/>
      <c r="H970" s="186" t="s">
        <v>1016</v>
      </c>
      <c r="I970" s="186"/>
      <c r="J970" s="43">
        <v>172</v>
      </c>
      <c r="K970" s="186" t="s">
        <v>310</v>
      </c>
      <c r="L970" s="303"/>
      <c r="N970" s="211" t="s">
        <v>2206</v>
      </c>
      <c r="O970" s="211" t="str">
        <f>INDEX('Standard Descriptions'!$E:$E,MATCH(Guidance!E970,'Standard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0" s="290" t="s">
        <v>2207</v>
      </c>
      <c r="Q970" s="290" t="s">
        <v>310</v>
      </c>
      <c r="R970" s="290" t="str">
        <f t="shared" si="79"/>
        <v xml:space="preserve">Electricity Sector </v>
      </c>
      <c r="S970" s="290" t="str">
        <f t="shared" si="78"/>
        <v>//**Electricity Sector : **</v>
      </c>
      <c r="T970" s="277" t="str">
        <f t="shared" si="76"/>
        <v>//**Electricity Sector : **</v>
      </c>
    </row>
    <row r="971" spans="1:25" x14ac:dyDescent="0.25">
      <c r="A971" s="277" t="s">
        <v>2208</v>
      </c>
      <c r="C971" s="191" t="s">
        <v>1005</v>
      </c>
      <c r="D971" s="191" t="s">
        <v>2173</v>
      </c>
      <c r="E971" s="191" t="s">
        <v>1007</v>
      </c>
      <c r="F971" s="186" t="s">
        <v>1017</v>
      </c>
      <c r="G971" s="186"/>
      <c r="H971" s="186" t="s">
        <v>1018</v>
      </c>
      <c r="I971" s="186"/>
      <c r="J971" s="43">
        <v>173</v>
      </c>
      <c r="K971" s="186" t="s">
        <v>310</v>
      </c>
      <c r="L971" s="303"/>
      <c r="N971" s="211" t="s">
        <v>2206</v>
      </c>
      <c r="O971" s="211" t="str">
        <f>INDEX('Standard Descriptions'!$E:$E,MATCH(Guidance!E971,'Standard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1" s="290" t="s">
        <v>2207</v>
      </c>
      <c r="Q971" s="290" t="s">
        <v>310</v>
      </c>
      <c r="R971" s="290" t="str">
        <f t="shared" si="79"/>
        <v xml:space="preserve">Residential Bldg Sector </v>
      </c>
      <c r="S971" s="290" t="str">
        <f t="shared" si="78"/>
        <v>//**Residential Bldg Sector : **</v>
      </c>
      <c r="T971" s="277" t="str">
        <f t="shared" si="76"/>
        <v>//**Residential Bldg Sector : **</v>
      </c>
    </row>
    <row r="972" spans="1:25" x14ac:dyDescent="0.25">
      <c r="A972" s="277" t="s">
        <v>2208</v>
      </c>
      <c r="C972" s="191" t="s">
        <v>1005</v>
      </c>
      <c r="D972" s="191" t="s">
        <v>2173</v>
      </c>
      <c r="E972" s="191" t="s">
        <v>1007</v>
      </c>
      <c r="F972" s="186" t="s">
        <v>1019</v>
      </c>
      <c r="G972" s="186"/>
      <c r="H972" s="186" t="s">
        <v>1020</v>
      </c>
      <c r="I972" s="186"/>
      <c r="J972" s="43">
        <v>174</v>
      </c>
      <c r="K972" s="186" t="s">
        <v>310</v>
      </c>
      <c r="L972" s="303"/>
      <c r="N972" s="211" t="s">
        <v>2206</v>
      </c>
      <c r="O972" s="211" t="str">
        <f>INDEX('Standard Descriptions'!$E:$E,MATCH(Guidance!E972,'Standard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2" s="290" t="s">
        <v>2207</v>
      </c>
      <c r="Q972" s="290" t="s">
        <v>310</v>
      </c>
      <c r="R972" s="290" t="str">
        <f t="shared" si="79"/>
        <v xml:space="preserve">Commercial Bldg Sector </v>
      </c>
      <c r="S972" s="290" t="str">
        <f t="shared" si="78"/>
        <v>//**Commercial Bldg Sector : **</v>
      </c>
      <c r="T972" s="277" t="str">
        <f t="shared" si="76"/>
        <v>//**Commercial Bldg Sector : **</v>
      </c>
    </row>
    <row r="973" spans="1:25" x14ac:dyDescent="0.25">
      <c r="A973" s="277" t="s">
        <v>2208</v>
      </c>
      <c r="C973" s="191" t="s">
        <v>1005</v>
      </c>
      <c r="D973" s="191" t="s">
        <v>2173</v>
      </c>
      <c r="E973" s="191" t="s">
        <v>1007</v>
      </c>
      <c r="F973" s="186" t="s">
        <v>1021</v>
      </c>
      <c r="G973" s="186"/>
      <c r="H973" s="186" t="s">
        <v>1022</v>
      </c>
      <c r="I973" s="186"/>
      <c r="J973" s="43">
        <v>175</v>
      </c>
      <c r="K973" s="186" t="s">
        <v>310</v>
      </c>
      <c r="L973" s="303"/>
      <c r="N973" s="211" t="s">
        <v>2206</v>
      </c>
      <c r="O973" s="211" t="str">
        <f>INDEX('Standard Descriptions'!$E:$E,MATCH(Guidance!E973,'Standard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3" s="290" t="s">
        <v>2207</v>
      </c>
      <c r="Q973" s="290" t="s">
        <v>310</v>
      </c>
      <c r="R973" s="290" t="str">
        <f t="shared" si="79"/>
        <v xml:space="preserve">Industry Sector </v>
      </c>
      <c r="S973" s="290" t="str">
        <f t="shared" si="78"/>
        <v>//**Industry Sector : **</v>
      </c>
      <c r="T973" s="277" t="str">
        <f t="shared" si="76"/>
        <v>//**Industry Sector : **</v>
      </c>
      <c r="W973" s="277" t="s">
        <v>2229</v>
      </c>
      <c r="Y973" s="277" t="s">
        <v>2228</v>
      </c>
    </row>
    <row r="974" spans="1:25" x14ac:dyDescent="0.25">
      <c r="A974" s="277" t="s">
        <v>2208</v>
      </c>
      <c r="C974" s="191" t="s">
        <v>1005</v>
      </c>
      <c r="D974" s="191" t="s">
        <v>2173</v>
      </c>
      <c r="E974" s="191" t="s">
        <v>1007</v>
      </c>
      <c r="F974" s="186" t="s">
        <v>1023</v>
      </c>
      <c r="G974" s="186"/>
      <c r="H974" s="186" t="s">
        <v>1024</v>
      </c>
      <c r="I974" s="186"/>
      <c r="J974" s="43">
        <v>544</v>
      </c>
      <c r="K974" s="186" t="s">
        <v>310</v>
      </c>
      <c r="L974" s="303"/>
      <c r="N974" s="211" t="s">
        <v>2206</v>
      </c>
      <c r="O974" s="211" t="str">
        <f>INDEX('Standard Descriptions'!$E:$E,MATCH(Guidance!E974,'Standard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4" s="290" t="s">
        <v>2207</v>
      </c>
      <c r="Q974" s="290" t="s">
        <v>310</v>
      </c>
      <c r="R974" s="290" t="str">
        <f t="shared" si="79"/>
        <v xml:space="preserve">District Heat &amp; Hydrogen Sector </v>
      </c>
      <c r="S974" s="290" t="str">
        <f t="shared" si="78"/>
        <v>//**District Heat &amp; Hydrogen Sector : **</v>
      </c>
      <c r="T974" s="277" t="str">
        <f t="shared" si="76"/>
        <v>//**District Heat &amp; Hydrogen Sector : **</v>
      </c>
    </row>
    <row r="975" spans="1:25" s="292" customFormat="1" ht="90" x14ac:dyDescent="0.25">
      <c r="A975" s="292" t="s">
        <v>2205</v>
      </c>
      <c r="B975" s="278"/>
      <c r="C975" s="292" t="s">
        <v>1005</v>
      </c>
      <c r="D975" s="292" t="s">
        <v>1025</v>
      </c>
      <c r="E975" s="292" t="str">
        <f>E976</f>
        <v>Percent Reduction in BAU Subsidies</v>
      </c>
      <c r="M975" s="278"/>
      <c r="N975" s="294" t="s">
        <v>2206</v>
      </c>
      <c r="O975" s="294" t="str">
        <f>INDEX('Standard Descriptions'!$E:$E,MATCH(Guidance!E975,'Standard Descriptions'!$C:$C,0))</f>
        <v xml:space="preserve"> This policy reduces the subsidies paid for the production of the selected energy source(s) in the BAU case. // </v>
      </c>
      <c r="P975" s="292" t="s">
        <v>2207</v>
      </c>
      <c r="Q975" s="292" t="s">
        <v>310</v>
      </c>
      <c r="S975" s="292" t="str">
        <f t="shared" si="78"/>
        <v/>
      </c>
      <c r="T975" s="292" t="str">
        <f t="shared" si="76"/>
        <v/>
      </c>
      <c r="U975" s="305" t="str">
        <f>N975&amp;O975&amp;P975&amp;T976&amp;T977&amp;T978&amp;T979&amp;T980&amp;T981&amp;T982&amp;T983&amp;T984&amp;T985&amp;T986&amp;T987&amp;T988&amp;T989&amp;T990&amp;T991&amp;T992&amp;T993&amp;T994&amp;T995&amp;T996</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row>
    <row r="976" spans="1:25" x14ac:dyDescent="0.25">
      <c r="A976" s="277" t="s">
        <v>2208</v>
      </c>
      <c r="C976" s="183" t="s">
        <v>1005</v>
      </c>
      <c r="D976" s="183" t="s">
        <v>1025</v>
      </c>
      <c r="E976" s="183" t="s">
        <v>1026</v>
      </c>
      <c r="F976" s="186" t="s">
        <v>1027</v>
      </c>
      <c r="G976" s="186"/>
      <c r="H976" s="186" t="s">
        <v>1028</v>
      </c>
      <c r="I976" s="186"/>
      <c r="J976" s="43">
        <v>706</v>
      </c>
      <c r="K976" s="193" t="s">
        <v>332</v>
      </c>
      <c r="L976" s="188"/>
      <c r="N976" s="211" t="s">
        <v>2206</v>
      </c>
      <c r="O976" s="211" t="str">
        <f>INDEX('Standard Descriptions'!$E:$E,MATCH(Guidance!E976,'Standard Descriptions'!$C:$C,0))</f>
        <v xml:space="preserve"> This policy reduces the subsidies paid for the production of the selected energy source(s) in the BAU case. // </v>
      </c>
      <c r="P976" s="290" t="s">
        <v>2207</v>
      </c>
      <c r="Q976" s="290" t="s">
        <v>310</v>
      </c>
      <c r="R976" s="290" t="str">
        <f t="shared" ref="R976:R998" si="80">H976&amp;" "&amp;I976</f>
        <v xml:space="preserve">Electricity </v>
      </c>
      <c r="S976" s="290" t="str">
        <f t="shared" si="78"/>
        <v>//**Electricity : **</v>
      </c>
      <c r="T976" s="277" t="str">
        <f t="shared" si="76"/>
        <v/>
      </c>
    </row>
    <row r="977" spans="1:20" x14ac:dyDescent="0.25">
      <c r="A977" s="277" t="s">
        <v>2208</v>
      </c>
      <c r="C977" s="191" t="s">
        <v>1005</v>
      </c>
      <c r="D977" s="191" t="s">
        <v>1025</v>
      </c>
      <c r="E977" s="191" t="s">
        <v>1026</v>
      </c>
      <c r="F977" s="193" t="s">
        <v>251</v>
      </c>
      <c r="G977" s="186"/>
      <c r="H977" s="193" t="s">
        <v>579</v>
      </c>
      <c r="I977" s="186"/>
      <c r="J977" s="43">
        <v>69</v>
      </c>
      <c r="K977" s="193" t="s">
        <v>310</v>
      </c>
      <c r="L977" s="188" t="s">
        <v>2230</v>
      </c>
      <c r="N977" s="211" t="s">
        <v>2206</v>
      </c>
      <c r="O977" s="211" t="str">
        <f>INDEX('Standard Descriptions'!$E:$E,MATCH(Guidance!E977,'Standard Descriptions'!$C:$C,0))</f>
        <v xml:space="preserve"> This policy reduces the subsidies paid for the production of the selected energy source(s) in the BAU case. // </v>
      </c>
      <c r="P977" s="290" t="s">
        <v>2207</v>
      </c>
      <c r="Q977" s="290" t="s">
        <v>310</v>
      </c>
      <c r="R977" s="290" t="str">
        <f t="shared" si="80"/>
        <v xml:space="preserve">Hard Coal </v>
      </c>
      <c r="S977" s="290" t="str">
        <f t="shared" si="78"/>
        <v>//**Hard Coal : **</v>
      </c>
      <c r="T977" s="277" t="str">
        <f t="shared" si="76"/>
        <v>//**Hard Coal : ** A value of 100% eliminates subsidies, increasing the price of coal by 0.3% - 0.5% (varying by sector) in 2050.</v>
      </c>
    </row>
    <row r="978" spans="1:20" x14ac:dyDescent="0.25">
      <c r="A978" s="277" t="s">
        <v>2208</v>
      </c>
      <c r="C978" s="191" t="s">
        <v>1005</v>
      </c>
      <c r="D978" s="191" t="s">
        <v>1025</v>
      </c>
      <c r="E978" s="191" t="s">
        <v>1026</v>
      </c>
      <c r="F978" s="193" t="s">
        <v>255</v>
      </c>
      <c r="G978" s="186"/>
      <c r="H978" s="193" t="s">
        <v>741</v>
      </c>
      <c r="I978" s="186"/>
      <c r="J978" s="43">
        <v>70</v>
      </c>
      <c r="K978" s="193" t="s">
        <v>310</v>
      </c>
      <c r="L978" s="188" t="s">
        <v>2355</v>
      </c>
      <c r="N978" s="211" t="s">
        <v>2206</v>
      </c>
      <c r="O978" s="211" t="str">
        <f>INDEX('Standard Descriptions'!$E:$E,MATCH(Guidance!E978,'Standard Descriptions'!$C:$C,0))</f>
        <v xml:space="preserve"> This policy reduces the subsidies paid for the production of the selected energy source(s) in the BAU case. // </v>
      </c>
      <c r="P978" s="290" t="s">
        <v>2207</v>
      </c>
      <c r="Q978" s="290" t="s">
        <v>310</v>
      </c>
      <c r="R978" s="290" t="str">
        <f t="shared" si="80"/>
        <v xml:space="preserve">Natural Gas </v>
      </c>
      <c r="S978" s="290" t="str">
        <f t="shared" si="78"/>
        <v>//**Natural Gas : **</v>
      </c>
      <c r="T978" s="277" t="str">
        <f t="shared" si="76"/>
        <v>//**Natural Gas : ** A value of 100% eliminates subsidies, increasing the price of natural gas by 0.4% - 0.7% (varying by sector) in 2050.</v>
      </c>
    </row>
    <row r="979" spans="1:20" x14ac:dyDescent="0.25">
      <c r="A979" s="277" t="s">
        <v>2208</v>
      </c>
      <c r="C979" s="191" t="s">
        <v>1005</v>
      </c>
      <c r="D979" s="191" t="s">
        <v>1025</v>
      </c>
      <c r="E979" s="191" t="s">
        <v>1026</v>
      </c>
      <c r="F979" s="193" t="s">
        <v>1035</v>
      </c>
      <c r="G979" s="186"/>
      <c r="H979" s="193" t="s">
        <v>589</v>
      </c>
      <c r="I979" s="186"/>
      <c r="J979" s="43">
        <v>71</v>
      </c>
      <c r="K979" s="193" t="s">
        <v>310</v>
      </c>
      <c r="L979" s="188" t="s">
        <v>2231</v>
      </c>
      <c r="N979" s="211" t="s">
        <v>2206</v>
      </c>
      <c r="O979" s="211" t="str">
        <f>INDEX('Standard Descriptions'!$E:$E,MATCH(Guidance!E979,'Standard Descriptions'!$C:$C,0))</f>
        <v xml:space="preserve"> This policy reduces the subsidies paid for the production of the selected energy source(s) in the BAU case. // </v>
      </c>
      <c r="P979" s="290" t="s">
        <v>2207</v>
      </c>
      <c r="Q979" s="290" t="s">
        <v>310</v>
      </c>
      <c r="R979" s="290" t="str">
        <f t="shared" si="80"/>
        <v xml:space="preserve">Nuclear </v>
      </c>
      <c r="S979" s="290" t="str">
        <f t="shared" si="78"/>
        <v>//**Nuclear : **</v>
      </c>
      <c r="T979" s="277" t="str">
        <f t="shared" si="76"/>
        <v>//**Nuclear : ** A value of 100% eliminates subsidies, increasing the price of electricity from nuclear plants by 1.2% in 2050.</v>
      </c>
    </row>
    <row r="980" spans="1:20" x14ac:dyDescent="0.25">
      <c r="A980" s="277" t="s">
        <v>2208</v>
      </c>
      <c r="C980" s="191" t="s">
        <v>1005</v>
      </c>
      <c r="D980" s="191" t="s">
        <v>1025</v>
      </c>
      <c r="E980" s="191" t="s">
        <v>1026</v>
      </c>
      <c r="F980" s="193" t="s">
        <v>1037</v>
      </c>
      <c r="G980" s="186"/>
      <c r="H980" s="193" t="s">
        <v>592</v>
      </c>
      <c r="I980" s="186"/>
      <c r="J980" s="43">
        <v>72</v>
      </c>
      <c r="K980" s="193" t="s">
        <v>332</v>
      </c>
      <c r="L980" s="188"/>
      <c r="N980" s="211" t="s">
        <v>2206</v>
      </c>
      <c r="O980" s="211" t="str">
        <f>INDEX('Standard Descriptions'!$E:$E,MATCH(Guidance!E980,'Standard Descriptions'!$C:$C,0))</f>
        <v xml:space="preserve"> This policy reduces the subsidies paid for the production of the selected energy source(s) in the BAU case. // </v>
      </c>
      <c r="P980" s="290" t="s">
        <v>2207</v>
      </c>
      <c r="Q980" s="290" t="s">
        <v>310</v>
      </c>
      <c r="R980" s="290" t="str">
        <f t="shared" si="80"/>
        <v xml:space="preserve">Hydro </v>
      </c>
      <c r="S980" s="290" t="str">
        <f t="shared" si="78"/>
        <v>//**Hydro : **</v>
      </c>
      <c r="T980" s="277" t="str">
        <f t="shared" si="76"/>
        <v/>
      </c>
    </row>
    <row r="981" spans="1:20" x14ac:dyDescent="0.25">
      <c r="A981" s="277" t="s">
        <v>2208</v>
      </c>
      <c r="C981" s="191" t="s">
        <v>1005</v>
      </c>
      <c r="D981" s="191" t="s">
        <v>1025</v>
      </c>
      <c r="E981" s="191" t="s">
        <v>1026</v>
      </c>
      <c r="F981" s="193" t="s">
        <v>1038</v>
      </c>
      <c r="G981" s="186"/>
      <c r="H981" s="193" t="s">
        <v>595</v>
      </c>
      <c r="I981" s="186"/>
      <c r="J981" s="43">
        <v>73</v>
      </c>
      <c r="K981" s="193" t="s">
        <v>332</v>
      </c>
      <c r="L981" s="188"/>
      <c r="N981" s="211" t="s">
        <v>2206</v>
      </c>
      <c r="O981" s="211" t="str">
        <f>INDEX('Standard Descriptions'!$E:$E,MATCH(Guidance!E981,'Standard Descriptions'!$C:$C,0))</f>
        <v xml:space="preserve"> This policy reduces the subsidies paid for the production of the selected energy source(s) in the BAU case. // </v>
      </c>
      <c r="P981" s="290" t="s">
        <v>2207</v>
      </c>
      <c r="Q981" s="290" t="s">
        <v>310</v>
      </c>
      <c r="R981" s="290" t="str">
        <f t="shared" si="80"/>
        <v xml:space="preserve">Onshore Wind </v>
      </c>
      <c r="S981" s="290" t="str">
        <f t="shared" si="78"/>
        <v>//**Onshore Wind : **</v>
      </c>
      <c r="T981" s="277" t="str">
        <f t="shared" si="76"/>
        <v/>
      </c>
    </row>
    <row r="982" spans="1:20" x14ac:dyDescent="0.25">
      <c r="A982" s="277" t="s">
        <v>2208</v>
      </c>
      <c r="C982" s="191" t="s">
        <v>1005</v>
      </c>
      <c r="D982" s="191" t="s">
        <v>1025</v>
      </c>
      <c r="E982" s="191" t="s">
        <v>1026</v>
      </c>
      <c r="F982" s="193" t="s">
        <v>1039</v>
      </c>
      <c r="G982" s="186"/>
      <c r="H982" s="193" t="s">
        <v>1040</v>
      </c>
      <c r="I982" s="186"/>
      <c r="J982" s="43">
        <v>74</v>
      </c>
      <c r="K982" s="193" t="s">
        <v>310</v>
      </c>
      <c r="L982" s="188" t="s">
        <v>2232</v>
      </c>
      <c r="N982" s="211" t="s">
        <v>2206</v>
      </c>
      <c r="O982" s="211" t="str">
        <f>INDEX('Standard Descriptions'!$E:$E,MATCH(Guidance!E982,'Standard Descriptions'!$C:$C,0))</f>
        <v xml:space="preserve"> This policy reduces the subsidies paid for the production of the selected energy source(s) in the BAU case. // </v>
      </c>
      <c r="P982" s="290" t="s">
        <v>2207</v>
      </c>
      <c r="Q982" s="290" t="s">
        <v>310</v>
      </c>
      <c r="R982" s="290" t="str">
        <f t="shared" si="80"/>
        <v xml:space="preserve">Solar </v>
      </c>
      <c r="S982" s="290" t="str">
        <f t="shared" si="78"/>
        <v>//**Solar : **</v>
      </c>
      <c r="T982" s="277" t="str">
        <f t="shared" si="76"/>
        <v>//**Solar : ** A value of 100% eliminates subsidies, increasing the price of electricity from solar PV plants by 2% in 2050.</v>
      </c>
    </row>
    <row r="983" spans="1:20" x14ac:dyDescent="0.25">
      <c r="A983" s="277" t="s">
        <v>2208</v>
      </c>
      <c r="C983" s="191" t="s">
        <v>1005</v>
      </c>
      <c r="D983" s="191" t="s">
        <v>1025</v>
      </c>
      <c r="E983" s="191" t="s">
        <v>1026</v>
      </c>
      <c r="F983" s="193" t="s">
        <v>1042</v>
      </c>
      <c r="G983" s="186"/>
      <c r="H983" s="193" t="s">
        <v>601</v>
      </c>
      <c r="I983" s="186"/>
      <c r="J983" s="43">
        <v>707</v>
      </c>
      <c r="K983" s="193" t="s">
        <v>332</v>
      </c>
      <c r="L983" s="188"/>
      <c r="N983" s="211" t="s">
        <v>2206</v>
      </c>
      <c r="O983" s="211" t="str">
        <f>INDEX('Standard Descriptions'!$E:$E,MATCH(Guidance!E983,'Standard Descriptions'!$C:$C,0))</f>
        <v xml:space="preserve"> This policy reduces the subsidies paid for the production of the selected energy source(s) in the BAU case. // </v>
      </c>
      <c r="P983" s="290" t="s">
        <v>2207</v>
      </c>
      <c r="Q983" s="290" t="s">
        <v>310</v>
      </c>
      <c r="R983" s="290" t="str">
        <f t="shared" si="80"/>
        <v xml:space="preserve">Biomass </v>
      </c>
      <c r="S983" s="290" t="str">
        <f t="shared" si="78"/>
        <v>//**Biomass : **</v>
      </c>
      <c r="T983" s="277" t="str">
        <f t="shared" si="76"/>
        <v/>
      </c>
    </row>
    <row r="984" spans="1:20" x14ac:dyDescent="0.25">
      <c r="A984" s="277" t="s">
        <v>2208</v>
      </c>
      <c r="C984" s="191" t="s">
        <v>1005</v>
      </c>
      <c r="D984" s="191" t="s">
        <v>1025</v>
      </c>
      <c r="E984" s="191" t="s">
        <v>1026</v>
      </c>
      <c r="F984" s="193" t="s">
        <v>257</v>
      </c>
      <c r="G984" s="186"/>
      <c r="H984" s="193" t="s">
        <v>923</v>
      </c>
      <c r="I984" s="186"/>
      <c r="J984" s="43">
        <v>75</v>
      </c>
      <c r="K984" s="193" t="s">
        <v>310</v>
      </c>
      <c r="L984" s="188" t="s">
        <v>2233</v>
      </c>
      <c r="N984" s="211" t="s">
        <v>2206</v>
      </c>
      <c r="O984" s="211" t="str">
        <f>INDEX('Standard Descriptions'!$E:$E,MATCH(Guidance!E984,'Standard Descriptions'!$C:$C,0))</f>
        <v xml:space="preserve"> This policy reduces the subsidies paid for the production of the selected energy source(s) in the BAU case. // </v>
      </c>
      <c r="P984" s="290" t="s">
        <v>2207</v>
      </c>
      <c r="Q984" s="290" t="s">
        <v>310</v>
      </c>
      <c r="R984" s="290" t="str">
        <f t="shared" si="80"/>
        <v xml:space="preserve">Petroleum Gasoline </v>
      </c>
      <c r="S984" s="290" t="str">
        <f t="shared" si="78"/>
        <v>//**Petroleum Gasoline : **</v>
      </c>
      <c r="T984" s="277" t="str">
        <f t="shared" si="76"/>
        <v>//**Petroleum Gasoline : ** A value of 100% eliminates subsidies, increasing the price of petroleum gasoline by 0.2% in 2050.</v>
      </c>
    </row>
    <row r="985" spans="1:20" x14ac:dyDescent="0.25">
      <c r="A985" s="277" t="s">
        <v>2208</v>
      </c>
      <c r="C985" s="191" t="s">
        <v>1005</v>
      </c>
      <c r="D985" s="191" t="s">
        <v>1025</v>
      </c>
      <c r="E985" s="191" t="s">
        <v>1026</v>
      </c>
      <c r="F985" s="193" t="s">
        <v>256</v>
      </c>
      <c r="G985" s="186"/>
      <c r="H985" s="193" t="s">
        <v>924</v>
      </c>
      <c r="I985" s="186"/>
      <c r="J985" s="43">
        <v>76</v>
      </c>
      <c r="K985" s="193" t="s">
        <v>310</v>
      </c>
      <c r="L985" s="188" t="s">
        <v>2234</v>
      </c>
      <c r="N985" s="211" t="s">
        <v>2206</v>
      </c>
      <c r="O985" s="211" t="str">
        <f>INDEX('Standard Descriptions'!$E:$E,MATCH(Guidance!E985,'Standard Descriptions'!$C:$C,0))</f>
        <v xml:space="preserve"> This policy reduces the subsidies paid for the production of the selected energy source(s) in the BAU case. // </v>
      </c>
      <c r="P985" s="290" t="s">
        <v>2207</v>
      </c>
      <c r="Q985" s="290" t="s">
        <v>310</v>
      </c>
      <c r="R985" s="290" t="str">
        <f t="shared" si="80"/>
        <v xml:space="preserve">Petroleum Diesel </v>
      </c>
      <c r="S985" s="290" t="str">
        <f t="shared" si="78"/>
        <v>//**Petroleum Diesel : **</v>
      </c>
      <c r="T985" s="277" t="str">
        <f t="shared" si="76"/>
        <v>//**Petroleum Diesel : ** A value of 100% eliminates subsidies, increasing the price of petroleum diesel by 0.2% - 0.3% (varying by sector) in 2050.</v>
      </c>
    </row>
    <row r="986" spans="1:20" x14ac:dyDescent="0.25">
      <c r="A986" s="277" t="s">
        <v>2208</v>
      </c>
      <c r="C986" s="191" t="s">
        <v>1005</v>
      </c>
      <c r="D986" s="191" t="s">
        <v>1025</v>
      </c>
      <c r="E986" s="191" t="s">
        <v>1026</v>
      </c>
      <c r="F986" s="193" t="s">
        <v>1045</v>
      </c>
      <c r="G986" s="186"/>
      <c r="H986" s="193" t="s">
        <v>1046</v>
      </c>
      <c r="I986" s="186"/>
      <c r="J986" s="43">
        <v>708</v>
      </c>
      <c r="K986" s="193" t="s">
        <v>332</v>
      </c>
      <c r="L986" s="188"/>
      <c r="N986" s="211" t="s">
        <v>2206</v>
      </c>
      <c r="O986" s="211" t="str">
        <f>INDEX('Standard Descriptions'!$E:$E,MATCH(Guidance!E986,'Standard Descriptions'!$C:$C,0))</f>
        <v xml:space="preserve"> This policy reduces the subsidies paid for the production of the selected energy source(s) in the BAU case. // </v>
      </c>
      <c r="P986" s="290" t="s">
        <v>2207</v>
      </c>
      <c r="Q986" s="290" t="s">
        <v>310</v>
      </c>
      <c r="R986" s="290" t="str">
        <f t="shared" si="80"/>
        <v xml:space="preserve">Biofuel Gasoline </v>
      </c>
      <c r="S986" s="290" t="str">
        <f t="shared" si="78"/>
        <v>//**Biofuel Gasoline : **</v>
      </c>
      <c r="T986" s="277" t="str">
        <f t="shared" si="76"/>
        <v/>
      </c>
    </row>
    <row r="987" spans="1:20" x14ac:dyDescent="0.25">
      <c r="A987" s="277" t="s">
        <v>2208</v>
      </c>
      <c r="C987" s="191" t="s">
        <v>1005</v>
      </c>
      <c r="D987" s="191" t="s">
        <v>1025</v>
      </c>
      <c r="E987" s="191" t="s">
        <v>1026</v>
      </c>
      <c r="F987" s="193" t="s">
        <v>1047</v>
      </c>
      <c r="G987" s="186"/>
      <c r="H987" s="193" t="s">
        <v>1048</v>
      </c>
      <c r="I987" s="186"/>
      <c r="J987" s="43">
        <v>709</v>
      </c>
      <c r="K987" s="193" t="s">
        <v>332</v>
      </c>
      <c r="L987" s="188" t="s">
        <v>2356</v>
      </c>
      <c r="N987" s="211" t="s">
        <v>2206</v>
      </c>
      <c r="O987" s="211" t="str">
        <f>INDEX('Standard Descriptions'!$E:$E,MATCH(Guidance!E987,'Standard Descriptions'!$C:$C,0))</f>
        <v xml:space="preserve"> This policy reduces the subsidies paid for the production of the selected energy source(s) in the BAU case. // </v>
      </c>
      <c r="P987" s="290" t="s">
        <v>2207</v>
      </c>
      <c r="Q987" s="290" t="s">
        <v>310</v>
      </c>
      <c r="R987" s="290" t="str">
        <f t="shared" si="80"/>
        <v xml:space="preserve">Biofuel Diesel </v>
      </c>
      <c r="S987" s="290" t="str">
        <f t="shared" si="78"/>
        <v>//**Biofuel Diesel : **</v>
      </c>
      <c r="T987" s="277" t="str">
        <f t="shared" si="76"/>
        <v/>
      </c>
    </row>
    <row r="988" spans="1:20" x14ac:dyDescent="0.25">
      <c r="A988" s="277" t="s">
        <v>2208</v>
      </c>
      <c r="C988" s="191" t="s">
        <v>1005</v>
      </c>
      <c r="D988" s="191" t="s">
        <v>1025</v>
      </c>
      <c r="E988" s="191" t="s">
        <v>1026</v>
      </c>
      <c r="F988" s="193" t="s">
        <v>253</v>
      </c>
      <c r="G988" s="186"/>
      <c r="H988" s="193" t="s">
        <v>925</v>
      </c>
      <c r="I988" s="186"/>
      <c r="J988" s="43">
        <v>710</v>
      </c>
      <c r="K988" s="193" t="s">
        <v>332</v>
      </c>
      <c r="L988" s="188"/>
      <c r="N988" s="211" t="s">
        <v>2206</v>
      </c>
      <c r="O988" s="211" t="str">
        <f>INDEX('Standard Descriptions'!$E:$E,MATCH(Guidance!E988,'Standard Descriptions'!$C:$C,0))</f>
        <v xml:space="preserve"> This policy reduces the subsidies paid for the production of the selected energy source(s) in the BAU case. // </v>
      </c>
      <c r="P988" s="290" t="s">
        <v>2207</v>
      </c>
      <c r="Q988" s="290" t="s">
        <v>310</v>
      </c>
      <c r="R988" s="290" t="str">
        <f t="shared" si="80"/>
        <v xml:space="preserve">Jet Fuel/Kerosene </v>
      </c>
      <c r="S988" s="290" t="str">
        <f t="shared" si="78"/>
        <v>//**Jet Fuel/Kerosene : **</v>
      </c>
      <c r="T988" s="277" t="str">
        <f t="shared" si="76"/>
        <v/>
      </c>
    </row>
    <row r="989" spans="1:20" x14ac:dyDescent="0.25">
      <c r="A989" s="277" t="s">
        <v>2208</v>
      </c>
      <c r="C989" s="191" t="s">
        <v>1005</v>
      </c>
      <c r="D989" s="191" t="s">
        <v>1025</v>
      </c>
      <c r="E989" s="191" t="s">
        <v>1026</v>
      </c>
      <c r="F989" s="193" t="s">
        <v>1050</v>
      </c>
      <c r="G989" s="186"/>
      <c r="H989" s="193" t="s">
        <v>1051</v>
      </c>
      <c r="I989" s="186"/>
      <c r="J989" s="43">
        <v>711</v>
      </c>
      <c r="K989" s="193" t="s">
        <v>332</v>
      </c>
      <c r="L989" s="188"/>
      <c r="N989" s="211" t="s">
        <v>2206</v>
      </c>
      <c r="O989" s="211" t="str">
        <f>INDEX('Standard Descriptions'!$E:$E,MATCH(Guidance!E989,'Standard Descriptions'!$C:$C,0))</f>
        <v xml:space="preserve"> This policy reduces the subsidies paid for the production of the selected energy source(s) in the BAU case. // </v>
      </c>
      <c r="P989" s="290" t="s">
        <v>2207</v>
      </c>
      <c r="Q989" s="290" t="s">
        <v>310</v>
      </c>
      <c r="R989" s="290" t="str">
        <f t="shared" si="80"/>
        <v xml:space="preserve">Heat </v>
      </c>
      <c r="S989" s="290" t="str">
        <f t="shared" si="78"/>
        <v>//**Heat : **</v>
      </c>
      <c r="T989" s="277" t="str">
        <f t="shared" si="76"/>
        <v/>
      </c>
    </row>
    <row r="990" spans="1:20" x14ac:dyDescent="0.25">
      <c r="A990" s="277" t="s">
        <v>2208</v>
      </c>
      <c r="C990" s="191" t="s">
        <v>1005</v>
      </c>
      <c r="D990" s="191" t="s">
        <v>1025</v>
      </c>
      <c r="E990" s="191" t="s">
        <v>1026</v>
      </c>
      <c r="F990" s="193" t="s">
        <v>1052</v>
      </c>
      <c r="G990" s="186"/>
      <c r="H990" s="193" t="s">
        <v>603</v>
      </c>
      <c r="I990" s="186"/>
      <c r="J990" s="43">
        <v>712</v>
      </c>
      <c r="K990" s="193" t="s">
        <v>332</v>
      </c>
      <c r="L990" s="188"/>
      <c r="N990" s="211" t="s">
        <v>2206</v>
      </c>
      <c r="O990" s="211" t="str">
        <f>INDEX('Standard Descriptions'!$E:$E,MATCH(Guidance!E990,'Standard Descriptions'!$C:$C,0))</f>
        <v xml:space="preserve"> This policy reduces the subsidies paid for the production of the selected energy source(s) in the BAU case. // </v>
      </c>
      <c r="P990" s="290" t="s">
        <v>2207</v>
      </c>
      <c r="Q990" s="290" t="s">
        <v>310</v>
      </c>
      <c r="R990" s="290" t="str">
        <f t="shared" si="80"/>
        <v xml:space="preserve">Geothermal </v>
      </c>
      <c r="S990" s="290" t="str">
        <f t="shared" si="78"/>
        <v>//**Geothermal : **</v>
      </c>
      <c r="T990" s="277" t="str">
        <f t="shared" si="76"/>
        <v/>
      </c>
    </row>
    <row r="991" spans="1:20" x14ac:dyDescent="0.25">
      <c r="A991" s="277" t="s">
        <v>2208</v>
      </c>
      <c r="C991" s="191" t="s">
        <v>1005</v>
      </c>
      <c r="D991" s="191" t="s">
        <v>1025</v>
      </c>
      <c r="E991" s="191" t="s">
        <v>1026</v>
      </c>
      <c r="F991" s="193" t="s">
        <v>926</v>
      </c>
      <c r="G991" s="186"/>
      <c r="H991" s="193" t="s">
        <v>609</v>
      </c>
      <c r="I991" s="186"/>
      <c r="J991" s="43">
        <v>713</v>
      </c>
      <c r="K991" s="193" t="s">
        <v>332</v>
      </c>
      <c r="L991" s="188"/>
      <c r="N991" s="211" t="s">
        <v>2206</v>
      </c>
      <c r="O991" s="211" t="str">
        <f>INDEX('Standard Descriptions'!$E:$E,MATCH(Guidance!E991,'Standard Descriptions'!$C:$C,0))</f>
        <v xml:space="preserve"> This policy reduces the subsidies paid for the production of the selected energy source(s) in the BAU case. // </v>
      </c>
      <c r="P991" s="290" t="s">
        <v>2207</v>
      </c>
      <c r="Q991" s="290" t="s">
        <v>310</v>
      </c>
      <c r="R991" s="290" t="str">
        <f t="shared" si="80"/>
        <v xml:space="preserve">Lignite </v>
      </c>
      <c r="S991" s="290" t="str">
        <f t="shared" si="78"/>
        <v>//**Lignite : **</v>
      </c>
      <c r="T991" s="277" t="str">
        <f t="shared" si="76"/>
        <v/>
      </c>
    </row>
    <row r="992" spans="1:20" x14ac:dyDescent="0.25">
      <c r="A992" s="277" t="s">
        <v>2208</v>
      </c>
      <c r="C992" s="191" t="s">
        <v>1005</v>
      </c>
      <c r="D992" s="191" t="s">
        <v>1025</v>
      </c>
      <c r="E992" s="191" t="s">
        <v>1026</v>
      </c>
      <c r="F992" s="193" t="s">
        <v>250</v>
      </c>
      <c r="G992" s="186"/>
      <c r="H992" s="193" t="s">
        <v>614</v>
      </c>
      <c r="I992" s="186"/>
      <c r="J992" s="43">
        <v>714</v>
      </c>
      <c r="K992" s="193" t="s">
        <v>332</v>
      </c>
      <c r="L992" s="188"/>
      <c r="N992" s="211" t="s">
        <v>2206</v>
      </c>
      <c r="O992" s="211" t="str">
        <f>INDEX('Standard Descriptions'!$E:$E,MATCH(Guidance!E992,'Standard Descriptions'!$C:$C,0))</f>
        <v xml:space="preserve"> This policy reduces the subsidies paid for the production of the selected energy source(s) in the BAU case. // </v>
      </c>
      <c r="P992" s="290" t="s">
        <v>2207</v>
      </c>
      <c r="Q992" s="290" t="s">
        <v>310</v>
      </c>
      <c r="R992" s="290" t="str">
        <f t="shared" si="80"/>
        <v xml:space="preserve">Crude Oil </v>
      </c>
      <c r="S992" s="290" t="str">
        <f t="shared" si="78"/>
        <v>//**Crude Oil : **</v>
      </c>
      <c r="T992" s="277" t="str">
        <f t="shared" si="76"/>
        <v/>
      </c>
    </row>
    <row r="993" spans="1:21" x14ac:dyDescent="0.25">
      <c r="A993" s="277" t="s">
        <v>2208</v>
      </c>
      <c r="C993" s="191" t="s">
        <v>1005</v>
      </c>
      <c r="D993" s="191" t="s">
        <v>1025</v>
      </c>
      <c r="E993" s="191" t="s">
        <v>1026</v>
      </c>
      <c r="F993" s="193" t="s">
        <v>927</v>
      </c>
      <c r="G993" s="186"/>
      <c r="H993" s="193" t="s">
        <v>928</v>
      </c>
      <c r="I993" s="186"/>
      <c r="J993" s="43">
        <v>715</v>
      </c>
      <c r="K993" s="193" t="s">
        <v>332</v>
      </c>
      <c r="L993" s="188"/>
      <c r="N993" s="211" t="s">
        <v>2206</v>
      </c>
      <c r="O993" s="211" t="str">
        <f>INDEX('Standard Descriptions'!$E:$E,MATCH(Guidance!E993,'Standard Descriptions'!$C:$C,0))</f>
        <v xml:space="preserve"> This policy reduces the subsidies paid for the production of the selected energy source(s) in the BAU case. // </v>
      </c>
      <c r="P993" s="290" t="s">
        <v>2207</v>
      </c>
      <c r="Q993" s="290" t="s">
        <v>310</v>
      </c>
      <c r="R993" s="290" t="str">
        <f t="shared" si="80"/>
        <v xml:space="preserve">Heavy/Residual Fuel Oil </v>
      </c>
      <c r="S993" s="290" t="str">
        <f t="shared" si="78"/>
        <v>//**Heavy/Residual Fuel Oil : **</v>
      </c>
      <c r="T993" s="277" t="str">
        <f t="shared" si="76"/>
        <v/>
      </c>
    </row>
    <row r="994" spans="1:21" x14ac:dyDescent="0.25">
      <c r="A994" s="277" t="s">
        <v>2208</v>
      </c>
      <c r="C994" s="191" t="s">
        <v>1005</v>
      </c>
      <c r="D994" s="191" t="s">
        <v>1025</v>
      </c>
      <c r="E994" s="191" t="s">
        <v>1026</v>
      </c>
      <c r="F994" s="193" t="s">
        <v>254</v>
      </c>
      <c r="G994" s="186"/>
      <c r="H994" s="193" t="s">
        <v>929</v>
      </c>
      <c r="I994" s="186"/>
      <c r="J994" s="43">
        <v>716</v>
      </c>
      <c r="K994" s="193" t="s">
        <v>332</v>
      </c>
      <c r="L994" s="188"/>
      <c r="N994" s="211" t="s">
        <v>2206</v>
      </c>
      <c r="O994" s="211" t="str">
        <f>INDEX('Standard Descriptions'!$E:$E,MATCH(Guidance!E994,'Standard Descriptions'!$C:$C,0))</f>
        <v xml:space="preserve"> This policy reduces the subsidies paid for the production of the selected energy source(s) in the BAU case. // </v>
      </c>
      <c r="P994" s="290" t="s">
        <v>2207</v>
      </c>
      <c r="Q994" s="290" t="s">
        <v>310</v>
      </c>
      <c r="R994" s="290" t="str">
        <f t="shared" si="80"/>
        <v xml:space="preserve">LPG/Propane/Butane </v>
      </c>
      <c r="S994" s="290" t="str">
        <f t="shared" si="78"/>
        <v>//**LPG/Propane/Butane : **</v>
      </c>
      <c r="T994" s="277" t="str">
        <f t="shared" si="76"/>
        <v/>
      </c>
    </row>
    <row r="995" spans="1:21" x14ac:dyDescent="0.25">
      <c r="A995" s="277" t="s">
        <v>2208</v>
      </c>
      <c r="C995" s="191" t="s">
        <v>1005</v>
      </c>
      <c r="D995" s="191" t="s">
        <v>1025</v>
      </c>
      <c r="E995" s="191" t="s">
        <v>1026</v>
      </c>
      <c r="F995" s="193" t="s">
        <v>1053</v>
      </c>
      <c r="G995" s="186"/>
      <c r="H995" s="193" t="s">
        <v>618</v>
      </c>
      <c r="I995" s="186"/>
      <c r="J995" s="43">
        <v>717</v>
      </c>
      <c r="K995" s="193" t="s">
        <v>332</v>
      </c>
      <c r="L995" s="188"/>
      <c r="N995" s="211" t="s">
        <v>2206</v>
      </c>
      <c r="O995" s="211" t="str">
        <f>INDEX('Standard Descriptions'!$E:$E,MATCH(Guidance!E995,'Standard Descriptions'!$C:$C,0))</f>
        <v xml:space="preserve"> This policy reduces the subsidies paid for the production of the selected energy source(s) in the BAU case. // </v>
      </c>
      <c r="P995" s="290" t="s">
        <v>2207</v>
      </c>
      <c r="Q995" s="290" t="s">
        <v>310</v>
      </c>
      <c r="R995" s="290" t="str">
        <f t="shared" si="80"/>
        <v xml:space="preserve">Municipal Solid Waste </v>
      </c>
      <c r="S995" s="290" t="str">
        <f t="shared" si="78"/>
        <v>//**Municipal Solid Waste : **</v>
      </c>
      <c r="T995" s="277" t="str">
        <f t="shared" si="76"/>
        <v/>
      </c>
    </row>
    <row r="996" spans="1:21" x14ac:dyDescent="0.25">
      <c r="A996" s="277" t="s">
        <v>2208</v>
      </c>
      <c r="C996" s="191" t="s">
        <v>1005</v>
      </c>
      <c r="D996" s="191" t="s">
        <v>1025</v>
      </c>
      <c r="E996" s="191" t="s">
        <v>1026</v>
      </c>
      <c r="F996" s="193" t="s">
        <v>1054</v>
      </c>
      <c r="G996" s="186"/>
      <c r="H996" s="193" t="s">
        <v>1055</v>
      </c>
      <c r="I996" s="186"/>
      <c r="J996" s="43">
        <v>718</v>
      </c>
      <c r="K996" s="193" t="s">
        <v>332</v>
      </c>
      <c r="L996" s="188"/>
      <c r="N996" s="211" t="s">
        <v>2206</v>
      </c>
      <c r="O996" s="211" t="str">
        <f>INDEX('Standard Descriptions'!$E:$E,MATCH(Guidance!E996,'Standard Descriptions'!$C:$C,0))</f>
        <v xml:space="preserve"> This policy reduces the subsidies paid for the production of the selected energy source(s) in the BAU case. // </v>
      </c>
      <c r="P996" s="290" t="s">
        <v>2207</v>
      </c>
      <c r="Q996" s="290" t="s">
        <v>310</v>
      </c>
      <c r="R996" s="290" t="str">
        <f t="shared" si="80"/>
        <v xml:space="preserve">Hydrogen </v>
      </c>
      <c r="S996" s="290" t="str">
        <f t="shared" si="78"/>
        <v>//**Hydrogen : **</v>
      </c>
      <c r="T996" s="277" t="str">
        <f t="shared" si="76"/>
        <v/>
      </c>
    </row>
    <row r="997" spans="1:21" s="292" customFormat="1" x14ac:dyDescent="0.25">
      <c r="A997" s="292" t="s">
        <v>2205</v>
      </c>
      <c r="C997" s="309" t="s">
        <v>1005</v>
      </c>
      <c r="D997" s="309" t="s">
        <v>1056</v>
      </c>
      <c r="E997" s="309" t="s">
        <v>1057</v>
      </c>
      <c r="F997" s="311"/>
      <c r="G997" s="311"/>
      <c r="H997" s="311"/>
      <c r="I997" s="311"/>
      <c r="J997" s="325">
        <v>719</v>
      </c>
      <c r="K997" s="311" t="s">
        <v>332</v>
      </c>
      <c r="L997" s="314"/>
      <c r="N997" s="294" t="s">
        <v>2206</v>
      </c>
      <c r="O997" s="294">
        <f>INDEX('Standard Descriptions'!$E:$E,MATCH(Guidance!E997,'Standard Descriptions'!$C:$C,0))</f>
        <v>0</v>
      </c>
      <c r="P997" s="292" t="s">
        <v>2207</v>
      </c>
      <c r="Q997" s="292" t="s">
        <v>332</v>
      </c>
      <c r="R997" s="292" t="str">
        <f t="shared" si="80"/>
        <v xml:space="preserve"> </v>
      </c>
      <c r="T997" s="292" t="str">
        <f t="shared" si="76"/>
        <v/>
      </c>
      <c r="U997" s="305" t="str">
        <f>N997&amp;O997</f>
        <v>**Description:**0</v>
      </c>
    </row>
    <row r="998" spans="1:21" s="292" customFormat="1" x14ac:dyDescent="0.25">
      <c r="A998" s="292" t="s">
        <v>2205</v>
      </c>
      <c r="C998" s="309" t="s">
        <v>1005</v>
      </c>
      <c r="D998" s="309" t="s">
        <v>1060</v>
      </c>
      <c r="E998" s="309" t="s">
        <v>1061</v>
      </c>
      <c r="F998" s="311"/>
      <c r="G998" s="311"/>
      <c r="H998" s="311"/>
      <c r="I998" s="311"/>
      <c r="J998" s="310">
        <v>509</v>
      </c>
      <c r="K998" s="311" t="s">
        <v>310</v>
      </c>
      <c r="L998" s="332"/>
      <c r="N998" s="294" t="s">
        <v>2206</v>
      </c>
      <c r="O998" s="294" t="str">
        <f>INDEX('Standard Descriptions'!$E:$E,MATCH(Guidance!E998,'Standard Descriptions'!$C:$C,0))</f>
        <v xml:space="preserve"> This policy prevents the carbon tax from being levied on process emissions (non-energy greenhouse gas emissions from industrial and agricultural operations).</v>
      </c>
      <c r="P998" s="292" t="s">
        <v>2207</v>
      </c>
      <c r="Q998" s="292" t="s">
        <v>332</v>
      </c>
      <c r="R998" s="292" t="str">
        <f t="shared" si="80"/>
        <v xml:space="preserve"> </v>
      </c>
      <c r="T998" s="292" t="str">
        <f t="shared" si="76"/>
        <v/>
      </c>
      <c r="U998" s="305" t="str">
        <f>N998&amp;O998</f>
        <v>**Description:** This policy prevents the carbon tax from being levied on process emissions (non-energy greenhouse gas emissions from industrial and agricultural operations).</v>
      </c>
    </row>
    <row r="999" spans="1:21" s="292" customFormat="1" x14ac:dyDescent="0.25">
      <c r="A999" s="292" t="s">
        <v>2205</v>
      </c>
      <c r="C999" s="292" t="s">
        <v>1005</v>
      </c>
      <c r="D999" s="292" t="s">
        <v>1065</v>
      </c>
      <c r="E999" s="292" t="str">
        <f>E1000</f>
        <v>Toggle Whether Policies Affect Energy Prices</v>
      </c>
      <c r="N999" s="294" t="s">
        <v>2206</v>
      </c>
      <c r="O999" s="294">
        <f>INDEX('Standard Descriptions'!$E:$E,MATCH(Guidance!E999,'Standard Descriptions'!$C:$C,0))</f>
        <v>0</v>
      </c>
      <c r="P999" s="292" t="s">
        <v>2207</v>
      </c>
      <c r="Q999" s="292" t="s">
        <v>310</v>
      </c>
      <c r="S999" s="292" t="str">
        <f t="shared" si="78"/>
        <v/>
      </c>
      <c r="T999" s="292" t="str">
        <f t="shared" si="76"/>
        <v/>
      </c>
      <c r="U999" s="305" t="str">
        <f>N999&amp;O999</f>
        <v>**Description:**0</v>
      </c>
    </row>
    <row r="1000" spans="1:21" x14ac:dyDescent="0.25">
      <c r="A1000" s="277" t="s">
        <v>2208</v>
      </c>
      <c r="C1000" s="184" t="s">
        <v>1005</v>
      </c>
      <c r="D1000" s="184" t="s">
        <v>1065</v>
      </c>
      <c r="E1000" s="184" t="s">
        <v>1066</v>
      </c>
      <c r="F1000" s="193" t="s">
        <v>1027</v>
      </c>
      <c r="G1000" s="193"/>
      <c r="H1000" s="193" t="s">
        <v>1028</v>
      </c>
      <c r="I1000" s="193"/>
      <c r="J1000" s="43">
        <v>720</v>
      </c>
      <c r="K1000" s="193" t="s">
        <v>332</v>
      </c>
      <c r="L1000" s="188"/>
      <c r="N1000" s="211" t="s">
        <v>2206</v>
      </c>
      <c r="O1000" s="211">
        <f>INDEX('Standard Descriptions'!$E:$E,MATCH(Guidance!E1000,'Standard Descriptions'!$C:$C,0))</f>
        <v>0</v>
      </c>
      <c r="P1000" s="290" t="s">
        <v>2207</v>
      </c>
      <c r="Q1000" s="290" t="s">
        <v>310</v>
      </c>
      <c r="R1000" s="290" t="str">
        <f>H1000&amp;" "&amp;I1000</f>
        <v xml:space="preserve">Electricity </v>
      </c>
      <c r="S1000" s="290" t="str">
        <f t="shared" si="78"/>
        <v>//**Electricity : **</v>
      </c>
      <c r="T1000" s="277" t="str">
        <f t="shared" si="76"/>
        <v/>
      </c>
    </row>
    <row r="1001" spans="1:21" x14ac:dyDescent="0.25">
      <c r="A1001" s="277" t="s">
        <v>2208</v>
      </c>
      <c r="C1001" s="191" t="s">
        <v>1005</v>
      </c>
      <c r="D1001" s="191" t="s">
        <v>1065</v>
      </c>
      <c r="E1001" s="191" t="s">
        <v>1066</v>
      </c>
      <c r="F1001" s="193" t="s">
        <v>1050</v>
      </c>
      <c r="G1001" s="193"/>
      <c r="H1001" s="193" t="s">
        <v>1051</v>
      </c>
      <c r="I1001" s="193"/>
      <c r="J1001" s="43">
        <v>721</v>
      </c>
      <c r="K1001" s="193" t="s">
        <v>332</v>
      </c>
      <c r="L1001" s="188"/>
      <c r="N1001" s="211" t="s">
        <v>2206</v>
      </c>
      <c r="O1001" s="211">
        <f>INDEX('Standard Descriptions'!$E:$E,MATCH(Guidance!E1001,'Standard Descriptions'!$C:$C,0))</f>
        <v>0</v>
      </c>
      <c r="P1001" s="290" t="s">
        <v>2207</v>
      </c>
      <c r="Q1001" s="290" t="s">
        <v>310</v>
      </c>
      <c r="R1001" s="290" t="str">
        <f>H1001&amp;" "&amp;I1001</f>
        <v xml:space="preserve">Heat </v>
      </c>
      <c r="S1001" s="290" t="str">
        <f t="shared" si="78"/>
        <v>//**Heat : **</v>
      </c>
      <c r="T1001" s="277" t="str">
        <f t="shared" si="76"/>
        <v/>
      </c>
    </row>
    <row r="1002" spans="1:21" x14ac:dyDescent="0.25">
      <c r="A1002" s="277" t="s">
        <v>2208</v>
      </c>
      <c r="C1002" s="191" t="s">
        <v>1005</v>
      </c>
      <c r="D1002" s="191" t="s">
        <v>1065</v>
      </c>
      <c r="E1002" s="191" t="s">
        <v>1066</v>
      </c>
      <c r="F1002" s="193" t="s">
        <v>1054</v>
      </c>
      <c r="G1002" s="193"/>
      <c r="H1002" s="193" t="s">
        <v>1055</v>
      </c>
      <c r="I1002" s="193"/>
      <c r="J1002" s="43">
        <v>722</v>
      </c>
      <c r="K1002" s="193" t="s">
        <v>332</v>
      </c>
      <c r="L1002" s="188"/>
      <c r="N1002" s="211" t="s">
        <v>2206</v>
      </c>
      <c r="O1002" s="211">
        <f>INDEX('Standard Descriptions'!$E:$E,MATCH(Guidance!E1002,'Standard Descriptions'!$C:$C,0))</f>
        <v>0</v>
      </c>
      <c r="P1002" s="290" t="s">
        <v>2207</v>
      </c>
      <c r="Q1002" s="290" t="s">
        <v>310</v>
      </c>
      <c r="R1002" s="290" t="str">
        <f>H1002&amp;" "&amp;I1002</f>
        <v xml:space="preserve">Hydrogen </v>
      </c>
      <c r="S1002" s="290" t="str">
        <f t="shared" si="78"/>
        <v>//**Hydrogen : **</v>
      </c>
      <c r="T1002" s="277" t="str">
        <f t="shared" si="76"/>
        <v/>
      </c>
    </row>
    <row r="1003" spans="1:21" s="292" customFormat="1" x14ac:dyDescent="0.25">
      <c r="A1003" s="292" t="s">
        <v>2205</v>
      </c>
      <c r="C1003" s="292" t="s">
        <v>1005</v>
      </c>
      <c r="D1003" s="292" t="s">
        <v>1068</v>
      </c>
      <c r="E1003" s="292" t="str">
        <f>E1004</f>
        <v>Toggle Whether Policies Affect Energy Prices</v>
      </c>
      <c r="N1003" s="294" t="s">
        <v>2206</v>
      </c>
      <c r="O1003" s="294">
        <f>INDEX('Standard Descriptions'!$E:$E,MATCH(Guidance!E1003,'Standard Descriptions'!$C:$C,0))</f>
        <v>0</v>
      </c>
      <c r="P1003" s="292" t="s">
        <v>2207</v>
      </c>
      <c r="Q1003" s="292" t="s">
        <v>310</v>
      </c>
      <c r="S1003" s="292" t="str">
        <f t="shared" si="78"/>
        <v/>
      </c>
      <c r="T1003" s="292" t="str">
        <f t="shared" si="76"/>
        <v/>
      </c>
      <c r="U1003" s="305" t="str">
        <f>N1003&amp;O1003</f>
        <v>**Description:**0</v>
      </c>
    </row>
    <row r="1004" spans="1:21" x14ac:dyDescent="0.25">
      <c r="A1004" s="277" t="s">
        <v>2208</v>
      </c>
      <c r="C1004" s="184" t="s">
        <v>1005</v>
      </c>
      <c r="D1004" s="184" t="s">
        <v>1068</v>
      </c>
      <c r="E1004" s="184" t="s">
        <v>1066</v>
      </c>
      <c r="F1004" s="193" t="s">
        <v>251</v>
      </c>
      <c r="G1004" s="186"/>
      <c r="H1004" s="193" t="s">
        <v>579</v>
      </c>
      <c r="I1004" s="193"/>
      <c r="J1004" s="185">
        <v>836</v>
      </c>
      <c r="K1004" s="193" t="s">
        <v>332</v>
      </c>
      <c r="L1004" s="215"/>
      <c r="N1004" s="211" t="s">
        <v>2206</v>
      </c>
      <c r="O1004" s="211">
        <f>INDEX('Standard Descriptions'!$E:$E,MATCH(Guidance!E1004,'Standard Descriptions'!$C:$C,0))</f>
        <v>0</v>
      </c>
      <c r="P1004" s="290" t="s">
        <v>2207</v>
      </c>
      <c r="Q1004" s="290" t="s">
        <v>310</v>
      </c>
      <c r="R1004" s="290" t="str">
        <f t="shared" ref="R1004:R1015" si="81">H1004&amp;" "&amp;I1004</f>
        <v xml:space="preserve">Hard Coal </v>
      </c>
      <c r="S1004" s="290" t="str">
        <f t="shared" si="78"/>
        <v>//**Hard Coal : **</v>
      </c>
      <c r="T1004" s="277" t="str">
        <f t="shared" si="76"/>
        <v/>
      </c>
    </row>
    <row r="1005" spans="1:21" x14ac:dyDescent="0.25">
      <c r="A1005" s="277" t="s">
        <v>2208</v>
      </c>
      <c r="C1005" s="191" t="s">
        <v>1005</v>
      </c>
      <c r="D1005" s="191" t="s">
        <v>1068</v>
      </c>
      <c r="E1005" s="191" t="s">
        <v>1066</v>
      </c>
      <c r="F1005" s="193" t="s">
        <v>255</v>
      </c>
      <c r="G1005" s="186"/>
      <c r="H1005" s="193" t="s">
        <v>741</v>
      </c>
      <c r="I1005" s="193"/>
      <c r="J1005" s="43">
        <v>837</v>
      </c>
      <c r="K1005" s="193" t="s">
        <v>332</v>
      </c>
      <c r="L1005" s="215"/>
      <c r="N1005" s="211" t="s">
        <v>2206</v>
      </c>
      <c r="O1005" s="211">
        <f>INDEX('Standard Descriptions'!$E:$E,MATCH(Guidance!E1005,'Standard Descriptions'!$C:$C,0))</f>
        <v>0</v>
      </c>
      <c r="P1005" s="290" t="s">
        <v>2207</v>
      </c>
      <c r="Q1005" s="290" t="s">
        <v>310</v>
      </c>
      <c r="R1005" s="290" t="str">
        <f t="shared" si="81"/>
        <v xml:space="preserve">Natural Gas </v>
      </c>
      <c r="S1005" s="290" t="str">
        <f t="shared" si="78"/>
        <v>//**Natural Gas : **</v>
      </c>
      <c r="T1005" s="277" t="str">
        <f t="shared" si="76"/>
        <v/>
      </c>
    </row>
    <row r="1006" spans="1:21" x14ac:dyDescent="0.25">
      <c r="A1006" s="277" t="s">
        <v>2208</v>
      </c>
      <c r="C1006" s="191" t="s">
        <v>1005</v>
      </c>
      <c r="D1006" s="191" t="s">
        <v>1068</v>
      </c>
      <c r="E1006" s="191" t="s">
        <v>1066</v>
      </c>
      <c r="F1006" s="193" t="s">
        <v>1042</v>
      </c>
      <c r="G1006" s="186"/>
      <c r="H1006" s="193" t="s">
        <v>601</v>
      </c>
      <c r="I1006" s="193"/>
      <c r="J1006" s="185">
        <v>838</v>
      </c>
      <c r="K1006" s="193" t="s">
        <v>332</v>
      </c>
      <c r="L1006" s="215"/>
      <c r="N1006" s="211" t="s">
        <v>2206</v>
      </c>
      <c r="O1006" s="211">
        <f>INDEX('Standard Descriptions'!$E:$E,MATCH(Guidance!E1006,'Standard Descriptions'!$C:$C,0))</f>
        <v>0</v>
      </c>
      <c r="P1006" s="290" t="s">
        <v>2207</v>
      </c>
      <c r="Q1006" s="290" t="s">
        <v>310</v>
      </c>
      <c r="R1006" s="290" t="str">
        <f t="shared" si="81"/>
        <v xml:space="preserve">Biomass </v>
      </c>
      <c r="S1006" s="290" t="str">
        <f t="shared" si="78"/>
        <v>//**Biomass : **</v>
      </c>
      <c r="T1006" s="277" t="str">
        <f t="shared" si="76"/>
        <v/>
      </c>
    </row>
    <row r="1007" spans="1:21" x14ac:dyDescent="0.25">
      <c r="A1007" s="277" t="s">
        <v>2208</v>
      </c>
      <c r="C1007" s="191" t="s">
        <v>1005</v>
      </c>
      <c r="D1007" s="191" t="s">
        <v>1068</v>
      </c>
      <c r="E1007" s="191" t="s">
        <v>1066</v>
      </c>
      <c r="F1007" s="193" t="s">
        <v>257</v>
      </c>
      <c r="G1007" s="186"/>
      <c r="H1007" s="193" t="s">
        <v>923</v>
      </c>
      <c r="I1007" s="193"/>
      <c r="J1007" s="43">
        <v>839</v>
      </c>
      <c r="K1007" s="193" t="s">
        <v>332</v>
      </c>
      <c r="L1007" s="215"/>
      <c r="N1007" s="211" t="s">
        <v>2206</v>
      </c>
      <c r="O1007" s="211">
        <f>INDEX('Standard Descriptions'!$E:$E,MATCH(Guidance!E1007,'Standard Descriptions'!$C:$C,0))</f>
        <v>0</v>
      </c>
      <c r="P1007" s="290" t="s">
        <v>2207</v>
      </c>
      <c r="Q1007" s="290" t="s">
        <v>310</v>
      </c>
      <c r="R1007" s="290" t="str">
        <f t="shared" si="81"/>
        <v xml:space="preserve">Petroleum Gasoline </v>
      </c>
      <c r="S1007" s="290" t="str">
        <f t="shared" si="78"/>
        <v>//**Petroleum Gasoline : **</v>
      </c>
      <c r="T1007" s="277" t="str">
        <f t="shared" si="76"/>
        <v/>
      </c>
    </row>
    <row r="1008" spans="1:21" x14ac:dyDescent="0.25">
      <c r="A1008" s="277" t="s">
        <v>2208</v>
      </c>
      <c r="C1008" s="191" t="s">
        <v>1005</v>
      </c>
      <c r="D1008" s="191" t="s">
        <v>1068</v>
      </c>
      <c r="E1008" s="191" t="s">
        <v>1066</v>
      </c>
      <c r="F1008" s="193" t="s">
        <v>256</v>
      </c>
      <c r="G1008" s="186"/>
      <c r="H1008" s="193" t="s">
        <v>924</v>
      </c>
      <c r="I1008" s="193"/>
      <c r="J1008" s="185">
        <v>840</v>
      </c>
      <c r="K1008" s="193" t="s">
        <v>332</v>
      </c>
      <c r="L1008" s="215"/>
      <c r="N1008" s="211" t="s">
        <v>2206</v>
      </c>
      <c r="O1008" s="211">
        <f>INDEX('Standard Descriptions'!$E:$E,MATCH(Guidance!E1008,'Standard Descriptions'!$C:$C,0))</f>
        <v>0</v>
      </c>
      <c r="P1008" s="290" t="s">
        <v>2207</v>
      </c>
      <c r="Q1008" s="290" t="s">
        <v>310</v>
      </c>
      <c r="R1008" s="290" t="str">
        <f t="shared" si="81"/>
        <v xml:space="preserve">Petroleum Diesel </v>
      </c>
      <c r="S1008" s="290" t="str">
        <f t="shared" si="78"/>
        <v>//**Petroleum Diesel : **</v>
      </c>
      <c r="T1008" s="277" t="str">
        <f t="shared" si="76"/>
        <v/>
      </c>
    </row>
    <row r="1009" spans="1:21" x14ac:dyDescent="0.25">
      <c r="A1009" s="277" t="s">
        <v>2208</v>
      </c>
      <c r="C1009" s="191" t="s">
        <v>1005</v>
      </c>
      <c r="D1009" s="191" t="s">
        <v>1068</v>
      </c>
      <c r="E1009" s="191" t="s">
        <v>1066</v>
      </c>
      <c r="F1009" s="193" t="s">
        <v>1045</v>
      </c>
      <c r="G1009" s="186"/>
      <c r="H1009" s="193" t="s">
        <v>1046</v>
      </c>
      <c r="I1009" s="193"/>
      <c r="J1009" s="43">
        <v>841</v>
      </c>
      <c r="K1009" s="193" t="s">
        <v>332</v>
      </c>
      <c r="L1009" s="215"/>
      <c r="N1009" s="211" t="s">
        <v>2206</v>
      </c>
      <c r="O1009" s="211">
        <f>INDEX('Standard Descriptions'!$E:$E,MATCH(Guidance!E1009,'Standard Descriptions'!$C:$C,0))</f>
        <v>0</v>
      </c>
      <c r="P1009" s="290" t="s">
        <v>2207</v>
      </c>
      <c r="Q1009" s="290" t="s">
        <v>310</v>
      </c>
      <c r="R1009" s="290" t="str">
        <f t="shared" si="81"/>
        <v xml:space="preserve">Biofuel Gasoline </v>
      </c>
      <c r="S1009" s="290" t="str">
        <f t="shared" si="78"/>
        <v>//**Biofuel Gasoline : **</v>
      </c>
      <c r="T1009" s="277" t="str">
        <f t="shared" si="76"/>
        <v/>
      </c>
    </row>
    <row r="1010" spans="1:21" x14ac:dyDescent="0.25">
      <c r="A1010" s="277" t="s">
        <v>2208</v>
      </c>
      <c r="C1010" s="191" t="s">
        <v>1005</v>
      </c>
      <c r="D1010" s="191" t="s">
        <v>1068</v>
      </c>
      <c r="E1010" s="191" t="s">
        <v>1066</v>
      </c>
      <c r="F1010" s="193" t="s">
        <v>1047</v>
      </c>
      <c r="G1010" s="186"/>
      <c r="H1010" s="193" t="s">
        <v>1048</v>
      </c>
      <c r="I1010" s="193"/>
      <c r="J1010" s="185">
        <v>842</v>
      </c>
      <c r="K1010" s="193" t="s">
        <v>332</v>
      </c>
      <c r="L1010" s="215"/>
      <c r="N1010" s="211" t="s">
        <v>2206</v>
      </c>
      <c r="O1010" s="211">
        <f>INDEX('Standard Descriptions'!$E:$E,MATCH(Guidance!E1010,'Standard Descriptions'!$C:$C,0))</f>
        <v>0</v>
      </c>
      <c r="P1010" s="290" t="s">
        <v>2207</v>
      </c>
      <c r="Q1010" s="290" t="s">
        <v>310</v>
      </c>
      <c r="R1010" s="290" t="str">
        <f t="shared" si="81"/>
        <v xml:space="preserve">Biofuel Diesel </v>
      </c>
      <c r="S1010" s="290" t="str">
        <f t="shared" si="78"/>
        <v>//**Biofuel Diesel : **</v>
      </c>
      <c r="T1010" s="277" t="str">
        <f t="shared" si="76"/>
        <v/>
      </c>
    </row>
    <row r="1011" spans="1:21" x14ac:dyDescent="0.25">
      <c r="A1011" s="277" t="s">
        <v>2208</v>
      </c>
      <c r="C1011" s="191" t="s">
        <v>1005</v>
      </c>
      <c r="D1011" s="191" t="s">
        <v>1068</v>
      </c>
      <c r="E1011" s="191" t="s">
        <v>1066</v>
      </c>
      <c r="F1011" s="193" t="s">
        <v>253</v>
      </c>
      <c r="G1011" s="186"/>
      <c r="H1011" s="193" t="s">
        <v>925</v>
      </c>
      <c r="I1011" s="193"/>
      <c r="J1011" s="43">
        <v>843</v>
      </c>
      <c r="K1011" s="193" t="s">
        <v>332</v>
      </c>
      <c r="L1011" s="215"/>
      <c r="N1011" s="211" t="s">
        <v>2206</v>
      </c>
      <c r="O1011" s="211">
        <f>INDEX('Standard Descriptions'!$E:$E,MATCH(Guidance!E1011,'Standard Descriptions'!$C:$C,0))</f>
        <v>0</v>
      </c>
      <c r="P1011" s="290" t="s">
        <v>2207</v>
      </c>
      <c r="Q1011" s="290" t="s">
        <v>310</v>
      </c>
      <c r="R1011" s="290" t="str">
        <f t="shared" si="81"/>
        <v xml:space="preserve">Jet Fuel/Kerosene </v>
      </c>
      <c r="S1011" s="290" t="str">
        <f t="shared" si="78"/>
        <v>//**Jet Fuel/Kerosene : **</v>
      </c>
      <c r="T1011" s="277" t="str">
        <f t="shared" si="76"/>
        <v/>
      </c>
    </row>
    <row r="1012" spans="1:21" x14ac:dyDescent="0.25">
      <c r="A1012" s="277" t="s">
        <v>2208</v>
      </c>
      <c r="C1012" s="191" t="s">
        <v>1005</v>
      </c>
      <c r="D1012" s="191" t="s">
        <v>1068</v>
      </c>
      <c r="E1012" s="191" t="s">
        <v>1066</v>
      </c>
      <c r="F1012" s="193" t="s">
        <v>926</v>
      </c>
      <c r="G1012" s="186"/>
      <c r="H1012" s="193" t="s">
        <v>609</v>
      </c>
      <c r="I1012" s="193"/>
      <c r="J1012" s="185">
        <v>844</v>
      </c>
      <c r="K1012" s="193" t="s">
        <v>332</v>
      </c>
      <c r="L1012" s="215"/>
      <c r="N1012" s="211" t="s">
        <v>2206</v>
      </c>
      <c r="O1012" s="211">
        <f>INDEX('Standard Descriptions'!$E:$E,MATCH(Guidance!E1012,'Standard Descriptions'!$C:$C,0))</f>
        <v>0</v>
      </c>
      <c r="P1012" s="290" t="s">
        <v>2207</v>
      </c>
      <c r="Q1012" s="290" t="s">
        <v>310</v>
      </c>
      <c r="R1012" s="290" t="str">
        <f t="shared" si="81"/>
        <v xml:space="preserve">Lignite </v>
      </c>
      <c r="S1012" s="290" t="str">
        <f t="shared" si="78"/>
        <v>//**Lignite : **</v>
      </c>
      <c r="T1012" s="277" t="str">
        <f t="shared" si="76"/>
        <v/>
      </c>
    </row>
    <row r="1013" spans="1:21" x14ac:dyDescent="0.25">
      <c r="A1013" s="277" t="s">
        <v>2208</v>
      </c>
      <c r="C1013" s="191" t="s">
        <v>1005</v>
      </c>
      <c r="D1013" s="191" t="s">
        <v>1068</v>
      </c>
      <c r="E1013" s="191" t="s">
        <v>1066</v>
      </c>
      <c r="F1013" s="193" t="s">
        <v>250</v>
      </c>
      <c r="G1013" s="186"/>
      <c r="H1013" s="193" t="s">
        <v>614</v>
      </c>
      <c r="I1013" s="193"/>
      <c r="J1013" s="43">
        <v>845</v>
      </c>
      <c r="K1013" s="193" t="s">
        <v>332</v>
      </c>
      <c r="L1013" s="215"/>
      <c r="N1013" s="211" t="s">
        <v>2206</v>
      </c>
      <c r="O1013" s="211">
        <f>INDEX('Standard Descriptions'!$E:$E,MATCH(Guidance!E1013,'Standard Descriptions'!$C:$C,0))</f>
        <v>0</v>
      </c>
      <c r="P1013" s="290" t="s">
        <v>2207</v>
      </c>
      <c r="Q1013" s="290" t="s">
        <v>310</v>
      </c>
      <c r="R1013" s="290" t="str">
        <f t="shared" si="81"/>
        <v xml:space="preserve">Crude Oil </v>
      </c>
      <c r="S1013" s="290" t="str">
        <f t="shared" si="78"/>
        <v>//**Crude Oil : **</v>
      </c>
      <c r="T1013" s="277" t="str">
        <f t="shared" si="76"/>
        <v/>
      </c>
    </row>
    <row r="1014" spans="1:21" x14ac:dyDescent="0.25">
      <c r="A1014" s="277" t="s">
        <v>2208</v>
      </c>
      <c r="C1014" s="191" t="s">
        <v>1005</v>
      </c>
      <c r="D1014" s="191" t="s">
        <v>1068</v>
      </c>
      <c r="E1014" s="191" t="s">
        <v>1066</v>
      </c>
      <c r="F1014" s="193" t="s">
        <v>927</v>
      </c>
      <c r="G1014" s="186"/>
      <c r="H1014" s="193" t="s">
        <v>928</v>
      </c>
      <c r="I1014" s="193"/>
      <c r="J1014" s="185">
        <v>846</v>
      </c>
      <c r="K1014" s="193" t="s">
        <v>332</v>
      </c>
      <c r="L1014" s="215"/>
      <c r="N1014" s="211" t="s">
        <v>2206</v>
      </c>
      <c r="O1014" s="211">
        <f>INDEX('Standard Descriptions'!$E:$E,MATCH(Guidance!E1014,'Standard Descriptions'!$C:$C,0))</f>
        <v>0</v>
      </c>
      <c r="P1014" s="290" t="s">
        <v>2207</v>
      </c>
      <c r="Q1014" s="290" t="s">
        <v>310</v>
      </c>
      <c r="R1014" s="290" t="str">
        <f t="shared" si="81"/>
        <v xml:space="preserve">Heavy/Residual Fuel Oil </v>
      </c>
      <c r="S1014" s="290" t="str">
        <f t="shared" si="78"/>
        <v>//**Heavy/Residual Fuel Oil : **</v>
      </c>
      <c r="T1014" s="277" t="str">
        <f t="shared" si="76"/>
        <v/>
      </c>
    </row>
    <row r="1015" spans="1:21" x14ac:dyDescent="0.25">
      <c r="A1015" s="277" t="s">
        <v>2208</v>
      </c>
      <c r="C1015" s="191" t="s">
        <v>1005</v>
      </c>
      <c r="D1015" s="191" t="s">
        <v>1068</v>
      </c>
      <c r="E1015" s="191" t="s">
        <v>1066</v>
      </c>
      <c r="F1015" s="193" t="s">
        <v>254</v>
      </c>
      <c r="G1015" s="186"/>
      <c r="H1015" s="193" t="s">
        <v>929</v>
      </c>
      <c r="I1015" s="193"/>
      <c r="J1015" s="43">
        <v>847</v>
      </c>
      <c r="K1015" s="193" t="s">
        <v>332</v>
      </c>
      <c r="L1015" s="215"/>
      <c r="N1015" s="211" t="s">
        <v>2206</v>
      </c>
      <c r="O1015" s="211">
        <f>INDEX('Standard Descriptions'!$E:$E,MATCH(Guidance!E1015,'Standard Descriptions'!$C:$C,0))</f>
        <v>0</v>
      </c>
      <c r="P1015" s="290" t="s">
        <v>2207</v>
      </c>
      <c r="Q1015" s="290" t="s">
        <v>310</v>
      </c>
      <c r="R1015" s="290" t="str">
        <f t="shared" si="81"/>
        <v xml:space="preserve">LPG/Propane/Butane </v>
      </c>
      <c r="S1015" s="290" t="str">
        <f t="shared" si="78"/>
        <v>//**LPG/Propane/Butane : **</v>
      </c>
      <c r="T1015" s="277" t="str">
        <f t="shared" si="76"/>
        <v/>
      </c>
    </row>
    <row r="1016" spans="1:21" s="292" customFormat="1" x14ac:dyDescent="0.25">
      <c r="A1016" s="292" t="s">
        <v>2205</v>
      </c>
      <c r="C1016" s="292" t="s">
        <v>1005</v>
      </c>
      <c r="D1016" s="292" t="s">
        <v>1069</v>
      </c>
      <c r="E1016" s="292" t="str">
        <f>E1017</f>
        <v>Fuel Price Deregulation</v>
      </c>
      <c r="N1016" s="294" t="s">
        <v>2206</v>
      </c>
      <c r="O1016" s="294" t="str">
        <f>INDEX('Standard Descriptions'!$E:$E,MATCH(Guidance!E1016,'Standard Descriptions'!$C:$C,0))</f>
        <v xml:space="preserve"> This policy causes the price of the selected fuel(s) for domestic buyers to approach international market prices. // </v>
      </c>
      <c r="P1016" s="292" t="s">
        <v>2207</v>
      </c>
      <c r="Q1016" s="292" t="s">
        <v>310</v>
      </c>
      <c r="S1016" s="292" t="str">
        <f t="shared" si="78"/>
        <v/>
      </c>
      <c r="T1016" s="292" t="str">
        <f t="shared" si="76"/>
        <v/>
      </c>
      <c r="U1016" s="288"/>
    </row>
    <row r="1017" spans="1:21" x14ac:dyDescent="0.25">
      <c r="A1017" s="277" t="s">
        <v>2208</v>
      </c>
      <c r="C1017" s="184" t="s">
        <v>1005</v>
      </c>
      <c r="D1017" s="184" t="s">
        <v>1069</v>
      </c>
      <c r="E1017" s="184" t="s">
        <v>1069</v>
      </c>
      <c r="F1017" s="193" t="s">
        <v>251</v>
      </c>
      <c r="G1017" s="186"/>
      <c r="H1017" s="193" t="s">
        <v>579</v>
      </c>
      <c r="I1017" s="193"/>
      <c r="J1017" s="43">
        <v>723</v>
      </c>
      <c r="K1017" s="193" t="s">
        <v>332</v>
      </c>
      <c r="L1017" s="188" t="s">
        <v>2235</v>
      </c>
      <c r="N1017" s="211" t="s">
        <v>2206</v>
      </c>
      <c r="O1017" s="211" t="str">
        <f>INDEX('Standard Descriptions'!$E:$E,MATCH(Guidance!E1017,'Standard Descriptions'!$C:$C,0))</f>
        <v xml:space="preserve"> This policy causes the price of the selected fuel(s) for domestic buyers to approach international market prices. // </v>
      </c>
      <c r="P1017" s="290" t="s">
        <v>2207</v>
      </c>
      <c r="Q1017" s="290" t="s">
        <v>310</v>
      </c>
      <c r="R1017" s="290" t="str">
        <f t="shared" ref="R1017:R1031" si="82">H1017&amp;" "&amp;I1017</f>
        <v xml:space="preserve">Hard Coal </v>
      </c>
      <c r="S1017" s="290" t="str">
        <f t="shared" si="78"/>
        <v>//**Hard Coal : **</v>
      </c>
      <c r="T1017" s="277" t="str">
        <f t="shared" si="76"/>
        <v/>
      </c>
    </row>
    <row r="1018" spans="1:21" x14ac:dyDescent="0.25">
      <c r="A1018" s="277" t="s">
        <v>2208</v>
      </c>
      <c r="C1018" s="191" t="s">
        <v>1005</v>
      </c>
      <c r="D1018" s="191" t="s">
        <v>1069</v>
      </c>
      <c r="E1018" s="191" t="s">
        <v>1069</v>
      </c>
      <c r="F1018" s="193" t="s">
        <v>255</v>
      </c>
      <c r="G1018" s="186"/>
      <c r="H1018" s="193" t="s">
        <v>741</v>
      </c>
      <c r="I1018" s="193"/>
      <c r="J1018" s="43">
        <v>724</v>
      </c>
      <c r="K1018" s="193" t="s">
        <v>332</v>
      </c>
      <c r="L1018" s="188"/>
      <c r="N1018" s="211" t="s">
        <v>2206</v>
      </c>
      <c r="O1018" s="211" t="str">
        <f>INDEX('Standard Descriptions'!$E:$E,MATCH(Guidance!E1018,'Standard Descriptions'!$C:$C,0))</f>
        <v xml:space="preserve"> This policy causes the price of the selected fuel(s) for domestic buyers to approach international market prices. // </v>
      </c>
      <c r="P1018" s="290" t="s">
        <v>2207</v>
      </c>
      <c r="Q1018" s="290" t="s">
        <v>310</v>
      </c>
      <c r="R1018" s="290" t="str">
        <f t="shared" si="82"/>
        <v xml:space="preserve">Natural Gas </v>
      </c>
      <c r="S1018" s="290" t="str">
        <f t="shared" si="78"/>
        <v>//**Natural Gas : **</v>
      </c>
      <c r="T1018" s="277" t="str">
        <f t="shared" si="76"/>
        <v/>
      </c>
    </row>
    <row r="1019" spans="1:21" x14ac:dyDescent="0.25">
      <c r="A1019" s="277" t="s">
        <v>2208</v>
      </c>
      <c r="C1019" s="191" t="s">
        <v>1005</v>
      </c>
      <c r="D1019" s="191" t="s">
        <v>1069</v>
      </c>
      <c r="E1019" s="191" t="s">
        <v>1069</v>
      </c>
      <c r="F1019" s="193" t="s">
        <v>1035</v>
      </c>
      <c r="G1019" s="186"/>
      <c r="H1019" s="193" t="s">
        <v>589</v>
      </c>
      <c r="I1019" s="193"/>
      <c r="J1019" s="43">
        <v>725</v>
      </c>
      <c r="K1019" s="193" t="s">
        <v>332</v>
      </c>
      <c r="L1019" s="188"/>
      <c r="N1019" s="211" t="s">
        <v>2206</v>
      </c>
      <c r="O1019" s="211" t="str">
        <f>INDEX('Standard Descriptions'!$E:$E,MATCH(Guidance!E1019,'Standard Descriptions'!$C:$C,0))</f>
        <v xml:space="preserve"> This policy causes the price of the selected fuel(s) for domestic buyers to approach international market prices. // </v>
      </c>
      <c r="P1019" s="290" t="s">
        <v>2207</v>
      </c>
      <c r="Q1019" s="290" t="s">
        <v>310</v>
      </c>
      <c r="R1019" s="290" t="str">
        <f t="shared" si="82"/>
        <v xml:space="preserve">Nuclear </v>
      </c>
      <c r="S1019" s="290" t="str">
        <f t="shared" si="78"/>
        <v>//**Nuclear : **</v>
      </c>
      <c r="T1019" s="277" t="str">
        <f t="shared" si="76"/>
        <v/>
      </c>
    </row>
    <row r="1020" spans="1:21" x14ac:dyDescent="0.25">
      <c r="A1020" s="277" t="s">
        <v>2208</v>
      </c>
      <c r="C1020" s="191" t="s">
        <v>1005</v>
      </c>
      <c r="D1020" s="191" t="s">
        <v>1069</v>
      </c>
      <c r="E1020" s="191" t="s">
        <v>1069</v>
      </c>
      <c r="F1020" s="193" t="s">
        <v>1042</v>
      </c>
      <c r="G1020" s="186"/>
      <c r="H1020" s="193" t="s">
        <v>601</v>
      </c>
      <c r="I1020" s="193"/>
      <c r="J1020" s="43">
        <v>726</v>
      </c>
      <c r="K1020" s="193" t="s">
        <v>332</v>
      </c>
      <c r="L1020" s="188"/>
      <c r="N1020" s="211" t="s">
        <v>2206</v>
      </c>
      <c r="O1020" s="211" t="str">
        <f>INDEX('Standard Descriptions'!$E:$E,MATCH(Guidance!E1020,'Standard Descriptions'!$C:$C,0))</f>
        <v xml:space="preserve"> This policy causes the price of the selected fuel(s) for domestic buyers to approach international market prices. // </v>
      </c>
      <c r="P1020" s="290" t="s">
        <v>2207</v>
      </c>
      <c r="Q1020" s="290" t="s">
        <v>310</v>
      </c>
      <c r="R1020" s="290" t="str">
        <f t="shared" si="82"/>
        <v xml:space="preserve">Biomass </v>
      </c>
      <c r="S1020" s="290" t="str">
        <f t="shared" si="78"/>
        <v>//**Biomass : **</v>
      </c>
      <c r="T1020" s="277" t="str">
        <f t="shared" ref="T1020:T1100" si="83">IF(K1020="Yes",S1020&amp;L1020,"")</f>
        <v/>
      </c>
    </row>
    <row r="1021" spans="1:21" x14ac:dyDescent="0.25">
      <c r="A1021" s="277" t="s">
        <v>2208</v>
      </c>
      <c r="C1021" s="191" t="s">
        <v>1005</v>
      </c>
      <c r="D1021" s="191" t="s">
        <v>1069</v>
      </c>
      <c r="E1021" s="191" t="s">
        <v>1069</v>
      </c>
      <c r="F1021" s="193" t="s">
        <v>257</v>
      </c>
      <c r="G1021" s="186"/>
      <c r="H1021" s="193" t="s">
        <v>923</v>
      </c>
      <c r="I1021" s="193"/>
      <c r="J1021" s="43">
        <v>727</v>
      </c>
      <c r="K1021" s="193" t="s">
        <v>332</v>
      </c>
      <c r="L1021" s="188"/>
      <c r="N1021" s="211" t="s">
        <v>2206</v>
      </c>
      <c r="O1021" s="211" t="str">
        <f>INDEX('Standard Descriptions'!$E:$E,MATCH(Guidance!E1021,'Standard Descriptions'!$C:$C,0))</f>
        <v xml:space="preserve"> This policy causes the price of the selected fuel(s) for domestic buyers to approach international market prices. // </v>
      </c>
      <c r="P1021" s="290" t="s">
        <v>2207</v>
      </c>
      <c r="Q1021" s="290" t="s">
        <v>310</v>
      </c>
      <c r="R1021" s="290" t="str">
        <f t="shared" si="82"/>
        <v xml:space="preserve">Petroleum Gasoline </v>
      </c>
      <c r="S1021" s="290" t="str">
        <f t="shared" si="78"/>
        <v>//**Petroleum Gasoline : **</v>
      </c>
      <c r="T1021" s="277" t="str">
        <f t="shared" si="83"/>
        <v/>
      </c>
    </row>
    <row r="1022" spans="1:21" x14ac:dyDescent="0.25">
      <c r="A1022" s="277" t="s">
        <v>2208</v>
      </c>
      <c r="C1022" s="191" t="s">
        <v>1005</v>
      </c>
      <c r="D1022" s="191" t="s">
        <v>1069</v>
      </c>
      <c r="E1022" s="191" t="s">
        <v>1069</v>
      </c>
      <c r="F1022" s="193" t="s">
        <v>256</v>
      </c>
      <c r="G1022" s="186"/>
      <c r="H1022" s="193" t="s">
        <v>924</v>
      </c>
      <c r="I1022" s="193"/>
      <c r="J1022" s="43">
        <v>728</v>
      </c>
      <c r="K1022" s="193" t="s">
        <v>332</v>
      </c>
      <c r="L1022" s="188"/>
      <c r="N1022" s="211" t="s">
        <v>2206</v>
      </c>
      <c r="O1022" s="211" t="str">
        <f>INDEX('Standard Descriptions'!$E:$E,MATCH(Guidance!E1022,'Standard Descriptions'!$C:$C,0))</f>
        <v xml:space="preserve"> This policy causes the price of the selected fuel(s) for domestic buyers to approach international market prices. // </v>
      </c>
      <c r="P1022" s="290" t="s">
        <v>2207</v>
      </c>
      <c r="Q1022" s="290" t="s">
        <v>310</v>
      </c>
      <c r="R1022" s="290" t="str">
        <f t="shared" si="82"/>
        <v xml:space="preserve">Petroleum Diesel </v>
      </c>
      <c r="S1022" s="290" t="str">
        <f t="shared" si="78"/>
        <v>//**Petroleum Diesel : **</v>
      </c>
      <c r="T1022" s="277" t="str">
        <f t="shared" si="83"/>
        <v/>
      </c>
    </row>
    <row r="1023" spans="1:21" x14ac:dyDescent="0.25">
      <c r="A1023" s="277" t="s">
        <v>2208</v>
      </c>
      <c r="C1023" s="191" t="s">
        <v>1005</v>
      </c>
      <c r="D1023" s="191" t="s">
        <v>1069</v>
      </c>
      <c r="E1023" s="191" t="s">
        <v>1069</v>
      </c>
      <c r="F1023" s="193" t="s">
        <v>1045</v>
      </c>
      <c r="G1023" s="186"/>
      <c r="H1023" s="193" t="s">
        <v>1046</v>
      </c>
      <c r="I1023" s="193"/>
      <c r="J1023" s="43">
        <v>729</v>
      </c>
      <c r="K1023" s="193" t="s">
        <v>332</v>
      </c>
      <c r="L1023" s="188"/>
      <c r="N1023" s="211" t="s">
        <v>2206</v>
      </c>
      <c r="O1023" s="211" t="str">
        <f>INDEX('Standard Descriptions'!$E:$E,MATCH(Guidance!E1023,'Standard Descriptions'!$C:$C,0))</f>
        <v xml:space="preserve"> This policy causes the price of the selected fuel(s) for domestic buyers to approach international market prices. // </v>
      </c>
      <c r="P1023" s="290" t="s">
        <v>2207</v>
      </c>
      <c r="Q1023" s="290" t="s">
        <v>310</v>
      </c>
      <c r="R1023" s="290" t="str">
        <f t="shared" si="82"/>
        <v xml:space="preserve">Biofuel Gasoline </v>
      </c>
      <c r="S1023" s="290" t="str">
        <f t="shared" si="78"/>
        <v>//**Biofuel Gasoline : **</v>
      </c>
      <c r="T1023" s="277" t="str">
        <f t="shared" si="83"/>
        <v/>
      </c>
    </row>
    <row r="1024" spans="1:21" x14ac:dyDescent="0.25">
      <c r="A1024" s="277" t="s">
        <v>2208</v>
      </c>
      <c r="C1024" s="191" t="s">
        <v>1005</v>
      </c>
      <c r="D1024" s="191" t="s">
        <v>1069</v>
      </c>
      <c r="E1024" s="191" t="s">
        <v>1069</v>
      </c>
      <c r="F1024" s="193" t="s">
        <v>1047</v>
      </c>
      <c r="G1024" s="186"/>
      <c r="H1024" s="193" t="s">
        <v>1048</v>
      </c>
      <c r="I1024" s="193"/>
      <c r="J1024" s="43">
        <v>730</v>
      </c>
      <c r="K1024" s="193" t="s">
        <v>332</v>
      </c>
      <c r="L1024" s="188"/>
      <c r="N1024" s="211" t="s">
        <v>2206</v>
      </c>
      <c r="O1024" s="211" t="str">
        <f>INDEX('Standard Descriptions'!$E:$E,MATCH(Guidance!E1024,'Standard Descriptions'!$C:$C,0))</f>
        <v xml:space="preserve"> This policy causes the price of the selected fuel(s) for domestic buyers to approach international market prices. // </v>
      </c>
      <c r="P1024" s="290" t="s">
        <v>2207</v>
      </c>
      <c r="Q1024" s="290" t="s">
        <v>310</v>
      </c>
      <c r="R1024" s="290" t="str">
        <f t="shared" si="82"/>
        <v xml:space="preserve">Biofuel Diesel </v>
      </c>
      <c r="S1024" s="290" t="str">
        <f t="shared" si="78"/>
        <v>//**Biofuel Diesel : **</v>
      </c>
      <c r="T1024" s="277" t="str">
        <f t="shared" si="83"/>
        <v/>
      </c>
    </row>
    <row r="1025" spans="1:21" x14ac:dyDescent="0.25">
      <c r="A1025" s="277" t="s">
        <v>2208</v>
      </c>
      <c r="C1025" s="191" t="s">
        <v>1005</v>
      </c>
      <c r="D1025" s="191" t="s">
        <v>1069</v>
      </c>
      <c r="E1025" s="191" t="s">
        <v>1069</v>
      </c>
      <c r="F1025" s="193" t="s">
        <v>253</v>
      </c>
      <c r="G1025" s="186"/>
      <c r="H1025" s="193" t="s">
        <v>925</v>
      </c>
      <c r="I1025" s="193"/>
      <c r="J1025" s="43">
        <v>731</v>
      </c>
      <c r="K1025" s="193" t="s">
        <v>332</v>
      </c>
      <c r="L1025" s="188"/>
      <c r="N1025" s="211" t="s">
        <v>2206</v>
      </c>
      <c r="O1025" s="211" t="str">
        <f>INDEX('Standard Descriptions'!$E:$E,MATCH(Guidance!E1025,'Standard Descriptions'!$C:$C,0))</f>
        <v xml:space="preserve"> This policy causes the price of the selected fuel(s) for domestic buyers to approach international market prices. // </v>
      </c>
      <c r="P1025" s="290" t="s">
        <v>2207</v>
      </c>
      <c r="Q1025" s="290" t="s">
        <v>310</v>
      </c>
      <c r="R1025" s="290" t="str">
        <f t="shared" si="82"/>
        <v xml:space="preserve">Jet Fuel/Kerosene </v>
      </c>
      <c r="S1025" s="290" t="str">
        <f t="shared" si="78"/>
        <v>//**Jet Fuel/Kerosene : **</v>
      </c>
      <c r="T1025" s="277" t="str">
        <f t="shared" si="83"/>
        <v/>
      </c>
    </row>
    <row r="1026" spans="1:21" x14ac:dyDescent="0.25">
      <c r="A1026" s="277" t="s">
        <v>2208</v>
      </c>
      <c r="C1026" s="191" t="s">
        <v>1005</v>
      </c>
      <c r="D1026" s="191" t="s">
        <v>1069</v>
      </c>
      <c r="E1026" s="191" t="s">
        <v>1069</v>
      </c>
      <c r="F1026" s="193" t="s">
        <v>926</v>
      </c>
      <c r="G1026" s="186"/>
      <c r="H1026" s="193" t="s">
        <v>609</v>
      </c>
      <c r="I1026" s="193"/>
      <c r="J1026" s="43">
        <v>732</v>
      </c>
      <c r="K1026" s="193" t="s">
        <v>332</v>
      </c>
      <c r="L1026" s="188"/>
      <c r="N1026" s="211" t="s">
        <v>2206</v>
      </c>
      <c r="O1026" s="211" t="str">
        <f>INDEX('Standard Descriptions'!$E:$E,MATCH(Guidance!E1026,'Standard Descriptions'!$C:$C,0))</f>
        <v xml:space="preserve"> This policy causes the price of the selected fuel(s) for domestic buyers to approach international market prices. // </v>
      </c>
      <c r="P1026" s="290" t="s">
        <v>2207</v>
      </c>
      <c r="Q1026" s="290" t="s">
        <v>310</v>
      </c>
      <c r="R1026" s="290" t="str">
        <f t="shared" si="82"/>
        <v xml:space="preserve">Lignite </v>
      </c>
      <c r="S1026" s="290" t="str">
        <f t="shared" si="78"/>
        <v>//**Lignite : **</v>
      </c>
      <c r="T1026" s="277" t="str">
        <f t="shared" si="83"/>
        <v/>
      </c>
    </row>
    <row r="1027" spans="1:21" x14ac:dyDescent="0.25">
      <c r="A1027" s="277" t="s">
        <v>2208</v>
      </c>
      <c r="C1027" s="191" t="s">
        <v>1005</v>
      </c>
      <c r="D1027" s="191" t="s">
        <v>1069</v>
      </c>
      <c r="E1027" s="191" t="s">
        <v>1069</v>
      </c>
      <c r="F1027" s="193" t="s">
        <v>250</v>
      </c>
      <c r="G1027" s="186"/>
      <c r="H1027" s="193" t="s">
        <v>614</v>
      </c>
      <c r="I1027" s="193"/>
      <c r="J1027" s="43">
        <v>733</v>
      </c>
      <c r="K1027" s="193" t="s">
        <v>332</v>
      </c>
      <c r="L1027" s="188"/>
      <c r="N1027" s="211" t="s">
        <v>2206</v>
      </c>
      <c r="O1027" s="211" t="str">
        <f>INDEX('Standard Descriptions'!$E:$E,MATCH(Guidance!E1027,'Standard Descriptions'!$C:$C,0))</f>
        <v xml:space="preserve"> This policy causes the price of the selected fuel(s) for domestic buyers to approach international market prices. // </v>
      </c>
      <c r="P1027" s="290" t="s">
        <v>2207</v>
      </c>
      <c r="Q1027" s="290" t="s">
        <v>310</v>
      </c>
      <c r="R1027" s="290" t="str">
        <f t="shared" si="82"/>
        <v xml:space="preserve">Crude Oil </v>
      </c>
      <c r="S1027" s="290" t="str">
        <f t="shared" si="78"/>
        <v>//**Crude Oil : **</v>
      </c>
      <c r="T1027" s="277" t="str">
        <f t="shared" si="83"/>
        <v/>
      </c>
    </row>
    <row r="1028" spans="1:21" x14ac:dyDescent="0.25">
      <c r="A1028" s="277" t="s">
        <v>2208</v>
      </c>
      <c r="C1028" s="191" t="s">
        <v>1005</v>
      </c>
      <c r="D1028" s="191" t="s">
        <v>1069</v>
      </c>
      <c r="E1028" s="191" t="s">
        <v>1069</v>
      </c>
      <c r="F1028" s="193" t="s">
        <v>927</v>
      </c>
      <c r="G1028" s="186"/>
      <c r="H1028" s="193" t="s">
        <v>928</v>
      </c>
      <c r="I1028" s="193"/>
      <c r="J1028" s="43">
        <v>734</v>
      </c>
      <c r="K1028" s="193" t="s">
        <v>332</v>
      </c>
      <c r="L1028" s="188"/>
      <c r="N1028" s="211" t="s">
        <v>2206</v>
      </c>
      <c r="O1028" s="211" t="str">
        <f>INDEX('Standard Descriptions'!$E:$E,MATCH(Guidance!E1028,'Standard Descriptions'!$C:$C,0))</f>
        <v xml:space="preserve"> This policy causes the price of the selected fuel(s) for domestic buyers to approach international market prices. // </v>
      </c>
      <c r="P1028" s="290" t="s">
        <v>2207</v>
      </c>
      <c r="Q1028" s="290" t="s">
        <v>310</v>
      </c>
      <c r="R1028" s="290" t="str">
        <f t="shared" si="82"/>
        <v xml:space="preserve">Heavy/Residual Fuel Oil </v>
      </c>
      <c r="S1028" s="290" t="str">
        <f t="shared" si="78"/>
        <v>//**Heavy/Residual Fuel Oil : **</v>
      </c>
      <c r="T1028" s="277" t="str">
        <f t="shared" si="83"/>
        <v/>
      </c>
    </row>
    <row r="1029" spans="1:21" x14ac:dyDescent="0.25">
      <c r="A1029" s="277" t="s">
        <v>2208</v>
      </c>
      <c r="C1029" s="191" t="s">
        <v>1005</v>
      </c>
      <c r="D1029" s="191" t="s">
        <v>1069</v>
      </c>
      <c r="E1029" s="191" t="s">
        <v>1069</v>
      </c>
      <c r="F1029" s="193" t="s">
        <v>254</v>
      </c>
      <c r="G1029" s="186"/>
      <c r="H1029" s="193" t="s">
        <v>929</v>
      </c>
      <c r="I1029" s="193"/>
      <c r="J1029" s="43">
        <v>735</v>
      </c>
      <c r="K1029" s="193" t="s">
        <v>332</v>
      </c>
      <c r="L1029" s="188"/>
      <c r="N1029" s="211" t="s">
        <v>2206</v>
      </c>
      <c r="O1029" s="211" t="str">
        <f>INDEX('Standard Descriptions'!$E:$E,MATCH(Guidance!E1029,'Standard Descriptions'!$C:$C,0))</f>
        <v xml:space="preserve"> This policy causes the price of the selected fuel(s) for domestic buyers to approach international market prices. // </v>
      </c>
      <c r="P1029" s="290" t="s">
        <v>2207</v>
      </c>
      <c r="Q1029" s="290" t="s">
        <v>310</v>
      </c>
      <c r="R1029" s="290" t="str">
        <f t="shared" si="82"/>
        <v xml:space="preserve">LPG/Propane/Butane </v>
      </c>
      <c r="S1029" s="290" t="str">
        <f t="shared" si="78"/>
        <v>//**LPG/Propane/Butane : **</v>
      </c>
      <c r="T1029" s="277" t="str">
        <f t="shared" si="83"/>
        <v/>
      </c>
    </row>
    <row r="1030" spans="1:21" x14ac:dyDescent="0.25">
      <c r="A1030" s="277" t="s">
        <v>2208</v>
      </c>
      <c r="C1030" s="191" t="s">
        <v>1005</v>
      </c>
      <c r="D1030" s="191" t="s">
        <v>1069</v>
      </c>
      <c r="E1030" s="191" t="s">
        <v>1069</v>
      </c>
      <c r="F1030" s="193" t="s">
        <v>1053</v>
      </c>
      <c r="G1030" s="186"/>
      <c r="H1030" s="193" t="s">
        <v>618</v>
      </c>
      <c r="I1030" s="193"/>
      <c r="J1030" s="43">
        <v>736</v>
      </c>
      <c r="K1030" s="193" t="s">
        <v>332</v>
      </c>
      <c r="L1030" s="188"/>
      <c r="N1030" s="211" t="s">
        <v>2206</v>
      </c>
      <c r="O1030" s="211" t="str">
        <f>INDEX('Standard Descriptions'!$E:$E,MATCH(Guidance!E1030,'Standard Descriptions'!$C:$C,0))</f>
        <v xml:space="preserve"> This policy causes the price of the selected fuel(s) for domestic buyers to approach international market prices. // </v>
      </c>
      <c r="P1030" s="290" t="s">
        <v>2207</v>
      </c>
      <c r="Q1030" s="290" t="s">
        <v>310</v>
      </c>
      <c r="R1030" s="290" t="str">
        <f t="shared" si="82"/>
        <v xml:space="preserve">Municipal Solid Waste </v>
      </c>
      <c r="S1030" s="290" t="str">
        <f t="shared" si="78"/>
        <v>//**Municipal Solid Waste : **</v>
      </c>
      <c r="T1030" s="277" t="str">
        <f t="shared" si="83"/>
        <v/>
      </c>
    </row>
    <row r="1031" spans="1:21" x14ac:dyDescent="0.25">
      <c r="A1031" s="277" t="s">
        <v>2208</v>
      </c>
      <c r="C1031" s="191" t="s">
        <v>1005</v>
      </c>
      <c r="D1031" s="191" t="s">
        <v>1069</v>
      </c>
      <c r="E1031" s="191" t="s">
        <v>1069</v>
      </c>
      <c r="F1031" s="193" t="s">
        <v>1054</v>
      </c>
      <c r="G1031" s="186"/>
      <c r="H1031" s="193" t="s">
        <v>1055</v>
      </c>
      <c r="I1031" s="193"/>
      <c r="J1031" s="43">
        <v>737</v>
      </c>
      <c r="K1031" s="193" t="s">
        <v>332</v>
      </c>
      <c r="L1031" s="188"/>
      <c r="N1031" s="211" t="s">
        <v>2206</v>
      </c>
      <c r="O1031" s="211" t="str">
        <f>INDEX('Standard Descriptions'!$E:$E,MATCH(Guidance!E1031,'Standard Descriptions'!$C:$C,0))</f>
        <v xml:space="preserve"> This policy causes the price of the selected fuel(s) for domestic buyers to approach international market prices. // </v>
      </c>
      <c r="P1031" s="290" t="s">
        <v>2207</v>
      </c>
      <c r="Q1031" s="290" t="s">
        <v>310</v>
      </c>
      <c r="R1031" s="290" t="str">
        <f t="shared" si="82"/>
        <v xml:space="preserve">Hydrogen </v>
      </c>
      <c r="S1031" s="290" t="str">
        <f t="shared" si="78"/>
        <v>//**Hydrogen : **</v>
      </c>
      <c r="T1031" s="277" t="str">
        <f t="shared" si="83"/>
        <v/>
      </c>
    </row>
    <row r="1032" spans="1:21" s="293" customFormat="1" ht="90" x14ac:dyDescent="0.25">
      <c r="A1032" s="293" t="s">
        <v>2205</v>
      </c>
      <c r="B1032" s="279"/>
      <c r="C1032" s="293" t="s">
        <v>1005</v>
      </c>
      <c r="D1032" s="293" t="s">
        <v>1074</v>
      </c>
      <c r="E1032" s="293" t="str">
        <f>E1033</f>
        <v>Additional Fuel Tax Rate by Fuel</v>
      </c>
      <c r="M1032" s="279"/>
      <c r="N1032" s="294" t="s">
        <v>2206</v>
      </c>
      <c r="O1032" s="294" t="str">
        <f>INDEX('Standard Descriptions'!$E:$E,MATCH(Guidance!E1032,'Standard Descriptions'!$C:$C,0))</f>
        <v xml:space="preserve"> This policy increases the tax rate for the selected fuel type(s).  It is expressed as a percentage of the BAU Scenario price, which includes sales and excise taxes. // </v>
      </c>
      <c r="P1032" s="292" t="s">
        <v>2207</v>
      </c>
      <c r="Q1032" s="292" t="s">
        <v>310</v>
      </c>
      <c r="S1032" s="292" t="str">
        <f t="shared" ref="S1032:S1112" si="84">IF(R1032="","","//**"&amp;R1032&amp;": **")</f>
        <v/>
      </c>
      <c r="T1032" s="292" t="str">
        <f t="shared" si="83"/>
        <v/>
      </c>
      <c r="U1032" s="305" t="str">
        <f>N1032&amp;O1032&amp;P1032&amp;T1033&amp;T1034&amp;T1035&amp;T1036&amp;T1037&amp;T1038&amp;T1039&amp;T1040&amp;T1041&amp;T1042&amp;T1043&amp;T1044&amp;T1045&amp;T1046&amp;T1047&amp;T1048&amp;T1049</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row>
    <row r="1033" spans="1:21" s="291" customFormat="1" x14ac:dyDescent="0.25">
      <c r="A1033" s="277" t="s">
        <v>2208</v>
      </c>
      <c r="B1033" s="278"/>
      <c r="C1033" s="183" t="s">
        <v>1005</v>
      </c>
      <c r="D1033" s="183" t="s">
        <v>1074</v>
      </c>
      <c r="E1033" s="183" t="s">
        <v>1075</v>
      </c>
      <c r="F1033" s="186" t="s">
        <v>1027</v>
      </c>
      <c r="G1033" s="186"/>
      <c r="H1033" s="186" t="s">
        <v>1028</v>
      </c>
      <c r="I1033" s="186"/>
      <c r="J1033" s="43">
        <v>78</v>
      </c>
      <c r="K1033" s="186" t="s">
        <v>310</v>
      </c>
      <c r="L1033" s="238" t="s">
        <v>2357</v>
      </c>
      <c r="M1033" s="278"/>
      <c r="N1033" s="211" t="s">
        <v>2206</v>
      </c>
      <c r="O1033" s="211" t="str">
        <f>INDEX('Standard Descriptions'!$E:$E,MATCH(Guidance!E1033,'Standard Descriptions'!$C:$C,0))</f>
        <v xml:space="preserve"> This policy increases the tax rate for the selected fuel type(s).  It is expressed as a percentage of the BAU Scenario price, which includes sales and excise taxes. // </v>
      </c>
      <c r="P1033" s="290" t="s">
        <v>2207</v>
      </c>
      <c r="Q1033" s="290" t="s">
        <v>310</v>
      </c>
      <c r="R1033" s="290" t="str">
        <f t="shared" ref="R1033:R1049" si="85">H1033&amp;" "&amp;I1033</f>
        <v xml:space="preserve">Electricity </v>
      </c>
      <c r="S1033" s="290" t="str">
        <f t="shared" si="84"/>
        <v>//**Electricity : **</v>
      </c>
      <c r="T1033" s="277" t="str">
        <f t="shared" si="83"/>
        <v>//**Electricity : ** In 2012, the national average sales tax rate was 6.8% and the national average tax rate on gasoline was 14%. Use this lever to add state tax rate.</v>
      </c>
      <c r="U1033" s="306"/>
    </row>
    <row r="1034" spans="1:21" s="291" customFormat="1" x14ac:dyDescent="0.25">
      <c r="A1034" s="277" t="s">
        <v>2208</v>
      </c>
      <c r="B1034" s="278"/>
      <c r="C1034" s="251" t="s">
        <v>1005</v>
      </c>
      <c r="D1034" s="251" t="s">
        <v>1074</v>
      </c>
      <c r="E1034" s="251" t="s">
        <v>1075</v>
      </c>
      <c r="F1034" s="193" t="s">
        <v>251</v>
      </c>
      <c r="G1034" s="193"/>
      <c r="H1034" s="193" t="s">
        <v>579</v>
      </c>
      <c r="I1034" s="201"/>
      <c r="J1034" s="43">
        <v>79</v>
      </c>
      <c r="K1034" s="193" t="s">
        <v>310</v>
      </c>
      <c r="L1034" s="240" t="s">
        <v>2357</v>
      </c>
      <c r="M1034" s="278"/>
      <c r="N1034" s="211" t="s">
        <v>2206</v>
      </c>
      <c r="O1034" s="211" t="str">
        <f>INDEX('Standard Descriptions'!$E:$E,MATCH(Guidance!E1034,'Standard Descriptions'!$C:$C,0))</f>
        <v xml:space="preserve"> This policy increases the tax rate for the selected fuel type(s).  It is expressed as a percentage of the BAU Scenario price, which includes sales and excise taxes. // </v>
      </c>
      <c r="P1034" s="290" t="s">
        <v>2207</v>
      </c>
      <c r="Q1034" s="290" t="s">
        <v>310</v>
      </c>
      <c r="R1034" s="290" t="str">
        <f t="shared" si="85"/>
        <v xml:space="preserve">Hard Coal </v>
      </c>
      <c r="S1034" s="290" t="str">
        <f t="shared" si="84"/>
        <v>//**Hard Coal : **</v>
      </c>
      <c r="T1034" s="277" t="str">
        <f t="shared" si="83"/>
        <v>//**Hard Coal : ** In 2012, the national average sales tax rate was 6.8% and the national average tax rate on gasoline was 14%. Use this lever to add state tax rate.</v>
      </c>
      <c r="U1034" s="306"/>
    </row>
    <row r="1035" spans="1:21" s="291" customFormat="1" x14ac:dyDescent="0.25">
      <c r="A1035" s="277" t="s">
        <v>2208</v>
      </c>
      <c r="B1035" s="278"/>
      <c r="C1035" s="251" t="s">
        <v>1005</v>
      </c>
      <c r="D1035" s="251" t="s">
        <v>1074</v>
      </c>
      <c r="E1035" s="251" t="s">
        <v>1075</v>
      </c>
      <c r="F1035" s="193" t="s">
        <v>255</v>
      </c>
      <c r="G1035" s="193"/>
      <c r="H1035" s="193" t="s">
        <v>741</v>
      </c>
      <c r="I1035" s="201"/>
      <c r="J1035" s="43">
        <v>80</v>
      </c>
      <c r="K1035" s="193" t="s">
        <v>310</v>
      </c>
      <c r="L1035" s="240" t="s">
        <v>2357</v>
      </c>
      <c r="M1035" s="278"/>
      <c r="N1035" s="211" t="s">
        <v>2206</v>
      </c>
      <c r="O1035" s="211" t="str">
        <f>INDEX('Standard Descriptions'!$E:$E,MATCH(Guidance!E1035,'Standard Descriptions'!$C:$C,0))</f>
        <v xml:space="preserve"> This policy increases the tax rate for the selected fuel type(s).  It is expressed as a percentage of the BAU Scenario price, which includes sales and excise taxes. // </v>
      </c>
      <c r="P1035" s="290" t="s">
        <v>2207</v>
      </c>
      <c r="Q1035" s="290" t="s">
        <v>310</v>
      </c>
      <c r="R1035" s="290" t="str">
        <f t="shared" si="85"/>
        <v xml:space="preserve">Natural Gas </v>
      </c>
      <c r="S1035" s="290" t="str">
        <f t="shared" si="84"/>
        <v>//**Natural Gas : **</v>
      </c>
      <c r="T1035" s="277" t="str">
        <f t="shared" si="83"/>
        <v>//**Natural Gas : ** In 2012, the national average sales tax rate was 6.8% and the national average tax rate on gasoline was 14%. Use this lever to add state tax rate.</v>
      </c>
      <c r="U1035" s="306"/>
    </row>
    <row r="1036" spans="1:21" s="291" customFormat="1" x14ac:dyDescent="0.25">
      <c r="A1036" s="277" t="s">
        <v>2208</v>
      </c>
      <c r="B1036" s="278"/>
      <c r="C1036" s="251" t="s">
        <v>1005</v>
      </c>
      <c r="D1036" s="251" t="s">
        <v>1074</v>
      </c>
      <c r="E1036" s="251" t="s">
        <v>1075</v>
      </c>
      <c r="F1036" s="193" t="s">
        <v>1035</v>
      </c>
      <c r="G1036" s="193"/>
      <c r="H1036" s="193" t="s">
        <v>589</v>
      </c>
      <c r="I1036" s="201"/>
      <c r="J1036" s="43">
        <v>738</v>
      </c>
      <c r="K1036" s="193" t="s">
        <v>332</v>
      </c>
      <c r="L1036" s="188"/>
      <c r="M1036" s="278"/>
      <c r="N1036" s="211" t="s">
        <v>2206</v>
      </c>
      <c r="O1036" s="211" t="str">
        <f>INDEX('Standard Descriptions'!$E:$E,MATCH(Guidance!E1036,'Standard Descriptions'!$C:$C,0))</f>
        <v xml:space="preserve"> This policy increases the tax rate for the selected fuel type(s).  It is expressed as a percentage of the BAU Scenario price, which includes sales and excise taxes. // </v>
      </c>
      <c r="P1036" s="290" t="s">
        <v>2207</v>
      </c>
      <c r="Q1036" s="290" t="s">
        <v>310</v>
      </c>
      <c r="R1036" s="290" t="str">
        <f t="shared" si="85"/>
        <v xml:space="preserve">Nuclear </v>
      </c>
      <c r="S1036" s="290" t="str">
        <f t="shared" si="84"/>
        <v>//**Nuclear : **</v>
      </c>
      <c r="T1036" s="277" t="str">
        <f t="shared" si="83"/>
        <v/>
      </c>
      <c r="U1036" s="306"/>
    </row>
    <row r="1037" spans="1:21" s="291" customFormat="1" x14ac:dyDescent="0.25">
      <c r="A1037" s="277" t="s">
        <v>2208</v>
      </c>
      <c r="B1037" s="278"/>
      <c r="C1037" s="251" t="s">
        <v>1005</v>
      </c>
      <c r="D1037" s="251" t="s">
        <v>1074</v>
      </c>
      <c r="E1037" s="251" t="s">
        <v>1075</v>
      </c>
      <c r="F1037" s="193" t="s">
        <v>1042</v>
      </c>
      <c r="G1037" s="193"/>
      <c r="H1037" s="193" t="s">
        <v>601</v>
      </c>
      <c r="I1037" s="201"/>
      <c r="J1037" s="43">
        <v>739</v>
      </c>
      <c r="K1037" s="193" t="s">
        <v>332</v>
      </c>
      <c r="L1037" s="188"/>
      <c r="M1037" s="278"/>
      <c r="N1037" s="211" t="s">
        <v>2206</v>
      </c>
      <c r="O1037" s="211" t="str">
        <f>INDEX('Standard Descriptions'!$E:$E,MATCH(Guidance!E1037,'Standard Descriptions'!$C:$C,0))</f>
        <v xml:space="preserve"> This policy increases the tax rate for the selected fuel type(s).  It is expressed as a percentage of the BAU Scenario price, which includes sales and excise taxes. // </v>
      </c>
      <c r="P1037" s="290" t="s">
        <v>2207</v>
      </c>
      <c r="Q1037" s="290" t="s">
        <v>310</v>
      </c>
      <c r="R1037" s="290" t="str">
        <f t="shared" si="85"/>
        <v xml:space="preserve">Biomass </v>
      </c>
      <c r="S1037" s="290" t="str">
        <f t="shared" si="84"/>
        <v>//**Biomass : **</v>
      </c>
      <c r="T1037" s="277" t="str">
        <f t="shared" si="83"/>
        <v/>
      </c>
      <c r="U1037" s="306"/>
    </row>
    <row r="1038" spans="1:21" s="291" customFormat="1" x14ac:dyDescent="0.25">
      <c r="A1038" s="277" t="s">
        <v>2208</v>
      </c>
      <c r="B1038" s="278"/>
      <c r="C1038" s="251" t="s">
        <v>1005</v>
      </c>
      <c r="D1038" s="251" t="s">
        <v>1074</v>
      </c>
      <c r="E1038" s="251" t="s">
        <v>1075</v>
      </c>
      <c r="F1038" s="193" t="s">
        <v>257</v>
      </c>
      <c r="G1038" s="193"/>
      <c r="H1038" s="193" t="s">
        <v>923</v>
      </c>
      <c r="I1038" s="201"/>
      <c r="J1038" s="43">
        <v>81</v>
      </c>
      <c r="K1038" s="193" t="s">
        <v>310</v>
      </c>
      <c r="L1038" s="238" t="s">
        <v>2357</v>
      </c>
      <c r="M1038" s="278"/>
      <c r="N1038" s="211" t="s">
        <v>2206</v>
      </c>
      <c r="O1038" s="211" t="str">
        <f>INDEX('Standard Descriptions'!$E:$E,MATCH(Guidance!E1038,'Standard Descriptions'!$C:$C,0))</f>
        <v xml:space="preserve"> This policy increases the tax rate for the selected fuel type(s).  It is expressed as a percentage of the BAU Scenario price, which includes sales and excise taxes. // </v>
      </c>
      <c r="P1038" s="290" t="s">
        <v>2207</v>
      </c>
      <c r="Q1038" s="290" t="s">
        <v>310</v>
      </c>
      <c r="R1038" s="290" t="str">
        <f t="shared" si="85"/>
        <v xml:space="preserve">Petroleum Gasoline </v>
      </c>
      <c r="S1038" s="290" t="str">
        <f t="shared" si="84"/>
        <v>//**Petroleum Gasoline : **</v>
      </c>
      <c r="T1038" s="277" t="str">
        <f t="shared" si="83"/>
        <v>//**Petroleum Gasoline : ** In 2012, the national average sales tax rate was 6.8% and the national average tax rate on gasoline was 14%. Use this lever to add state tax rate.</v>
      </c>
      <c r="U1038" s="306"/>
    </row>
    <row r="1039" spans="1:21" s="291" customFormat="1" x14ac:dyDescent="0.25">
      <c r="A1039" s="277" t="s">
        <v>2208</v>
      </c>
      <c r="B1039" s="278"/>
      <c r="C1039" s="251" t="s">
        <v>1005</v>
      </c>
      <c r="D1039" s="251" t="s">
        <v>1074</v>
      </c>
      <c r="E1039" s="251" t="s">
        <v>1075</v>
      </c>
      <c r="F1039" s="193" t="s">
        <v>256</v>
      </c>
      <c r="G1039" s="193"/>
      <c r="H1039" s="193" t="s">
        <v>924</v>
      </c>
      <c r="I1039" s="201"/>
      <c r="J1039" s="43">
        <v>82</v>
      </c>
      <c r="K1039" s="193" t="s">
        <v>310</v>
      </c>
      <c r="L1039" s="240" t="s">
        <v>2357</v>
      </c>
      <c r="M1039" s="278"/>
      <c r="N1039" s="211" t="s">
        <v>2206</v>
      </c>
      <c r="O1039" s="211" t="str">
        <f>INDEX('Standard Descriptions'!$E:$E,MATCH(Guidance!E1039,'Standard Descriptions'!$C:$C,0))</f>
        <v xml:space="preserve"> This policy increases the tax rate for the selected fuel type(s).  It is expressed as a percentage of the BAU Scenario price, which includes sales and excise taxes. // </v>
      </c>
      <c r="P1039" s="290" t="s">
        <v>2207</v>
      </c>
      <c r="Q1039" s="290" t="s">
        <v>310</v>
      </c>
      <c r="R1039" s="290" t="str">
        <f t="shared" si="85"/>
        <v xml:space="preserve">Petroleum Diesel </v>
      </c>
      <c r="S1039" s="290" t="str">
        <f t="shared" si="84"/>
        <v>//**Petroleum Diesel : **</v>
      </c>
      <c r="T1039" s="277" t="str">
        <f t="shared" si="83"/>
        <v>//**Petroleum Diesel : ** In 2012, the national average sales tax rate was 6.8% and the national average tax rate on gasoline was 14%. Use this lever to add state tax rate.</v>
      </c>
      <c r="U1039" s="306"/>
    </row>
    <row r="1040" spans="1:21" s="291" customFormat="1" x14ac:dyDescent="0.25">
      <c r="A1040" s="277" t="s">
        <v>2208</v>
      </c>
      <c r="B1040" s="278"/>
      <c r="C1040" s="251" t="s">
        <v>1005</v>
      </c>
      <c r="D1040" s="251" t="s">
        <v>1074</v>
      </c>
      <c r="E1040" s="251" t="s">
        <v>1075</v>
      </c>
      <c r="F1040" s="193" t="s">
        <v>1045</v>
      </c>
      <c r="G1040" s="193"/>
      <c r="H1040" s="193" t="s">
        <v>1046</v>
      </c>
      <c r="I1040" s="201"/>
      <c r="J1040" s="43">
        <v>740</v>
      </c>
      <c r="K1040" s="193" t="s">
        <v>332</v>
      </c>
      <c r="L1040" s="188"/>
      <c r="M1040" s="278"/>
      <c r="N1040" s="211" t="s">
        <v>2206</v>
      </c>
      <c r="O1040" s="211" t="str">
        <f>INDEX('Standard Descriptions'!$E:$E,MATCH(Guidance!E1040,'Standard Descriptions'!$C:$C,0))</f>
        <v xml:space="preserve"> This policy increases the tax rate for the selected fuel type(s).  It is expressed as a percentage of the BAU Scenario price, which includes sales and excise taxes. // </v>
      </c>
      <c r="P1040" s="290" t="s">
        <v>2207</v>
      </c>
      <c r="Q1040" s="290" t="s">
        <v>310</v>
      </c>
      <c r="R1040" s="290" t="str">
        <f t="shared" si="85"/>
        <v xml:space="preserve">Biofuel Gasoline </v>
      </c>
      <c r="S1040" s="290" t="str">
        <f t="shared" si="84"/>
        <v>//**Biofuel Gasoline : **</v>
      </c>
      <c r="T1040" s="277" t="str">
        <f t="shared" si="83"/>
        <v/>
      </c>
      <c r="U1040" s="306"/>
    </row>
    <row r="1041" spans="1:21" s="291" customFormat="1" x14ac:dyDescent="0.25">
      <c r="A1041" s="277" t="s">
        <v>2208</v>
      </c>
      <c r="B1041" s="278"/>
      <c r="C1041" s="251" t="s">
        <v>1005</v>
      </c>
      <c r="D1041" s="251" t="s">
        <v>1074</v>
      </c>
      <c r="E1041" s="251" t="s">
        <v>1075</v>
      </c>
      <c r="F1041" s="193" t="s">
        <v>1047</v>
      </c>
      <c r="G1041" s="193"/>
      <c r="H1041" s="193" t="s">
        <v>1048</v>
      </c>
      <c r="I1041" s="201"/>
      <c r="J1041" s="43">
        <v>741</v>
      </c>
      <c r="K1041" s="193" t="s">
        <v>332</v>
      </c>
      <c r="L1041" s="188"/>
      <c r="M1041" s="278"/>
      <c r="N1041" s="211" t="s">
        <v>2206</v>
      </c>
      <c r="O1041" s="211" t="str">
        <f>INDEX('Standard Descriptions'!$E:$E,MATCH(Guidance!E1041,'Standard Descriptions'!$C:$C,0))</f>
        <v xml:space="preserve"> This policy increases the tax rate for the selected fuel type(s).  It is expressed as a percentage of the BAU Scenario price, which includes sales and excise taxes. // </v>
      </c>
      <c r="P1041" s="290" t="s">
        <v>2207</v>
      </c>
      <c r="Q1041" s="290" t="s">
        <v>310</v>
      </c>
      <c r="R1041" s="290" t="str">
        <f t="shared" si="85"/>
        <v xml:space="preserve">Biofuel Diesel </v>
      </c>
      <c r="S1041" s="290" t="str">
        <f t="shared" si="84"/>
        <v>//**Biofuel Diesel : **</v>
      </c>
      <c r="T1041" s="277" t="str">
        <f t="shared" si="83"/>
        <v/>
      </c>
      <c r="U1041" s="306"/>
    </row>
    <row r="1042" spans="1:21" s="291" customFormat="1" x14ac:dyDescent="0.25">
      <c r="A1042" s="277" t="s">
        <v>2208</v>
      </c>
      <c r="B1042" s="278"/>
      <c r="C1042" s="251" t="s">
        <v>1005</v>
      </c>
      <c r="D1042" s="251" t="s">
        <v>1074</v>
      </c>
      <c r="E1042" s="251" t="s">
        <v>1075</v>
      </c>
      <c r="F1042" s="193" t="s">
        <v>253</v>
      </c>
      <c r="G1042" s="193"/>
      <c r="H1042" s="193" t="s">
        <v>925</v>
      </c>
      <c r="I1042" s="201"/>
      <c r="J1042" s="43">
        <v>742</v>
      </c>
      <c r="K1042" s="193" t="s">
        <v>332</v>
      </c>
      <c r="L1042" s="188"/>
      <c r="M1042" s="278"/>
      <c r="N1042" s="211" t="s">
        <v>2206</v>
      </c>
      <c r="O1042" s="211" t="str">
        <f>INDEX('Standard Descriptions'!$E:$E,MATCH(Guidance!E1042,'Standard Descriptions'!$C:$C,0))</f>
        <v xml:space="preserve"> This policy increases the tax rate for the selected fuel type(s).  It is expressed as a percentage of the BAU Scenario price, which includes sales and excise taxes. // </v>
      </c>
      <c r="P1042" s="290" t="s">
        <v>2207</v>
      </c>
      <c r="Q1042" s="290" t="s">
        <v>310</v>
      </c>
      <c r="R1042" s="290" t="str">
        <f t="shared" si="85"/>
        <v xml:space="preserve">Jet Fuel/Kerosene </v>
      </c>
      <c r="S1042" s="290" t="str">
        <f t="shared" si="84"/>
        <v>//**Jet Fuel/Kerosene : **</v>
      </c>
      <c r="T1042" s="277" t="str">
        <f t="shared" si="83"/>
        <v/>
      </c>
      <c r="U1042" s="306"/>
    </row>
    <row r="1043" spans="1:21" s="291" customFormat="1" x14ac:dyDescent="0.25">
      <c r="A1043" s="277" t="s">
        <v>2208</v>
      </c>
      <c r="B1043" s="278"/>
      <c r="C1043" s="251" t="s">
        <v>1005</v>
      </c>
      <c r="D1043" s="251" t="s">
        <v>1074</v>
      </c>
      <c r="E1043" s="251" t="s">
        <v>1075</v>
      </c>
      <c r="F1043" s="193" t="s">
        <v>1050</v>
      </c>
      <c r="G1043" s="193"/>
      <c r="H1043" s="193" t="s">
        <v>1051</v>
      </c>
      <c r="I1043" s="201"/>
      <c r="J1043" s="43">
        <v>743</v>
      </c>
      <c r="K1043" s="193" t="s">
        <v>332</v>
      </c>
      <c r="L1043" s="188"/>
      <c r="M1043" s="278"/>
      <c r="N1043" s="211" t="s">
        <v>2206</v>
      </c>
      <c r="O1043" s="211" t="str">
        <f>INDEX('Standard Descriptions'!$E:$E,MATCH(Guidance!E1043,'Standard Descriptions'!$C:$C,0))</f>
        <v xml:space="preserve"> This policy increases the tax rate for the selected fuel type(s).  It is expressed as a percentage of the BAU Scenario price, which includes sales and excise taxes. // </v>
      </c>
      <c r="P1043" s="290" t="s">
        <v>2207</v>
      </c>
      <c r="Q1043" s="290" t="s">
        <v>310</v>
      </c>
      <c r="R1043" s="290" t="str">
        <f t="shared" si="85"/>
        <v xml:space="preserve">Heat </v>
      </c>
      <c r="S1043" s="290" t="str">
        <f t="shared" si="84"/>
        <v>//**Heat : **</v>
      </c>
      <c r="T1043" s="277" t="str">
        <f t="shared" si="83"/>
        <v/>
      </c>
      <c r="U1043" s="306"/>
    </row>
    <row r="1044" spans="1:21" s="291" customFormat="1" x14ac:dyDescent="0.25">
      <c r="A1044" s="277" t="s">
        <v>2208</v>
      </c>
      <c r="B1044" s="278"/>
      <c r="C1044" s="251" t="s">
        <v>1005</v>
      </c>
      <c r="D1044" s="251" t="s">
        <v>1074</v>
      </c>
      <c r="E1044" s="251" t="s">
        <v>1075</v>
      </c>
      <c r="F1044" s="193" t="s">
        <v>926</v>
      </c>
      <c r="G1044" s="193"/>
      <c r="H1044" s="193" t="s">
        <v>609</v>
      </c>
      <c r="I1044" s="201"/>
      <c r="J1044" s="43">
        <v>744</v>
      </c>
      <c r="K1044" s="193" t="s">
        <v>332</v>
      </c>
      <c r="L1044" s="188"/>
      <c r="M1044" s="278"/>
      <c r="N1044" s="211" t="s">
        <v>2206</v>
      </c>
      <c r="O1044" s="211" t="str">
        <f>INDEX('Standard Descriptions'!$E:$E,MATCH(Guidance!E1044,'Standard Descriptions'!$C:$C,0))</f>
        <v xml:space="preserve"> This policy increases the tax rate for the selected fuel type(s).  It is expressed as a percentage of the BAU Scenario price, which includes sales and excise taxes. // </v>
      </c>
      <c r="P1044" s="290" t="s">
        <v>2207</v>
      </c>
      <c r="Q1044" s="290" t="s">
        <v>310</v>
      </c>
      <c r="R1044" s="290" t="str">
        <f t="shared" si="85"/>
        <v xml:space="preserve">Lignite </v>
      </c>
      <c r="S1044" s="290" t="str">
        <f t="shared" si="84"/>
        <v>//**Lignite : **</v>
      </c>
      <c r="T1044" s="277" t="str">
        <f t="shared" si="83"/>
        <v/>
      </c>
      <c r="U1044" s="306"/>
    </row>
    <row r="1045" spans="1:21" s="291" customFormat="1" x14ac:dyDescent="0.25">
      <c r="A1045" s="277" t="s">
        <v>2208</v>
      </c>
      <c r="B1045" s="278"/>
      <c r="C1045" s="251" t="s">
        <v>1005</v>
      </c>
      <c r="D1045" s="251" t="s">
        <v>1074</v>
      </c>
      <c r="E1045" s="251" t="s">
        <v>1075</v>
      </c>
      <c r="F1045" s="193" t="s">
        <v>250</v>
      </c>
      <c r="G1045" s="193"/>
      <c r="H1045" s="193" t="s">
        <v>614</v>
      </c>
      <c r="I1045" s="201"/>
      <c r="J1045" s="43">
        <v>745</v>
      </c>
      <c r="K1045" s="193" t="s">
        <v>332</v>
      </c>
      <c r="L1045" s="188"/>
      <c r="M1045" s="278"/>
      <c r="N1045" s="211" t="s">
        <v>2206</v>
      </c>
      <c r="O1045" s="211" t="str">
        <f>INDEX('Standard Descriptions'!$E:$E,MATCH(Guidance!E1045,'Standard Descriptions'!$C:$C,0))</f>
        <v xml:space="preserve"> This policy increases the tax rate for the selected fuel type(s).  It is expressed as a percentage of the BAU Scenario price, which includes sales and excise taxes. // </v>
      </c>
      <c r="P1045" s="290" t="s">
        <v>2207</v>
      </c>
      <c r="Q1045" s="290" t="s">
        <v>310</v>
      </c>
      <c r="R1045" s="290" t="str">
        <f t="shared" si="85"/>
        <v xml:space="preserve">Crude Oil </v>
      </c>
      <c r="S1045" s="290" t="str">
        <f t="shared" si="84"/>
        <v>//**Crude Oil : **</v>
      </c>
      <c r="T1045" s="277" t="str">
        <f t="shared" si="83"/>
        <v/>
      </c>
      <c r="U1045" s="306"/>
    </row>
    <row r="1046" spans="1:21" s="291" customFormat="1" x14ac:dyDescent="0.25">
      <c r="A1046" s="277" t="s">
        <v>2208</v>
      </c>
      <c r="B1046" s="278"/>
      <c r="C1046" s="251" t="s">
        <v>1005</v>
      </c>
      <c r="D1046" s="251" t="s">
        <v>1074</v>
      </c>
      <c r="E1046" s="251" t="s">
        <v>1075</v>
      </c>
      <c r="F1046" s="193" t="s">
        <v>927</v>
      </c>
      <c r="G1046" s="193"/>
      <c r="H1046" s="193" t="s">
        <v>928</v>
      </c>
      <c r="I1046" s="201"/>
      <c r="J1046" s="43">
        <v>746</v>
      </c>
      <c r="K1046" s="193" t="s">
        <v>332</v>
      </c>
      <c r="L1046" s="188"/>
      <c r="M1046" s="278"/>
      <c r="N1046" s="211" t="s">
        <v>2206</v>
      </c>
      <c r="O1046" s="211" t="str">
        <f>INDEX('Standard Descriptions'!$E:$E,MATCH(Guidance!E1046,'Standard Descriptions'!$C:$C,0))</f>
        <v xml:space="preserve"> This policy increases the tax rate for the selected fuel type(s).  It is expressed as a percentage of the BAU Scenario price, which includes sales and excise taxes. // </v>
      </c>
      <c r="P1046" s="290" t="s">
        <v>2207</v>
      </c>
      <c r="Q1046" s="290" t="s">
        <v>310</v>
      </c>
      <c r="R1046" s="290" t="str">
        <f t="shared" si="85"/>
        <v xml:space="preserve">Heavy/Residual Fuel Oil </v>
      </c>
      <c r="S1046" s="290" t="str">
        <f t="shared" si="84"/>
        <v>//**Heavy/Residual Fuel Oil : **</v>
      </c>
      <c r="T1046" s="277" t="str">
        <f t="shared" si="83"/>
        <v/>
      </c>
      <c r="U1046" s="306"/>
    </row>
    <row r="1047" spans="1:21" s="291" customFormat="1" x14ac:dyDescent="0.25">
      <c r="A1047" s="277" t="s">
        <v>2208</v>
      </c>
      <c r="B1047" s="278"/>
      <c r="C1047" s="251" t="s">
        <v>1005</v>
      </c>
      <c r="D1047" s="251" t="s">
        <v>1074</v>
      </c>
      <c r="E1047" s="251" t="s">
        <v>1075</v>
      </c>
      <c r="F1047" s="193" t="s">
        <v>254</v>
      </c>
      <c r="G1047" s="193"/>
      <c r="H1047" s="193" t="s">
        <v>929</v>
      </c>
      <c r="I1047" s="201"/>
      <c r="J1047" s="43">
        <v>747</v>
      </c>
      <c r="K1047" s="193" t="s">
        <v>332</v>
      </c>
      <c r="L1047" s="188"/>
      <c r="M1047" s="278"/>
      <c r="N1047" s="211" t="s">
        <v>2206</v>
      </c>
      <c r="O1047" s="211" t="str">
        <f>INDEX('Standard Descriptions'!$E:$E,MATCH(Guidance!E1047,'Standard Descriptions'!$C:$C,0))</f>
        <v xml:space="preserve"> This policy increases the tax rate for the selected fuel type(s).  It is expressed as a percentage of the BAU Scenario price, which includes sales and excise taxes. // </v>
      </c>
      <c r="P1047" s="290" t="s">
        <v>2207</v>
      </c>
      <c r="Q1047" s="290" t="s">
        <v>310</v>
      </c>
      <c r="R1047" s="290" t="str">
        <f t="shared" si="85"/>
        <v xml:space="preserve">LPG/Propane/Butane </v>
      </c>
      <c r="S1047" s="290" t="str">
        <f t="shared" si="84"/>
        <v>//**LPG/Propane/Butane : **</v>
      </c>
      <c r="T1047" s="277" t="str">
        <f t="shared" si="83"/>
        <v/>
      </c>
      <c r="U1047" s="306"/>
    </row>
    <row r="1048" spans="1:21" s="291" customFormat="1" x14ac:dyDescent="0.25">
      <c r="A1048" s="277" t="s">
        <v>2208</v>
      </c>
      <c r="B1048" s="278"/>
      <c r="C1048" s="251" t="s">
        <v>1005</v>
      </c>
      <c r="D1048" s="251" t="s">
        <v>1074</v>
      </c>
      <c r="E1048" s="251" t="s">
        <v>1075</v>
      </c>
      <c r="F1048" s="193" t="s">
        <v>1053</v>
      </c>
      <c r="G1048" s="193"/>
      <c r="H1048" s="193" t="s">
        <v>618</v>
      </c>
      <c r="I1048" s="201"/>
      <c r="J1048" s="43">
        <v>748</v>
      </c>
      <c r="K1048" s="193" t="s">
        <v>332</v>
      </c>
      <c r="L1048" s="188"/>
      <c r="M1048" s="278"/>
      <c r="N1048" s="211" t="s">
        <v>2206</v>
      </c>
      <c r="O1048" s="211" t="str">
        <f>INDEX('Standard Descriptions'!$E:$E,MATCH(Guidance!E1048,'Standard Descriptions'!$C:$C,0))</f>
        <v xml:space="preserve"> This policy increases the tax rate for the selected fuel type(s).  It is expressed as a percentage of the BAU Scenario price, which includes sales and excise taxes. // </v>
      </c>
      <c r="P1048" s="290" t="s">
        <v>2207</v>
      </c>
      <c r="Q1048" s="290" t="s">
        <v>310</v>
      </c>
      <c r="R1048" s="290" t="str">
        <f t="shared" si="85"/>
        <v xml:space="preserve">Municipal Solid Waste </v>
      </c>
      <c r="S1048" s="290" t="str">
        <f t="shared" si="84"/>
        <v>//**Municipal Solid Waste : **</v>
      </c>
      <c r="T1048" s="277" t="str">
        <f t="shared" si="83"/>
        <v/>
      </c>
      <c r="U1048" s="306"/>
    </row>
    <row r="1049" spans="1:21" x14ac:dyDescent="0.25">
      <c r="A1049" s="277" t="s">
        <v>2208</v>
      </c>
      <c r="C1049" s="251" t="s">
        <v>1005</v>
      </c>
      <c r="D1049" s="251" t="s">
        <v>1074</v>
      </c>
      <c r="E1049" s="251" t="s">
        <v>1075</v>
      </c>
      <c r="F1049" s="193" t="s">
        <v>1054</v>
      </c>
      <c r="G1049" s="193"/>
      <c r="H1049" s="193" t="s">
        <v>1055</v>
      </c>
      <c r="I1049" s="201"/>
      <c r="J1049" s="43">
        <v>749</v>
      </c>
      <c r="K1049" s="193" t="s">
        <v>332</v>
      </c>
      <c r="L1049" s="188"/>
      <c r="N1049" s="211" t="s">
        <v>2206</v>
      </c>
      <c r="O1049" s="211" t="str">
        <f>INDEX('Standard Descriptions'!$E:$E,MATCH(Guidance!E1049,'Standard Descriptions'!$C:$C,0))</f>
        <v xml:space="preserve"> This policy increases the tax rate for the selected fuel type(s).  It is expressed as a percentage of the BAU Scenario price, which includes sales and excise taxes. // </v>
      </c>
      <c r="P1049" s="290" t="s">
        <v>2207</v>
      </c>
      <c r="Q1049" s="290" t="s">
        <v>310</v>
      </c>
      <c r="R1049" s="290" t="str">
        <f t="shared" si="85"/>
        <v xml:space="preserve">Hydrogen </v>
      </c>
      <c r="S1049" s="290" t="str">
        <f t="shared" si="84"/>
        <v>//**Hydrogen : **</v>
      </c>
      <c r="T1049" s="277" t="str">
        <f t="shared" si="83"/>
        <v/>
      </c>
    </row>
    <row r="1050" spans="1:21" s="293" customFormat="1" ht="75" x14ac:dyDescent="0.25">
      <c r="A1050" s="293" t="s">
        <v>2205</v>
      </c>
      <c r="B1050" s="279"/>
      <c r="C1050" s="293" t="s">
        <v>1086</v>
      </c>
      <c r="D1050" s="293" t="s">
        <v>1087</v>
      </c>
      <c r="E1050" s="293" t="s">
        <v>1088</v>
      </c>
      <c r="M1050" s="279"/>
      <c r="N1050" s="294" t="s">
        <v>2206</v>
      </c>
      <c r="O1050" s="294" t="str">
        <f>INDEX('Standard Descriptions'!$E:$E,MATCH(Guidance!E1050,'Standard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0" s="292" t="s">
        <v>2207</v>
      </c>
      <c r="Q1050" s="292" t="s">
        <v>310</v>
      </c>
      <c r="S1050" s="292" t="str">
        <f t="shared" si="84"/>
        <v/>
      </c>
      <c r="T1050" s="292" t="str">
        <f t="shared" si="83"/>
        <v/>
      </c>
      <c r="U1050" s="305" t="str">
        <f>N1050&amp;O1050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row>
    <row r="1051" spans="1:21" x14ac:dyDescent="0.25">
      <c r="A1051" s="277" t="s">
        <v>2208</v>
      </c>
      <c r="C1051" s="183" t="s">
        <v>1086</v>
      </c>
      <c r="D1051" s="183" t="s">
        <v>1087</v>
      </c>
      <c r="E1051" s="183" t="s">
        <v>1088</v>
      </c>
      <c r="F1051" s="186" t="s">
        <v>493</v>
      </c>
      <c r="G1051" s="186"/>
      <c r="H1051" s="186" t="s">
        <v>1089</v>
      </c>
      <c r="I1051" s="186"/>
      <c r="J1051" s="43">
        <v>85</v>
      </c>
      <c r="K1051" s="186" t="s">
        <v>310</v>
      </c>
      <c r="L1051" s="188" t="s">
        <v>2236</v>
      </c>
      <c r="N1051" s="211" t="s">
        <v>2206</v>
      </c>
      <c r="O1051" s="211" t="str">
        <f>INDEX('Standard Descriptions'!$E:$E,MATCH(Guidance!E1051,'Standard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1" s="290" t="s">
        <v>2207</v>
      </c>
      <c r="Q1051" s="290" t="s">
        <v>310</v>
      </c>
      <c r="R1051" s="290" t="str">
        <f t="shared" ref="R1051:R1057" si="86">H1051&amp;" "&amp;I1051</f>
        <v xml:space="preserve">Buildings: Heating </v>
      </c>
      <c r="S1051" s="290" t="str">
        <f t="shared" si="84"/>
        <v>//**Buildings: Heating : **</v>
      </c>
      <c r="T1051" s="277" t="str">
        <f t="shared" si="83"/>
        <v>//**Buildings: Heating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2" spans="1:21" x14ac:dyDescent="0.25">
      <c r="A1052" s="277" t="s">
        <v>2208</v>
      </c>
      <c r="C1052" s="191" t="s">
        <v>1086</v>
      </c>
      <c r="D1052" s="191" t="s">
        <v>1087</v>
      </c>
      <c r="E1052" s="191" t="s">
        <v>1088</v>
      </c>
      <c r="F1052" s="186" t="s">
        <v>501</v>
      </c>
      <c r="G1052" s="186"/>
      <c r="H1052" s="186" t="s">
        <v>1096</v>
      </c>
      <c r="I1052" s="186"/>
      <c r="J1052" s="43">
        <v>86</v>
      </c>
      <c r="K1052" s="186" t="s">
        <v>310</v>
      </c>
      <c r="L1052" s="188" t="s">
        <v>2236</v>
      </c>
      <c r="N1052" s="211" t="s">
        <v>2206</v>
      </c>
      <c r="O1052" s="211" t="str">
        <f>INDEX('Standard Descriptions'!$E:$E,MATCH(Guidance!E1052,'Standard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2" s="290" t="s">
        <v>2207</v>
      </c>
      <c r="Q1052" s="290" t="s">
        <v>310</v>
      </c>
      <c r="R1052" s="290" t="str">
        <f t="shared" si="86"/>
        <v xml:space="preserve">Buildings: Cooling and Ventilation </v>
      </c>
      <c r="S1052" s="290" t="str">
        <f t="shared" si="84"/>
        <v>//**Buildings: Cooling and Ventilation : **</v>
      </c>
      <c r="T1052" s="277" t="str">
        <f t="shared" si="83"/>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3" spans="1:21" x14ac:dyDescent="0.25">
      <c r="A1053" s="277" t="s">
        <v>2208</v>
      </c>
      <c r="C1053" s="191" t="s">
        <v>1086</v>
      </c>
      <c r="D1053" s="191" t="s">
        <v>1087</v>
      </c>
      <c r="E1053" s="191" t="s">
        <v>1088</v>
      </c>
      <c r="F1053" s="186" t="s">
        <v>523</v>
      </c>
      <c r="G1053" s="186"/>
      <c r="H1053" s="186" t="s">
        <v>1098</v>
      </c>
      <c r="I1053" s="186"/>
      <c r="J1053" s="43">
        <v>87</v>
      </c>
      <c r="K1053" s="186" t="s">
        <v>310</v>
      </c>
      <c r="L1053" s="188" t="s">
        <v>2236</v>
      </c>
      <c r="N1053" s="211" t="s">
        <v>2206</v>
      </c>
      <c r="O1053" s="211" t="str">
        <f>INDEX('Standard Descriptions'!$E:$E,MATCH(Guidance!E1053,'Standard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3" s="290" t="s">
        <v>2207</v>
      </c>
      <c r="Q1053" s="290" t="s">
        <v>310</v>
      </c>
      <c r="R1053" s="290" t="str">
        <f t="shared" si="86"/>
        <v xml:space="preserve">Buildings: Envelope </v>
      </c>
      <c r="S1053" s="290" t="str">
        <f t="shared" si="84"/>
        <v>//**Buildings: Envelope : **</v>
      </c>
      <c r="T1053" s="277" t="str">
        <f t="shared" si="83"/>
        <v>//**Buildings: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4" spans="1:21" x14ac:dyDescent="0.25">
      <c r="A1054" s="277" t="s">
        <v>2208</v>
      </c>
      <c r="C1054" s="191" t="s">
        <v>1086</v>
      </c>
      <c r="D1054" s="191" t="s">
        <v>1087</v>
      </c>
      <c r="E1054" s="191" t="s">
        <v>1088</v>
      </c>
      <c r="F1054" s="186" t="s">
        <v>503</v>
      </c>
      <c r="G1054" s="186"/>
      <c r="H1054" s="186" t="s">
        <v>1100</v>
      </c>
      <c r="I1054" s="186"/>
      <c r="J1054" s="43">
        <v>88</v>
      </c>
      <c r="K1054" s="186" t="s">
        <v>310</v>
      </c>
      <c r="L1054" s="188" t="s">
        <v>2236</v>
      </c>
      <c r="N1054" s="211" t="s">
        <v>2206</v>
      </c>
      <c r="O1054" s="211" t="str">
        <f>INDEX('Standard Descriptions'!$E:$E,MATCH(Guidance!E1054,'Standard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4" s="290" t="s">
        <v>2207</v>
      </c>
      <c r="Q1054" s="290" t="s">
        <v>310</v>
      </c>
      <c r="R1054" s="290" t="str">
        <f t="shared" si="86"/>
        <v xml:space="preserve">Buildings: Lighting </v>
      </c>
      <c r="S1054" s="290" t="str">
        <f t="shared" si="84"/>
        <v>//**Buildings: Lighting : **</v>
      </c>
      <c r="T1054" s="277" t="str">
        <f t="shared" si="83"/>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5" spans="1:21" x14ac:dyDescent="0.25">
      <c r="A1055" s="277" t="s">
        <v>2208</v>
      </c>
      <c r="C1055" s="191" t="s">
        <v>1086</v>
      </c>
      <c r="D1055" s="191" t="s">
        <v>1087</v>
      </c>
      <c r="E1055" s="191" t="s">
        <v>1088</v>
      </c>
      <c r="F1055" s="186" t="s">
        <v>505</v>
      </c>
      <c r="G1055" s="186"/>
      <c r="H1055" s="186" t="s">
        <v>1102</v>
      </c>
      <c r="I1055" s="186"/>
      <c r="J1055" s="43">
        <v>89</v>
      </c>
      <c r="K1055" s="186" t="s">
        <v>310</v>
      </c>
      <c r="L1055" s="188" t="s">
        <v>2236</v>
      </c>
      <c r="N1055" s="211" t="s">
        <v>2206</v>
      </c>
      <c r="O1055" s="211" t="str">
        <f>INDEX('Standard Descriptions'!$E:$E,MATCH(Guidance!E1055,'Standard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5" s="290" t="s">
        <v>2207</v>
      </c>
      <c r="Q1055" s="290" t="s">
        <v>310</v>
      </c>
      <c r="R1055" s="290" t="str">
        <f t="shared" si="86"/>
        <v xml:space="preserve">Buildings: Appliances </v>
      </c>
      <c r="S1055" s="290" t="str">
        <f t="shared" si="84"/>
        <v>//**Buildings: Appliances : **</v>
      </c>
      <c r="T1055" s="277" t="str">
        <f t="shared" si="83"/>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6" spans="1:21" x14ac:dyDescent="0.25">
      <c r="A1056" s="277" t="s">
        <v>2208</v>
      </c>
      <c r="C1056" s="191" t="s">
        <v>1086</v>
      </c>
      <c r="D1056" s="191" t="s">
        <v>1087</v>
      </c>
      <c r="E1056" s="191" t="s">
        <v>1088</v>
      </c>
      <c r="F1056" s="186" t="s">
        <v>507</v>
      </c>
      <c r="G1056" s="186"/>
      <c r="H1056" s="186" t="s">
        <v>1104</v>
      </c>
      <c r="I1056" s="186"/>
      <c r="J1056" s="43">
        <v>90</v>
      </c>
      <c r="K1056" s="186" t="s">
        <v>310</v>
      </c>
      <c r="L1056" s="188" t="s">
        <v>2236</v>
      </c>
      <c r="N1056" s="211" t="s">
        <v>2206</v>
      </c>
      <c r="O1056" s="211" t="str">
        <f>INDEX('Standard Descriptions'!$E:$E,MATCH(Guidance!E1056,'Standard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6" s="290" t="s">
        <v>2207</v>
      </c>
      <c r="Q1056" s="290" t="s">
        <v>310</v>
      </c>
      <c r="R1056" s="290" t="str">
        <f t="shared" si="86"/>
        <v xml:space="preserve">Buildings: Other Components </v>
      </c>
      <c r="S1056" s="290" t="str">
        <f t="shared" si="84"/>
        <v>//**Buildings: Other Components : **</v>
      </c>
      <c r="T1056" s="277" t="str">
        <f t="shared" si="83"/>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7" spans="1:21" s="292" customFormat="1" ht="75" x14ac:dyDescent="0.25">
      <c r="A1057" s="293" t="s">
        <v>2205</v>
      </c>
      <c r="B1057" s="279"/>
      <c r="C1057" s="333" t="s">
        <v>1086</v>
      </c>
      <c r="D1057" s="333" t="s">
        <v>1087</v>
      </c>
      <c r="E1057" s="312" t="s">
        <v>1106</v>
      </c>
      <c r="F1057" s="313"/>
      <c r="G1057" s="313"/>
      <c r="H1057" s="313" t="s">
        <v>619</v>
      </c>
      <c r="I1057" s="313"/>
      <c r="J1057" s="325">
        <v>91</v>
      </c>
      <c r="K1057" s="313" t="s">
        <v>310</v>
      </c>
      <c r="L1057" s="314" t="s">
        <v>2236</v>
      </c>
      <c r="M1057" s="278"/>
      <c r="N1057" s="294" t="s">
        <v>2206</v>
      </c>
      <c r="O1057" s="294" t="str">
        <f>INDEX('Standard Descriptions'!$E:$E,MATCH(Guidance!E1057,'Standard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7" s="292" t="s">
        <v>2207</v>
      </c>
      <c r="Q1057" s="292" t="s">
        <v>310</v>
      </c>
      <c r="R1057" s="292" t="str">
        <f t="shared" si="86"/>
        <v xml:space="preserve">Carbon Capture and Sequestration </v>
      </c>
      <c r="S1057" s="292" t="str">
        <f t="shared" si="84"/>
        <v>//**Carbon Capture and Sequestration : **</v>
      </c>
      <c r="T1057" s="292" t="str">
        <f t="shared" si="83"/>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1057" s="305" t="str">
        <f>N1057&amp;O1057&amp;P1057&amp;T1057</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8" spans="1:21" s="292" customFormat="1" ht="409.5" x14ac:dyDescent="0.25">
      <c r="A1058" s="293" t="s">
        <v>2205</v>
      </c>
      <c r="B1058" s="279"/>
      <c r="C1058" s="293" t="s">
        <v>1086</v>
      </c>
      <c r="D1058" s="293" t="s">
        <v>1087</v>
      </c>
      <c r="E1058" s="293" t="s">
        <v>1109</v>
      </c>
      <c r="M1058" s="278"/>
      <c r="N1058" s="294" t="s">
        <v>2206</v>
      </c>
      <c r="O1058" s="294" t="str">
        <f>INDEX('Standard Descriptions'!$E:$E,MATCH(Guidance!E1058,'Standard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8" s="292" t="s">
        <v>2207</v>
      </c>
      <c r="Q1058" s="292" t="s">
        <v>310</v>
      </c>
      <c r="S1058" s="292" t="str">
        <f t="shared" si="84"/>
        <v/>
      </c>
      <c r="T1058" s="292" t="str">
        <f t="shared" si="83"/>
        <v/>
      </c>
      <c r="U1058" s="305" t="str">
        <f>N1058&amp;O1058&amp;P1058&amp;T1059&amp;T1060&amp;T1061&amp;T1062&amp;T1063&amp;T1064&amp;T1065&amp;T1066&amp;T1067&amp;T1068&amp;T1069</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9" spans="1:21" x14ac:dyDescent="0.25">
      <c r="A1059" s="277" t="s">
        <v>2208</v>
      </c>
      <c r="C1059" s="183" t="s">
        <v>1086</v>
      </c>
      <c r="D1059" s="191" t="s">
        <v>1087</v>
      </c>
      <c r="E1059" s="183" t="s">
        <v>1109</v>
      </c>
      <c r="F1059" s="186" t="s">
        <v>578</v>
      </c>
      <c r="G1059" s="186"/>
      <c r="H1059" s="193" t="s">
        <v>1110</v>
      </c>
      <c r="I1059" s="186"/>
      <c r="J1059" s="43">
        <v>92</v>
      </c>
      <c r="K1059" s="186" t="s">
        <v>310</v>
      </c>
      <c r="L1059" s="188" t="s">
        <v>2236</v>
      </c>
      <c r="N1059" s="211" t="s">
        <v>2206</v>
      </c>
      <c r="O1059" s="211" t="str">
        <f>INDEX('Standard Descriptions'!$E:$E,MATCH(Guidance!E1059,'Standard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9" s="290" t="s">
        <v>2207</v>
      </c>
      <c r="Q1059" s="290" t="s">
        <v>310</v>
      </c>
      <c r="R1059" s="290" t="str">
        <f t="shared" ref="R1059:R1069" si="87">H1059&amp;" "&amp;I1059</f>
        <v xml:space="preserve">Electricity: Hard Coal </v>
      </c>
      <c r="S1059" s="290" t="str">
        <f t="shared" si="84"/>
        <v>//**Electricity: Hard Coal : **</v>
      </c>
      <c r="T1059" s="277" t="str">
        <f t="shared" si="83"/>
        <v>//**Electricity: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0" spans="1:21" x14ac:dyDescent="0.25">
      <c r="A1060" s="277" t="s">
        <v>2208</v>
      </c>
      <c r="C1060" s="191" t="s">
        <v>1086</v>
      </c>
      <c r="D1060" s="191" t="s">
        <v>1087</v>
      </c>
      <c r="E1060" s="191" t="s">
        <v>1109</v>
      </c>
      <c r="F1060" s="193" t="s">
        <v>585</v>
      </c>
      <c r="G1060" s="201"/>
      <c r="H1060" s="193" t="s">
        <v>1113</v>
      </c>
      <c r="I1060" s="186"/>
      <c r="J1060" s="43">
        <v>93</v>
      </c>
      <c r="K1060" s="186" t="s">
        <v>310</v>
      </c>
      <c r="L1060" s="188" t="s">
        <v>2236</v>
      </c>
      <c r="N1060" s="211" t="s">
        <v>2206</v>
      </c>
      <c r="O1060" s="211" t="str">
        <f>INDEX('Standard Descriptions'!$E:$E,MATCH(Guidance!E1060,'Standard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0" s="290" t="s">
        <v>2207</v>
      </c>
      <c r="Q1060" s="290" t="s">
        <v>310</v>
      </c>
      <c r="R1060" s="290" t="str">
        <f t="shared" si="87"/>
        <v xml:space="preserve">Electricity: Natural Gas Nonpeaker </v>
      </c>
      <c r="S1060" s="290" t="str">
        <f t="shared" si="84"/>
        <v>//**Electricity: Natural Gas Nonpeaker : **</v>
      </c>
      <c r="T1060" s="277" t="str">
        <f t="shared" si="83"/>
        <v>//**Electricity: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1" spans="1:21" x14ac:dyDescent="0.25">
      <c r="A1061" s="277" t="s">
        <v>2208</v>
      </c>
      <c r="C1061" s="191" t="s">
        <v>1086</v>
      </c>
      <c r="D1061" s="191" t="s">
        <v>1087</v>
      </c>
      <c r="E1061" s="191" t="s">
        <v>1109</v>
      </c>
      <c r="F1061" s="193" t="s">
        <v>588</v>
      </c>
      <c r="G1061" s="201"/>
      <c r="H1061" s="193" t="s">
        <v>1115</v>
      </c>
      <c r="I1061" s="186"/>
      <c r="J1061" s="43">
        <v>94</v>
      </c>
      <c r="K1061" s="186" t="s">
        <v>310</v>
      </c>
      <c r="L1061" s="188" t="s">
        <v>2236</v>
      </c>
      <c r="N1061" s="211" t="s">
        <v>2206</v>
      </c>
      <c r="O1061" s="211" t="str">
        <f>INDEX('Standard Descriptions'!$E:$E,MATCH(Guidance!E1061,'Standard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1" s="290" t="s">
        <v>2207</v>
      </c>
      <c r="Q1061" s="290" t="s">
        <v>310</v>
      </c>
      <c r="R1061" s="290" t="str">
        <f t="shared" si="87"/>
        <v xml:space="preserve">Electricity: Nuclear </v>
      </c>
      <c r="S1061" s="290" t="str">
        <f t="shared" si="84"/>
        <v>//**Electricity: Nuclear : **</v>
      </c>
      <c r="T1061" s="277" t="str">
        <f t="shared" si="83"/>
        <v>//**Electricity: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2" spans="1:21" x14ac:dyDescent="0.25">
      <c r="A1062" s="277" t="s">
        <v>2208</v>
      </c>
      <c r="C1062" s="191" t="s">
        <v>1086</v>
      </c>
      <c r="D1062" s="191" t="s">
        <v>1087</v>
      </c>
      <c r="E1062" s="191" t="s">
        <v>1109</v>
      </c>
      <c r="F1062" s="193" t="s">
        <v>591</v>
      </c>
      <c r="G1062" s="201"/>
      <c r="H1062" s="193" t="s">
        <v>1117</v>
      </c>
      <c r="I1062" s="186"/>
      <c r="J1062" s="43">
        <v>95</v>
      </c>
      <c r="K1062" s="186" t="s">
        <v>310</v>
      </c>
      <c r="L1062" s="188" t="s">
        <v>2236</v>
      </c>
      <c r="N1062" s="211" t="s">
        <v>2206</v>
      </c>
      <c r="O1062" s="211" t="str">
        <f>INDEX('Standard Descriptions'!$E:$E,MATCH(Guidance!E1062,'Standard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2" s="290" t="s">
        <v>2207</v>
      </c>
      <c r="Q1062" s="290" t="s">
        <v>310</v>
      </c>
      <c r="R1062" s="290" t="str">
        <f t="shared" si="87"/>
        <v xml:space="preserve">Electricity: Hydro </v>
      </c>
      <c r="S1062" s="290" t="str">
        <f t="shared" si="84"/>
        <v>//**Electricity: Hydro : **</v>
      </c>
      <c r="T1062" s="277" t="str">
        <f t="shared" si="83"/>
        <v>//**Electricity: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3" spans="1:21" x14ac:dyDescent="0.25">
      <c r="A1063" s="277" t="s">
        <v>2208</v>
      </c>
      <c r="C1063" s="191" t="s">
        <v>1086</v>
      </c>
      <c r="D1063" s="191" t="s">
        <v>1087</v>
      </c>
      <c r="E1063" s="191" t="s">
        <v>1109</v>
      </c>
      <c r="F1063" s="193" t="s">
        <v>594</v>
      </c>
      <c r="G1063" s="201"/>
      <c r="H1063" s="193" t="s">
        <v>1119</v>
      </c>
      <c r="I1063" s="186"/>
      <c r="J1063" s="43">
        <v>96</v>
      </c>
      <c r="K1063" s="186" t="s">
        <v>310</v>
      </c>
      <c r="L1063" s="188" t="s">
        <v>2236</v>
      </c>
      <c r="N1063" s="211" t="s">
        <v>2206</v>
      </c>
      <c r="O1063" s="211" t="str">
        <f>INDEX('Standard Descriptions'!$E:$E,MATCH(Guidance!E1063,'Standard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3" s="290" t="s">
        <v>2207</v>
      </c>
      <c r="Q1063" s="290" t="s">
        <v>310</v>
      </c>
      <c r="R1063" s="290" t="str">
        <f t="shared" si="87"/>
        <v xml:space="preserve">Electricity: Onshore Wind </v>
      </c>
      <c r="S1063" s="290" t="str">
        <f t="shared" si="84"/>
        <v>//**Electricity: Onshore Wind : **</v>
      </c>
      <c r="T1063" s="277" t="str">
        <f t="shared" si="83"/>
        <v>//**Electricity: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4" spans="1:21" x14ac:dyDescent="0.25">
      <c r="A1064" s="277" t="s">
        <v>2208</v>
      </c>
      <c r="C1064" s="191" t="s">
        <v>1086</v>
      </c>
      <c r="D1064" s="191" t="s">
        <v>1087</v>
      </c>
      <c r="E1064" s="191" t="s">
        <v>1109</v>
      </c>
      <c r="F1064" s="193" t="s">
        <v>596</v>
      </c>
      <c r="G1064" s="201"/>
      <c r="H1064" s="193" t="s">
        <v>1121</v>
      </c>
      <c r="I1064" s="186"/>
      <c r="J1064" s="43">
        <v>97</v>
      </c>
      <c r="K1064" s="186" t="s">
        <v>310</v>
      </c>
      <c r="L1064" s="188" t="s">
        <v>2236</v>
      </c>
      <c r="N1064" s="211" t="s">
        <v>2206</v>
      </c>
      <c r="O1064" s="211" t="str">
        <f>INDEX('Standard Descriptions'!$E:$E,MATCH(Guidance!E1064,'Standard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4" s="290" t="s">
        <v>2207</v>
      </c>
      <c r="Q1064" s="290" t="s">
        <v>310</v>
      </c>
      <c r="R1064" s="290" t="str">
        <f t="shared" si="87"/>
        <v xml:space="preserve">Electricity: Solar PV </v>
      </c>
      <c r="S1064" s="290" t="str">
        <f t="shared" si="84"/>
        <v>//**Electricity: Solar PV : **</v>
      </c>
      <c r="T1064" s="277" t="str">
        <f t="shared" si="83"/>
        <v>//**Electricity: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5" spans="1:21" x14ac:dyDescent="0.25">
      <c r="A1065" s="277" t="s">
        <v>2208</v>
      </c>
      <c r="C1065" s="191" t="s">
        <v>1086</v>
      </c>
      <c r="D1065" s="191" t="s">
        <v>1087</v>
      </c>
      <c r="E1065" s="191" t="s">
        <v>1109</v>
      </c>
      <c r="F1065" s="193" t="s">
        <v>598</v>
      </c>
      <c r="G1065" s="201"/>
      <c r="H1065" s="193" t="s">
        <v>1123</v>
      </c>
      <c r="I1065" s="186"/>
      <c r="J1065" s="43">
        <v>98</v>
      </c>
      <c r="K1065" s="186" t="s">
        <v>310</v>
      </c>
      <c r="L1065" s="188" t="s">
        <v>2236</v>
      </c>
      <c r="N1065" s="211" t="s">
        <v>2206</v>
      </c>
      <c r="O1065" s="211" t="str">
        <f>INDEX('Standard Descriptions'!$E:$E,MATCH(Guidance!E1065,'Standard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5" s="290" t="s">
        <v>2207</v>
      </c>
      <c r="Q1065" s="290" t="s">
        <v>310</v>
      </c>
      <c r="R1065" s="290" t="str">
        <f t="shared" si="87"/>
        <v xml:space="preserve">Electricity: Solar Thermal </v>
      </c>
      <c r="S1065" s="290" t="str">
        <f t="shared" si="84"/>
        <v>//**Electricity: Solar Thermal : **</v>
      </c>
      <c r="T1065" s="277" t="str">
        <f t="shared" si="83"/>
        <v>//**Electricity: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6" spans="1:21" x14ac:dyDescent="0.25">
      <c r="A1066" s="277" t="s">
        <v>2208</v>
      </c>
      <c r="C1066" s="191" t="s">
        <v>1086</v>
      </c>
      <c r="D1066" s="191" t="s">
        <v>1087</v>
      </c>
      <c r="E1066" s="191" t="s">
        <v>1109</v>
      </c>
      <c r="F1066" s="193" t="s">
        <v>600</v>
      </c>
      <c r="G1066" s="201"/>
      <c r="H1066" s="193" t="s">
        <v>1125</v>
      </c>
      <c r="I1066" s="186"/>
      <c r="J1066" s="43">
        <v>99</v>
      </c>
      <c r="K1066" s="186" t="s">
        <v>310</v>
      </c>
      <c r="L1066" s="188" t="s">
        <v>2236</v>
      </c>
      <c r="N1066" s="211" t="s">
        <v>2206</v>
      </c>
      <c r="O1066" s="211" t="str">
        <f>INDEX('Standard Descriptions'!$E:$E,MATCH(Guidance!E1066,'Standard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6" s="290" t="s">
        <v>2207</v>
      </c>
      <c r="Q1066" s="290" t="s">
        <v>310</v>
      </c>
      <c r="R1066" s="290" t="str">
        <f t="shared" si="87"/>
        <v xml:space="preserve">Electricity: Biomass </v>
      </c>
      <c r="S1066" s="290" t="str">
        <f t="shared" si="84"/>
        <v>//**Electricity: Biomass : **</v>
      </c>
      <c r="T1066" s="277" t="str">
        <f t="shared" si="83"/>
        <v>//**Electricity: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7" spans="1:21" x14ac:dyDescent="0.25">
      <c r="A1067" s="277" t="s">
        <v>2208</v>
      </c>
      <c r="C1067" s="191" t="s">
        <v>1086</v>
      </c>
      <c r="D1067" s="191" t="s">
        <v>1087</v>
      </c>
      <c r="E1067" s="191" t="s">
        <v>1109</v>
      </c>
      <c r="F1067" s="193" t="s">
        <v>606</v>
      </c>
      <c r="G1067" s="201"/>
      <c r="H1067" s="193" t="s">
        <v>1127</v>
      </c>
      <c r="I1067" s="186"/>
      <c r="J1067" s="43">
        <v>192</v>
      </c>
      <c r="K1067" s="186" t="s">
        <v>310</v>
      </c>
      <c r="L1067" s="188" t="s">
        <v>2236</v>
      </c>
      <c r="N1067" s="211" t="s">
        <v>2206</v>
      </c>
      <c r="O1067" s="211" t="str">
        <f>INDEX('Standard Descriptions'!$E:$E,MATCH(Guidance!E1067,'Standard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7" s="290" t="s">
        <v>2207</v>
      </c>
      <c r="Q1067" s="290" t="s">
        <v>310</v>
      </c>
      <c r="R1067" s="290" t="str">
        <f t="shared" si="87"/>
        <v xml:space="preserve">Electricity: Natural Gas Peaker </v>
      </c>
      <c r="S1067" s="290" t="str">
        <f t="shared" si="84"/>
        <v>//**Electricity: Natural Gas Peaker : **</v>
      </c>
      <c r="T1067" s="277" t="str">
        <f t="shared" si="83"/>
        <v>//**Electricity: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8" spans="1:21" x14ac:dyDescent="0.25">
      <c r="A1068" s="277" t="s">
        <v>2208</v>
      </c>
      <c r="C1068" s="191" t="s">
        <v>1086</v>
      </c>
      <c r="D1068" s="191" t="s">
        <v>1087</v>
      </c>
      <c r="E1068" s="191" t="s">
        <v>1109</v>
      </c>
      <c r="F1068" s="193" t="s">
        <v>608</v>
      </c>
      <c r="G1068" s="201"/>
      <c r="H1068" s="193" t="s">
        <v>1129</v>
      </c>
      <c r="I1068" s="186"/>
      <c r="J1068" s="43">
        <v>180</v>
      </c>
      <c r="K1068" s="186" t="s">
        <v>310</v>
      </c>
      <c r="L1068" s="188" t="s">
        <v>2236</v>
      </c>
      <c r="N1068" s="211" t="s">
        <v>2206</v>
      </c>
      <c r="O1068" s="211" t="str">
        <f>INDEX('Standard Descriptions'!$E:$E,MATCH(Guidance!E1068,'Standard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8" s="290" t="s">
        <v>2207</v>
      </c>
      <c r="Q1068" s="290" t="s">
        <v>310</v>
      </c>
      <c r="R1068" s="290" t="str">
        <f t="shared" si="87"/>
        <v xml:space="preserve">Electricity: Lignite </v>
      </c>
      <c r="S1068" s="290" t="str">
        <f t="shared" si="84"/>
        <v>//**Electricity: Lignite : **</v>
      </c>
      <c r="T1068" s="277" t="str">
        <f t="shared" si="83"/>
        <v>//**Electricity: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9" spans="1:21" x14ac:dyDescent="0.25">
      <c r="A1069" s="277" t="s">
        <v>2208</v>
      </c>
      <c r="C1069" s="191" t="s">
        <v>1086</v>
      </c>
      <c r="D1069" s="191" t="s">
        <v>1087</v>
      </c>
      <c r="E1069" s="191" t="s">
        <v>1109</v>
      </c>
      <c r="F1069" s="193" t="s">
        <v>611</v>
      </c>
      <c r="G1069" s="201"/>
      <c r="H1069" s="193" t="s">
        <v>1131</v>
      </c>
      <c r="I1069" s="186"/>
      <c r="J1069" s="43">
        <v>183</v>
      </c>
      <c r="K1069" s="186" t="s">
        <v>310</v>
      </c>
      <c r="L1069" s="188" t="s">
        <v>2236</v>
      </c>
      <c r="N1069" s="211" t="s">
        <v>2206</v>
      </c>
      <c r="O1069" s="211" t="str">
        <f>INDEX('Standard Descriptions'!$E:$E,MATCH(Guidance!E1069,'Standard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9" s="290" t="s">
        <v>2207</v>
      </c>
      <c r="Q1069" s="290" t="s">
        <v>310</v>
      </c>
      <c r="R1069" s="290" t="str">
        <f t="shared" si="87"/>
        <v xml:space="preserve">Electricity: Offshore Wind </v>
      </c>
      <c r="S1069" s="290" t="str">
        <f t="shared" si="84"/>
        <v>//**Electricity: Offshore Wind : **</v>
      </c>
      <c r="T1069" s="277" t="str">
        <f t="shared" si="83"/>
        <v>//**Electricity: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0" spans="1:21" s="292" customFormat="1" ht="409.5" x14ac:dyDescent="0.25">
      <c r="A1070" s="292" t="s">
        <v>2205</v>
      </c>
      <c r="B1070" s="278"/>
      <c r="C1070" s="292" t="s">
        <v>1086</v>
      </c>
      <c r="D1070" s="292" t="s">
        <v>1087</v>
      </c>
      <c r="E1070" s="292" t="s">
        <v>1133</v>
      </c>
      <c r="M1070" s="278"/>
      <c r="N1070" s="294" t="s">
        <v>2206</v>
      </c>
      <c r="O1070" s="294" t="str">
        <f>INDEX('Standard Descriptions'!$E:$E,MATCH(Guidance!E1070,'Standard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0" s="292" t="s">
        <v>2207</v>
      </c>
      <c r="Q1070" s="292" t="s">
        <v>310</v>
      </c>
      <c r="S1070" s="292" t="str">
        <f t="shared" si="84"/>
        <v/>
      </c>
      <c r="T1070" s="292" t="str">
        <f t="shared" si="83"/>
        <v/>
      </c>
      <c r="U1070" s="305" t="str">
        <f>N1070&amp;O1070&amp;P1070&amp;T1071&amp;T1072&amp;T1073&amp;T1074&amp;T1075&amp;T1076&amp;T1077&amp;T1078&amp;T1079&amp;T1080&amp;T1081&amp;T1082&amp;T1083&amp;T1084&amp;T1085&amp;T1086&amp;T1087&amp;T1088&amp;T1089&amp;T1090&amp;T1091&amp;T1092&amp;T1093&amp;T1094&amp;T1095</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1" spans="1:21" x14ac:dyDescent="0.25">
      <c r="A1071" s="277" t="s">
        <v>2208</v>
      </c>
      <c r="C1071" s="183" t="s">
        <v>1086</v>
      </c>
      <c r="D1071" s="191" t="s">
        <v>1087</v>
      </c>
      <c r="E1071" s="183" t="s">
        <v>1133</v>
      </c>
      <c r="F1071" s="183" t="s">
        <v>2121</v>
      </c>
      <c r="G1071" s="186"/>
      <c r="H1071" s="193" t="s">
        <v>2120</v>
      </c>
      <c r="I1071" s="186"/>
      <c r="J1071" s="43">
        <v>1462</v>
      </c>
      <c r="K1071" s="186" t="s">
        <v>310</v>
      </c>
      <c r="L1071" s="193" t="s">
        <v>2236</v>
      </c>
      <c r="N1071" s="211" t="s">
        <v>2206</v>
      </c>
      <c r="O1071" s="211" t="str">
        <f>INDEX('Standard Descriptions'!$E:$E,MATCH(Guidance!E1071,'Standard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1" s="290" t="s">
        <v>2207</v>
      </c>
      <c r="Q1071" s="290" t="s">
        <v>310</v>
      </c>
      <c r="R1071" s="290" t="str">
        <f t="shared" ref="R1071" si="88">H1071&amp;" "&amp;I1071</f>
        <v xml:space="preserve">Industry: Agriculture and Forestry </v>
      </c>
      <c r="S1071" s="290" t="str">
        <f t="shared" si="84"/>
        <v>//**Industry: Agriculture and Forestry : **</v>
      </c>
      <c r="T1071" s="277" t="str">
        <f t="shared" si="83"/>
        <v>//**Industry: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2" spans="1:21" x14ac:dyDescent="0.25">
      <c r="A1072" s="277" t="s">
        <v>2208</v>
      </c>
      <c r="C1072" s="191" t="s">
        <v>1086</v>
      </c>
      <c r="D1072" s="191" t="s">
        <v>1087</v>
      </c>
      <c r="E1072" s="191" t="s">
        <v>1133</v>
      </c>
      <c r="F1072" s="183" t="s">
        <v>2119</v>
      </c>
      <c r="G1072" s="186"/>
      <c r="H1072" s="193" t="s">
        <v>2118</v>
      </c>
      <c r="I1072" s="186"/>
      <c r="J1072" s="43">
        <v>1463</v>
      </c>
      <c r="K1072" s="186" t="s">
        <v>310</v>
      </c>
      <c r="L1072" s="201" t="s">
        <v>2236</v>
      </c>
      <c r="N1072" s="211" t="s">
        <v>2206</v>
      </c>
      <c r="O1072" s="211" t="str">
        <f>INDEX('Standard Descriptions'!$E:$E,MATCH(Guidance!E1072,'Standard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2" s="290" t="s">
        <v>2207</v>
      </c>
      <c r="Q1072" s="290" t="s">
        <v>310</v>
      </c>
      <c r="R1072" s="290" t="str">
        <f t="shared" ref="R1072:R1095" si="89">H1072&amp;" "&amp;I1072</f>
        <v xml:space="preserve">Industry: Coal Mining </v>
      </c>
      <c r="S1072" s="290" t="str">
        <f t="shared" ref="S1072:S1095" si="90">IF(R1072="","","//**"&amp;R1072&amp;": **")</f>
        <v>//**Industry: Coal Mining : **</v>
      </c>
      <c r="T1072" s="277" t="str">
        <f t="shared" ref="T1072:T1095" si="91">IF(K1072="Yes",S1072&amp;L1072,"")</f>
        <v>//**Industry: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3" spans="1:20" x14ac:dyDescent="0.25">
      <c r="A1073" s="277" t="s">
        <v>2208</v>
      </c>
      <c r="C1073" s="191" t="s">
        <v>1086</v>
      </c>
      <c r="D1073" s="191" t="s">
        <v>1087</v>
      </c>
      <c r="E1073" s="191" t="s">
        <v>1133</v>
      </c>
      <c r="F1073" s="183" t="s">
        <v>2117</v>
      </c>
      <c r="G1073" s="186"/>
      <c r="H1073" s="193" t="s">
        <v>2116</v>
      </c>
      <c r="I1073" s="186"/>
      <c r="J1073" s="43">
        <v>1464</v>
      </c>
      <c r="K1073" s="186" t="s">
        <v>310</v>
      </c>
      <c r="L1073" s="201" t="s">
        <v>2236</v>
      </c>
      <c r="N1073" s="211" t="s">
        <v>2206</v>
      </c>
      <c r="O1073" s="211" t="str">
        <f>INDEX('Standard Descriptions'!$E:$E,MATCH(Guidance!E1073,'Standard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3" s="290" t="s">
        <v>2207</v>
      </c>
      <c r="Q1073" s="290" t="s">
        <v>310</v>
      </c>
      <c r="R1073" s="290" t="str">
        <f t="shared" si="89"/>
        <v xml:space="preserve">Industry: Oil and Gas Extraction </v>
      </c>
      <c r="S1073" s="290" t="str">
        <f t="shared" si="90"/>
        <v>//**Industry: Oil and Gas Extraction : **</v>
      </c>
      <c r="T1073" s="277" t="str">
        <f t="shared" si="91"/>
        <v>//**Industry: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4" spans="1:20" x14ac:dyDescent="0.25">
      <c r="A1074" s="277" t="s">
        <v>2208</v>
      </c>
      <c r="C1074" s="191" t="s">
        <v>1086</v>
      </c>
      <c r="D1074" s="191" t="s">
        <v>1087</v>
      </c>
      <c r="E1074" s="191" t="s">
        <v>1133</v>
      </c>
      <c r="F1074" s="183" t="s">
        <v>2115</v>
      </c>
      <c r="G1074" s="186"/>
      <c r="H1074" s="193" t="s">
        <v>2114</v>
      </c>
      <c r="I1074" s="186"/>
      <c r="J1074" s="43">
        <v>1465</v>
      </c>
      <c r="K1074" s="186" t="s">
        <v>310</v>
      </c>
      <c r="L1074" s="201" t="s">
        <v>2236</v>
      </c>
      <c r="N1074" s="211" t="s">
        <v>2206</v>
      </c>
      <c r="O1074" s="211" t="str">
        <f>INDEX('Standard Descriptions'!$E:$E,MATCH(Guidance!E1074,'Standard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4" s="290" t="s">
        <v>2207</v>
      </c>
      <c r="Q1074" s="290" t="s">
        <v>310</v>
      </c>
      <c r="R1074" s="290" t="str">
        <f t="shared" si="89"/>
        <v xml:space="preserve">Industry: Other Mining and Quarrying </v>
      </c>
      <c r="S1074" s="290" t="str">
        <f t="shared" si="90"/>
        <v>//**Industry: Other Mining and Quarrying : **</v>
      </c>
      <c r="T1074" s="277" t="str">
        <f t="shared" si="91"/>
        <v>//**Industry: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5" spans="1:20" x14ac:dyDescent="0.25">
      <c r="A1075" s="277" t="s">
        <v>2208</v>
      </c>
      <c r="C1075" s="191" t="s">
        <v>1086</v>
      </c>
      <c r="D1075" s="191" t="s">
        <v>1087</v>
      </c>
      <c r="E1075" s="191" t="s">
        <v>1133</v>
      </c>
      <c r="F1075" s="183" t="s">
        <v>2113</v>
      </c>
      <c r="G1075" s="186"/>
      <c r="H1075" s="193" t="s">
        <v>2112</v>
      </c>
      <c r="I1075" s="186"/>
      <c r="J1075" s="43">
        <v>1466</v>
      </c>
      <c r="K1075" s="186" t="s">
        <v>310</v>
      </c>
      <c r="L1075" s="201" t="s">
        <v>2236</v>
      </c>
      <c r="N1075" s="211" t="s">
        <v>2206</v>
      </c>
      <c r="O1075" s="211" t="str">
        <f>INDEX('Standard Descriptions'!$E:$E,MATCH(Guidance!E1075,'Standard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5" s="290" t="s">
        <v>2207</v>
      </c>
      <c r="Q1075" s="290" t="s">
        <v>310</v>
      </c>
      <c r="R1075" s="290" t="str">
        <f t="shared" si="89"/>
        <v xml:space="preserve">Industry: Food Beverage and Tobacco </v>
      </c>
      <c r="S1075" s="290" t="str">
        <f t="shared" si="90"/>
        <v>//**Industry: Food Beverage and Tobacco : **</v>
      </c>
      <c r="T1075" s="277" t="str">
        <f t="shared" si="91"/>
        <v>//**Industry: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6" spans="1:20" x14ac:dyDescent="0.25">
      <c r="A1076" s="277" t="s">
        <v>2208</v>
      </c>
      <c r="C1076" s="191" t="s">
        <v>1086</v>
      </c>
      <c r="D1076" s="191" t="s">
        <v>1087</v>
      </c>
      <c r="E1076" s="191" t="s">
        <v>1133</v>
      </c>
      <c r="F1076" s="183" t="s">
        <v>2111</v>
      </c>
      <c r="G1076" s="186"/>
      <c r="H1076" s="193" t="s">
        <v>2110</v>
      </c>
      <c r="I1076" s="186"/>
      <c r="J1076" s="43">
        <v>1467</v>
      </c>
      <c r="K1076" s="186" t="s">
        <v>310</v>
      </c>
      <c r="L1076" s="201" t="s">
        <v>2236</v>
      </c>
      <c r="N1076" s="211" t="s">
        <v>2206</v>
      </c>
      <c r="O1076" s="211" t="str">
        <f>INDEX('Standard Descriptions'!$E:$E,MATCH(Guidance!E1076,'Standard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6" s="290" t="s">
        <v>2207</v>
      </c>
      <c r="Q1076" s="290" t="s">
        <v>310</v>
      </c>
      <c r="R1076" s="290" t="str">
        <f t="shared" si="89"/>
        <v xml:space="preserve">Industry: Textiles Apparel and Leather </v>
      </c>
      <c r="S1076" s="290" t="str">
        <f t="shared" si="90"/>
        <v>//**Industry: Textiles Apparel and Leather : **</v>
      </c>
      <c r="T1076" s="277" t="str">
        <f t="shared" si="91"/>
        <v>//**Industry: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7" spans="1:20" x14ac:dyDescent="0.25">
      <c r="A1077" s="277" t="s">
        <v>2208</v>
      </c>
      <c r="C1077" s="191" t="s">
        <v>1086</v>
      </c>
      <c r="D1077" s="191" t="s">
        <v>1087</v>
      </c>
      <c r="E1077" s="191" t="s">
        <v>1133</v>
      </c>
      <c r="F1077" s="183" t="s">
        <v>2109</v>
      </c>
      <c r="G1077" s="186"/>
      <c r="H1077" s="193" t="s">
        <v>2108</v>
      </c>
      <c r="I1077" s="186"/>
      <c r="J1077" s="43">
        <v>1468</v>
      </c>
      <c r="K1077" s="186" t="s">
        <v>310</v>
      </c>
      <c r="L1077" s="201" t="s">
        <v>2236</v>
      </c>
      <c r="N1077" s="211" t="s">
        <v>2206</v>
      </c>
      <c r="O1077" s="211" t="str">
        <f>INDEX('Standard Descriptions'!$E:$E,MATCH(Guidance!E1077,'Standard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7" s="290" t="s">
        <v>2207</v>
      </c>
      <c r="Q1077" s="290" t="s">
        <v>310</v>
      </c>
      <c r="R1077" s="290" t="str">
        <f t="shared" si="89"/>
        <v xml:space="preserve">Industry: Wood Products </v>
      </c>
      <c r="S1077" s="290" t="str">
        <f t="shared" si="90"/>
        <v>//**Industry: Wood Products : **</v>
      </c>
      <c r="T1077" s="277" t="str">
        <f t="shared" si="91"/>
        <v>//**Industry: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8" spans="1:20" x14ac:dyDescent="0.25">
      <c r="A1078" s="277" t="s">
        <v>2208</v>
      </c>
      <c r="C1078" s="191" t="s">
        <v>1086</v>
      </c>
      <c r="D1078" s="191" t="s">
        <v>1087</v>
      </c>
      <c r="E1078" s="191" t="s">
        <v>1133</v>
      </c>
      <c r="F1078" s="183" t="s">
        <v>2107</v>
      </c>
      <c r="G1078" s="186"/>
      <c r="H1078" s="193" t="s">
        <v>2106</v>
      </c>
      <c r="I1078" s="186"/>
      <c r="J1078" s="43">
        <v>1469</v>
      </c>
      <c r="K1078" s="186" t="s">
        <v>310</v>
      </c>
      <c r="L1078" s="201" t="s">
        <v>2236</v>
      </c>
      <c r="N1078" s="211" t="s">
        <v>2206</v>
      </c>
      <c r="O1078" s="211" t="str">
        <f>INDEX('Standard Descriptions'!$E:$E,MATCH(Guidance!E1078,'Standard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8" s="290" t="s">
        <v>2207</v>
      </c>
      <c r="Q1078" s="290" t="s">
        <v>310</v>
      </c>
      <c r="R1078" s="290" t="str">
        <f t="shared" si="89"/>
        <v xml:space="preserve">Industry: Pulp Paper and Printing </v>
      </c>
      <c r="S1078" s="290" t="str">
        <f t="shared" si="90"/>
        <v>//**Industry: Pulp Paper and Printing : **</v>
      </c>
      <c r="T1078" s="277" t="str">
        <f t="shared" si="91"/>
        <v>//**Industry: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9" spans="1:20" x14ac:dyDescent="0.25">
      <c r="A1079" s="277" t="s">
        <v>2208</v>
      </c>
      <c r="C1079" s="191" t="s">
        <v>1086</v>
      </c>
      <c r="D1079" s="191" t="s">
        <v>1087</v>
      </c>
      <c r="E1079" s="191" t="s">
        <v>1133</v>
      </c>
      <c r="F1079" s="183" t="s">
        <v>2105</v>
      </c>
      <c r="G1079" s="186"/>
      <c r="H1079" s="193" t="s">
        <v>2104</v>
      </c>
      <c r="I1079" s="186"/>
      <c r="J1079" s="43">
        <v>1470</v>
      </c>
      <c r="K1079" s="186" t="s">
        <v>310</v>
      </c>
      <c r="L1079" s="201" t="s">
        <v>2236</v>
      </c>
      <c r="N1079" s="211" t="s">
        <v>2206</v>
      </c>
      <c r="O1079" s="211" t="str">
        <f>INDEX('Standard Descriptions'!$E:$E,MATCH(Guidance!E1079,'Standard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9" s="290" t="s">
        <v>2207</v>
      </c>
      <c r="Q1079" s="290" t="s">
        <v>310</v>
      </c>
      <c r="R1079" s="290" t="str">
        <f t="shared" si="89"/>
        <v xml:space="preserve">Industry: Refined Petroleum and Coke </v>
      </c>
      <c r="S1079" s="290" t="str">
        <f t="shared" si="90"/>
        <v>//**Industry: Refined Petroleum and Coke : **</v>
      </c>
      <c r="T1079" s="277" t="str">
        <f t="shared" si="91"/>
        <v>//**Industry: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0" spans="1:20" x14ac:dyDescent="0.25">
      <c r="A1080" s="277" t="s">
        <v>2208</v>
      </c>
      <c r="C1080" s="191" t="s">
        <v>1086</v>
      </c>
      <c r="D1080" s="191" t="s">
        <v>1087</v>
      </c>
      <c r="E1080" s="191" t="s">
        <v>1133</v>
      </c>
      <c r="F1080" s="183" t="s">
        <v>2103</v>
      </c>
      <c r="G1080" s="186"/>
      <c r="H1080" s="193" t="s">
        <v>1141</v>
      </c>
      <c r="I1080" s="186"/>
      <c r="J1080" s="43">
        <v>1471</v>
      </c>
      <c r="K1080" s="186" t="s">
        <v>310</v>
      </c>
      <c r="L1080" s="201" t="s">
        <v>2236</v>
      </c>
      <c r="N1080" s="211" t="s">
        <v>2206</v>
      </c>
      <c r="O1080" s="211" t="str">
        <f>INDEX('Standard Descriptions'!$E:$E,MATCH(Guidance!E1080,'Standard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0" s="290" t="s">
        <v>2207</v>
      </c>
      <c r="Q1080" s="290" t="s">
        <v>310</v>
      </c>
      <c r="R1080" s="290" t="str">
        <f t="shared" si="89"/>
        <v xml:space="preserve">Industry: Chemicals </v>
      </c>
      <c r="S1080" s="290" t="str">
        <f t="shared" si="90"/>
        <v>//**Industry: Chemicals : **</v>
      </c>
      <c r="T1080" s="277" t="str">
        <f t="shared" si="91"/>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1" spans="1:20" x14ac:dyDescent="0.25">
      <c r="A1081" s="277" t="s">
        <v>2208</v>
      </c>
      <c r="C1081" s="191" t="s">
        <v>1086</v>
      </c>
      <c r="D1081" s="191" t="s">
        <v>1087</v>
      </c>
      <c r="E1081" s="191" t="s">
        <v>1133</v>
      </c>
      <c r="F1081" s="183" t="s">
        <v>2102</v>
      </c>
      <c r="G1081" s="186"/>
      <c r="H1081" s="193" t="s">
        <v>2101</v>
      </c>
      <c r="I1081" s="186"/>
      <c r="J1081" s="43">
        <v>1472</v>
      </c>
      <c r="K1081" s="186" t="s">
        <v>310</v>
      </c>
      <c r="L1081" s="201" t="s">
        <v>2236</v>
      </c>
      <c r="N1081" s="211" t="s">
        <v>2206</v>
      </c>
      <c r="O1081" s="211" t="str">
        <f>INDEX('Standard Descriptions'!$E:$E,MATCH(Guidance!E1081,'Standard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1" s="290" t="s">
        <v>2207</v>
      </c>
      <c r="Q1081" s="290" t="s">
        <v>310</v>
      </c>
      <c r="R1081" s="290" t="str">
        <f t="shared" si="89"/>
        <v xml:space="preserve">Industry: Rubber and Plastic Products </v>
      </c>
      <c r="S1081" s="290" t="str">
        <f t="shared" si="90"/>
        <v>//**Industry: Rubber and Plastic Products : **</v>
      </c>
      <c r="T1081" s="277" t="str">
        <f t="shared" si="91"/>
        <v>//**Industry: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2" spans="1:20" x14ac:dyDescent="0.25">
      <c r="A1082" s="277" t="s">
        <v>2208</v>
      </c>
      <c r="C1082" s="191" t="s">
        <v>1086</v>
      </c>
      <c r="D1082" s="191" t="s">
        <v>1087</v>
      </c>
      <c r="E1082" s="191" t="s">
        <v>1133</v>
      </c>
      <c r="F1082" s="183" t="s">
        <v>2100</v>
      </c>
      <c r="G1082" s="186"/>
      <c r="H1082" s="193" t="s">
        <v>2099</v>
      </c>
      <c r="I1082" s="186"/>
      <c r="J1082" s="43">
        <v>1473</v>
      </c>
      <c r="K1082" s="186" t="s">
        <v>310</v>
      </c>
      <c r="L1082" s="201" t="s">
        <v>2236</v>
      </c>
      <c r="N1082" s="211" t="s">
        <v>2206</v>
      </c>
      <c r="O1082" s="211" t="str">
        <f>INDEX('Standard Descriptions'!$E:$E,MATCH(Guidance!E1082,'Standard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2" s="290" t="s">
        <v>2207</v>
      </c>
      <c r="Q1082" s="290" t="s">
        <v>310</v>
      </c>
      <c r="R1082" s="290" t="str">
        <f t="shared" si="89"/>
        <v xml:space="preserve">Industry: Glass and Glass Products </v>
      </c>
      <c r="S1082" s="290" t="str">
        <f t="shared" si="90"/>
        <v>//**Industry: Glass and Glass Products : **</v>
      </c>
      <c r="T1082" s="277" t="str">
        <f t="shared" si="91"/>
        <v>//**Industry: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3" spans="1:20" x14ac:dyDescent="0.25">
      <c r="A1083" s="277" t="s">
        <v>2208</v>
      </c>
      <c r="C1083" s="191" t="s">
        <v>1086</v>
      </c>
      <c r="D1083" s="191" t="s">
        <v>1087</v>
      </c>
      <c r="E1083" s="191" t="s">
        <v>1133</v>
      </c>
      <c r="F1083" s="183" t="s">
        <v>2098</v>
      </c>
      <c r="G1083" s="186"/>
      <c r="H1083" s="193" t="s">
        <v>2097</v>
      </c>
      <c r="I1083" s="186"/>
      <c r="J1083" s="43">
        <v>1474</v>
      </c>
      <c r="K1083" s="186" t="s">
        <v>310</v>
      </c>
      <c r="L1083" s="201" t="s">
        <v>2236</v>
      </c>
      <c r="N1083" s="211" t="s">
        <v>2206</v>
      </c>
      <c r="O1083" s="211" t="str">
        <f>INDEX('Standard Descriptions'!$E:$E,MATCH(Guidance!E1083,'Standard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3" s="290" t="s">
        <v>2207</v>
      </c>
      <c r="Q1083" s="290" t="s">
        <v>310</v>
      </c>
      <c r="R1083" s="290" t="str">
        <f t="shared" si="89"/>
        <v xml:space="preserve">Industry: Cement and Other Nonmetallic Minerals </v>
      </c>
      <c r="S1083" s="290" t="str">
        <f t="shared" si="90"/>
        <v>//**Industry: Cement and Other Nonmetallic Minerals : **</v>
      </c>
      <c r="T1083" s="277" t="str">
        <f t="shared" si="91"/>
        <v>//**Industry: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4" spans="1:20" x14ac:dyDescent="0.25">
      <c r="A1084" s="277" t="s">
        <v>2208</v>
      </c>
      <c r="C1084" s="191" t="s">
        <v>1086</v>
      </c>
      <c r="D1084" s="191" t="s">
        <v>1087</v>
      </c>
      <c r="E1084" s="191" t="s">
        <v>1133</v>
      </c>
      <c r="F1084" s="183" t="s">
        <v>2096</v>
      </c>
      <c r="G1084" s="186"/>
      <c r="H1084" s="193" t="s">
        <v>1139</v>
      </c>
      <c r="I1084" s="186"/>
      <c r="J1084" s="43">
        <v>1475</v>
      </c>
      <c r="K1084" s="186" t="s">
        <v>310</v>
      </c>
      <c r="L1084" s="201" t="s">
        <v>2236</v>
      </c>
      <c r="N1084" s="211" t="s">
        <v>2206</v>
      </c>
      <c r="O1084" s="211" t="str">
        <f>INDEX('Standard Descriptions'!$E:$E,MATCH(Guidance!E1084,'Standard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4" s="290" t="s">
        <v>2207</v>
      </c>
      <c r="Q1084" s="290" t="s">
        <v>310</v>
      </c>
      <c r="R1084" s="290" t="str">
        <f t="shared" si="89"/>
        <v xml:space="preserve">Industry: Iron and Steel </v>
      </c>
      <c r="S1084" s="290" t="str">
        <f t="shared" si="90"/>
        <v>//**Industry: Iron and Steel : **</v>
      </c>
      <c r="T1084" s="277" t="str">
        <f t="shared" si="91"/>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5" spans="1:20" x14ac:dyDescent="0.25">
      <c r="A1085" s="277" t="s">
        <v>2208</v>
      </c>
      <c r="C1085" s="191" t="s">
        <v>1086</v>
      </c>
      <c r="D1085" s="191" t="s">
        <v>1087</v>
      </c>
      <c r="E1085" s="191" t="s">
        <v>1133</v>
      </c>
      <c r="F1085" s="183" t="s">
        <v>2095</v>
      </c>
      <c r="G1085" s="186"/>
      <c r="H1085" s="193" t="s">
        <v>2094</v>
      </c>
      <c r="I1085" s="186"/>
      <c r="J1085" s="43">
        <v>1476</v>
      </c>
      <c r="K1085" s="186" t="s">
        <v>310</v>
      </c>
      <c r="L1085" s="201" t="s">
        <v>2236</v>
      </c>
      <c r="N1085" s="211" t="s">
        <v>2206</v>
      </c>
      <c r="O1085" s="211" t="str">
        <f>INDEX('Standard Descriptions'!$E:$E,MATCH(Guidance!E1085,'Standard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5" s="290" t="s">
        <v>2207</v>
      </c>
      <c r="Q1085" s="290" t="s">
        <v>310</v>
      </c>
      <c r="R1085" s="290" t="str">
        <f t="shared" si="89"/>
        <v xml:space="preserve">Industry: Other Metals </v>
      </c>
      <c r="S1085" s="290" t="str">
        <f t="shared" si="90"/>
        <v>//**Industry: Other Metals : **</v>
      </c>
      <c r="T1085" s="277" t="str">
        <f t="shared" si="91"/>
        <v>//**Industry: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6" spans="1:20" x14ac:dyDescent="0.25">
      <c r="A1086" s="277" t="s">
        <v>2208</v>
      </c>
      <c r="C1086" s="191" t="s">
        <v>1086</v>
      </c>
      <c r="D1086" s="191" t="s">
        <v>1087</v>
      </c>
      <c r="E1086" s="191" t="s">
        <v>1133</v>
      </c>
      <c r="F1086" s="183" t="s">
        <v>2093</v>
      </c>
      <c r="G1086" s="186"/>
      <c r="H1086" s="193" t="s">
        <v>2092</v>
      </c>
      <c r="I1086" s="186"/>
      <c r="J1086" s="43">
        <v>1477</v>
      </c>
      <c r="K1086" s="186" t="s">
        <v>310</v>
      </c>
      <c r="L1086" s="201" t="s">
        <v>2236</v>
      </c>
      <c r="N1086" s="211" t="s">
        <v>2206</v>
      </c>
      <c r="O1086" s="211" t="str">
        <f>INDEX('Standard Descriptions'!$E:$E,MATCH(Guidance!E1086,'Standard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6" s="290" t="s">
        <v>2207</v>
      </c>
      <c r="Q1086" s="290" t="s">
        <v>310</v>
      </c>
      <c r="R1086" s="290" t="str">
        <f t="shared" si="89"/>
        <v xml:space="preserve">Industry: Metal Products Except Machinery and Vehicles </v>
      </c>
      <c r="S1086" s="290" t="str">
        <f t="shared" si="90"/>
        <v>//**Industry: Metal Products Except Machinery and Vehicles : **</v>
      </c>
      <c r="T1086" s="277" t="str">
        <f t="shared" si="91"/>
        <v>//**Industry: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7" spans="1:20" x14ac:dyDescent="0.25">
      <c r="A1087" s="277" t="s">
        <v>2208</v>
      </c>
      <c r="C1087" s="191" t="s">
        <v>1086</v>
      </c>
      <c r="D1087" s="191" t="s">
        <v>1087</v>
      </c>
      <c r="E1087" s="191" t="s">
        <v>1133</v>
      </c>
      <c r="F1087" s="183" t="s">
        <v>2091</v>
      </c>
      <c r="G1087" s="186"/>
      <c r="H1087" s="193" t="s">
        <v>2090</v>
      </c>
      <c r="I1087" s="186"/>
      <c r="J1087" s="43">
        <v>1478</v>
      </c>
      <c r="K1087" s="186" t="s">
        <v>310</v>
      </c>
      <c r="L1087" s="201" t="s">
        <v>2236</v>
      </c>
      <c r="N1087" s="211" t="s">
        <v>2206</v>
      </c>
      <c r="O1087" s="211" t="str">
        <f>INDEX('Standard Descriptions'!$E:$E,MATCH(Guidance!E1087,'Standard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7" s="290" t="s">
        <v>2207</v>
      </c>
      <c r="Q1087" s="290" t="s">
        <v>310</v>
      </c>
      <c r="R1087" s="290" t="str">
        <f t="shared" si="89"/>
        <v xml:space="preserve">Industry: Computers and Electronics </v>
      </c>
      <c r="S1087" s="290" t="str">
        <f t="shared" si="90"/>
        <v>//**Industry: Computers and Electronics : **</v>
      </c>
      <c r="T1087" s="277" t="str">
        <f t="shared" si="91"/>
        <v>//**Industry: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8" spans="1:20" x14ac:dyDescent="0.25">
      <c r="A1088" s="277" t="s">
        <v>2208</v>
      </c>
      <c r="C1088" s="191" t="s">
        <v>1086</v>
      </c>
      <c r="D1088" s="191" t="s">
        <v>1087</v>
      </c>
      <c r="E1088" s="191" t="s">
        <v>1133</v>
      </c>
      <c r="F1088" s="183" t="s">
        <v>2089</v>
      </c>
      <c r="G1088" s="186"/>
      <c r="H1088" s="193" t="s">
        <v>2088</v>
      </c>
      <c r="I1088" s="186"/>
      <c r="J1088" s="43">
        <v>1479</v>
      </c>
      <c r="K1088" s="186" t="s">
        <v>310</v>
      </c>
      <c r="L1088" s="201" t="s">
        <v>2236</v>
      </c>
      <c r="N1088" s="211" t="s">
        <v>2206</v>
      </c>
      <c r="O1088" s="211" t="str">
        <f>INDEX('Standard Descriptions'!$E:$E,MATCH(Guidance!E1088,'Standard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8" s="290" t="s">
        <v>2207</v>
      </c>
      <c r="Q1088" s="290" t="s">
        <v>310</v>
      </c>
      <c r="R1088" s="290" t="str">
        <f t="shared" si="89"/>
        <v xml:space="preserve">Industry: Appliances and Electrical Equipment </v>
      </c>
      <c r="S1088" s="290" t="str">
        <f t="shared" si="90"/>
        <v>//**Industry: Appliances and Electrical Equipment : **</v>
      </c>
      <c r="T1088" s="277" t="str">
        <f t="shared" si="91"/>
        <v>//**Industry: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9" spans="1:21" x14ac:dyDescent="0.25">
      <c r="A1089" s="277" t="s">
        <v>2208</v>
      </c>
      <c r="C1089" s="191" t="s">
        <v>1086</v>
      </c>
      <c r="D1089" s="191" t="s">
        <v>1087</v>
      </c>
      <c r="E1089" s="191" t="s">
        <v>1133</v>
      </c>
      <c r="F1089" s="183" t="s">
        <v>2087</v>
      </c>
      <c r="G1089" s="186"/>
      <c r="H1089" s="193" t="s">
        <v>2086</v>
      </c>
      <c r="I1089" s="186"/>
      <c r="J1089" s="43">
        <v>1480</v>
      </c>
      <c r="K1089" s="186" t="s">
        <v>310</v>
      </c>
      <c r="L1089" s="201" t="s">
        <v>2236</v>
      </c>
      <c r="N1089" s="211" t="s">
        <v>2206</v>
      </c>
      <c r="O1089" s="211" t="str">
        <f>INDEX('Standard Descriptions'!$E:$E,MATCH(Guidance!E1089,'Standard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9" s="290" t="s">
        <v>2207</v>
      </c>
      <c r="Q1089" s="290" t="s">
        <v>310</v>
      </c>
      <c r="R1089" s="290" t="str">
        <f t="shared" si="89"/>
        <v xml:space="preserve">Industry: Other Machinery </v>
      </c>
      <c r="S1089" s="290" t="str">
        <f t="shared" si="90"/>
        <v>//**Industry: Other Machinery : **</v>
      </c>
      <c r="T1089" s="277" t="str">
        <f t="shared" si="91"/>
        <v>//**Industry: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0" spans="1:21" x14ac:dyDescent="0.25">
      <c r="A1090" s="277" t="s">
        <v>2208</v>
      </c>
      <c r="C1090" s="191" t="s">
        <v>1086</v>
      </c>
      <c r="D1090" s="191" t="s">
        <v>1087</v>
      </c>
      <c r="E1090" s="191" t="s">
        <v>1133</v>
      </c>
      <c r="F1090" s="183" t="s">
        <v>2085</v>
      </c>
      <c r="G1090" s="186"/>
      <c r="H1090" s="193" t="s">
        <v>2084</v>
      </c>
      <c r="I1090" s="186"/>
      <c r="J1090" s="43">
        <v>1481</v>
      </c>
      <c r="K1090" s="186" t="s">
        <v>310</v>
      </c>
      <c r="L1090" s="201" t="s">
        <v>2236</v>
      </c>
      <c r="N1090" s="211" t="s">
        <v>2206</v>
      </c>
      <c r="O1090" s="211" t="str">
        <f>INDEX('Standard Descriptions'!$E:$E,MATCH(Guidance!E1090,'Standard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0" s="290" t="s">
        <v>2207</v>
      </c>
      <c r="Q1090" s="290" t="s">
        <v>310</v>
      </c>
      <c r="R1090" s="290" t="str">
        <f t="shared" si="89"/>
        <v xml:space="preserve">Industry: Road Vehicles </v>
      </c>
      <c r="S1090" s="290" t="str">
        <f t="shared" si="90"/>
        <v>//**Industry: Road Vehicles : **</v>
      </c>
      <c r="T1090" s="277" t="str">
        <f t="shared" si="91"/>
        <v>//**Industry: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1" spans="1:21" x14ac:dyDescent="0.25">
      <c r="A1091" s="277" t="s">
        <v>2208</v>
      </c>
      <c r="C1091" s="191" t="s">
        <v>1086</v>
      </c>
      <c r="D1091" s="191" t="s">
        <v>1087</v>
      </c>
      <c r="E1091" s="191" t="s">
        <v>1133</v>
      </c>
      <c r="F1091" s="183" t="s">
        <v>2083</v>
      </c>
      <c r="G1091" s="186"/>
      <c r="H1091" s="193" t="s">
        <v>2082</v>
      </c>
      <c r="I1091" s="186"/>
      <c r="J1091" s="43">
        <v>1482</v>
      </c>
      <c r="K1091" s="186" t="s">
        <v>310</v>
      </c>
      <c r="L1091" s="201" t="s">
        <v>2236</v>
      </c>
      <c r="N1091" s="211" t="s">
        <v>2206</v>
      </c>
      <c r="O1091" s="211" t="str">
        <f>INDEX('Standard Descriptions'!$E:$E,MATCH(Guidance!E1091,'Standard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1" s="290" t="s">
        <v>2207</v>
      </c>
      <c r="Q1091" s="290" t="s">
        <v>310</v>
      </c>
      <c r="R1091" s="290" t="str">
        <f t="shared" si="89"/>
        <v xml:space="preserve">Industry: Nonroad Vehicles </v>
      </c>
      <c r="S1091" s="290" t="str">
        <f t="shared" si="90"/>
        <v>//**Industry: Nonroad Vehicles : **</v>
      </c>
      <c r="T1091" s="277" t="str">
        <f t="shared" si="91"/>
        <v>//**Industry: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2" spans="1:21" x14ac:dyDescent="0.25">
      <c r="A1092" s="277" t="s">
        <v>2208</v>
      </c>
      <c r="C1092" s="191" t="s">
        <v>1086</v>
      </c>
      <c r="D1092" s="191" t="s">
        <v>1087</v>
      </c>
      <c r="E1092" s="191" t="s">
        <v>1133</v>
      </c>
      <c r="F1092" s="183" t="s">
        <v>2081</v>
      </c>
      <c r="G1092" s="186"/>
      <c r="H1092" s="193" t="s">
        <v>2080</v>
      </c>
      <c r="I1092" s="186"/>
      <c r="J1092" s="43">
        <v>1483</v>
      </c>
      <c r="K1092" s="186" t="s">
        <v>310</v>
      </c>
      <c r="L1092" s="201" t="s">
        <v>2236</v>
      </c>
      <c r="N1092" s="211" t="s">
        <v>2206</v>
      </c>
      <c r="O1092" s="211" t="str">
        <f>INDEX('Standard Descriptions'!$E:$E,MATCH(Guidance!E1092,'Standard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2" s="290" t="s">
        <v>2207</v>
      </c>
      <c r="Q1092" s="290" t="s">
        <v>310</v>
      </c>
      <c r="R1092" s="290" t="str">
        <f t="shared" si="89"/>
        <v xml:space="preserve">Industry: Other Manufacturing </v>
      </c>
      <c r="S1092" s="290" t="str">
        <f t="shared" si="90"/>
        <v>//**Industry: Other Manufacturing : **</v>
      </c>
      <c r="T1092" s="277" t="str">
        <f t="shared" si="91"/>
        <v>//**Industry: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3" spans="1:21" x14ac:dyDescent="0.25">
      <c r="A1093" s="277" t="s">
        <v>2208</v>
      </c>
      <c r="C1093" s="191" t="s">
        <v>1086</v>
      </c>
      <c r="D1093" s="191" t="s">
        <v>1087</v>
      </c>
      <c r="E1093" s="191" t="s">
        <v>1133</v>
      </c>
      <c r="F1093" s="183" t="s">
        <v>2079</v>
      </c>
      <c r="G1093" s="186"/>
      <c r="H1093" s="193" t="s">
        <v>2078</v>
      </c>
      <c r="I1093" s="186"/>
      <c r="J1093" s="43">
        <v>1484</v>
      </c>
      <c r="K1093" s="186" t="s">
        <v>310</v>
      </c>
      <c r="L1093" s="201" t="s">
        <v>2236</v>
      </c>
      <c r="N1093" s="211" t="s">
        <v>2206</v>
      </c>
      <c r="O1093" s="211" t="str">
        <f>INDEX('Standard Descriptions'!$E:$E,MATCH(Guidance!E1093,'Standard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3" s="290" t="s">
        <v>2207</v>
      </c>
      <c r="Q1093" s="290" t="s">
        <v>310</v>
      </c>
      <c r="R1093" s="290" t="str">
        <f t="shared" si="89"/>
        <v xml:space="preserve">Industry: Energy Pipelines and Gas Processing </v>
      </c>
      <c r="S1093" s="290" t="str">
        <f t="shared" si="90"/>
        <v>//**Industry: Energy Pipelines and Gas Processing : **</v>
      </c>
      <c r="T1093" s="277" t="str">
        <f t="shared" si="91"/>
        <v>//**Industry: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4" spans="1:21" x14ac:dyDescent="0.25">
      <c r="A1094" s="277" t="s">
        <v>2208</v>
      </c>
      <c r="C1094" s="191" t="s">
        <v>1086</v>
      </c>
      <c r="D1094" s="191" t="s">
        <v>1087</v>
      </c>
      <c r="E1094" s="191" t="s">
        <v>1133</v>
      </c>
      <c r="F1094" s="183" t="s">
        <v>2077</v>
      </c>
      <c r="G1094" s="186"/>
      <c r="H1094" s="193" t="s">
        <v>2076</v>
      </c>
      <c r="I1094" s="186"/>
      <c r="J1094" s="43">
        <v>1485</v>
      </c>
      <c r="K1094" s="186" t="s">
        <v>310</v>
      </c>
      <c r="L1094" s="201" t="s">
        <v>2236</v>
      </c>
      <c r="N1094" s="211" t="s">
        <v>2206</v>
      </c>
      <c r="O1094" s="211" t="str">
        <f>INDEX('Standard Descriptions'!$E:$E,MATCH(Guidance!E1094,'Standard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4" s="290" t="s">
        <v>2207</v>
      </c>
      <c r="Q1094" s="290" t="s">
        <v>310</v>
      </c>
      <c r="R1094" s="290" t="str">
        <f t="shared" si="89"/>
        <v xml:space="preserve">Industry: Water and Waste </v>
      </c>
      <c r="S1094" s="290" t="str">
        <f t="shared" si="90"/>
        <v>//**Industry: Water and Waste : **</v>
      </c>
      <c r="T1094" s="277" t="str">
        <f t="shared" si="91"/>
        <v>//**Industry: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5" spans="1:21" x14ac:dyDescent="0.25">
      <c r="A1095" s="277" t="s">
        <v>2208</v>
      </c>
      <c r="C1095" s="191" t="s">
        <v>1086</v>
      </c>
      <c r="D1095" s="191" t="s">
        <v>1087</v>
      </c>
      <c r="E1095" s="191" t="s">
        <v>1133</v>
      </c>
      <c r="F1095" s="183" t="s">
        <v>2075</v>
      </c>
      <c r="G1095" s="186"/>
      <c r="H1095" s="193" t="s">
        <v>2074</v>
      </c>
      <c r="I1095" s="186"/>
      <c r="J1095" s="43">
        <v>1486</v>
      </c>
      <c r="K1095" s="186" t="s">
        <v>310</v>
      </c>
      <c r="L1095" s="201" t="s">
        <v>2236</v>
      </c>
      <c r="N1095" s="211" t="s">
        <v>2206</v>
      </c>
      <c r="O1095" s="211" t="str">
        <f>INDEX('Standard Descriptions'!$E:$E,MATCH(Guidance!E1095,'Standard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5" s="290" t="s">
        <v>2207</v>
      </c>
      <c r="Q1095" s="290" t="s">
        <v>310</v>
      </c>
      <c r="R1095" s="290" t="str">
        <f t="shared" si="89"/>
        <v xml:space="preserve">Industry: Construction </v>
      </c>
      <c r="S1095" s="290" t="str">
        <f t="shared" si="90"/>
        <v>//**Industry: Construction : **</v>
      </c>
      <c r="T1095" s="277" t="str">
        <f t="shared" si="91"/>
        <v>//**Industry: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6" spans="1:21" s="292" customFormat="1" ht="285" x14ac:dyDescent="0.25">
      <c r="A1096" s="292" t="s">
        <v>2205</v>
      </c>
      <c r="B1096" s="278"/>
      <c r="C1096" s="293" t="s">
        <v>1086</v>
      </c>
      <c r="D1096" s="293" t="s">
        <v>1087</v>
      </c>
      <c r="E1096" s="293" t="s">
        <v>1151</v>
      </c>
      <c r="M1096" s="278"/>
      <c r="N1096" s="294" t="s">
        <v>2206</v>
      </c>
      <c r="O1096" s="294" t="str">
        <f>INDEX('Standard Descriptions'!$E:$E,MATCH(Guidance!E1096,'Standard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6" s="292" t="s">
        <v>2207</v>
      </c>
      <c r="Q1096" s="292" t="s">
        <v>310</v>
      </c>
      <c r="S1096" s="292" t="str">
        <f t="shared" si="84"/>
        <v/>
      </c>
      <c r="T1096" s="292" t="str">
        <f t="shared" si="83"/>
        <v/>
      </c>
      <c r="U1096" s="305" t="str">
        <f>N1096&amp;O1096&amp;P1096&amp;T1097&amp;T1098&amp;T1099&amp;T1100&amp;T1101&amp;T1102&amp;T1103</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7" spans="1:21" x14ac:dyDescent="0.25">
      <c r="A1097" s="277" t="s">
        <v>2208</v>
      </c>
      <c r="C1097" s="183" t="s">
        <v>1086</v>
      </c>
      <c r="D1097" s="191" t="s">
        <v>1087</v>
      </c>
      <c r="E1097" s="184" t="s">
        <v>1151</v>
      </c>
      <c r="F1097" s="186" t="s">
        <v>1152</v>
      </c>
      <c r="G1097" s="186"/>
      <c r="H1097" s="186" t="s">
        <v>1153</v>
      </c>
      <c r="I1097" s="186"/>
      <c r="J1097" s="43">
        <v>108</v>
      </c>
      <c r="K1097" s="186" t="s">
        <v>310</v>
      </c>
      <c r="L1097" s="193" t="s">
        <v>2236</v>
      </c>
      <c r="N1097" s="211" t="s">
        <v>2206</v>
      </c>
      <c r="O1097" s="211" t="str">
        <f>INDEX('Standard Descriptions'!$E:$E,MATCH(Guidance!E1097,'Standard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7" s="290" t="s">
        <v>2207</v>
      </c>
      <c r="Q1097" s="290" t="s">
        <v>310</v>
      </c>
      <c r="R1097" s="290" t="str">
        <f t="shared" ref="R1097:R1104" si="92">H1097&amp;" "&amp;I1097</f>
        <v xml:space="preserve">Vehicles: Battery Electric </v>
      </c>
      <c r="S1097" s="290" t="str">
        <f t="shared" si="84"/>
        <v>//**Vehicles: Battery Electric : **</v>
      </c>
      <c r="T1097" s="277" t="str">
        <f t="shared" si="83"/>
        <v>//**Vehicles: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8" spans="1:21" x14ac:dyDescent="0.25">
      <c r="A1098" s="277" t="s">
        <v>2208</v>
      </c>
      <c r="C1098" s="191" t="s">
        <v>1086</v>
      </c>
      <c r="D1098" s="191" t="s">
        <v>1087</v>
      </c>
      <c r="E1098" s="191" t="s">
        <v>1151</v>
      </c>
      <c r="F1098" s="186" t="s">
        <v>1156</v>
      </c>
      <c r="G1098" s="186"/>
      <c r="H1098" s="186" t="s">
        <v>1157</v>
      </c>
      <c r="I1098" s="186"/>
      <c r="J1098" s="43">
        <v>109</v>
      </c>
      <c r="K1098" s="186" t="s">
        <v>310</v>
      </c>
      <c r="L1098" s="188" t="s">
        <v>2236</v>
      </c>
      <c r="N1098" s="211" t="s">
        <v>2206</v>
      </c>
      <c r="O1098" s="211" t="str">
        <f>INDEX('Standard Descriptions'!$E:$E,MATCH(Guidance!E1098,'Standard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8" s="290" t="s">
        <v>2207</v>
      </c>
      <c r="Q1098" s="290" t="s">
        <v>310</v>
      </c>
      <c r="R1098" s="290" t="str">
        <f t="shared" si="92"/>
        <v xml:space="preserve">Vehicles: Natural Gas </v>
      </c>
      <c r="S1098" s="290" t="str">
        <f t="shared" si="84"/>
        <v>//**Vehicles: Natural Gas : **</v>
      </c>
      <c r="T1098" s="277" t="str">
        <f t="shared" si="83"/>
        <v>//**Vehicles: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9" spans="1:21" x14ac:dyDescent="0.25">
      <c r="A1099" s="277" t="s">
        <v>2208</v>
      </c>
      <c r="C1099" s="191" t="s">
        <v>1086</v>
      </c>
      <c r="D1099" s="191" t="s">
        <v>1087</v>
      </c>
      <c r="E1099" s="191" t="s">
        <v>1151</v>
      </c>
      <c r="F1099" s="186" t="s">
        <v>1159</v>
      </c>
      <c r="G1099" s="186"/>
      <c r="H1099" s="186" t="s">
        <v>1160</v>
      </c>
      <c r="I1099" s="186"/>
      <c r="J1099" s="43">
        <v>110</v>
      </c>
      <c r="K1099" s="186" t="s">
        <v>310</v>
      </c>
      <c r="L1099" s="188" t="s">
        <v>2236</v>
      </c>
      <c r="N1099" s="211" t="s">
        <v>2206</v>
      </c>
      <c r="O1099" s="211" t="str">
        <f>INDEX('Standard Descriptions'!$E:$E,MATCH(Guidance!E1099,'Standard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9" s="290" t="s">
        <v>2207</v>
      </c>
      <c r="Q1099" s="290" t="s">
        <v>310</v>
      </c>
      <c r="R1099" s="290" t="str">
        <f t="shared" si="92"/>
        <v xml:space="preserve">Vehicles: Gasoline Engine </v>
      </c>
      <c r="S1099" s="290" t="str">
        <f t="shared" si="84"/>
        <v>//**Vehicles: Gasoline Engine : **</v>
      </c>
      <c r="T1099" s="277" t="str">
        <f t="shared" si="83"/>
        <v>//**Vehicles: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0" spans="1:21" x14ac:dyDescent="0.25">
      <c r="A1100" s="277" t="s">
        <v>2208</v>
      </c>
      <c r="C1100" s="191" t="s">
        <v>1086</v>
      </c>
      <c r="D1100" s="191" t="s">
        <v>1087</v>
      </c>
      <c r="E1100" s="191" t="s">
        <v>1151</v>
      </c>
      <c r="F1100" s="186" t="s">
        <v>1162</v>
      </c>
      <c r="G1100" s="186"/>
      <c r="H1100" s="186" t="s">
        <v>1163</v>
      </c>
      <c r="I1100" s="186"/>
      <c r="J1100" s="43">
        <v>111</v>
      </c>
      <c r="K1100" s="186" t="s">
        <v>310</v>
      </c>
      <c r="L1100" s="188" t="s">
        <v>2236</v>
      </c>
      <c r="N1100" s="211" t="s">
        <v>2206</v>
      </c>
      <c r="O1100" s="211" t="str">
        <f>INDEX('Standard Descriptions'!$E:$E,MATCH(Guidance!E1100,'Standard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0" s="290" t="s">
        <v>2207</v>
      </c>
      <c r="Q1100" s="290" t="s">
        <v>310</v>
      </c>
      <c r="R1100" s="290" t="str">
        <f t="shared" si="92"/>
        <v xml:space="preserve">Vehicles: Diesel Engine </v>
      </c>
      <c r="S1100" s="290" t="str">
        <f t="shared" si="84"/>
        <v>//**Vehicles: Diesel Engine : **</v>
      </c>
      <c r="T1100" s="277" t="str">
        <f t="shared" si="83"/>
        <v>//**Vehicles: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1" spans="1:21" x14ac:dyDescent="0.25">
      <c r="A1101" s="277" t="s">
        <v>2208</v>
      </c>
      <c r="C1101" s="191" t="s">
        <v>1086</v>
      </c>
      <c r="D1101" s="191" t="s">
        <v>1087</v>
      </c>
      <c r="E1101" s="191" t="s">
        <v>1151</v>
      </c>
      <c r="F1101" s="186" t="s">
        <v>1165</v>
      </c>
      <c r="G1101" s="186"/>
      <c r="H1101" s="186" t="s">
        <v>1166</v>
      </c>
      <c r="I1101" s="186"/>
      <c r="J1101" s="43">
        <v>112</v>
      </c>
      <c r="K1101" s="186" t="s">
        <v>310</v>
      </c>
      <c r="L1101" s="188" t="s">
        <v>2236</v>
      </c>
      <c r="N1101" s="211" t="s">
        <v>2206</v>
      </c>
      <c r="O1101" s="211" t="str">
        <f>INDEX('Standard Descriptions'!$E:$E,MATCH(Guidance!E1101,'Standard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1" s="290" t="s">
        <v>2207</v>
      </c>
      <c r="Q1101" s="290" t="s">
        <v>310</v>
      </c>
      <c r="R1101" s="290" t="str">
        <f t="shared" si="92"/>
        <v xml:space="preserve">Vehicles: Plug-in Hybrid </v>
      </c>
      <c r="S1101" s="290" t="str">
        <f t="shared" si="84"/>
        <v>//**Vehicles: Plug-in Hybrid : **</v>
      </c>
      <c r="T1101" s="277" t="str">
        <f t="shared" ref="T1101:T1181" si="93">IF(K1101="Yes",S1101&amp;L1101,"")</f>
        <v>//**Vehicles: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2" spans="1:21" x14ac:dyDescent="0.25">
      <c r="A1102" s="277" t="s">
        <v>2208</v>
      </c>
      <c r="C1102" s="191" t="s">
        <v>1086</v>
      </c>
      <c r="D1102" s="191" t="s">
        <v>1087</v>
      </c>
      <c r="E1102" s="191" t="s">
        <v>1151</v>
      </c>
      <c r="F1102" s="186" t="s">
        <v>1168</v>
      </c>
      <c r="G1102" s="186"/>
      <c r="H1102" s="186" t="s">
        <v>1169</v>
      </c>
      <c r="I1102" s="186"/>
      <c r="J1102" s="43">
        <v>113</v>
      </c>
      <c r="K1102" s="186" t="s">
        <v>310</v>
      </c>
      <c r="L1102" s="188" t="s">
        <v>2236</v>
      </c>
      <c r="N1102" s="211" t="s">
        <v>2206</v>
      </c>
      <c r="O1102" s="211" t="str">
        <f>INDEX('Standard Descriptions'!$E:$E,MATCH(Guidance!E1102,'Standard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2" s="290" t="s">
        <v>2207</v>
      </c>
      <c r="Q1102" s="290" t="s">
        <v>310</v>
      </c>
      <c r="R1102" s="290" t="str">
        <f t="shared" si="92"/>
        <v xml:space="preserve">Vehicles: LPG </v>
      </c>
      <c r="S1102" s="290" t="str">
        <f t="shared" si="84"/>
        <v>//**Vehicles: LPG : **</v>
      </c>
      <c r="T1102" s="277" t="str">
        <f t="shared" si="93"/>
        <v>//**Vehicles: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3" spans="1:21" x14ac:dyDescent="0.25">
      <c r="A1103" s="277" t="s">
        <v>2208</v>
      </c>
      <c r="C1103" s="191" t="s">
        <v>1086</v>
      </c>
      <c r="D1103" s="191" t="s">
        <v>1087</v>
      </c>
      <c r="E1103" s="191" t="s">
        <v>1151</v>
      </c>
      <c r="F1103" s="186" t="s">
        <v>1171</v>
      </c>
      <c r="G1103" s="186"/>
      <c r="H1103" s="186" t="s">
        <v>1172</v>
      </c>
      <c r="I1103" s="186"/>
      <c r="J1103" s="43">
        <v>523</v>
      </c>
      <c r="K1103" s="186" t="s">
        <v>310</v>
      </c>
      <c r="L1103" s="188" t="s">
        <v>2236</v>
      </c>
      <c r="N1103" s="211" t="s">
        <v>2206</v>
      </c>
      <c r="O1103" s="211" t="str">
        <f>INDEX('Standard Descriptions'!$E:$E,MATCH(Guidance!E1103,'Standard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3" s="290" t="s">
        <v>2207</v>
      </c>
      <c r="Q1103" s="290" t="s">
        <v>310</v>
      </c>
      <c r="R1103" s="290" t="str">
        <f t="shared" si="92"/>
        <v xml:space="preserve">Vehicles: Hydrogen </v>
      </c>
      <c r="S1103" s="290" t="str">
        <f t="shared" si="84"/>
        <v>//**Vehicles: Hydrogen : **</v>
      </c>
      <c r="T1103" s="277" t="str">
        <f t="shared" si="93"/>
        <v>//**Vehicles: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4" spans="1:21" ht="105" x14ac:dyDescent="0.25">
      <c r="A1104" s="292" t="s">
        <v>2205</v>
      </c>
      <c r="C1104" s="309" t="s">
        <v>1086</v>
      </c>
      <c r="D1104" s="309" t="s">
        <v>1174</v>
      </c>
      <c r="E1104" s="309" t="s">
        <v>1175</v>
      </c>
      <c r="F1104" s="311"/>
      <c r="G1104" s="311"/>
      <c r="H1104" s="311"/>
      <c r="I1104" s="311"/>
      <c r="J1104" s="310">
        <v>525</v>
      </c>
      <c r="K1104" s="311" t="s">
        <v>310</v>
      </c>
      <c r="L1104" s="314" t="s">
        <v>2237</v>
      </c>
      <c r="N1104" s="294" t="s">
        <v>2206</v>
      </c>
      <c r="O1104" s="294" t="str">
        <f>INDEX('Standard Descriptions'!$E:$E,MATCH(Guidance!E1104,'Standard Descriptions'!$C:$C,0))</f>
        <v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v>
      </c>
      <c r="P1104" s="292" t="s">
        <v>2207</v>
      </c>
      <c r="Q1104" s="292" t="s">
        <v>332</v>
      </c>
      <c r="R1104" s="292" t="str">
        <f t="shared" si="92"/>
        <v xml:space="preserve"> </v>
      </c>
      <c r="S1104" s="292"/>
      <c r="T1104" s="292" t="str">
        <f t="shared" si="93"/>
        <v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U1104" s="305" t="str">
        <f>N1104&amp;O1104&amp;P1104&amp;T1104</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row>
    <row r="1105" spans="1:22" ht="75" x14ac:dyDescent="0.25">
      <c r="A1105" s="292" t="s">
        <v>2205</v>
      </c>
      <c r="C1105" s="292" t="s">
        <v>1086</v>
      </c>
      <c r="D1105" s="292" t="s">
        <v>1181</v>
      </c>
      <c r="E1105" s="292" t="s">
        <v>1182</v>
      </c>
      <c r="F1105" s="292"/>
      <c r="G1105" s="292"/>
      <c r="H1105" s="292"/>
      <c r="I1105" s="292"/>
      <c r="J1105" s="292"/>
      <c r="K1105" s="292"/>
      <c r="L1105" s="292"/>
      <c r="N1105" s="294" t="s">
        <v>2206</v>
      </c>
      <c r="O1105" s="294" t="str">
        <f>INDEX('Standard Descriptions'!$E:$E,MATCH(Guidance!E1105,'Standard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5" s="292" t="s">
        <v>2207</v>
      </c>
      <c r="Q1105" s="292" t="s">
        <v>310</v>
      </c>
      <c r="R1105" s="292"/>
      <c r="S1105" s="292" t="str">
        <f t="shared" si="84"/>
        <v/>
      </c>
      <c r="T1105" s="292" t="str">
        <f t="shared" si="93"/>
        <v/>
      </c>
      <c r="U1105" s="305" t="str">
        <f>N1105&amp;O1105</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row>
    <row r="1106" spans="1:22" x14ac:dyDescent="0.25">
      <c r="A1106" s="277" t="s">
        <v>2208</v>
      </c>
      <c r="C1106" s="183" t="s">
        <v>1086</v>
      </c>
      <c r="D1106" s="183" t="s">
        <v>1181</v>
      </c>
      <c r="E1106" s="183" t="s">
        <v>1182</v>
      </c>
      <c r="F1106" s="186" t="s">
        <v>493</v>
      </c>
      <c r="G1106" s="186"/>
      <c r="H1106" s="186" t="s">
        <v>1089</v>
      </c>
      <c r="I1106" s="186"/>
      <c r="J1106" s="43">
        <v>114</v>
      </c>
      <c r="K1106" s="186" t="s">
        <v>310</v>
      </c>
      <c r="L1106" s="188" t="s">
        <v>2236</v>
      </c>
      <c r="N1106" s="211" t="s">
        <v>2206</v>
      </c>
      <c r="O1106" s="211" t="str">
        <f>INDEX('Standard Descriptions'!$E:$E,MATCH(Guidance!E1106,'Standard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6" s="290" t="s">
        <v>2207</v>
      </c>
      <c r="Q1106" s="290" t="s">
        <v>310</v>
      </c>
      <c r="R1106" s="290" t="str">
        <f t="shared" ref="R1106:R1112" si="94">H1106&amp;" "&amp;I1106</f>
        <v xml:space="preserve">Buildings: Heating </v>
      </c>
      <c r="S1106" s="290" t="str">
        <f t="shared" si="84"/>
        <v>//**Buildings: Heating : **</v>
      </c>
      <c r="T1106" s="277" t="str">
        <f t="shared" si="93"/>
        <v>//**Buildings: Heating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7" spans="1:22" x14ac:dyDescent="0.25">
      <c r="A1107" s="277" t="s">
        <v>2208</v>
      </c>
      <c r="C1107" s="191" t="s">
        <v>1086</v>
      </c>
      <c r="D1107" s="191" t="s">
        <v>1181</v>
      </c>
      <c r="E1107" s="191" t="s">
        <v>1182</v>
      </c>
      <c r="F1107" s="186" t="s">
        <v>501</v>
      </c>
      <c r="G1107" s="186"/>
      <c r="H1107" s="186" t="s">
        <v>1096</v>
      </c>
      <c r="I1107" s="186"/>
      <c r="J1107" s="43">
        <v>115</v>
      </c>
      <c r="K1107" s="186" t="s">
        <v>310</v>
      </c>
      <c r="L1107" s="188" t="s">
        <v>2236</v>
      </c>
      <c r="N1107" s="211" t="s">
        <v>2206</v>
      </c>
      <c r="O1107" s="211" t="str">
        <f>INDEX('Standard Descriptions'!$E:$E,MATCH(Guidance!E1107,'Standard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7" s="290" t="s">
        <v>2207</v>
      </c>
      <c r="Q1107" s="290" t="s">
        <v>310</v>
      </c>
      <c r="R1107" s="290" t="str">
        <f t="shared" si="94"/>
        <v xml:space="preserve">Buildings: Cooling and Ventilation </v>
      </c>
      <c r="S1107" s="290" t="str">
        <f t="shared" si="84"/>
        <v>//**Buildings: Cooling and Ventilation : **</v>
      </c>
      <c r="T1107" s="277" t="str">
        <f t="shared" si="93"/>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8" spans="1:22" x14ac:dyDescent="0.25">
      <c r="A1108" s="277" t="s">
        <v>2208</v>
      </c>
      <c r="C1108" s="191" t="s">
        <v>1086</v>
      </c>
      <c r="D1108" s="191" t="s">
        <v>1181</v>
      </c>
      <c r="E1108" s="191" t="s">
        <v>1182</v>
      </c>
      <c r="F1108" s="186" t="s">
        <v>523</v>
      </c>
      <c r="G1108" s="186"/>
      <c r="H1108" s="186" t="s">
        <v>1098</v>
      </c>
      <c r="I1108" s="186"/>
      <c r="J1108" s="43">
        <v>750</v>
      </c>
      <c r="K1108" s="186" t="s">
        <v>332</v>
      </c>
      <c r="L1108" s="188"/>
      <c r="N1108" s="211" t="s">
        <v>2206</v>
      </c>
      <c r="O1108" s="211" t="str">
        <f>INDEX('Standard Descriptions'!$E:$E,MATCH(Guidance!E1108,'Standard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8" s="290" t="s">
        <v>2207</v>
      </c>
      <c r="Q1108" s="290" t="s">
        <v>310</v>
      </c>
      <c r="R1108" s="290" t="str">
        <f t="shared" si="94"/>
        <v xml:space="preserve">Buildings: Envelope </v>
      </c>
      <c r="S1108" s="290" t="str">
        <f t="shared" si="84"/>
        <v>//**Buildings: Envelope : **</v>
      </c>
      <c r="T1108" s="277" t="str">
        <f t="shared" si="93"/>
        <v/>
      </c>
    </row>
    <row r="1109" spans="1:22" x14ac:dyDescent="0.25">
      <c r="A1109" s="277" t="s">
        <v>2208</v>
      </c>
      <c r="C1109" s="191" t="s">
        <v>1086</v>
      </c>
      <c r="D1109" s="191" t="s">
        <v>1181</v>
      </c>
      <c r="E1109" s="191" t="s">
        <v>1182</v>
      </c>
      <c r="F1109" s="186" t="s">
        <v>503</v>
      </c>
      <c r="G1109" s="186"/>
      <c r="H1109" s="186" t="s">
        <v>1100</v>
      </c>
      <c r="I1109" s="186"/>
      <c r="J1109" s="43">
        <v>117</v>
      </c>
      <c r="K1109" s="186" t="s">
        <v>310</v>
      </c>
      <c r="L1109" s="188" t="s">
        <v>2236</v>
      </c>
      <c r="N1109" s="211" t="s">
        <v>2206</v>
      </c>
      <c r="O1109" s="211" t="str">
        <f>INDEX('Standard Descriptions'!$E:$E,MATCH(Guidance!E1109,'Standard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9" s="290" t="s">
        <v>2207</v>
      </c>
      <c r="Q1109" s="290" t="s">
        <v>310</v>
      </c>
      <c r="R1109" s="290" t="str">
        <f t="shared" si="94"/>
        <v xml:space="preserve">Buildings: Lighting </v>
      </c>
      <c r="S1109" s="290" t="str">
        <f t="shared" si="84"/>
        <v>//**Buildings: Lighting : **</v>
      </c>
      <c r="T1109" s="277" t="str">
        <f t="shared" si="93"/>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0" spans="1:22" x14ac:dyDescent="0.25">
      <c r="A1110" s="277" t="s">
        <v>2208</v>
      </c>
      <c r="C1110" s="191" t="s">
        <v>1086</v>
      </c>
      <c r="D1110" s="191" t="s">
        <v>1181</v>
      </c>
      <c r="E1110" s="191" t="s">
        <v>1182</v>
      </c>
      <c r="F1110" s="186" t="s">
        <v>505</v>
      </c>
      <c r="G1110" s="186"/>
      <c r="H1110" s="186" t="s">
        <v>1102</v>
      </c>
      <c r="I1110" s="186"/>
      <c r="J1110" s="43">
        <v>118</v>
      </c>
      <c r="K1110" s="186" t="s">
        <v>310</v>
      </c>
      <c r="L1110" s="188" t="s">
        <v>2236</v>
      </c>
      <c r="N1110" s="211" t="s">
        <v>2206</v>
      </c>
      <c r="O1110" s="211" t="str">
        <f>INDEX('Standard Descriptions'!$E:$E,MATCH(Guidance!E1110,'Standard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10" s="290" t="s">
        <v>2207</v>
      </c>
      <c r="Q1110" s="290" t="s">
        <v>310</v>
      </c>
      <c r="R1110" s="290" t="str">
        <f t="shared" si="94"/>
        <v xml:space="preserve">Buildings: Appliances </v>
      </c>
      <c r="S1110" s="290" t="str">
        <f t="shared" si="84"/>
        <v>//**Buildings: Appliances : **</v>
      </c>
      <c r="T1110" s="277" t="str">
        <f t="shared" si="93"/>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1" spans="1:22" x14ac:dyDescent="0.25">
      <c r="A1111" s="277" t="s">
        <v>2208</v>
      </c>
      <c r="C1111" s="191" t="s">
        <v>1086</v>
      </c>
      <c r="D1111" s="191" t="s">
        <v>1181</v>
      </c>
      <c r="E1111" s="191" t="s">
        <v>1182</v>
      </c>
      <c r="F1111" s="186" t="s">
        <v>507</v>
      </c>
      <c r="G1111" s="186"/>
      <c r="H1111" s="186" t="s">
        <v>1104</v>
      </c>
      <c r="I1111" s="186"/>
      <c r="J1111" s="43">
        <v>119</v>
      </c>
      <c r="K1111" s="186" t="s">
        <v>310</v>
      </c>
      <c r="L1111" s="188" t="s">
        <v>2236</v>
      </c>
      <c r="N1111" s="211" t="s">
        <v>2206</v>
      </c>
      <c r="O1111" s="211" t="str">
        <f>INDEX('Standard Descriptions'!$E:$E,MATCH(Guidance!E1111,'Standard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11" s="290" t="s">
        <v>2207</v>
      </c>
      <c r="Q1111" s="290" t="s">
        <v>310</v>
      </c>
      <c r="R1111" s="290" t="str">
        <f t="shared" si="94"/>
        <v xml:space="preserve">Buildings: Other Components </v>
      </c>
      <c r="S1111" s="290" t="str">
        <f t="shared" si="84"/>
        <v>//**Buildings: Other Components : **</v>
      </c>
      <c r="T1111" s="277" t="str">
        <f t="shared" si="93"/>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2" spans="1:22" ht="75" x14ac:dyDescent="0.25">
      <c r="A1112" s="293" t="s">
        <v>2205</v>
      </c>
      <c r="B1112" s="279"/>
      <c r="C1112" s="293" t="s">
        <v>1086</v>
      </c>
      <c r="D1112" s="293" t="s">
        <v>1181</v>
      </c>
      <c r="E1112" s="293" t="s">
        <v>1191</v>
      </c>
      <c r="F1112" s="293"/>
      <c r="G1112" s="293"/>
      <c r="H1112" s="293" t="s">
        <v>619</v>
      </c>
      <c r="I1112" s="293"/>
      <c r="J1112" s="293">
        <v>120</v>
      </c>
      <c r="K1112" s="293" t="s">
        <v>310</v>
      </c>
      <c r="L1112" s="293" t="s">
        <v>2236</v>
      </c>
      <c r="M1112" s="279"/>
      <c r="N1112" s="295" t="s">
        <v>2206</v>
      </c>
      <c r="O1112" s="295" t="str">
        <f>INDEX('Standard Descriptions'!$E:$E,MATCH(Guidance!E1112,'Standard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2" s="293" t="s">
        <v>2207</v>
      </c>
      <c r="Q1112" s="293" t="s">
        <v>310</v>
      </c>
      <c r="R1112" s="293" t="str">
        <f t="shared" si="94"/>
        <v xml:space="preserve">Carbon Capture and Sequestration </v>
      </c>
      <c r="S1112" s="293" t="str">
        <f t="shared" si="84"/>
        <v>//**Carbon Capture and Sequestration : **</v>
      </c>
      <c r="T1112" s="293" t="str">
        <f t="shared" si="93"/>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1112" s="305" t="str">
        <f>N1112&amp;O1112&amp;P1112&amp;T1112</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V1112" s="293"/>
    </row>
    <row r="1113" spans="1:22" ht="60" x14ac:dyDescent="0.25">
      <c r="A1113" s="293" t="s">
        <v>2205</v>
      </c>
      <c r="B1113" s="279"/>
      <c r="C1113" s="293" t="s">
        <v>1086</v>
      </c>
      <c r="D1113" s="293" t="s">
        <v>1181</v>
      </c>
      <c r="E1113" s="293" t="s">
        <v>1194</v>
      </c>
      <c r="F1113" s="293"/>
      <c r="G1113" s="293"/>
      <c r="H1113" s="293"/>
      <c r="I1113" s="293"/>
      <c r="J1113" s="293"/>
      <c r="K1113" s="293"/>
      <c r="L1113" s="293"/>
      <c r="M1113" s="279"/>
      <c r="N1113" s="295" t="s">
        <v>2206</v>
      </c>
      <c r="O1113" s="295" t="str">
        <f>INDEX('Standard Descriptions'!$E:$E,MATCH(Guidance!E1113,'Standard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3" s="293" t="s">
        <v>2207</v>
      </c>
      <c r="Q1113" s="293" t="s">
        <v>310</v>
      </c>
      <c r="R1113" s="293"/>
      <c r="S1113" s="293" t="str">
        <f t="shared" ref="S1113:S1193" si="95">IF(R1113="","","//**"&amp;R1113&amp;": **")</f>
        <v/>
      </c>
      <c r="T1113" s="293" t="str">
        <f t="shared" si="93"/>
        <v/>
      </c>
      <c r="U1113" s="305" t="str">
        <f>N1113&amp;O1113&amp;P1113&amp;T1114&amp;T1115&amp;T1116&amp;T1117&amp;T1118&amp;T1119&amp;T1120&amp;T1121&amp;T1122&amp;T1123&amp;T1124</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V1113" s="293"/>
    </row>
    <row r="1114" spans="1:22" x14ac:dyDescent="0.25">
      <c r="A1114" s="277" t="s">
        <v>2208</v>
      </c>
      <c r="C1114" s="334" t="s">
        <v>1086</v>
      </c>
      <c r="D1114" s="335" t="s">
        <v>1181</v>
      </c>
      <c r="E1114" s="334" t="s">
        <v>1194</v>
      </c>
      <c r="F1114" s="336" t="s">
        <v>578</v>
      </c>
      <c r="G1114" s="336"/>
      <c r="H1114" s="337" t="s">
        <v>1110</v>
      </c>
      <c r="I1114" s="336"/>
      <c r="J1114" s="338">
        <v>121</v>
      </c>
      <c r="K1114" s="336" t="s">
        <v>310</v>
      </c>
      <c r="L1114" s="339"/>
      <c r="N1114" s="211" t="s">
        <v>2206</v>
      </c>
      <c r="O1114" s="211" t="str">
        <f>INDEX('Standard Descriptions'!$E:$E,MATCH(Guidance!E1114,'Standard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4" s="290" t="s">
        <v>2207</v>
      </c>
      <c r="Q1114" s="290" t="s">
        <v>310</v>
      </c>
      <c r="R1114" s="290" t="str">
        <f t="shared" ref="R1114:R1124" si="96">H1114&amp;" "&amp;I1114</f>
        <v xml:space="preserve">Electricity: Hard Coal </v>
      </c>
      <c r="S1114" s="290" t="str">
        <f t="shared" si="95"/>
        <v>//**Electricity: Hard Coal : **</v>
      </c>
      <c r="T1114" s="277" t="str">
        <f t="shared" si="93"/>
        <v>//**Electricity: Hard Coal : **</v>
      </c>
    </row>
    <row r="1115" spans="1:22" x14ac:dyDescent="0.25">
      <c r="A1115" s="277" t="s">
        <v>2208</v>
      </c>
      <c r="C1115" s="335" t="s">
        <v>1086</v>
      </c>
      <c r="D1115" s="335" t="s">
        <v>1181</v>
      </c>
      <c r="E1115" s="335" t="s">
        <v>1194</v>
      </c>
      <c r="F1115" s="337" t="s">
        <v>585</v>
      </c>
      <c r="G1115" s="340"/>
      <c r="H1115" s="337" t="s">
        <v>1113</v>
      </c>
      <c r="I1115" s="336"/>
      <c r="J1115" s="338">
        <v>122</v>
      </c>
      <c r="K1115" s="336" t="s">
        <v>310</v>
      </c>
      <c r="L1115" s="339"/>
      <c r="N1115" s="211" t="s">
        <v>2206</v>
      </c>
      <c r="O1115" s="211" t="str">
        <f>INDEX('Standard Descriptions'!$E:$E,MATCH(Guidance!E1115,'Standard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5" s="290" t="s">
        <v>2207</v>
      </c>
      <c r="Q1115" s="290" t="s">
        <v>310</v>
      </c>
      <c r="R1115" s="290" t="str">
        <f t="shared" si="96"/>
        <v xml:space="preserve">Electricity: Natural Gas Nonpeaker </v>
      </c>
      <c r="S1115" s="290" t="str">
        <f t="shared" si="95"/>
        <v>//**Electricity: Natural Gas Nonpeaker : **</v>
      </c>
      <c r="T1115" s="277" t="str">
        <f t="shared" si="93"/>
        <v>//**Electricity: Natural Gas Nonpeaker : **</v>
      </c>
    </row>
    <row r="1116" spans="1:22" x14ac:dyDescent="0.25">
      <c r="A1116" s="277" t="s">
        <v>2208</v>
      </c>
      <c r="C1116" s="335" t="s">
        <v>1086</v>
      </c>
      <c r="D1116" s="335" t="s">
        <v>1181</v>
      </c>
      <c r="E1116" s="335" t="s">
        <v>1194</v>
      </c>
      <c r="F1116" s="337" t="s">
        <v>588</v>
      </c>
      <c r="G1116" s="340"/>
      <c r="H1116" s="337" t="s">
        <v>1115</v>
      </c>
      <c r="I1116" s="336"/>
      <c r="J1116" s="338">
        <v>123</v>
      </c>
      <c r="K1116" s="336" t="s">
        <v>310</v>
      </c>
      <c r="L1116" s="339"/>
      <c r="N1116" s="211" t="s">
        <v>2206</v>
      </c>
      <c r="O1116" s="211" t="str">
        <f>INDEX('Standard Descriptions'!$E:$E,MATCH(Guidance!E1116,'Standard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6" s="290" t="s">
        <v>2207</v>
      </c>
      <c r="Q1116" s="290" t="s">
        <v>310</v>
      </c>
      <c r="R1116" s="290" t="str">
        <f t="shared" si="96"/>
        <v xml:space="preserve">Electricity: Nuclear </v>
      </c>
      <c r="S1116" s="290" t="str">
        <f t="shared" si="95"/>
        <v>//**Electricity: Nuclear : **</v>
      </c>
      <c r="T1116" s="277" t="str">
        <f t="shared" si="93"/>
        <v>//**Electricity: Nuclear : **</v>
      </c>
    </row>
    <row r="1117" spans="1:22" x14ac:dyDescent="0.25">
      <c r="A1117" s="277" t="s">
        <v>2208</v>
      </c>
      <c r="C1117" s="335" t="s">
        <v>1086</v>
      </c>
      <c r="D1117" s="335" t="s">
        <v>1181</v>
      </c>
      <c r="E1117" s="335" t="s">
        <v>1194</v>
      </c>
      <c r="F1117" s="337" t="s">
        <v>591</v>
      </c>
      <c r="G1117" s="340"/>
      <c r="H1117" s="337" t="s">
        <v>1117</v>
      </c>
      <c r="I1117" s="336"/>
      <c r="J1117" s="338">
        <v>751</v>
      </c>
      <c r="K1117" s="336" t="s">
        <v>332</v>
      </c>
      <c r="L1117" s="339"/>
      <c r="N1117" s="211" t="s">
        <v>2206</v>
      </c>
      <c r="O1117" s="211" t="str">
        <f>INDEX('Standard Descriptions'!$E:$E,MATCH(Guidance!E1117,'Standard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7" s="290" t="s">
        <v>2207</v>
      </c>
      <c r="Q1117" s="290" t="s">
        <v>310</v>
      </c>
      <c r="R1117" s="290" t="str">
        <f t="shared" si="96"/>
        <v xml:space="preserve">Electricity: Hydro </v>
      </c>
      <c r="S1117" s="290" t="str">
        <f t="shared" si="95"/>
        <v>//**Electricity: Hydro : **</v>
      </c>
      <c r="T1117" s="277" t="str">
        <f t="shared" si="93"/>
        <v/>
      </c>
    </row>
    <row r="1118" spans="1:22" x14ac:dyDescent="0.25">
      <c r="A1118" s="277" t="s">
        <v>2208</v>
      </c>
      <c r="C1118" s="335" t="s">
        <v>1086</v>
      </c>
      <c r="D1118" s="335" t="s">
        <v>1181</v>
      </c>
      <c r="E1118" s="335" t="s">
        <v>1194</v>
      </c>
      <c r="F1118" s="337" t="s">
        <v>594</v>
      </c>
      <c r="G1118" s="340"/>
      <c r="H1118" s="337" t="s">
        <v>1119</v>
      </c>
      <c r="I1118" s="336"/>
      <c r="J1118" s="338">
        <v>752</v>
      </c>
      <c r="K1118" s="336" t="s">
        <v>332</v>
      </c>
      <c r="L1118" s="339"/>
      <c r="N1118" s="211" t="s">
        <v>2206</v>
      </c>
      <c r="O1118" s="211" t="str">
        <f>INDEX('Standard Descriptions'!$E:$E,MATCH(Guidance!E1118,'Standard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8" s="290" t="s">
        <v>2207</v>
      </c>
      <c r="Q1118" s="290" t="s">
        <v>310</v>
      </c>
      <c r="R1118" s="290" t="str">
        <f t="shared" si="96"/>
        <v xml:space="preserve">Electricity: Onshore Wind </v>
      </c>
      <c r="S1118" s="290" t="str">
        <f t="shared" si="95"/>
        <v>//**Electricity: Onshore Wind : **</v>
      </c>
      <c r="T1118" s="277" t="str">
        <f t="shared" si="93"/>
        <v/>
      </c>
    </row>
    <row r="1119" spans="1:22" x14ac:dyDescent="0.25">
      <c r="A1119" s="277" t="s">
        <v>2208</v>
      </c>
      <c r="C1119" s="335" t="s">
        <v>1086</v>
      </c>
      <c r="D1119" s="335" t="s">
        <v>1181</v>
      </c>
      <c r="E1119" s="335" t="s">
        <v>1194</v>
      </c>
      <c r="F1119" s="337" t="s">
        <v>596</v>
      </c>
      <c r="G1119" s="340"/>
      <c r="H1119" s="337" t="s">
        <v>1121</v>
      </c>
      <c r="I1119" s="336"/>
      <c r="J1119" s="338">
        <v>753</v>
      </c>
      <c r="K1119" s="336" t="s">
        <v>332</v>
      </c>
      <c r="L1119" s="339"/>
      <c r="N1119" s="211" t="s">
        <v>2206</v>
      </c>
      <c r="O1119" s="211" t="str">
        <f>INDEX('Standard Descriptions'!$E:$E,MATCH(Guidance!E1119,'Standard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9" s="290" t="s">
        <v>2207</v>
      </c>
      <c r="Q1119" s="290" t="s">
        <v>310</v>
      </c>
      <c r="R1119" s="290" t="str">
        <f t="shared" si="96"/>
        <v xml:space="preserve">Electricity: Solar PV </v>
      </c>
      <c r="S1119" s="290" t="str">
        <f t="shared" si="95"/>
        <v>//**Electricity: Solar PV : **</v>
      </c>
      <c r="T1119" s="277" t="str">
        <f t="shared" si="93"/>
        <v/>
      </c>
    </row>
    <row r="1120" spans="1:22" x14ac:dyDescent="0.25">
      <c r="A1120" s="277" t="s">
        <v>2208</v>
      </c>
      <c r="C1120" s="335" t="s">
        <v>1086</v>
      </c>
      <c r="D1120" s="335" t="s">
        <v>1181</v>
      </c>
      <c r="E1120" s="335" t="s">
        <v>1194</v>
      </c>
      <c r="F1120" s="337" t="s">
        <v>598</v>
      </c>
      <c r="G1120" s="340"/>
      <c r="H1120" s="337" t="s">
        <v>1123</v>
      </c>
      <c r="I1120" s="336"/>
      <c r="J1120" s="338">
        <v>754</v>
      </c>
      <c r="K1120" s="336" t="s">
        <v>332</v>
      </c>
      <c r="L1120" s="339"/>
      <c r="N1120" s="211" t="s">
        <v>2206</v>
      </c>
      <c r="O1120" s="211" t="str">
        <f>INDEX('Standard Descriptions'!$E:$E,MATCH(Guidance!E1120,'Standard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0" s="290" t="s">
        <v>2207</v>
      </c>
      <c r="Q1120" s="290" t="s">
        <v>310</v>
      </c>
      <c r="R1120" s="290" t="str">
        <f t="shared" si="96"/>
        <v xml:space="preserve">Electricity: Solar Thermal </v>
      </c>
      <c r="S1120" s="290" t="str">
        <f t="shared" si="95"/>
        <v>//**Electricity: Solar Thermal : **</v>
      </c>
      <c r="T1120" s="277" t="str">
        <f t="shared" si="93"/>
        <v/>
      </c>
    </row>
    <row r="1121" spans="1:21" x14ac:dyDescent="0.25">
      <c r="A1121" s="277" t="s">
        <v>2208</v>
      </c>
      <c r="C1121" s="335" t="s">
        <v>1086</v>
      </c>
      <c r="D1121" s="335" t="s">
        <v>1181</v>
      </c>
      <c r="E1121" s="335" t="s">
        <v>1194</v>
      </c>
      <c r="F1121" s="337" t="s">
        <v>600</v>
      </c>
      <c r="G1121" s="340"/>
      <c r="H1121" s="337" t="s">
        <v>1125</v>
      </c>
      <c r="I1121" s="336"/>
      <c r="J1121" s="338">
        <v>124</v>
      </c>
      <c r="K1121" s="336" t="s">
        <v>310</v>
      </c>
      <c r="L1121" s="339"/>
      <c r="N1121" s="211" t="s">
        <v>2206</v>
      </c>
      <c r="O1121" s="211" t="str">
        <f>INDEX('Standard Descriptions'!$E:$E,MATCH(Guidance!E1121,'Standard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1" s="290" t="s">
        <v>2207</v>
      </c>
      <c r="Q1121" s="290" t="s">
        <v>310</v>
      </c>
      <c r="R1121" s="290" t="str">
        <f t="shared" si="96"/>
        <v xml:space="preserve">Electricity: Biomass </v>
      </c>
      <c r="S1121" s="290" t="str">
        <f t="shared" si="95"/>
        <v>//**Electricity: Biomass : **</v>
      </c>
      <c r="T1121" s="277" t="str">
        <f t="shared" si="93"/>
        <v>//**Electricity: Biomass : **</v>
      </c>
    </row>
    <row r="1122" spans="1:21" x14ac:dyDescent="0.25">
      <c r="A1122" s="277" t="s">
        <v>2208</v>
      </c>
      <c r="C1122" s="335" t="s">
        <v>1086</v>
      </c>
      <c r="D1122" s="335" t="s">
        <v>1181</v>
      </c>
      <c r="E1122" s="335" t="s">
        <v>1194</v>
      </c>
      <c r="F1122" s="337" t="s">
        <v>606</v>
      </c>
      <c r="G1122" s="340"/>
      <c r="H1122" s="337" t="s">
        <v>1127</v>
      </c>
      <c r="I1122" s="336"/>
      <c r="J1122" s="338">
        <v>193</v>
      </c>
      <c r="K1122" s="336" t="s">
        <v>310</v>
      </c>
      <c r="L1122" s="339"/>
      <c r="N1122" s="211" t="s">
        <v>2206</v>
      </c>
      <c r="O1122" s="211" t="str">
        <f>INDEX('Standard Descriptions'!$E:$E,MATCH(Guidance!E1122,'Standard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2" s="290" t="s">
        <v>2207</v>
      </c>
      <c r="Q1122" s="290" t="s">
        <v>310</v>
      </c>
      <c r="R1122" s="290" t="str">
        <f t="shared" si="96"/>
        <v xml:space="preserve">Electricity: Natural Gas Peaker </v>
      </c>
      <c r="S1122" s="290" t="str">
        <f t="shared" si="95"/>
        <v>//**Electricity: Natural Gas Peaker : **</v>
      </c>
      <c r="T1122" s="277" t="str">
        <f t="shared" si="93"/>
        <v>//**Electricity: Natural Gas Peaker : **</v>
      </c>
    </row>
    <row r="1123" spans="1:21" x14ac:dyDescent="0.25">
      <c r="A1123" s="277" t="s">
        <v>2208</v>
      </c>
      <c r="C1123" s="335" t="s">
        <v>1086</v>
      </c>
      <c r="D1123" s="335" t="s">
        <v>1181</v>
      </c>
      <c r="E1123" s="335" t="s">
        <v>1194</v>
      </c>
      <c r="F1123" s="337" t="s">
        <v>608</v>
      </c>
      <c r="G1123" s="340"/>
      <c r="H1123" s="337" t="s">
        <v>1129</v>
      </c>
      <c r="I1123" s="336"/>
      <c r="J1123" s="338">
        <v>181</v>
      </c>
      <c r="K1123" s="336" t="s">
        <v>310</v>
      </c>
      <c r="L1123" s="339"/>
      <c r="N1123" s="211" t="s">
        <v>2206</v>
      </c>
      <c r="O1123" s="211" t="str">
        <f>INDEX('Standard Descriptions'!$E:$E,MATCH(Guidance!E1123,'Standard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3" s="290" t="s">
        <v>2207</v>
      </c>
      <c r="Q1123" s="290" t="s">
        <v>310</v>
      </c>
      <c r="R1123" s="290" t="str">
        <f t="shared" si="96"/>
        <v xml:space="preserve">Electricity: Lignite </v>
      </c>
      <c r="S1123" s="290" t="str">
        <f t="shared" si="95"/>
        <v>//**Electricity: Lignite : **</v>
      </c>
      <c r="T1123" s="277" t="str">
        <f t="shared" si="93"/>
        <v>//**Electricity: Lignite : **</v>
      </c>
    </row>
    <row r="1124" spans="1:21" x14ac:dyDescent="0.25">
      <c r="A1124" s="277" t="s">
        <v>2208</v>
      </c>
      <c r="C1124" s="335" t="s">
        <v>1086</v>
      </c>
      <c r="D1124" s="335" t="s">
        <v>1181</v>
      </c>
      <c r="E1124" s="335" t="s">
        <v>1194</v>
      </c>
      <c r="F1124" s="337" t="s">
        <v>611</v>
      </c>
      <c r="G1124" s="340"/>
      <c r="H1124" s="337" t="s">
        <v>1131</v>
      </c>
      <c r="I1124" s="336"/>
      <c r="J1124" s="338">
        <v>755</v>
      </c>
      <c r="K1124" s="336" t="s">
        <v>332</v>
      </c>
      <c r="L1124" s="339"/>
      <c r="N1124" s="211" t="s">
        <v>2206</v>
      </c>
      <c r="O1124" s="211" t="str">
        <f>INDEX('Standard Descriptions'!$E:$E,MATCH(Guidance!E1124,'Standard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4" s="290" t="s">
        <v>2207</v>
      </c>
      <c r="Q1124" s="290" t="s">
        <v>310</v>
      </c>
      <c r="R1124" s="290" t="str">
        <f t="shared" si="96"/>
        <v xml:space="preserve">Electricity: Offshore Wind </v>
      </c>
      <c r="S1124" s="290" t="str">
        <f t="shared" si="95"/>
        <v>//**Electricity: Offshore Wind : **</v>
      </c>
      <c r="T1124" s="277" t="str">
        <f t="shared" si="93"/>
        <v/>
      </c>
    </row>
    <row r="1125" spans="1:21" s="293" customFormat="1" ht="409.5" x14ac:dyDescent="0.25">
      <c r="A1125" s="293" t="s">
        <v>2205</v>
      </c>
      <c r="B1125" s="279"/>
      <c r="C1125" s="293" t="s">
        <v>1086</v>
      </c>
      <c r="D1125" s="293" t="s">
        <v>1181</v>
      </c>
      <c r="E1125" s="293" t="s">
        <v>1202</v>
      </c>
      <c r="M1125" s="279"/>
      <c r="N1125" s="295" t="s">
        <v>2206</v>
      </c>
      <c r="O1125" s="295" t="str">
        <f>INDEX('Standard Descriptions'!$E:$E,MATCH(Guidance!E1125,'Standard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5" s="293" t="s">
        <v>2207</v>
      </c>
      <c r="Q1125" s="293" t="s">
        <v>310</v>
      </c>
      <c r="S1125" s="293" t="str">
        <f t="shared" si="95"/>
        <v/>
      </c>
      <c r="T1125" s="293" t="str">
        <f t="shared" si="93"/>
        <v/>
      </c>
      <c r="U1125" s="305" t="str">
        <f>N1125&amp;O1125&amp;P1125&amp;T1126&amp;T1127&amp;T1128&amp;T1129&amp;T1130&amp;T1131&amp;T1132&amp;T1133&amp;T1134&amp;T1135&amp;T1136&amp;T1137&amp;T1138&amp;T1139&amp;T1140&amp;T1141&amp;T1142&amp;T1143&amp;T1144&amp;T1145&amp;T1146&amp;T1147&amp;T1148&amp;T1149&amp;T1150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6" spans="1:21" x14ac:dyDescent="0.25">
      <c r="A1126" s="277" t="s">
        <v>2208</v>
      </c>
      <c r="C1126" s="183" t="s">
        <v>1086</v>
      </c>
      <c r="D1126" s="191" t="s">
        <v>1181</v>
      </c>
      <c r="E1126" s="183" t="s">
        <v>1202</v>
      </c>
      <c r="F1126" s="183" t="s">
        <v>2121</v>
      </c>
      <c r="G1126" s="186"/>
      <c r="H1126" s="193" t="s">
        <v>2120</v>
      </c>
      <c r="I1126" s="186"/>
      <c r="J1126" s="43">
        <v>1487</v>
      </c>
      <c r="K1126" s="186" t="s">
        <v>310</v>
      </c>
      <c r="L1126" s="186" t="s">
        <v>2236</v>
      </c>
      <c r="N1126" s="211" t="s">
        <v>2206</v>
      </c>
      <c r="O1126" s="211" t="str">
        <f>INDEX('Standard Descriptions'!$E:$E,MATCH(Guidance!E1126,'Standard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6" s="290" t="s">
        <v>2207</v>
      </c>
      <c r="Q1126" s="290" t="s">
        <v>310</v>
      </c>
      <c r="R1126" s="290" t="str">
        <f t="shared" ref="R1126" si="97">H1126&amp;" "&amp;I1126</f>
        <v xml:space="preserve">Industry: Agriculture and Forestry </v>
      </c>
      <c r="S1126" s="290" t="str">
        <f t="shared" si="95"/>
        <v>//**Industry: Agriculture and Forestry : **</v>
      </c>
      <c r="T1126" s="277" t="str">
        <f t="shared" si="93"/>
        <v>//**Industry: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7" spans="1:21" x14ac:dyDescent="0.25">
      <c r="A1127" s="277" t="s">
        <v>2208</v>
      </c>
      <c r="C1127" s="191" t="s">
        <v>1086</v>
      </c>
      <c r="D1127" s="191" t="s">
        <v>1181</v>
      </c>
      <c r="E1127" s="191" t="s">
        <v>1202</v>
      </c>
      <c r="F1127" s="183" t="s">
        <v>2119</v>
      </c>
      <c r="G1127" s="186"/>
      <c r="H1127" s="193" t="s">
        <v>2118</v>
      </c>
      <c r="I1127" s="186"/>
      <c r="J1127" s="43">
        <v>1488</v>
      </c>
      <c r="K1127" s="186" t="s">
        <v>310</v>
      </c>
      <c r="L1127" s="201" t="s">
        <v>2236</v>
      </c>
      <c r="N1127" s="211" t="s">
        <v>2206</v>
      </c>
      <c r="O1127" s="211" t="str">
        <f>INDEX('Standard Descriptions'!$E:$E,MATCH(Guidance!E1127,'Standard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7" s="290" t="s">
        <v>2207</v>
      </c>
      <c r="Q1127" s="290" t="s">
        <v>310</v>
      </c>
      <c r="R1127" s="290" t="str">
        <f t="shared" ref="R1127:R1150" si="98">H1127&amp;" "&amp;I1127</f>
        <v xml:space="preserve">Industry: Coal Mining </v>
      </c>
      <c r="S1127" s="290" t="str">
        <f t="shared" ref="S1127:S1150" si="99">IF(R1127="","","//**"&amp;R1127&amp;": **")</f>
        <v>//**Industry: Coal Mining : **</v>
      </c>
      <c r="T1127" s="277" t="str">
        <f t="shared" ref="T1127:T1150" si="100">IF(K1127="Yes",S1127&amp;L1127,"")</f>
        <v>//**Industry: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8" spans="1:21" x14ac:dyDescent="0.25">
      <c r="A1128" s="277" t="s">
        <v>2208</v>
      </c>
      <c r="C1128" s="191" t="s">
        <v>1086</v>
      </c>
      <c r="D1128" s="191" t="s">
        <v>1181</v>
      </c>
      <c r="E1128" s="191" t="s">
        <v>1202</v>
      </c>
      <c r="F1128" s="183" t="s">
        <v>2117</v>
      </c>
      <c r="G1128" s="186"/>
      <c r="H1128" s="193" t="s">
        <v>2116</v>
      </c>
      <c r="I1128" s="186"/>
      <c r="J1128" s="43">
        <v>1489</v>
      </c>
      <c r="K1128" s="186" t="s">
        <v>310</v>
      </c>
      <c r="L1128" s="201" t="s">
        <v>2236</v>
      </c>
      <c r="N1128" s="211" t="s">
        <v>2206</v>
      </c>
      <c r="O1128" s="211" t="str">
        <f>INDEX('Standard Descriptions'!$E:$E,MATCH(Guidance!E1128,'Standard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8" s="290" t="s">
        <v>2207</v>
      </c>
      <c r="Q1128" s="290" t="s">
        <v>310</v>
      </c>
      <c r="R1128" s="290" t="str">
        <f t="shared" si="98"/>
        <v xml:space="preserve">Industry: Oil and Gas Extraction </v>
      </c>
      <c r="S1128" s="290" t="str">
        <f t="shared" si="99"/>
        <v>//**Industry: Oil and Gas Extraction : **</v>
      </c>
      <c r="T1128" s="277" t="str">
        <f t="shared" si="100"/>
        <v>//**Industry: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9" spans="1:21" x14ac:dyDescent="0.25">
      <c r="A1129" s="277" t="s">
        <v>2208</v>
      </c>
      <c r="C1129" s="191" t="s">
        <v>1086</v>
      </c>
      <c r="D1129" s="191" t="s">
        <v>1181</v>
      </c>
      <c r="E1129" s="191" t="s">
        <v>1202</v>
      </c>
      <c r="F1129" s="183" t="s">
        <v>2115</v>
      </c>
      <c r="G1129" s="186"/>
      <c r="H1129" s="193" t="s">
        <v>2114</v>
      </c>
      <c r="I1129" s="186"/>
      <c r="J1129" s="43">
        <v>1490</v>
      </c>
      <c r="K1129" s="186" t="s">
        <v>310</v>
      </c>
      <c r="L1129" s="201" t="s">
        <v>2236</v>
      </c>
      <c r="N1129" s="211" t="s">
        <v>2206</v>
      </c>
      <c r="O1129" s="211" t="str">
        <f>INDEX('Standard Descriptions'!$E:$E,MATCH(Guidance!E1129,'Standard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9" s="290" t="s">
        <v>2207</v>
      </c>
      <c r="Q1129" s="290" t="s">
        <v>310</v>
      </c>
      <c r="R1129" s="290" t="str">
        <f t="shared" si="98"/>
        <v xml:space="preserve">Industry: Other Mining and Quarrying </v>
      </c>
      <c r="S1129" s="290" t="str">
        <f t="shared" si="99"/>
        <v>//**Industry: Other Mining and Quarrying : **</v>
      </c>
      <c r="T1129" s="277" t="str">
        <f t="shared" si="100"/>
        <v>//**Industry: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0" spans="1:21" x14ac:dyDescent="0.25">
      <c r="A1130" s="277" t="s">
        <v>2208</v>
      </c>
      <c r="C1130" s="191" t="s">
        <v>1086</v>
      </c>
      <c r="D1130" s="191" t="s">
        <v>1181</v>
      </c>
      <c r="E1130" s="191" t="s">
        <v>1202</v>
      </c>
      <c r="F1130" s="183" t="s">
        <v>2113</v>
      </c>
      <c r="G1130" s="186"/>
      <c r="H1130" s="193" t="s">
        <v>2112</v>
      </c>
      <c r="I1130" s="186"/>
      <c r="J1130" s="43">
        <v>1491</v>
      </c>
      <c r="K1130" s="186" t="s">
        <v>310</v>
      </c>
      <c r="L1130" s="201" t="s">
        <v>2236</v>
      </c>
      <c r="N1130" s="211" t="s">
        <v>2206</v>
      </c>
      <c r="O1130" s="211" t="str">
        <f>INDEX('Standard Descriptions'!$E:$E,MATCH(Guidance!E1130,'Standard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0" s="290" t="s">
        <v>2207</v>
      </c>
      <c r="Q1130" s="290" t="s">
        <v>310</v>
      </c>
      <c r="R1130" s="290" t="str">
        <f t="shared" si="98"/>
        <v xml:space="preserve">Industry: Food Beverage and Tobacco </v>
      </c>
      <c r="S1130" s="290" t="str">
        <f t="shared" si="99"/>
        <v>//**Industry: Food Beverage and Tobacco : **</v>
      </c>
      <c r="T1130" s="277" t="str">
        <f t="shared" si="100"/>
        <v>//**Industry: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1" spans="1:21" x14ac:dyDescent="0.25">
      <c r="A1131" s="277" t="s">
        <v>2208</v>
      </c>
      <c r="C1131" s="191" t="s">
        <v>1086</v>
      </c>
      <c r="D1131" s="191" t="s">
        <v>1181</v>
      </c>
      <c r="E1131" s="191" t="s">
        <v>1202</v>
      </c>
      <c r="F1131" s="183" t="s">
        <v>2111</v>
      </c>
      <c r="G1131" s="186"/>
      <c r="H1131" s="193" t="s">
        <v>2110</v>
      </c>
      <c r="I1131" s="186"/>
      <c r="J1131" s="43">
        <v>1492</v>
      </c>
      <c r="K1131" s="186" t="s">
        <v>310</v>
      </c>
      <c r="L1131" s="201" t="s">
        <v>2236</v>
      </c>
      <c r="N1131" s="211" t="s">
        <v>2206</v>
      </c>
      <c r="O1131" s="211" t="str">
        <f>INDEX('Standard Descriptions'!$E:$E,MATCH(Guidance!E1131,'Standard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1" s="290" t="s">
        <v>2207</v>
      </c>
      <c r="Q1131" s="290" t="s">
        <v>310</v>
      </c>
      <c r="R1131" s="290" t="str">
        <f t="shared" si="98"/>
        <v xml:space="preserve">Industry: Textiles Apparel and Leather </v>
      </c>
      <c r="S1131" s="290" t="str">
        <f t="shared" si="99"/>
        <v>//**Industry: Textiles Apparel and Leather : **</v>
      </c>
      <c r="T1131" s="277" t="str">
        <f t="shared" si="100"/>
        <v>//**Industry: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2" spans="1:21" x14ac:dyDescent="0.25">
      <c r="A1132" s="277" t="s">
        <v>2208</v>
      </c>
      <c r="C1132" s="191" t="s">
        <v>1086</v>
      </c>
      <c r="D1132" s="191" t="s">
        <v>1181</v>
      </c>
      <c r="E1132" s="191" t="s">
        <v>1202</v>
      </c>
      <c r="F1132" s="183" t="s">
        <v>2109</v>
      </c>
      <c r="G1132" s="186"/>
      <c r="H1132" s="193" t="s">
        <v>2108</v>
      </c>
      <c r="I1132" s="186"/>
      <c r="J1132" s="43">
        <v>1493</v>
      </c>
      <c r="K1132" s="186" t="s">
        <v>310</v>
      </c>
      <c r="L1132" s="201" t="s">
        <v>2236</v>
      </c>
      <c r="N1132" s="211" t="s">
        <v>2206</v>
      </c>
      <c r="O1132" s="211" t="str">
        <f>INDEX('Standard Descriptions'!$E:$E,MATCH(Guidance!E1132,'Standard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2" s="290" t="s">
        <v>2207</v>
      </c>
      <c r="Q1132" s="290" t="s">
        <v>310</v>
      </c>
      <c r="R1132" s="290" t="str">
        <f t="shared" si="98"/>
        <v xml:space="preserve">Industry: Wood Products </v>
      </c>
      <c r="S1132" s="290" t="str">
        <f t="shared" si="99"/>
        <v>//**Industry: Wood Products : **</v>
      </c>
      <c r="T1132" s="277" t="str">
        <f t="shared" si="100"/>
        <v>//**Industry: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3" spans="1:21" x14ac:dyDescent="0.25">
      <c r="A1133" s="277" t="s">
        <v>2208</v>
      </c>
      <c r="C1133" s="191" t="s">
        <v>1086</v>
      </c>
      <c r="D1133" s="191" t="s">
        <v>1181</v>
      </c>
      <c r="E1133" s="191" t="s">
        <v>1202</v>
      </c>
      <c r="F1133" s="183" t="s">
        <v>2107</v>
      </c>
      <c r="G1133" s="186"/>
      <c r="H1133" s="193" t="s">
        <v>2106</v>
      </c>
      <c r="I1133" s="186"/>
      <c r="J1133" s="43">
        <v>1494</v>
      </c>
      <c r="K1133" s="186" t="s">
        <v>310</v>
      </c>
      <c r="L1133" s="201" t="s">
        <v>2236</v>
      </c>
      <c r="N1133" s="211" t="s">
        <v>2206</v>
      </c>
      <c r="O1133" s="211" t="str">
        <f>INDEX('Standard Descriptions'!$E:$E,MATCH(Guidance!E1133,'Standard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3" s="290" t="s">
        <v>2207</v>
      </c>
      <c r="Q1133" s="290" t="s">
        <v>310</v>
      </c>
      <c r="R1133" s="290" t="str">
        <f t="shared" si="98"/>
        <v xml:space="preserve">Industry: Pulp Paper and Printing </v>
      </c>
      <c r="S1133" s="290" t="str">
        <f t="shared" si="99"/>
        <v>//**Industry: Pulp Paper and Printing : **</v>
      </c>
      <c r="T1133" s="277" t="str">
        <f t="shared" si="100"/>
        <v>//**Industry: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4" spans="1:21" x14ac:dyDescent="0.25">
      <c r="A1134" s="277" t="s">
        <v>2208</v>
      </c>
      <c r="C1134" s="191" t="s">
        <v>1086</v>
      </c>
      <c r="D1134" s="191" t="s">
        <v>1181</v>
      </c>
      <c r="E1134" s="191" t="s">
        <v>1202</v>
      </c>
      <c r="F1134" s="183" t="s">
        <v>2105</v>
      </c>
      <c r="G1134" s="186"/>
      <c r="H1134" s="193" t="s">
        <v>2104</v>
      </c>
      <c r="I1134" s="186"/>
      <c r="J1134" s="43">
        <v>1495</v>
      </c>
      <c r="K1134" s="186" t="s">
        <v>310</v>
      </c>
      <c r="L1134" s="201" t="s">
        <v>2236</v>
      </c>
      <c r="N1134" s="211" t="s">
        <v>2206</v>
      </c>
      <c r="O1134" s="211" t="str">
        <f>INDEX('Standard Descriptions'!$E:$E,MATCH(Guidance!E1134,'Standard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4" s="290" t="s">
        <v>2207</v>
      </c>
      <c r="Q1134" s="290" t="s">
        <v>310</v>
      </c>
      <c r="R1134" s="290" t="str">
        <f t="shared" si="98"/>
        <v xml:space="preserve">Industry: Refined Petroleum and Coke </v>
      </c>
      <c r="S1134" s="290" t="str">
        <f t="shared" si="99"/>
        <v>//**Industry: Refined Petroleum and Coke : **</v>
      </c>
      <c r="T1134" s="277" t="str">
        <f t="shared" si="100"/>
        <v>//**Industry: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5" spans="1:21" x14ac:dyDescent="0.25">
      <c r="A1135" s="277" t="s">
        <v>2208</v>
      </c>
      <c r="C1135" s="191" t="s">
        <v>1086</v>
      </c>
      <c r="D1135" s="191" t="s">
        <v>1181</v>
      </c>
      <c r="E1135" s="191" t="s">
        <v>1202</v>
      </c>
      <c r="F1135" s="183" t="s">
        <v>2103</v>
      </c>
      <c r="G1135" s="186"/>
      <c r="H1135" s="193" t="s">
        <v>1141</v>
      </c>
      <c r="I1135" s="186"/>
      <c r="J1135" s="43">
        <v>1496</v>
      </c>
      <c r="K1135" s="186" t="s">
        <v>310</v>
      </c>
      <c r="L1135" s="201" t="s">
        <v>2236</v>
      </c>
      <c r="N1135" s="211" t="s">
        <v>2206</v>
      </c>
      <c r="O1135" s="211" t="str">
        <f>INDEX('Standard Descriptions'!$E:$E,MATCH(Guidance!E1135,'Standard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5" s="290" t="s">
        <v>2207</v>
      </c>
      <c r="Q1135" s="290" t="s">
        <v>310</v>
      </c>
      <c r="R1135" s="290" t="str">
        <f t="shared" si="98"/>
        <v xml:space="preserve">Industry: Chemicals </v>
      </c>
      <c r="S1135" s="290" t="str">
        <f t="shared" si="99"/>
        <v>//**Industry: Chemicals : **</v>
      </c>
      <c r="T1135" s="277" t="str">
        <f t="shared" si="100"/>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6" spans="1:21" x14ac:dyDescent="0.25">
      <c r="A1136" s="277" t="s">
        <v>2208</v>
      </c>
      <c r="C1136" s="191" t="s">
        <v>1086</v>
      </c>
      <c r="D1136" s="191" t="s">
        <v>1181</v>
      </c>
      <c r="E1136" s="191" t="s">
        <v>1202</v>
      </c>
      <c r="F1136" s="183" t="s">
        <v>2102</v>
      </c>
      <c r="G1136" s="186"/>
      <c r="H1136" s="193" t="s">
        <v>2101</v>
      </c>
      <c r="I1136" s="186"/>
      <c r="J1136" s="43">
        <v>1497</v>
      </c>
      <c r="K1136" s="186" t="s">
        <v>310</v>
      </c>
      <c r="L1136" s="201" t="s">
        <v>2236</v>
      </c>
      <c r="N1136" s="211" t="s">
        <v>2206</v>
      </c>
      <c r="O1136" s="211" t="str">
        <f>INDEX('Standard Descriptions'!$E:$E,MATCH(Guidance!E1136,'Standard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6" s="290" t="s">
        <v>2207</v>
      </c>
      <c r="Q1136" s="290" t="s">
        <v>310</v>
      </c>
      <c r="R1136" s="290" t="str">
        <f t="shared" si="98"/>
        <v xml:space="preserve">Industry: Rubber and Plastic Products </v>
      </c>
      <c r="S1136" s="290" t="str">
        <f t="shared" si="99"/>
        <v>//**Industry: Rubber and Plastic Products : **</v>
      </c>
      <c r="T1136" s="277" t="str">
        <f t="shared" si="100"/>
        <v>//**Industry: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7" spans="1:21" x14ac:dyDescent="0.25">
      <c r="A1137" s="277" t="s">
        <v>2208</v>
      </c>
      <c r="C1137" s="191" t="s">
        <v>1086</v>
      </c>
      <c r="D1137" s="191" t="s">
        <v>1181</v>
      </c>
      <c r="E1137" s="191" t="s">
        <v>1202</v>
      </c>
      <c r="F1137" s="183" t="s">
        <v>2100</v>
      </c>
      <c r="G1137" s="186"/>
      <c r="H1137" s="193" t="s">
        <v>2099</v>
      </c>
      <c r="I1137" s="186"/>
      <c r="J1137" s="43">
        <v>1498</v>
      </c>
      <c r="K1137" s="186" t="s">
        <v>310</v>
      </c>
      <c r="L1137" s="201" t="s">
        <v>2236</v>
      </c>
      <c r="N1137" s="211" t="s">
        <v>2206</v>
      </c>
      <c r="O1137" s="211" t="str">
        <f>INDEX('Standard Descriptions'!$E:$E,MATCH(Guidance!E1137,'Standard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7" s="290" t="s">
        <v>2207</v>
      </c>
      <c r="Q1137" s="290" t="s">
        <v>310</v>
      </c>
      <c r="R1137" s="290" t="str">
        <f t="shared" si="98"/>
        <v xml:space="preserve">Industry: Glass and Glass Products </v>
      </c>
      <c r="S1137" s="290" t="str">
        <f t="shared" si="99"/>
        <v>//**Industry: Glass and Glass Products : **</v>
      </c>
      <c r="T1137" s="277" t="str">
        <f t="shared" si="100"/>
        <v>//**Industry: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8" spans="1:21" x14ac:dyDescent="0.25">
      <c r="A1138" s="277" t="s">
        <v>2208</v>
      </c>
      <c r="C1138" s="191" t="s">
        <v>1086</v>
      </c>
      <c r="D1138" s="191" t="s">
        <v>1181</v>
      </c>
      <c r="E1138" s="191" t="s">
        <v>1202</v>
      </c>
      <c r="F1138" s="183" t="s">
        <v>2098</v>
      </c>
      <c r="G1138" s="186"/>
      <c r="H1138" s="193" t="s">
        <v>2097</v>
      </c>
      <c r="I1138" s="186"/>
      <c r="J1138" s="43">
        <v>1499</v>
      </c>
      <c r="K1138" s="186" t="s">
        <v>310</v>
      </c>
      <c r="L1138" s="201" t="s">
        <v>2236</v>
      </c>
      <c r="N1138" s="211" t="s">
        <v>2206</v>
      </c>
      <c r="O1138" s="211" t="str">
        <f>INDEX('Standard Descriptions'!$E:$E,MATCH(Guidance!E1138,'Standard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8" s="290" t="s">
        <v>2207</v>
      </c>
      <c r="Q1138" s="290" t="s">
        <v>310</v>
      </c>
      <c r="R1138" s="290" t="str">
        <f t="shared" si="98"/>
        <v xml:space="preserve">Industry: Cement and Other Nonmetallic Minerals </v>
      </c>
      <c r="S1138" s="290" t="str">
        <f t="shared" si="99"/>
        <v>//**Industry: Cement and Other Nonmetallic Minerals : **</v>
      </c>
      <c r="T1138" s="277" t="str">
        <f t="shared" si="100"/>
        <v>//**Industry: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9" spans="1:21" x14ac:dyDescent="0.25">
      <c r="A1139" s="277" t="s">
        <v>2208</v>
      </c>
      <c r="C1139" s="191" t="s">
        <v>1086</v>
      </c>
      <c r="D1139" s="191" t="s">
        <v>1181</v>
      </c>
      <c r="E1139" s="191" t="s">
        <v>1202</v>
      </c>
      <c r="F1139" s="183" t="s">
        <v>2096</v>
      </c>
      <c r="G1139" s="186"/>
      <c r="H1139" s="193" t="s">
        <v>1139</v>
      </c>
      <c r="I1139" s="186"/>
      <c r="J1139" s="43">
        <v>1500</v>
      </c>
      <c r="K1139" s="186" t="s">
        <v>310</v>
      </c>
      <c r="L1139" s="201" t="s">
        <v>2236</v>
      </c>
      <c r="N1139" s="211" t="s">
        <v>2206</v>
      </c>
      <c r="O1139" s="211" t="str">
        <f>INDEX('Standard Descriptions'!$E:$E,MATCH(Guidance!E1139,'Standard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9" s="290" t="s">
        <v>2207</v>
      </c>
      <c r="Q1139" s="290" t="s">
        <v>310</v>
      </c>
      <c r="R1139" s="290" t="str">
        <f t="shared" si="98"/>
        <v xml:space="preserve">Industry: Iron and Steel </v>
      </c>
      <c r="S1139" s="290" t="str">
        <f t="shared" si="99"/>
        <v>//**Industry: Iron and Steel : **</v>
      </c>
      <c r="T1139" s="277" t="str">
        <f t="shared" si="100"/>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0" spans="1:21" x14ac:dyDescent="0.25">
      <c r="A1140" s="277" t="s">
        <v>2208</v>
      </c>
      <c r="C1140" s="191" t="s">
        <v>1086</v>
      </c>
      <c r="D1140" s="191" t="s">
        <v>1181</v>
      </c>
      <c r="E1140" s="191" t="s">
        <v>1202</v>
      </c>
      <c r="F1140" s="183" t="s">
        <v>2095</v>
      </c>
      <c r="G1140" s="186"/>
      <c r="H1140" s="193" t="s">
        <v>2094</v>
      </c>
      <c r="I1140" s="186"/>
      <c r="J1140" s="43">
        <v>1501</v>
      </c>
      <c r="K1140" s="186" t="s">
        <v>310</v>
      </c>
      <c r="L1140" s="201" t="s">
        <v>2236</v>
      </c>
      <c r="N1140" s="211" t="s">
        <v>2206</v>
      </c>
      <c r="O1140" s="211" t="str">
        <f>INDEX('Standard Descriptions'!$E:$E,MATCH(Guidance!E1140,'Standard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0" s="290" t="s">
        <v>2207</v>
      </c>
      <c r="Q1140" s="290" t="s">
        <v>310</v>
      </c>
      <c r="R1140" s="290" t="str">
        <f t="shared" si="98"/>
        <v xml:space="preserve">Industry: Other Metals </v>
      </c>
      <c r="S1140" s="290" t="str">
        <f t="shared" si="99"/>
        <v>//**Industry: Other Metals : **</v>
      </c>
      <c r="T1140" s="277" t="str">
        <f t="shared" si="100"/>
        <v>//**Industry: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1" spans="1:21" x14ac:dyDescent="0.25">
      <c r="A1141" s="277" t="s">
        <v>2208</v>
      </c>
      <c r="C1141" s="191" t="s">
        <v>1086</v>
      </c>
      <c r="D1141" s="191" t="s">
        <v>1181</v>
      </c>
      <c r="E1141" s="191" t="s">
        <v>1202</v>
      </c>
      <c r="F1141" s="183" t="s">
        <v>2093</v>
      </c>
      <c r="G1141" s="186"/>
      <c r="H1141" s="193" t="s">
        <v>2092</v>
      </c>
      <c r="I1141" s="186"/>
      <c r="J1141" s="43">
        <v>1502</v>
      </c>
      <c r="K1141" s="186" t="s">
        <v>310</v>
      </c>
      <c r="L1141" s="201" t="s">
        <v>2236</v>
      </c>
      <c r="N1141" s="211" t="s">
        <v>2206</v>
      </c>
      <c r="O1141" s="211" t="str">
        <f>INDEX('Standard Descriptions'!$E:$E,MATCH(Guidance!E1141,'Standard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1" s="290" t="s">
        <v>2207</v>
      </c>
      <c r="Q1141" s="290" t="s">
        <v>310</v>
      </c>
      <c r="R1141" s="290" t="str">
        <f t="shared" si="98"/>
        <v xml:space="preserve">Industry: Metal Products Except Machinery and Vehicles </v>
      </c>
      <c r="S1141" s="290" t="str">
        <f t="shared" si="99"/>
        <v>//**Industry: Metal Products Except Machinery and Vehicles : **</v>
      </c>
      <c r="T1141" s="277" t="str">
        <f t="shared" si="100"/>
        <v>//**Industry: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2" spans="1:21" x14ac:dyDescent="0.25">
      <c r="A1142" s="277" t="s">
        <v>2208</v>
      </c>
      <c r="C1142" s="191" t="s">
        <v>1086</v>
      </c>
      <c r="D1142" s="191" t="s">
        <v>1181</v>
      </c>
      <c r="E1142" s="191" t="s">
        <v>1202</v>
      </c>
      <c r="F1142" s="183" t="s">
        <v>2091</v>
      </c>
      <c r="G1142" s="186"/>
      <c r="H1142" s="193" t="s">
        <v>2090</v>
      </c>
      <c r="I1142" s="186"/>
      <c r="J1142" s="43">
        <v>1503</v>
      </c>
      <c r="K1142" s="186" t="s">
        <v>310</v>
      </c>
      <c r="L1142" s="201" t="s">
        <v>2236</v>
      </c>
      <c r="N1142" s="211" t="s">
        <v>2206</v>
      </c>
      <c r="O1142" s="211" t="str">
        <f>INDEX('Standard Descriptions'!$E:$E,MATCH(Guidance!E1142,'Standard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2" s="290" t="s">
        <v>2207</v>
      </c>
      <c r="Q1142" s="290" t="s">
        <v>310</v>
      </c>
      <c r="R1142" s="290" t="str">
        <f t="shared" si="98"/>
        <v xml:space="preserve">Industry: Computers and Electronics </v>
      </c>
      <c r="S1142" s="290" t="str">
        <f t="shared" si="99"/>
        <v>//**Industry: Computers and Electronics : **</v>
      </c>
      <c r="T1142" s="277" t="str">
        <f t="shared" si="100"/>
        <v>//**Industry: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3" spans="1:21" x14ac:dyDescent="0.25">
      <c r="A1143" s="277" t="s">
        <v>2208</v>
      </c>
      <c r="C1143" s="191" t="s">
        <v>1086</v>
      </c>
      <c r="D1143" s="191" t="s">
        <v>1181</v>
      </c>
      <c r="E1143" s="191" t="s">
        <v>1202</v>
      </c>
      <c r="F1143" s="183" t="s">
        <v>2089</v>
      </c>
      <c r="G1143" s="186"/>
      <c r="H1143" s="193" t="s">
        <v>2088</v>
      </c>
      <c r="I1143" s="186"/>
      <c r="J1143" s="43">
        <v>1504</v>
      </c>
      <c r="K1143" s="186" t="s">
        <v>310</v>
      </c>
      <c r="L1143" s="201" t="s">
        <v>2236</v>
      </c>
      <c r="N1143" s="211" t="s">
        <v>2206</v>
      </c>
      <c r="O1143" s="211" t="str">
        <f>INDEX('Standard Descriptions'!$E:$E,MATCH(Guidance!E1143,'Standard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3" s="290" t="s">
        <v>2207</v>
      </c>
      <c r="Q1143" s="290" t="s">
        <v>310</v>
      </c>
      <c r="R1143" s="290" t="str">
        <f t="shared" si="98"/>
        <v xml:space="preserve">Industry: Appliances and Electrical Equipment </v>
      </c>
      <c r="S1143" s="290" t="str">
        <f t="shared" si="99"/>
        <v>//**Industry: Appliances and Electrical Equipment : **</v>
      </c>
      <c r="T1143" s="277" t="str">
        <f t="shared" si="100"/>
        <v>//**Industry: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4" spans="1:21" x14ac:dyDescent="0.25">
      <c r="A1144" s="277" t="s">
        <v>2208</v>
      </c>
      <c r="C1144" s="191" t="s">
        <v>1086</v>
      </c>
      <c r="D1144" s="191" t="s">
        <v>1181</v>
      </c>
      <c r="E1144" s="191" t="s">
        <v>1202</v>
      </c>
      <c r="F1144" s="183" t="s">
        <v>2087</v>
      </c>
      <c r="G1144" s="186"/>
      <c r="H1144" s="193" t="s">
        <v>2086</v>
      </c>
      <c r="I1144" s="186"/>
      <c r="J1144" s="43">
        <v>1505</v>
      </c>
      <c r="K1144" s="186" t="s">
        <v>310</v>
      </c>
      <c r="L1144" s="201" t="s">
        <v>2236</v>
      </c>
      <c r="N1144" s="211" t="s">
        <v>2206</v>
      </c>
      <c r="O1144" s="211" t="str">
        <f>INDEX('Standard Descriptions'!$E:$E,MATCH(Guidance!E1144,'Standard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4" s="290" t="s">
        <v>2207</v>
      </c>
      <c r="Q1144" s="290" t="s">
        <v>310</v>
      </c>
      <c r="R1144" s="290" t="str">
        <f t="shared" si="98"/>
        <v xml:space="preserve">Industry: Other Machinery </v>
      </c>
      <c r="S1144" s="290" t="str">
        <f t="shared" si="99"/>
        <v>//**Industry: Other Machinery : **</v>
      </c>
      <c r="T1144" s="277" t="str">
        <f t="shared" si="100"/>
        <v>//**Industry: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5" spans="1:21" x14ac:dyDescent="0.25">
      <c r="A1145" s="277" t="s">
        <v>2208</v>
      </c>
      <c r="C1145" s="191" t="s">
        <v>1086</v>
      </c>
      <c r="D1145" s="191" t="s">
        <v>1181</v>
      </c>
      <c r="E1145" s="191" t="s">
        <v>1202</v>
      </c>
      <c r="F1145" s="183" t="s">
        <v>2085</v>
      </c>
      <c r="G1145" s="186"/>
      <c r="H1145" s="193" t="s">
        <v>2084</v>
      </c>
      <c r="I1145" s="186"/>
      <c r="J1145" s="43">
        <v>1506</v>
      </c>
      <c r="K1145" s="186" t="s">
        <v>310</v>
      </c>
      <c r="L1145" s="201" t="s">
        <v>2236</v>
      </c>
      <c r="N1145" s="211" t="s">
        <v>2206</v>
      </c>
      <c r="O1145" s="211" t="str">
        <f>INDEX('Standard Descriptions'!$E:$E,MATCH(Guidance!E1145,'Standard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5" s="290" t="s">
        <v>2207</v>
      </c>
      <c r="Q1145" s="290" t="s">
        <v>310</v>
      </c>
      <c r="R1145" s="290" t="str">
        <f t="shared" si="98"/>
        <v xml:space="preserve">Industry: Road Vehicles </v>
      </c>
      <c r="S1145" s="290" t="str">
        <f t="shared" si="99"/>
        <v>//**Industry: Road Vehicles : **</v>
      </c>
      <c r="T1145" s="277" t="str">
        <f t="shared" si="100"/>
        <v>//**Industry: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6" spans="1:21" x14ac:dyDescent="0.25">
      <c r="A1146" s="277" t="s">
        <v>2208</v>
      </c>
      <c r="C1146" s="191" t="s">
        <v>1086</v>
      </c>
      <c r="D1146" s="191" t="s">
        <v>1181</v>
      </c>
      <c r="E1146" s="191" t="s">
        <v>1202</v>
      </c>
      <c r="F1146" s="183" t="s">
        <v>2083</v>
      </c>
      <c r="G1146" s="186"/>
      <c r="H1146" s="193" t="s">
        <v>2082</v>
      </c>
      <c r="I1146" s="186"/>
      <c r="J1146" s="43">
        <v>1507</v>
      </c>
      <c r="K1146" s="186" t="s">
        <v>310</v>
      </c>
      <c r="L1146" s="201" t="s">
        <v>2236</v>
      </c>
      <c r="N1146" s="211" t="s">
        <v>2206</v>
      </c>
      <c r="O1146" s="211" t="str">
        <f>INDEX('Standard Descriptions'!$E:$E,MATCH(Guidance!E1146,'Standard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6" s="290" t="s">
        <v>2207</v>
      </c>
      <c r="Q1146" s="290" t="s">
        <v>310</v>
      </c>
      <c r="R1146" s="290" t="str">
        <f t="shared" si="98"/>
        <v xml:space="preserve">Industry: Nonroad Vehicles </v>
      </c>
      <c r="S1146" s="290" t="str">
        <f t="shared" si="99"/>
        <v>//**Industry: Nonroad Vehicles : **</v>
      </c>
      <c r="T1146" s="277" t="str">
        <f t="shared" si="100"/>
        <v>//**Industry: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7" spans="1:21" x14ac:dyDescent="0.25">
      <c r="A1147" s="277" t="s">
        <v>2208</v>
      </c>
      <c r="C1147" s="191" t="s">
        <v>1086</v>
      </c>
      <c r="D1147" s="191" t="s">
        <v>1181</v>
      </c>
      <c r="E1147" s="191" t="s">
        <v>1202</v>
      </c>
      <c r="F1147" s="183" t="s">
        <v>2081</v>
      </c>
      <c r="G1147" s="186"/>
      <c r="H1147" s="193" t="s">
        <v>2080</v>
      </c>
      <c r="I1147" s="186"/>
      <c r="J1147" s="43">
        <v>1508</v>
      </c>
      <c r="K1147" s="186" t="s">
        <v>310</v>
      </c>
      <c r="L1147" s="201" t="s">
        <v>2236</v>
      </c>
      <c r="N1147" s="211" t="s">
        <v>2206</v>
      </c>
      <c r="O1147" s="211" t="str">
        <f>INDEX('Standard Descriptions'!$E:$E,MATCH(Guidance!E1147,'Standard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7" s="290" t="s">
        <v>2207</v>
      </c>
      <c r="Q1147" s="290" t="s">
        <v>310</v>
      </c>
      <c r="R1147" s="290" t="str">
        <f t="shared" si="98"/>
        <v xml:space="preserve">Industry: Other Manufacturing </v>
      </c>
      <c r="S1147" s="290" t="str">
        <f t="shared" si="99"/>
        <v>//**Industry: Other Manufacturing : **</v>
      </c>
      <c r="T1147" s="277" t="str">
        <f t="shared" si="100"/>
        <v>//**Industry: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8" spans="1:21" x14ac:dyDescent="0.25">
      <c r="A1148" s="277" t="s">
        <v>2208</v>
      </c>
      <c r="C1148" s="191" t="s">
        <v>1086</v>
      </c>
      <c r="D1148" s="191" t="s">
        <v>1181</v>
      </c>
      <c r="E1148" s="191" t="s">
        <v>1202</v>
      </c>
      <c r="F1148" s="183" t="s">
        <v>2079</v>
      </c>
      <c r="G1148" s="186"/>
      <c r="H1148" s="193" t="s">
        <v>2078</v>
      </c>
      <c r="I1148" s="186"/>
      <c r="J1148" s="43">
        <v>1509</v>
      </c>
      <c r="K1148" s="186" t="s">
        <v>310</v>
      </c>
      <c r="L1148" s="201" t="s">
        <v>2236</v>
      </c>
      <c r="N1148" s="211" t="s">
        <v>2206</v>
      </c>
      <c r="O1148" s="211" t="str">
        <f>INDEX('Standard Descriptions'!$E:$E,MATCH(Guidance!E1148,'Standard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8" s="290" t="s">
        <v>2207</v>
      </c>
      <c r="Q1148" s="290" t="s">
        <v>310</v>
      </c>
      <c r="R1148" s="290" t="str">
        <f t="shared" si="98"/>
        <v xml:space="preserve">Industry: Energy Pipelines and Gas Processing </v>
      </c>
      <c r="S1148" s="290" t="str">
        <f t="shared" si="99"/>
        <v>//**Industry: Energy Pipelines and Gas Processing : **</v>
      </c>
      <c r="T1148" s="277" t="str">
        <f t="shared" si="100"/>
        <v>//**Industry: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9" spans="1:21" x14ac:dyDescent="0.25">
      <c r="A1149" s="277" t="s">
        <v>2208</v>
      </c>
      <c r="C1149" s="191" t="s">
        <v>1086</v>
      </c>
      <c r="D1149" s="191" t="s">
        <v>1181</v>
      </c>
      <c r="E1149" s="191" t="s">
        <v>1202</v>
      </c>
      <c r="F1149" s="183" t="s">
        <v>2077</v>
      </c>
      <c r="G1149" s="186"/>
      <c r="H1149" s="193" t="s">
        <v>2076</v>
      </c>
      <c r="I1149" s="186"/>
      <c r="J1149" s="43">
        <v>1510</v>
      </c>
      <c r="K1149" s="186" t="s">
        <v>310</v>
      </c>
      <c r="L1149" s="201" t="s">
        <v>2236</v>
      </c>
      <c r="N1149" s="211" t="s">
        <v>2206</v>
      </c>
      <c r="O1149" s="211" t="str">
        <f>INDEX('Standard Descriptions'!$E:$E,MATCH(Guidance!E1149,'Standard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9" s="290" t="s">
        <v>2207</v>
      </c>
      <c r="Q1149" s="290" t="s">
        <v>310</v>
      </c>
      <c r="R1149" s="290" t="str">
        <f t="shared" si="98"/>
        <v xml:space="preserve">Industry: Water and Waste </v>
      </c>
      <c r="S1149" s="290" t="str">
        <f t="shared" si="99"/>
        <v>//**Industry: Water and Waste : **</v>
      </c>
      <c r="T1149" s="277" t="str">
        <f t="shared" si="100"/>
        <v>//**Industry: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0" spans="1:21" x14ac:dyDescent="0.25">
      <c r="A1150" s="277" t="s">
        <v>2208</v>
      </c>
      <c r="C1150" s="191" t="s">
        <v>1086</v>
      </c>
      <c r="D1150" s="191" t="s">
        <v>1181</v>
      </c>
      <c r="E1150" s="191" t="s">
        <v>1202</v>
      </c>
      <c r="F1150" s="183" t="s">
        <v>2075</v>
      </c>
      <c r="G1150" s="186"/>
      <c r="H1150" s="193" t="s">
        <v>2074</v>
      </c>
      <c r="I1150" s="186"/>
      <c r="J1150" s="43">
        <v>1511</v>
      </c>
      <c r="K1150" s="186" t="s">
        <v>310</v>
      </c>
      <c r="L1150" s="201" t="s">
        <v>2236</v>
      </c>
      <c r="N1150" s="211" t="s">
        <v>2206</v>
      </c>
      <c r="O1150" s="211" t="str">
        <f>INDEX('Standard Descriptions'!$E:$E,MATCH(Guidance!E1150,'Standard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0" s="290" t="s">
        <v>2207</v>
      </c>
      <c r="Q1150" s="290" t="s">
        <v>310</v>
      </c>
      <c r="R1150" s="290" t="str">
        <f t="shared" si="98"/>
        <v xml:space="preserve">Industry: Construction </v>
      </c>
      <c r="S1150" s="290" t="str">
        <f t="shared" si="99"/>
        <v>//**Industry: Construction : **</v>
      </c>
      <c r="T1150" s="277" t="str">
        <f t="shared" si="100"/>
        <v>//**Industry: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1" spans="1:21" s="293" customFormat="1" ht="285" x14ac:dyDescent="0.25">
      <c r="A1151" s="293" t="s">
        <v>2205</v>
      </c>
      <c r="B1151" s="279"/>
      <c r="C1151" s="293" t="s">
        <v>1086</v>
      </c>
      <c r="D1151" s="293" t="s">
        <v>1181</v>
      </c>
      <c r="E1151" s="293" t="s">
        <v>1212</v>
      </c>
      <c r="M1151" s="279"/>
      <c r="N1151" s="294" t="s">
        <v>2206</v>
      </c>
      <c r="O1151" s="294" t="str">
        <f>INDEX('Standard Descriptions'!$E:$E,MATCH(Guidance!E1151,'Standard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1" s="292" t="s">
        <v>2207</v>
      </c>
      <c r="Q1151" s="292" t="s">
        <v>310</v>
      </c>
      <c r="S1151" s="292" t="str">
        <f t="shared" si="95"/>
        <v/>
      </c>
      <c r="T1151" s="292" t="str">
        <f t="shared" si="93"/>
        <v/>
      </c>
      <c r="U1151" s="305" t="str">
        <f>N1151&amp;O1151&amp;P1151&amp;T1152&amp;T1153&amp;T1154&amp;T1155&amp;T1156&amp;T1157&amp;T1158</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2" spans="1:21" x14ac:dyDescent="0.25">
      <c r="A1152" s="277" t="s">
        <v>2208</v>
      </c>
      <c r="C1152" s="183" t="s">
        <v>1086</v>
      </c>
      <c r="D1152" s="191" t="s">
        <v>1181</v>
      </c>
      <c r="E1152" s="183" t="s">
        <v>1212</v>
      </c>
      <c r="F1152" s="186" t="s">
        <v>1152</v>
      </c>
      <c r="G1152" s="186"/>
      <c r="H1152" s="186" t="s">
        <v>1153</v>
      </c>
      <c r="I1152" s="186"/>
      <c r="J1152" s="43">
        <v>133</v>
      </c>
      <c r="K1152" s="186" t="s">
        <v>310</v>
      </c>
      <c r="L1152" s="186" t="s">
        <v>2236</v>
      </c>
      <c r="N1152" s="211" t="s">
        <v>2206</v>
      </c>
      <c r="O1152" s="211" t="str">
        <f>INDEX('Standard Descriptions'!$E:$E,MATCH(Guidance!E1152,'Standard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2" s="290" t="s">
        <v>2207</v>
      </c>
      <c r="Q1152" s="290" t="s">
        <v>310</v>
      </c>
      <c r="R1152" s="290" t="str">
        <f t="shared" ref="R1152:R1159" si="101">H1152&amp;" "&amp;I1152</f>
        <v xml:space="preserve">Vehicles: Battery Electric </v>
      </c>
      <c r="S1152" s="290" t="str">
        <f t="shared" si="95"/>
        <v>//**Vehicles: Battery Electric : **</v>
      </c>
      <c r="T1152" s="277" t="str">
        <f t="shared" si="93"/>
        <v>//**Vehicles: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3" spans="1:21" x14ac:dyDescent="0.25">
      <c r="A1153" s="277" t="s">
        <v>2208</v>
      </c>
      <c r="C1153" s="191" t="s">
        <v>1086</v>
      </c>
      <c r="D1153" s="191" t="s">
        <v>1181</v>
      </c>
      <c r="E1153" s="191" t="s">
        <v>1212</v>
      </c>
      <c r="F1153" s="186" t="s">
        <v>1156</v>
      </c>
      <c r="G1153" s="186"/>
      <c r="H1153" s="186" t="s">
        <v>1157</v>
      </c>
      <c r="I1153" s="186"/>
      <c r="J1153" s="43">
        <v>134</v>
      </c>
      <c r="K1153" s="186" t="s">
        <v>310</v>
      </c>
      <c r="L1153" s="188" t="s">
        <v>2236</v>
      </c>
      <c r="N1153" s="211" t="s">
        <v>2206</v>
      </c>
      <c r="O1153" s="211" t="str">
        <f>INDEX('Standard Descriptions'!$E:$E,MATCH(Guidance!E1153,'Standard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3" s="290" t="s">
        <v>2207</v>
      </c>
      <c r="Q1153" s="290" t="s">
        <v>310</v>
      </c>
      <c r="R1153" s="290" t="str">
        <f t="shared" si="101"/>
        <v xml:space="preserve">Vehicles: Natural Gas </v>
      </c>
      <c r="S1153" s="290" t="str">
        <f t="shared" si="95"/>
        <v>//**Vehicles: Natural Gas : **</v>
      </c>
      <c r="T1153" s="277" t="str">
        <f t="shared" si="93"/>
        <v>//**Vehicles: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4" spans="1:21" x14ac:dyDescent="0.25">
      <c r="A1154" s="277" t="s">
        <v>2208</v>
      </c>
      <c r="C1154" s="191" t="s">
        <v>1086</v>
      </c>
      <c r="D1154" s="191" t="s">
        <v>1181</v>
      </c>
      <c r="E1154" s="191" t="s">
        <v>1212</v>
      </c>
      <c r="F1154" s="186" t="s">
        <v>1159</v>
      </c>
      <c r="G1154" s="186"/>
      <c r="H1154" s="186" t="s">
        <v>1160</v>
      </c>
      <c r="I1154" s="186"/>
      <c r="J1154" s="43">
        <v>135</v>
      </c>
      <c r="K1154" s="186" t="s">
        <v>310</v>
      </c>
      <c r="L1154" s="188" t="s">
        <v>2236</v>
      </c>
      <c r="N1154" s="211" t="s">
        <v>2206</v>
      </c>
      <c r="O1154" s="211" t="str">
        <f>INDEX('Standard Descriptions'!$E:$E,MATCH(Guidance!E1154,'Standard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4" s="290" t="s">
        <v>2207</v>
      </c>
      <c r="Q1154" s="290" t="s">
        <v>310</v>
      </c>
      <c r="R1154" s="290" t="str">
        <f t="shared" si="101"/>
        <v xml:space="preserve">Vehicles: Gasoline Engine </v>
      </c>
      <c r="S1154" s="290" t="str">
        <f t="shared" si="95"/>
        <v>//**Vehicles: Gasoline Engine : **</v>
      </c>
      <c r="T1154" s="277" t="str">
        <f t="shared" si="93"/>
        <v>//**Vehicles: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5" spans="1:21" x14ac:dyDescent="0.25">
      <c r="A1155" s="277" t="s">
        <v>2208</v>
      </c>
      <c r="C1155" s="191" t="s">
        <v>1086</v>
      </c>
      <c r="D1155" s="191" t="s">
        <v>1181</v>
      </c>
      <c r="E1155" s="191" t="s">
        <v>1212</v>
      </c>
      <c r="F1155" s="186" t="s">
        <v>1162</v>
      </c>
      <c r="G1155" s="186"/>
      <c r="H1155" s="186" t="s">
        <v>1163</v>
      </c>
      <c r="I1155" s="186"/>
      <c r="J1155" s="43">
        <v>136</v>
      </c>
      <c r="K1155" s="186" t="s">
        <v>310</v>
      </c>
      <c r="L1155" s="188" t="s">
        <v>2236</v>
      </c>
      <c r="N1155" s="211" t="s">
        <v>2206</v>
      </c>
      <c r="O1155" s="211" t="str">
        <f>INDEX('Standard Descriptions'!$E:$E,MATCH(Guidance!E1155,'Standard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5" s="290" t="s">
        <v>2207</v>
      </c>
      <c r="Q1155" s="290" t="s">
        <v>310</v>
      </c>
      <c r="R1155" s="290" t="str">
        <f t="shared" si="101"/>
        <v xml:space="preserve">Vehicles: Diesel Engine </v>
      </c>
      <c r="S1155" s="290" t="str">
        <f t="shared" si="95"/>
        <v>//**Vehicles: Diesel Engine : **</v>
      </c>
      <c r="T1155" s="277" t="str">
        <f t="shared" si="93"/>
        <v>//**Vehicles: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6" spans="1:21" x14ac:dyDescent="0.25">
      <c r="A1156" s="277" t="s">
        <v>2208</v>
      </c>
      <c r="C1156" s="191" t="s">
        <v>1086</v>
      </c>
      <c r="D1156" s="191" t="s">
        <v>1181</v>
      </c>
      <c r="E1156" s="191" t="s">
        <v>1212</v>
      </c>
      <c r="F1156" s="186" t="s">
        <v>1165</v>
      </c>
      <c r="G1156" s="186"/>
      <c r="H1156" s="186" t="s">
        <v>1166</v>
      </c>
      <c r="I1156" s="186"/>
      <c r="J1156" s="43">
        <v>137</v>
      </c>
      <c r="K1156" s="186" t="s">
        <v>310</v>
      </c>
      <c r="L1156" s="188" t="s">
        <v>2236</v>
      </c>
      <c r="N1156" s="211" t="s">
        <v>2206</v>
      </c>
      <c r="O1156" s="211" t="str">
        <f>INDEX('Standard Descriptions'!$E:$E,MATCH(Guidance!E1156,'Standard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6" s="290" t="s">
        <v>2207</v>
      </c>
      <c r="Q1156" s="290" t="s">
        <v>310</v>
      </c>
      <c r="R1156" s="290" t="str">
        <f t="shared" si="101"/>
        <v xml:space="preserve">Vehicles: Plug-in Hybrid </v>
      </c>
      <c r="S1156" s="290" t="str">
        <f t="shared" si="95"/>
        <v>//**Vehicles: Plug-in Hybrid : **</v>
      </c>
      <c r="T1156" s="277" t="str">
        <f t="shared" si="93"/>
        <v>//**Vehicles: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7" spans="1:21" x14ac:dyDescent="0.25">
      <c r="A1157" s="277" t="s">
        <v>2208</v>
      </c>
      <c r="C1157" s="191" t="s">
        <v>1086</v>
      </c>
      <c r="D1157" s="191" t="s">
        <v>1181</v>
      </c>
      <c r="E1157" s="191" t="s">
        <v>1212</v>
      </c>
      <c r="F1157" s="186" t="s">
        <v>1168</v>
      </c>
      <c r="G1157" s="186"/>
      <c r="H1157" s="186" t="s">
        <v>1169</v>
      </c>
      <c r="I1157" s="186"/>
      <c r="J1157" s="43">
        <v>138</v>
      </c>
      <c r="K1157" s="186" t="s">
        <v>310</v>
      </c>
      <c r="L1157" s="188" t="s">
        <v>2236</v>
      </c>
      <c r="N1157" s="211" t="s">
        <v>2206</v>
      </c>
      <c r="O1157" s="211" t="str">
        <f>INDEX('Standard Descriptions'!$E:$E,MATCH(Guidance!E1157,'Standard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7" s="290" t="s">
        <v>2207</v>
      </c>
      <c r="Q1157" s="290" t="s">
        <v>310</v>
      </c>
      <c r="R1157" s="290" t="str">
        <f t="shared" si="101"/>
        <v xml:space="preserve">Vehicles: LPG </v>
      </c>
      <c r="S1157" s="290" t="str">
        <f t="shared" si="95"/>
        <v>//**Vehicles: LPG : **</v>
      </c>
      <c r="T1157" s="277" t="str">
        <f t="shared" si="93"/>
        <v>//**Vehicles: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8" spans="1:21" x14ac:dyDescent="0.25">
      <c r="A1158" s="277" t="s">
        <v>2208</v>
      </c>
      <c r="C1158" s="191" t="s">
        <v>1086</v>
      </c>
      <c r="D1158" s="191" t="s">
        <v>1181</v>
      </c>
      <c r="E1158" s="191" t="s">
        <v>1212</v>
      </c>
      <c r="F1158" s="186" t="s">
        <v>1171</v>
      </c>
      <c r="G1158" s="186"/>
      <c r="H1158" s="186" t="s">
        <v>1172</v>
      </c>
      <c r="I1158" s="186"/>
      <c r="J1158" s="43">
        <v>524</v>
      </c>
      <c r="K1158" s="186" t="s">
        <v>310</v>
      </c>
      <c r="L1158" s="188" t="s">
        <v>2236</v>
      </c>
      <c r="N1158" s="211" t="s">
        <v>2206</v>
      </c>
      <c r="O1158" s="211" t="str">
        <f>INDEX('Standard Descriptions'!$E:$E,MATCH(Guidance!E1158,'Standard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8" s="290" t="s">
        <v>2207</v>
      </c>
      <c r="Q1158" s="290" t="s">
        <v>310</v>
      </c>
      <c r="R1158" s="290" t="str">
        <f t="shared" si="101"/>
        <v xml:space="preserve">Vehicles: Hydrogen </v>
      </c>
      <c r="S1158" s="290" t="str">
        <f t="shared" si="95"/>
        <v>//**Vehicles: Hydrogen : **</v>
      </c>
      <c r="T1158" s="277" t="str">
        <f t="shared" si="93"/>
        <v>//**Vehicles: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9" spans="1:21" s="292" customFormat="1" ht="45" x14ac:dyDescent="0.25">
      <c r="A1159" s="292" t="s">
        <v>2205</v>
      </c>
      <c r="B1159" s="278"/>
      <c r="C1159" s="312" t="s">
        <v>1221</v>
      </c>
      <c r="D1159" s="312" t="s">
        <v>1222</v>
      </c>
      <c r="E1159" s="312" t="s">
        <v>1223</v>
      </c>
      <c r="F1159" s="312"/>
      <c r="G1159" s="312"/>
      <c r="H1159" s="312"/>
      <c r="I1159" s="312"/>
      <c r="J1159" s="325">
        <v>543</v>
      </c>
      <c r="K1159" s="312" t="s">
        <v>332</v>
      </c>
      <c r="L1159" s="341" t="s">
        <v>2358</v>
      </c>
      <c r="M1159" s="278"/>
      <c r="N1159" s="294" t="s">
        <v>2206</v>
      </c>
      <c r="O1159" s="294" t="str">
        <f>INDEX('Standard Descriptions'!$E:$E,MATCH(Guidance!E1159,'Standard Descriptions'!$C:$C,0))</f>
        <v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v>
      </c>
      <c r="P1159" s="292" t="s">
        <v>2207</v>
      </c>
      <c r="Q1159" s="292" t="s">
        <v>332</v>
      </c>
      <c r="R1159" s="292" t="str">
        <f t="shared" si="101"/>
        <v xml:space="preserve"> </v>
      </c>
      <c r="T1159" s="292" t="str">
        <f t="shared" si="93"/>
        <v/>
      </c>
      <c r="U1159" s="305" t="str">
        <f>N1159&amp;O1159&amp;P1159&amp;T1159</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row>
    <row r="1160" spans="1:21" s="292" customFormat="1" ht="255" x14ac:dyDescent="0.25">
      <c r="A1160" s="292" t="s">
        <v>2205</v>
      </c>
      <c r="C1160" s="292" t="s">
        <v>1228</v>
      </c>
      <c r="D1160" s="292" t="s">
        <v>1229</v>
      </c>
      <c r="E1160" s="292" t="str">
        <f>E1161</f>
        <v>GRA for Carbon Tax Revenue</v>
      </c>
      <c r="N1160" s="294" t="s">
        <v>2206</v>
      </c>
      <c r="O1160" s="294" t="str">
        <f>INDEX('Standard Descriptions'!$E:$E,MATCH(Guidance!E1160,'Standard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0" s="292" t="s">
        <v>2207</v>
      </c>
      <c r="Q1160" s="292" t="s">
        <v>310</v>
      </c>
      <c r="S1160" s="292" t="str">
        <f t="shared" si="95"/>
        <v/>
      </c>
      <c r="T1160" s="292" t="str">
        <f t="shared" si="93"/>
        <v/>
      </c>
      <c r="U1160" s="305" t="str">
        <f>N1160&amp;O1160&amp;P1160&amp;T1161&amp;T1162&amp;T1163&amp;T1164&amp;T1165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1" spans="1:21" x14ac:dyDescent="0.25">
      <c r="A1161" s="277" t="s">
        <v>2208</v>
      </c>
      <c r="C1161" s="183" t="s">
        <v>1228</v>
      </c>
      <c r="D1161" s="183" t="s">
        <v>1229</v>
      </c>
      <c r="E1161" s="183" t="s">
        <v>1230</v>
      </c>
      <c r="F1161" s="183" t="s">
        <v>1231</v>
      </c>
      <c r="G1161" s="183"/>
      <c r="H1161" s="183" t="s">
        <v>1232</v>
      </c>
      <c r="I1161" s="183"/>
      <c r="J1161" s="43">
        <v>545</v>
      </c>
      <c r="K1161" s="183" t="s">
        <v>310</v>
      </c>
      <c r="L1161" s="163" t="s">
        <v>2238</v>
      </c>
      <c r="N1161" s="211" t="s">
        <v>2206</v>
      </c>
      <c r="O1161" s="211" t="str">
        <f>INDEX('Standard Descriptions'!$E:$E,MATCH(Guidance!E1161,'Standard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1" s="290" t="s">
        <v>2207</v>
      </c>
      <c r="Q1161" s="290" t="s">
        <v>310</v>
      </c>
      <c r="R1161" s="290" t="str">
        <f>H1161&amp;" "&amp;I1161</f>
        <v xml:space="preserve">Regular Spending </v>
      </c>
      <c r="S1161" s="290" t="str">
        <f t="shared" si="95"/>
        <v>//**Regular Spending : **</v>
      </c>
      <c r="T1161"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2" spans="1:21" x14ac:dyDescent="0.25">
      <c r="A1162" s="277" t="s">
        <v>2208</v>
      </c>
      <c r="C1162" s="191" t="s">
        <v>1228</v>
      </c>
      <c r="D1162" s="191" t="s">
        <v>1229</v>
      </c>
      <c r="E1162" s="191" t="s">
        <v>1230</v>
      </c>
      <c r="F1162" s="183" t="s">
        <v>1237</v>
      </c>
      <c r="G1162" s="183"/>
      <c r="H1162" s="183" t="s">
        <v>1238</v>
      </c>
      <c r="I1162" s="183"/>
      <c r="J1162" s="43">
        <v>546</v>
      </c>
      <c r="K1162" s="191" t="s">
        <v>310</v>
      </c>
      <c r="L1162" s="163" t="s">
        <v>2238</v>
      </c>
      <c r="N1162" s="211" t="s">
        <v>2206</v>
      </c>
      <c r="O1162" s="211" t="str">
        <f>INDEX('Standard Descriptions'!$E:$E,MATCH(Guidance!E1162,'Standard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2" s="290" t="s">
        <v>2207</v>
      </c>
      <c r="Q1162" s="290" t="s">
        <v>310</v>
      </c>
      <c r="R1162" s="290" t="str">
        <f>H1162&amp;" "&amp;I1162</f>
        <v xml:space="preserve">Budget Deficit </v>
      </c>
      <c r="S1162" s="290" t="str">
        <f t="shared" si="95"/>
        <v>//**Budget Deficit : **</v>
      </c>
      <c r="T1162"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3" spans="1:21" x14ac:dyDescent="0.25">
      <c r="A1163" s="277" t="s">
        <v>2208</v>
      </c>
      <c r="C1163" s="191" t="s">
        <v>1228</v>
      </c>
      <c r="D1163" s="191" t="s">
        <v>1229</v>
      </c>
      <c r="E1163" s="191" t="s">
        <v>1230</v>
      </c>
      <c r="F1163" s="183" t="s">
        <v>1240</v>
      </c>
      <c r="G1163" s="183"/>
      <c r="H1163" s="183" t="s">
        <v>1241</v>
      </c>
      <c r="I1163" s="183"/>
      <c r="J1163" s="43">
        <v>547</v>
      </c>
      <c r="K1163" s="191" t="s">
        <v>310</v>
      </c>
      <c r="L1163" s="163" t="s">
        <v>2238</v>
      </c>
      <c r="N1163" s="211" t="s">
        <v>2206</v>
      </c>
      <c r="O1163" s="211" t="str">
        <f>INDEX('Standard Descriptions'!$E:$E,MATCH(Guidance!E1163,'Standard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3" s="290" t="s">
        <v>2207</v>
      </c>
      <c r="Q1163" s="290" t="s">
        <v>310</v>
      </c>
      <c r="R1163" s="290" t="str">
        <f>H1163&amp;" "&amp;I1163</f>
        <v xml:space="preserve">Household Taxes </v>
      </c>
      <c r="S1163" s="290" t="str">
        <f t="shared" si="95"/>
        <v>//**Household Taxes : **</v>
      </c>
      <c r="T1163"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4" spans="1:21" x14ac:dyDescent="0.25">
      <c r="A1164" s="277" t="s">
        <v>2208</v>
      </c>
      <c r="C1164" s="191" t="s">
        <v>1228</v>
      </c>
      <c r="D1164" s="191" t="s">
        <v>1229</v>
      </c>
      <c r="E1164" s="191" t="s">
        <v>1230</v>
      </c>
      <c r="F1164" s="183" t="s">
        <v>1243</v>
      </c>
      <c r="G1164" s="183"/>
      <c r="H1164" s="183" t="s">
        <v>1244</v>
      </c>
      <c r="I1164" s="183"/>
      <c r="J1164" s="43">
        <v>548</v>
      </c>
      <c r="K1164" s="191" t="s">
        <v>310</v>
      </c>
      <c r="L1164" s="163" t="s">
        <v>2238</v>
      </c>
      <c r="N1164" s="211" t="s">
        <v>2206</v>
      </c>
      <c r="O1164" s="211" t="str">
        <f>INDEX('Standard Descriptions'!$E:$E,MATCH(Guidance!E1164,'Standard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4" s="290" t="s">
        <v>2207</v>
      </c>
      <c r="Q1164" s="290" t="s">
        <v>310</v>
      </c>
      <c r="R1164" s="290" t="str">
        <f>H1164&amp;" "&amp;I1164</f>
        <v xml:space="preserve">Payroll Taxes </v>
      </c>
      <c r="S1164" s="290" t="str">
        <f t="shared" si="95"/>
        <v>//**Payroll Taxes : **</v>
      </c>
      <c r="T1164"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5" spans="1:21" x14ac:dyDescent="0.25">
      <c r="A1165" s="277" t="s">
        <v>2208</v>
      </c>
      <c r="C1165" s="191" t="s">
        <v>1228</v>
      </c>
      <c r="D1165" s="191" t="s">
        <v>1229</v>
      </c>
      <c r="E1165" s="191" t="s">
        <v>1230</v>
      </c>
      <c r="F1165" s="183" t="s">
        <v>1246</v>
      </c>
      <c r="G1165" s="183"/>
      <c r="H1165" s="183" t="s">
        <v>1247</v>
      </c>
      <c r="I1165" s="183"/>
      <c r="J1165" s="43">
        <v>549</v>
      </c>
      <c r="K1165" s="191" t="s">
        <v>310</v>
      </c>
      <c r="L1165" s="163" t="s">
        <v>2238</v>
      </c>
      <c r="N1165" s="211" t="s">
        <v>2206</v>
      </c>
      <c r="O1165" s="211" t="str">
        <f>INDEX('Standard Descriptions'!$E:$E,MATCH(Guidance!E1165,'Standard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5" s="290" t="s">
        <v>2207</v>
      </c>
      <c r="Q1165" s="290" t="s">
        <v>310</v>
      </c>
      <c r="R1165" s="290" t="str">
        <f>H1165&amp;" "&amp;I1165</f>
        <v xml:space="preserve">Corporate Income Taxes </v>
      </c>
      <c r="S1165" s="290" t="str">
        <f t="shared" si="95"/>
        <v>//**Corporate Income Taxes : **</v>
      </c>
      <c r="T1165"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6" spans="1:21" s="292" customFormat="1" ht="255" x14ac:dyDescent="0.25">
      <c r="A1166" s="292" t="s">
        <v>2205</v>
      </c>
      <c r="B1166" s="278"/>
      <c r="C1166" s="292" t="s">
        <v>1228</v>
      </c>
      <c r="D1166" s="292" t="s">
        <v>1249</v>
      </c>
      <c r="E1166" s="292" t="str">
        <f>E1167</f>
        <v>GRA for Fuel Tax Revenue</v>
      </c>
      <c r="M1166" s="278"/>
      <c r="N1166" s="294" t="s">
        <v>2206</v>
      </c>
      <c r="O1166" s="294" t="str">
        <f>INDEX('Standard Descriptions'!$E:$E,MATCH(Guidance!E1166,'Standard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6" s="292" t="s">
        <v>2207</v>
      </c>
      <c r="Q1166" s="292" t="s">
        <v>310</v>
      </c>
      <c r="S1166" s="292" t="str">
        <f t="shared" si="95"/>
        <v/>
      </c>
      <c r="T1166" s="292" t="str">
        <f t="shared" si="93"/>
        <v/>
      </c>
      <c r="U1166" s="305" t="str">
        <f>N1166&amp;O1166&amp;P1166&amp;T1167&amp;T1168&amp;T1169&amp;T1170&amp;T1171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7" spans="1:21" x14ac:dyDescent="0.25">
      <c r="A1167" s="277" t="s">
        <v>2208</v>
      </c>
      <c r="C1167" s="183" t="s">
        <v>1228</v>
      </c>
      <c r="D1167" s="183" t="s">
        <v>1249</v>
      </c>
      <c r="E1167" s="183" t="s">
        <v>1250</v>
      </c>
      <c r="F1167" s="183" t="s">
        <v>1231</v>
      </c>
      <c r="G1167" s="183"/>
      <c r="H1167" s="183" t="s">
        <v>1232</v>
      </c>
      <c r="I1167" s="183"/>
      <c r="J1167" s="43">
        <v>550</v>
      </c>
      <c r="K1167" s="183" t="s">
        <v>310</v>
      </c>
      <c r="L1167" s="242" t="s">
        <v>2238</v>
      </c>
      <c r="N1167" s="211" t="s">
        <v>2206</v>
      </c>
      <c r="O1167" s="211" t="str">
        <f>INDEX('Standard Descriptions'!$E:$E,MATCH(Guidance!E1167,'Standard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7" s="290" t="s">
        <v>2207</v>
      </c>
      <c r="Q1167" s="290" t="s">
        <v>310</v>
      </c>
      <c r="R1167" s="290" t="str">
        <f>H1167&amp;" "&amp;I1167</f>
        <v xml:space="preserve">Regular Spending </v>
      </c>
      <c r="S1167" s="290" t="str">
        <f t="shared" si="95"/>
        <v>//**Regular Spending : **</v>
      </c>
      <c r="T1167"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8" spans="1:21" x14ac:dyDescent="0.25">
      <c r="A1168" s="277" t="s">
        <v>2208</v>
      </c>
      <c r="C1168" s="191" t="s">
        <v>1228</v>
      </c>
      <c r="D1168" s="191" t="s">
        <v>1249</v>
      </c>
      <c r="E1168" s="191" t="s">
        <v>1250</v>
      </c>
      <c r="F1168" s="183" t="s">
        <v>1237</v>
      </c>
      <c r="G1168" s="183"/>
      <c r="H1168" s="183" t="s">
        <v>1238</v>
      </c>
      <c r="I1168" s="183"/>
      <c r="J1168" s="43">
        <v>551</v>
      </c>
      <c r="K1168" s="191" t="s">
        <v>310</v>
      </c>
      <c r="L1168" s="242" t="s">
        <v>2238</v>
      </c>
      <c r="N1168" s="211" t="s">
        <v>2206</v>
      </c>
      <c r="O1168" s="211" t="str">
        <f>INDEX('Standard Descriptions'!$E:$E,MATCH(Guidance!E1168,'Standard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8" s="290" t="s">
        <v>2207</v>
      </c>
      <c r="Q1168" s="290" t="s">
        <v>310</v>
      </c>
      <c r="R1168" s="290" t="str">
        <f>H1168&amp;" "&amp;I1168</f>
        <v xml:space="preserve">Budget Deficit </v>
      </c>
      <c r="S1168" s="290" t="str">
        <f t="shared" si="95"/>
        <v>//**Budget Deficit : **</v>
      </c>
      <c r="T1168"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9" spans="1:21" x14ac:dyDescent="0.25">
      <c r="A1169" s="277" t="s">
        <v>2208</v>
      </c>
      <c r="C1169" s="191" t="s">
        <v>1228</v>
      </c>
      <c r="D1169" s="191" t="s">
        <v>1249</v>
      </c>
      <c r="E1169" s="191" t="s">
        <v>1250</v>
      </c>
      <c r="F1169" s="183" t="s">
        <v>1240</v>
      </c>
      <c r="G1169" s="183"/>
      <c r="H1169" s="183" t="s">
        <v>1241</v>
      </c>
      <c r="I1169" s="183"/>
      <c r="J1169" s="43">
        <v>552</v>
      </c>
      <c r="K1169" s="191" t="s">
        <v>310</v>
      </c>
      <c r="L1169" s="242" t="s">
        <v>2238</v>
      </c>
      <c r="N1169" s="211" t="s">
        <v>2206</v>
      </c>
      <c r="O1169" s="211" t="str">
        <f>INDEX('Standard Descriptions'!$E:$E,MATCH(Guidance!E1169,'Standard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9" s="290" t="s">
        <v>2207</v>
      </c>
      <c r="Q1169" s="290" t="s">
        <v>310</v>
      </c>
      <c r="R1169" s="290" t="str">
        <f>H1169&amp;" "&amp;I1169</f>
        <v xml:space="preserve">Household Taxes </v>
      </c>
      <c r="S1169" s="290" t="str">
        <f t="shared" si="95"/>
        <v>//**Household Taxes : **</v>
      </c>
      <c r="T1169"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0" spans="1:21" x14ac:dyDescent="0.25">
      <c r="A1170" s="277" t="s">
        <v>2208</v>
      </c>
      <c r="C1170" s="191" t="s">
        <v>1228</v>
      </c>
      <c r="D1170" s="191" t="s">
        <v>1249</v>
      </c>
      <c r="E1170" s="191" t="s">
        <v>1250</v>
      </c>
      <c r="F1170" s="183" t="s">
        <v>1243</v>
      </c>
      <c r="G1170" s="183"/>
      <c r="H1170" s="183" t="s">
        <v>1244</v>
      </c>
      <c r="I1170" s="183"/>
      <c r="J1170" s="43">
        <v>553</v>
      </c>
      <c r="K1170" s="191" t="s">
        <v>310</v>
      </c>
      <c r="L1170" s="242" t="s">
        <v>2238</v>
      </c>
      <c r="N1170" s="211" t="s">
        <v>2206</v>
      </c>
      <c r="O1170" s="211" t="str">
        <f>INDEX('Standard Descriptions'!$E:$E,MATCH(Guidance!E1170,'Standard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0" s="290" t="s">
        <v>2207</v>
      </c>
      <c r="Q1170" s="290" t="s">
        <v>310</v>
      </c>
      <c r="R1170" s="290" t="str">
        <f>H1170&amp;" "&amp;I1170</f>
        <v xml:space="preserve">Payroll Taxes </v>
      </c>
      <c r="S1170" s="290" t="str">
        <f t="shared" si="95"/>
        <v>//**Payroll Taxes : **</v>
      </c>
      <c r="T1170"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1" spans="1:21" x14ac:dyDescent="0.25">
      <c r="A1171" s="277" t="s">
        <v>2208</v>
      </c>
      <c r="C1171" s="191" t="s">
        <v>1228</v>
      </c>
      <c r="D1171" s="191" t="s">
        <v>1249</v>
      </c>
      <c r="E1171" s="191" t="s">
        <v>1250</v>
      </c>
      <c r="F1171" s="183" t="s">
        <v>1246</v>
      </c>
      <c r="G1171" s="183"/>
      <c r="H1171" s="183" t="s">
        <v>1247</v>
      </c>
      <c r="I1171" s="183"/>
      <c r="J1171" s="43">
        <v>554</v>
      </c>
      <c r="K1171" s="191" t="s">
        <v>310</v>
      </c>
      <c r="L1171" s="242" t="s">
        <v>2238</v>
      </c>
      <c r="N1171" s="211" t="s">
        <v>2206</v>
      </c>
      <c r="O1171" s="211" t="str">
        <f>INDEX('Standard Descriptions'!$E:$E,MATCH(Guidance!E1171,'Standard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1" s="290" t="s">
        <v>2207</v>
      </c>
      <c r="Q1171" s="290" t="s">
        <v>310</v>
      </c>
      <c r="R1171" s="290" t="str">
        <f>H1171&amp;" "&amp;I1171</f>
        <v xml:space="preserve">Corporate Income Taxes </v>
      </c>
      <c r="S1171" s="290" t="str">
        <f t="shared" si="95"/>
        <v>//**Corporate Income Taxes : **</v>
      </c>
      <c r="T1171"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2" spans="1:21" s="292" customFormat="1" ht="255" x14ac:dyDescent="0.25">
      <c r="A1172" s="292" t="s">
        <v>2205</v>
      </c>
      <c r="B1172" s="278"/>
      <c r="C1172" s="292" t="s">
        <v>1228</v>
      </c>
      <c r="D1172" s="292" t="s">
        <v>414</v>
      </c>
      <c r="E1172" s="292" t="str">
        <f>E1173</f>
        <v>GRA for EV Subsidy</v>
      </c>
      <c r="M1172" s="278"/>
      <c r="N1172" s="294" t="s">
        <v>2206</v>
      </c>
      <c r="O1172" s="294" t="str">
        <f>INDEX('Standard Descriptions'!$E:$E,MATCH(Guidance!E1172,'Standard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2" s="292" t="s">
        <v>2207</v>
      </c>
      <c r="Q1172" s="292" t="s">
        <v>310</v>
      </c>
      <c r="S1172" s="292" t="str">
        <f t="shared" si="95"/>
        <v/>
      </c>
      <c r="T1172" s="292" t="str">
        <f t="shared" si="93"/>
        <v/>
      </c>
      <c r="U1172" s="305" t="str">
        <f>N1172&amp;O1172&amp;P1172&amp;T1173&amp;T1174&amp;T1175&amp;T1176&amp;T1177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3" spans="1:21" x14ac:dyDescent="0.25">
      <c r="A1173" s="277" t="s">
        <v>2208</v>
      </c>
      <c r="C1173" s="183" t="s">
        <v>1228</v>
      </c>
      <c r="D1173" s="183" t="s">
        <v>414</v>
      </c>
      <c r="E1173" s="183" t="s">
        <v>1252</v>
      </c>
      <c r="F1173" s="183" t="s">
        <v>1231</v>
      </c>
      <c r="G1173" s="183"/>
      <c r="H1173" s="183" t="s">
        <v>1232</v>
      </c>
      <c r="I1173" s="183"/>
      <c r="J1173" s="43">
        <v>555</v>
      </c>
      <c r="K1173" s="183" t="s">
        <v>310</v>
      </c>
      <c r="L1173" s="242" t="s">
        <v>2238</v>
      </c>
      <c r="N1173" s="211" t="s">
        <v>2206</v>
      </c>
      <c r="O1173" s="211" t="str">
        <f>INDEX('Standard Descriptions'!$E:$E,MATCH(Guidance!E1173,'Standard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3" s="290" t="s">
        <v>2207</v>
      </c>
      <c r="Q1173" s="290" t="s">
        <v>310</v>
      </c>
      <c r="R1173" s="290" t="str">
        <f>H1173&amp;" "&amp;I1173</f>
        <v xml:space="preserve">Regular Spending </v>
      </c>
      <c r="S1173" s="290" t="str">
        <f t="shared" si="95"/>
        <v>//**Regular Spending : **</v>
      </c>
      <c r="T1173"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4" spans="1:21" x14ac:dyDescent="0.25">
      <c r="A1174" s="277" t="s">
        <v>2208</v>
      </c>
      <c r="C1174" s="191" t="s">
        <v>1228</v>
      </c>
      <c r="D1174" s="191" t="s">
        <v>414</v>
      </c>
      <c r="E1174" s="191" t="s">
        <v>1252</v>
      </c>
      <c r="F1174" s="183" t="s">
        <v>1237</v>
      </c>
      <c r="G1174" s="183"/>
      <c r="H1174" s="183" t="s">
        <v>1238</v>
      </c>
      <c r="I1174" s="183"/>
      <c r="J1174" s="43">
        <v>556</v>
      </c>
      <c r="K1174" s="191" t="s">
        <v>310</v>
      </c>
      <c r="L1174" s="242" t="s">
        <v>2238</v>
      </c>
      <c r="N1174" s="211" t="s">
        <v>2206</v>
      </c>
      <c r="O1174" s="211" t="str">
        <f>INDEX('Standard Descriptions'!$E:$E,MATCH(Guidance!E1174,'Standard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4" s="290" t="s">
        <v>2207</v>
      </c>
      <c r="Q1174" s="290" t="s">
        <v>310</v>
      </c>
      <c r="R1174" s="290" t="str">
        <f>H1174&amp;" "&amp;I1174</f>
        <v xml:space="preserve">Budget Deficit </v>
      </c>
      <c r="S1174" s="290" t="str">
        <f t="shared" si="95"/>
        <v>//**Budget Deficit : **</v>
      </c>
      <c r="T1174"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5" spans="1:21" x14ac:dyDescent="0.25">
      <c r="A1175" s="277" t="s">
        <v>2208</v>
      </c>
      <c r="C1175" s="191" t="s">
        <v>1228</v>
      </c>
      <c r="D1175" s="191" t="s">
        <v>414</v>
      </c>
      <c r="E1175" s="191" t="s">
        <v>1252</v>
      </c>
      <c r="F1175" s="183" t="s">
        <v>1240</v>
      </c>
      <c r="G1175" s="183"/>
      <c r="H1175" s="183" t="s">
        <v>1241</v>
      </c>
      <c r="I1175" s="183"/>
      <c r="J1175" s="43">
        <v>557</v>
      </c>
      <c r="K1175" s="191" t="s">
        <v>310</v>
      </c>
      <c r="L1175" s="242" t="s">
        <v>2238</v>
      </c>
      <c r="N1175" s="211" t="s">
        <v>2206</v>
      </c>
      <c r="O1175" s="211" t="str">
        <f>INDEX('Standard Descriptions'!$E:$E,MATCH(Guidance!E1175,'Standard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5" s="290" t="s">
        <v>2207</v>
      </c>
      <c r="Q1175" s="290" t="s">
        <v>310</v>
      </c>
      <c r="R1175" s="290" t="str">
        <f>H1175&amp;" "&amp;I1175</f>
        <v xml:space="preserve">Household Taxes </v>
      </c>
      <c r="S1175" s="290" t="str">
        <f t="shared" si="95"/>
        <v>//**Household Taxes : **</v>
      </c>
      <c r="T1175"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6" spans="1:21" x14ac:dyDescent="0.25">
      <c r="A1176" s="277" t="s">
        <v>2208</v>
      </c>
      <c r="C1176" s="191" t="s">
        <v>1228</v>
      </c>
      <c r="D1176" s="191" t="s">
        <v>414</v>
      </c>
      <c r="E1176" s="191" t="s">
        <v>1252</v>
      </c>
      <c r="F1176" s="183" t="s">
        <v>1243</v>
      </c>
      <c r="G1176" s="183"/>
      <c r="H1176" s="183" t="s">
        <v>1244</v>
      </c>
      <c r="I1176" s="183"/>
      <c r="J1176" s="43">
        <v>558</v>
      </c>
      <c r="K1176" s="191" t="s">
        <v>310</v>
      </c>
      <c r="L1176" s="242" t="s">
        <v>2238</v>
      </c>
      <c r="N1176" s="211" t="s">
        <v>2206</v>
      </c>
      <c r="O1176" s="211" t="str">
        <f>INDEX('Standard Descriptions'!$E:$E,MATCH(Guidance!E1176,'Standard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6" s="290" t="s">
        <v>2207</v>
      </c>
      <c r="Q1176" s="290" t="s">
        <v>310</v>
      </c>
      <c r="R1176" s="290" t="str">
        <f>H1176&amp;" "&amp;I1176</f>
        <v xml:space="preserve">Payroll Taxes </v>
      </c>
      <c r="S1176" s="290" t="str">
        <f t="shared" si="95"/>
        <v>//**Payroll Taxes : **</v>
      </c>
      <c r="T1176"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7" spans="1:21" x14ac:dyDescent="0.25">
      <c r="A1177" s="277" t="s">
        <v>2208</v>
      </c>
      <c r="C1177" s="191" t="s">
        <v>1228</v>
      </c>
      <c r="D1177" s="191" t="s">
        <v>414</v>
      </c>
      <c r="E1177" s="191" t="s">
        <v>1252</v>
      </c>
      <c r="F1177" s="183" t="s">
        <v>1246</v>
      </c>
      <c r="G1177" s="183"/>
      <c r="H1177" s="183" t="s">
        <v>1247</v>
      </c>
      <c r="I1177" s="183"/>
      <c r="J1177" s="43">
        <v>559</v>
      </c>
      <c r="K1177" s="191" t="s">
        <v>310</v>
      </c>
      <c r="L1177" s="242" t="s">
        <v>2238</v>
      </c>
      <c r="N1177" s="211" t="s">
        <v>2206</v>
      </c>
      <c r="O1177" s="211" t="str">
        <f>INDEX('Standard Descriptions'!$E:$E,MATCH(Guidance!E1177,'Standard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7" s="290" t="s">
        <v>2207</v>
      </c>
      <c r="Q1177" s="290" t="s">
        <v>310</v>
      </c>
      <c r="R1177" s="290" t="str">
        <f>H1177&amp;" "&amp;I1177</f>
        <v xml:space="preserve">Corporate Income Taxes </v>
      </c>
      <c r="S1177" s="290" t="str">
        <f t="shared" si="95"/>
        <v>//**Corporate Income Taxes : **</v>
      </c>
      <c r="T1177"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8" spans="1:21" s="292" customFormat="1" ht="255" x14ac:dyDescent="0.25">
      <c r="A1178" s="292" t="s">
        <v>2205</v>
      </c>
      <c r="B1178" s="278"/>
      <c r="C1178" s="292" t="s">
        <v>1228</v>
      </c>
      <c r="D1178" s="292" t="s">
        <v>1254</v>
      </c>
      <c r="E1178" s="292" t="str">
        <f>E1179</f>
        <v>GRA for Electricity Generation Subsidies</v>
      </c>
      <c r="M1178" s="278"/>
      <c r="N1178" s="294" t="s">
        <v>2206</v>
      </c>
      <c r="O1178" s="294" t="str">
        <f>INDEX('Standard Descriptions'!$E:$E,MATCH(Guidance!E1178,'Standard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8" s="292" t="s">
        <v>2207</v>
      </c>
      <c r="Q1178" s="292" t="s">
        <v>310</v>
      </c>
      <c r="S1178" s="292" t="str">
        <f t="shared" si="95"/>
        <v/>
      </c>
      <c r="T1178" s="292" t="str">
        <f t="shared" si="93"/>
        <v/>
      </c>
      <c r="U1178" s="305" t="str">
        <f>N1178&amp;O1178&amp;P1178&amp;T1179&amp;T1180&amp;T1181&amp;T1182&amp;T1183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9" spans="1:21" x14ac:dyDescent="0.25">
      <c r="A1179" s="277" t="s">
        <v>2208</v>
      </c>
      <c r="C1179" s="183" t="s">
        <v>1228</v>
      </c>
      <c r="D1179" s="183" t="s">
        <v>1254</v>
      </c>
      <c r="E1179" s="183" t="s">
        <v>1255</v>
      </c>
      <c r="F1179" s="183" t="s">
        <v>1231</v>
      </c>
      <c r="G1179" s="183"/>
      <c r="H1179" s="183" t="s">
        <v>1232</v>
      </c>
      <c r="I1179" s="183"/>
      <c r="J1179" s="43">
        <v>560</v>
      </c>
      <c r="K1179" s="183" t="s">
        <v>310</v>
      </c>
      <c r="L1179" s="242" t="s">
        <v>2238</v>
      </c>
      <c r="N1179" s="211" t="s">
        <v>2206</v>
      </c>
      <c r="O1179" s="211" t="str">
        <f>INDEX('Standard Descriptions'!$E:$E,MATCH(Guidance!E1179,'Standard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9" s="290" t="s">
        <v>2207</v>
      </c>
      <c r="Q1179" s="290" t="s">
        <v>310</v>
      </c>
      <c r="R1179" s="290" t="str">
        <f>H1179&amp;" "&amp;I1179</f>
        <v xml:space="preserve">Regular Spending </v>
      </c>
      <c r="S1179" s="290" t="str">
        <f t="shared" si="95"/>
        <v>//**Regular Spending : **</v>
      </c>
      <c r="T1179"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0" spans="1:21" x14ac:dyDescent="0.25">
      <c r="A1180" s="277" t="s">
        <v>2208</v>
      </c>
      <c r="C1180" s="191" t="s">
        <v>1228</v>
      </c>
      <c r="D1180" s="191" t="s">
        <v>1254</v>
      </c>
      <c r="E1180" s="191" t="s">
        <v>1255</v>
      </c>
      <c r="F1180" s="183" t="s">
        <v>1237</v>
      </c>
      <c r="G1180" s="183"/>
      <c r="H1180" s="183" t="s">
        <v>1238</v>
      </c>
      <c r="I1180" s="183"/>
      <c r="J1180" s="43">
        <v>561</v>
      </c>
      <c r="K1180" s="191" t="s">
        <v>310</v>
      </c>
      <c r="L1180" s="242" t="s">
        <v>2238</v>
      </c>
      <c r="N1180" s="211" t="s">
        <v>2206</v>
      </c>
      <c r="O1180" s="211" t="str">
        <f>INDEX('Standard Descriptions'!$E:$E,MATCH(Guidance!E1180,'Standard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0" s="290" t="s">
        <v>2207</v>
      </c>
      <c r="Q1180" s="290" t="s">
        <v>310</v>
      </c>
      <c r="R1180" s="290" t="str">
        <f>H1180&amp;" "&amp;I1180</f>
        <v xml:space="preserve">Budget Deficit </v>
      </c>
      <c r="S1180" s="290" t="str">
        <f t="shared" si="95"/>
        <v>//**Budget Deficit : **</v>
      </c>
      <c r="T1180"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1" spans="1:21" x14ac:dyDescent="0.25">
      <c r="A1181" s="277" t="s">
        <v>2208</v>
      </c>
      <c r="C1181" s="191" t="s">
        <v>1228</v>
      </c>
      <c r="D1181" s="191" t="s">
        <v>1254</v>
      </c>
      <c r="E1181" s="191" t="s">
        <v>1255</v>
      </c>
      <c r="F1181" s="183" t="s">
        <v>1240</v>
      </c>
      <c r="G1181" s="183"/>
      <c r="H1181" s="183" t="s">
        <v>1241</v>
      </c>
      <c r="I1181" s="183"/>
      <c r="J1181" s="43">
        <v>562</v>
      </c>
      <c r="K1181" s="191" t="s">
        <v>310</v>
      </c>
      <c r="L1181" s="242" t="s">
        <v>2238</v>
      </c>
      <c r="N1181" s="211" t="s">
        <v>2206</v>
      </c>
      <c r="O1181" s="211" t="str">
        <f>INDEX('Standard Descriptions'!$E:$E,MATCH(Guidance!E1181,'Standard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1" s="290" t="s">
        <v>2207</v>
      </c>
      <c r="Q1181" s="290" t="s">
        <v>310</v>
      </c>
      <c r="R1181" s="290" t="str">
        <f>H1181&amp;" "&amp;I1181</f>
        <v xml:space="preserve">Household Taxes </v>
      </c>
      <c r="S1181" s="290" t="str">
        <f t="shared" si="95"/>
        <v>//**Household Taxes : **</v>
      </c>
      <c r="T1181"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2" spans="1:21" x14ac:dyDescent="0.25">
      <c r="A1182" s="277" t="s">
        <v>2208</v>
      </c>
      <c r="C1182" s="191" t="s">
        <v>1228</v>
      </c>
      <c r="D1182" s="191" t="s">
        <v>1254</v>
      </c>
      <c r="E1182" s="191" t="s">
        <v>1255</v>
      </c>
      <c r="F1182" s="183" t="s">
        <v>1243</v>
      </c>
      <c r="G1182" s="183"/>
      <c r="H1182" s="183" t="s">
        <v>1244</v>
      </c>
      <c r="I1182" s="183"/>
      <c r="J1182" s="43">
        <v>563</v>
      </c>
      <c r="K1182" s="191" t="s">
        <v>310</v>
      </c>
      <c r="L1182" s="242" t="s">
        <v>2238</v>
      </c>
      <c r="N1182" s="211" t="s">
        <v>2206</v>
      </c>
      <c r="O1182" s="211" t="str">
        <f>INDEX('Standard Descriptions'!$E:$E,MATCH(Guidance!E1182,'Standard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2" s="290" t="s">
        <v>2207</v>
      </c>
      <c r="Q1182" s="290" t="s">
        <v>310</v>
      </c>
      <c r="R1182" s="290" t="str">
        <f>H1182&amp;" "&amp;I1182</f>
        <v xml:space="preserve">Payroll Taxes </v>
      </c>
      <c r="S1182" s="290" t="str">
        <f t="shared" si="95"/>
        <v>//**Payroll Taxes : **</v>
      </c>
      <c r="T1182" s="277" t="str">
        <f t="shared" ref="T1182:T1213" si="102">IF(K1182="Yes",S1182&amp;L1182,"")</f>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3" spans="1:21" x14ac:dyDescent="0.25">
      <c r="A1183" s="277" t="s">
        <v>2208</v>
      </c>
      <c r="C1183" s="191" t="s">
        <v>1228</v>
      </c>
      <c r="D1183" s="191" t="s">
        <v>1254</v>
      </c>
      <c r="E1183" s="191" t="s">
        <v>1255</v>
      </c>
      <c r="F1183" s="183" t="s">
        <v>1246</v>
      </c>
      <c r="G1183" s="183"/>
      <c r="H1183" s="183" t="s">
        <v>1247</v>
      </c>
      <c r="I1183" s="183"/>
      <c r="J1183" s="43">
        <v>564</v>
      </c>
      <c r="K1183" s="191" t="s">
        <v>310</v>
      </c>
      <c r="L1183" s="242" t="s">
        <v>2238</v>
      </c>
      <c r="N1183" s="211" t="s">
        <v>2206</v>
      </c>
      <c r="O1183" s="211" t="str">
        <f>INDEX('Standard Descriptions'!$E:$E,MATCH(Guidance!E1183,'Standard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3" s="290" t="s">
        <v>2207</v>
      </c>
      <c r="Q1183" s="290" t="s">
        <v>310</v>
      </c>
      <c r="R1183" s="290" t="str">
        <f>H1183&amp;" "&amp;I1183</f>
        <v xml:space="preserve">Corporate Income Taxes </v>
      </c>
      <c r="S1183" s="290" t="str">
        <f t="shared" si="95"/>
        <v>//**Corporate Income Taxes : **</v>
      </c>
      <c r="T1183"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4" spans="1:21" s="292" customFormat="1" ht="255" x14ac:dyDescent="0.25">
      <c r="A1184" s="292" t="s">
        <v>2205</v>
      </c>
      <c r="B1184" s="278"/>
      <c r="C1184" s="292" t="s">
        <v>1228</v>
      </c>
      <c r="D1184" s="292" t="s">
        <v>1257</v>
      </c>
      <c r="E1184" s="292" t="str">
        <f>E1185</f>
        <v>GRA for Electricity Capacity Construction Subsidies</v>
      </c>
      <c r="M1184" s="278"/>
      <c r="N1184" s="294" t="s">
        <v>2206</v>
      </c>
      <c r="O1184" s="294" t="str">
        <f>INDEX('Standard Descriptions'!$E:$E,MATCH(Guidance!E1184,'Standard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4" s="292" t="s">
        <v>2207</v>
      </c>
      <c r="Q1184" s="292" t="s">
        <v>310</v>
      </c>
      <c r="S1184" s="292" t="str">
        <f t="shared" si="95"/>
        <v/>
      </c>
      <c r="T1184" s="292" t="str">
        <f t="shared" si="102"/>
        <v/>
      </c>
      <c r="U1184" s="305" t="str">
        <f>N1184&amp;O1184&amp;P1184&amp;T1185&amp;T1186&amp;T1187&amp;T1188&amp;T1189</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5" spans="1:21" x14ac:dyDescent="0.25">
      <c r="A1185" s="277" t="s">
        <v>2208</v>
      </c>
      <c r="C1185" s="183" t="s">
        <v>1228</v>
      </c>
      <c r="D1185" s="183" t="s">
        <v>1257</v>
      </c>
      <c r="E1185" s="183" t="s">
        <v>1258</v>
      </c>
      <c r="F1185" s="183" t="s">
        <v>1231</v>
      </c>
      <c r="G1185" s="183"/>
      <c r="H1185" s="183" t="s">
        <v>1232</v>
      </c>
      <c r="I1185" s="183"/>
      <c r="J1185" s="43">
        <v>565</v>
      </c>
      <c r="K1185" s="183" t="s">
        <v>310</v>
      </c>
      <c r="L1185" s="242" t="s">
        <v>2238</v>
      </c>
      <c r="N1185" s="211" t="s">
        <v>2206</v>
      </c>
      <c r="O1185" s="211" t="str">
        <f>INDEX('Standard Descriptions'!$E:$E,MATCH(Guidance!E1185,'Standard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5" s="290" t="s">
        <v>2207</v>
      </c>
      <c r="Q1185" s="290" t="s">
        <v>310</v>
      </c>
      <c r="R1185" s="290" t="str">
        <f>H1185&amp;" "&amp;I1185</f>
        <v xml:space="preserve">Regular Spending </v>
      </c>
      <c r="S1185" s="290" t="str">
        <f t="shared" si="95"/>
        <v>//**Regular Spending : **</v>
      </c>
      <c r="T1185"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6" spans="1:21" x14ac:dyDescent="0.25">
      <c r="A1186" s="277" t="s">
        <v>2208</v>
      </c>
      <c r="C1186" s="191" t="s">
        <v>1228</v>
      </c>
      <c r="D1186" s="191" t="s">
        <v>1257</v>
      </c>
      <c r="E1186" s="191" t="s">
        <v>1258</v>
      </c>
      <c r="F1186" s="183" t="s">
        <v>1237</v>
      </c>
      <c r="G1186" s="183"/>
      <c r="H1186" s="183" t="s">
        <v>1238</v>
      </c>
      <c r="I1186" s="183"/>
      <c r="J1186" s="43">
        <v>566</v>
      </c>
      <c r="K1186" s="191" t="s">
        <v>310</v>
      </c>
      <c r="L1186" s="242" t="s">
        <v>2238</v>
      </c>
      <c r="N1186" s="211" t="s">
        <v>2206</v>
      </c>
      <c r="O1186" s="211" t="str">
        <f>INDEX('Standard Descriptions'!$E:$E,MATCH(Guidance!E1186,'Standard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6" s="290" t="s">
        <v>2207</v>
      </c>
      <c r="Q1186" s="290" t="s">
        <v>310</v>
      </c>
      <c r="R1186" s="290" t="str">
        <f t="shared" ref="R1186:R1213" si="103">H1186&amp;" "&amp;I1186</f>
        <v xml:space="preserve">Budget Deficit </v>
      </c>
      <c r="S1186" s="290" t="str">
        <f t="shared" si="95"/>
        <v>//**Budget Deficit : **</v>
      </c>
      <c r="T1186"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7" spans="1:21" x14ac:dyDescent="0.25">
      <c r="A1187" s="277" t="s">
        <v>2208</v>
      </c>
      <c r="C1187" s="191" t="s">
        <v>1228</v>
      </c>
      <c r="D1187" s="191" t="s">
        <v>1257</v>
      </c>
      <c r="E1187" s="191" t="s">
        <v>1258</v>
      </c>
      <c r="F1187" s="183" t="s">
        <v>1240</v>
      </c>
      <c r="G1187" s="183"/>
      <c r="H1187" s="183" t="s">
        <v>1241</v>
      </c>
      <c r="I1187" s="183"/>
      <c r="J1187" s="43">
        <v>567</v>
      </c>
      <c r="K1187" s="191" t="s">
        <v>310</v>
      </c>
      <c r="L1187" s="242" t="s">
        <v>2238</v>
      </c>
      <c r="N1187" s="211" t="s">
        <v>2206</v>
      </c>
      <c r="O1187" s="211" t="str">
        <f>INDEX('Standard Descriptions'!$E:$E,MATCH(Guidance!E1187,'Standard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7" s="290" t="s">
        <v>2207</v>
      </c>
      <c r="Q1187" s="290" t="s">
        <v>310</v>
      </c>
      <c r="R1187" s="290" t="str">
        <f t="shared" si="103"/>
        <v xml:space="preserve">Household Taxes </v>
      </c>
      <c r="S1187" s="290" t="str">
        <f t="shared" si="95"/>
        <v>//**Household Taxes : **</v>
      </c>
      <c r="T1187"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8" spans="1:21" x14ac:dyDescent="0.25">
      <c r="A1188" s="277" t="s">
        <v>2208</v>
      </c>
      <c r="C1188" s="191" t="s">
        <v>1228</v>
      </c>
      <c r="D1188" s="191" t="s">
        <v>1257</v>
      </c>
      <c r="E1188" s="191" t="s">
        <v>1258</v>
      </c>
      <c r="F1188" s="183" t="s">
        <v>1243</v>
      </c>
      <c r="G1188" s="183"/>
      <c r="H1188" s="183" t="s">
        <v>1244</v>
      </c>
      <c r="I1188" s="183"/>
      <c r="J1188" s="43">
        <v>568</v>
      </c>
      <c r="K1188" s="191" t="s">
        <v>310</v>
      </c>
      <c r="L1188" s="242" t="s">
        <v>2238</v>
      </c>
      <c r="N1188" s="211" t="s">
        <v>2206</v>
      </c>
      <c r="O1188" s="211" t="str">
        <f>INDEX('Standard Descriptions'!$E:$E,MATCH(Guidance!E1188,'Standard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8" s="290" t="s">
        <v>2207</v>
      </c>
      <c r="Q1188" s="290" t="s">
        <v>310</v>
      </c>
      <c r="R1188" s="290" t="str">
        <f t="shared" si="103"/>
        <v xml:space="preserve">Payroll Taxes </v>
      </c>
      <c r="S1188" s="290" t="str">
        <f t="shared" si="95"/>
        <v>//**Payroll Taxes : **</v>
      </c>
      <c r="T1188"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9" spans="1:21" x14ac:dyDescent="0.25">
      <c r="A1189" s="277" t="s">
        <v>2208</v>
      </c>
      <c r="C1189" s="191" t="s">
        <v>1228</v>
      </c>
      <c r="D1189" s="191" t="s">
        <v>1257</v>
      </c>
      <c r="E1189" s="191" t="s">
        <v>1258</v>
      </c>
      <c r="F1189" s="183" t="s">
        <v>1246</v>
      </c>
      <c r="G1189" s="183"/>
      <c r="H1189" s="183" t="s">
        <v>1247</v>
      </c>
      <c r="I1189" s="183"/>
      <c r="J1189" s="43">
        <v>569</v>
      </c>
      <c r="K1189" s="191" t="s">
        <v>310</v>
      </c>
      <c r="L1189" s="242" t="s">
        <v>2238</v>
      </c>
      <c r="N1189" s="211" t="s">
        <v>2206</v>
      </c>
      <c r="O1189" s="211" t="str">
        <f>INDEX('Standard Descriptions'!$E:$E,MATCH(Guidance!E1189,'Standard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9" s="290" t="s">
        <v>2207</v>
      </c>
      <c r="Q1189" s="290" t="s">
        <v>310</v>
      </c>
      <c r="R1189" s="290" t="str">
        <f t="shared" si="103"/>
        <v xml:space="preserve">Corporate Income Taxes </v>
      </c>
      <c r="S1189" s="290" t="str">
        <f t="shared" si="95"/>
        <v>//**Corporate Income Taxes : **</v>
      </c>
      <c r="T1189"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0" spans="1:21" s="292" customFormat="1" ht="255" x14ac:dyDescent="0.25">
      <c r="A1190" s="292" t="s">
        <v>2205</v>
      </c>
      <c r="B1190" s="278"/>
      <c r="C1190" s="292" t="s">
        <v>1228</v>
      </c>
      <c r="D1190" s="292" t="s">
        <v>543</v>
      </c>
      <c r="E1190" s="292" t="str">
        <f>E1191</f>
        <v>GRA for Distributed Solar Subsidy</v>
      </c>
      <c r="M1190" s="278"/>
      <c r="N1190" s="294" t="s">
        <v>2206</v>
      </c>
      <c r="O1190" s="294" t="str">
        <f>INDEX('Standard Descriptions'!$E:$E,MATCH(Guidance!E1190,'Standard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0" s="292" t="s">
        <v>2207</v>
      </c>
      <c r="Q1190" s="292" t="s">
        <v>310</v>
      </c>
      <c r="S1190" s="292" t="str">
        <f t="shared" si="95"/>
        <v/>
      </c>
      <c r="T1190" s="292" t="str">
        <f t="shared" si="102"/>
        <v/>
      </c>
      <c r="U1190" s="305" t="str">
        <f>N1190&amp;O1190&amp;P1190&amp;T1191&amp;T1192&amp;T1193&amp;T1194&amp;T1195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1" spans="1:21" x14ac:dyDescent="0.25">
      <c r="A1191" s="277" t="s">
        <v>2208</v>
      </c>
      <c r="C1191" s="183" t="s">
        <v>1228</v>
      </c>
      <c r="D1191" s="183" t="s">
        <v>543</v>
      </c>
      <c r="E1191" s="183" t="s">
        <v>1260</v>
      </c>
      <c r="F1191" s="183" t="s">
        <v>1231</v>
      </c>
      <c r="G1191" s="183"/>
      <c r="H1191" s="183" t="s">
        <v>1232</v>
      </c>
      <c r="I1191" s="183"/>
      <c r="J1191" s="43">
        <v>570</v>
      </c>
      <c r="K1191" s="183" t="s">
        <v>310</v>
      </c>
      <c r="L1191" s="242" t="s">
        <v>2238</v>
      </c>
      <c r="N1191" s="211" t="s">
        <v>2206</v>
      </c>
      <c r="O1191" s="211" t="str">
        <f>INDEX('Standard Descriptions'!$E:$E,MATCH(Guidance!E1191,'Standard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1" s="290" t="s">
        <v>2207</v>
      </c>
      <c r="Q1191" s="290" t="s">
        <v>310</v>
      </c>
      <c r="R1191" s="290" t="str">
        <f t="shared" si="103"/>
        <v xml:space="preserve">Regular Spending </v>
      </c>
      <c r="S1191" s="290" t="str">
        <f t="shared" si="95"/>
        <v>//**Regular Spending : **</v>
      </c>
      <c r="T1191"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2" spans="1:21" x14ac:dyDescent="0.25">
      <c r="A1192" s="277" t="s">
        <v>2208</v>
      </c>
      <c r="C1192" s="191" t="s">
        <v>1228</v>
      </c>
      <c r="D1192" s="191" t="s">
        <v>543</v>
      </c>
      <c r="E1192" s="191" t="s">
        <v>1260</v>
      </c>
      <c r="F1192" s="183" t="s">
        <v>1237</v>
      </c>
      <c r="G1192" s="183"/>
      <c r="H1192" s="183" t="s">
        <v>1238</v>
      </c>
      <c r="I1192" s="183"/>
      <c r="J1192" s="43">
        <v>571</v>
      </c>
      <c r="K1192" s="191" t="s">
        <v>310</v>
      </c>
      <c r="L1192" s="242" t="s">
        <v>2238</v>
      </c>
      <c r="N1192" s="211" t="s">
        <v>2206</v>
      </c>
      <c r="O1192" s="211" t="str">
        <f>INDEX('Standard Descriptions'!$E:$E,MATCH(Guidance!E1192,'Standard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2" s="290" t="s">
        <v>2207</v>
      </c>
      <c r="Q1192" s="290" t="s">
        <v>310</v>
      </c>
      <c r="R1192" s="290" t="str">
        <f t="shared" si="103"/>
        <v xml:space="preserve">Budget Deficit </v>
      </c>
      <c r="S1192" s="290" t="str">
        <f t="shared" si="95"/>
        <v>//**Budget Deficit : **</v>
      </c>
      <c r="T1192"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3" spans="1:21" x14ac:dyDescent="0.25">
      <c r="A1193" s="277" t="s">
        <v>2208</v>
      </c>
      <c r="C1193" s="191" t="s">
        <v>1228</v>
      </c>
      <c r="D1193" s="191" t="s">
        <v>543</v>
      </c>
      <c r="E1193" s="191" t="s">
        <v>1260</v>
      </c>
      <c r="F1193" s="183" t="s">
        <v>1240</v>
      </c>
      <c r="G1193" s="183"/>
      <c r="H1193" s="183" t="s">
        <v>1241</v>
      </c>
      <c r="I1193" s="183"/>
      <c r="J1193" s="43">
        <v>572</v>
      </c>
      <c r="K1193" s="191" t="s">
        <v>310</v>
      </c>
      <c r="L1193" s="242" t="s">
        <v>2238</v>
      </c>
      <c r="N1193" s="211" t="s">
        <v>2206</v>
      </c>
      <c r="O1193" s="211" t="str">
        <f>INDEX('Standard Descriptions'!$E:$E,MATCH(Guidance!E1193,'Standard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3" s="290" t="s">
        <v>2207</v>
      </c>
      <c r="Q1193" s="290" t="s">
        <v>310</v>
      </c>
      <c r="R1193" s="290" t="str">
        <f t="shared" si="103"/>
        <v xml:space="preserve">Household Taxes </v>
      </c>
      <c r="S1193" s="290" t="str">
        <f t="shared" si="95"/>
        <v>//**Household Taxes : **</v>
      </c>
      <c r="T1193"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4" spans="1:21" x14ac:dyDescent="0.25">
      <c r="A1194" s="277" t="s">
        <v>2208</v>
      </c>
      <c r="C1194" s="191" t="s">
        <v>1228</v>
      </c>
      <c r="D1194" s="191" t="s">
        <v>543</v>
      </c>
      <c r="E1194" s="191" t="s">
        <v>1260</v>
      </c>
      <c r="F1194" s="183" t="s">
        <v>1243</v>
      </c>
      <c r="G1194" s="183"/>
      <c r="H1194" s="183" t="s">
        <v>1244</v>
      </c>
      <c r="I1194" s="183"/>
      <c r="J1194" s="43">
        <v>573</v>
      </c>
      <c r="K1194" s="191" t="s">
        <v>310</v>
      </c>
      <c r="L1194" s="242" t="s">
        <v>2238</v>
      </c>
      <c r="N1194" s="211" t="s">
        <v>2206</v>
      </c>
      <c r="O1194" s="211" t="str">
        <f>INDEX('Standard Descriptions'!$E:$E,MATCH(Guidance!E1194,'Standard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4" s="290" t="s">
        <v>2207</v>
      </c>
      <c r="Q1194" s="290" t="s">
        <v>310</v>
      </c>
      <c r="R1194" s="290" t="str">
        <f t="shared" si="103"/>
        <v xml:space="preserve">Payroll Taxes </v>
      </c>
      <c r="S1194" s="290" t="str">
        <f t="shared" ref="S1194:S1213" si="104">IF(R1194="","","//**"&amp;R1194&amp;": **")</f>
        <v>//**Payroll Taxes : **</v>
      </c>
      <c r="T1194"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5" spans="1:21" x14ac:dyDescent="0.25">
      <c r="A1195" s="277" t="s">
        <v>2208</v>
      </c>
      <c r="C1195" s="191" t="s">
        <v>1228</v>
      </c>
      <c r="D1195" s="191" t="s">
        <v>543</v>
      </c>
      <c r="E1195" s="191" t="s">
        <v>1260</v>
      </c>
      <c r="F1195" s="183" t="s">
        <v>1246</v>
      </c>
      <c r="G1195" s="183"/>
      <c r="H1195" s="183" t="s">
        <v>1247</v>
      </c>
      <c r="I1195" s="183"/>
      <c r="J1195" s="43">
        <v>574</v>
      </c>
      <c r="K1195" s="191" t="s">
        <v>310</v>
      </c>
      <c r="L1195" s="242" t="s">
        <v>2238</v>
      </c>
      <c r="N1195" s="211" t="s">
        <v>2206</v>
      </c>
      <c r="O1195" s="211" t="str">
        <f>INDEX('Standard Descriptions'!$E:$E,MATCH(Guidance!E1195,'Standard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5" s="290" t="s">
        <v>2207</v>
      </c>
      <c r="Q1195" s="290" t="s">
        <v>310</v>
      </c>
      <c r="R1195" s="290" t="str">
        <f t="shared" si="103"/>
        <v xml:space="preserve">Corporate Income Taxes </v>
      </c>
      <c r="S1195" s="290" t="str">
        <f t="shared" si="104"/>
        <v>//**Corporate Income Taxes : **</v>
      </c>
      <c r="T1195"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6" spans="1:21" s="292" customFormat="1" ht="255" x14ac:dyDescent="0.25">
      <c r="A1196" s="292" t="s">
        <v>2205</v>
      </c>
      <c r="B1196" s="278"/>
      <c r="C1196" s="292" t="s">
        <v>1228</v>
      </c>
      <c r="D1196" s="292" t="s">
        <v>1262</v>
      </c>
      <c r="E1196" s="292" t="str">
        <f>E1197</f>
        <v>GRA for Fuel Subsidies</v>
      </c>
      <c r="M1196" s="278"/>
      <c r="N1196" s="294" t="s">
        <v>2206</v>
      </c>
      <c r="O1196" s="294" t="str">
        <f>INDEX('Standard Descriptions'!$E:$E,MATCH(Guidance!E1196,'Standard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6" s="292" t="s">
        <v>2207</v>
      </c>
      <c r="Q1196" s="292" t="s">
        <v>310</v>
      </c>
      <c r="S1196" s="292" t="str">
        <f t="shared" si="104"/>
        <v/>
      </c>
      <c r="T1196" s="292" t="str">
        <f t="shared" si="102"/>
        <v/>
      </c>
      <c r="U1196" s="305" t="str">
        <f>N1196&amp;O1196&amp;P1196&amp;T1197&amp;T1198&amp;T1199&amp;T1200&amp;T1201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7" spans="1:21" x14ac:dyDescent="0.25">
      <c r="A1197" s="277" t="s">
        <v>2208</v>
      </c>
      <c r="C1197" s="183" t="s">
        <v>1228</v>
      </c>
      <c r="D1197" s="183" t="s">
        <v>1262</v>
      </c>
      <c r="E1197" s="183" t="s">
        <v>1263</v>
      </c>
      <c r="F1197" s="183" t="s">
        <v>1231</v>
      </c>
      <c r="G1197" s="183"/>
      <c r="H1197" s="183" t="s">
        <v>1232</v>
      </c>
      <c r="I1197" s="183"/>
      <c r="J1197" s="43">
        <v>575</v>
      </c>
      <c r="K1197" s="183" t="s">
        <v>310</v>
      </c>
      <c r="L1197" s="242" t="s">
        <v>2238</v>
      </c>
      <c r="N1197" s="211" t="s">
        <v>2206</v>
      </c>
      <c r="O1197" s="211" t="str">
        <f>INDEX('Standard Descriptions'!$E:$E,MATCH(Guidance!E1197,'Standard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7" s="290" t="s">
        <v>2207</v>
      </c>
      <c r="Q1197" s="290" t="s">
        <v>310</v>
      </c>
      <c r="R1197" s="290" t="str">
        <f t="shared" si="103"/>
        <v xml:space="preserve">Regular Spending </v>
      </c>
      <c r="S1197" s="290" t="str">
        <f t="shared" si="104"/>
        <v>//**Regular Spending : **</v>
      </c>
      <c r="T1197"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8" spans="1:21" x14ac:dyDescent="0.25">
      <c r="A1198" s="277" t="s">
        <v>2208</v>
      </c>
      <c r="C1198" s="191" t="s">
        <v>1228</v>
      </c>
      <c r="D1198" s="191" t="s">
        <v>1262</v>
      </c>
      <c r="E1198" s="191" t="s">
        <v>1263</v>
      </c>
      <c r="F1198" s="183" t="s">
        <v>1237</v>
      </c>
      <c r="G1198" s="183"/>
      <c r="H1198" s="183" t="s">
        <v>1238</v>
      </c>
      <c r="I1198" s="183"/>
      <c r="J1198" s="43">
        <v>576</v>
      </c>
      <c r="K1198" s="191" t="s">
        <v>310</v>
      </c>
      <c r="L1198" s="242" t="s">
        <v>2238</v>
      </c>
      <c r="N1198" s="211" t="s">
        <v>2206</v>
      </c>
      <c r="O1198" s="211" t="str">
        <f>INDEX('Standard Descriptions'!$E:$E,MATCH(Guidance!E1198,'Standard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8" s="290" t="s">
        <v>2207</v>
      </c>
      <c r="Q1198" s="290" t="s">
        <v>310</v>
      </c>
      <c r="R1198" s="290" t="str">
        <f t="shared" si="103"/>
        <v xml:space="preserve">Budget Deficit </v>
      </c>
      <c r="S1198" s="290" t="str">
        <f t="shared" si="104"/>
        <v>//**Budget Deficit : **</v>
      </c>
      <c r="T1198"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9" spans="1:21" x14ac:dyDescent="0.25">
      <c r="A1199" s="277" t="s">
        <v>2208</v>
      </c>
      <c r="C1199" s="191" t="s">
        <v>1228</v>
      </c>
      <c r="D1199" s="191" t="s">
        <v>1262</v>
      </c>
      <c r="E1199" s="191" t="s">
        <v>1263</v>
      </c>
      <c r="F1199" s="183" t="s">
        <v>1240</v>
      </c>
      <c r="G1199" s="183"/>
      <c r="H1199" s="183" t="s">
        <v>1241</v>
      </c>
      <c r="I1199" s="183"/>
      <c r="J1199" s="43">
        <v>577</v>
      </c>
      <c r="K1199" s="191" t="s">
        <v>310</v>
      </c>
      <c r="L1199" s="242" t="s">
        <v>2238</v>
      </c>
      <c r="N1199" s="211" t="s">
        <v>2206</v>
      </c>
      <c r="O1199" s="211" t="str">
        <f>INDEX('Standard Descriptions'!$E:$E,MATCH(Guidance!E1199,'Standard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9" s="290" t="s">
        <v>2207</v>
      </c>
      <c r="Q1199" s="290" t="s">
        <v>310</v>
      </c>
      <c r="R1199" s="290" t="str">
        <f t="shared" si="103"/>
        <v xml:space="preserve">Household Taxes </v>
      </c>
      <c r="S1199" s="290" t="str">
        <f t="shared" si="104"/>
        <v>//**Household Taxes : **</v>
      </c>
      <c r="T1199"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0" spans="1:21" x14ac:dyDescent="0.25">
      <c r="A1200" s="277" t="s">
        <v>2208</v>
      </c>
      <c r="C1200" s="191" t="s">
        <v>1228</v>
      </c>
      <c r="D1200" s="191" t="s">
        <v>1262</v>
      </c>
      <c r="E1200" s="191" t="s">
        <v>1263</v>
      </c>
      <c r="F1200" s="183" t="s">
        <v>1243</v>
      </c>
      <c r="G1200" s="183"/>
      <c r="H1200" s="183" t="s">
        <v>1244</v>
      </c>
      <c r="I1200" s="183"/>
      <c r="J1200" s="43">
        <v>578</v>
      </c>
      <c r="K1200" s="191" t="s">
        <v>310</v>
      </c>
      <c r="L1200" s="242" t="s">
        <v>2238</v>
      </c>
      <c r="N1200" s="211" t="s">
        <v>2206</v>
      </c>
      <c r="O1200" s="211" t="str">
        <f>INDEX('Standard Descriptions'!$E:$E,MATCH(Guidance!E1200,'Standard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0" s="290" t="s">
        <v>2207</v>
      </c>
      <c r="Q1200" s="290" t="s">
        <v>310</v>
      </c>
      <c r="R1200" s="290" t="str">
        <f t="shared" si="103"/>
        <v xml:space="preserve">Payroll Taxes </v>
      </c>
      <c r="S1200" s="290" t="str">
        <f t="shared" si="104"/>
        <v>//**Payroll Taxes : **</v>
      </c>
      <c r="T1200"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1" spans="1:21" x14ac:dyDescent="0.25">
      <c r="A1201" s="277" t="s">
        <v>2208</v>
      </c>
      <c r="C1201" s="191" t="s">
        <v>1228</v>
      </c>
      <c r="D1201" s="191" t="s">
        <v>1262</v>
      </c>
      <c r="E1201" s="191" t="s">
        <v>1263</v>
      </c>
      <c r="F1201" s="183" t="s">
        <v>1246</v>
      </c>
      <c r="G1201" s="183"/>
      <c r="H1201" s="183" t="s">
        <v>1247</v>
      </c>
      <c r="I1201" s="183"/>
      <c r="J1201" s="43">
        <v>579</v>
      </c>
      <c r="K1201" s="191" t="s">
        <v>310</v>
      </c>
      <c r="L1201" s="242" t="s">
        <v>2238</v>
      </c>
      <c r="N1201" s="211" t="s">
        <v>2206</v>
      </c>
      <c r="O1201" s="211" t="str">
        <f>INDEX('Standard Descriptions'!$E:$E,MATCH(Guidance!E1201,'Standard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1" s="290" t="s">
        <v>2207</v>
      </c>
      <c r="Q1201" s="290" t="s">
        <v>310</v>
      </c>
      <c r="R1201" s="290" t="str">
        <f t="shared" si="103"/>
        <v xml:space="preserve">Corporate Income Taxes </v>
      </c>
      <c r="S1201" s="290" t="str">
        <f t="shared" si="104"/>
        <v>//**Corporate Income Taxes : **</v>
      </c>
      <c r="T1201"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2" spans="1:21" s="292" customFormat="1" ht="255" x14ac:dyDescent="0.25">
      <c r="A1202" s="292" t="s">
        <v>2205</v>
      </c>
      <c r="B1202" s="278"/>
      <c r="C1202" s="292" t="s">
        <v>1228</v>
      </c>
      <c r="D1202" s="292" t="s">
        <v>1265</v>
      </c>
      <c r="E1202" s="292" t="str">
        <f>E1203</f>
        <v>GRA for National Debt Interest</v>
      </c>
      <c r="M1202" s="278"/>
      <c r="N1202" s="294" t="s">
        <v>2206</v>
      </c>
      <c r="O1202" s="294" t="str">
        <f>INDEX('Standard Descriptions'!$E:$E,MATCH(Guidance!E1202,'Standard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2" s="292" t="s">
        <v>2207</v>
      </c>
      <c r="Q1202" s="292" t="s">
        <v>310</v>
      </c>
      <c r="S1202" s="292" t="str">
        <f t="shared" si="104"/>
        <v/>
      </c>
      <c r="T1202" s="292" t="str">
        <f t="shared" si="102"/>
        <v/>
      </c>
      <c r="U1202" s="305" t="str">
        <f>N1202&amp;O1202&amp;P1202&amp;T1203&amp;T1204&amp;T1205&amp;T1206&amp;T1207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3" spans="1:21" x14ac:dyDescent="0.25">
      <c r="A1203" s="277" t="s">
        <v>2208</v>
      </c>
      <c r="C1203" s="183" t="s">
        <v>1228</v>
      </c>
      <c r="D1203" s="183" t="s">
        <v>1265</v>
      </c>
      <c r="E1203" s="183" t="s">
        <v>1266</v>
      </c>
      <c r="F1203" s="183" t="s">
        <v>1231</v>
      </c>
      <c r="G1203" s="183"/>
      <c r="H1203" s="183" t="s">
        <v>1232</v>
      </c>
      <c r="I1203" s="183"/>
      <c r="J1203" s="43">
        <v>580</v>
      </c>
      <c r="K1203" s="183" t="s">
        <v>310</v>
      </c>
      <c r="L1203" s="242" t="s">
        <v>2238</v>
      </c>
      <c r="N1203" s="211" t="s">
        <v>2206</v>
      </c>
      <c r="O1203" s="211" t="str">
        <f>INDEX('Standard Descriptions'!$E:$E,MATCH(Guidance!E1203,'Standard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3" s="290" t="s">
        <v>2207</v>
      </c>
      <c r="Q1203" s="290" t="s">
        <v>310</v>
      </c>
      <c r="R1203" s="290" t="str">
        <f t="shared" si="103"/>
        <v xml:space="preserve">Regular Spending </v>
      </c>
      <c r="S1203" s="290" t="str">
        <f t="shared" si="104"/>
        <v>//**Regular Spending : **</v>
      </c>
      <c r="T1203"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4" spans="1:21" x14ac:dyDescent="0.25">
      <c r="A1204" s="277" t="s">
        <v>2208</v>
      </c>
      <c r="C1204" s="191" t="s">
        <v>1228</v>
      </c>
      <c r="D1204" s="191" t="s">
        <v>1265</v>
      </c>
      <c r="E1204" s="191" t="s">
        <v>1266</v>
      </c>
      <c r="F1204" s="183" t="s">
        <v>1237</v>
      </c>
      <c r="G1204" s="183"/>
      <c r="H1204" s="183" t="s">
        <v>1238</v>
      </c>
      <c r="I1204" s="183"/>
      <c r="J1204" s="43">
        <v>581</v>
      </c>
      <c r="K1204" s="191" t="s">
        <v>310</v>
      </c>
      <c r="L1204" s="242" t="s">
        <v>2238</v>
      </c>
      <c r="N1204" s="211" t="s">
        <v>2206</v>
      </c>
      <c r="O1204" s="211" t="str">
        <f>INDEX('Standard Descriptions'!$E:$E,MATCH(Guidance!E1204,'Standard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4" s="290" t="s">
        <v>2207</v>
      </c>
      <c r="Q1204" s="290" t="s">
        <v>310</v>
      </c>
      <c r="R1204" s="290" t="str">
        <f t="shared" si="103"/>
        <v xml:space="preserve">Budget Deficit </v>
      </c>
      <c r="S1204" s="290" t="str">
        <f t="shared" si="104"/>
        <v>//**Budget Deficit : **</v>
      </c>
      <c r="T1204"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5" spans="1:21" x14ac:dyDescent="0.25">
      <c r="A1205" s="277" t="s">
        <v>2208</v>
      </c>
      <c r="C1205" s="191" t="s">
        <v>1228</v>
      </c>
      <c r="D1205" s="191" t="s">
        <v>1265</v>
      </c>
      <c r="E1205" s="191" t="s">
        <v>1266</v>
      </c>
      <c r="F1205" s="183" t="s">
        <v>1240</v>
      </c>
      <c r="G1205" s="183"/>
      <c r="H1205" s="183" t="s">
        <v>1241</v>
      </c>
      <c r="I1205" s="183"/>
      <c r="J1205" s="43">
        <v>582</v>
      </c>
      <c r="K1205" s="191" t="s">
        <v>310</v>
      </c>
      <c r="L1205" s="242" t="s">
        <v>2238</v>
      </c>
      <c r="N1205" s="211" t="s">
        <v>2206</v>
      </c>
      <c r="O1205" s="211" t="str">
        <f>INDEX('Standard Descriptions'!$E:$E,MATCH(Guidance!E1205,'Standard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5" s="290" t="s">
        <v>2207</v>
      </c>
      <c r="Q1205" s="290" t="s">
        <v>310</v>
      </c>
      <c r="R1205" s="290" t="str">
        <f t="shared" si="103"/>
        <v xml:space="preserve">Household Taxes </v>
      </c>
      <c r="S1205" s="290" t="str">
        <f t="shared" si="104"/>
        <v>//**Household Taxes : **</v>
      </c>
      <c r="T1205"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6" spans="1:21" x14ac:dyDescent="0.25">
      <c r="A1206" s="277" t="s">
        <v>2208</v>
      </c>
      <c r="C1206" s="191" t="s">
        <v>1228</v>
      </c>
      <c r="D1206" s="191" t="s">
        <v>1265</v>
      </c>
      <c r="E1206" s="191" t="s">
        <v>1266</v>
      </c>
      <c r="F1206" s="183" t="s">
        <v>1243</v>
      </c>
      <c r="G1206" s="183"/>
      <c r="H1206" s="183" t="s">
        <v>1244</v>
      </c>
      <c r="I1206" s="183"/>
      <c r="J1206" s="43">
        <v>583</v>
      </c>
      <c r="K1206" s="191" t="s">
        <v>310</v>
      </c>
      <c r="L1206" s="242" t="s">
        <v>2238</v>
      </c>
      <c r="N1206" s="211" t="s">
        <v>2206</v>
      </c>
      <c r="O1206" s="211" t="str">
        <f>INDEX('Standard Descriptions'!$E:$E,MATCH(Guidance!E1206,'Standard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6" s="290" t="s">
        <v>2207</v>
      </c>
      <c r="Q1206" s="290" t="s">
        <v>310</v>
      </c>
      <c r="R1206" s="290" t="str">
        <f t="shared" si="103"/>
        <v xml:space="preserve">Payroll Taxes </v>
      </c>
      <c r="S1206" s="290" t="str">
        <f t="shared" si="104"/>
        <v>//**Payroll Taxes : **</v>
      </c>
      <c r="T1206"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7" spans="1:21" x14ac:dyDescent="0.25">
      <c r="A1207" s="277" t="s">
        <v>2208</v>
      </c>
      <c r="C1207" s="191" t="s">
        <v>1228</v>
      </c>
      <c r="D1207" s="191" t="s">
        <v>1265</v>
      </c>
      <c r="E1207" s="191" t="s">
        <v>1266</v>
      </c>
      <c r="F1207" s="183" t="s">
        <v>1246</v>
      </c>
      <c r="G1207" s="183"/>
      <c r="H1207" s="183" t="s">
        <v>1247</v>
      </c>
      <c r="I1207" s="183"/>
      <c r="J1207" s="43">
        <v>584</v>
      </c>
      <c r="K1207" s="191" t="s">
        <v>310</v>
      </c>
      <c r="L1207" s="242" t="s">
        <v>2238</v>
      </c>
      <c r="N1207" s="211" t="s">
        <v>2206</v>
      </c>
      <c r="O1207" s="211" t="str">
        <f>INDEX('Standard Descriptions'!$E:$E,MATCH(Guidance!E1207,'Standard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7" s="290" t="s">
        <v>2207</v>
      </c>
      <c r="Q1207" s="290" t="s">
        <v>310</v>
      </c>
      <c r="R1207" s="290" t="str">
        <f t="shared" si="103"/>
        <v xml:space="preserve">Corporate Income Taxes </v>
      </c>
      <c r="S1207" s="290" t="str">
        <f t="shared" si="104"/>
        <v>//**Corporate Income Taxes : **</v>
      </c>
      <c r="T1207"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8" spans="1:21" s="292" customFormat="1" ht="255" x14ac:dyDescent="0.25">
      <c r="A1208" s="292" t="s">
        <v>2205</v>
      </c>
      <c r="B1208" s="278"/>
      <c r="C1208" s="292" t="s">
        <v>1228</v>
      </c>
      <c r="D1208" s="292" t="s">
        <v>1268</v>
      </c>
      <c r="E1208" s="292" t="str">
        <f>E1209</f>
        <v>GRA for Remaining Government Cash Flow Changes</v>
      </c>
      <c r="M1208" s="278"/>
      <c r="N1208" s="294" t="s">
        <v>2206</v>
      </c>
      <c r="O1208" s="294" t="str">
        <f>INDEX('Standard Descriptions'!$E:$E,MATCH(Guidance!E1208,'Standard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8" s="292" t="s">
        <v>2207</v>
      </c>
      <c r="Q1208" s="292" t="s">
        <v>310</v>
      </c>
      <c r="S1208" s="292" t="str">
        <f t="shared" si="104"/>
        <v/>
      </c>
      <c r="T1208" s="292" t="str">
        <f t="shared" si="102"/>
        <v/>
      </c>
      <c r="U1208" s="305" t="str">
        <f>N1208&amp;O1208&amp;P1208&amp;T1209&amp;T1210&amp;T1211&amp;T1212&amp;T1213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9" spans="1:21" x14ac:dyDescent="0.25">
      <c r="A1209" s="277" t="s">
        <v>2208</v>
      </c>
      <c r="C1209" s="183" t="s">
        <v>1228</v>
      </c>
      <c r="D1209" s="183" t="s">
        <v>1268</v>
      </c>
      <c r="E1209" s="183" t="s">
        <v>1269</v>
      </c>
      <c r="F1209" s="183" t="s">
        <v>1231</v>
      </c>
      <c r="G1209" s="183"/>
      <c r="H1209" s="183" t="s">
        <v>1232</v>
      </c>
      <c r="I1209" s="183"/>
      <c r="J1209" s="43">
        <v>585</v>
      </c>
      <c r="K1209" s="183" t="s">
        <v>310</v>
      </c>
      <c r="L1209" s="242" t="s">
        <v>2238</v>
      </c>
      <c r="N1209" s="211" t="s">
        <v>2206</v>
      </c>
      <c r="O1209" s="211" t="str">
        <f>INDEX('Standard Descriptions'!$E:$E,MATCH(Guidance!E1209,'Standard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9" s="290" t="s">
        <v>2207</v>
      </c>
      <c r="Q1209" s="290" t="s">
        <v>310</v>
      </c>
      <c r="R1209" s="290" t="str">
        <f t="shared" si="103"/>
        <v xml:space="preserve">Regular Spending </v>
      </c>
      <c r="S1209" s="290" t="str">
        <f t="shared" si="104"/>
        <v>//**Regular Spending : **</v>
      </c>
      <c r="T1209"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10" spans="1:21" x14ac:dyDescent="0.25">
      <c r="A1210" s="277" t="s">
        <v>2208</v>
      </c>
      <c r="C1210" s="191" t="s">
        <v>1228</v>
      </c>
      <c r="D1210" s="191" t="s">
        <v>1268</v>
      </c>
      <c r="E1210" s="191" t="s">
        <v>1269</v>
      </c>
      <c r="F1210" s="183" t="s">
        <v>1237</v>
      </c>
      <c r="G1210" s="183"/>
      <c r="H1210" s="183" t="s">
        <v>1238</v>
      </c>
      <c r="I1210" s="183"/>
      <c r="J1210" s="43">
        <v>586</v>
      </c>
      <c r="K1210" s="191" t="s">
        <v>310</v>
      </c>
      <c r="L1210" s="242" t="s">
        <v>2238</v>
      </c>
      <c r="N1210" s="211" t="s">
        <v>2206</v>
      </c>
      <c r="O1210" s="211" t="str">
        <f>INDEX('Standard Descriptions'!$E:$E,MATCH(Guidance!E1210,'Standard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0" s="290" t="s">
        <v>2207</v>
      </c>
      <c r="Q1210" s="290" t="s">
        <v>310</v>
      </c>
      <c r="R1210" s="290" t="str">
        <f t="shared" si="103"/>
        <v xml:space="preserve">Budget Deficit </v>
      </c>
      <c r="S1210" s="290" t="str">
        <f t="shared" si="104"/>
        <v>//**Budget Deficit : **</v>
      </c>
      <c r="T1210"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11" spans="1:21" s="291" customFormat="1" x14ac:dyDescent="0.25">
      <c r="A1211" s="277" t="s">
        <v>2208</v>
      </c>
      <c r="B1211" s="278"/>
      <c r="C1211" s="191" t="s">
        <v>1228</v>
      </c>
      <c r="D1211" s="191" t="s">
        <v>1268</v>
      </c>
      <c r="E1211" s="191" t="s">
        <v>1269</v>
      </c>
      <c r="F1211" s="183" t="s">
        <v>1240</v>
      </c>
      <c r="G1211" s="183"/>
      <c r="H1211" s="183" t="s">
        <v>1241</v>
      </c>
      <c r="I1211" s="183"/>
      <c r="J1211" s="43">
        <v>587</v>
      </c>
      <c r="K1211" s="191" t="s">
        <v>310</v>
      </c>
      <c r="L1211" s="242" t="s">
        <v>2238</v>
      </c>
      <c r="M1211" s="278"/>
      <c r="N1211" s="211" t="s">
        <v>2206</v>
      </c>
      <c r="O1211" s="211" t="str">
        <f>INDEX('Standard Descriptions'!$E:$E,MATCH(Guidance!E1211,'Standard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1" s="290" t="s">
        <v>2207</v>
      </c>
      <c r="Q1211" s="290" t="s">
        <v>310</v>
      </c>
      <c r="R1211" s="290" t="str">
        <f t="shared" si="103"/>
        <v xml:space="preserve">Household Taxes </v>
      </c>
      <c r="S1211" s="290" t="str">
        <f t="shared" si="104"/>
        <v>//**Household Taxes : **</v>
      </c>
      <c r="T1211"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1" s="306"/>
    </row>
    <row r="1212" spans="1:21" s="291" customFormat="1" x14ac:dyDescent="0.25">
      <c r="A1212" s="277" t="s">
        <v>2208</v>
      </c>
      <c r="B1212" s="278"/>
      <c r="C1212" s="191" t="s">
        <v>1228</v>
      </c>
      <c r="D1212" s="191" t="s">
        <v>1268</v>
      </c>
      <c r="E1212" s="191" t="s">
        <v>1269</v>
      </c>
      <c r="F1212" s="183" t="s">
        <v>1243</v>
      </c>
      <c r="G1212" s="183"/>
      <c r="H1212" s="183" t="s">
        <v>1244</v>
      </c>
      <c r="I1212" s="183"/>
      <c r="J1212" s="43">
        <v>588</v>
      </c>
      <c r="K1212" s="191" t="s">
        <v>310</v>
      </c>
      <c r="L1212" s="242" t="s">
        <v>2238</v>
      </c>
      <c r="M1212" s="278"/>
      <c r="N1212" s="211" t="s">
        <v>2206</v>
      </c>
      <c r="O1212" s="211" t="str">
        <f>INDEX('Standard Descriptions'!$E:$E,MATCH(Guidance!E1212,'Standard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2" s="290" t="s">
        <v>2207</v>
      </c>
      <c r="Q1212" s="290" t="s">
        <v>310</v>
      </c>
      <c r="R1212" s="290" t="str">
        <f t="shared" si="103"/>
        <v xml:space="preserve">Payroll Taxes </v>
      </c>
      <c r="S1212" s="290" t="str">
        <f t="shared" si="104"/>
        <v>//**Payroll Taxes : **</v>
      </c>
      <c r="T1212"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2" s="306"/>
    </row>
    <row r="1213" spans="1:21" s="291" customFormat="1" x14ac:dyDescent="0.25">
      <c r="A1213" s="277" t="s">
        <v>2208</v>
      </c>
      <c r="B1213" s="278"/>
      <c r="C1213" s="191" t="s">
        <v>1228</v>
      </c>
      <c r="D1213" s="191" t="s">
        <v>1268</v>
      </c>
      <c r="E1213" s="191" t="s">
        <v>1269</v>
      </c>
      <c r="F1213" s="183" t="s">
        <v>1246</v>
      </c>
      <c r="G1213" s="183"/>
      <c r="H1213" s="183" t="s">
        <v>1247</v>
      </c>
      <c r="I1213" s="183"/>
      <c r="J1213" s="43">
        <v>589</v>
      </c>
      <c r="K1213" s="191" t="s">
        <v>310</v>
      </c>
      <c r="L1213" s="242" t="s">
        <v>2238</v>
      </c>
      <c r="M1213" s="278"/>
      <c r="N1213" s="211" t="s">
        <v>2206</v>
      </c>
      <c r="O1213" s="211" t="str">
        <f>INDEX('Standard Descriptions'!$E:$E,MATCH(Guidance!E1213,'Standard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3" s="290" t="s">
        <v>2207</v>
      </c>
      <c r="Q1213" s="290" t="s">
        <v>310</v>
      </c>
      <c r="R1213" s="290" t="str">
        <f t="shared" si="103"/>
        <v xml:space="preserve">Corporate Income Taxes </v>
      </c>
      <c r="S1213" s="290" t="str">
        <f t="shared" si="104"/>
        <v>//**Corporate Income Taxes : **</v>
      </c>
      <c r="T1213"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3" s="306"/>
    </row>
  </sheetData>
  <conditionalFormatting sqref="K358:K370">
    <cfRule type="containsText" dxfId="246" priority="58" operator="containsText" text="No">
      <formula>NOT(ISERROR(SEARCH("No",K358)))</formula>
    </cfRule>
  </conditionalFormatting>
  <conditionalFormatting sqref="K422:K424">
    <cfRule type="containsText" dxfId="245" priority="46" operator="containsText" text="No">
      <formula>NOT(ISERROR(SEARCH("No",K422)))</formula>
    </cfRule>
  </conditionalFormatting>
  <conditionalFormatting sqref="K646">
    <cfRule type="containsText" dxfId="244" priority="44" operator="containsText" text="No">
      <formula>NOT(ISERROR(SEARCH("No",K646)))</formula>
    </cfRule>
  </conditionalFormatting>
  <conditionalFormatting sqref="K676">
    <cfRule type="containsText" dxfId="243" priority="43" operator="containsText" text="No">
      <formula>NOT(ISERROR(SEARCH("No",K676)))</formula>
    </cfRule>
  </conditionalFormatting>
  <conditionalFormatting sqref="K4:K11 K14:K21 K26 K35:K38 K45:K48 K55:K61 K40:K41 K50:K51">
    <cfRule type="containsText" dxfId="242" priority="108" operator="containsText" text="No">
      <formula>NOT(ISERROR(SEARCH("No",K4)))</formula>
    </cfRule>
  </conditionalFormatting>
  <conditionalFormatting sqref="K24 K34 K44 K54">
    <cfRule type="containsText" dxfId="241" priority="107" operator="containsText" text="No">
      <formula>NOT(ISERROR(SEARCH("No",K24)))</formula>
    </cfRule>
  </conditionalFormatting>
  <conditionalFormatting sqref="K62:K63">
    <cfRule type="containsText" dxfId="240" priority="106" operator="containsText" text="No">
      <formula>NOT(ISERROR(SEARCH("No",K62)))</formula>
    </cfRule>
  </conditionalFormatting>
  <conditionalFormatting sqref="K52:K53">
    <cfRule type="containsText" dxfId="239" priority="105" operator="containsText" text="No">
      <formula>NOT(ISERROR(SEARCH("No",K52)))</formula>
    </cfRule>
  </conditionalFormatting>
  <conditionalFormatting sqref="K42:K43">
    <cfRule type="containsText" dxfId="238" priority="104" operator="containsText" text="No">
      <formula>NOT(ISERROR(SEARCH("No",K42)))</formula>
    </cfRule>
  </conditionalFormatting>
  <conditionalFormatting sqref="K32:K33">
    <cfRule type="containsText" dxfId="237" priority="103" operator="containsText" text="No">
      <formula>NOT(ISERROR(SEARCH("No",K32)))</formula>
    </cfRule>
  </conditionalFormatting>
  <conditionalFormatting sqref="K22:K23">
    <cfRule type="containsText" dxfId="236" priority="102" operator="containsText" text="No">
      <formula>NOT(ISERROR(SEARCH("No",K22)))</formula>
    </cfRule>
  </conditionalFormatting>
  <conditionalFormatting sqref="K12:K13">
    <cfRule type="containsText" dxfId="235" priority="101" operator="containsText" text="No">
      <formula>NOT(ISERROR(SEARCH("No",K12)))</formula>
    </cfRule>
  </conditionalFormatting>
  <conditionalFormatting sqref="K25">
    <cfRule type="containsText" dxfId="234" priority="100" operator="containsText" text="No">
      <formula>NOT(ISERROR(SEARCH("No",K25)))</formula>
    </cfRule>
  </conditionalFormatting>
  <conditionalFormatting sqref="K27:K31">
    <cfRule type="containsText" dxfId="233" priority="99" operator="containsText" text="No">
      <formula>NOT(ISERROR(SEARCH("No",K27)))</formula>
    </cfRule>
  </conditionalFormatting>
  <conditionalFormatting sqref="K39">
    <cfRule type="containsText" dxfId="232" priority="98" operator="containsText" text="No">
      <formula>NOT(ISERROR(SEARCH("No",K39)))</formula>
    </cfRule>
  </conditionalFormatting>
  <conditionalFormatting sqref="K49">
    <cfRule type="containsText" dxfId="231" priority="97" operator="containsText" text="No">
      <formula>NOT(ISERROR(SEARCH("No",K49)))</formula>
    </cfRule>
  </conditionalFormatting>
  <conditionalFormatting sqref="K65">
    <cfRule type="containsText" dxfId="230" priority="96" operator="containsText" text="No">
      <formula>NOT(ISERROR(SEARCH("No",K65)))</formula>
    </cfRule>
  </conditionalFormatting>
  <conditionalFormatting sqref="K64">
    <cfRule type="containsText" dxfId="229" priority="95" operator="containsText" text="No">
      <formula>NOT(ISERROR(SEARCH("No",K64)))</formula>
    </cfRule>
  </conditionalFormatting>
  <conditionalFormatting sqref="K67">
    <cfRule type="containsText" dxfId="228" priority="94" operator="containsText" text="No">
      <formula>NOT(ISERROR(SEARCH("No",K67)))</formula>
    </cfRule>
  </conditionalFormatting>
  <conditionalFormatting sqref="K69 K77">
    <cfRule type="containsText" dxfId="227" priority="93" operator="containsText" text="No">
      <formula>NOT(ISERROR(SEARCH("No",K69)))</formula>
    </cfRule>
  </conditionalFormatting>
  <conditionalFormatting sqref="K78">
    <cfRule type="containsText" dxfId="226" priority="92" operator="containsText" text="No">
      <formula>NOT(ISERROR(SEARCH("No",K78)))</formula>
    </cfRule>
  </conditionalFormatting>
  <conditionalFormatting sqref="K68">
    <cfRule type="containsText" dxfId="225" priority="91" operator="containsText" text="No">
      <formula>NOT(ISERROR(SEARCH("No",K68)))</formula>
    </cfRule>
  </conditionalFormatting>
  <conditionalFormatting sqref="K70:K76">
    <cfRule type="containsText" dxfId="224" priority="90" operator="containsText" text="No">
      <formula>NOT(ISERROR(SEARCH("No",K70)))</formula>
    </cfRule>
  </conditionalFormatting>
  <conditionalFormatting sqref="K80:K91">
    <cfRule type="containsText" dxfId="223" priority="89" operator="containsText" text="No">
      <formula>NOT(ISERROR(SEARCH("No",K80)))</formula>
    </cfRule>
  </conditionalFormatting>
  <conditionalFormatting sqref="K92">
    <cfRule type="containsText" dxfId="222" priority="88" operator="containsText" text="No">
      <formula>NOT(ISERROR(SEARCH("No",K92)))</formula>
    </cfRule>
  </conditionalFormatting>
  <conditionalFormatting sqref="K95:K104">
    <cfRule type="containsText" dxfId="221" priority="87" operator="containsText" text="No">
      <formula>NOT(ISERROR(SEARCH("No",K95)))</formula>
    </cfRule>
  </conditionalFormatting>
  <conditionalFormatting sqref="K94">
    <cfRule type="containsText" dxfId="220" priority="86" operator="containsText" text="No">
      <formula>NOT(ISERROR(SEARCH("No",K94)))</formula>
    </cfRule>
  </conditionalFormatting>
  <conditionalFormatting sqref="K105">
    <cfRule type="containsText" dxfId="219" priority="85" operator="containsText" text="No">
      <formula>NOT(ISERROR(SEARCH("No",K105)))</formula>
    </cfRule>
  </conditionalFormatting>
  <conditionalFormatting sqref="K107:K116">
    <cfRule type="containsText" dxfId="218" priority="84" operator="containsText" text="No">
      <formula>NOT(ISERROR(SEARCH("No",K107)))</formula>
    </cfRule>
  </conditionalFormatting>
  <conditionalFormatting sqref="K117:K118">
    <cfRule type="containsText" dxfId="217" priority="83" operator="containsText" text="No">
      <formula>NOT(ISERROR(SEARCH("No",K117)))</formula>
    </cfRule>
  </conditionalFormatting>
  <conditionalFormatting sqref="K119">
    <cfRule type="containsText" dxfId="216" priority="82" operator="containsText" text="No">
      <formula>NOT(ISERROR(SEARCH("No",K119)))</formula>
    </cfRule>
  </conditionalFormatting>
  <conditionalFormatting sqref="K122 K126:K127 K129:K132">
    <cfRule type="containsText" dxfId="215" priority="81" operator="containsText" text="No">
      <formula>NOT(ISERROR(SEARCH("No",K122)))</formula>
    </cfRule>
  </conditionalFormatting>
  <conditionalFormatting sqref="K121">
    <cfRule type="containsText" dxfId="214" priority="80" operator="containsText" text="No">
      <formula>NOT(ISERROR(SEARCH("No",K121)))</formula>
    </cfRule>
  </conditionalFormatting>
  <conditionalFormatting sqref="K125">
    <cfRule type="containsText" dxfId="213" priority="78" operator="containsText" text="No">
      <formula>NOT(ISERROR(SEARCH("No",K125)))</formula>
    </cfRule>
  </conditionalFormatting>
  <conditionalFormatting sqref="K128">
    <cfRule type="containsText" dxfId="212" priority="76" operator="containsText" text="No">
      <formula>NOT(ISERROR(SEARCH("No",K128)))</formula>
    </cfRule>
  </conditionalFormatting>
  <conditionalFormatting sqref="K124">
    <cfRule type="containsText" dxfId="211" priority="79" operator="containsText" text="No">
      <formula>NOT(ISERROR(SEARCH("No",K124)))</formula>
    </cfRule>
  </conditionalFormatting>
  <conditionalFormatting sqref="K123">
    <cfRule type="containsText" dxfId="210" priority="77" operator="containsText" text="No">
      <formula>NOT(ISERROR(SEARCH("No",K123)))</formula>
    </cfRule>
  </conditionalFormatting>
  <conditionalFormatting sqref="K134:K148">
    <cfRule type="containsText" dxfId="209" priority="75" operator="containsText" text="No">
      <formula>NOT(ISERROR(SEARCH("No",K134)))</formula>
    </cfRule>
  </conditionalFormatting>
  <conditionalFormatting sqref="K150:K167">
    <cfRule type="containsText" dxfId="208" priority="74" operator="containsText" text="No">
      <formula>NOT(ISERROR(SEARCH("No",K150)))</formula>
    </cfRule>
  </conditionalFormatting>
  <conditionalFormatting sqref="K168:K171">
    <cfRule type="containsText" dxfId="207" priority="73" operator="containsText" text="No">
      <formula>NOT(ISERROR(SEARCH("No",K168)))</formula>
    </cfRule>
  </conditionalFormatting>
  <conditionalFormatting sqref="K173:K175">
    <cfRule type="containsText" dxfId="206" priority="72" operator="containsText" text="No">
      <formula>NOT(ISERROR(SEARCH("No",K173)))</formula>
    </cfRule>
  </conditionalFormatting>
  <conditionalFormatting sqref="K177:K182">
    <cfRule type="containsText" dxfId="205" priority="71" operator="containsText" text="No">
      <formula>NOT(ISERROR(SEARCH("No",K177)))</formula>
    </cfRule>
  </conditionalFormatting>
  <conditionalFormatting sqref="K184:K199">
    <cfRule type="containsText" dxfId="204" priority="70" operator="containsText" text="No">
      <formula>NOT(ISERROR(SEARCH("No",K184)))</formula>
    </cfRule>
  </conditionalFormatting>
  <conditionalFormatting sqref="K201:K216">
    <cfRule type="containsText" dxfId="203" priority="69" operator="containsText" text="No">
      <formula>NOT(ISERROR(SEARCH("No",K201)))</formula>
    </cfRule>
  </conditionalFormatting>
  <conditionalFormatting sqref="K217:K218">
    <cfRule type="containsText" dxfId="202" priority="68" operator="containsText" text="No">
      <formula>NOT(ISERROR(SEARCH("No",K217)))</formula>
    </cfRule>
  </conditionalFormatting>
  <conditionalFormatting sqref="K220:K235">
    <cfRule type="containsText" dxfId="201" priority="67" operator="containsText" text="No">
      <formula>NOT(ISERROR(SEARCH("No",K220)))</formula>
    </cfRule>
  </conditionalFormatting>
  <conditionalFormatting sqref="K236:K237">
    <cfRule type="containsText" dxfId="200" priority="66" operator="containsText" text="No">
      <formula>NOT(ISERROR(SEARCH("No",K236)))</formula>
    </cfRule>
  </conditionalFormatting>
  <conditionalFormatting sqref="K239:K254">
    <cfRule type="containsText" dxfId="199" priority="65" operator="containsText" text="No">
      <formula>NOT(ISERROR(SEARCH("No",K239)))</formula>
    </cfRule>
  </conditionalFormatting>
  <conditionalFormatting sqref="K255:K256">
    <cfRule type="containsText" dxfId="198" priority="64" operator="containsText" text="No">
      <formula>NOT(ISERROR(SEARCH("No",K255)))</formula>
    </cfRule>
  </conditionalFormatting>
  <conditionalFormatting sqref="K290:K291">
    <cfRule type="containsText" dxfId="197" priority="63" operator="containsText" text="No">
      <formula>NOT(ISERROR(SEARCH("No",K290)))</formula>
    </cfRule>
  </conditionalFormatting>
  <conditionalFormatting sqref="K293:K337">
    <cfRule type="containsText" dxfId="196" priority="62" operator="containsText" text="No">
      <formula>NOT(ISERROR(SEARCH("No",K293)))</formula>
    </cfRule>
  </conditionalFormatting>
  <conditionalFormatting sqref="K339:K341">
    <cfRule type="containsText" dxfId="195" priority="61" operator="containsText" text="No">
      <formula>NOT(ISERROR(SEARCH("No",K339)))</formula>
    </cfRule>
  </conditionalFormatting>
  <conditionalFormatting sqref="K342">
    <cfRule type="containsText" dxfId="194" priority="60" operator="containsText" text="No">
      <formula>NOT(ISERROR(SEARCH("No",K342)))</formula>
    </cfRule>
  </conditionalFormatting>
  <conditionalFormatting sqref="K344:K356">
    <cfRule type="containsText" dxfId="193" priority="59" operator="containsText" text="No">
      <formula>NOT(ISERROR(SEARCH("No",K344)))</formula>
    </cfRule>
  </conditionalFormatting>
  <conditionalFormatting sqref="K386 K388 K390:K392 K394 K396:K400 K402 K404 K406 K408 K410 K412 K414 K416">
    <cfRule type="containsText" dxfId="192" priority="57" operator="containsText" text="No">
      <formula>NOT(ISERROR(SEARCH("No",K386)))</formula>
    </cfRule>
  </conditionalFormatting>
  <conditionalFormatting sqref="K373">
    <cfRule type="containsText" dxfId="191" priority="55" operator="containsText" text="No">
      <formula>NOT(ISERROR(SEARCH("No",K373)))</formula>
    </cfRule>
  </conditionalFormatting>
  <conditionalFormatting sqref="K372">
    <cfRule type="containsText" dxfId="190" priority="56" operator="containsText" text="No">
      <formula>NOT(ISERROR(SEARCH("No",K372)))</formula>
    </cfRule>
  </conditionalFormatting>
  <conditionalFormatting sqref="K374:K377">
    <cfRule type="containsText" dxfId="189" priority="54" operator="containsText" text="No">
      <formula>NOT(ISERROR(SEARCH("No",K374)))</formula>
    </cfRule>
  </conditionalFormatting>
  <conditionalFormatting sqref="K378:K379">
    <cfRule type="containsText" dxfId="188" priority="53" operator="containsText" text="No">
      <formula>NOT(ISERROR(SEARCH("No",K378)))</formula>
    </cfRule>
  </conditionalFormatting>
  <conditionalFormatting sqref="K380 K382 K384">
    <cfRule type="containsText" dxfId="187" priority="52" operator="containsText" text="No">
      <formula>NOT(ISERROR(SEARCH("No",K380)))</formula>
    </cfRule>
  </conditionalFormatting>
  <conditionalFormatting sqref="K418:K421">
    <cfRule type="containsText" dxfId="186" priority="51" operator="containsText" text="No">
      <formula>NOT(ISERROR(SEARCH("No",K418)))</formula>
    </cfRule>
  </conditionalFormatting>
  <conditionalFormatting sqref="K389 K387 K385 K383 K381">
    <cfRule type="containsText" dxfId="185" priority="50" operator="containsText" text="No">
      <formula>NOT(ISERROR(SEARCH("No",K381)))</formula>
    </cfRule>
  </conditionalFormatting>
  <conditionalFormatting sqref="K395 K393">
    <cfRule type="containsText" dxfId="184" priority="49" operator="containsText" text="No">
      <formula>NOT(ISERROR(SEARCH("No",K393)))</formula>
    </cfRule>
  </conditionalFormatting>
  <conditionalFormatting sqref="K401">
    <cfRule type="containsText" dxfId="183" priority="48" operator="containsText" text="No">
      <formula>NOT(ISERROR(SEARCH("No",K401)))</formula>
    </cfRule>
  </conditionalFormatting>
  <conditionalFormatting sqref="K417 K415 K413 K411 K409 K407 K405 K403">
    <cfRule type="containsText" dxfId="182" priority="47" operator="containsText" text="No">
      <formula>NOT(ISERROR(SEARCH("No",K403)))</formula>
    </cfRule>
  </conditionalFormatting>
  <conditionalFormatting sqref="K426:K645 K647:K675">
    <cfRule type="containsText" dxfId="181" priority="45" operator="containsText" text="No">
      <formula>NOT(ISERROR(SEARCH("No",K426)))</formula>
    </cfRule>
  </conditionalFormatting>
  <conditionalFormatting sqref="K678:K927">
    <cfRule type="containsText" dxfId="180" priority="42" operator="containsText" text="No">
      <formula>NOT(ISERROR(SEARCH("No",K678)))</formula>
    </cfRule>
  </conditionalFormatting>
  <conditionalFormatting sqref="K928:K931">
    <cfRule type="containsText" dxfId="179" priority="41" operator="containsText" text="No">
      <formula>NOT(ISERROR(SEARCH("No",K928)))</formula>
    </cfRule>
  </conditionalFormatting>
  <conditionalFormatting sqref="K933:K935">
    <cfRule type="containsText" dxfId="178" priority="40" operator="containsText" text="No">
      <formula>NOT(ISERROR(SEARCH("No",K933)))</formula>
    </cfRule>
  </conditionalFormatting>
  <conditionalFormatting sqref="K937:K940">
    <cfRule type="containsText" dxfId="177" priority="39" operator="containsText" text="No">
      <formula>NOT(ISERROR(SEARCH("No",K937)))</formula>
    </cfRule>
  </conditionalFormatting>
  <conditionalFormatting sqref="K942:K945">
    <cfRule type="containsText" dxfId="176" priority="38" operator="containsText" text="No">
      <formula>NOT(ISERROR(SEARCH("No",K942)))</formula>
    </cfRule>
  </conditionalFormatting>
  <conditionalFormatting sqref="K947:K955">
    <cfRule type="containsText" dxfId="175" priority="37" operator="containsText" text="No">
      <formula>NOT(ISERROR(SEARCH("No",K947)))</formula>
    </cfRule>
  </conditionalFormatting>
  <conditionalFormatting sqref="K956:K967">
    <cfRule type="containsText" dxfId="174" priority="36" operator="containsText" text="No">
      <formula>NOT(ISERROR(SEARCH("No",K956)))</formula>
    </cfRule>
  </conditionalFormatting>
  <conditionalFormatting sqref="K969:K974">
    <cfRule type="containsText" dxfId="173" priority="35" operator="containsText" text="No">
      <formula>NOT(ISERROR(SEARCH("No",K969)))</formula>
    </cfRule>
  </conditionalFormatting>
  <conditionalFormatting sqref="K976:K996">
    <cfRule type="containsText" dxfId="172" priority="34" operator="containsText" text="No">
      <formula>NOT(ISERROR(SEARCH("No",K976)))</formula>
    </cfRule>
  </conditionalFormatting>
  <conditionalFormatting sqref="K997:K998">
    <cfRule type="containsText" dxfId="171" priority="33" operator="containsText" text="No">
      <formula>NOT(ISERROR(SEARCH("No",K997)))</formula>
    </cfRule>
  </conditionalFormatting>
  <conditionalFormatting sqref="K1000:K1002">
    <cfRule type="containsText" dxfId="170" priority="32" operator="containsText" text="No">
      <formula>NOT(ISERROR(SEARCH("No",K1000)))</formula>
    </cfRule>
  </conditionalFormatting>
  <conditionalFormatting sqref="K1004:K1015">
    <cfRule type="containsText" dxfId="169" priority="31" operator="containsText" text="No">
      <formula>NOT(ISERROR(SEARCH("No",K1004)))</formula>
    </cfRule>
  </conditionalFormatting>
  <conditionalFormatting sqref="K1017:K1031">
    <cfRule type="containsText" dxfId="168" priority="30" operator="containsText" text="No">
      <formula>NOT(ISERROR(SEARCH("No",K1017)))</formula>
    </cfRule>
  </conditionalFormatting>
  <conditionalFormatting sqref="K1033:K1049">
    <cfRule type="containsText" dxfId="167" priority="29" operator="containsText" text="No">
      <formula>NOT(ISERROR(SEARCH("No",K1033)))</formula>
    </cfRule>
  </conditionalFormatting>
  <conditionalFormatting sqref="K1067">
    <cfRule type="containsText" dxfId="166" priority="25" operator="containsText" text="No">
      <formula>NOT(ISERROR(SEARCH("No",K1067)))</formula>
    </cfRule>
  </conditionalFormatting>
  <conditionalFormatting sqref="K1051:K1056">
    <cfRule type="containsText" dxfId="165" priority="28" operator="containsText" text="No">
      <formula>NOT(ISERROR(SEARCH("No",K1051)))</formula>
    </cfRule>
  </conditionalFormatting>
  <conditionalFormatting sqref="K1057">
    <cfRule type="containsText" dxfId="164" priority="27" operator="containsText" text="No">
      <formula>NOT(ISERROR(SEARCH("No",K1057)))</formula>
    </cfRule>
  </conditionalFormatting>
  <conditionalFormatting sqref="K1068:K1069 K1059:K1066">
    <cfRule type="containsText" dxfId="163" priority="26" operator="containsText" text="No">
      <formula>NOT(ISERROR(SEARCH("No",K1059)))</formula>
    </cfRule>
  </conditionalFormatting>
  <conditionalFormatting sqref="K1071:K1095">
    <cfRule type="containsText" dxfId="162" priority="24" operator="containsText" text="No">
      <formula>NOT(ISERROR(SEARCH("No",K1071)))</formula>
    </cfRule>
  </conditionalFormatting>
  <conditionalFormatting sqref="K1122">
    <cfRule type="containsText" dxfId="161" priority="14" operator="containsText" text="No">
      <formula>NOT(ISERROR(SEARCH("No",K1122)))</formula>
    </cfRule>
  </conditionalFormatting>
  <conditionalFormatting sqref="K1097:K1102">
    <cfRule type="containsText" dxfId="160" priority="23" operator="containsText" text="No">
      <formula>NOT(ISERROR(SEARCH("No",K1097)))</formula>
    </cfRule>
  </conditionalFormatting>
  <conditionalFormatting sqref="K1103">
    <cfRule type="containsText" dxfId="159" priority="22" operator="containsText" text="No">
      <formula>NOT(ISERROR(SEARCH("No",K1103)))</formula>
    </cfRule>
  </conditionalFormatting>
  <conditionalFormatting sqref="K1104">
    <cfRule type="containsText" dxfId="158" priority="21" operator="containsText" text="No">
      <formula>NOT(ISERROR(SEARCH("No",K1104)))</formula>
    </cfRule>
  </conditionalFormatting>
  <conditionalFormatting sqref="K1106:K1111">
    <cfRule type="containsText" dxfId="157" priority="20" operator="containsText" text="No">
      <formula>NOT(ISERROR(SEARCH("No",K1106)))</formula>
    </cfRule>
  </conditionalFormatting>
  <conditionalFormatting sqref="K1123 K1114:K1121">
    <cfRule type="containsText" dxfId="156" priority="16" operator="containsText" text="No">
      <formula>NOT(ISERROR(SEARCH("No",K1114)))</formula>
    </cfRule>
  </conditionalFormatting>
  <conditionalFormatting sqref="K1124">
    <cfRule type="containsText" dxfId="155" priority="15" operator="containsText" text="No">
      <formula>NOT(ISERROR(SEARCH("No",K1124)))</formula>
    </cfRule>
  </conditionalFormatting>
  <conditionalFormatting sqref="K1126:K1150">
    <cfRule type="containsText" dxfId="154" priority="13" operator="containsText" text="No">
      <formula>NOT(ISERROR(SEARCH("No",K1126)))</formula>
    </cfRule>
  </conditionalFormatting>
  <conditionalFormatting sqref="K1152:K1157">
    <cfRule type="containsText" dxfId="153" priority="12" operator="containsText" text="No">
      <formula>NOT(ISERROR(SEARCH("No",K1152)))</formula>
    </cfRule>
  </conditionalFormatting>
  <conditionalFormatting sqref="K1158">
    <cfRule type="containsText" dxfId="152" priority="11" operator="containsText" text="No">
      <formula>NOT(ISERROR(SEARCH("No",K1158)))</formula>
    </cfRule>
  </conditionalFormatting>
  <conditionalFormatting sqref="K1159">
    <cfRule type="containsText" dxfId="151" priority="10" operator="containsText" text="No">
      <formula>NOT(ISERROR(SEARCH("No",K1159)))</formula>
    </cfRule>
  </conditionalFormatting>
  <conditionalFormatting sqref="K1161">
    <cfRule type="containsText" dxfId="150" priority="9" operator="containsText" text="No">
      <formula>NOT(ISERROR(SEARCH("No",K1161)))</formula>
    </cfRule>
  </conditionalFormatting>
  <conditionalFormatting sqref="K1167">
    <cfRule type="containsText" dxfId="149" priority="8" operator="containsText" text="No">
      <formula>NOT(ISERROR(SEARCH("No",K1167)))</formula>
    </cfRule>
  </conditionalFormatting>
  <conditionalFormatting sqref="K1173">
    <cfRule type="containsText" dxfId="148" priority="7" operator="containsText" text="No">
      <formula>NOT(ISERROR(SEARCH("No",K1173)))</formula>
    </cfRule>
  </conditionalFormatting>
  <conditionalFormatting sqref="K1179">
    <cfRule type="containsText" dxfId="147" priority="6" operator="containsText" text="No">
      <formula>NOT(ISERROR(SEARCH("No",K1179)))</formula>
    </cfRule>
  </conditionalFormatting>
  <conditionalFormatting sqref="K1185">
    <cfRule type="containsText" dxfId="146" priority="5" operator="containsText" text="No">
      <formula>NOT(ISERROR(SEARCH("No",K1185)))</formula>
    </cfRule>
  </conditionalFormatting>
  <conditionalFormatting sqref="K1191">
    <cfRule type="containsText" dxfId="145" priority="4" operator="containsText" text="No">
      <formula>NOT(ISERROR(SEARCH("No",K1191)))</formula>
    </cfRule>
  </conditionalFormatting>
  <conditionalFormatting sqref="K1197">
    <cfRule type="containsText" dxfId="144" priority="3" operator="containsText" text="No">
      <formula>NOT(ISERROR(SEARCH("No",K1197)))</formula>
    </cfRule>
  </conditionalFormatting>
  <conditionalFormatting sqref="K1203">
    <cfRule type="containsText" dxfId="143" priority="2" operator="containsText" text="No">
      <formula>NOT(ISERROR(SEARCH("No",K1203)))</formula>
    </cfRule>
  </conditionalFormatting>
  <conditionalFormatting sqref="K1209">
    <cfRule type="containsText" dxfId="142" priority="1" operator="containsText" text="No">
      <formula>NOT(ISERROR(SEARCH("No",K1209)))</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D370AB-86F2-4B77-B754-DD4478F401CE}">
  <sheetPr>
    <tabColor theme="8" tint="-0.249977111117893"/>
  </sheetPr>
  <dimension ref="A1:E106"/>
  <sheetViews>
    <sheetView topLeftCell="A70" workbookViewId="0">
      <selection activeCell="A82" sqref="A82"/>
    </sheetView>
  </sheetViews>
  <sheetFormatPr defaultRowHeight="15" x14ac:dyDescent="0.25"/>
  <cols>
    <col min="1" max="1" width="20.140625" style="271" customWidth="1"/>
    <col min="2" max="2" width="43.7109375" style="271" customWidth="1"/>
    <col min="3" max="3" width="44.7109375" style="271" customWidth="1"/>
    <col min="4" max="4" width="14" style="271" customWidth="1"/>
    <col min="5" max="5" width="158.140625" style="272" customWidth="1"/>
    <col min="6" max="16384" width="9.140625" style="271"/>
  </cols>
  <sheetData>
    <row r="1" spans="1:5" x14ac:dyDescent="0.25">
      <c r="A1" s="29" t="s">
        <v>2187</v>
      </c>
    </row>
    <row r="2" spans="1:5" x14ac:dyDescent="0.25">
      <c r="A2" s="6" t="s">
        <v>2188</v>
      </c>
    </row>
    <row r="3" spans="1:5" x14ac:dyDescent="0.25">
      <c r="A3" s="274" t="s">
        <v>283</v>
      </c>
      <c r="B3" s="274" t="s">
        <v>284</v>
      </c>
      <c r="C3" s="274" t="s">
        <v>285</v>
      </c>
      <c r="D3" s="274" t="s">
        <v>2239</v>
      </c>
      <c r="E3" s="273" t="s">
        <v>2240</v>
      </c>
    </row>
    <row r="4" spans="1:5" ht="30" x14ac:dyDescent="0.25">
      <c r="A4" s="271" t="s">
        <v>304</v>
      </c>
      <c r="B4" s="271" t="s">
        <v>305</v>
      </c>
      <c r="C4" s="271" t="s">
        <v>306</v>
      </c>
      <c r="D4" s="275" t="s">
        <v>2241</v>
      </c>
      <c r="E4" s="297" t="s">
        <v>2242</v>
      </c>
    </row>
    <row r="5" spans="1:5" ht="30" x14ac:dyDescent="0.25">
      <c r="A5" s="271" t="s">
        <v>304</v>
      </c>
      <c r="B5" s="271" t="s">
        <v>371</v>
      </c>
      <c r="C5" s="271" t="s">
        <v>372</v>
      </c>
      <c r="D5" s="275" t="s">
        <v>2241</v>
      </c>
      <c r="E5" s="297" t="s">
        <v>2243</v>
      </c>
    </row>
    <row r="6" spans="1:5" ht="45" x14ac:dyDescent="0.25">
      <c r="A6" s="271" t="s">
        <v>304</v>
      </c>
      <c r="B6" s="271" t="s">
        <v>378</v>
      </c>
      <c r="C6" s="271" t="s">
        <v>379</v>
      </c>
      <c r="D6" s="275" t="s">
        <v>2241</v>
      </c>
      <c r="E6" s="297" t="s">
        <v>2244</v>
      </c>
    </row>
    <row r="7" spans="1:5" ht="45" x14ac:dyDescent="0.25">
      <c r="A7" s="271" t="s">
        <v>304</v>
      </c>
      <c r="B7" s="271" t="s">
        <v>2189</v>
      </c>
      <c r="C7" s="271" t="s">
        <v>387</v>
      </c>
      <c r="D7" s="275" t="s">
        <v>2241</v>
      </c>
      <c r="E7" s="297" t="s">
        <v>2245</v>
      </c>
    </row>
    <row r="8" spans="1:5" ht="30" x14ac:dyDescent="0.25">
      <c r="A8" s="271" t="s">
        <v>304</v>
      </c>
      <c r="B8" s="271" t="s">
        <v>412</v>
      </c>
      <c r="C8" s="271" t="s">
        <v>413</v>
      </c>
      <c r="D8" s="275" t="s">
        <v>2241</v>
      </c>
      <c r="E8" s="297" t="s">
        <v>2246</v>
      </c>
    </row>
    <row r="9" spans="1:5" ht="30" x14ac:dyDescent="0.25">
      <c r="A9" s="271" t="s">
        <v>304</v>
      </c>
      <c r="B9" s="271" t="s">
        <v>420</v>
      </c>
      <c r="C9" s="271" t="s">
        <v>421</v>
      </c>
      <c r="D9" s="275" t="s">
        <v>2241</v>
      </c>
      <c r="E9" s="297" t="s">
        <v>2247</v>
      </c>
    </row>
    <row r="10" spans="1:5" ht="30" x14ac:dyDescent="0.25">
      <c r="A10" s="271" t="s">
        <v>304</v>
      </c>
      <c r="B10" s="271" t="s">
        <v>429</v>
      </c>
      <c r="C10" s="271" t="s">
        <v>430</v>
      </c>
      <c r="D10" s="275" t="s">
        <v>2241</v>
      </c>
      <c r="E10" s="297" t="s">
        <v>2248</v>
      </c>
    </row>
    <row r="11" spans="1:5" ht="45" x14ac:dyDescent="0.25">
      <c r="A11" s="271" t="s">
        <v>304</v>
      </c>
      <c r="B11" s="271" t="s">
        <v>2190</v>
      </c>
      <c r="C11" s="271" t="s">
        <v>456</v>
      </c>
      <c r="D11" s="275" t="s">
        <v>2241</v>
      </c>
      <c r="E11" s="297" t="s">
        <v>2249</v>
      </c>
    </row>
    <row r="12" spans="1:5" ht="30" x14ac:dyDescent="0.25">
      <c r="A12" s="271" t="s">
        <v>304</v>
      </c>
      <c r="B12" s="271" t="s">
        <v>471</v>
      </c>
      <c r="C12" s="271" t="s">
        <v>472</v>
      </c>
      <c r="D12" s="275" t="s">
        <v>2241</v>
      </c>
      <c r="E12" s="297" t="s">
        <v>2250</v>
      </c>
    </row>
    <row r="13" spans="1:5" x14ac:dyDescent="0.25">
      <c r="A13" s="271" t="s">
        <v>304</v>
      </c>
      <c r="B13" s="271" t="s">
        <v>479</v>
      </c>
      <c r="C13" s="271" t="s">
        <v>480</v>
      </c>
      <c r="D13" s="275" t="s">
        <v>2241</v>
      </c>
      <c r="E13" s="297" t="s">
        <v>2251</v>
      </c>
    </row>
    <row r="14" spans="1:5" ht="30" x14ac:dyDescent="0.25">
      <c r="A14" s="271" t="s">
        <v>490</v>
      </c>
      <c r="B14" s="271" t="s">
        <v>491</v>
      </c>
      <c r="C14" s="271" t="s">
        <v>492</v>
      </c>
      <c r="D14" s="275" t="s">
        <v>2241</v>
      </c>
      <c r="E14" s="297" t="s">
        <v>2252</v>
      </c>
    </row>
    <row r="15" spans="1:5" ht="30" x14ac:dyDescent="0.25">
      <c r="A15" s="271" t="s">
        <v>490</v>
      </c>
      <c r="B15" s="271" t="s">
        <v>515</v>
      </c>
      <c r="C15" s="271" t="s">
        <v>516</v>
      </c>
      <c r="D15" s="275" t="s">
        <v>2241</v>
      </c>
      <c r="E15" s="297" t="s">
        <v>2253</v>
      </c>
    </row>
    <row r="16" spans="1:5" ht="45" x14ac:dyDescent="0.25">
      <c r="A16" s="271" t="s">
        <v>490</v>
      </c>
      <c r="B16" s="271" t="s">
        <v>525</v>
      </c>
      <c r="C16" s="271" t="s">
        <v>526</v>
      </c>
      <c r="D16" s="275" t="s">
        <v>2241</v>
      </c>
      <c r="E16" s="297" t="s">
        <v>2254</v>
      </c>
    </row>
    <row r="17" spans="1:5" ht="30" x14ac:dyDescent="0.25">
      <c r="A17" s="271" t="s">
        <v>490</v>
      </c>
      <c r="B17" s="271" t="s">
        <v>533</v>
      </c>
      <c r="C17" s="271" t="s">
        <v>534</v>
      </c>
      <c r="D17" s="275" t="s">
        <v>2241</v>
      </c>
      <c r="E17" s="297" t="s">
        <v>2255</v>
      </c>
    </row>
    <row r="18" spans="1:5" x14ac:dyDescent="0.25">
      <c r="A18" s="271" t="s">
        <v>490</v>
      </c>
      <c r="B18" s="271" t="s">
        <v>543</v>
      </c>
      <c r="C18" s="271" t="s">
        <v>544</v>
      </c>
      <c r="D18" s="275" t="s">
        <v>2241</v>
      </c>
      <c r="E18" s="297" t="s">
        <v>2256</v>
      </c>
    </row>
    <row r="19" spans="1:5" ht="30" x14ac:dyDescent="0.25">
      <c r="A19" s="271" t="s">
        <v>490</v>
      </c>
      <c r="B19" s="271" t="s">
        <v>551</v>
      </c>
      <c r="C19" s="271" t="s">
        <v>552</v>
      </c>
      <c r="D19" s="275" t="s">
        <v>2241</v>
      </c>
      <c r="E19" s="297" t="s">
        <v>2257</v>
      </c>
    </row>
    <row r="20" spans="1:5" ht="30" x14ac:dyDescent="0.25">
      <c r="A20" s="271" t="s">
        <v>490</v>
      </c>
      <c r="B20" s="271" t="s">
        <v>557</v>
      </c>
      <c r="C20" s="271" t="s">
        <v>558</v>
      </c>
      <c r="D20" s="275" t="s">
        <v>2241</v>
      </c>
      <c r="E20" s="297" t="s">
        <v>2258</v>
      </c>
    </row>
    <row r="21" spans="1:5" ht="30" x14ac:dyDescent="0.25">
      <c r="A21" s="271" t="s">
        <v>490</v>
      </c>
      <c r="B21" s="271" t="s">
        <v>567</v>
      </c>
      <c r="C21" s="271" t="s">
        <v>568</v>
      </c>
      <c r="D21" s="275" t="s">
        <v>2241</v>
      </c>
      <c r="E21" s="297" t="s">
        <v>2259</v>
      </c>
    </row>
    <row r="22" spans="1:5" x14ac:dyDescent="0.25">
      <c r="A22" s="271" t="s">
        <v>575</v>
      </c>
      <c r="B22" s="271" t="s">
        <v>580</v>
      </c>
      <c r="C22" s="271" t="s">
        <v>577</v>
      </c>
      <c r="D22" s="275" t="s">
        <v>2241</v>
      </c>
      <c r="E22" s="297" t="s">
        <v>2260</v>
      </c>
    </row>
    <row r="23" spans="1:5" x14ac:dyDescent="0.25">
      <c r="A23" s="271" t="s">
        <v>575</v>
      </c>
      <c r="B23" s="271" t="s">
        <v>619</v>
      </c>
      <c r="C23" s="271" t="s">
        <v>620</v>
      </c>
      <c r="D23" s="275" t="s">
        <v>2241</v>
      </c>
      <c r="E23" s="297" t="s">
        <v>2261</v>
      </c>
    </row>
    <row r="24" spans="1:5" ht="75" x14ac:dyDescent="0.25">
      <c r="A24" s="271" t="s">
        <v>575</v>
      </c>
      <c r="B24" s="271" t="s">
        <v>627</v>
      </c>
      <c r="C24" s="271" t="s">
        <v>628</v>
      </c>
      <c r="D24" s="275" t="s">
        <v>2241</v>
      </c>
      <c r="E24" s="297" t="s">
        <v>2262</v>
      </c>
    </row>
    <row r="25" spans="1:5" ht="30" x14ac:dyDescent="0.25">
      <c r="A25" s="271" t="s">
        <v>575</v>
      </c>
      <c r="B25" s="271" t="s">
        <v>634</v>
      </c>
      <c r="C25" s="271" t="s">
        <v>635</v>
      </c>
      <c r="D25" s="275" t="s">
        <v>2241</v>
      </c>
      <c r="E25" s="297" t="s">
        <v>2263</v>
      </c>
    </row>
    <row r="26" spans="1:5" ht="30" x14ac:dyDescent="0.25">
      <c r="A26" s="271" t="s">
        <v>575</v>
      </c>
      <c r="B26" s="271" t="s">
        <v>642</v>
      </c>
      <c r="C26" s="271" t="s">
        <v>643</v>
      </c>
      <c r="D26" s="275" t="s">
        <v>2241</v>
      </c>
      <c r="E26" s="297" t="s">
        <v>2264</v>
      </c>
    </row>
    <row r="27" spans="1:5" x14ac:dyDescent="0.25">
      <c r="A27" s="271" t="s">
        <v>575</v>
      </c>
      <c r="B27" s="271" t="s">
        <v>647</v>
      </c>
      <c r="C27" s="271" t="s">
        <v>648</v>
      </c>
      <c r="D27" s="275" t="s">
        <v>2241</v>
      </c>
      <c r="E27" s="298"/>
    </row>
    <row r="28" spans="1:5" ht="30" x14ac:dyDescent="0.25">
      <c r="A28" s="271" t="s">
        <v>575</v>
      </c>
      <c r="B28" s="271" t="s">
        <v>650</v>
      </c>
      <c r="C28" s="271" t="s">
        <v>651</v>
      </c>
      <c r="D28" s="275" t="s">
        <v>2241</v>
      </c>
      <c r="E28" s="297" t="s">
        <v>2265</v>
      </c>
    </row>
    <row r="29" spans="1:5" x14ac:dyDescent="0.25">
      <c r="A29" s="271" t="s">
        <v>575</v>
      </c>
      <c r="B29" s="271" t="s">
        <v>656</v>
      </c>
      <c r="C29" s="271" t="s">
        <v>657</v>
      </c>
      <c r="D29" s="275" t="s">
        <v>2241</v>
      </c>
      <c r="E29" s="297" t="s">
        <v>2266</v>
      </c>
    </row>
    <row r="30" spans="1:5" x14ac:dyDescent="0.25">
      <c r="A30" s="271" t="s">
        <v>575</v>
      </c>
      <c r="B30" s="271" t="s">
        <v>666</v>
      </c>
      <c r="C30" s="271" t="s">
        <v>667</v>
      </c>
      <c r="D30" s="275" t="s">
        <v>2241</v>
      </c>
      <c r="E30" s="297" t="s">
        <v>2267</v>
      </c>
    </row>
    <row r="31" spans="1:5" ht="30" x14ac:dyDescent="0.25">
      <c r="A31" s="271" t="s">
        <v>575</v>
      </c>
      <c r="B31" s="271" t="s">
        <v>672</v>
      </c>
      <c r="C31" s="271" t="s">
        <v>673</v>
      </c>
      <c r="D31" s="275" t="s">
        <v>2241</v>
      </c>
      <c r="E31" s="297" t="s">
        <v>2268</v>
      </c>
    </row>
    <row r="32" spans="1:5" x14ac:dyDescent="0.25">
      <c r="A32" s="271" t="s">
        <v>575</v>
      </c>
      <c r="B32" s="271" t="s">
        <v>682</v>
      </c>
      <c r="C32" s="271" t="s">
        <v>683</v>
      </c>
      <c r="D32" s="275" t="s">
        <v>2241</v>
      </c>
      <c r="E32" s="298" t="s">
        <v>2269</v>
      </c>
    </row>
    <row r="33" spans="1:5" ht="30" x14ac:dyDescent="0.25">
      <c r="A33" s="271" t="s">
        <v>575</v>
      </c>
      <c r="B33" s="271" t="s">
        <v>684</v>
      </c>
      <c r="C33" s="271" t="s">
        <v>685</v>
      </c>
      <c r="D33" s="275" t="s">
        <v>2241</v>
      </c>
      <c r="E33" s="298" t="s">
        <v>2361</v>
      </c>
    </row>
    <row r="34" spans="1:5" x14ac:dyDescent="0.25">
      <c r="A34" s="271" t="s">
        <v>575</v>
      </c>
      <c r="B34" s="271" t="s">
        <v>688</v>
      </c>
      <c r="C34" s="271" t="s">
        <v>689</v>
      </c>
      <c r="D34" s="275" t="s">
        <v>2241</v>
      </c>
      <c r="E34" s="297" t="s">
        <v>2270</v>
      </c>
    </row>
    <row r="35" spans="1:5" x14ac:dyDescent="0.25">
      <c r="A35" s="271" t="s">
        <v>575</v>
      </c>
      <c r="B35" s="271" t="s">
        <v>691</v>
      </c>
      <c r="C35" s="271" t="s">
        <v>692</v>
      </c>
      <c r="D35" s="275" t="s">
        <v>2241</v>
      </c>
      <c r="E35" s="297" t="s">
        <v>2271</v>
      </c>
    </row>
    <row r="36" spans="1:5" ht="30" x14ac:dyDescent="0.25">
      <c r="A36" s="271" t="s">
        <v>575</v>
      </c>
      <c r="B36" s="271" t="s">
        <v>699</v>
      </c>
      <c r="C36" s="271" t="s">
        <v>700</v>
      </c>
      <c r="D36" s="275" t="s">
        <v>2241</v>
      </c>
      <c r="E36" s="298" t="s">
        <v>2272</v>
      </c>
    </row>
    <row r="37" spans="1:5" ht="30" x14ac:dyDescent="0.25">
      <c r="A37" s="271" t="s">
        <v>575</v>
      </c>
      <c r="B37" s="271" t="s">
        <v>717</v>
      </c>
      <c r="C37" s="271" t="s">
        <v>718</v>
      </c>
      <c r="D37" s="275" t="s">
        <v>2241</v>
      </c>
      <c r="E37" s="297" t="s">
        <v>2273</v>
      </c>
    </row>
    <row r="38" spans="1:5" x14ac:dyDescent="0.25">
      <c r="A38" s="271" t="s">
        <v>575</v>
      </c>
      <c r="B38" s="271" t="s">
        <v>726</v>
      </c>
      <c r="C38" s="271" t="s">
        <v>727</v>
      </c>
      <c r="D38" s="275" t="s">
        <v>2241</v>
      </c>
      <c r="E38" s="297" t="s">
        <v>2274</v>
      </c>
    </row>
    <row r="39" spans="1:5" ht="30" x14ac:dyDescent="0.25">
      <c r="A39" s="271" t="s">
        <v>575</v>
      </c>
      <c r="B39" s="271" t="s">
        <v>735</v>
      </c>
      <c r="C39" s="271" t="s">
        <v>736</v>
      </c>
      <c r="D39" s="275" t="s">
        <v>2241</v>
      </c>
      <c r="E39" s="298" t="s">
        <v>2275</v>
      </c>
    </row>
    <row r="40" spans="1:5" x14ac:dyDescent="0.25">
      <c r="A40" s="271" t="s">
        <v>575</v>
      </c>
      <c r="B40" s="271" t="s">
        <v>747</v>
      </c>
      <c r="C40" s="271" t="s">
        <v>748</v>
      </c>
      <c r="D40" s="275" t="s">
        <v>2241</v>
      </c>
      <c r="E40" s="298" t="s">
        <v>2276</v>
      </c>
    </row>
    <row r="41" spans="1:5" ht="60" x14ac:dyDescent="0.25">
      <c r="A41" s="271" t="s">
        <v>753</v>
      </c>
      <c r="B41" s="271" t="s">
        <v>619</v>
      </c>
      <c r="C41" s="271" t="s">
        <v>754</v>
      </c>
      <c r="D41" s="275" t="s">
        <v>2241</v>
      </c>
      <c r="E41" s="298" t="s">
        <v>2366</v>
      </c>
    </row>
    <row r="42" spans="1:5" x14ac:dyDescent="0.25">
      <c r="A42" s="271" t="s">
        <v>753</v>
      </c>
      <c r="B42" s="271" t="s">
        <v>778</v>
      </c>
      <c r="C42" s="271" t="s">
        <v>779</v>
      </c>
      <c r="D42" s="275" t="s">
        <v>2241</v>
      </c>
      <c r="E42" s="297" t="s">
        <v>2277</v>
      </c>
    </row>
    <row r="43" spans="1:5" ht="30" x14ac:dyDescent="0.25">
      <c r="A43" s="271" t="s">
        <v>753</v>
      </c>
      <c r="B43" s="271" t="s">
        <v>785</v>
      </c>
      <c r="C43" s="271" t="s">
        <v>786</v>
      </c>
      <c r="D43" s="275" t="s">
        <v>2241</v>
      </c>
      <c r="E43" s="297" t="s">
        <v>2278</v>
      </c>
    </row>
    <row r="44" spans="1:5" ht="45" x14ac:dyDescent="0.25">
      <c r="A44" s="271" t="s">
        <v>753</v>
      </c>
      <c r="B44" s="271" t="s">
        <v>791</v>
      </c>
      <c r="C44" s="271" t="s">
        <v>792</v>
      </c>
      <c r="D44" s="275" t="s">
        <v>2241</v>
      </c>
      <c r="E44" s="297" t="s">
        <v>2279</v>
      </c>
    </row>
    <row r="45" spans="1:5" ht="60" x14ac:dyDescent="0.25">
      <c r="A45" s="271" t="s">
        <v>753</v>
      </c>
      <c r="B45" s="271" t="s">
        <v>797</v>
      </c>
      <c r="C45" s="271" t="s">
        <v>798</v>
      </c>
      <c r="D45" s="275" t="s">
        <v>2241</v>
      </c>
      <c r="E45" s="297" t="s">
        <v>2365</v>
      </c>
    </row>
    <row r="46" spans="1:5" x14ac:dyDescent="0.25">
      <c r="A46" s="271" t="s">
        <v>753</v>
      </c>
      <c r="B46" s="271" t="s">
        <v>824</v>
      </c>
      <c r="C46" s="271" t="s">
        <v>825</v>
      </c>
      <c r="D46" s="275" t="s">
        <v>2241</v>
      </c>
      <c r="E46" s="297" t="s">
        <v>2280</v>
      </c>
    </row>
    <row r="47" spans="1:5" ht="90" x14ac:dyDescent="0.25">
      <c r="A47" s="271" t="s">
        <v>753</v>
      </c>
      <c r="B47" s="271" t="s">
        <v>830</v>
      </c>
      <c r="C47" s="271" t="s">
        <v>831</v>
      </c>
      <c r="D47" s="275" t="s">
        <v>2241</v>
      </c>
      <c r="E47" s="298" t="s">
        <v>2367</v>
      </c>
    </row>
    <row r="48" spans="1:5" x14ac:dyDescent="0.25">
      <c r="A48" s="271" t="s">
        <v>753</v>
      </c>
      <c r="B48" s="271" t="s">
        <v>869</v>
      </c>
      <c r="C48" s="271" t="s">
        <v>870</v>
      </c>
      <c r="D48" s="275" t="s">
        <v>2241</v>
      </c>
      <c r="E48" s="297" t="s">
        <v>2281</v>
      </c>
    </row>
    <row r="49" spans="1:5" ht="30" x14ac:dyDescent="0.25">
      <c r="A49" s="271" t="s">
        <v>753</v>
      </c>
      <c r="B49" s="271" t="s">
        <v>876</v>
      </c>
      <c r="C49" s="271" t="s">
        <v>877</v>
      </c>
      <c r="D49" s="275" t="s">
        <v>2241</v>
      </c>
      <c r="E49" s="297" t="s">
        <v>2282</v>
      </c>
    </row>
    <row r="50" spans="1:5" ht="30" x14ac:dyDescent="0.25">
      <c r="A50" s="271" t="s">
        <v>753</v>
      </c>
      <c r="B50" s="271" t="s">
        <v>880</v>
      </c>
      <c r="C50" s="271" t="s">
        <v>881</v>
      </c>
      <c r="D50" s="275" t="s">
        <v>2241</v>
      </c>
      <c r="E50" s="297" t="s">
        <v>2283</v>
      </c>
    </row>
    <row r="51" spans="1:5" ht="30" x14ac:dyDescent="0.25">
      <c r="A51" s="271" t="s">
        <v>753</v>
      </c>
      <c r="B51" s="271" t="s">
        <v>884</v>
      </c>
      <c r="C51" s="271" t="s">
        <v>885</v>
      </c>
      <c r="D51" s="275" t="s">
        <v>2241</v>
      </c>
      <c r="E51" s="297" t="s">
        <v>2284</v>
      </c>
    </row>
    <row r="52" spans="1:5" x14ac:dyDescent="0.25">
      <c r="A52" s="271" t="s">
        <v>753</v>
      </c>
      <c r="B52" s="271" t="s">
        <v>888</v>
      </c>
      <c r="C52" s="271" t="s">
        <v>889</v>
      </c>
      <c r="D52" s="275" t="s">
        <v>2241</v>
      </c>
      <c r="E52" s="297"/>
    </row>
    <row r="53" spans="1:5" ht="30" x14ac:dyDescent="0.25">
      <c r="A53" s="271" t="s">
        <v>753</v>
      </c>
      <c r="B53" s="271" t="s">
        <v>900</v>
      </c>
      <c r="C53" s="271" t="s">
        <v>901</v>
      </c>
      <c r="D53" s="275" t="s">
        <v>2241</v>
      </c>
      <c r="E53" s="297" t="s">
        <v>2285</v>
      </c>
    </row>
    <row r="54" spans="1:5" ht="30" x14ac:dyDescent="0.25">
      <c r="A54" s="271" t="s">
        <v>753</v>
      </c>
      <c r="B54" s="271" t="s">
        <v>909</v>
      </c>
      <c r="C54" s="271" t="s">
        <v>910</v>
      </c>
      <c r="D54" s="275" t="s">
        <v>2241</v>
      </c>
      <c r="E54" s="297" t="s">
        <v>2286</v>
      </c>
    </row>
    <row r="55" spans="1:5" ht="30" x14ac:dyDescent="0.25">
      <c r="A55" s="271" t="s">
        <v>753</v>
      </c>
      <c r="B55" s="271" t="s">
        <v>917</v>
      </c>
      <c r="C55" s="271" t="s">
        <v>918</v>
      </c>
      <c r="D55" s="275" t="s">
        <v>2241</v>
      </c>
      <c r="E55" s="297" t="s">
        <v>2287</v>
      </c>
    </row>
    <row r="56" spans="1:5" x14ac:dyDescent="0.25">
      <c r="A56" s="271" t="s">
        <v>930</v>
      </c>
      <c r="B56" s="271" t="s">
        <v>931</v>
      </c>
      <c r="C56" s="271" t="s">
        <v>932</v>
      </c>
      <c r="D56" s="275" t="s">
        <v>2241</v>
      </c>
      <c r="E56" s="297" t="s">
        <v>2288</v>
      </c>
    </row>
    <row r="57" spans="1:5" x14ac:dyDescent="0.25">
      <c r="A57" s="271" t="s">
        <v>930</v>
      </c>
      <c r="B57" s="271" t="s">
        <v>937</v>
      </c>
      <c r="C57" s="271" t="s">
        <v>938</v>
      </c>
      <c r="D57" s="275" t="s">
        <v>2241</v>
      </c>
      <c r="E57" s="297" t="s">
        <v>2289</v>
      </c>
    </row>
    <row r="58" spans="1:5" x14ac:dyDescent="0.25">
      <c r="A58" s="271" t="s">
        <v>930</v>
      </c>
      <c r="B58" s="271" t="s">
        <v>942</v>
      </c>
      <c r="C58" s="271" t="s">
        <v>943</v>
      </c>
      <c r="D58" s="275" t="s">
        <v>2241</v>
      </c>
      <c r="E58" s="297" t="s">
        <v>2290</v>
      </c>
    </row>
    <row r="59" spans="1:5" x14ac:dyDescent="0.25">
      <c r="A59" s="271" t="s">
        <v>930</v>
      </c>
      <c r="B59" s="271" t="s">
        <v>946</v>
      </c>
      <c r="C59" s="271" t="s">
        <v>947</v>
      </c>
      <c r="D59" s="275" t="s">
        <v>2241</v>
      </c>
      <c r="E59" s="297" t="s">
        <v>2291</v>
      </c>
    </row>
    <row r="60" spans="1:5" ht="45" x14ac:dyDescent="0.25">
      <c r="A60" s="271" t="s">
        <v>930</v>
      </c>
      <c r="B60" s="271" t="s">
        <v>952</v>
      </c>
      <c r="C60" s="271" t="s">
        <v>953</v>
      </c>
      <c r="D60" s="275" t="s">
        <v>2241</v>
      </c>
      <c r="E60" s="297" t="s">
        <v>2292</v>
      </c>
    </row>
    <row r="61" spans="1:5" x14ac:dyDescent="0.25">
      <c r="A61" s="271" t="s">
        <v>930</v>
      </c>
      <c r="B61" s="271" t="s">
        <v>958</v>
      </c>
      <c r="C61" s="271" t="s">
        <v>959</v>
      </c>
      <c r="D61" s="275" t="s">
        <v>2241</v>
      </c>
      <c r="E61" s="297" t="s">
        <v>2293</v>
      </c>
    </row>
    <row r="62" spans="1:5" ht="30" x14ac:dyDescent="0.25">
      <c r="A62" s="271" t="s">
        <v>930</v>
      </c>
      <c r="B62" s="271" t="s">
        <v>964</v>
      </c>
      <c r="C62" s="271" t="s">
        <v>965</v>
      </c>
      <c r="D62" s="275" t="s">
        <v>2241</v>
      </c>
      <c r="E62" s="297" t="s">
        <v>2294</v>
      </c>
    </row>
    <row r="63" spans="1:5" x14ac:dyDescent="0.25">
      <c r="A63" s="271" t="s">
        <v>930</v>
      </c>
      <c r="B63" s="271" t="s">
        <v>970</v>
      </c>
      <c r="C63" s="271" t="s">
        <v>971</v>
      </c>
      <c r="D63" s="275" t="s">
        <v>2241</v>
      </c>
      <c r="E63" s="297"/>
    </row>
    <row r="64" spans="1:5" ht="60" x14ac:dyDescent="0.25">
      <c r="A64" s="271" t="s">
        <v>930</v>
      </c>
      <c r="B64" s="271" t="s">
        <v>974</v>
      </c>
      <c r="C64" s="271" t="s">
        <v>975</v>
      </c>
      <c r="D64" s="275" t="s">
        <v>2241</v>
      </c>
      <c r="E64" s="297" t="s">
        <v>2363</v>
      </c>
    </row>
    <row r="65" spans="1:5" ht="30" x14ac:dyDescent="0.25">
      <c r="A65" s="271" t="s">
        <v>981</v>
      </c>
      <c r="B65" s="271" t="s">
        <v>982</v>
      </c>
      <c r="C65" s="271" t="s">
        <v>983</v>
      </c>
      <c r="D65" s="275" t="s">
        <v>2241</v>
      </c>
      <c r="E65" s="297" t="s">
        <v>2295</v>
      </c>
    </row>
    <row r="66" spans="1:5" x14ac:dyDescent="0.25">
      <c r="A66" s="271" t="s">
        <v>981</v>
      </c>
      <c r="B66" s="271" t="s">
        <v>990</v>
      </c>
      <c r="C66" s="271" t="s">
        <v>991</v>
      </c>
      <c r="D66" s="275" t="s">
        <v>2241</v>
      </c>
      <c r="E66" s="297" t="s">
        <v>2296</v>
      </c>
    </row>
    <row r="67" spans="1:5" ht="30" x14ac:dyDescent="0.25">
      <c r="A67" s="271" t="s">
        <v>981</v>
      </c>
      <c r="B67" s="271" t="s">
        <v>998</v>
      </c>
      <c r="C67" s="271" t="s">
        <v>999</v>
      </c>
      <c r="D67" s="275" t="s">
        <v>2241</v>
      </c>
      <c r="E67" s="297" t="s">
        <v>2297</v>
      </c>
    </row>
    <row r="68" spans="1:5" ht="75" x14ac:dyDescent="0.25">
      <c r="A68" s="271" t="s">
        <v>1005</v>
      </c>
      <c r="B68" s="271" t="s">
        <v>1006</v>
      </c>
      <c r="C68" s="271" t="s">
        <v>1007</v>
      </c>
      <c r="D68" s="275" t="s">
        <v>2241</v>
      </c>
      <c r="E68" s="297" t="s">
        <v>2368</v>
      </c>
    </row>
    <row r="69" spans="1:5" x14ac:dyDescent="0.25">
      <c r="A69" s="271" t="s">
        <v>1005</v>
      </c>
      <c r="B69" s="271" t="s">
        <v>1025</v>
      </c>
      <c r="C69" s="271" t="s">
        <v>1026</v>
      </c>
      <c r="D69" s="275" t="s">
        <v>2241</v>
      </c>
      <c r="E69" s="297" t="s">
        <v>2298</v>
      </c>
    </row>
    <row r="70" spans="1:5" x14ac:dyDescent="0.25">
      <c r="A70" s="271" t="s">
        <v>1005</v>
      </c>
      <c r="B70" s="271" t="s">
        <v>1056</v>
      </c>
      <c r="C70" s="271" t="s">
        <v>1057</v>
      </c>
      <c r="D70" s="275" t="s">
        <v>2241</v>
      </c>
      <c r="E70" s="297"/>
    </row>
    <row r="71" spans="1:5" x14ac:dyDescent="0.25">
      <c r="A71" s="271" t="s">
        <v>1005</v>
      </c>
      <c r="B71" s="271" t="s">
        <v>1060</v>
      </c>
      <c r="C71" s="271" t="s">
        <v>1061</v>
      </c>
      <c r="D71" s="275" t="s">
        <v>2241</v>
      </c>
      <c r="E71" s="297" t="s">
        <v>2299</v>
      </c>
    </row>
    <row r="72" spans="1:5" x14ac:dyDescent="0.25">
      <c r="A72" s="271" t="s">
        <v>1005</v>
      </c>
      <c r="B72" s="271" t="s">
        <v>1065</v>
      </c>
      <c r="C72" s="271" t="s">
        <v>1066</v>
      </c>
      <c r="D72" s="275" t="s">
        <v>2241</v>
      </c>
      <c r="E72" s="297"/>
    </row>
    <row r="73" spans="1:5" x14ac:dyDescent="0.25">
      <c r="A73" s="271" t="s">
        <v>1005</v>
      </c>
      <c r="B73" s="271" t="s">
        <v>1068</v>
      </c>
      <c r="C73" s="271" t="s">
        <v>1066</v>
      </c>
      <c r="D73" s="275" t="s">
        <v>2241</v>
      </c>
      <c r="E73" s="297"/>
    </row>
    <row r="74" spans="1:5" x14ac:dyDescent="0.25">
      <c r="A74" s="271" t="s">
        <v>1005</v>
      </c>
      <c r="B74" s="271" t="s">
        <v>1069</v>
      </c>
      <c r="C74" s="271" t="s">
        <v>1069</v>
      </c>
      <c r="D74" s="275" t="s">
        <v>2241</v>
      </c>
      <c r="E74" s="297" t="s">
        <v>2300</v>
      </c>
    </row>
    <row r="75" spans="1:5" x14ac:dyDescent="0.25">
      <c r="A75" s="271" t="s">
        <v>1005</v>
      </c>
      <c r="B75" s="271" t="s">
        <v>1074</v>
      </c>
      <c r="C75" s="271" t="s">
        <v>1075</v>
      </c>
      <c r="D75" s="275" t="s">
        <v>2241</v>
      </c>
      <c r="E75" s="297" t="s">
        <v>2301</v>
      </c>
    </row>
    <row r="76" spans="1:5" ht="75" x14ac:dyDescent="0.25">
      <c r="A76" s="271" t="s">
        <v>1086</v>
      </c>
      <c r="B76" s="271" t="s">
        <v>1087</v>
      </c>
      <c r="C76" s="271" t="s">
        <v>1088</v>
      </c>
      <c r="D76" s="275" t="s">
        <v>2241</v>
      </c>
      <c r="E76" s="297" t="s">
        <v>2364</v>
      </c>
    </row>
    <row r="77" spans="1:5" ht="45" x14ac:dyDescent="0.25">
      <c r="A77" s="271" t="s">
        <v>1086</v>
      </c>
      <c r="B77" s="271" t="s">
        <v>1087</v>
      </c>
      <c r="C77" s="271" t="s">
        <v>1106</v>
      </c>
      <c r="D77" s="275" t="s">
        <v>2241</v>
      </c>
      <c r="E77" s="297" t="s">
        <v>2302</v>
      </c>
    </row>
    <row r="78" spans="1:5" ht="45" x14ac:dyDescent="0.25">
      <c r="A78" s="271" t="s">
        <v>1086</v>
      </c>
      <c r="B78" s="271" t="s">
        <v>1087</v>
      </c>
      <c r="C78" s="271" t="s">
        <v>1109</v>
      </c>
      <c r="D78" s="275" t="s">
        <v>2241</v>
      </c>
      <c r="E78" s="297" t="s">
        <v>2302</v>
      </c>
    </row>
    <row r="79" spans="1:5" ht="45" x14ac:dyDescent="0.25">
      <c r="A79" s="271" t="s">
        <v>1086</v>
      </c>
      <c r="B79" s="271" t="s">
        <v>1087</v>
      </c>
      <c r="C79" s="271" t="s">
        <v>1133</v>
      </c>
      <c r="D79" s="275" t="s">
        <v>2241</v>
      </c>
      <c r="E79" s="297" t="s">
        <v>2302</v>
      </c>
    </row>
    <row r="80" spans="1:5" ht="45" x14ac:dyDescent="0.25">
      <c r="A80" s="271" t="s">
        <v>1086</v>
      </c>
      <c r="B80" s="271" t="s">
        <v>1087</v>
      </c>
      <c r="C80" s="271" t="s">
        <v>1151</v>
      </c>
      <c r="D80" s="275" t="s">
        <v>2241</v>
      </c>
      <c r="E80" s="297" t="s">
        <v>2302</v>
      </c>
    </row>
    <row r="81" spans="1:5" ht="75" x14ac:dyDescent="0.25">
      <c r="A81" s="271" t="s">
        <v>1086</v>
      </c>
      <c r="B81" s="271" t="s">
        <v>1174</v>
      </c>
      <c r="C81" s="271" t="s">
        <v>1175</v>
      </c>
      <c r="D81" s="275" t="s">
        <v>2241</v>
      </c>
      <c r="E81" s="297" t="s">
        <v>2303</v>
      </c>
    </row>
    <row r="82" spans="1:5" ht="75" x14ac:dyDescent="0.25">
      <c r="A82" s="271" t="s">
        <v>1086</v>
      </c>
      <c r="B82" s="271" t="s">
        <v>1181</v>
      </c>
      <c r="C82" s="271" t="s">
        <v>1182</v>
      </c>
      <c r="D82" s="275" t="s">
        <v>2241</v>
      </c>
      <c r="E82" s="297" t="s">
        <v>2369</v>
      </c>
    </row>
    <row r="83" spans="1:5" ht="45" x14ac:dyDescent="0.25">
      <c r="A83" s="271" t="s">
        <v>1086</v>
      </c>
      <c r="B83" s="271" t="s">
        <v>1181</v>
      </c>
      <c r="C83" s="271" t="s">
        <v>1191</v>
      </c>
      <c r="D83" s="275" t="s">
        <v>2241</v>
      </c>
      <c r="E83" s="297" t="s">
        <v>2304</v>
      </c>
    </row>
    <row r="84" spans="1:5" ht="45" x14ac:dyDescent="0.25">
      <c r="A84" s="271" t="s">
        <v>1086</v>
      </c>
      <c r="B84" s="271" t="s">
        <v>1181</v>
      </c>
      <c r="C84" s="271" t="s">
        <v>1194</v>
      </c>
      <c r="D84" s="275" t="s">
        <v>2241</v>
      </c>
      <c r="E84" s="297" t="s">
        <v>2304</v>
      </c>
    </row>
    <row r="85" spans="1:5" ht="45" x14ac:dyDescent="0.25">
      <c r="A85" s="271" t="s">
        <v>1086</v>
      </c>
      <c r="B85" s="271" t="s">
        <v>1181</v>
      </c>
      <c r="C85" s="271" t="s">
        <v>1202</v>
      </c>
      <c r="D85" s="275" t="s">
        <v>2241</v>
      </c>
      <c r="E85" s="297" t="s">
        <v>2304</v>
      </c>
    </row>
    <row r="86" spans="1:5" ht="45" x14ac:dyDescent="0.25">
      <c r="A86" s="271" t="s">
        <v>1086</v>
      </c>
      <c r="B86" s="271" t="s">
        <v>1181</v>
      </c>
      <c r="C86" s="271" t="s">
        <v>1212</v>
      </c>
      <c r="D86" s="275" t="s">
        <v>2241</v>
      </c>
      <c r="E86" s="297" t="s">
        <v>2304</v>
      </c>
    </row>
    <row r="87" spans="1:5" ht="45" x14ac:dyDescent="0.25">
      <c r="A87" s="271" t="s">
        <v>1221</v>
      </c>
      <c r="B87" s="271" t="s">
        <v>1222</v>
      </c>
      <c r="C87" s="271" t="s">
        <v>1223</v>
      </c>
      <c r="D87" s="275" t="s">
        <v>2241</v>
      </c>
      <c r="E87" s="297" t="s">
        <v>2305</v>
      </c>
    </row>
    <row r="88" spans="1:5" ht="105" x14ac:dyDescent="0.25">
      <c r="A88" s="271" t="s">
        <v>1228</v>
      </c>
      <c r="B88" s="271" t="s">
        <v>1229</v>
      </c>
      <c r="C88" s="271" t="s">
        <v>1230</v>
      </c>
      <c r="D88" s="275" t="s">
        <v>2241</v>
      </c>
      <c r="E88" s="297" t="s">
        <v>2306</v>
      </c>
    </row>
    <row r="89" spans="1:5" ht="105" x14ac:dyDescent="0.25">
      <c r="A89" s="271" t="s">
        <v>1228</v>
      </c>
      <c r="B89" s="271" t="s">
        <v>1249</v>
      </c>
      <c r="C89" s="271" t="s">
        <v>1250</v>
      </c>
      <c r="D89" s="275" t="s">
        <v>2241</v>
      </c>
      <c r="E89" s="297" t="s">
        <v>2306</v>
      </c>
    </row>
    <row r="90" spans="1:5" ht="105" x14ac:dyDescent="0.25">
      <c r="A90" s="271" t="s">
        <v>1228</v>
      </c>
      <c r="B90" s="271" t="s">
        <v>414</v>
      </c>
      <c r="C90" s="271" t="s">
        <v>1252</v>
      </c>
      <c r="D90" s="275" t="s">
        <v>2241</v>
      </c>
      <c r="E90" s="297" t="s">
        <v>2306</v>
      </c>
    </row>
    <row r="91" spans="1:5" ht="105" x14ac:dyDescent="0.25">
      <c r="A91" s="271" t="s">
        <v>1228</v>
      </c>
      <c r="B91" s="271" t="s">
        <v>1254</v>
      </c>
      <c r="C91" s="271" t="s">
        <v>1255</v>
      </c>
      <c r="D91" s="275" t="s">
        <v>2241</v>
      </c>
      <c r="E91" s="297" t="s">
        <v>2306</v>
      </c>
    </row>
    <row r="92" spans="1:5" ht="105" x14ac:dyDescent="0.25">
      <c r="A92" s="271" t="s">
        <v>1228</v>
      </c>
      <c r="B92" s="271" t="s">
        <v>1257</v>
      </c>
      <c r="C92" s="271" t="s">
        <v>1258</v>
      </c>
      <c r="D92" s="275" t="s">
        <v>2241</v>
      </c>
      <c r="E92" s="297" t="s">
        <v>2306</v>
      </c>
    </row>
    <row r="93" spans="1:5" ht="105" x14ac:dyDescent="0.25">
      <c r="A93" s="271" t="s">
        <v>1228</v>
      </c>
      <c r="B93" s="271" t="s">
        <v>543</v>
      </c>
      <c r="C93" s="271" t="s">
        <v>1260</v>
      </c>
      <c r="D93" s="275" t="s">
        <v>2241</v>
      </c>
      <c r="E93" s="297" t="s">
        <v>2306</v>
      </c>
    </row>
    <row r="94" spans="1:5" ht="105" x14ac:dyDescent="0.25">
      <c r="A94" s="271" t="s">
        <v>1228</v>
      </c>
      <c r="B94" s="271" t="s">
        <v>1262</v>
      </c>
      <c r="C94" s="271" t="s">
        <v>1263</v>
      </c>
      <c r="D94" s="275" t="s">
        <v>2241</v>
      </c>
      <c r="E94" s="297" t="s">
        <v>2306</v>
      </c>
    </row>
    <row r="95" spans="1:5" ht="105" x14ac:dyDescent="0.25">
      <c r="A95" s="271" t="s">
        <v>1228</v>
      </c>
      <c r="B95" s="271" t="s">
        <v>1265</v>
      </c>
      <c r="C95" s="271" t="s">
        <v>1266</v>
      </c>
      <c r="D95" s="275" t="s">
        <v>2241</v>
      </c>
      <c r="E95" s="297" t="s">
        <v>2306</v>
      </c>
    </row>
    <row r="96" spans="1:5" ht="105" x14ac:dyDescent="0.25">
      <c r="A96" s="271" t="s">
        <v>1228</v>
      </c>
      <c r="B96" s="271" t="s">
        <v>1268</v>
      </c>
      <c r="C96" s="271" t="s">
        <v>1269</v>
      </c>
      <c r="D96" s="275" t="s">
        <v>2241</v>
      </c>
      <c r="E96" s="297" t="s">
        <v>2306</v>
      </c>
    </row>
    <row r="99" spans="4:4" x14ac:dyDescent="0.25">
      <c r="D99" s="276"/>
    </row>
    <row r="100" spans="4:4" x14ac:dyDescent="0.25">
      <c r="D100" s="276"/>
    </row>
    <row r="101" spans="4:4" x14ac:dyDescent="0.25">
      <c r="D101" s="276"/>
    </row>
    <row r="102" spans="4:4" x14ac:dyDescent="0.25">
      <c r="D102" s="276"/>
    </row>
    <row r="103" spans="4:4" x14ac:dyDescent="0.25">
      <c r="D103" s="276"/>
    </row>
    <row r="104" spans="4:4" x14ac:dyDescent="0.25">
      <c r="D104" s="276"/>
    </row>
    <row r="105" spans="4:4" x14ac:dyDescent="0.25">
      <c r="D105" s="276"/>
    </row>
    <row r="106" spans="4:4" x14ac:dyDescent="0.25">
      <c r="D106" s="276"/>
    </row>
  </sheetData>
  <conditionalFormatting sqref="C1:C1048576">
    <cfRule type="duplicateValues" dxfId="141"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76A2CC-6199-41E9-B581-3D8A07D18F2A}">
  <sheetPr>
    <tabColor theme="6" tint="-0.249977111117893"/>
  </sheetPr>
  <dimension ref="A1:U1168"/>
  <sheetViews>
    <sheetView topLeftCell="A1027" zoomScale="80" zoomScaleNormal="80" workbookViewId="0">
      <selection activeCell="A1024" sqref="A1024"/>
    </sheetView>
  </sheetViews>
  <sheetFormatPr defaultColWidth="9.140625" defaultRowHeight="15" x14ac:dyDescent="0.25"/>
  <cols>
    <col min="1" max="1" width="18" style="353" customWidth="1"/>
    <col min="2" max="2" width="28.42578125" style="357" customWidth="1"/>
    <col min="3" max="3" width="28.42578125" style="183" customWidth="1"/>
    <col min="4" max="5" width="18.85546875" style="183" customWidth="1"/>
    <col min="6" max="7" width="23.140625" style="183" customWidth="1"/>
    <col min="8" max="8" width="19.42578125" style="43" customWidth="1"/>
    <col min="9" max="9" width="21.28515625" style="357" customWidth="1"/>
    <col min="10" max="10" width="21.28515625" style="43" customWidth="1"/>
    <col min="11" max="11" width="16.85546875" style="183" customWidth="1"/>
    <col min="12" max="12" width="19" style="183" customWidth="1"/>
    <col min="13" max="14" width="19.140625" style="183" customWidth="1"/>
    <col min="15" max="15" width="28.42578125" style="183" customWidth="1"/>
    <col min="16" max="16" width="100.7109375" style="183" customWidth="1"/>
    <col min="17" max="17" width="52.42578125" style="183" customWidth="1"/>
    <col min="18" max="18" width="43.42578125" style="184" customWidth="1"/>
    <col min="19" max="19" width="34.140625" style="200" customWidth="1"/>
    <col min="20" max="20" width="37.28515625" style="183" customWidth="1"/>
    <col min="21" max="21" width="27" style="183" customWidth="1"/>
    <col min="22" max="16384" width="9.140625" style="183"/>
  </cols>
  <sheetData>
    <row r="1" spans="1:21" x14ac:dyDescent="0.25">
      <c r="A1" s="351" t="s">
        <v>283</v>
      </c>
      <c r="B1" s="354" t="s">
        <v>284</v>
      </c>
      <c r="C1" s="345" t="s">
        <v>285</v>
      </c>
      <c r="D1" s="345" t="s">
        <v>286</v>
      </c>
      <c r="E1" s="345" t="s">
        <v>287</v>
      </c>
      <c r="F1" s="345" t="s">
        <v>288</v>
      </c>
      <c r="G1" s="345" t="s">
        <v>289</v>
      </c>
      <c r="H1" s="346" t="s">
        <v>290</v>
      </c>
      <c r="I1" s="362" t="s">
        <v>291</v>
      </c>
      <c r="J1" s="347" t="s">
        <v>292</v>
      </c>
      <c r="K1" s="344" t="s">
        <v>293</v>
      </c>
      <c r="L1" s="344" t="s">
        <v>294</v>
      </c>
      <c r="M1" s="344" t="s">
        <v>295</v>
      </c>
      <c r="N1" s="344" t="s">
        <v>296</v>
      </c>
      <c r="O1" s="344" t="s">
        <v>297</v>
      </c>
      <c r="P1" s="348" t="s">
        <v>298</v>
      </c>
      <c r="Q1" s="344" t="s">
        <v>299</v>
      </c>
      <c r="R1" s="344" t="s">
        <v>300</v>
      </c>
      <c r="S1" s="349" t="s">
        <v>301</v>
      </c>
      <c r="T1" s="344" t="s">
        <v>302</v>
      </c>
      <c r="U1" s="350" t="s">
        <v>303</v>
      </c>
    </row>
    <row r="2" spans="1:21" s="184" customFormat="1" x14ac:dyDescent="0.25">
      <c r="A2" s="352" t="str">
        <f>INDEX('Policy Characteristics'!A:A,MATCH(PolicyLevers!$C2,'Policy Characteristics'!$C:$C,0))</f>
        <v>Transportation</v>
      </c>
      <c r="B2" s="355" t="str">
        <f>INDEX('Policy Characteristics'!B:B,MATCH(PolicyLevers!$C2,'Policy Characteristics'!$C:$C,0))</f>
        <v>Conventional Pollutant Standards</v>
      </c>
      <c r="C2" s="184" t="s">
        <v>306</v>
      </c>
      <c r="D2" s="184" t="s">
        <v>307</v>
      </c>
      <c r="E2" s="184" t="s">
        <v>308</v>
      </c>
      <c r="F2" s="184" t="s">
        <v>307</v>
      </c>
      <c r="G2" s="184" t="s">
        <v>309</v>
      </c>
      <c r="H2" s="185">
        <v>300</v>
      </c>
      <c r="I2" s="358" t="s">
        <v>310</v>
      </c>
      <c r="J2" s="184" t="str">
        <f>INDEX('Policy Characteristics'!D:D,MATCH(PolicyLevers!$C2,'Policy Characteristics'!$C:$C,0))</f>
        <v>Conventional Pollutant Standard</v>
      </c>
      <c r="K2" s="184" t="str">
        <f>INDEX('Policy Characteristics'!E:E,MATCH(PolicyLevers!$C2,'Policy Characteristics'!$C:$C,0))</f>
        <v>trans reduce regulated pollutants</v>
      </c>
      <c r="L2" s="364">
        <f>INDEX('Policy Characteristics'!F:F,MATCH(PolicyLevers!$C2,'Policy Characteristics'!$C:$C,0))</f>
        <v>0</v>
      </c>
      <c r="M2" s="364">
        <f>INDEX('Policy Characteristics'!G:G,MATCH(PolicyLevers!$C2,'Policy Characteristics'!$C:$C,0))</f>
        <v>1</v>
      </c>
      <c r="N2" s="187">
        <f>INDEX('Policy Characteristics'!H:H,MATCH(PolicyLevers!$C2,'Policy Characteristics'!$C:$C,0))</f>
        <v>0.02</v>
      </c>
      <c r="O2" s="187" t="str">
        <f>INDEX('Policy Characteristics'!I:I,MATCH(PolicyLevers!$C2,'Policy Characteristics'!$C:$C,0))</f>
        <v>% reduction in emissions</v>
      </c>
      <c r="P2" s="188" t="str">
        <f>INDEX('Policy Characteristics'!J:J,MATCH(PolicyLevers!$C2,'Policy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 s="246" t="str">
        <f>INDEX('Policy Characteristics'!K:K,MATCH(PolicyLevers!$C2,'Policy Characteristics'!$C:$C,0))</f>
        <v>transportation-sector-main.html#conv-pol-stds</v>
      </c>
      <c r="R2" s="184" t="str">
        <f>INDEX('Policy Characteristics'!L:L,MATCH(PolicyLevers!$C2,'Policy Characteristics'!$C:$C,0))</f>
        <v>conventional-pollutant-standards.html</v>
      </c>
      <c r="S2" s="190">
        <f>INDEX('Policy Characteristics'!M:M,MATCH(PolicyLevers!$C2,'Policy Characteristics'!$C:$C,0))</f>
        <v>0</v>
      </c>
      <c r="T2" s="184">
        <f>INDEX('Policy Characteristics'!N:N,MATCH(PolicyLevers!$C2,'Policy Characteristics'!$C:$C,0))</f>
        <v>0</v>
      </c>
      <c r="U2" s="184">
        <f>INDEX('Policy Characteristics'!O:O,MATCH(PolicyLevers!$C2,'Policy Characteristics'!$C:$C,0))</f>
        <v>0</v>
      </c>
    </row>
    <row r="3" spans="1:21" s="184" customFormat="1" x14ac:dyDescent="0.25">
      <c r="A3" s="352" t="str">
        <f>INDEX('Policy Characteristics'!A:A,MATCH(PolicyLevers!$C3,'Policy Characteristics'!$C:$C,0))</f>
        <v>Transportation</v>
      </c>
      <c r="B3" s="356" t="str">
        <f>INDEX('Policy Characteristics'!B:B,MATCH(PolicyLevers!$C3,'Policy Characteristics'!$C:$C,0))</f>
        <v>Conventional Pollutant Standards</v>
      </c>
      <c r="C3" s="191" t="str">
        <f t="shared" ref="C3:C22" si="0">C$2</f>
        <v>Percentage Reduction of Separately Regulated Pollutants</v>
      </c>
      <c r="D3" s="184" t="s">
        <v>307</v>
      </c>
      <c r="E3" s="184" t="s">
        <v>17</v>
      </c>
      <c r="F3" s="184" t="s">
        <v>307</v>
      </c>
      <c r="G3" s="184" t="s">
        <v>17</v>
      </c>
      <c r="H3" s="185">
        <v>301</v>
      </c>
      <c r="I3" s="358" t="s">
        <v>310</v>
      </c>
      <c r="J3" s="184" t="str">
        <f>INDEX('Policy Characteristics'!D:D,MATCH(PolicyLevers!$C3,'Policy Characteristics'!$C:$C,0))</f>
        <v>Conventional Pollutant Standard</v>
      </c>
      <c r="K3" s="191" t="str">
        <f>INDEX('Policy Characteristics'!E:E,MATCH(PolicyLevers!$C3,'Policy Characteristics'!$C:$C,0))</f>
        <v>trans reduce regulated pollutants</v>
      </c>
      <c r="L3" s="192">
        <f>INDEX('Policy Characteristics'!F:F,MATCH(PolicyLevers!$C3,'Policy Characteristics'!$C:$C,0))</f>
        <v>0</v>
      </c>
      <c r="M3" s="192">
        <f>INDEX('Policy Characteristics'!G:G,MATCH(PolicyLevers!$C3,'Policy Characteristics'!$C:$C,0))</f>
        <v>1</v>
      </c>
      <c r="N3" s="247">
        <f>INDEX('Policy Characteristics'!H:H,MATCH(PolicyLevers!$C3,'Policy Characteristics'!$C:$C,0))</f>
        <v>0.02</v>
      </c>
      <c r="O3" s="191" t="str">
        <f>INDEX('Policy Characteristics'!I:I,MATCH(PolicyLevers!$C3,'Policy Characteristics'!$C:$C,0))</f>
        <v>% reduction in emissions</v>
      </c>
      <c r="P3" s="188" t="str">
        <f>INDEX('Policy Characteristics'!J:J,MATCH(PolicyLevers!$C3,'Policy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 s="191" t="str">
        <f>INDEX('Policy Characteristics'!K:K,MATCH(PolicyLevers!$C3,'Policy Characteristics'!$C:$C,0))</f>
        <v>transportation-sector-main.html#conv-pol-stds</v>
      </c>
      <c r="R3" s="191" t="str">
        <f>INDEX('Policy Characteristics'!L:L,MATCH(PolicyLevers!$C3,'Policy Characteristics'!$C:$C,0))</f>
        <v>conventional-pollutant-standards.html</v>
      </c>
      <c r="S3" s="190">
        <f>INDEX('Policy Characteristics'!M:M,MATCH(PolicyLevers!$C3,'Policy Characteristics'!$C:$C,0))</f>
        <v>0</v>
      </c>
      <c r="T3" s="184">
        <f>INDEX('Policy Characteristics'!N:N,MATCH(PolicyLevers!$C3,'Policy Characteristics'!$C:$C,0))</f>
        <v>0</v>
      </c>
      <c r="U3" s="184">
        <f>INDEX('Policy Characteristics'!O:O,MATCH(PolicyLevers!$C3,'Policy Characteristics'!$C:$C,0))</f>
        <v>0</v>
      </c>
    </row>
    <row r="4" spans="1:21" s="184" customFormat="1" x14ac:dyDescent="0.25">
      <c r="A4" s="352" t="str">
        <f>INDEX('Policy Characteristics'!A:A,MATCH(PolicyLevers!$C4,'Policy Characteristics'!$C:$C,0))</f>
        <v>Transportation</v>
      </c>
      <c r="B4" s="356" t="str">
        <f>INDEX('Policy Characteristics'!B:B,MATCH(PolicyLevers!$C4,'Policy Characteristics'!$C:$C,0))</f>
        <v>Conventional Pollutant Standards</v>
      </c>
      <c r="C4" s="191" t="str">
        <f t="shared" si="0"/>
        <v>Percentage Reduction of Separately Regulated Pollutants</v>
      </c>
      <c r="D4" s="184" t="s">
        <v>307</v>
      </c>
      <c r="E4" s="184" t="s">
        <v>318</v>
      </c>
      <c r="F4" s="184" t="s">
        <v>307</v>
      </c>
      <c r="G4" s="184" t="s">
        <v>318</v>
      </c>
      <c r="H4" s="185">
        <v>302</v>
      </c>
      <c r="I4" s="358" t="s">
        <v>310</v>
      </c>
      <c r="J4" s="184" t="str">
        <f>INDEX('Policy Characteristics'!D:D,MATCH(PolicyLevers!$C4,'Policy Characteristics'!$C:$C,0))</f>
        <v>Conventional Pollutant Standard</v>
      </c>
      <c r="K4" s="191" t="str">
        <f>INDEX('Policy Characteristics'!E:E,MATCH(PolicyLevers!$C4,'Policy Characteristics'!$C:$C,0))</f>
        <v>trans reduce regulated pollutants</v>
      </c>
      <c r="L4" s="192">
        <f>INDEX('Policy Characteristics'!F:F,MATCH(PolicyLevers!$C4,'Policy Characteristics'!$C:$C,0))</f>
        <v>0</v>
      </c>
      <c r="M4" s="192">
        <f>INDEX('Policy Characteristics'!G:G,MATCH(PolicyLevers!$C4,'Policy Characteristics'!$C:$C,0))</f>
        <v>1</v>
      </c>
      <c r="N4" s="247">
        <f>INDEX('Policy Characteristics'!H:H,MATCH(PolicyLevers!$C4,'Policy Characteristics'!$C:$C,0))</f>
        <v>0.02</v>
      </c>
      <c r="O4" s="191" t="str">
        <f>INDEX('Policy Characteristics'!I:I,MATCH(PolicyLevers!$C4,'Policy Characteristics'!$C:$C,0))</f>
        <v>% reduction in emissions</v>
      </c>
      <c r="P4" s="188" t="str">
        <f>INDEX('Policy Characteristics'!J:J,MATCH(PolicyLevers!$C4,'Policy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 s="191" t="str">
        <f>INDEX('Policy Characteristics'!K:K,MATCH(PolicyLevers!$C4,'Policy Characteristics'!$C:$C,0))</f>
        <v>transportation-sector-main.html#conv-pol-stds</v>
      </c>
      <c r="R4" s="191" t="str">
        <f>INDEX('Policy Characteristics'!L:L,MATCH(PolicyLevers!$C4,'Policy Characteristics'!$C:$C,0))</f>
        <v>conventional-pollutant-standards.html</v>
      </c>
      <c r="S4" s="190">
        <f>INDEX('Policy Characteristics'!M:M,MATCH(PolicyLevers!$C4,'Policy Characteristics'!$C:$C,0))</f>
        <v>0</v>
      </c>
      <c r="T4" s="184">
        <f>INDEX('Policy Characteristics'!N:N,MATCH(PolicyLevers!$C4,'Policy Characteristics'!$C:$C,0))</f>
        <v>0</v>
      </c>
      <c r="U4" s="184">
        <f>INDEX('Policy Characteristics'!O:O,MATCH(PolicyLevers!$C4,'Policy Characteristics'!$C:$C,0))</f>
        <v>0</v>
      </c>
    </row>
    <row r="5" spans="1:21" s="184" customFormat="1" x14ac:dyDescent="0.25">
      <c r="A5" s="352" t="str">
        <f>INDEX('Policy Characteristics'!A:A,MATCH(PolicyLevers!$C5,'Policy Characteristics'!$C:$C,0))</f>
        <v>Transportation</v>
      </c>
      <c r="B5" s="356" t="str">
        <f>INDEX('Policy Characteristics'!B:B,MATCH(PolicyLevers!$C5,'Policy Characteristics'!$C:$C,0))</f>
        <v>Conventional Pollutant Standards</v>
      </c>
      <c r="C5" s="191" t="str">
        <f t="shared" si="0"/>
        <v>Percentage Reduction of Separately Regulated Pollutants</v>
      </c>
      <c r="D5" s="184" t="s">
        <v>307</v>
      </c>
      <c r="E5" s="184" t="s">
        <v>320</v>
      </c>
      <c r="F5" s="184" t="s">
        <v>307</v>
      </c>
      <c r="G5" s="184" t="s">
        <v>320</v>
      </c>
      <c r="H5" s="185">
        <v>303</v>
      </c>
      <c r="I5" s="358" t="s">
        <v>310</v>
      </c>
      <c r="J5" s="184" t="str">
        <f>INDEX('Policy Characteristics'!D:D,MATCH(PolicyLevers!$C5,'Policy Characteristics'!$C:$C,0))</f>
        <v>Conventional Pollutant Standard</v>
      </c>
      <c r="K5" s="191" t="str">
        <f>INDEX('Policy Characteristics'!E:E,MATCH(PolicyLevers!$C5,'Policy Characteristics'!$C:$C,0))</f>
        <v>trans reduce regulated pollutants</v>
      </c>
      <c r="L5" s="192">
        <f>INDEX('Policy Characteristics'!F:F,MATCH(PolicyLevers!$C5,'Policy Characteristics'!$C:$C,0))</f>
        <v>0</v>
      </c>
      <c r="M5" s="192">
        <f>INDEX('Policy Characteristics'!G:G,MATCH(PolicyLevers!$C5,'Policy Characteristics'!$C:$C,0))</f>
        <v>1</v>
      </c>
      <c r="N5" s="247">
        <f>INDEX('Policy Characteristics'!H:H,MATCH(PolicyLevers!$C5,'Policy Characteristics'!$C:$C,0))</f>
        <v>0.02</v>
      </c>
      <c r="O5" s="191" t="str">
        <f>INDEX('Policy Characteristics'!I:I,MATCH(PolicyLevers!$C5,'Policy Characteristics'!$C:$C,0))</f>
        <v>% reduction in emissions</v>
      </c>
      <c r="P5" s="188" t="str">
        <f>INDEX('Policy Characteristics'!J:J,MATCH(PolicyLevers!$C5,'Policy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 s="191" t="str">
        <f>INDEX('Policy Characteristics'!K:K,MATCH(PolicyLevers!$C5,'Policy Characteristics'!$C:$C,0))</f>
        <v>transportation-sector-main.html#conv-pol-stds</v>
      </c>
      <c r="R5" s="191" t="str">
        <f>INDEX('Policy Characteristics'!L:L,MATCH(PolicyLevers!$C5,'Policy Characteristics'!$C:$C,0))</f>
        <v>conventional-pollutant-standards.html</v>
      </c>
      <c r="S5" s="190">
        <f>INDEX('Policy Characteristics'!M:M,MATCH(PolicyLevers!$C5,'Policy Characteristics'!$C:$C,0))</f>
        <v>0</v>
      </c>
      <c r="T5" s="184">
        <f>INDEX('Policy Characteristics'!N:N,MATCH(PolicyLevers!$C5,'Policy Characteristics'!$C:$C,0))</f>
        <v>0</v>
      </c>
      <c r="U5" s="184">
        <f>INDEX('Policy Characteristics'!O:O,MATCH(PolicyLevers!$C5,'Policy Characteristics'!$C:$C,0))</f>
        <v>0</v>
      </c>
    </row>
    <row r="6" spans="1:21" s="184" customFormat="1" x14ac:dyDescent="0.25">
      <c r="A6" s="352" t="str">
        <f>INDEX('Policy Characteristics'!A:A,MATCH(PolicyLevers!$C6,'Policy Characteristics'!$C:$C,0))</f>
        <v>Transportation</v>
      </c>
      <c r="B6" s="356" t="str">
        <f>INDEX('Policy Characteristics'!B:B,MATCH(PolicyLevers!$C6,'Policy Characteristics'!$C:$C,0))</f>
        <v>Conventional Pollutant Standards</v>
      </c>
      <c r="C6" s="191" t="str">
        <f t="shared" si="0"/>
        <v>Percentage Reduction of Separately Regulated Pollutants</v>
      </c>
      <c r="D6" s="184" t="s">
        <v>307</v>
      </c>
      <c r="E6" s="184" t="s">
        <v>322</v>
      </c>
      <c r="F6" s="184" t="s">
        <v>307</v>
      </c>
      <c r="G6" s="184" t="s">
        <v>323</v>
      </c>
      <c r="H6" s="185">
        <v>304</v>
      </c>
      <c r="I6" s="358" t="s">
        <v>310</v>
      </c>
      <c r="J6" s="184" t="str">
        <f>INDEX('Policy Characteristics'!D:D,MATCH(PolicyLevers!$C6,'Policy Characteristics'!$C:$C,0))</f>
        <v>Conventional Pollutant Standard</v>
      </c>
      <c r="K6" s="191" t="str">
        <f>INDEX('Policy Characteristics'!E:E,MATCH(PolicyLevers!$C6,'Policy Characteristics'!$C:$C,0))</f>
        <v>trans reduce regulated pollutants</v>
      </c>
      <c r="L6" s="192">
        <f>INDEX('Policy Characteristics'!F:F,MATCH(PolicyLevers!$C6,'Policy Characteristics'!$C:$C,0))</f>
        <v>0</v>
      </c>
      <c r="M6" s="192">
        <f>INDEX('Policy Characteristics'!G:G,MATCH(PolicyLevers!$C6,'Policy Characteristics'!$C:$C,0))</f>
        <v>1</v>
      </c>
      <c r="N6" s="247">
        <f>INDEX('Policy Characteristics'!H:H,MATCH(PolicyLevers!$C6,'Policy Characteristics'!$C:$C,0))</f>
        <v>0.02</v>
      </c>
      <c r="O6" s="191" t="str">
        <f>INDEX('Policy Characteristics'!I:I,MATCH(PolicyLevers!$C6,'Policy Characteristics'!$C:$C,0))</f>
        <v>% reduction in emissions</v>
      </c>
      <c r="P6" s="188" t="str">
        <f>INDEX('Policy Characteristics'!J:J,MATCH(PolicyLevers!$C6,'Policy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6" s="191" t="str">
        <f>INDEX('Policy Characteristics'!K:K,MATCH(PolicyLevers!$C6,'Policy Characteristics'!$C:$C,0))</f>
        <v>transportation-sector-main.html#conv-pol-stds</v>
      </c>
      <c r="R6" s="191" t="str">
        <f>INDEX('Policy Characteristics'!L:L,MATCH(PolicyLevers!$C6,'Policy Characteristics'!$C:$C,0))</f>
        <v>conventional-pollutant-standards.html</v>
      </c>
      <c r="S6" s="190">
        <f>INDEX('Policy Characteristics'!M:M,MATCH(PolicyLevers!$C6,'Policy Characteristics'!$C:$C,0))</f>
        <v>0</v>
      </c>
      <c r="T6" s="184">
        <f>INDEX('Policy Characteristics'!N:N,MATCH(PolicyLevers!$C6,'Policy Characteristics'!$C:$C,0))</f>
        <v>0</v>
      </c>
      <c r="U6" s="184">
        <f>INDEX('Policy Characteristics'!O:O,MATCH(PolicyLevers!$C6,'Policy Characteristics'!$C:$C,0))</f>
        <v>0</v>
      </c>
    </row>
    <row r="7" spans="1:21" s="184" customFormat="1" x14ac:dyDescent="0.25">
      <c r="A7" s="352" t="str">
        <f>INDEX('Policy Characteristics'!A:A,MATCH(PolicyLevers!$C7,'Policy Characteristics'!$C:$C,0))</f>
        <v>Transportation</v>
      </c>
      <c r="B7" s="356" t="str">
        <f>INDEX('Policy Characteristics'!B:B,MATCH(PolicyLevers!$C7,'Policy Characteristics'!$C:$C,0))</f>
        <v>Conventional Pollutant Standards</v>
      </c>
      <c r="C7" s="191" t="str">
        <f t="shared" si="0"/>
        <v>Percentage Reduction of Separately Regulated Pollutants</v>
      </c>
      <c r="D7" s="184" t="s">
        <v>307</v>
      </c>
      <c r="E7" s="184" t="s">
        <v>325</v>
      </c>
      <c r="F7" s="184" t="s">
        <v>307</v>
      </c>
      <c r="G7" s="184" t="s">
        <v>325</v>
      </c>
      <c r="H7" s="185">
        <v>305</v>
      </c>
      <c r="I7" s="358" t="s">
        <v>310</v>
      </c>
      <c r="J7" s="184" t="str">
        <f>INDEX('Policy Characteristics'!D:D,MATCH(PolicyLevers!$C7,'Policy Characteristics'!$C:$C,0))</f>
        <v>Conventional Pollutant Standard</v>
      </c>
      <c r="K7" s="191" t="str">
        <f>INDEX('Policy Characteristics'!E:E,MATCH(PolicyLevers!$C7,'Policy Characteristics'!$C:$C,0))</f>
        <v>trans reduce regulated pollutants</v>
      </c>
      <c r="L7" s="192">
        <f>INDEX('Policy Characteristics'!F:F,MATCH(PolicyLevers!$C7,'Policy Characteristics'!$C:$C,0))</f>
        <v>0</v>
      </c>
      <c r="M7" s="192">
        <f>INDEX('Policy Characteristics'!G:G,MATCH(PolicyLevers!$C7,'Policy Characteristics'!$C:$C,0))</f>
        <v>1</v>
      </c>
      <c r="N7" s="247">
        <f>INDEX('Policy Characteristics'!H:H,MATCH(PolicyLevers!$C7,'Policy Characteristics'!$C:$C,0))</f>
        <v>0.02</v>
      </c>
      <c r="O7" s="191" t="str">
        <f>INDEX('Policy Characteristics'!I:I,MATCH(PolicyLevers!$C7,'Policy Characteristics'!$C:$C,0))</f>
        <v>% reduction in emissions</v>
      </c>
      <c r="P7" s="188" t="str">
        <f>INDEX('Policy Characteristics'!J:J,MATCH(PolicyLevers!$C7,'Policy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7" s="191" t="str">
        <f>INDEX('Policy Characteristics'!K:K,MATCH(PolicyLevers!$C7,'Policy Characteristics'!$C:$C,0))</f>
        <v>transportation-sector-main.html#conv-pol-stds</v>
      </c>
      <c r="R7" s="191" t="str">
        <f>INDEX('Policy Characteristics'!L:L,MATCH(PolicyLevers!$C7,'Policy Characteristics'!$C:$C,0))</f>
        <v>conventional-pollutant-standards.html</v>
      </c>
      <c r="S7" s="190">
        <f>INDEX('Policy Characteristics'!M:M,MATCH(PolicyLevers!$C7,'Policy Characteristics'!$C:$C,0))</f>
        <v>0</v>
      </c>
      <c r="T7" s="184">
        <f>INDEX('Policy Characteristics'!N:N,MATCH(PolicyLevers!$C7,'Policy Characteristics'!$C:$C,0))</f>
        <v>0</v>
      </c>
      <c r="U7" s="184">
        <f>INDEX('Policy Characteristics'!O:O,MATCH(PolicyLevers!$C7,'Policy Characteristics'!$C:$C,0))</f>
        <v>0</v>
      </c>
    </row>
    <row r="8" spans="1:21" s="184" customFormat="1" x14ac:dyDescent="0.25">
      <c r="A8" s="352" t="str">
        <f>INDEX('Policy Characteristics'!A:A,MATCH(PolicyLevers!$C8,'Policy Characteristics'!$C:$C,0))</f>
        <v>Transportation</v>
      </c>
      <c r="B8" s="356" t="str">
        <f>INDEX('Policy Characteristics'!B:B,MATCH(PolicyLevers!$C8,'Policy Characteristics'!$C:$C,0))</f>
        <v>Conventional Pollutant Standards</v>
      </c>
      <c r="C8" s="191" t="str">
        <f t="shared" si="0"/>
        <v>Percentage Reduction of Separately Regulated Pollutants</v>
      </c>
      <c r="D8" s="184" t="s">
        <v>307</v>
      </c>
      <c r="E8" s="184" t="s">
        <v>327</v>
      </c>
      <c r="F8" s="184" t="s">
        <v>307</v>
      </c>
      <c r="G8" s="184" t="s">
        <v>327</v>
      </c>
      <c r="H8" s="185">
        <v>306</v>
      </c>
      <c r="I8" s="358" t="s">
        <v>310</v>
      </c>
      <c r="J8" s="184" t="str">
        <f>INDEX('Policy Characteristics'!D:D,MATCH(PolicyLevers!$C8,'Policy Characteristics'!$C:$C,0))</f>
        <v>Conventional Pollutant Standard</v>
      </c>
      <c r="K8" s="191" t="str">
        <f>INDEX('Policy Characteristics'!E:E,MATCH(PolicyLevers!$C8,'Policy Characteristics'!$C:$C,0))</f>
        <v>trans reduce regulated pollutants</v>
      </c>
      <c r="L8" s="192">
        <f>INDEX('Policy Characteristics'!F:F,MATCH(PolicyLevers!$C8,'Policy Characteristics'!$C:$C,0))</f>
        <v>0</v>
      </c>
      <c r="M8" s="192">
        <f>INDEX('Policy Characteristics'!G:G,MATCH(PolicyLevers!$C8,'Policy Characteristics'!$C:$C,0))</f>
        <v>1</v>
      </c>
      <c r="N8" s="247">
        <f>INDEX('Policy Characteristics'!H:H,MATCH(PolicyLevers!$C8,'Policy Characteristics'!$C:$C,0))</f>
        <v>0.02</v>
      </c>
      <c r="O8" s="191" t="str">
        <f>INDEX('Policy Characteristics'!I:I,MATCH(PolicyLevers!$C8,'Policy Characteristics'!$C:$C,0))</f>
        <v>% reduction in emissions</v>
      </c>
      <c r="P8" s="188" t="str">
        <f>INDEX('Policy Characteristics'!J:J,MATCH(PolicyLevers!$C8,'Policy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8" s="191" t="str">
        <f>INDEX('Policy Characteristics'!K:K,MATCH(PolicyLevers!$C8,'Policy Characteristics'!$C:$C,0))</f>
        <v>transportation-sector-main.html#conv-pol-stds</v>
      </c>
      <c r="R8" s="191" t="str">
        <f>INDEX('Policy Characteristics'!L:L,MATCH(PolicyLevers!$C8,'Policy Characteristics'!$C:$C,0))</f>
        <v>conventional-pollutant-standards.html</v>
      </c>
      <c r="S8" s="190">
        <f>INDEX('Policy Characteristics'!M:M,MATCH(PolicyLevers!$C8,'Policy Characteristics'!$C:$C,0))</f>
        <v>0</v>
      </c>
      <c r="T8" s="184">
        <f>INDEX('Policy Characteristics'!N:N,MATCH(PolicyLevers!$C8,'Policy Characteristics'!$C:$C,0))</f>
        <v>0</v>
      </c>
      <c r="U8" s="184">
        <f>INDEX('Policy Characteristics'!O:O,MATCH(PolicyLevers!$C8,'Policy Characteristics'!$C:$C,0))</f>
        <v>0</v>
      </c>
    </row>
    <row r="9" spans="1:21" s="184" customFormat="1" x14ac:dyDescent="0.25">
      <c r="A9" s="352" t="str">
        <f>INDEX('Policy Characteristics'!A:A,MATCH(PolicyLevers!$C9,'Policy Characteristics'!$C:$C,0))</f>
        <v>Transportation</v>
      </c>
      <c r="B9" s="356" t="str">
        <f>INDEX('Policy Characteristics'!B:B,MATCH(PolicyLevers!$C9,'Policy Characteristics'!$C:$C,0))</f>
        <v>Conventional Pollutant Standards</v>
      </c>
      <c r="C9" s="191" t="str">
        <f t="shared" si="0"/>
        <v>Percentage Reduction of Separately Regulated Pollutants</v>
      </c>
      <c r="D9" s="184" t="s">
        <v>307</v>
      </c>
      <c r="E9" s="184" t="s">
        <v>329</v>
      </c>
      <c r="F9" s="184" t="s">
        <v>307</v>
      </c>
      <c r="G9" s="184" t="s">
        <v>329</v>
      </c>
      <c r="H9" s="185">
        <v>307</v>
      </c>
      <c r="I9" s="358" t="s">
        <v>310</v>
      </c>
      <c r="J9" s="184" t="str">
        <f>INDEX('Policy Characteristics'!D:D,MATCH(PolicyLevers!$C9,'Policy Characteristics'!$C:$C,0))</f>
        <v>Conventional Pollutant Standard</v>
      </c>
      <c r="K9" s="191" t="str">
        <f>INDEX('Policy Characteristics'!E:E,MATCH(PolicyLevers!$C9,'Policy Characteristics'!$C:$C,0))</f>
        <v>trans reduce regulated pollutants</v>
      </c>
      <c r="L9" s="192">
        <f>INDEX('Policy Characteristics'!F:F,MATCH(PolicyLevers!$C9,'Policy Characteristics'!$C:$C,0))</f>
        <v>0</v>
      </c>
      <c r="M9" s="192">
        <f>INDEX('Policy Characteristics'!G:G,MATCH(PolicyLevers!$C9,'Policy Characteristics'!$C:$C,0))</f>
        <v>1</v>
      </c>
      <c r="N9" s="247">
        <f>INDEX('Policy Characteristics'!H:H,MATCH(PolicyLevers!$C9,'Policy Characteristics'!$C:$C,0))</f>
        <v>0.02</v>
      </c>
      <c r="O9" s="191" t="str">
        <f>INDEX('Policy Characteristics'!I:I,MATCH(PolicyLevers!$C9,'Policy Characteristics'!$C:$C,0))</f>
        <v>% reduction in emissions</v>
      </c>
      <c r="P9" s="188" t="str">
        <f>INDEX('Policy Characteristics'!J:J,MATCH(PolicyLevers!$C9,'Policy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9" s="191" t="str">
        <f>INDEX('Policy Characteristics'!K:K,MATCH(PolicyLevers!$C9,'Policy Characteristics'!$C:$C,0))</f>
        <v>transportation-sector-main.html#conv-pol-stds</v>
      </c>
      <c r="R9" s="191" t="str">
        <f>INDEX('Policy Characteristics'!L:L,MATCH(PolicyLevers!$C9,'Policy Characteristics'!$C:$C,0))</f>
        <v>conventional-pollutant-standards.html</v>
      </c>
      <c r="S9" s="190">
        <f>INDEX('Policy Characteristics'!M:M,MATCH(PolicyLevers!$C9,'Policy Characteristics'!$C:$C,0))</f>
        <v>0</v>
      </c>
      <c r="T9" s="184">
        <f>INDEX('Policy Characteristics'!N:N,MATCH(PolicyLevers!$C9,'Policy Characteristics'!$C:$C,0))</f>
        <v>0</v>
      </c>
      <c r="U9" s="184">
        <f>INDEX('Policy Characteristics'!O:O,MATCH(PolicyLevers!$C9,'Policy Characteristics'!$C:$C,0))</f>
        <v>0</v>
      </c>
    </row>
    <row r="10" spans="1:21" s="184" customFormat="1" x14ac:dyDescent="0.25">
      <c r="A10" s="352" t="str">
        <f>INDEX('Policy Characteristics'!A:A,MATCH(PolicyLevers!$C10,'Policy Characteristics'!$C:$C,0))</f>
        <v>Transportation</v>
      </c>
      <c r="B10" s="356" t="str">
        <f>INDEX('Policy Characteristics'!B:B,MATCH(PolicyLevers!$C10,'Policy Characteristics'!$C:$C,0))</f>
        <v>Conventional Pollutant Standards</v>
      </c>
      <c r="C10" s="191" t="str">
        <f t="shared" si="0"/>
        <v>Percentage Reduction of Separately Regulated Pollutants</v>
      </c>
      <c r="D10" s="184" t="s">
        <v>307</v>
      </c>
      <c r="E10" s="184" t="s">
        <v>331</v>
      </c>
      <c r="F10" s="184" t="s">
        <v>307</v>
      </c>
      <c r="G10" s="184" t="s">
        <v>331</v>
      </c>
      <c r="H10" s="185">
        <v>308</v>
      </c>
      <c r="I10" s="363" t="s">
        <v>332</v>
      </c>
      <c r="J10" s="184" t="str">
        <f>INDEX('Policy Characteristics'!D:D,MATCH(PolicyLevers!$C10,'Policy Characteristics'!$C:$C,0))</f>
        <v>Conventional Pollutant Standard</v>
      </c>
      <c r="K10" s="191" t="str">
        <f>INDEX('Policy Characteristics'!E:E,MATCH(PolicyLevers!$C10,'Policy Characteristics'!$C:$C,0))</f>
        <v>trans reduce regulated pollutants</v>
      </c>
      <c r="L10" s="192">
        <f>INDEX('Policy Characteristics'!F:F,MATCH(PolicyLevers!$C10,'Policy Characteristics'!$C:$C,0))</f>
        <v>0</v>
      </c>
      <c r="M10" s="192">
        <f>INDEX('Policy Characteristics'!G:G,MATCH(PolicyLevers!$C10,'Policy Characteristics'!$C:$C,0))</f>
        <v>1</v>
      </c>
      <c r="N10" s="247">
        <f>INDEX('Policy Characteristics'!H:H,MATCH(PolicyLevers!$C10,'Policy Characteristics'!$C:$C,0))</f>
        <v>0.02</v>
      </c>
      <c r="O10" s="191" t="str">
        <f>INDEX('Policy Characteristics'!I:I,MATCH(PolicyLevers!$C10,'Policy Characteristics'!$C:$C,0))</f>
        <v>% reduction in emissions</v>
      </c>
      <c r="P10" s="188" t="str">
        <f>INDEX('Policy Characteristics'!J:J,MATCH(PolicyLevers!$C10,'Policy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0" s="191" t="str">
        <f>INDEX('Policy Characteristics'!K:K,MATCH(PolicyLevers!$C10,'Policy Characteristics'!$C:$C,0))</f>
        <v>transportation-sector-main.html#conv-pol-stds</v>
      </c>
      <c r="R10" s="191" t="str">
        <f>INDEX('Policy Characteristics'!L:L,MATCH(PolicyLevers!$C10,'Policy Characteristics'!$C:$C,0))</f>
        <v>conventional-pollutant-standards.html</v>
      </c>
      <c r="S10" s="190">
        <f>INDEX('Policy Characteristics'!M:M,MATCH(PolicyLevers!$C10,'Policy Characteristics'!$C:$C,0))</f>
        <v>0</v>
      </c>
      <c r="T10" s="184">
        <f>INDEX('Policy Characteristics'!N:N,MATCH(PolicyLevers!$C10,'Policy Characteristics'!$C:$C,0))</f>
        <v>0</v>
      </c>
      <c r="U10" s="184">
        <f>INDEX('Policy Characteristics'!O:O,MATCH(PolicyLevers!$C10,'Policy Characteristics'!$C:$C,0))</f>
        <v>0</v>
      </c>
    </row>
    <row r="11" spans="1:21" s="184" customFormat="1" x14ac:dyDescent="0.25">
      <c r="A11" s="352" t="str">
        <f>INDEX('Policy Characteristics'!A:A,MATCH(PolicyLevers!$C11,'Policy Characteristics'!$C:$C,0))</f>
        <v>Transportation</v>
      </c>
      <c r="B11" s="356" t="str">
        <f>INDEX('Policy Characteristics'!B:B,MATCH(PolicyLevers!$C11,'Policy Characteristics'!$C:$C,0))</f>
        <v>Conventional Pollutant Standards</v>
      </c>
      <c r="C11" s="191" t="str">
        <f t="shared" si="0"/>
        <v>Percentage Reduction of Separately Regulated Pollutants</v>
      </c>
      <c r="D11" s="184" t="s">
        <v>307</v>
      </c>
      <c r="E11" s="184" t="s">
        <v>333</v>
      </c>
      <c r="F11" s="184" t="s">
        <v>307</v>
      </c>
      <c r="G11" s="184" t="s">
        <v>333</v>
      </c>
      <c r="H11" s="185">
        <v>309</v>
      </c>
      <c r="I11" s="363" t="s">
        <v>332</v>
      </c>
      <c r="J11" s="184" t="str">
        <f>INDEX('Policy Characteristics'!D:D,MATCH(PolicyLevers!$C11,'Policy Characteristics'!$C:$C,0))</f>
        <v>Conventional Pollutant Standard</v>
      </c>
      <c r="K11" s="191" t="str">
        <f>INDEX('Policy Characteristics'!E:E,MATCH(PolicyLevers!$C11,'Policy Characteristics'!$C:$C,0))</f>
        <v>trans reduce regulated pollutants</v>
      </c>
      <c r="L11" s="192">
        <f>INDEX('Policy Characteristics'!F:F,MATCH(PolicyLevers!$C11,'Policy Characteristics'!$C:$C,0))</f>
        <v>0</v>
      </c>
      <c r="M11" s="192">
        <f>INDEX('Policy Characteristics'!G:G,MATCH(PolicyLevers!$C11,'Policy Characteristics'!$C:$C,0))</f>
        <v>1</v>
      </c>
      <c r="N11" s="247">
        <f>INDEX('Policy Characteristics'!H:H,MATCH(PolicyLevers!$C11,'Policy Characteristics'!$C:$C,0))</f>
        <v>0.02</v>
      </c>
      <c r="O11" s="191" t="str">
        <f>INDEX('Policy Characteristics'!I:I,MATCH(PolicyLevers!$C11,'Policy Characteristics'!$C:$C,0))</f>
        <v>% reduction in emissions</v>
      </c>
      <c r="P11" s="188" t="str">
        <f>INDEX('Policy Characteristics'!J:J,MATCH(PolicyLevers!$C11,'Policy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1" s="191" t="str">
        <f>INDEX('Policy Characteristics'!K:K,MATCH(PolicyLevers!$C11,'Policy Characteristics'!$C:$C,0))</f>
        <v>transportation-sector-main.html#conv-pol-stds</v>
      </c>
      <c r="R11" s="191" t="str">
        <f>INDEX('Policy Characteristics'!L:L,MATCH(PolicyLevers!$C11,'Policy Characteristics'!$C:$C,0))</f>
        <v>conventional-pollutant-standards.html</v>
      </c>
      <c r="S11" s="190">
        <f>INDEX('Policy Characteristics'!M:M,MATCH(PolicyLevers!$C11,'Policy Characteristics'!$C:$C,0))</f>
        <v>0</v>
      </c>
      <c r="T11" s="184">
        <f>INDEX('Policy Characteristics'!N:N,MATCH(PolicyLevers!$C11,'Policy Characteristics'!$C:$C,0))</f>
        <v>0</v>
      </c>
      <c r="U11" s="184">
        <f>INDEX('Policy Characteristics'!O:O,MATCH(PolicyLevers!$C11,'Policy Characteristics'!$C:$C,0))</f>
        <v>0</v>
      </c>
    </row>
    <row r="12" spans="1:21" s="184" customFormat="1" x14ac:dyDescent="0.25">
      <c r="A12" s="352" t="str">
        <f>INDEX('Policy Characteristics'!A:A,MATCH(PolicyLevers!$C12,'Policy Characteristics'!$C:$C,0))</f>
        <v>Transportation</v>
      </c>
      <c r="B12" s="356" t="str">
        <f>INDEX('Policy Characteristics'!B:B,MATCH(PolicyLevers!$C12,'Policy Characteristics'!$C:$C,0))</f>
        <v>Conventional Pollutant Standards</v>
      </c>
      <c r="C12" s="191" t="str">
        <f t="shared" si="0"/>
        <v>Percentage Reduction of Separately Regulated Pollutants</v>
      </c>
      <c r="D12" s="184" t="s">
        <v>334</v>
      </c>
      <c r="E12" s="184" t="s">
        <v>308</v>
      </c>
      <c r="F12" s="184" t="s">
        <v>334</v>
      </c>
      <c r="G12" s="184" t="s">
        <v>309</v>
      </c>
      <c r="H12" s="185">
        <v>310</v>
      </c>
      <c r="I12" s="358" t="s">
        <v>310</v>
      </c>
      <c r="J12" s="191" t="str">
        <f>INDEX('Policy Characteristics'!D:D,MATCH(PolicyLevers!$C12,'Policy Characteristics'!$C:$C,0))</f>
        <v>Conventional Pollutant Standard</v>
      </c>
      <c r="K12" s="191" t="str">
        <f>INDEX('Policy Characteristics'!E:E,MATCH(PolicyLevers!$C12,'Policy Characteristics'!$C:$C,0))</f>
        <v>trans reduce regulated pollutants</v>
      </c>
      <c r="L12" s="192">
        <f>INDEX('Policy Characteristics'!F:F,MATCH(PolicyLevers!$C12,'Policy Characteristics'!$C:$C,0))</f>
        <v>0</v>
      </c>
      <c r="M12" s="192">
        <f>INDEX('Policy Characteristics'!G:G,MATCH(PolicyLevers!$C12,'Policy Characteristics'!$C:$C,0))</f>
        <v>1</v>
      </c>
      <c r="N12" s="247">
        <f>INDEX('Policy Characteristics'!H:H,MATCH(PolicyLevers!$C12,'Policy Characteristics'!$C:$C,0))</f>
        <v>0.02</v>
      </c>
      <c r="O12" s="191" t="str">
        <f>INDEX('Policy Characteristics'!I:I,MATCH(PolicyLevers!$C12,'Policy Characteristics'!$C:$C,0))</f>
        <v>% reduction in emissions</v>
      </c>
      <c r="P12" s="188" t="str">
        <f>INDEX('Policy Characteristics'!J:J,MATCH(PolicyLevers!$C12,'Policy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2" s="191" t="str">
        <f>INDEX('Policy Characteristics'!K:K,MATCH(PolicyLevers!$C12,'Policy Characteristics'!$C:$C,0))</f>
        <v>transportation-sector-main.html#conv-pol-stds</v>
      </c>
      <c r="R12" s="191" t="str">
        <f>INDEX('Policy Characteristics'!L:L,MATCH(PolicyLevers!$C12,'Policy Characteristics'!$C:$C,0))</f>
        <v>conventional-pollutant-standards.html</v>
      </c>
      <c r="S12" s="190">
        <f>INDEX('Policy Characteristics'!M:M,MATCH(PolicyLevers!$C12,'Policy Characteristics'!$C:$C,0))</f>
        <v>0</v>
      </c>
      <c r="T12" s="184">
        <f>INDEX('Policy Characteristics'!N:N,MATCH(PolicyLevers!$C12,'Policy Characteristics'!$C:$C,0))</f>
        <v>0</v>
      </c>
      <c r="U12" s="184">
        <f>INDEX('Policy Characteristics'!O:O,MATCH(PolicyLevers!$C12,'Policy Characteristics'!$C:$C,0))</f>
        <v>0</v>
      </c>
    </row>
    <row r="13" spans="1:21" s="184" customFormat="1" x14ac:dyDescent="0.25">
      <c r="A13" s="352" t="str">
        <f>INDEX('Policy Characteristics'!A:A,MATCH(PolicyLevers!$C13,'Policy Characteristics'!$C:$C,0))</f>
        <v>Transportation</v>
      </c>
      <c r="B13" s="356" t="str">
        <f>INDEX('Policy Characteristics'!B:B,MATCH(PolicyLevers!$C13,'Policy Characteristics'!$C:$C,0))</f>
        <v>Conventional Pollutant Standards</v>
      </c>
      <c r="C13" s="191" t="str">
        <f t="shared" si="0"/>
        <v>Percentage Reduction of Separately Regulated Pollutants</v>
      </c>
      <c r="D13" s="184" t="s">
        <v>334</v>
      </c>
      <c r="E13" s="184" t="s">
        <v>17</v>
      </c>
      <c r="F13" s="184" t="s">
        <v>334</v>
      </c>
      <c r="G13" s="184" t="s">
        <v>17</v>
      </c>
      <c r="H13" s="185">
        <v>311</v>
      </c>
      <c r="I13" s="358" t="s">
        <v>310</v>
      </c>
      <c r="J13" s="191" t="str">
        <f>INDEX('Policy Characteristics'!D:D,MATCH(PolicyLevers!$C13,'Policy Characteristics'!$C:$C,0))</f>
        <v>Conventional Pollutant Standard</v>
      </c>
      <c r="K13" s="191" t="str">
        <f>INDEX('Policy Characteristics'!E:E,MATCH(PolicyLevers!$C13,'Policy Characteristics'!$C:$C,0))</f>
        <v>trans reduce regulated pollutants</v>
      </c>
      <c r="L13" s="192">
        <f>INDEX('Policy Characteristics'!F:F,MATCH(PolicyLevers!$C13,'Policy Characteristics'!$C:$C,0))</f>
        <v>0</v>
      </c>
      <c r="M13" s="192">
        <f>INDEX('Policy Characteristics'!G:G,MATCH(PolicyLevers!$C13,'Policy Characteristics'!$C:$C,0))</f>
        <v>1</v>
      </c>
      <c r="N13" s="247">
        <f>INDEX('Policy Characteristics'!H:H,MATCH(PolicyLevers!$C13,'Policy Characteristics'!$C:$C,0))</f>
        <v>0.02</v>
      </c>
      <c r="O13" s="191" t="str">
        <f>INDEX('Policy Characteristics'!I:I,MATCH(PolicyLevers!$C13,'Policy Characteristics'!$C:$C,0))</f>
        <v>% reduction in emissions</v>
      </c>
      <c r="P13" s="188" t="str">
        <f>INDEX('Policy Characteristics'!J:J,MATCH(PolicyLevers!$C13,'Policy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3" s="191" t="str">
        <f>INDEX('Policy Characteristics'!K:K,MATCH(PolicyLevers!$C13,'Policy Characteristics'!$C:$C,0))</f>
        <v>transportation-sector-main.html#conv-pol-stds</v>
      </c>
      <c r="R13" s="191" t="str">
        <f>INDEX('Policy Characteristics'!L:L,MATCH(PolicyLevers!$C13,'Policy Characteristics'!$C:$C,0))</f>
        <v>conventional-pollutant-standards.html</v>
      </c>
      <c r="S13" s="190">
        <f>INDEX('Policy Characteristics'!M:M,MATCH(PolicyLevers!$C13,'Policy Characteristics'!$C:$C,0))</f>
        <v>0</v>
      </c>
      <c r="T13" s="184">
        <f>INDEX('Policy Characteristics'!N:N,MATCH(PolicyLevers!$C13,'Policy Characteristics'!$C:$C,0))</f>
        <v>0</v>
      </c>
      <c r="U13" s="184">
        <f>INDEX('Policy Characteristics'!O:O,MATCH(PolicyLevers!$C13,'Policy Characteristics'!$C:$C,0))</f>
        <v>0</v>
      </c>
    </row>
    <row r="14" spans="1:21" s="184" customFormat="1" x14ac:dyDescent="0.25">
      <c r="A14" s="352" t="str">
        <f>INDEX('Policy Characteristics'!A:A,MATCH(PolicyLevers!$C14,'Policy Characteristics'!$C:$C,0))</f>
        <v>Transportation</v>
      </c>
      <c r="B14" s="356" t="str">
        <f>INDEX('Policy Characteristics'!B:B,MATCH(PolicyLevers!$C14,'Policy Characteristics'!$C:$C,0))</f>
        <v>Conventional Pollutant Standards</v>
      </c>
      <c r="C14" s="191" t="str">
        <f t="shared" si="0"/>
        <v>Percentage Reduction of Separately Regulated Pollutants</v>
      </c>
      <c r="D14" s="184" t="s">
        <v>334</v>
      </c>
      <c r="E14" s="184" t="s">
        <v>318</v>
      </c>
      <c r="F14" s="184" t="s">
        <v>334</v>
      </c>
      <c r="G14" s="184" t="s">
        <v>318</v>
      </c>
      <c r="H14" s="185">
        <v>312</v>
      </c>
      <c r="I14" s="358" t="s">
        <v>310</v>
      </c>
      <c r="J14" s="191" t="str">
        <f>INDEX('Policy Characteristics'!D:D,MATCH(PolicyLevers!$C14,'Policy Characteristics'!$C:$C,0))</f>
        <v>Conventional Pollutant Standard</v>
      </c>
      <c r="K14" s="191" t="str">
        <f>INDEX('Policy Characteristics'!E:E,MATCH(PolicyLevers!$C14,'Policy Characteristics'!$C:$C,0))</f>
        <v>trans reduce regulated pollutants</v>
      </c>
      <c r="L14" s="192">
        <f>INDEX('Policy Characteristics'!F:F,MATCH(PolicyLevers!$C14,'Policy Characteristics'!$C:$C,0))</f>
        <v>0</v>
      </c>
      <c r="M14" s="192">
        <f>INDEX('Policy Characteristics'!G:G,MATCH(PolicyLevers!$C14,'Policy Characteristics'!$C:$C,0))</f>
        <v>1</v>
      </c>
      <c r="N14" s="247">
        <f>INDEX('Policy Characteristics'!H:H,MATCH(PolicyLevers!$C14,'Policy Characteristics'!$C:$C,0))</f>
        <v>0.02</v>
      </c>
      <c r="O14" s="191" t="str">
        <f>INDEX('Policy Characteristics'!I:I,MATCH(PolicyLevers!$C14,'Policy Characteristics'!$C:$C,0))</f>
        <v>% reduction in emissions</v>
      </c>
      <c r="P14" s="188" t="str">
        <f>INDEX('Policy Characteristics'!J:J,MATCH(PolicyLevers!$C14,'Policy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4" s="191" t="str">
        <f>INDEX('Policy Characteristics'!K:K,MATCH(PolicyLevers!$C14,'Policy Characteristics'!$C:$C,0))</f>
        <v>transportation-sector-main.html#conv-pol-stds</v>
      </c>
      <c r="R14" s="191" t="str">
        <f>INDEX('Policy Characteristics'!L:L,MATCH(PolicyLevers!$C14,'Policy Characteristics'!$C:$C,0))</f>
        <v>conventional-pollutant-standards.html</v>
      </c>
      <c r="S14" s="190">
        <f>INDEX('Policy Characteristics'!M:M,MATCH(PolicyLevers!$C14,'Policy Characteristics'!$C:$C,0))</f>
        <v>0</v>
      </c>
      <c r="T14" s="184">
        <f>INDEX('Policy Characteristics'!N:N,MATCH(PolicyLevers!$C14,'Policy Characteristics'!$C:$C,0))</f>
        <v>0</v>
      </c>
      <c r="U14" s="184">
        <f>INDEX('Policy Characteristics'!O:O,MATCH(PolicyLevers!$C14,'Policy Characteristics'!$C:$C,0))</f>
        <v>0</v>
      </c>
    </row>
    <row r="15" spans="1:21" s="184" customFormat="1" x14ac:dyDescent="0.25">
      <c r="A15" s="352" t="str">
        <f>INDEX('Policy Characteristics'!A:A,MATCH(PolicyLevers!$C15,'Policy Characteristics'!$C:$C,0))</f>
        <v>Transportation</v>
      </c>
      <c r="B15" s="356" t="str">
        <f>INDEX('Policy Characteristics'!B:B,MATCH(PolicyLevers!$C15,'Policy Characteristics'!$C:$C,0))</f>
        <v>Conventional Pollutant Standards</v>
      </c>
      <c r="C15" s="191" t="str">
        <f t="shared" si="0"/>
        <v>Percentage Reduction of Separately Regulated Pollutants</v>
      </c>
      <c r="D15" s="184" t="s">
        <v>334</v>
      </c>
      <c r="E15" s="184" t="s">
        <v>320</v>
      </c>
      <c r="F15" s="184" t="s">
        <v>334</v>
      </c>
      <c r="G15" s="184" t="s">
        <v>320</v>
      </c>
      <c r="H15" s="185">
        <v>313</v>
      </c>
      <c r="I15" s="358" t="s">
        <v>310</v>
      </c>
      <c r="J15" s="191" t="str">
        <f>INDEX('Policy Characteristics'!D:D,MATCH(PolicyLevers!$C15,'Policy Characteristics'!$C:$C,0))</f>
        <v>Conventional Pollutant Standard</v>
      </c>
      <c r="K15" s="191" t="str">
        <f>INDEX('Policy Characteristics'!E:E,MATCH(PolicyLevers!$C15,'Policy Characteristics'!$C:$C,0))</f>
        <v>trans reduce regulated pollutants</v>
      </c>
      <c r="L15" s="192">
        <f>INDEX('Policy Characteristics'!F:F,MATCH(PolicyLevers!$C15,'Policy Characteristics'!$C:$C,0))</f>
        <v>0</v>
      </c>
      <c r="M15" s="192">
        <f>INDEX('Policy Characteristics'!G:G,MATCH(PolicyLevers!$C15,'Policy Characteristics'!$C:$C,0))</f>
        <v>1</v>
      </c>
      <c r="N15" s="247">
        <f>INDEX('Policy Characteristics'!H:H,MATCH(PolicyLevers!$C15,'Policy Characteristics'!$C:$C,0))</f>
        <v>0.02</v>
      </c>
      <c r="O15" s="191" t="str">
        <f>INDEX('Policy Characteristics'!I:I,MATCH(PolicyLevers!$C15,'Policy Characteristics'!$C:$C,0))</f>
        <v>% reduction in emissions</v>
      </c>
      <c r="P15" s="188" t="str">
        <f>INDEX('Policy Characteristics'!J:J,MATCH(PolicyLevers!$C15,'Policy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5" s="191" t="str">
        <f>INDEX('Policy Characteristics'!K:K,MATCH(PolicyLevers!$C15,'Policy Characteristics'!$C:$C,0))</f>
        <v>transportation-sector-main.html#conv-pol-stds</v>
      </c>
      <c r="R15" s="191" t="str">
        <f>INDEX('Policy Characteristics'!L:L,MATCH(PolicyLevers!$C15,'Policy Characteristics'!$C:$C,0))</f>
        <v>conventional-pollutant-standards.html</v>
      </c>
      <c r="S15" s="190">
        <f>INDEX('Policy Characteristics'!M:M,MATCH(PolicyLevers!$C15,'Policy Characteristics'!$C:$C,0))</f>
        <v>0</v>
      </c>
      <c r="T15" s="184">
        <f>INDEX('Policy Characteristics'!N:N,MATCH(PolicyLevers!$C15,'Policy Characteristics'!$C:$C,0))</f>
        <v>0</v>
      </c>
      <c r="U15" s="184">
        <f>INDEX('Policy Characteristics'!O:O,MATCH(PolicyLevers!$C15,'Policy Characteristics'!$C:$C,0))</f>
        <v>0</v>
      </c>
    </row>
    <row r="16" spans="1:21" s="184" customFormat="1" x14ac:dyDescent="0.25">
      <c r="A16" s="352" t="str">
        <f>INDEX('Policy Characteristics'!A:A,MATCH(PolicyLevers!$C16,'Policy Characteristics'!$C:$C,0))</f>
        <v>Transportation</v>
      </c>
      <c r="B16" s="356" t="str">
        <f>INDEX('Policy Characteristics'!B:B,MATCH(PolicyLevers!$C16,'Policy Characteristics'!$C:$C,0))</f>
        <v>Conventional Pollutant Standards</v>
      </c>
      <c r="C16" s="191" t="str">
        <f t="shared" si="0"/>
        <v>Percentage Reduction of Separately Regulated Pollutants</v>
      </c>
      <c r="D16" s="184" t="s">
        <v>334</v>
      </c>
      <c r="E16" s="184" t="s">
        <v>322</v>
      </c>
      <c r="F16" s="184" t="s">
        <v>334</v>
      </c>
      <c r="G16" s="184" t="s">
        <v>323</v>
      </c>
      <c r="H16" s="185">
        <v>314</v>
      </c>
      <c r="I16" s="358" t="s">
        <v>310</v>
      </c>
      <c r="J16" s="191" t="str">
        <f>INDEX('Policy Characteristics'!D:D,MATCH(PolicyLevers!$C16,'Policy Characteristics'!$C:$C,0))</f>
        <v>Conventional Pollutant Standard</v>
      </c>
      <c r="K16" s="191" t="str">
        <f>INDEX('Policy Characteristics'!E:E,MATCH(PolicyLevers!$C16,'Policy Characteristics'!$C:$C,0))</f>
        <v>trans reduce regulated pollutants</v>
      </c>
      <c r="L16" s="192">
        <f>INDEX('Policy Characteristics'!F:F,MATCH(PolicyLevers!$C16,'Policy Characteristics'!$C:$C,0))</f>
        <v>0</v>
      </c>
      <c r="M16" s="192">
        <f>INDEX('Policy Characteristics'!G:G,MATCH(PolicyLevers!$C16,'Policy Characteristics'!$C:$C,0))</f>
        <v>1</v>
      </c>
      <c r="N16" s="247">
        <f>INDEX('Policy Characteristics'!H:H,MATCH(PolicyLevers!$C16,'Policy Characteristics'!$C:$C,0))</f>
        <v>0.02</v>
      </c>
      <c r="O16" s="191" t="str">
        <f>INDEX('Policy Characteristics'!I:I,MATCH(PolicyLevers!$C16,'Policy Characteristics'!$C:$C,0))</f>
        <v>% reduction in emissions</v>
      </c>
      <c r="P16" s="188" t="str">
        <f>INDEX('Policy Characteristics'!J:J,MATCH(PolicyLevers!$C16,'Policy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6" s="191" t="str">
        <f>INDEX('Policy Characteristics'!K:K,MATCH(PolicyLevers!$C16,'Policy Characteristics'!$C:$C,0))</f>
        <v>transportation-sector-main.html#conv-pol-stds</v>
      </c>
      <c r="R16" s="191" t="str">
        <f>INDEX('Policy Characteristics'!L:L,MATCH(PolicyLevers!$C16,'Policy Characteristics'!$C:$C,0))</f>
        <v>conventional-pollutant-standards.html</v>
      </c>
      <c r="S16" s="190">
        <f>INDEX('Policy Characteristics'!M:M,MATCH(PolicyLevers!$C16,'Policy Characteristics'!$C:$C,0))</f>
        <v>0</v>
      </c>
      <c r="T16" s="184">
        <f>INDEX('Policy Characteristics'!N:N,MATCH(PolicyLevers!$C16,'Policy Characteristics'!$C:$C,0))</f>
        <v>0</v>
      </c>
      <c r="U16" s="184">
        <f>INDEX('Policy Characteristics'!O:O,MATCH(PolicyLevers!$C16,'Policy Characteristics'!$C:$C,0))</f>
        <v>0</v>
      </c>
    </row>
    <row r="17" spans="1:21" s="184" customFormat="1" x14ac:dyDescent="0.25">
      <c r="A17" s="352" t="str">
        <f>INDEX('Policy Characteristics'!A:A,MATCH(PolicyLevers!$C17,'Policy Characteristics'!$C:$C,0))</f>
        <v>Transportation</v>
      </c>
      <c r="B17" s="356" t="str">
        <f>INDEX('Policy Characteristics'!B:B,MATCH(PolicyLevers!$C17,'Policy Characteristics'!$C:$C,0))</f>
        <v>Conventional Pollutant Standards</v>
      </c>
      <c r="C17" s="191" t="str">
        <f t="shared" si="0"/>
        <v>Percentage Reduction of Separately Regulated Pollutants</v>
      </c>
      <c r="D17" s="184" t="s">
        <v>334</v>
      </c>
      <c r="E17" s="184" t="s">
        <v>325</v>
      </c>
      <c r="F17" s="184" t="s">
        <v>334</v>
      </c>
      <c r="G17" s="184" t="s">
        <v>325</v>
      </c>
      <c r="H17" s="185">
        <v>315</v>
      </c>
      <c r="I17" s="358" t="s">
        <v>310</v>
      </c>
      <c r="J17" s="191" t="str">
        <f>INDEX('Policy Characteristics'!D:D,MATCH(PolicyLevers!$C17,'Policy Characteristics'!$C:$C,0))</f>
        <v>Conventional Pollutant Standard</v>
      </c>
      <c r="K17" s="191" t="str">
        <f>INDEX('Policy Characteristics'!E:E,MATCH(PolicyLevers!$C17,'Policy Characteristics'!$C:$C,0))</f>
        <v>trans reduce regulated pollutants</v>
      </c>
      <c r="L17" s="192">
        <f>INDEX('Policy Characteristics'!F:F,MATCH(PolicyLevers!$C17,'Policy Characteristics'!$C:$C,0))</f>
        <v>0</v>
      </c>
      <c r="M17" s="192">
        <f>INDEX('Policy Characteristics'!G:G,MATCH(PolicyLevers!$C17,'Policy Characteristics'!$C:$C,0))</f>
        <v>1</v>
      </c>
      <c r="N17" s="247">
        <f>INDEX('Policy Characteristics'!H:H,MATCH(PolicyLevers!$C17,'Policy Characteristics'!$C:$C,0))</f>
        <v>0.02</v>
      </c>
      <c r="O17" s="191" t="str">
        <f>INDEX('Policy Characteristics'!I:I,MATCH(PolicyLevers!$C17,'Policy Characteristics'!$C:$C,0))</f>
        <v>% reduction in emissions</v>
      </c>
      <c r="P17" s="188" t="str">
        <f>INDEX('Policy Characteristics'!J:J,MATCH(PolicyLevers!$C17,'Policy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7" s="191" t="str">
        <f>INDEX('Policy Characteristics'!K:K,MATCH(PolicyLevers!$C17,'Policy Characteristics'!$C:$C,0))</f>
        <v>transportation-sector-main.html#conv-pol-stds</v>
      </c>
      <c r="R17" s="191" t="str">
        <f>INDEX('Policy Characteristics'!L:L,MATCH(PolicyLevers!$C17,'Policy Characteristics'!$C:$C,0))</f>
        <v>conventional-pollutant-standards.html</v>
      </c>
      <c r="S17" s="190">
        <f>INDEX('Policy Characteristics'!M:M,MATCH(PolicyLevers!$C17,'Policy Characteristics'!$C:$C,0))</f>
        <v>0</v>
      </c>
      <c r="T17" s="184">
        <f>INDEX('Policy Characteristics'!N:N,MATCH(PolicyLevers!$C17,'Policy Characteristics'!$C:$C,0))</f>
        <v>0</v>
      </c>
      <c r="U17" s="184">
        <f>INDEX('Policy Characteristics'!O:O,MATCH(PolicyLevers!$C17,'Policy Characteristics'!$C:$C,0))</f>
        <v>0</v>
      </c>
    </row>
    <row r="18" spans="1:21" s="184" customFormat="1" x14ac:dyDescent="0.25">
      <c r="A18" s="352" t="str">
        <f>INDEX('Policy Characteristics'!A:A,MATCH(PolicyLevers!$C18,'Policy Characteristics'!$C:$C,0))</f>
        <v>Transportation</v>
      </c>
      <c r="B18" s="356" t="str">
        <f>INDEX('Policy Characteristics'!B:B,MATCH(PolicyLevers!$C18,'Policy Characteristics'!$C:$C,0))</f>
        <v>Conventional Pollutant Standards</v>
      </c>
      <c r="C18" s="191" t="str">
        <f t="shared" si="0"/>
        <v>Percentage Reduction of Separately Regulated Pollutants</v>
      </c>
      <c r="D18" s="184" t="s">
        <v>334</v>
      </c>
      <c r="E18" s="184" t="s">
        <v>327</v>
      </c>
      <c r="F18" s="184" t="s">
        <v>334</v>
      </c>
      <c r="G18" s="184" t="s">
        <v>327</v>
      </c>
      <c r="H18" s="185">
        <v>316</v>
      </c>
      <c r="I18" s="358" t="s">
        <v>310</v>
      </c>
      <c r="J18" s="191" t="str">
        <f>INDEX('Policy Characteristics'!D:D,MATCH(PolicyLevers!$C18,'Policy Characteristics'!$C:$C,0))</f>
        <v>Conventional Pollutant Standard</v>
      </c>
      <c r="K18" s="191" t="str">
        <f>INDEX('Policy Characteristics'!E:E,MATCH(PolicyLevers!$C18,'Policy Characteristics'!$C:$C,0))</f>
        <v>trans reduce regulated pollutants</v>
      </c>
      <c r="L18" s="192">
        <f>INDEX('Policy Characteristics'!F:F,MATCH(PolicyLevers!$C18,'Policy Characteristics'!$C:$C,0))</f>
        <v>0</v>
      </c>
      <c r="M18" s="192">
        <f>INDEX('Policy Characteristics'!G:G,MATCH(PolicyLevers!$C18,'Policy Characteristics'!$C:$C,0))</f>
        <v>1</v>
      </c>
      <c r="N18" s="247">
        <f>INDEX('Policy Characteristics'!H:H,MATCH(PolicyLevers!$C18,'Policy Characteristics'!$C:$C,0))</f>
        <v>0.02</v>
      </c>
      <c r="O18" s="191" t="str">
        <f>INDEX('Policy Characteristics'!I:I,MATCH(PolicyLevers!$C18,'Policy Characteristics'!$C:$C,0))</f>
        <v>% reduction in emissions</v>
      </c>
      <c r="P18" s="188" t="str">
        <f>INDEX('Policy Characteristics'!J:J,MATCH(PolicyLevers!$C18,'Policy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8" s="191" t="str">
        <f>INDEX('Policy Characteristics'!K:K,MATCH(PolicyLevers!$C18,'Policy Characteristics'!$C:$C,0))</f>
        <v>transportation-sector-main.html#conv-pol-stds</v>
      </c>
      <c r="R18" s="191" t="str">
        <f>INDEX('Policy Characteristics'!L:L,MATCH(PolicyLevers!$C18,'Policy Characteristics'!$C:$C,0))</f>
        <v>conventional-pollutant-standards.html</v>
      </c>
      <c r="S18" s="190">
        <f>INDEX('Policy Characteristics'!M:M,MATCH(PolicyLevers!$C18,'Policy Characteristics'!$C:$C,0))</f>
        <v>0</v>
      </c>
      <c r="T18" s="184">
        <f>INDEX('Policy Characteristics'!N:N,MATCH(PolicyLevers!$C18,'Policy Characteristics'!$C:$C,0))</f>
        <v>0</v>
      </c>
      <c r="U18" s="184">
        <f>INDEX('Policy Characteristics'!O:O,MATCH(PolicyLevers!$C18,'Policy Characteristics'!$C:$C,0))</f>
        <v>0</v>
      </c>
    </row>
    <row r="19" spans="1:21" s="184" customFormat="1" x14ac:dyDescent="0.25">
      <c r="A19" s="352" t="str">
        <f>INDEX('Policy Characteristics'!A:A,MATCH(PolicyLevers!$C19,'Policy Characteristics'!$C:$C,0))</f>
        <v>Transportation</v>
      </c>
      <c r="B19" s="356" t="str">
        <f>INDEX('Policy Characteristics'!B:B,MATCH(PolicyLevers!$C19,'Policy Characteristics'!$C:$C,0))</f>
        <v>Conventional Pollutant Standards</v>
      </c>
      <c r="C19" s="191" t="str">
        <f t="shared" si="0"/>
        <v>Percentage Reduction of Separately Regulated Pollutants</v>
      </c>
      <c r="D19" s="184" t="s">
        <v>334</v>
      </c>
      <c r="E19" s="184" t="s">
        <v>329</v>
      </c>
      <c r="F19" s="184" t="s">
        <v>334</v>
      </c>
      <c r="G19" s="184" t="s">
        <v>329</v>
      </c>
      <c r="H19" s="185">
        <v>317</v>
      </c>
      <c r="I19" s="358" t="s">
        <v>310</v>
      </c>
      <c r="J19" s="191" t="str">
        <f>INDEX('Policy Characteristics'!D:D,MATCH(PolicyLevers!$C19,'Policy Characteristics'!$C:$C,0))</f>
        <v>Conventional Pollutant Standard</v>
      </c>
      <c r="K19" s="191" t="str">
        <f>INDEX('Policy Characteristics'!E:E,MATCH(PolicyLevers!$C19,'Policy Characteristics'!$C:$C,0))</f>
        <v>trans reduce regulated pollutants</v>
      </c>
      <c r="L19" s="192">
        <f>INDEX('Policy Characteristics'!F:F,MATCH(PolicyLevers!$C19,'Policy Characteristics'!$C:$C,0))</f>
        <v>0</v>
      </c>
      <c r="M19" s="192">
        <f>INDEX('Policy Characteristics'!G:G,MATCH(PolicyLevers!$C19,'Policy Characteristics'!$C:$C,0))</f>
        <v>1</v>
      </c>
      <c r="N19" s="247">
        <f>INDEX('Policy Characteristics'!H:H,MATCH(PolicyLevers!$C19,'Policy Characteristics'!$C:$C,0))</f>
        <v>0.02</v>
      </c>
      <c r="O19" s="191" t="str">
        <f>INDEX('Policy Characteristics'!I:I,MATCH(PolicyLevers!$C19,'Policy Characteristics'!$C:$C,0))</f>
        <v>% reduction in emissions</v>
      </c>
      <c r="P19" s="188" t="str">
        <f>INDEX('Policy Characteristics'!J:J,MATCH(PolicyLevers!$C19,'Policy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9" s="191" t="str">
        <f>INDEX('Policy Characteristics'!K:K,MATCH(PolicyLevers!$C19,'Policy Characteristics'!$C:$C,0))</f>
        <v>transportation-sector-main.html#conv-pol-stds</v>
      </c>
      <c r="R19" s="191" t="str">
        <f>INDEX('Policy Characteristics'!L:L,MATCH(PolicyLevers!$C19,'Policy Characteristics'!$C:$C,0))</f>
        <v>conventional-pollutant-standards.html</v>
      </c>
      <c r="S19" s="190">
        <f>INDEX('Policy Characteristics'!M:M,MATCH(PolicyLevers!$C19,'Policy Characteristics'!$C:$C,0))</f>
        <v>0</v>
      </c>
      <c r="T19" s="184">
        <f>INDEX('Policy Characteristics'!N:N,MATCH(PolicyLevers!$C19,'Policy Characteristics'!$C:$C,0))</f>
        <v>0</v>
      </c>
      <c r="U19" s="184">
        <f>INDEX('Policy Characteristics'!O:O,MATCH(PolicyLevers!$C19,'Policy Characteristics'!$C:$C,0))</f>
        <v>0</v>
      </c>
    </row>
    <row r="20" spans="1:21" s="184" customFormat="1" x14ac:dyDescent="0.25">
      <c r="A20" s="352" t="str">
        <f>INDEX('Policy Characteristics'!A:A,MATCH(PolicyLevers!$C20,'Policy Characteristics'!$C:$C,0))</f>
        <v>Transportation</v>
      </c>
      <c r="B20" s="356" t="str">
        <f>INDEX('Policy Characteristics'!B:B,MATCH(PolicyLevers!$C20,'Policy Characteristics'!$C:$C,0))</f>
        <v>Conventional Pollutant Standards</v>
      </c>
      <c r="C20" s="191" t="str">
        <f t="shared" si="0"/>
        <v>Percentage Reduction of Separately Regulated Pollutants</v>
      </c>
      <c r="D20" s="184" t="s">
        <v>334</v>
      </c>
      <c r="E20" s="184" t="s">
        <v>331</v>
      </c>
      <c r="F20" s="184" t="s">
        <v>334</v>
      </c>
      <c r="G20" s="184" t="s">
        <v>331</v>
      </c>
      <c r="H20" s="185">
        <v>318</v>
      </c>
      <c r="I20" s="363" t="s">
        <v>332</v>
      </c>
      <c r="J20" s="191" t="str">
        <f>INDEX('Policy Characteristics'!D:D,MATCH(PolicyLevers!$C20,'Policy Characteristics'!$C:$C,0))</f>
        <v>Conventional Pollutant Standard</v>
      </c>
      <c r="K20" s="191" t="str">
        <f>INDEX('Policy Characteristics'!E:E,MATCH(PolicyLevers!$C20,'Policy Characteristics'!$C:$C,0))</f>
        <v>trans reduce regulated pollutants</v>
      </c>
      <c r="L20" s="192">
        <f>INDEX('Policy Characteristics'!F:F,MATCH(PolicyLevers!$C20,'Policy Characteristics'!$C:$C,0))</f>
        <v>0</v>
      </c>
      <c r="M20" s="192">
        <f>INDEX('Policy Characteristics'!G:G,MATCH(PolicyLevers!$C20,'Policy Characteristics'!$C:$C,0))</f>
        <v>1</v>
      </c>
      <c r="N20" s="247">
        <f>INDEX('Policy Characteristics'!H:H,MATCH(PolicyLevers!$C20,'Policy Characteristics'!$C:$C,0))</f>
        <v>0.02</v>
      </c>
      <c r="O20" s="191" t="str">
        <f>INDEX('Policy Characteristics'!I:I,MATCH(PolicyLevers!$C20,'Policy Characteristics'!$C:$C,0))</f>
        <v>% reduction in emissions</v>
      </c>
      <c r="P20" s="188" t="str">
        <f>INDEX('Policy Characteristics'!J:J,MATCH(PolicyLevers!$C20,'Policy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0" s="191" t="str">
        <f>INDEX('Policy Characteristics'!K:K,MATCH(PolicyLevers!$C20,'Policy Characteristics'!$C:$C,0))</f>
        <v>transportation-sector-main.html#conv-pol-stds</v>
      </c>
      <c r="R20" s="191" t="str">
        <f>INDEX('Policy Characteristics'!L:L,MATCH(PolicyLevers!$C20,'Policy Characteristics'!$C:$C,0))</f>
        <v>conventional-pollutant-standards.html</v>
      </c>
      <c r="S20" s="190">
        <f>INDEX('Policy Characteristics'!M:M,MATCH(PolicyLevers!$C20,'Policy Characteristics'!$C:$C,0))</f>
        <v>0</v>
      </c>
      <c r="T20" s="184">
        <f>INDEX('Policy Characteristics'!N:N,MATCH(PolicyLevers!$C20,'Policy Characteristics'!$C:$C,0))</f>
        <v>0</v>
      </c>
      <c r="U20" s="184">
        <f>INDEX('Policy Characteristics'!O:O,MATCH(PolicyLevers!$C20,'Policy Characteristics'!$C:$C,0))</f>
        <v>0</v>
      </c>
    </row>
    <row r="21" spans="1:21" s="184" customFormat="1" x14ac:dyDescent="0.25">
      <c r="A21" s="352" t="str">
        <f>INDEX('Policy Characteristics'!A:A,MATCH(PolicyLevers!$C21,'Policy Characteristics'!$C:$C,0))</f>
        <v>Transportation</v>
      </c>
      <c r="B21" s="356" t="str">
        <f>INDEX('Policy Characteristics'!B:B,MATCH(PolicyLevers!$C21,'Policy Characteristics'!$C:$C,0))</f>
        <v>Conventional Pollutant Standards</v>
      </c>
      <c r="C21" s="191" t="str">
        <f t="shared" si="0"/>
        <v>Percentage Reduction of Separately Regulated Pollutants</v>
      </c>
      <c r="D21" s="184" t="s">
        <v>334</v>
      </c>
      <c r="E21" s="184" t="s">
        <v>333</v>
      </c>
      <c r="F21" s="184" t="s">
        <v>334</v>
      </c>
      <c r="G21" s="184" t="s">
        <v>333</v>
      </c>
      <c r="H21" s="185">
        <v>319</v>
      </c>
      <c r="I21" s="363" t="s">
        <v>332</v>
      </c>
      <c r="J21" s="191" t="str">
        <f>INDEX('Policy Characteristics'!D:D,MATCH(PolicyLevers!$C21,'Policy Characteristics'!$C:$C,0))</f>
        <v>Conventional Pollutant Standard</v>
      </c>
      <c r="K21" s="191" t="str">
        <f>INDEX('Policy Characteristics'!E:E,MATCH(PolicyLevers!$C21,'Policy Characteristics'!$C:$C,0))</f>
        <v>trans reduce regulated pollutants</v>
      </c>
      <c r="L21" s="192">
        <f>INDEX('Policy Characteristics'!F:F,MATCH(PolicyLevers!$C21,'Policy Characteristics'!$C:$C,0))</f>
        <v>0</v>
      </c>
      <c r="M21" s="192">
        <f>INDEX('Policy Characteristics'!G:G,MATCH(PolicyLevers!$C21,'Policy Characteristics'!$C:$C,0))</f>
        <v>1</v>
      </c>
      <c r="N21" s="247">
        <f>INDEX('Policy Characteristics'!H:H,MATCH(PolicyLevers!$C21,'Policy Characteristics'!$C:$C,0))</f>
        <v>0.02</v>
      </c>
      <c r="O21" s="191" t="str">
        <f>INDEX('Policy Characteristics'!I:I,MATCH(PolicyLevers!$C21,'Policy Characteristics'!$C:$C,0))</f>
        <v>% reduction in emissions</v>
      </c>
      <c r="P21" s="188" t="str">
        <f>INDEX('Policy Characteristics'!J:J,MATCH(PolicyLevers!$C21,'Policy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1" s="191" t="str">
        <f>INDEX('Policy Characteristics'!K:K,MATCH(PolicyLevers!$C21,'Policy Characteristics'!$C:$C,0))</f>
        <v>transportation-sector-main.html#conv-pol-stds</v>
      </c>
      <c r="R21" s="191" t="str">
        <f>INDEX('Policy Characteristics'!L:L,MATCH(PolicyLevers!$C21,'Policy Characteristics'!$C:$C,0))</f>
        <v>conventional-pollutant-standards.html</v>
      </c>
      <c r="S21" s="190">
        <f>INDEX('Policy Characteristics'!M:M,MATCH(PolicyLevers!$C21,'Policy Characteristics'!$C:$C,0))</f>
        <v>0</v>
      </c>
      <c r="T21" s="184">
        <f>INDEX('Policy Characteristics'!N:N,MATCH(PolicyLevers!$C21,'Policy Characteristics'!$C:$C,0))</f>
        <v>0</v>
      </c>
      <c r="U21" s="184">
        <f>INDEX('Policy Characteristics'!O:O,MATCH(PolicyLevers!$C21,'Policy Characteristics'!$C:$C,0))</f>
        <v>0</v>
      </c>
    </row>
    <row r="22" spans="1:21" s="184" customFormat="1" x14ac:dyDescent="0.25">
      <c r="A22" s="352" t="str">
        <f>INDEX('Policy Characteristics'!A:A,MATCH(PolicyLevers!$C22,'Policy Characteristics'!$C:$C,0))</f>
        <v>Transportation</v>
      </c>
      <c r="B22" s="356" t="str">
        <f>INDEX('Policy Characteristics'!B:B,MATCH(PolicyLevers!$C22,'Policy Characteristics'!$C:$C,0))</f>
        <v>Conventional Pollutant Standards</v>
      </c>
      <c r="C22" s="191" t="str">
        <f t="shared" si="0"/>
        <v>Percentage Reduction of Separately Regulated Pollutants</v>
      </c>
      <c r="D22" s="184" t="s">
        <v>343</v>
      </c>
      <c r="E22" s="184" t="s">
        <v>308</v>
      </c>
      <c r="F22" s="184" t="s">
        <v>343</v>
      </c>
      <c r="G22" s="184" t="s">
        <v>309</v>
      </c>
      <c r="H22" s="185">
        <v>320</v>
      </c>
      <c r="I22" s="358" t="s">
        <v>310</v>
      </c>
      <c r="J22" s="191" t="str">
        <f>INDEX('Policy Characteristics'!D:D,MATCH(PolicyLevers!$C22,'Policy Characteristics'!$C:$C,0))</f>
        <v>Conventional Pollutant Standard</v>
      </c>
      <c r="K22" s="191" t="str">
        <f>INDEX('Policy Characteristics'!E:E,MATCH(PolicyLevers!$C22,'Policy Characteristics'!$C:$C,0))</f>
        <v>trans reduce regulated pollutants</v>
      </c>
      <c r="L22" s="192">
        <f>INDEX('Policy Characteristics'!F:F,MATCH(PolicyLevers!$C22,'Policy Characteristics'!$C:$C,0))</f>
        <v>0</v>
      </c>
      <c r="M22" s="192">
        <f>INDEX('Policy Characteristics'!G:G,MATCH(PolicyLevers!$C22,'Policy Characteristics'!$C:$C,0))</f>
        <v>1</v>
      </c>
      <c r="N22" s="247">
        <f>INDEX('Policy Characteristics'!H:H,MATCH(PolicyLevers!$C22,'Policy Characteristics'!$C:$C,0))</f>
        <v>0.02</v>
      </c>
      <c r="O22" s="191" t="str">
        <f>INDEX('Policy Characteristics'!I:I,MATCH(PolicyLevers!$C22,'Policy Characteristics'!$C:$C,0))</f>
        <v>% reduction in emissions</v>
      </c>
      <c r="P22" s="188" t="str">
        <f>INDEX('Policy Characteristics'!J:J,MATCH(PolicyLevers!$C22,'Policy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2" s="191" t="str">
        <f>INDEX('Policy Characteristics'!K:K,MATCH(PolicyLevers!$C22,'Policy Characteristics'!$C:$C,0))</f>
        <v>transportation-sector-main.html#conv-pol-stds</v>
      </c>
      <c r="R22" s="191" t="str">
        <f>INDEX('Policy Characteristics'!L:L,MATCH(PolicyLevers!$C22,'Policy Characteristics'!$C:$C,0))</f>
        <v>conventional-pollutant-standards.html</v>
      </c>
      <c r="S22" s="190">
        <f>INDEX('Policy Characteristics'!M:M,MATCH(PolicyLevers!$C22,'Policy Characteristics'!$C:$C,0))</f>
        <v>0</v>
      </c>
      <c r="T22" s="184">
        <f>INDEX('Policy Characteristics'!N:N,MATCH(PolicyLevers!$C22,'Policy Characteristics'!$C:$C,0))</f>
        <v>0</v>
      </c>
      <c r="U22" s="184">
        <f>INDEX('Policy Characteristics'!O:O,MATCH(PolicyLevers!$C22,'Policy Characteristics'!$C:$C,0))</f>
        <v>0</v>
      </c>
    </row>
    <row r="23" spans="1:21" s="184" customFormat="1" x14ac:dyDescent="0.25">
      <c r="A23" s="352" t="str">
        <f>INDEX('Policy Characteristics'!A:A,MATCH(PolicyLevers!$C23,'Policy Characteristics'!$C:$C,0))</f>
        <v>Transportation</v>
      </c>
      <c r="B23" s="356" t="str">
        <f>INDEX('Policy Characteristics'!B:B,MATCH(PolicyLevers!$C23,'Policy Characteristics'!$C:$C,0))</f>
        <v>Conventional Pollutant Standards</v>
      </c>
      <c r="C23" s="191" t="str">
        <f t="shared" ref="C23:C32" si="1">C$2</f>
        <v>Percentage Reduction of Separately Regulated Pollutants</v>
      </c>
      <c r="D23" s="184" t="s">
        <v>343</v>
      </c>
      <c r="E23" s="184" t="s">
        <v>17</v>
      </c>
      <c r="F23" s="184" t="s">
        <v>343</v>
      </c>
      <c r="G23" s="184" t="s">
        <v>17</v>
      </c>
      <c r="H23" s="185">
        <v>321</v>
      </c>
      <c r="I23" s="363" t="s">
        <v>332</v>
      </c>
      <c r="J23" s="191" t="str">
        <f>INDEX('Policy Characteristics'!D:D,MATCH(PolicyLevers!$C23,'Policy Characteristics'!$C:$C,0))</f>
        <v>Conventional Pollutant Standard</v>
      </c>
      <c r="K23" s="191" t="str">
        <f>INDEX('Policy Characteristics'!E:E,MATCH(PolicyLevers!$C23,'Policy Characteristics'!$C:$C,0))</f>
        <v>trans reduce regulated pollutants</v>
      </c>
      <c r="L23" s="192">
        <f>INDEX('Policy Characteristics'!F:F,MATCH(PolicyLevers!$C23,'Policy Characteristics'!$C:$C,0))</f>
        <v>0</v>
      </c>
      <c r="M23" s="192">
        <f>INDEX('Policy Characteristics'!G:G,MATCH(PolicyLevers!$C23,'Policy Characteristics'!$C:$C,0))</f>
        <v>1</v>
      </c>
      <c r="N23" s="247">
        <f>INDEX('Policy Characteristics'!H:H,MATCH(PolicyLevers!$C23,'Policy Characteristics'!$C:$C,0))</f>
        <v>0.02</v>
      </c>
      <c r="O23" s="191" t="str">
        <f>INDEX('Policy Characteristics'!I:I,MATCH(PolicyLevers!$C23,'Policy Characteristics'!$C:$C,0))</f>
        <v>% reduction in emissions</v>
      </c>
      <c r="P23" s="188" t="str">
        <f>INDEX('Policy Characteristics'!J:J,MATCH(PolicyLevers!$C23,'Policy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3" s="191" t="str">
        <f>INDEX('Policy Characteristics'!K:K,MATCH(PolicyLevers!$C23,'Policy Characteristics'!$C:$C,0))</f>
        <v>transportation-sector-main.html#conv-pol-stds</v>
      </c>
      <c r="R23" s="191" t="str">
        <f>INDEX('Policy Characteristics'!L:L,MATCH(PolicyLevers!$C23,'Policy Characteristics'!$C:$C,0))</f>
        <v>conventional-pollutant-standards.html</v>
      </c>
      <c r="S23" s="190">
        <f>INDEX('Policy Characteristics'!M:M,MATCH(PolicyLevers!$C23,'Policy Characteristics'!$C:$C,0))</f>
        <v>0</v>
      </c>
      <c r="T23" s="184">
        <f>INDEX('Policy Characteristics'!N:N,MATCH(PolicyLevers!$C23,'Policy Characteristics'!$C:$C,0))</f>
        <v>0</v>
      </c>
      <c r="U23" s="184">
        <f>INDEX('Policy Characteristics'!O:O,MATCH(PolicyLevers!$C23,'Policy Characteristics'!$C:$C,0))</f>
        <v>0</v>
      </c>
    </row>
    <row r="24" spans="1:21" s="184" customFormat="1" x14ac:dyDescent="0.25">
      <c r="A24" s="352" t="str">
        <f>INDEX('Policy Characteristics'!A:A,MATCH(PolicyLevers!$C24,'Policy Characteristics'!$C:$C,0))</f>
        <v>Transportation</v>
      </c>
      <c r="B24" s="356" t="str">
        <f>INDEX('Policy Characteristics'!B:B,MATCH(PolicyLevers!$C24,'Policy Characteristics'!$C:$C,0))</f>
        <v>Conventional Pollutant Standards</v>
      </c>
      <c r="C24" s="191" t="str">
        <f t="shared" si="1"/>
        <v>Percentage Reduction of Separately Regulated Pollutants</v>
      </c>
      <c r="D24" s="184" t="s">
        <v>343</v>
      </c>
      <c r="E24" s="184" t="s">
        <v>318</v>
      </c>
      <c r="F24" s="184" t="s">
        <v>343</v>
      </c>
      <c r="G24" s="184" t="s">
        <v>318</v>
      </c>
      <c r="H24" s="185">
        <v>322</v>
      </c>
      <c r="I24" s="358" t="s">
        <v>310</v>
      </c>
      <c r="J24" s="191" t="str">
        <f>INDEX('Policy Characteristics'!D:D,MATCH(PolicyLevers!$C24,'Policy Characteristics'!$C:$C,0))</f>
        <v>Conventional Pollutant Standard</v>
      </c>
      <c r="K24" s="191" t="str">
        <f>INDEX('Policy Characteristics'!E:E,MATCH(PolicyLevers!$C24,'Policy Characteristics'!$C:$C,0))</f>
        <v>trans reduce regulated pollutants</v>
      </c>
      <c r="L24" s="192">
        <f>INDEX('Policy Characteristics'!F:F,MATCH(PolicyLevers!$C24,'Policy Characteristics'!$C:$C,0))</f>
        <v>0</v>
      </c>
      <c r="M24" s="192">
        <f>INDEX('Policy Characteristics'!G:G,MATCH(PolicyLevers!$C24,'Policy Characteristics'!$C:$C,0))</f>
        <v>1</v>
      </c>
      <c r="N24" s="247">
        <f>INDEX('Policy Characteristics'!H:H,MATCH(PolicyLevers!$C24,'Policy Characteristics'!$C:$C,0))</f>
        <v>0.02</v>
      </c>
      <c r="O24" s="191" t="str">
        <f>INDEX('Policy Characteristics'!I:I,MATCH(PolicyLevers!$C24,'Policy Characteristics'!$C:$C,0))</f>
        <v>% reduction in emissions</v>
      </c>
      <c r="P24" s="188" t="str">
        <f>INDEX('Policy Characteristics'!J:J,MATCH(PolicyLevers!$C24,'Policy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4" s="191" t="str">
        <f>INDEX('Policy Characteristics'!K:K,MATCH(PolicyLevers!$C24,'Policy Characteristics'!$C:$C,0))</f>
        <v>transportation-sector-main.html#conv-pol-stds</v>
      </c>
      <c r="R24" s="191" t="str">
        <f>INDEX('Policy Characteristics'!L:L,MATCH(PolicyLevers!$C24,'Policy Characteristics'!$C:$C,0))</f>
        <v>conventional-pollutant-standards.html</v>
      </c>
      <c r="S24" s="190">
        <f>INDEX('Policy Characteristics'!M:M,MATCH(PolicyLevers!$C24,'Policy Characteristics'!$C:$C,0))</f>
        <v>0</v>
      </c>
      <c r="T24" s="184">
        <f>INDEX('Policy Characteristics'!N:N,MATCH(PolicyLevers!$C24,'Policy Characteristics'!$C:$C,0))</f>
        <v>0</v>
      </c>
      <c r="U24" s="184">
        <f>INDEX('Policy Characteristics'!O:O,MATCH(PolicyLevers!$C24,'Policy Characteristics'!$C:$C,0))</f>
        <v>0</v>
      </c>
    </row>
    <row r="25" spans="1:21" s="184" customFormat="1" x14ac:dyDescent="0.25">
      <c r="A25" s="352" t="str">
        <f>INDEX('Policy Characteristics'!A:A,MATCH(PolicyLevers!$C25,'Policy Characteristics'!$C:$C,0))</f>
        <v>Transportation</v>
      </c>
      <c r="B25" s="356" t="str">
        <f>INDEX('Policy Characteristics'!B:B,MATCH(PolicyLevers!$C25,'Policy Characteristics'!$C:$C,0))</f>
        <v>Conventional Pollutant Standards</v>
      </c>
      <c r="C25" s="191" t="str">
        <f t="shared" si="1"/>
        <v>Percentage Reduction of Separately Regulated Pollutants</v>
      </c>
      <c r="D25" s="184" t="s">
        <v>343</v>
      </c>
      <c r="E25" s="184" t="s">
        <v>320</v>
      </c>
      <c r="F25" s="184" t="s">
        <v>343</v>
      </c>
      <c r="G25" s="184" t="s">
        <v>320</v>
      </c>
      <c r="H25" s="185">
        <v>323</v>
      </c>
      <c r="I25" s="363" t="s">
        <v>332</v>
      </c>
      <c r="J25" s="191" t="str">
        <f>INDEX('Policy Characteristics'!D:D,MATCH(PolicyLevers!$C25,'Policy Characteristics'!$C:$C,0))</f>
        <v>Conventional Pollutant Standard</v>
      </c>
      <c r="K25" s="191" t="str">
        <f>INDEX('Policy Characteristics'!E:E,MATCH(PolicyLevers!$C25,'Policy Characteristics'!$C:$C,0))</f>
        <v>trans reduce regulated pollutants</v>
      </c>
      <c r="L25" s="192">
        <f>INDEX('Policy Characteristics'!F:F,MATCH(PolicyLevers!$C25,'Policy Characteristics'!$C:$C,0))</f>
        <v>0</v>
      </c>
      <c r="M25" s="192">
        <f>INDEX('Policy Characteristics'!G:G,MATCH(PolicyLevers!$C25,'Policy Characteristics'!$C:$C,0))</f>
        <v>1</v>
      </c>
      <c r="N25" s="247">
        <f>INDEX('Policy Characteristics'!H:H,MATCH(PolicyLevers!$C25,'Policy Characteristics'!$C:$C,0))</f>
        <v>0.02</v>
      </c>
      <c r="O25" s="191" t="str">
        <f>INDEX('Policy Characteristics'!I:I,MATCH(PolicyLevers!$C25,'Policy Characteristics'!$C:$C,0))</f>
        <v>% reduction in emissions</v>
      </c>
      <c r="P25" s="188" t="str">
        <f>INDEX('Policy Characteristics'!J:J,MATCH(PolicyLevers!$C25,'Policy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5" s="191" t="str">
        <f>INDEX('Policy Characteristics'!K:K,MATCH(PolicyLevers!$C25,'Policy Characteristics'!$C:$C,0))</f>
        <v>transportation-sector-main.html#conv-pol-stds</v>
      </c>
      <c r="R25" s="191" t="str">
        <f>INDEX('Policy Characteristics'!L:L,MATCH(PolicyLevers!$C25,'Policy Characteristics'!$C:$C,0))</f>
        <v>conventional-pollutant-standards.html</v>
      </c>
      <c r="S25" s="190">
        <f>INDEX('Policy Characteristics'!M:M,MATCH(PolicyLevers!$C25,'Policy Characteristics'!$C:$C,0))</f>
        <v>0</v>
      </c>
      <c r="T25" s="184">
        <f>INDEX('Policy Characteristics'!N:N,MATCH(PolicyLevers!$C25,'Policy Characteristics'!$C:$C,0))</f>
        <v>0</v>
      </c>
      <c r="U25" s="184">
        <f>INDEX('Policy Characteristics'!O:O,MATCH(PolicyLevers!$C25,'Policy Characteristics'!$C:$C,0))</f>
        <v>0</v>
      </c>
    </row>
    <row r="26" spans="1:21" s="184" customFormat="1" x14ac:dyDescent="0.25">
      <c r="A26" s="352" t="str">
        <f>INDEX('Policy Characteristics'!A:A,MATCH(PolicyLevers!$C26,'Policy Characteristics'!$C:$C,0))</f>
        <v>Transportation</v>
      </c>
      <c r="B26" s="356" t="str">
        <f>INDEX('Policy Characteristics'!B:B,MATCH(PolicyLevers!$C26,'Policy Characteristics'!$C:$C,0))</f>
        <v>Conventional Pollutant Standards</v>
      </c>
      <c r="C26" s="191" t="str">
        <f t="shared" si="1"/>
        <v>Percentage Reduction of Separately Regulated Pollutants</v>
      </c>
      <c r="D26" s="184" t="s">
        <v>343</v>
      </c>
      <c r="E26" s="184" t="s">
        <v>322</v>
      </c>
      <c r="F26" s="184" t="s">
        <v>343</v>
      </c>
      <c r="G26" s="184" t="s">
        <v>323</v>
      </c>
      <c r="H26" s="185">
        <v>324</v>
      </c>
      <c r="I26" s="363" t="s">
        <v>332</v>
      </c>
      <c r="J26" s="191" t="str">
        <f>INDEX('Policy Characteristics'!D:D,MATCH(PolicyLevers!$C26,'Policy Characteristics'!$C:$C,0))</f>
        <v>Conventional Pollutant Standard</v>
      </c>
      <c r="K26" s="191" t="str">
        <f>INDEX('Policy Characteristics'!E:E,MATCH(PolicyLevers!$C26,'Policy Characteristics'!$C:$C,0))</f>
        <v>trans reduce regulated pollutants</v>
      </c>
      <c r="L26" s="192">
        <f>INDEX('Policy Characteristics'!F:F,MATCH(PolicyLevers!$C26,'Policy Characteristics'!$C:$C,0))</f>
        <v>0</v>
      </c>
      <c r="M26" s="192">
        <f>INDEX('Policy Characteristics'!G:G,MATCH(PolicyLevers!$C26,'Policy Characteristics'!$C:$C,0))</f>
        <v>1</v>
      </c>
      <c r="N26" s="247">
        <f>INDEX('Policy Characteristics'!H:H,MATCH(PolicyLevers!$C26,'Policy Characteristics'!$C:$C,0))</f>
        <v>0.02</v>
      </c>
      <c r="O26" s="191" t="str">
        <f>INDEX('Policy Characteristics'!I:I,MATCH(PolicyLevers!$C26,'Policy Characteristics'!$C:$C,0))</f>
        <v>% reduction in emissions</v>
      </c>
      <c r="P26" s="188" t="str">
        <f>INDEX('Policy Characteristics'!J:J,MATCH(PolicyLevers!$C26,'Policy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6" s="191" t="str">
        <f>INDEX('Policy Characteristics'!K:K,MATCH(PolicyLevers!$C26,'Policy Characteristics'!$C:$C,0))</f>
        <v>transportation-sector-main.html#conv-pol-stds</v>
      </c>
      <c r="R26" s="191" t="str">
        <f>INDEX('Policy Characteristics'!L:L,MATCH(PolicyLevers!$C26,'Policy Characteristics'!$C:$C,0))</f>
        <v>conventional-pollutant-standards.html</v>
      </c>
      <c r="S26" s="190">
        <f>INDEX('Policy Characteristics'!M:M,MATCH(PolicyLevers!$C26,'Policy Characteristics'!$C:$C,0))</f>
        <v>0</v>
      </c>
      <c r="T26" s="184">
        <f>INDEX('Policy Characteristics'!N:N,MATCH(PolicyLevers!$C26,'Policy Characteristics'!$C:$C,0))</f>
        <v>0</v>
      </c>
      <c r="U26" s="184">
        <f>INDEX('Policy Characteristics'!O:O,MATCH(PolicyLevers!$C26,'Policy Characteristics'!$C:$C,0))</f>
        <v>0</v>
      </c>
    </row>
    <row r="27" spans="1:21" s="184" customFormat="1" x14ac:dyDescent="0.25">
      <c r="A27" s="352" t="str">
        <f>INDEX('Policy Characteristics'!A:A,MATCH(PolicyLevers!$C27,'Policy Characteristics'!$C:$C,0))</f>
        <v>Transportation</v>
      </c>
      <c r="B27" s="356" t="str">
        <f>INDEX('Policy Characteristics'!B:B,MATCH(PolicyLevers!$C27,'Policy Characteristics'!$C:$C,0))</f>
        <v>Conventional Pollutant Standards</v>
      </c>
      <c r="C27" s="191" t="str">
        <f t="shared" si="1"/>
        <v>Percentage Reduction of Separately Regulated Pollutants</v>
      </c>
      <c r="D27" s="184" t="s">
        <v>343</v>
      </c>
      <c r="E27" s="184" t="s">
        <v>325</v>
      </c>
      <c r="F27" s="184" t="s">
        <v>343</v>
      </c>
      <c r="G27" s="184" t="s">
        <v>325</v>
      </c>
      <c r="H27" s="185">
        <v>325</v>
      </c>
      <c r="I27" s="363" t="s">
        <v>332</v>
      </c>
      <c r="J27" s="191" t="str">
        <f>INDEX('Policy Characteristics'!D:D,MATCH(PolicyLevers!$C27,'Policy Characteristics'!$C:$C,0))</f>
        <v>Conventional Pollutant Standard</v>
      </c>
      <c r="K27" s="191" t="str">
        <f>INDEX('Policy Characteristics'!E:E,MATCH(PolicyLevers!$C27,'Policy Characteristics'!$C:$C,0))</f>
        <v>trans reduce regulated pollutants</v>
      </c>
      <c r="L27" s="192">
        <f>INDEX('Policy Characteristics'!F:F,MATCH(PolicyLevers!$C27,'Policy Characteristics'!$C:$C,0))</f>
        <v>0</v>
      </c>
      <c r="M27" s="192">
        <f>INDEX('Policy Characteristics'!G:G,MATCH(PolicyLevers!$C27,'Policy Characteristics'!$C:$C,0))</f>
        <v>1</v>
      </c>
      <c r="N27" s="247">
        <f>INDEX('Policy Characteristics'!H:H,MATCH(PolicyLevers!$C27,'Policy Characteristics'!$C:$C,0))</f>
        <v>0.02</v>
      </c>
      <c r="O27" s="191" t="str">
        <f>INDEX('Policy Characteristics'!I:I,MATCH(PolicyLevers!$C27,'Policy Characteristics'!$C:$C,0))</f>
        <v>% reduction in emissions</v>
      </c>
      <c r="P27" s="188" t="str">
        <f>INDEX('Policy Characteristics'!J:J,MATCH(PolicyLevers!$C27,'Policy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7" s="191" t="str">
        <f>INDEX('Policy Characteristics'!K:K,MATCH(PolicyLevers!$C27,'Policy Characteristics'!$C:$C,0))</f>
        <v>transportation-sector-main.html#conv-pol-stds</v>
      </c>
      <c r="R27" s="191" t="str">
        <f>INDEX('Policy Characteristics'!L:L,MATCH(PolicyLevers!$C27,'Policy Characteristics'!$C:$C,0))</f>
        <v>conventional-pollutant-standards.html</v>
      </c>
      <c r="S27" s="190">
        <f>INDEX('Policy Characteristics'!M:M,MATCH(PolicyLevers!$C27,'Policy Characteristics'!$C:$C,0))</f>
        <v>0</v>
      </c>
      <c r="T27" s="184">
        <f>INDEX('Policy Characteristics'!N:N,MATCH(PolicyLevers!$C27,'Policy Characteristics'!$C:$C,0))</f>
        <v>0</v>
      </c>
      <c r="U27" s="184">
        <f>INDEX('Policy Characteristics'!O:O,MATCH(PolicyLevers!$C27,'Policy Characteristics'!$C:$C,0))</f>
        <v>0</v>
      </c>
    </row>
    <row r="28" spans="1:21" s="184" customFormat="1" x14ac:dyDescent="0.25">
      <c r="A28" s="352" t="str">
        <f>INDEX('Policy Characteristics'!A:A,MATCH(PolicyLevers!$C28,'Policy Characteristics'!$C:$C,0))</f>
        <v>Transportation</v>
      </c>
      <c r="B28" s="356" t="str">
        <f>INDEX('Policy Characteristics'!B:B,MATCH(PolicyLevers!$C28,'Policy Characteristics'!$C:$C,0))</f>
        <v>Conventional Pollutant Standards</v>
      </c>
      <c r="C28" s="191" t="str">
        <f t="shared" si="1"/>
        <v>Percentage Reduction of Separately Regulated Pollutants</v>
      </c>
      <c r="D28" s="184" t="s">
        <v>343</v>
      </c>
      <c r="E28" s="184" t="s">
        <v>327</v>
      </c>
      <c r="F28" s="184" t="s">
        <v>343</v>
      </c>
      <c r="G28" s="184" t="s">
        <v>327</v>
      </c>
      <c r="H28" s="185">
        <v>326</v>
      </c>
      <c r="I28" s="363" t="s">
        <v>332</v>
      </c>
      <c r="J28" s="191" t="str">
        <f>INDEX('Policy Characteristics'!D:D,MATCH(PolicyLevers!$C28,'Policy Characteristics'!$C:$C,0))</f>
        <v>Conventional Pollutant Standard</v>
      </c>
      <c r="K28" s="191" t="str">
        <f>INDEX('Policy Characteristics'!E:E,MATCH(PolicyLevers!$C28,'Policy Characteristics'!$C:$C,0))</f>
        <v>trans reduce regulated pollutants</v>
      </c>
      <c r="L28" s="192">
        <f>INDEX('Policy Characteristics'!F:F,MATCH(PolicyLevers!$C28,'Policy Characteristics'!$C:$C,0))</f>
        <v>0</v>
      </c>
      <c r="M28" s="192">
        <f>INDEX('Policy Characteristics'!G:G,MATCH(PolicyLevers!$C28,'Policy Characteristics'!$C:$C,0))</f>
        <v>1</v>
      </c>
      <c r="N28" s="247">
        <f>INDEX('Policy Characteristics'!H:H,MATCH(PolicyLevers!$C28,'Policy Characteristics'!$C:$C,0))</f>
        <v>0.02</v>
      </c>
      <c r="O28" s="191" t="str">
        <f>INDEX('Policy Characteristics'!I:I,MATCH(PolicyLevers!$C28,'Policy Characteristics'!$C:$C,0))</f>
        <v>% reduction in emissions</v>
      </c>
      <c r="P28" s="188" t="str">
        <f>INDEX('Policy Characteristics'!J:J,MATCH(PolicyLevers!$C28,'Policy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8" s="191" t="str">
        <f>INDEX('Policy Characteristics'!K:K,MATCH(PolicyLevers!$C28,'Policy Characteristics'!$C:$C,0))</f>
        <v>transportation-sector-main.html#conv-pol-stds</v>
      </c>
      <c r="R28" s="191" t="str">
        <f>INDEX('Policy Characteristics'!L:L,MATCH(PolicyLevers!$C28,'Policy Characteristics'!$C:$C,0))</f>
        <v>conventional-pollutant-standards.html</v>
      </c>
      <c r="S28" s="190">
        <f>INDEX('Policy Characteristics'!M:M,MATCH(PolicyLevers!$C28,'Policy Characteristics'!$C:$C,0))</f>
        <v>0</v>
      </c>
      <c r="T28" s="184">
        <f>INDEX('Policy Characteristics'!N:N,MATCH(PolicyLevers!$C28,'Policy Characteristics'!$C:$C,0))</f>
        <v>0</v>
      </c>
      <c r="U28" s="184">
        <f>INDEX('Policy Characteristics'!O:O,MATCH(PolicyLevers!$C28,'Policy Characteristics'!$C:$C,0))</f>
        <v>0</v>
      </c>
    </row>
    <row r="29" spans="1:21" s="184" customFormat="1" x14ac:dyDescent="0.25">
      <c r="A29" s="352" t="str">
        <f>INDEX('Policy Characteristics'!A:A,MATCH(PolicyLevers!$C29,'Policy Characteristics'!$C:$C,0))</f>
        <v>Transportation</v>
      </c>
      <c r="B29" s="356" t="str">
        <f>INDEX('Policy Characteristics'!B:B,MATCH(PolicyLevers!$C29,'Policy Characteristics'!$C:$C,0))</f>
        <v>Conventional Pollutant Standards</v>
      </c>
      <c r="C29" s="191" t="str">
        <f t="shared" si="1"/>
        <v>Percentage Reduction of Separately Regulated Pollutants</v>
      </c>
      <c r="D29" s="184" t="s">
        <v>343</v>
      </c>
      <c r="E29" s="184" t="s">
        <v>329</v>
      </c>
      <c r="F29" s="184" t="s">
        <v>343</v>
      </c>
      <c r="G29" s="184" t="s">
        <v>329</v>
      </c>
      <c r="H29" s="185">
        <v>327</v>
      </c>
      <c r="I29" s="363" t="s">
        <v>332</v>
      </c>
      <c r="J29" s="191" t="str">
        <f>INDEX('Policy Characteristics'!D:D,MATCH(PolicyLevers!$C29,'Policy Characteristics'!$C:$C,0))</f>
        <v>Conventional Pollutant Standard</v>
      </c>
      <c r="K29" s="191" t="str">
        <f>INDEX('Policy Characteristics'!E:E,MATCH(PolicyLevers!$C29,'Policy Characteristics'!$C:$C,0))</f>
        <v>trans reduce regulated pollutants</v>
      </c>
      <c r="L29" s="192">
        <f>INDEX('Policy Characteristics'!F:F,MATCH(PolicyLevers!$C29,'Policy Characteristics'!$C:$C,0))</f>
        <v>0</v>
      </c>
      <c r="M29" s="192">
        <f>INDEX('Policy Characteristics'!G:G,MATCH(PolicyLevers!$C29,'Policy Characteristics'!$C:$C,0))</f>
        <v>1</v>
      </c>
      <c r="N29" s="247">
        <f>INDEX('Policy Characteristics'!H:H,MATCH(PolicyLevers!$C29,'Policy Characteristics'!$C:$C,0))</f>
        <v>0.02</v>
      </c>
      <c r="O29" s="191" t="str">
        <f>INDEX('Policy Characteristics'!I:I,MATCH(PolicyLevers!$C29,'Policy Characteristics'!$C:$C,0))</f>
        <v>% reduction in emissions</v>
      </c>
      <c r="P29" s="188" t="str">
        <f>INDEX('Policy Characteristics'!J:J,MATCH(PolicyLevers!$C29,'Policy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9" s="191" t="str">
        <f>INDEX('Policy Characteristics'!K:K,MATCH(PolicyLevers!$C29,'Policy Characteristics'!$C:$C,0))</f>
        <v>transportation-sector-main.html#conv-pol-stds</v>
      </c>
      <c r="R29" s="191" t="str">
        <f>INDEX('Policy Characteristics'!L:L,MATCH(PolicyLevers!$C29,'Policy Characteristics'!$C:$C,0))</f>
        <v>conventional-pollutant-standards.html</v>
      </c>
      <c r="S29" s="190">
        <f>INDEX('Policy Characteristics'!M:M,MATCH(PolicyLevers!$C29,'Policy Characteristics'!$C:$C,0))</f>
        <v>0</v>
      </c>
      <c r="T29" s="184">
        <f>INDEX('Policy Characteristics'!N:N,MATCH(PolicyLevers!$C29,'Policy Characteristics'!$C:$C,0))</f>
        <v>0</v>
      </c>
      <c r="U29" s="184">
        <f>INDEX('Policy Characteristics'!O:O,MATCH(PolicyLevers!$C29,'Policy Characteristics'!$C:$C,0))</f>
        <v>0</v>
      </c>
    </row>
    <row r="30" spans="1:21" s="184" customFormat="1" x14ac:dyDescent="0.25">
      <c r="A30" s="352" t="str">
        <f>INDEX('Policy Characteristics'!A:A,MATCH(PolicyLevers!$C30,'Policy Characteristics'!$C:$C,0))</f>
        <v>Transportation</v>
      </c>
      <c r="B30" s="356" t="str">
        <f>INDEX('Policy Characteristics'!B:B,MATCH(PolicyLevers!$C30,'Policy Characteristics'!$C:$C,0))</f>
        <v>Conventional Pollutant Standards</v>
      </c>
      <c r="C30" s="191" t="str">
        <f t="shared" si="1"/>
        <v>Percentage Reduction of Separately Regulated Pollutants</v>
      </c>
      <c r="D30" s="184" t="s">
        <v>343</v>
      </c>
      <c r="E30" s="184" t="s">
        <v>331</v>
      </c>
      <c r="F30" s="184" t="s">
        <v>343</v>
      </c>
      <c r="G30" s="184" t="s">
        <v>331</v>
      </c>
      <c r="H30" s="185">
        <v>328</v>
      </c>
      <c r="I30" s="363" t="s">
        <v>332</v>
      </c>
      <c r="J30" s="191" t="str">
        <f>INDEX('Policy Characteristics'!D:D,MATCH(PolicyLevers!$C30,'Policy Characteristics'!$C:$C,0))</f>
        <v>Conventional Pollutant Standard</v>
      </c>
      <c r="K30" s="191" t="str">
        <f>INDEX('Policy Characteristics'!E:E,MATCH(PolicyLevers!$C30,'Policy Characteristics'!$C:$C,0))</f>
        <v>trans reduce regulated pollutants</v>
      </c>
      <c r="L30" s="192">
        <f>INDEX('Policy Characteristics'!F:F,MATCH(PolicyLevers!$C30,'Policy Characteristics'!$C:$C,0))</f>
        <v>0</v>
      </c>
      <c r="M30" s="192">
        <f>INDEX('Policy Characteristics'!G:G,MATCH(PolicyLevers!$C30,'Policy Characteristics'!$C:$C,0))</f>
        <v>1</v>
      </c>
      <c r="N30" s="247">
        <f>INDEX('Policy Characteristics'!H:H,MATCH(PolicyLevers!$C30,'Policy Characteristics'!$C:$C,0))</f>
        <v>0.02</v>
      </c>
      <c r="O30" s="191" t="str">
        <f>INDEX('Policy Characteristics'!I:I,MATCH(PolicyLevers!$C30,'Policy Characteristics'!$C:$C,0))</f>
        <v>% reduction in emissions</v>
      </c>
      <c r="P30" s="188" t="str">
        <f>INDEX('Policy Characteristics'!J:J,MATCH(PolicyLevers!$C30,'Policy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0" s="191" t="str">
        <f>INDEX('Policy Characteristics'!K:K,MATCH(PolicyLevers!$C30,'Policy Characteristics'!$C:$C,0))</f>
        <v>transportation-sector-main.html#conv-pol-stds</v>
      </c>
      <c r="R30" s="191" t="str">
        <f>INDEX('Policy Characteristics'!L:L,MATCH(PolicyLevers!$C30,'Policy Characteristics'!$C:$C,0))</f>
        <v>conventional-pollutant-standards.html</v>
      </c>
      <c r="S30" s="190">
        <f>INDEX('Policy Characteristics'!M:M,MATCH(PolicyLevers!$C30,'Policy Characteristics'!$C:$C,0))</f>
        <v>0</v>
      </c>
      <c r="T30" s="184">
        <f>INDEX('Policy Characteristics'!N:N,MATCH(PolicyLevers!$C30,'Policy Characteristics'!$C:$C,0))</f>
        <v>0</v>
      </c>
      <c r="U30" s="184">
        <f>INDEX('Policy Characteristics'!O:O,MATCH(PolicyLevers!$C30,'Policy Characteristics'!$C:$C,0))</f>
        <v>0</v>
      </c>
    </row>
    <row r="31" spans="1:21" s="184" customFormat="1" x14ac:dyDescent="0.25">
      <c r="A31" s="352" t="str">
        <f>INDEX('Policy Characteristics'!A:A,MATCH(PolicyLevers!$C31,'Policy Characteristics'!$C:$C,0))</f>
        <v>Transportation</v>
      </c>
      <c r="B31" s="356" t="str">
        <f>INDEX('Policy Characteristics'!B:B,MATCH(PolicyLevers!$C31,'Policy Characteristics'!$C:$C,0))</f>
        <v>Conventional Pollutant Standards</v>
      </c>
      <c r="C31" s="191" t="str">
        <f t="shared" si="1"/>
        <v>Percentage Reduction of Separately Regulated Pollutants</v>
      </c>
      <c r="D31" s="184" t="s">
        <v>343</v>
      </c>
      <c r="E31" s="184" t="s">
        <v>333</v>
      </c>
      <c r="F31" s="184" t="s">
        <v>343</v>
      </c>
      <c r="G31" s="184" t="s">
        <v>333</v>
      </c>
      <c r="H31" s="185">
        <v>329</v>
      </c>
      <c r="I31" s="363" t="s">
        <v>332</v>
      </c>
      <c r="J31" s="191" t="str">
        <f>INDEX('Policy Characteristics'!D:D,MATCH(PolicyLevers!$C31,'Policy Characteristics'!$C:$C,0))</f>
        <v>Conventional Pollutant Standard</v>
      </c>
      <c r="K31" s="191" t="str">
        <f>INDEX('Policy Characteristics'!E:E,MATCH(PolicyLevers!$C31,'Policy Characteristics'!$C:$C,0))</f>
        <v>trans reduce regulated pollutants</v>
      </c>
      <c r="L31" s="192">
        <f>INDEX('Policy Characteristics'!F:F,MATCH(PolicyLevers!$C31,'Policy Characteristics'!$C:$C,0))</f>
        <v>0</v>
      </c>
      <c r="M31" s="192">
        <f>INDEX('Policy Characteristics'!G:G,MATCH(PolicyLevers!$C31,'Policy Characteristics'!$C:$C,0))</f>
        <v>1</v>
      </c>
      <c r="N31" s="247">
        <f>INDEX('Policy Characteristics'!H:H,MATCH(PolicyLevers!$C31,'Policy Characteristics'!$C:$C,0))</f>
        <v>0.02</v>
      </c>
      <c r="O31" s="191" t="str">
        <f>INDEX('Policy Characteristics'!I:I,MATCH(PolicyLevers!$C31,'Policy Characteristics'!$C:$C,0))</f>
        <v>% reduction in emissions</v>
      </c>
      <c r="P31" s="188" t="str">
        <f>INDEX('Policy Characteristics'!J:J,MATCH(PolicyLevers!$C31,'Policy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1" s="191" t="str">
        <f>INDEX('Policy Characteristics'!K:K,MATCH(PolicyLevers!$C31,'Policy Characteristics'!$C:$C,0))</f>
        <v>transportation-sector-main.html#conv-pol-stds</v>
      </c>
      <c r="R31" s="191" t="str">
        <f>INDEX('Policy Characteristics'!L:L,MATCH(PolicyLevers!$C31,'Policy Characteristics'!$C:$C,0))</f>
        <v>conventional-pollutant-standards.html</v>
      </c>
      <c r="S31" s="190">
        <f>INDEX('Policy Characteristics'!M:M,MATCH(PolicyLevers!$C31,'Policy Characteristics'!$C:$C,0))</f>
        <v>0</v>
      </c>
      <c r="T31" s="184">
        <f>INDEX('Policy Characteristics'!N:N,MATCH(PolicyLevers!$C31,'Policy Characteristics'!$C:$C,0))</f>
        <v>0</v>
      </c>
      <c r="U31" s="184">
        <f>INDEX('Policy Characteristics'!O:O,MATCH(PolicyLevers!$C31,'Policy Characteristics'!$C:$C,0))</f>
        <v>0</v>
      </c>
    </row>
    <row r="32" spans="1:21" s="184" customFormat="1" x14ac:dyDescent="0.25">
      <c r="A32" s="352" t="str">
        <f>INDEX('Policy Characteristics'!A:A,MATCH(PolicyLevers!$C32,'Policy Characteristics'!$C:$C,0))</f>
        <v>Transportation</v>
      </c>
      <c r="B32" s="356" t="str">
        <f>INDEX('Policy Characteristics'!B:B,MATCH(PolicyLevers!$C32,'Policy Characteristics'!$C:$C,0))</f>
        <v>Conventional Pollutant Standards</v>
      </c>
      <c r="C32" s="191" t="str">
        <f t="shared" si="1"/>
        <v>Percentage Reduction of Separately Regulated Pollutants</v>
      </c>
      <c r="D32" s="184" t="s">
        <v>346</v>
      </c>
      <c r="E32" s="184" t="s">
        <v>308</v>
      </c>
      <c r="F32" s="184" t="s">
        <v>346</v>
      </c>
      <c r="G32" s="184" t="s">
        <v>309</v>
      </c>
      <c r="H32" s="185">
        <v>330</v>
      </c>
      <c r="I32" s="358" t="s">
        <v>310</v>
      </c>
      <c r="J32" s="191" t="str">
        <f>INDEX('Policy Characteristics'!D:D,MATCH(PolicyLevers!$C32,'Policy Characteristics'!$C:$C,0))</f>
        <v>Conventional Pollutant Standard</v>
      </c>
      <c r="K32" s="191" t="str">
        <f>INDEX('Policy Characteristics'!E:E,MATCH(PolicyLevers!$C32,'Policy Characteristics'!$C:$C,0))</f>
        <v>trans reduce regulated pollutants</v>
      </c>
      <c r="L32" s="192">
        <f>INDEX('Policy Characteristics'!F:F,MATCH(PolicyLevers!$C32,'Policy Characteristics'!$C:$C,0))</f>
        <v>0</v>
      </c>
      <c r="M32" s="192">
        <f>INDEX('Policy Characteristics'!G:G,MATCH(PolicyLevers!$C32,'Policy Characteristics'!$C:$C,0))</f>
        <v>1</v>
      </c>
      <c r="N32" s="247">
        <f>INDEX('Policy Characteristics'!H:H,MATCH(PolicyLevers!$C32,'Policy Characteristics'!$C:$C,0))</f>
        <v>0.02</v>
      </c>
      <c r="O32" s="191" t="str">
        <f>INDEX('Policy Characteristics'!I:I,MATCH(PolicyLevers!$C32,'Policy Characteristics'!$C:$C,0))</f>
        <v>% reduction in emissions</v>
      </c>
      <c r="P32" s="188" t="str">
        <f>INDEX('Policy Characteristics'!J:J,MATCH(PolicyLevers!$C32,'Policy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2" s="191" t="str">
        <f>INDEX('Policy Characteristics'!K:K,MATCH(PolicyLevers!$C32,'Policy Characteristics'!$C:$C,0))</f>
        <v>transportation-sector-main.html#conv-pol-stds</v>
      </c>
      <c r="R32" s="191" t="str">
        <f>INDEX('Policy Characteristics'!L:L,MATCH(PolicyLevers!$C32,'Policy Characteristics'!$C:$C,0))</f>
        <v>conventional-pollutant-standards.html</v>
      </c>
      <c r="S32" s="190">
        <f>INDEX('Policy Characteristics'!M:M,MATCH(PolicyLevers!$C32,'Policy Characteristics'!$C:$C,0))</f>
        <v>0</v>
      </c>
      <c r="T32" s="184">
        <f>INDEX('Policy Characteristics'!N:N,MATCH(PolicyLevers!$C32,'Policy Characteristics'!$C:$C,0))</f>
        <v>0</v>
      </c>
      <c r="U32" s="184">
        <f>INDEX('Policy Characteristics'!O:O,MATCH(PolicyLevers!$C32,'Policy Characteristics'!$C:$C,0))</f>
        <v>0</v>
      </c>
    </row>
    <row r="33" spans="1:21" s="184" customFormat="1" x14ac:dyDescent="0.25">
      <c r="A33" s="352" t="str">
        <f>INDEX('Policy Characteristics'!A:A,MATCH(PolicyLevers!$C33,'Policy Characteristics'!$C:$C,0))</f>
        <v>Transportation</v>
      </c>
      <c r="B33" s="356" t="str">
        <f>INDEX('Policy Characteristics'!B:B,MATCH(PolicyLevers!$C33,'Policy Characteristics'!$C:$C,0))</f>
        <v>Conventional Pollutant Standards</v>
      </c>
      <c r="C33" s="191" t="str">
        <f t="shared" ref="C33:C61" si="2">C$2</f>
        <v>Percentage Reduction of Separately Regulated Pollutants</v>
      </c>
      <c r="D33" s="184" t="s">
        <v>346</v>
      </c>
      <c r="E33" s="184" t="s">
        <v>17</v>
      </c>
      <c r="F33" s="184" t="s">
        <v>346</v>
      </c>
      <c r="G33" s="184" t="s">
        <v>17</v>
      </c>
      <c r="H33" s="185">
        <v>331</v>
      </c>
      <c r="I33" s="358" t="s">
        <v>310</v>
      </c>
      <c r="J33" s="191" t="str">
        <f>INDEX('Policy Characteristics'!D:D,MATCH(PolicyLevers!$C33,'Policy Characteristics'!$C:$C,0))</f>
        <v>Conventional Pollutant Standard</v>
      </c>
      <c r="K33" s="191" t="str">
        <f>INDEX('Policy Characteristics'!E:E,MATCH(PolicyLevers!$C33,'Policy Characteristics'!$C:$C,0))</f>
        <v>trans reduce regulated pollutants</v>
      </c>
      <c r="L33" s="192">
        <f>INDEX('Policy Characteristics'!F:F,MATCH(PolicyLevers!$C33,'Policy Characteristics'!$C:$C,0))</f>
        <v>0</v>
      </c>
      <c r="M33" s="192">
        <f>INDEX('Policy Characteristics'!G:G,MATCH(PolicyLevers!$C33,'Policy Characteristics'!$C:$C,0))</f>
        <v>1</v>
      </c>
      <c r="N33" s="247">
        <f>INDEX('Policy Characteristics'!H:H,MATCH(PolicyLevers!$C33,'Policy Characteristics'!$C:$C,0))</f>
        <v>0.02</v>
      </c>
      <c r="O33" s="191" t="str">
        <f>INDEX('Policy Characteristics'!I:I,MATCH(PolicyLevers!$C33,'Policy Characteristics'!$C:$C,0))</f>
        <v>% reduction in emissions</v>
      </c>
      <c r="P33" s="188" t="str">
        <f>INDEX('Policy Characteristics'!J:J,MATCH(PolicyLevers!$C33,'Policy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3" s="191" t="str">
        <f>INDEX('Policy Characteristics'!K:K,MATCH(PolicyLevers!$C33,'Policy Characteristics'!$C:$C,0))</f>
        <v>transportation-sector-main.html#conv-pol-stds</v>
      </c>
      <c r="R33" s="191" t="str">
        <f>INDEX('Policy Characteristics'!L:L,MATCH(PolicyLevers!$C33,'Policy Characteristics'!$C:$C,0))</f>
        <v>conventional-pollutant-standards.html</v>
      </c>
      <c r="S33" s="190">
        <f>INDEX('Policy Characteristics'!M:M,MATCH(PolicyLevers!$C33,'Policy Characteristics'!$C:$C,0))</f>
        <v>0</v>
      </c>
      <c r="T33" s="184">
        <f>INDEX('Policy Characteristics'!N:N,MATCH(PolicyLevers!$C33,'Policy Characteristics'!$C:$C,0))</f>
        <v>0</v>
      </c>
      <c r="U33" s="184">
        <f>INDEX('Policy Characteristics'!O:O,MATCH(PolicyLevers!$C33,'Policy Characteristics'!$C:$C,0))</f>
        <v>0</v>
      </c>
    </row>
    <row r="34" spans="1:21" s="184" customFormat="1" x14ac:dyDescent="0.25">
      <c r="A34" s="352" t="str">
        <f>INDEX('Policy Characteristics'!A:A,MATCH(PolicyLevers!$C34,'Policy Characteristics'!$C:$C,0))</f>
        <v>Transportation</v>
      </c>
      <c r="B34" s="356" t="str">
        <f>INDEX('Policy Characteristics'!B:B,MATCH(PolicyLevers!$C34,'Policy Characteristics'!$C:$C,0))</f>
        <v>Conventional Pollutant Standards</v>
      </c>
      <c r="C34" s="191" t="str">
        <f t="shared" si="2"/>
        <v>Percentage Reduction of Separately Regulated Pollutants</v>
      </c>
      <c r="D34" s="184" t="s">
        <v>346</v>
      </c>
      <c r="E34" s="184" t="s">
        <v>318</v>
      </c>
      <c r="F34" s="184" t="s">
        <v>346</v>
      </c>
      <c r="G34" s="184" t="s">
        <v>318</v>
      </c>
      <c r="H34" s="185">
        <v>332</v>
      </c>
      <c r="I34" s="358" t="s">
        <v>310</v>
      </c>
      <c r="J34" s="191" t="str">
        <f>INDEX('Policy Characteristics'!D:D,MATCH(PolicyLevers!$C34,'Policy Characteristics'!$C:$C,0))</f>
        <v>Conventional Pollutant Standard</v>
      </c>
      <c r="K34" s="191" t="str">
        <f>INDEX('Policy Characteristics'!E:E,MATCH(PolicyLevers!$C34,'Policy Characteristics'!$C:$C,0))</f>
        <v>trans reduce regulated pollutants</v>
      </c>
      <c r="L34" s="192">
        <f>INDEX('Policy Characteristics'!F:F,MATCH(PolicyLevers!$C34,'Policy Characteristics'!$C:$C,0))</f>
        <v>0</v>
      </c>
      <c r="M34" s="192">
        <f>INDEX('Policy Characteristics'!G:G,MATCH(PolicyLevers!$C34,'Policy Characteristics'!$C:$C,0))</f>
        <v>1</v>
      </c>
      <c r="N34" s="247">
        <f>INDEX('Policy Characteristics'!H:H,MATCH(PolicyLevers!$C34,'Policy Characteristics'!$C:$C,0))</f>
        <v>0.02</v>
      </c>
      <c r="O34" s="191" t="str">
        <f>INDEX('Policy Characteristics'!I:I,MATCH(PolicyLevers!$C34,'Policy Characteristics'!$C:$C,0))</f>
        <v>% reduction in emissions</v>
      </c>
      <c r="P34" s="188" t="str">
        <f>INDEX('Policy Characteristics'!J:J,MATCH(PolicyLevers!$C34,'Policy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4" s="191" t="str">
        <f>INDEX('Policy Characteristics'!K:K,MATCH(PolicyLevers!$C34,'Policy Characteristics'!$C:$C,0))</f>
        <v>transportation-sector-main.html#conv-pol-stds</v>
      </c>
      <c r="R34" s="191" t="str">
        <f>INDEX('Policy Characteristics'!L:L,MATCH(PolicyLevers!$C34,'Policy Characteristics'!$C:$C,0))</f>
        <v>conventional-pollutant-standards.html</v>
      </c>
      <c r="S34" s="190">
        <f>INDEX('Policy Characteristics'!M:M,MATCH(PolicyLevers!$C34,'Policy Characteristics'!$C:$C,0))</f>
        <v>0</v>
      </c>
      <c r="T34" s="184">
        <f>INDEX('Policy Characteristics'!N:N,MATCH(PolicyLevers!$C34,'Policy Characteristics'!$C:$C,0))</f>
        <v>0</v>
      </c>
      <c r="U34" s="184">
        <f>INDEX('Policy Characteristics'!O:O,MATCH(PolicyLevers!$C34,'Policy Characteristics'!$C:$C,0))</f>
        <v>0</v>
      </c>
    </row>
    <row r="35" spans="1:21" s="184" customFormat="1" x14ac:dyDescent="0.25">
      <c r="A35" s="352" t="str">
        <f>INDEX('Policy Characteristics'!A:A,MATCH(PolicyLevers!$C35,'Policy Characteristics'!$C:$C,0))</f>
        <v>Transportation</v>
      </c>
      <c r="B35" s="356" t="str">
        <f>INDEX('Policy Characteristics'!B:B,MATCH(PolicyLevers!$C35,'Policy Characteristics'!$C:$C,0))</f>
        <v>Conventional Pollutant Standards</v>
      </c>
      <c r="C35" s="191" t="str">
        <f t="shared" si="2"/>
        <v>Percentage Reduction of Separately Regulated Pollutants</v>
      </c>
      <c r="D35" s="184" t="s">
        <v>346</v>
      </c>
      <c r="E35" s="184" t="s">
        <v>320</v>
      </c>
      <c r="F35" s="184" t="s">
        <v>346</v>
      </c>
      <c r="G35" s="184" t="s">
        <v>320</v>
      </c>
      <c r="H35" s="185">
        <v>333</v>
      </c>
      <c r="I35" s="358" t="s">
        <v>310</v>
      </c>
      <c r="J35" s="191" t="str">
        <f>INDEX('Policy Characteristics'!D:D,MATCH(PolicyLevers!$C35,'Policy Characteristics'!$C:$C,0))</f>
        <v>Conventional Pollutant Standard</v>
      </c>
      <c r="K35" s="191" t="str">
        <f>INDEX('Policy Characteristics'!E:E,MATCH(PolicyLevers!$C35,'Policy Characteristics'!$C:$C,0))</f>
        <v>trans reduce regulated pollutants</v>
      </c>
      <c r="L35" s="192">
        <f>INDEX('Policy Characteristics'!F:F,MATCH(PolicyLevers!$C35,'Policy Characteristics'!$C:$C,0))</f>
        <v>0</v>
      </c>
      <c r="M35" s="192">
        <f>INDEX('Policy Characteristics'!G:G,MATCH(PolicyLevers!$C35,'Policy Characteristics'!$C:$C,0))</f>
        <v>1</v>
      </c>
      <c r="N35" s="247">
        <f>INDEX('Policy Characteristics'!H:H,MATCH(PolicyLevers!$C35,'Policy Characteristics'!$C:$C,0))</f>
        <v>0.02</v>
      </c>
      <c r="O35" s="191" t="str">
        <f>INDEX('Policy Characteristics'!I:I,MATCH(PolicyLevers!$C35,'Policy Characteristics'!$C:$C,0))</f>
        <v>% reduction in emissions</v>
      </c>
      <c r="P35" s="188" t="str">
        <f>INDEX('Policy Characteristics'!J:J,MATCH(PolicyLevers!$C35,'Policy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5" s="191" t="str">
        <f>INDEX('Policy Characteristics'!K:K,MATCH(PolicyLevers!$C35,'Policy Characteristics'!$C:$C,0))</f>
        <v>transportation-sector-main.html#conv-pol-stds</v>
      </c>
      <c r="R35" s="191" t="str">
        <f>INDEX('Policy Characteristics'!L:L,MATCH(PolicyLevers!$C35,'Policy Characteristics'!$C:$C,0))</f>
        <v>conventional-pollutant-standards.html</v>
      </c>
      <c r="S35" s="190">
        <f>INDEX('Policy Characteristics'!M:M,MATCH(PolicyLevers!$C35,'Policy Characteristics'!$C:$C,0))</f>
        <v>0</v>
      </c>
      <c r="T35" s="184">
        <f>INDEX('Policy Characteristics'!N:N,MATCH(PolicyLevers!$C35,'Policy Characteristics'!$C:$C,0))</f>
        <v>0</v>
      </c>
      <c r="U35" s="184">
        <f>INDEX('Policy Characteristics'!O:O,MATCH(PolicyLevers!$C35,'Policy Characteristics'!$C:$C,0))</f>
        <v>0</v>
      </c>
    </row>
    <row r="36" spans="1:21" s="184" customFormat="1" x14ac:dyDescent="0.25">
      <c r="A36" s="352" t="str">
        <f>INDEX('Policy Characteristics'!A:A,MATCH(PolicyLevers!$C36,'Policy Characteristics'!$C:$C,0))</f>
        <v>Transportation</v>
      </c>
      <c r="B36" s="356" t="str">
        <f>INDEX('Policy Characteristics'!B:B,MATCH(PolicyLevers!$C36,'Policy Characteristics'!$C:$C,0))</f>
        <v>Conventional Pollutant Standards</v>
      </c>
      <c r="C36" s="191" t="str">
        <f t="shared" si="2"/>
        <v>Percentage Reduction of Separately Regulated Pollutants</v>
      </c>
      <c r="D36" s="184" t="s">
        <v>346</v>
      </c>
      <c r="E36" s="184" t="s">
        <v>322</v>
      </c>
      <c r="F36" s="184" t="s">
        <v>346</v>
      </c>
      <c r="G36" s="184" t="s">
        <v>323</v>
      </c>
      <c r="H36" s="185">
        <v>334</v>
      </c>
      <c r="I36" s="358" t="s">
        <v>310</v>
      </c>
      <c r="J36" s="191" t="str">
        <f>INDEX('Policy Characteristics'!D:D,MATCH(PolicyLevers!$C36,'Policy Characteristics'!$C:$C,0))</f>
        <v>Conventional Pollutant Standard</v>
      </c>
      <c r="K36" s="191" t="str">
        <f>INDEX('Policy Characteristics'!E:E,MATCH(PolicyLevers!$C36,'Policy Characteristics'!$C:$C,0))</f>
        <v>trans reduce regulated pollutants</v>
      </c>
      <c r="L36" s="192">
        <f>INDEX('Policy Characteristics'!F:F,MATCH(PolicyLevers!$C36,'Policy Characteristics'!$C:$C,0))</f>
        <v>0</v>
      </c>
      <c r="M36" s="192">
        <f>INDEX('Policy Characteristics'!G:G,MATCH(PolicyLevers!$C36,'Policy Characteristics'!$C:$C,0))</f>
        <v>1</v>
      </c>
      <c r="N36" s="247">
        <f>INDEX('Policy Characteristics'!H:H,MATCH(PolicyLevers!$C36,'Policy Characteristics'!$C:$C,0))</f>
        <v>0.02</v>
      </c>
      <c r="O36" s="191" t="str">
        <f>INDEX('Policy Characteristics'!I:I,MATCH(PolicyLevers!$C36,'Policy Characteristics'!$C:$C,0))</f>
        <v>% reduction in emissions</v>
      </c>
      <c r="P36" s="188" t="str">
        <f>INDEX('Policy Characteristics'!J:J,MATCH(PolicyLevers!$C36,'Policy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6" s="191" t="str">
        <f>INDEX('Policy Characteristics'!K:K,MATCH(PolicyLevers!$C36,'Policy Characteristics'!$C:$C,0))</f>
        <v>transportation-sector-main.html#conv-pol-stds</v>
      </c>
      <c r="R36" s="191" t="str">
        <f>INDEX('Policy Characteristics'!L:L,MATCH(PolicyLevers!$C36,'Policy Characteristics'!$C:$C,0))</f>
        <v>conventional-pollutant-standards.html</v>
      </c>
      <c r="S36" s="190">
        <f>INDEX('Policy Characteristics'!M:M,MATCH(PolicyLevers!$C36,'Policy Characteristics'!$C:$C,0))</f>
        <v>0</v>
      </c>
      <c r="T36" s="184">
        <f>INDEX('Policy Characteristics'!N:N,MATCH(PolicyLevers!$C36,'Policy Characteristics'!$C:$C,0))</f>
        <v>0</v>
      </c>
      <c r="U36" s="184">
        <f>INDEX('Policy Characteristics'!O:O,MATCH(PolicyLevers!$C36,'Policy Characteristics'!$C:$C,0))</f>
        <v>0</v>
      </c>
    </row>
    <row r="37" spans="1:21" s="184" customFormat="1" x14ac:dyDescent="0.25">
      <c r="A37" s="352" t="str">
        <f>INDEX('Policy Characteristics'!A:A,MATCH(PolicyLevers!$C37,'Policy Characteristics'!$C:$C,0))</f>
        <v>Transportation</v>
      </c>
      <c r="B37" s="356" t="str">
        <f>INDEX('Policy Characteristics'!B:B,MATCH(PolicyLevers!$C37,'Policy Characteristics'!$C:$C,0))</f>
        <v>Conventional Pollutant Standards</v>
      </c>
      <c r="C37" s="191" t="str">
        <f t="shared" si="2"/>
        <v>Percentage Reduction of Separately Regulated Pollutants</v>
      </c>
      <c r="D37" s="184" t="s">
        <v>346</v>
      </c>
      <c r="E37" s="184" t="s">
        <v>325</v>
      </c>
      <c r="F37" s="184" t="s">
        <v>346</v>
      </c>
      <c r="G37" s="184" t="s">
        <v>325</v>
      </c>
      <c r="H37" s="185">
        <v>335</v>
      </c>
      <c r="I37" s="363" t="s">
        <v>332</v>
      </c>
      <c r="J37" s="191" t="str">
        <f>INDEX('Policy Characteristics'!D:D,MATCH(PolicyLevers!$C37,'Policy Characteristics'!$C:$C,0))</f>
        <v>Conventional Pollutant Standard</v>
      </c>
      <c r="K37" s="191" t="str">
        <f>INDEX('Policy Characteristics'!E:E,MATCH(PolicyLevers!$C37,'Policy Characteristics'!$C:$C,0))</f>
        <v>trans reduce regulated pollutants</v>
      </c>
      <c r="L37" s="192">
        <f>INDEX('Policy Characteristics'!F:F,MATCH(PolicyLevers!$C37,'Policy Characteristics'!$C:$C,0))</f>
        <v>0</v>
      </c>
      <c r="M37" s="192">
        <f>INDEX('Policy Characteristics'!G:G,MATCH(PolicyLevers!$C37,'Policy Characteristics'!$C:$C,0))</f>
        <v>1</v>
      </c>
      <c r="N37" s="247">
        <f>INDEX('Policy Characteristics'!H:H,MATCH(PolicyLevers!$C37,'Policy Characteristics'!$C:$C,0))</f>
        <v>0.02</v>
      </c>
      <c r="O37" s="191" t="str">
        <f>INDEX('Policy Characteristics'!I:I,MATCH(PolicyLevers!$C37,'Policy Characteristics'!$C:$C,0))</f>
        <v>% reduction in emissions</v>
      </c>
      <c r="P37" s="188" t="str">
        <f>INDEX('Policy Characteristics'!J:J,MATCH(PolicyLevers!$C37,'Policy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7" s="191" t="str">
        <f>INDEX('Policy Characteristics'!K:K,MATCH(PolicyLevers!$C37,'Policy Characteristics'!$C:$C,0))</f>
        <v>transportation-sector-main.html#conv-pol-stds</v>
      </c>
      <c r="R37" s="191" t="str">
        <f>INDEX('Policy Characteristics'!L:L,MATCH(PolicyLevers!$C37,'Policy Characteristics'!$C:$C,0))</f>
        <v>conventional-pollutant-standards.html</v>
      </c>
      <c r="S37" s="190">
        <f>INDEX('Policy Characteristics'!M:M,MATCH(PolicyLevers!$C37,'Policy Characteristics'!$C:$C,0))</f>
        <v>0</v>
      </c>
      <c r="T37" s="184">
        <f>INDEX('Policy Characteristics'!N:N,MATCH(PolicyLevers!$C37,'Policy Characteristics'!$C:$C,0))</f>
        <v>0</v>
      </c>
      <c r="U37" s="184">
        <f>INDEX('Policy Characteristics'!O:O,MATCH(PolicyLevers!$C37,'Policy Characteristics'!$C:$C,0))</f>
        <v>0</v>
      </c>
    </row>
    <row r="38" spans="1:21" s="184" customFormat="1" x14ac:dyDescent="0.25">
      <c r="A38" s="352" t="str">
        <f>INDEX('Policy Characteristics'!A:A,MATCH(PolicyLevers!$C38,'Policy Characteristics'!$C:$C,0))</f>
        <v>Transportation</v>
      </c>
      <c r="B38" s="356" t="str">
        <f>INDEX('Policy Characteristics'!B:B,MATCH(PolicyLevers!$C38,'Policy Characteristics'!$C:$C,0))</f>
        <v>Conventional Pollutant Standards</v>
      </c>
      <c r="C38" s="191" t="str">
        <f t="shared" si="2"/>
        <v>Percentage Reduction of Separately Regulated Pollutants</v>
      </c>
      <c r="D38" s="184" t="s">
        <v>346</v>
      </c>
      <c r="E38" s="184" t="s">
        <v>327</v>
      </c>
      <c r="F38" s="184" t="s">
        <v>346</v>
      </c>
      <c r="G38" s="184" t="s">
        <v>327</v>
      </c>
      <c r="H38" s="185">
        <v>336</v>
      </c>
      <c r="I38" s="358" t="s">
        <v>310</v>
      </c>
      <c r="J38" s="191" t="str">
        <f>INDEX('Policy Characteristics'!D:D,MATCH(PolicyLevers!$C38,'Policy Characteristics'!$C:$C,0))</f>
        <v>Conventional Pollutant Standard</v>
      </c>
      <c r="K38" s="191" t="str">
        <f>INDEX('Policy Characteristics'!E:E,MATCH(PolicyLevers!$C38,'Policy Characteristics'!$C:$C,0))</f>
        <v>trans reduce regulated pollutants</v>
      </c>
      <c r="L38" s="192">
        <f>INDEX('Policy Characteristics'!F:F,MATCH(PolicyLevers!$C38,'Policy Characteristics'!$C:$C,0))</f>
        <v>0</v>
      </c>
      <c r="M38" s="192">
        <f>INDEX('Policy Characteristics'!G:G,MATCH(PolicyLevers!$C38,'Policy Characteristics'!$C:$C,0))</f>
        <v>1</v>
      </c>
      <c r="N38" s="247">
        <f>INDEX('Policy Characteristics'!H:H,MATCH(PolicyLevers!$C38,'Policy Characteristics'!$C:$C,0))</f>
        <v>0.02</v>
      </c>
      <c r="O38" s="191" t="str">
        <f>INDEX('Policy Characteristics'!I:I,MATCH(PolicyLevers!$C38,'Policy Characteristics'!$C:$C,0))</f>
        <v>% reduction in emissions</v>
      </c>
      <c r="P38" s="188" t="str">
        <f>INDEX('Policy Characteristics'!J:J,MATCH(PolicyLevers!$C38,'Policy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8" s="191" t="str">
        <f>INDEX('Policy Characteristics'!K:K,MATCH(PolicyLevers!$C38,'Policy Characteristics'!$C:$C,0))</f>
        <v>transportation-sector-main.html#conv-pol-stds</v>
      </c>
      <c r="R38" s="191" t="str">
        <f>INDEX('Policy Characteristics'!L:L,MATCH(PolicyLevers!$C38,'Policy Characteristics'!$C:$C,0))</f>
        <v>conventional-pollutant-standards.html</v>
      </c>
      <c r="S38" s="190">
        <f>INDEX('Policy Characteristics'!M:M,MATCH(PolicyLevers!$C38,'Policy Characteristics'!$C:$C,0))</f>
        <v>0</v>
      </c>
      <c r="T38" s="184">
        <f>INDEX('Policy Characteristics'!N:N,MATCH(PolicyLevers!$C38,'Policy Characteristics'!$C:$C,0))</f>
        <v>0</v>
      </c>
      <c r="U38" s="184">
        <f>INDEX('Policy Characteristics'!O:O,MATCH(PolicyLevers!$C38,'Policy Characteristics'!$C:$C,0))</f>
        <v>0</v>
      </c>
    </row>
    <row r="39" spans="1:21" s="184" customFormat="1" x14ac:dyDescent="0.25">
      <c r="A39" s="352" t="str">
        <f>INDEX('Policy Characteristics'!A:A,MATCH(PolicyLevers!$C39,'Policy Characteristics'!$C:$C,0))</f>
        <v>Transportation</v>
      </c>
      <c r="B39" s="356" t="str">
        <f>INDEX('Policy Characteristics'!B:B,MATCH(PolicyLevers!$C39,'Policy Characteristics'!$C:$C,0))</f>
        <v>Conventional Pollutant Standards</v>
      </c>
      <c r="C39" s="191" t="str">
        <f t="shared" si="2"/>
        <v>Percentage Reduction of Separately Regulated Pollutants</v>
      </c>
      <c r="D39" s="184" t="s">
        <v>346</v>
      </c>
      <c r="E39" s="184" t="s">
        <v>329</v>
      </c>
      <c r="F39" s="184" t="s">
        <v>346</v>
      </c>
      <c r="G39" s="184" t="s">
        <v>329</v>
      </c>
      <c r="H39" s="185">
        <v>337</v>
      </c>
      <c r="I39" s="358" t="s">
        <v>310</v>
      </c>
      <c r="J39" s="191" t="str">
        <f>INDEX('Policy Characteristics'!D:D,MATCH(PolicyLevers!$C39,'Policy Characteristics'!$C:$C,0))</f>
        <v>Conventional Pollutant Standard</v>
      </c>
      <c r="K39" s="191" t="str">
        <f>INDEX('Policy Characteristics'!E:E,MATCH(PolicyLevers!$C39,'Policy Characteristics'!$C:$C,0))</f>
        <v>trans reduce regulated pollutants</v>
      </c>
      <c r="L39" s="192">
        <f>INDEX('Policy Characteristics'!F:F,MATCH(PolicyLevers!$C39,'Policy Characteristics'!$C:$C,0))</f>
        <v>0</v>
      </c>
      <c r="M39" s="192">
        <f>INDEX('Policy Characteristics'!G:G,MATCH(PolicyLevers!$C39,'Policy Characteristics'!$C:$C,0))</f>
        <v>1</v>
      </c>
      <c r="N39" s="247">
        <f>INDEX('Policy Characteristics'!H:H,MATCH(PolicyLevers!$C39,'Policy Characteristics'!$C:$C,0))</f>
        <v>0.02</v>
      </c>
      <c r="O39" s="191" t="str">
        <f>INDEX('Policy Characteristics'!I:I,MATCH(PolicyLevers!$C39,'Policy Characteristics'!$C:$C,0))</f>
        <v>% reduction in emissions</v>
      </c>
      <c r="P39" s="188" t="str">
        <f>INDEX('Policy Characteristics'!J:J,MATCH(PolicyLevers!$C39,'Policy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9" s="191" t="str">
        <f>INDEX('Policy Characteristics'!K:K,MATCH(PolicyLevers!$C39,'Policy Characteristics'!$C:$C,0))</f>
        <v>transportation-sector-main.html#conv-pol-stds</v>
      </c>
      <c r="R39" s="191" t="str">
        <f>INDEX('Policy Characteristics'!L:L,MATCH(PolicyLevers!$C39,'Policy Characteristics'!$C:$C,0))</f>
        <v>conventional-pollutant-standards.html</v>
      </c>
      <c r="S39" s="190">
        <f>INDEX('Policy Characteristics'!M:M,MATCH(PolicyLevers!$C39,'Policy Characteristics'!$C:$C,0))</f>
        <v>0</v>
      </c>
      <c r="T39" s="184">
        <f>INDEX('Policy Characteristics'!N:N,MATCH(PolicyLevers!$C39,'Policy Characteristics'!$C:$C,0))</f>
        <v>0</v>
      </c>
      <c r="U39" s="184">
        <f>INDEX('Policy Characteristics'!O:O,MATCH(PolicyLevers!$C39,'Policy Characteristics'!$C:$C,0))</f>
        <v>0</v>
      </c>
    </row>
    <row r="40" spans="1:21" s="184" customFormat="1" x14ac:dyDescent="0.25">
      <c r="A40" s="352" t="str">
        <f>INDEX('Policy Characteristics'!A:A,MATCH(PolicyLevers!$C40,'Policy Characteristics'!$C:$C,0))</f>
        <v>Transportation</v>
      </c>
      <c r="B40" s="356" t="str">
        <f>INDEX('Policy Characteristics'!B:B,MATCH(PolicyLevers!$C40,'Policy Characteristics'!$C:$C,0))</f>
        <v>Conventional Pollutant Standards</v>
      </c>
      <c r="C40" s="191" t="str">
        <f t="shared" si="2"/>
        <v>Percentage Reduction of Separately Regulated Pollutants</v>
      </c>
      <c r="D40" s="184" t="s">
        <v>346</v>
      </c>
      <c r="E40" s="184" t="s">
        <v>331</v>
      </c>
      <c r="F40" s="184" t="s">
        <v>346</v>
      </c>
      <c r="G40" s="184" t="s">
        <v>331</v>
      </c>
      <c r="H40" s="185">
        <v>338</v>
      </c>
      <c r="I40" s="363" t="s">
        <v>332</v>
      </c>
      <c r="J40" s="191" t="str">
        <f>INDEX('Policy Characteristics'!D:D,MATCH(PolicyLevers!$C40,'Policy Characteristics'!$C:$C,0))</f>
        <v>Conventional Pollutant Standard</v>
      </c>
      <c r="K40" s="191" t="str">
        <f>INDEX('Policy Characteristics'!E:E,MATCH(PolicyLevers!$C40,'Policy Characteristics'!$C:$C,0))</f>
        <v>trans reduce regulated pollutants</v>
      </c>
      <c r="L40" s="192">
        <f>INDEX('Policy Characteristics'!F:F,MATCH(PolicyLevers!$C40,'Policy Characteristics'!$C:$C,0))</f>
        <v>0</v>
      </c>
      <c r="M40" s="192">
        <f>INDEX('Policy Characteristics'!G:G,MATCH(PolicyLevers!$C40,'Policy Characteristics'!$C:$C,0))</f>
        <v>1</v>
      </c>
      <c r="N40" s="247">
        <f>INDEX('Policy Characteristics'!H:H,MATCH(PolicyLevers!$C40,'Policy Characteristics'!$C:$C,0))</f>
        <v>0.02</v>
      </c>
      <c r="O40" s="191" t="str">
        <f>INDEX('Policy Characteristics'!I:I,MATCH(PolicyLevers!$C40,'Policy Characteristics'!$C:$C,0))</f>
        <v>% reduction in emissions</v>
      </c>
      <c r="P40" s="188" t="str">
        <f>INDEX('Policy Characteristics'!J:J,MATCH(PolicyLevers!$C40,'Policy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0" s="191" t="str">
        <f>INDEX('Policy Characteristics'!K:K,MATCH(PolicyLevers!$C40,'Policy Characteristics'!$C:$C,0))</f>
        <v>transportation-sector-main.html#conv-pol-stds</v>
      </c>
      <c r="R40" s="191" t="str">
        <f>INDEX('Policy Characteristics'!L:L,MATCH(PolicyLevers!$C40,'Policy Characteristics'!$C:$C,0))</f>
        <v>conventional-pollutant-standards.html</v>
      </c>
      <c r="S40" s="190">
        <f>INDEX('Policy Characteristics'!M:M,MATCH(PolicyLevers!$C40,'Policy Characteristics'!$C:$C,0))</f>
        <v>0</v>
      </c>
      <c r="T40" s="184">
        <f>INDEX('Policy Characteristics'!N:N,MATCH(PolicyLevers!$C40,'Policy Characteristics'!$C:$C,0))</f>
        <v>0</v>
      </c>
      <c r="U40" s="184">
        <f>INDEX('Policy Characteristics'!O:O,MATCH(PolicyLevers!$C40,'Policy Characteristics'!$C:$C,0))</f>
        <v>0</v>
      </c>
    </row>
    <row r="41" spans="1:21" s="184" customFormat="1" x14ac:dyDescent="0.25">
      <c r="A41" s="352" t="str">
        <f>INDEX('Policy Characteristics'!A:A,MATCH(PolicyLevers!$C41,'Policy Characteristics'!$C:$C,0))</f>
        <v>Transportation</v>
      </c>
      <c r="B41" s="356" t="str">
        <f>INDEX('Policy Characteristics'!B:B,MATCH(PolicyLevers!$C41,'Policy Characteristics'!$C:$C,0))</f>
        <v>Conventional Pollutant Standards</v>
      </c>
      <c r="C41" s="191" t="str">
        <f t="shared" si="2"/>
        <v>Percentage Reduction of Separately Regulated Pollutants</v>
      </c>
      <c r="D41" s="184" t="s">
        <v>346</v>
      </c>
      <c r="E41" s="184" t="s">
        <v>333</v>
      </c>
      <c r="F41" s="184" t="s">
        <v>346</v>
      </c>
      <c r="G41" s="184" t="s">
        <v>333</v>
      </c>
      <c r="H41" s="185">
        <v>339</v>
      </c>
      <c r="I41" s="363" t="s">
        <v>332</v>
      </c>
      <c r="J41" s="191" t="str">
        <f>INDEX('Policy Characteristics'!D:D,MATCH(PolicyLevers!$C41,'Policy Characteristics'!$C:$C,0))</f>
        <v>Conventional Pollutant Standard</v>
      </c>
      <c r="K41" s="191" t="str">
        <f>INDEX('Policy Characteristics'!E:E,MATCH(PolicyLevers!$C41,'Policy Characteristics'!$C:$C,0))</f>
        <v>trans reduce regulated pollutants</v>
      </c>
      <c r="L41" s="192">
        <f>INDEX('Policy Characteristics'!F:F,MATCH(PolicyLevers!$C41,'Policy Characteristics'!$C:$C,0))</f>
        <v>0</v>
      </c>
      <c r="M41" s="192">
        <f>INDEX('Policy Characteristics'!G:G,MATCH(PolicyLevers!$C41,'Policy Characteristics'!$C:$C,0))</f>
        <v>1</v>
      </c>
      <c r="N41" s="247">
        <f>INDEX('Policy Characteristics'!H:H,MATCH(PolicyLevers!$C41,'Policy Characteristics'!$C:$C,0))</f>
        <v>0.02</v>
      </c>
      <c r="O41" s="191" t="str">
        <f>INDEX('Policy Characteristics'!I:I,MATCH(PolicyLevers!$C41,'Policy Characteristics'!$C:$C,0))</f>
        <v>% reduction in emissions</v>
      </c>
      <c r="P41" s="188" t="str">
        <f>INDEX('Policy Characteristics'!J:J,MATCH(PolicyLevers!$C41,'Policy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1" s="191" t="str">
        <f>INDEX('Policy Characteristics'!K:K,MATCH(PolicyLevers!$C41,'Policy Characteristics'!$C:$C,0))</f>
        <v>transportation-sector-main.html#conv-pol-stds</v>
      </c>
      <c r="R41" s="191" t="str">
        <f>INDEX('Policy Characteristics'!L:L,MATCH(PolicyLevers!$C41,'Policy Characteristics'!$C:$C,0))</f>
        <v>conventional-pollutant-standards.html</v>
      </c>
      <c r="S41" s="190">
        <f>INDEX('Policy Characteristics'!M:M,MATCH(PolicyLevers!$C41,'Policy Characteristics'!$C:$C,0))</f>
        <v>0</v>
      </c>
      <c r="T41" s="184">
        <f>INDEX('Policy Characteristics'!N:N,MATCH(PolicyLevers!$C41,'Policy Characteristics'!$C:$C,0))</f>
        <v>0</v>
      </c>
      <c r="U41" s="184">
        <f>INDEX('Policy Characteristics'!O:O,MATCH(PolicyLevers!$C41,'Policy Characteristics'!$C:$C,0))</f>
        <v>0</v>
      </c>
    </row>
    <row r="42" spans="1:21" s="184" customFormat="1" x14ac:dyDescent="0.25">
      <c r="A42" s="352" t="str">
        <f>INDEX('Policy Characteristics'!A:A,MATCH(PolicyLevers!$C42,'Policy Characteristics'!$C:$C,0))</f>
        <v>Transportation</v>
      </c>
      <c r="B42" s="356" t="str">
        <f>INDEX('Policy Characteristics'!B:B,MATCH(PolicyLevers!$C42,'Policy Characteristics'!$C:$C,0))</f>
        <v>Conventional Pollutant Standards</v>
      </c>
      <c r="C42" s="191" t="str">
        <f t="shared" si="2"/>
        <v>Percentage Reduction of Separately Regulated Pollutants</v>
      </c>
      <c r="D42" s="184" t="s">
        <v>354</v>
      </c>
      <c r="E42" s="184" t="s">
        <v>308</v>
      </c>
      <c r="F42" s="184" t="s">
        <v>354</v>
      </c>
      <c r="G42" s="184" t="s">
        <v>309</v>
      </c>
      <c r="H42" s="185">
        <v>340</v>
      </c>
      <c r="I42" s="358" t="s">
        <v>310</v>
      </c>
      <c r="J42" s="191" t="str">
        <f>INDEX('Policy Characteristics'!D:D,MATCH(PolicyLevers!$C42,'Policy Characteristics'!$C:$C,0))</f>
        <v>Conventional Pollutant Standard</v>
      </c>
      <c r="K42" s="191" t="str">
        <f>INDEX('Policy Characteristics'!E:E,MATCH(PolicyLevers!$C42,'Policy Characteristics'!$C:$C,0))</f>
        <v>trans reduce regulated pollutants</v>
      </c>
      <c r="L42" s="192">
        <f>INDEX('Policy Characteristics'!F:F,MATCH(PolicyLevers!$C42,'Policy Characteristics'!$C:$C,0))</f>
        <v>0</v>
      </c>
      <c r="M42" s="192">
        <f>INDEX('Policy Characteristics'!G:G,MATCH(PolicyLevers!$C42,'Policy Characteristics'!$C:$C,0))</f>
        <v>1</v>
      </c>
      <c r="N42" s="247">
        <f>INDEX('Policy Characteristics'!H:H,MATCH(PolicyLevers!$C42,'Policy Characteristics'!$C:$C,0))</f>
        <v>0.02</v>
      </c>
      <c r="O42" s="191" t="str">
        <f>INDEX('Policy Characteristics'!I:I,MATCH(PolicyLevers!$C42,'Policy Characteristics'!$C:$C,0))</f>
        <v>% reduction in emissions</v>
      </c>
      <c r="P42" s="188" t="str">
        <f>INDEX('Policy Characteristics'!J:J,MATCH(PolicyLevers!$C42,'Policy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2" s="191" t="str">
        <f>INDEX('Policy Characteristics'!K:K,MATCH(PolicyLevers!$C42,'Policy Characteristics'!$C:$C,0))</f>
        <v>transportation-sector-main.html#conv-pol-stds</v>
      </c>
      <c r="R42" s="191" t="str">
        <f>INDEX('Policy Characteristics'!L:L,MATCH(PolicyLevers!$C42,'Policy Characteristics'!$C:$C,0))</f>
        <v>conventional-pollutant-standards.html</v>
      </c>
      <c r="S42" s="190">
        <f>INDEX('Policy Characteristics'!M:M,MATCH(PolicyLevers!$C42,'Policy Characteristics'!$C:$C,0))</f>
        <v>0</v>
      </c>
      <c r="T42" s="184">
        <f>INDEX('Policy Characteristics'!N:N,MATCH(PolicyLevers!$C42,'Policy Characteristics'!$C:$C,0))</f>
        <v>0</v>
      </c>
      <c r="U42" s="184">
        <f>INDEX('Policy Characteristics'!O:O,MATCH(PolicyLevers!$C42,'Policy Characteristics'!$C:$C,0))</f>
        <v>0</v>
      </c>
    </row>
    <row r="43" spans="1:21" s="184" customFormat="1" x14ac:dyDescent="0.25">
      <c r="A43" s="352" t="str">
        <f>INDEX('Policy Characteristics'!A:A,MATCH(PolicyLevers!$C43,'Policy Characteristics'!$C:$C,0))</f>
        <v>Transportation</v>
      </c>
      <c r="B43" s="356" t="str">
        <f>INDEX('Policy Characteristics'!B:B,MATCH(PolicyLevers!$C43,'Policy Characteristics'!$C:$C,0))</f>
        <v>Conventional Pollutant Standards</v>
      </c>
      <c r="C43" s="191" t="str">
        <f t="shared" si="2"/>
        <v>Percentage Reduction of Separately Regulated Pollutants</v>
      </c>
      <c r="D43" s="184" t="s">
        <v>354</v>
      </c>
      <c r="E43" s="184" t="s">
        <v>17</v>
      </c>
      <c r="F43" s="184" t="s">
        <v>354</v>
      </c>
      <c r="G43" s="184" t="s">
        <v>17</v>
      </c>
      <c r="H43" s="185">
        <v>341</v>
      </c>
      <c r="I43" s="358" t="s">
        <v>310</v>
      </c>
      <c r="J43" s="191" t="str">
        <f>INDEX('Policy Characteristics'!D:D,MATCH(PolicyLevers!$C43,'Policy Characteristics'!$C:$C,0))</f>
        <v>Conventional Pollutant Standard</v>
      </c>
      <c r="K43" s="191" t="str">
        <f>INDEX('Policy Characteristics'!E:E,MATCH(PolicyLevers!$C43,'Policy Characteristics'!$C:$C,0))</f>
        <v>trans reduce regulated pollutants</v>
      </c>
      <c r="L43" s="192">
        <f>INDEX('Policy Characteristics'!F:F,MATCH(PolicyLevers!$C43,'Policy Characteristics'!$C:$C,0))</f>
        <v>0</v>
      </c>
      <c r="M43" s="192">
        <f>INDEX('Policy Characteristics'!G:G,MATCH(PolicyLevers!$C43,'Policy Characteristics'!$C:$C,0))</f>
        <v>1</v>
      </c>
      <c r="N43" s="247">
        <f>INDEX('Policy Characteristics'!H:H,MATCH(PolicyLevers!$C43,'Policy Characteristics'!$C:$C,0))</f>
        <v>0.02</v>
      </c>
      <c r="O43" s="191" t="str">
        <f>INDEX('Policy Characteristics'!I:I,MATCH(PolicyLevers!$C43,'Policy Characteristics'!$C:$C,0))</f>
        <v>% reduction in emissions</v>
      </c>
      <c r="P43" s="188" t="str">
        <f>INDEX('Policy Characteristics'!J:J,MATCH(PolicyLevers!$C43,'Policy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3" s="191" t="str">
        <f>INDEX('Policy Characteristics'!K:K,MATCH(PolicyLevers!$C43,'Policy Characteristics'!$C:$C,0))</f>
        <v>transportation-sector-main.html#conv-pol-stds</v>
      </c>
      <c r="R43" s="191" t="str">
        <f>INDEX('Policy Characteristics'!L:L,MATCH(PolicyLevers!$C43,'Policy Characteristics'!$C:$C,0))</f>
        <v>conventional-pollutant-standards.html</v>
      </c>
      <c r="S43" s="190">
        <f>INDEX('Policy Characteristics'!M:M,MATCH(PolicyLevers!$C43,'Policy Characteristics'!$C:$C,0))</f>
        <v>0</v>
      </c>
      <c r="T43" s="184">
        <f>INDEX('Policy Characteristics'!N:N,MATCH(PolicyLevers!$C43,'Policy Characteristics'!$C:$C,0))</f>
        <v>0</v>
      </c>
      <c r="U43" s="184">
        <f>INDEX('Policy Characteristics'!O:O,MATCH(PolicyLevers!$C43,'Policy Characteristics'!$C:$C,0))</f>
        <v>0</v>
      </c>
    </row>
    <row r="44" spans="1:21" s="184" customFormat="1" x14ac:dyDescent="0.25">
      <c r="A44" s="352" t="str">
        <f>INDEX('Policy Characteristics'!A:A,MATCH(PolicyLevers!$C44,'Policy Characteristics'!$C:$C,0))</f>
        <v>Transportation</v>
      </c>
      <c r="B44" s="356" t="str">
        <f>INDEX('Policy Characteristics'!B:B,MATCH(PolicyLevers!$C44,'Policy Characteristics'!$C:$C,0))</f>
        <v>Conventional Pollutant Standards</v>
      </c>
      <c r="C44" s="191" t="str">
        <f t="shared" si="2"/>
        <v>Percentage Reduction of Separately Regulated Pollutants</v>
      </c>
      <c r="D44" s="184" t="s">
        <v>354</v>
      </c>
      <c r="E44" s="184" t="s">
        <v>318</v>
      </c>
      <c r="F44" s="184" t="s">
        <v>354</v>
      </c>
      <c r="G44" s="184" t="s">
        <v>318</v>
      </c>
      <c r="H44" s="185">
        <v>342</v>
      </c>
      <c r="I44" s="358" t="s">
        <v>310</v>
      </c>
      <c r="J44" s="191" t="str">
        <f>INDEX('Policy Characteristics'!D:D,MATCH(PolicyLevers!$C44,'Policy Characteristics'!$C:$C,0))</f>
        <v>Conventional Pollutant Standard</v>
      </c>
      <c r="K44" s="191" t="str">
        <f>INDEX('Policy Characteristics'!E:E,MATCH(PolicyLevers!$C44,'Policy Characteristics'!$C:$C,0))</f>
        <v>trans reduce regulated pollutants</v>
      </c>
      <c r="L44" s="192">
        <f>INDEX('Policy Characteristics'!F:F,MATCH(PolicyLevers!$C44,'Policy Characteristics'!$C:$C,0))</f>
        <v>0</v>
      </c>
      <c r="M44" s="192">
        <f>INDEX('Policy Characteristics'!G:G,MATCH(PolicyLevers!$C44,'Policy Characteristics'!$C:$C,0))</f>
        <v>1</v>
      </c>
      <c r="N44" s="247">
        <f>INDEX('Policy Characteristics'!H:H,MATCH(PolicyLevers!$C44,'Policy Characteristics'!$C:$C,0))</f>
        <v>0.02</v>
      </c>
      <c r="O44" s="191" t="str">
        <f>INDEX('Policy Characteristics'!I:I,MATCH(PolicyLevers!$C44,'Policy Characteristics'!$C:$C,0))</f>
        <v>% reduction in emissions</v>
      </c>
      <c r="P44" s="188" t="str">
        <f>INDEX('Policy Characteristics'!J:J,MATCH(PolicyLevers!$C44,'Policy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4" s="191" t="str">
        <f>INDEX('Policy Characteristics'!K:K,MATCH(PolicyLevers!$C44,'Policy Characteristics'!$C:$C,0))</f>
        <v>transportation-sector-main.html#conv-pol-stds</v>
      </c>
      <c r="R44" s="191" t="str">
        <f>INDEX('Policy Characteristics'!L:L,MATCH(PolicyLevers!$C44,'Policy Characteristics'!$C:$C,0))</f>
        <v>conventional-pollutant-standards.html</v>
      </c>
      <c r="S44" s="190">
        <f>INDEX('Policy Characteristics'!M:M,MATCH(PolicyLevers!$C44,'Policy Characteristics'!$C:$C,0))</f>
        <v>0</v>
      </c>
      <c r="T44" s="184">
        <f>INDEX('Policy Characteristics'!N:N,MATCH(PolicyLevers!$C44,'Policy Characteristics'!$C:$C,0))</f>
        <v>0</v>
      </c>
      <c r="U44" s="184">
        <f>INDEX('Policy Characteristics'!O:O,MATCH(PolicyLevers!$C44,'Policy Characteristics'!$C:$C,0))</f>
        <v>0</v>
      </c>
    </row>
    <row r="45" spans="1:21" s="184" customFormat="1" x14ac:dyDescent="0.25">
      <c r="A45" s="352" t="str">
        <f>INDEX('Policy Characteristics'!A:A,MATCH(PolicyLevers!$C45,'Policy Characteristics'!$C:$C,0))</f>
        <v>Transportation</v>
      </c>
      <c r="B45" s="356" t="str">
        <f>INDEX('Policy Characteristics'!B:B,MATCH(PolicyLevers!$C45,'Policy Characteristics'!$C:$C,0))</f>
        <v>Conventional Pollutant Standards</v>
      </c>
      <c r="C45" s="191" t="str">
        <f t="shared" si="2"/>
        <v>Percentage Reduction of Separately Regulated Pollutants</v>
      </c>
      <c r="D45" s="184" t="s">
        <v>354</v>
      </c>
      <c r="E45" s="184" t="s">
        <v>320</v>
      </c>
      <c r="F45" s="184" t="s">
        <v>354</v>
      </c>
      <c r="G45" s="184" t="s">
        <v>320</v>
      </c>
      <c r="H45" s="185">
        <v>343</v>
      </c>
      <c r="I45" s="358" t="s">
        <v>310</v>
      </c>
      <c r="J45" s="191" t="str">
        <f>INDEX('Policy Characteristics'!D:D,MATCH(PolicyLevers!$C45,'Policy Characteristics'!$C:$C,0))</f>
        <v>Conventional Pollutant Standard</v>
      </c>
      <c r="K45" s="191" t="str">
        <f>INDEX('Policy Characteristics'!E:E,MATCH(PolicyLevers!$C45,'Policy Characteristics'!$C:$C,0))</f>
        <v>trans reduce regulated pollutants</v>
      </c>
      <c r="L45" s="192">
        <f>INDEX('Policy Characteristics'!F:F,MATCH(PolicyLevers!$C45,'Policy Characteristics'!$C:$C,0))</f>
        <v>0</v>
      </c>
      <c r="M45" s="192">
        <f>INDEX('Policy Characteristics'!G:G,MATCH(PolicyLevers!$C45,'Policy Characteristics'!$C:$C,0))</f>
        <v>1</v>
      </c>
      <c r="N45" s="247">
        <f>INDEX('Policy Characteristics'!H:H,MATCH(PolicyLevers!$C45,'Policy Characteristics'!$C:$C,0))</f>
        <v>0.02</v>
      </c>
      <c r="O45" s="191" t="str">
        <f>INDEX('Policy Characteristics'!I:I,MATCH(PolicyLevers!$C45,'Policy Characteristics'!$C:$C,0))</f>
        <v>% reduction in emissions</v>
      </c>
      <c r="P45" s="188" t="str">
        <f>INDEX('Policy Characteristics'!J:J,MATCH(PolicyLevers!$C45,'Policy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5" s="191" t="str">
        <f>INDEX('Policy Characteristics'!K:K,MATCH(PolicyLevers!$C45,'Policy Characteristics'!$C:$C,0))</f>
        <v>transportation-sector-main.html#conv-pol-stds</v>
      </c>
      <c r="R45" s="191" t="str">
        <f>INDEX('Policy Characteristics'!L:L,MATCH(PolicyLevers!$C45,'Policy Characteristics'!$C:$C,0))</f>
        <v>conventional-pollutant-standards.html</v>
      </c>
      <c r="S45" s="190">
        <f>INDEX('Policy Characteristics'!M:M,MATCH(PolicyLevers!$C45,'Policy Characteristics'!$C:$C,0))</f>
        <v>0</v>
      </c>
      <c r="T45" s="184">
        <f>INDEX('Policy Characteristics'!N:N,MATCH(PolicyLevers!$C45,'Policy Characteristics'!$C:$C,0))</f>
        <v>0</v>
      </c>
      <c r="U45" s="184">
        <f>INDEX('Policy Characteristics'!O:O,MATCH(PolicyLevers!$C45,'Policy Characteristics'!$C:$C,0))</f>
        <v>0</v>
      </c>
    </row>
    <row r="46" spans="1:21" s="184" customFormat="1" x14ac:dyDescent="0.25">
      <c r="A46" s="352" t="str">
        <f>INDEX('Policy Characteristics'!A:A,MATCH(PolicyLevers!$C46,'Policy Characteristics'!$C:$C,0))</f>
        <v>Transportation</v>
      </c>
      <c r="B46" s="356" t="str">
        <f>INDEX('Policy Characteristics'!B:B,MATCH(PolicyLevers!$C46,'Policy Characteristics'!$C:$C,0))</f>
        <v>Conventional Pollutant Standards</v>
      </c>
      <c r="C46" s="191" t="str">
        <f t="shared" si="2"/>
        <v>Percentage Reduction of Separately Regulated Pollutants</v>
      </c>
      <c r="D46" s="184" t="s">
        <v>354</v>
      </c>
      <c r="E46" s="184" t="s">
        <v>322</v>
      </c>
      <c r="F46" s="184" t="s">
        <v>354</v>
      </c>
      <c r="G46" s="184" t="s">
        <v>323</v>
      </c>
      <c r="H46" s="185">
        <v>344</v>
      </c>
      <c r="I46" s="358" t="s">
        <v>310</v>
      </c>
      <c r="J46" s="191" t="str">
        <f>INDEX('Policy Characteristics'!D:D,MATCH(PolicyLevers!$C46,'Policy Characteristics'!$C:$C,0))</f>
        <v>Conventional Pollutant Standard</v>
      </c>
      <c r="K46" s="191" t="str">
        <f>INDEX('Policy Characteristics'!E:E,MATCH(PolicyLevers!$C46,'Policy Characteristics'!$C:$C,0))</f>
        <v>trans reduce regulated pollutants</v>
      </c>
      <c r="L46" s="192">
        <f>INDEX('Policy Characteristics'!F:F,MATCH(PolicyLevers!$C46,'Policy Characteristics'!$C:$C,0))</f>
        <v>0</v>
      </c>
      <c r="M46" s="192">
        <f>INDEX('Policy Characteristics'!G:G,MATCH(PolicyLevers!$C46,'Policy Characteristics'!$C:$C,0))</f>
        <v>1</v>
      </c>
      <c r="N46" s="247">
        <f>INDEX('Policy Characteristics'!H:H,MATCH(PolicyLevers!$C46,'Policy Characteristics'!$C:$C,0))</f>
        <v>0.02</v>
      </c>
      <c r="O46" s="191" t="str">
        <f>INDEX('Policy Characteristics'!I:I,MATCH(PolicyLevers!$C46,'Policy Characteristics'!$C:$C,0))</f>
        <v>% reduction in emissions</v>
      </c>
      <c r="P46" s="188" t="str">
        <f>INDEX('Policy Characteristics'!J:J,MATCH(PolicyLevers!$C46,'Policy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6" s="191" t="str">
        <f>INDEX('Policy Characteristics'!K:K,MATCH(PolicyLevers!$C46,'Policy Characteristics'!$C:$C,0))</f>
        <v>transportation-sector-main.html#conv-pol-stds</v>
      </c>
      <c r="R46" s="191" t="str">
        <f>INDEX('Policy Characteristics'!L:L,MATCH(PolicyLevers!$C46,'Policy Characteristics'!$C:$C,0))</f>
        <v>conventional-pollutant-standards.html</v>
      </c>
      <c r="S46" s="190">
        <f>INDEX('Policy Characteristics'!M:M,MATCH(PolicyLevers!$C46,'Policy Characteristics'!$C:$C,0))</f>
        <v>0</v>
      </c>
      <c r="T46" s="184">
        <f>INDEX('Policy Characteristics'!N:N,MATCH(PolicyLevers!$C46,'Policy Characteristics'!$C:$C,0))</f>
        <v>0</v>
      </c>
      <c r="U46" s="184">
        <f>INDEX('Policy Characteristics'!O:O,MATCH(PolicyLevers!$C46,'Policy Characteristics'!$C:$C,0))</f>
        <v>0</v>
      </c>
    </row>
    <row r="47" spans="1:21" s="184" customFormat="1" x14ac:dyDescent="0.25">
      <c r="A47" s="352" t="str">
        <f>INDEX('Policy Characteristics'!A:A,MATCH(PolicyLevers!$C47,'Policy Characteristics'!$C:$C,0))</f>
        <v>Transportation</v>
      </c>
      <c r="B47" s="356" t="str">
        <f>INDEX('Policy Characteristics'!B:B,MATCH(PolicyLevers!$C47,'Policy Characteristics'!$C:$C,0))</f>
        <v>Conventional Pollutant Standards</v>
      </c>
      <c r="C47" s="191" t="str">
        <f t="shared" si="2"/>
        <v>Percentage Reduction of Separately Regulated Pollutants</v>
      </c>
      <c r="D47" s="184" t="s">
        <v>354</v>
      </c>
      <c r="E47" s="184" t="s">
        <v>325</v>
      </c>
      <c r="F47" s="184" t="s">
        <v>354</v>
      </c>
      <c r="G47" s="184" t="s">
        <v>325</v>
      </c>
      <c r="H47" s="185">
        <v>345</v>
      </c>
      <c r="I47" s="363" t="s">
        <v>332</v>
      </c>
      <c r="J47" s="191" t="str">
        <f>INDEX('Policy Characteristics'!D:D,MATCH(PolicyLevers!$C47,'Policy Characteristics'!$C:$C,0))</f>
        <v>Conventional Pollutant Standard</v>
      </c>
      <c r="K47" s="191" t="str">
        <f>INDEX('Policy Characteristics'!E:E,MATCH(PolicyLevers!$C47,'Policy Characteristics'!$C:$C,0))</f>
        <v>trans reduce regulated pollutants</v>
      </c>
      <c r="L47" s="192">
        <f>INDEX('Policy Characteristics'!F:F,MATCH(PolicyLevers!$C47,'Policy Characteristics'!$C:$C,0))</f>
        <v>0</v>
      </c>
      <c r="M47" s="192">
        <f>INDEX('Policy Characteristics'!G:G,MATCH(PolicyLevers!$C47,'Policy Characteristics'!$C:$C,0))</f>
        <v>1</v>
      </c>
      <c r="N47" s="247">
        <f>INDEX('Policy Characteristics'!H:H,MATCH(PolicyLevers!$C47,'Policy Characteristics'!$C:$C,0))</f>
        <v>0.02</v>
      </c>
      <c r="O47" s="191" t="str">
        <f>INDEX('Policy Characteristics'!I:I,MATCH(PolicyLevers!$C47,'Policy Characteristics'!$C:$C,0))</f>
        <v>% reduction in emissions</v>
      </c>
      <c r="P47" s="188" t="str">
        <f>INDEX('Policy Characteristics'!J:J,MATCH(PolicyLevers!$C47,'Policy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7" s="191" t="str">
        <f>INDEX('Policy Characteristics'!K:K,MATCH(PolicyLevers!$C47,'Policy Characteristics'!$C:$C,0))</f>
        <v>transportation-sector-main.html#conv-pol-stds</v>
      </c>
      <c r="R47" s="191" t="str">
        <f>INDEX('Policy Characteristics'!L:L,MATCH(PolicyLevers!$C47,'Policy Characteristics'!$C:$C,0))</f>
        <v>conventional-pollutant-standards.html</v>
      </c>
      <c r="S47" s="190">
        <f>INDEX('Policy Characteristics'!M:M,MATCH(PolicyLevers!$C47,'Policy Characteristics'!$C:$C,0))</f>
        <v>0</v>
      </c>
      <c r="T47" s="184">
        <f>INDEX('Policy Characteristics'!N:N,MATCH(PolicyLevers!$C47,'Policy Characteristics'!$C:$C,0))</f>
        <v>0</v>
      </c>
      <c r="U47" s="184">
        <f>INDEX('Policy Characteristics'!O:O,MATCH(PolicyLevers!$C47,'Policy Characteristics'!$C:$C,0))</f>
        <v>0</v>
      </c>
    </row>
    <row r="48" spans="1:21" s="184" customFormat="1" x14ac:dyDescent="0.25">
      <c r="A48" s="352" t="str">
        <f>INDEX('Policy Characteristics'!A:A,MATCH(PolicyLevers!$C48,'Policy Characteristics'!$C:$C,0))</f>
        <v>Transportation</v>
      </c>
      <c r="B48" s="356" t="str">
        <f>INDEX('Policy Characteristics'!B:B,MATCH(PolicyLevers!$C48,'Policy Characteristics'!$C:$C,0))</f>
        <v>Conventional Pollutant Standards</v>
      </c>
      <c r="C48" s="191" t="str">
        <f t="shared" si="2"/>
        <v>Percentage Reduction of Separately Regulated Pollutants</v>
      </c>
      <c r="D48" s="184" t="s">
        <v>354</v>
      </c>
      <c r="E48" s="184" t="s">
        <v>327</v>
      </c>
      <c r="F48" s="184" t="s">
        <v>354</v>
      </c>
      <c r="G48" s="184" t="s">
        <v>327</v>
      </c>
      <c r="H48" s="185">
        <v>346</v>
      </c>
      <c r="I48" s="358" t="s">
        <v>310</v>
      </c>
      <c r="J48" s="191" t="str">
        <f>INDEX('Policy Characteristics'!D:D,MATCH(PolicyLevers!$C48,'Policy Characteristics'!$C:$C,0))</f>
        <v>Conventional Pollutant Standard</v>
      </c>
      <c r="K48" s="191" t="str">
        <f>INDEX('Policy Characteristics'!E:E,MATCH(PolicyLevers!$C48,'Policy Characteristics'!$C:$C,0))</f>
        <v>trans reduce regulated pollutants</v>
      </c>
      <c r="L48" s="192">
        <f>INDEX('Policy Characteristics'!F:F,MATCH(PolicyLevers!$C48,'Policy Characteristics'!$C:$C,0))</f>
        <v>0</v>
      </c>
      <c r="M48" s="192">
        <f>INDEX('Policy Characteristics'!G:G,MATCH(PolicyLevers!$C48,'Policy Characteristics'!$C:$C,0))</f>
        <v>1</v>
      </c>
      <c r="N48" s="247">
        <f>INDEX('Policy Characteristics'!H:H,MATCH(PolicyLevers!$C48,'Policy Characteristics'!$C:$C,0))</f>
        <v>0.02</v>
      </c>
      <c r="O48" s="191" t="str">
        <f>INDEX('Policy Characteristics'!I:I,MATCH(PolicyLevers!$C48,'Policy Characteristics'!$C:$C,0))</f>
        <v>% reduction in emissions</v>
      </c>
      <c r="P48" s="188" t="str">
        <f>INDEX('Policy Characteristics'!J:J,MATCH(PolicyLevers!$C48,'Policy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8" s="191" t="str">
        <f>INDEX('Policy Characteristics'!K:K,MATCH(PolicyLevers!$C48,'Policy Characteristics'!$C:$C,0))</f>
        <v>transportation-sector-main.html#conv-pol-stds</v>
      </c>
      <c r="R48" s="191" t="str">
        <f>INDEX('Policy Characteristics'!L:L,MATCH(PolicyLevers!$C48,'Policy Characteristics'!$C:$C,0))</f>
        <v>conventional-pollutant-standards.html</v>
      </c>
      <c r="S48" s="190">
        <f>INDEX('Policy Characteristics'!M:M,MATCH(PolicyLevers!$C48,'Policy Characteristics'!$C:$C,0))</f>
        <v>0</v>
      </c>
      <c r="T48" s="184">
        <f>INDEX('Policy Characteristics'!N:N,MATCH(PolicyLevers!$C48,'Policy Characteristics'!$C:$C,0))</f>
        <v>0</v>
      </c>
      <c r="U48" s="184">
        <f>INDEX('Policy Characteristics'!O:O,MATCH(PolicyLevers!$C48,'Policy Characteristics'!$C:$C,0))</f>
        <v>0</v>
      </c>
    </row>
    <row r="49" spans="1:21" s="184" customFormat="1" x14ac:dyDescent="0.25">
      <c r="A49" s="352" t="str">
        <f>INDEX('Policy Characteristics'!A:A,MATCH(PolicyLevers!$C49,'Policy Characteristics'!$C:$C,0))</f>
        <v>Transportation</v>
      </c>
      <c r="B49" s="356" t="str">
        <f>INDEX('Policy Characteristics'!B:B,MATCH(PolicyLevers!$C49,'Policy Characteristics'!$C:$C,0))</f>
        <v>Conventional Pollutant Standards</v>
      </c>
      <c r="C49" s="191" t="str">
        <f t="shared" si="2"/>
        <v>Percentage Reduction of Separately Regulated Pollutants</v>
      </c>
      <c r="D49" s="184" t="s">
        <v>354</v>
      </c>
      <c r="E49" s="184" t="s">
        <v>329</v>
      </c>
      <c r="F49" s="184" t="s">
        <v>354</v>
      </c>
      <c r="G49" s="184" t="s">
        <v>329</v>
      </c>
      <c r="H49" s="185">
        <v>347</v>
      </c>
      <c r="I49" s="358" t="s">
        <v>310</v>
      </c>
      <c r="J49" s="191" t="str">
        <f>INDEX('Policy Characteristics'!D:D,MATCH(PolicyLevers!$C49,'Policy Characteristics'!$C:$C,0))</f>
        <v>Conventional Pollutant Standard</v>
      </c>
      <c r="K49" s="191" t="str">
        <f>INDEX('Policy Characteristics'!E:E,MATCH(PolicyLevers!$C49,'Policy Characteristics'!$C:$C,0))</f>
        <v>trans reduce regulated pollutants</v>
      </c>
      <c r="L49" s="192">
        <f>INDEX('Policy Characteristics'!F:F,MATCH(PolicyLevers!$C49,'Policy Characteristics'!$C:$C,0))</f>
        <v>0</v>
      </c>
      <c r="M49" s="192">
        <f>INDEX('Policy Characteristics'!G:G,MATCH(PolicyLevers!$C49,'Policy Characteristics'!$C:$C,0))</f>
        <v>1</v>
      </c>
      <c r="N49" s="247">
        <f>INDEX('Policy Characteristics'!H:H,MATCH(PolicyLevers!$C49,'Policy Characteristics'!$C:$C,0))</f>
        <v>0.02</v>
      </c>
      <c r="O49" s="191" t="str">
        <f>INDEX('Policy Characteristics'!I:I,MATCH(PolicyLevers!$C49,'Policy Characteristics'!$C:$C,0))</f>
        <v>% reduction in emissions</v>
      </c>
      <c r="P49" s="188" t="str">
        <f>INDEX('Policy Characteristics'!J:J,MATCH(PolicyLevers!$C49,'Policy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9" s="191" t="str">
        <f>INDEX('Policy Characteristics'!K:K,MATCH(PolicyLevers!$C49,'Policy Characteristics'!$C:$C,0))</f>
        <v>transportation-sector-main.html#conv-pol-stds</v>
      </c>
      <c r="R49" s="191" t="str">
        <f>INDEX('Policy Characteristics'!L:L,MATCH(PolicyLevers!$C49,'Policy Characteristics'!$C:$C,0))</f>
        <v>conventional-pollutant-standards.html</v>
      </c>
      <c r="S49" s="190">
        <f>INDEX('Policy Characteristics'!M:M,MATCH(PolicyLevers!$C49,'Policy Characteristics'!$C:$C,0))</f>
        <v>0</v>
      </c>
      <c r="T49" s="184">
        <f>INDEX('Policy Characteristics'!N:N,MATCH(PolicyLevers!$C49,'Policy Characteristics'!$C:$C,0))</f>
        <v>0</v>
      </c>
      <c r="U49" s="184">
        <f>INDEX('Policy Characteristics'!O:O,MATCH(PolicyLevers!$C49,'Policy Characteristics'!$C:$C,0))</f>
        <v>0</v>
      </c>
    </row>
    <row r="50" spans="1:21" s="184" customFormat="1" x14ac:dyDescent="0.25">
      <c r="A50" s="352" t="str">
        <f>INDEX('Policy Characteristics'!A:A,MATCH(PolicyLevers!$C50,'Policy Characteristics'!$C:$C,0))</f>
        <v>Transportation</v>
      </c>
      <c r="B50" s="356" t="str">
        <f>INDEX('Policy Characteristics'!B:B,MATCH(PolicyLevers!$C50,'Policy Characteristics'!$C:$C,0))</f>
        <v>Conventional Pollutant Standards</v>
      </c>
      <c r="C50" s="191" t="str">
        <f t="shared" si="2"/>
        <v>Percentage Reduction of Separately Regulated Pollutants</v>
      </c>
      <c r="D50" s="184" t="s">
        <v>354</v>
      </c>
      <c r="E50" s="184" t="s">
        <v>331</v>
      </c>
      <c r="F50" s="184" t="s">
        <v>354</v>
      </c>
      <c r="G50" s="184" t="s">
        <v>331</v>
      </c>
      <c r="H50" s="185">
        <v>348</v>
      </c>
      <c r="I50" s="363" t="s">
        <v>332</v>
      </c>
      <c r="J50" s="191" t="str">
        <f>INDEX('Policy Characteristics'!D:D,MATCH(PolicyLevers!$C50,'Policy Characteristics'!$C:$C,0))</f>
        <v>Conventional Pollutant Standard</v>
      </c>
      <c r="K50" s="191" t="str">
        <f>INDEX('Policy Characteristics'!E:E,MATCH(PolicyLevers!$C50,'Policy Characteristics'!$C:$C,0))</f>
        <v>trans reduce regulated pollutants</v>
      </c>
      <c r="L50" s="192">
        <f>INDEX('Policy Characteristics'!F:F,MATCH(PolicyLevers!$C50,'Policy Characteristics'!$C:$C,0))</f>
        <v>0</v>
      </c>
      <c r="M50" s="192">
        <f>INDEX('Policy Characteristics'!G:G,MATCH(PolicyLevers!$C50,'Policy Characteristics'!$C:$C,0))</f>
        <v>1</v>
      </c>
      <c r="N50" s="247">
        <f>INDEX('Policy Characteristics'!H:H,MATCH(PolicyLevers!$C50,'Policy Characteristics'!$C:$C,0))</f>
        <v>0.02</v>
      </c>
      <c r="O50" s="191" t="str">
        <f>INDEX('Policy Characteristics'!I:I,MATCH(PolicyLevers!$C50,'Policy Characteristics'!$C:$C,0))</f>
        <v>% reduction in emissions</v>
      </c>
      <c r="P50" s="188" t="str">
        <f>INDEX('Policy Characteristics'!J:J,MATCH(PolicyLevers!$C50,'Policy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0" s="191" t="str">
        <f>INDEX('Policy Characteristics'!K:K,MATCH(PolicyLevers!$C50,'Policy Characteristics'!$C:$C,0))</f>
        <v>transportation-sector-main.html#conv-pol-stds</v>
      </c>
      <c r="R50" s="191" t="str">
        <f>INDEX('Policy Characteristics'!L:L,MATCH(PolicyLevers!$C50,'Policy Characteristics'!$C:$C,0))</f>
        <v>conventional-pollutant-standards.html</v>
      </c>
      <c r="S50" s="190">
        <f>INDEX('Policy Characteristics'!M:M,MATCH(PolicyLevers!$C50,'Policy Characteristics'!$C:$C,0))</f>
        <v>0</v>
      </c>
      <c r="T50" s="184">
        <f>INDEX('Policy Characteristics'!N:N,MATCH(PolicyLevers!$C50,'Policy Characteristics'!$C:$C,0))</f>
        <v>0</v>
      </c>
      <c r="U50" s="184">
        <f>INDEX('Policy Characteristics'!O:O,MATCH(PolicyLevers!$C50,'Policy Characteristics'!$C:$C,0))</f>
        <v>0</v>
      </c>
    </row>
    <row r="51" spans="1:21" s="184" customFormat="1" x14ac:dyDescent="0.25">
      <c r="A51" s="352" t="str">
        <f>INDEX('Policy Characteristics'!A:A,MATCH(PolicyLevers!$C51,'Policy Characteristics'!$C:$C,0))</f>
        <v>Transportation</v>
      </c>
      <c r="B51" s="356" t="str">
        <f>INDEX('Policy Characteristics'!B:B,MATCH(PolicyLevers!$C51,'Policy Characteristics'!$C:$C,0))</f>
        <v>Conventional Pollutant Standards</v>
      </c>
      <c r="C51" s="191" t="str">
        <f t="shared" si="2"/>
        <v>Percentage Reduction of Separately Regulated Pollutants</v>
      </c>
      <c r="D51" s="184" t="s">
        <v>354</v>
      </c>
      <c r="E51" s="184" t="s">
        <v>333</v>
      </c>
      <c r="F51" s="184" t="s">
        <v>354</v>
      </c>
      <c r="G51" s="184" t="s">
        <v>333</v>
      </c>
      <c r="H51" s="185">
        <v>349</v>
      </c>
      <c r="I51" s="363" t="s">
        <v>332</v>
      </c>
      <c r="J51" s="191" t="str">
        <f>INDEX('Policy Characteristics'!D:D,MATCH(PolicyLevers!$C51,'Policy Characteristics'!$C:$C,0))</f>
        <v>Conventional Pollutant Standard</v>
      </c>
      <c r="K51" s="191" t="str">
        <f>INDEX('Policy Characteristics'!E:E,MATCH(PolicyLevers!$C51,'Policy Characteristics'!$C:$C,0))</f>
        <v>trans reduce regulated pollutants</v>
      </c>
      <c r="L51" s="192">
        <f>INDEX('Policy Characteristics'!F:F,MATCH(PolicyLevers!$C51,'Policy Characteristics'!$C:$C,0))</f>
        <v>0</v>
      </c>
      <c r="M51" s="192">
        <f>INDEX('Policy Characteristics'!G:G,MATCH(PolicyLevers!$C51,'Policy Characteristics'!$C:$C,0))</f>
        <v>1</v>
      </c>
      <c r="N51" s="247">
        <f>INDEX('Policy Characteristics'!H:H,MATCH(PolicyLevers!$C51,'Policy Characteristics'!$C:$C,0))</f>
        <v>0.02</v>
      </c>
      <c r="O51" s="191" t="str">
        <f>INDEX('Policy Characteristics'!I:I,MATCH(PolicyLevers!$C51,'Policy Characteristics'!$C:$C,0))</f>
        <v>% reduction in emissions</v>
      </c>
      <c r="P51" s="188" t="str">
        <f>INDEX('Policy Characteristics'!J:J,MATCH(PolicyLevers!$C51,'Policy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1" s="191" t="str">
        <f>INDEX('Policy Characteristics'!K:K,MATCH(PolicyLevers!$C51,'Policy Characteristics'!$C:$C,0))</f>
        <v>transportation-sector-main.html#conv-pol-stds</v>
      </c>
      <c r="R51" s="191" t="str">
        <f>INDEX('Policy Characteristics'!L:L,MATCH(PolicyLevers!$C51,'Policy Characteristics'!$C:$C,0))</f>
        <v>conventional-pollutant-standards.html</v>
      </c>
      <c r="S51" s="190">
        <f>INDEX('Policy Characteristics'!M:M,MATCH(PolicyLevers!$C51,'Policy Characteristics'!$C:$C,0))</f>
        <v>0</v>
      </c>
      <c r="T51" s="184">
        <f>INDEX('Policy Characteristics'!N:N,MATCH(PolicyLevers!$C51,'Policy Characteristics'!$C:$C,0))</f>
        <v>0</v>
      </c>
      <c r="U51" s="184">
        <f>INDEX('Policy Characteristics'!O:O,MATCH(PolicyLevers!$C51,'Policy Characteristics'!$C:$C,0))</f>
        <v>0</v>
      </c>
    </row>
    <row r="52" spans="1:21" s="184" customFormat="1" x14ac:dyDescent="0.25">
      <c r="A52" s="352" t="str">
        <f>INDEX('Policy Characteristics'!A:A,MATCH(PolicyLevers!$C52,'Policy Characteristics'!$C:$C,0))</f>
        <v>Transportation</v>
      </c>
      <c r="B52" s="356" t="str">
        <f>INDEX('Policy Characteristics'!B:B,MATCH(PolicyLevers!$C52,'Policy Characteristics'!$C:$C,0))</f>
        <v>Conventional Pollutant Standards</v>
      </c>
      <c r="C52" s="191" t="str">
        <f t="shared" si="2"/>
        <v>Percentage Reduction of Separately Regulated Pollutants</v>
      </c>
      <c r="D52" s="184" t="s">
        <v>362</v>
      </c>
      <c r="E52" s="184" t="s">
        <v>308</v>
      </c>
      <c r="F52" s="184" t="s">
        <v>362</v>
      </c>
      <c r="G52" s="184" t="s">
        <v>309</v>
      </c>
      <c r="H52" s="185">
        <v>350</v>
      </c>
      <c r="I52" s="358" t="s">
        <v>310</v>
      </c>
      <c r="J52" s="191" t="str">
        <f>INDEX('Policy Characteristics'!D:D,MATCH(PolicyLevers!$C52,'Policy Characteristics'!$C:$C,0))</f>
        <v>Conventional Pollutant Standard</v>
      </c>
      <c r="K52" s="191" t="str">
        <f>INDEX('Policy Characteristics'!E:E,MATCH(PolicyLevers!$C52,'Policy Characteristics'!$C:$C,0))</f>
        <v>trans reduce regulated pollutants</v>
      </c>
      <c r="L52" s="192">
        <f>INDEX('Policy Characteristics'!F:F,MATCH(PolicyLevers!$C52,'Policy Characteristics'!$C:$C,0))</f>
        <v>0</v>
      </c>
      <c r="M52" s="192">
        <f>INDEX('Policy Characteristics'!G:G,MATCH(PolicyLevers!$C52,'Policy Characteristics'!$C:$C,0))</f>
        <v>1</v>
      </c>
      <c r="N52" s="247">
        <f>INDEX('Policy Characteristics'!H:H,MATCH(PolicyLevers!$C52,'Policy Characteristics'!$C:$C,0))</f>
        <v>0.02</v>
      </c>
      <c r="O52" s="191" t="str">
        <f>INDEX('Policy Characteristics'!I:I,MATCH(PolicyLevers!$C52,'Policy Characteristics'!$C:$C,0))</f>
        <v>% reduction in emissions</v>
      </c>
      <c r="P52" s="188" t="str">
        <f>INDEX('Policy Characteristics'!J:J,MATCH(PolicyLevers!$C52,'Policy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2" s="191" t="str">
        <f>INDEX('Policy Characteristics'!K:K,MATCH(PolicyLevers!$C52,'Policy Characteristics'!$C:$C,0))</f>
        <v>transportation-sector-main.html#conv-pol-stds</v>
      </c>
      <c r="R52" s="191" t="str">
        <f>INDEX('Policy Characteristics'!L:L,MATCH(PolicyLevers!$C52,'Policy Characteristics'!$C:$C,0))</f>
        <v>conventional-pollutant-standards.html</v>
      </c>
      <c r="S52" s="190">
        <f>INDEX('Policy Characteristics'!M:M,MATCH(PolicyLevers!$C52,'Policy Characteristics'!$C:$C,0))</f>
        <v>0</v>
      </c>
      <c r="T52" s="184">
        <f>INDEX('Policy Characteristics'!N:N,MATCH(PolicyLevers!$C52,'Policy Characteristics'!$C:$C,0))</f>
        <v>0</v>
      </c>
      <c r="U52" s="184">
        <f>INDEX('Policy Characteristics'!O:O,MATCH(PolicyLevers!$C52,'Policy Characteristics'!$C:$C,0))</f>
        <v>0</v>
      </c>
    </row>
    <row r="53" spans="1:21" s="184" customFormat="1" x14ac:dyDescent="0.25">
      <c r="A53" s="352" t="str">
        <f>INDEX('Policy Characteristics'!A:A,MATCH(PolicyLevers!$C53,'Policy Characteristics'!$C:$C,0))</f>
        <v>Transportation</v>
      </c>
      <c r="B53" s="356" t="str">
        <f>INDEX('Policy Characteristics'!B:B,MATCH(PolicyLevers!$C53,'Policy Characteristics'!$C:$C,0))</f>
        <v>Conventional Pollutant Standards</v>
      </c>
      <c r="C53" s="191" t="str">
        <f t="shared" si="2"/>
        <v>Percentage Reduction of Separately Regulated Pollutants</v>
      </c>
      <c r="D53" s="184" t="s">
        <v>362</v>
      </c>
      <c r="E53" s="184" t="s">
        <v>17</v>
      </c>
      <c r="F53" s="184" t="s">
        <v>362</v>
      </c>
      <c r="G53" s="184" t="s">
        <v>17</v>
      </c>
      <c r="H53" s="185">
        <v>351</v>
      </c>
      <c r="I53" s="358" t="s">
        <v>310</v>
      </c>
      <c r="J53" s="191" t="str">
        <f>INDEX('Policy Characteristics'!D:D,MATCH(PolicyLevers!$C53,'Policy Characteristics'!$C:$C,0))</f>
        <v>Conventional Pollutant Standard</v>
      </c>
      <c r="K53" s="191" t="str">
        <f>INDEX('Policy Characteristics'!E:E,MATCH(PolicyLevers!$C53,'Policy Characteristics'!$C:$C,0))</f>
        <v>trans reduce regulated pollutants</v>
      </c>
      <c r="L53" s="192">
        <f>INDEX('Policy Characteristics'!F:F,MATCH(PolicyLevers!$C53,'Policy Characteristics'!$C:$C,0))</f>
        <v>0</v>
      </c>
      <c r="M53" s="192">
        <f>INDEX('Policy Characteristics'!G:G,MATCH(PolicyLevers!$C53,'Policy Characteristics'!$C:$C,0))</f>
        <v>1</v>
      </c>
      <c r="N53" s="247">
        <f>INDEX('Policy Characteristics'!H:H,MATCH(PolicyLevers!$C53,'Policy Characteristics'!$C:$C,0))</f>
        <v>0.02</v>
      </c>
      <c r="O53" s="191" t="str">
        <f>INDEX('Policy Characteristics'!I:I,MATCH(PolicyLevers!$C53,'Policy Characteristics'!$C:$C,0))</f>
        <v>% reduction in emissions</v>
      </c>
      <c r="P53" s="188" t="str">
        <f>INDEX('Policy Characteristics'!J:J,MATCH(PolicyLevers!$C53,'Policy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3" s="191" t="str">
        <f>INDEX('Policy Characteristics'!K:K,MATCH(PolicyLevers!$C53,'Policy Characteristics'!$C:$C,0))</f>
        <v>transportation-sector-main.html#conv-pol-stds</v>
      </c>
      <c r="R53" s="191" t="str">
        <f>INDEX('Policy Characteristics'!L:L,MATCH(PolicyLevers!$C53,'Policy Characteristics'!$C:$C,0))</f>
        <v>conventional-pollutant-standards.html</v>
      </c>
      <c r="S53" s="190">
        <f>INDEX('Policy Characteristics'!M:M,MATCH(PolicyLevers!$C53,'Policy Characteristics'!$C:$C,0))</f>
        <v>0</v>
      </c>
      <c r="T53" s="184">
        <f>INDEX('Policy Characteristics'!N:N,MATCH(PolicyLevers!$C53,'Policy Characteristics'!$C:$C,0))</f>
        <v>0</v>
      </c>
      <c r="U53" s="184">
        <f>INDEX('Policy Characteristics'!O:O,MATCH(PolicyLevers!$C53,'Policy Characteristics'!$C:$C,0))</f>
        <v>0</v>
      </c>
    </row>
    <row r="54" spans="1:21" s="184" customFormat="1" x14ac:dyDescent="0.25">
      <c r="A54" s="352" t="str">
        <f>INDEX('Policy Characteristics'!A:A,MATCH(PolicyLevers!$C54,'Policy Characteristics'!$C:$C,0))</f>
        <v>Transportation</v>
      </c>
      <c r="B54" s="356" t="str">
        <f>INDEX('Policy Characteristics'!B:B,MATCH(PolicyLevers!$C54,'Policy Characteristics'!$C:$C,0))</f>
        <v>Conventional Pollutant Standards</v>
      </c>
      <c r="C54" s="191" t="str">
        <f t="shared" si="2"/>
        <v>Percentage Reduction of Separately Regulated Pollutants</v>
      </c>
      <c r="D54" s="184" t="s">
        <v>362</v>
      </c>
      <c r="E54" s="184" t="s">
        <v>318</v>
      </c>
      <c r="F54" s="184" t="s">
        <v>362</v>
      </c>
      <c r="G54" s="184" t="s">
        <v>318</v>
      </c>
      <c r="H54" s="185">
        <v>352</v>
      </c>
      <c r="I54" s="358" t="s">
        <v>310</v>
      </c>
      <c r="J54" s="191" t="str">
        <f>INDEX('Policy Characteristics'!D:D,MATCH(PolicyLevers!$C54,'Policy Characteristics'!$C:$C,0))</f>
        <v>Conventional Pollutant Standard</v>
      </c>
      <c r="K54" s="191" t="str">
        <f>INDEX('Policy Characteristics'!E:E,MATCH(PolicyLevers!$C54,'Policy Characteristics'!$C:$C,0))</f>
        <v>trans reduce regulated pollutants</v>
      </c>
      <c r="L54" s="192">
        <f>INDEX('Policy Characteristics'!F:F,MATCH(PolicyLevers!$C54,'Policy Characteristics'!$C:$C,0))</f>
        <v>0</v>
      </c>
      <c r="M54" s="192">
        <f>INDEX('Policy Characteristics'!G:G,MATCH(PolicyLevers!$C54,'Policy Characteristics'!$C:$C,0))</f>
        <v>1</v>
      </c>
      <c r="N54" s="247">
        <f>INDEX('Policy Characteristics'!H:H,MATCH(PolicyLevers!$C54,'Policy Characteristics'!$C:$C,0))</f>
        <v>0.02</v>
      </c>
      <c r="O54" s="191" t="str">
        <f>INDEX('Policy Characteristics'!I:I,MATCH(PolicyLevers!$C54,'Policy Characteristics'!$C:$C,0))</f>
        <v>% reduction in emissions</v>
      </c>
      <c r="P54" s="188" t="str">
        <f>INDEX('Policy Characteristics'!J:J,MATCH(PolicyLevers!$C54,'Policy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4" s="191" t="str">
        <f>INDEX('Policy Characteristics'!K:K,MATCH(PolicyLevers!$C54,'Policy Characteristics'!$C:$C,0))</f>
        <v>transportation-sector-main.html#conv-pol-stds</v>
      </c>
      <c r="R54" s="191" t="str">
        <f>INDEX('Policy Characteristics'!L:L,MATCH(PolicyLevers!$C54,'Policy Characteristics'!$C:$C,0))</f>
        <v>conventional-pollutant-standards.html</v>
      </c>
      <c r="S54" s="190">
        <f>INDEX('Policy Characteristics'!M:M,MATCH(PolicyLevers!$C54,'Policy Characteristics'!$C:$C,0))</f>
        <v>0</v>
      </c>
      <c r="T54" s="184">
        <f>INDEX('Policy Characteristics'!N:N,MATCH(PolicyLevers!$C54,'Policy Characteristics'!$C:$C,0))</f>
        <v>0</v>
      </c>
      <c r="U54" s="184">
        <f>INDEX('Policy Characteristics'!O:O,MATCH(PolicyLevers!$C54,'Policy Characteristics'!$C:$C,0))</f>
        <v>0</v>
      </c>
    </row>
    <row r="55" spans="1:21" s="184" customFormat="1" x14ac:dyDescent="0.25">
      <c r="A55" s="352" t="str">
        <f>INDEX('Policy Characteristics'!A:A,MATCH(PolicyLevers!$C55,'Policy Characteristics'!$C:$C,0))</f>
        <v>Transportation</v>
      </c>
      <c r="B55" s="356" t="str">
        <f>INDEX('Policy Characteristics'!B:B,MATCH(PolicyLevers!$C55,'Policy Characteristics'!$C:$C,0))</f>
        <v>Conventional Pollutant Standards</v>
      </c>
      <c r="C55" s="191" t="str">
        <f t="shared" si="2"/>
        <v>Percentage Reduction of Separately Regulated Pollutants</v>
      </c>
      <c r="D55" s="184" t="s">
        <v>362</v>
      </c>
      <c r="E55" s="184" t="s">
        <v>320</v>
      </c>
      <c r="F55" s="184" t="s">
        <v>362</v>
      </c>
      <c r="G55" s="184" t="s">
        <v>320</v>
      </c>
      <c r="H55" s="185">
        <v>353</v>
      </c>
      <c r="I55" s="358" t="s">
        <v>310</v>
      </c>
      <c r="J55" s="191" t="str">
        <f>INDEX('Policy Characteristics'!D:D,MATCH(PolicyLevers!$C55,'Policy Characteristics'!$C:$C,0))</f>
        <v>Conventional Pollutant Standard</v>
      </c>
      <c r="K55" s="191" t="str">
        <f>INDEX('Policy Characteristics'!E:E,MATCH(PolicyLevers!$C55,'Policy Characteristics'!$C:$C,0))</f>
        <v>trans reduce regulated pollutants</v>
      </c>
      <c r="L55" s="192">
        <f>INDEX('Policy Characteristics'!F:F,MATCH(PolicyLevers!$C55,'Policy Characteristics'!$C:$C,0))</f>
        <v>0</v>
      </c>
      <c r="M55" s="192">
        <f>INDEX('Policy Characteristics'!G:G,MATCH(PolicyLevers!$C55,'Policy Characteristics'!$C:$C,0))</f>
        <v>1</v>
      </c>
      <c r="N55" s="247">
        <f>INDEX('Policy Characteristics'!H:H,MATCH(PolicyLevers!$C55,'Policy Characteristics'!$C:$C,0))</f>
        <v>0.02</v>
      </c>
      <c r="O55" s="191" t="str">
        <f>INDEX('Policy Characteristics'!I:I,MATCH(PolicyLevers!$C55,'Policy Characteristics'!$C:$C,0))</f>
        <v>% reduction in emissions</v>
      </c>
      <c r="P55" s="188" t="str">
        <f>INDEX('Policy Characteristics'!J:J,MATCH(PolicyLevers!$C55,'Policy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5" s="191" t="str">
        <f>INDEX('Policy Characteristics'!K:K,MATCH(PolicyLevers!$C55,'Policy Characteristics'!$C:$C,0))</f>
        <v>transportation-sector-main.html#conv-pol-stds</v>
      </c>
      <c r="R55" s="191" t="str">
        <f>INDEX('Policy Characteristics'!L:L,MATCH(PolicyLevers!$C55,'Policy Characteristics'!$C:$C,0))</f>
        <v>conventional-pollutant-standards.html</v>
      </c>
      <c r="S55" s="190">
        <f>INDEX('Policy Characteristics'!M:M,MATCH(PolicyLevers!$C55,'Policy Characteristics'!$C:$C,0))</f>
        <v>0</v>
      </c>
      <c r="T55" s="184">
        <f>INDEX('Policy Characteristics'!N:N,MATCH(PolicyLevers!$C55,'Policy Characteristics'!$C:$C,0))</f>
        <v>0</v>
      </c>
      <c r="U55" s="184">
        <f>INDEX('Policy Characteristics'!O:O,MATCH(PolicyLevers!$C55,'Policy Characteristics'!$C:$C,0))</f>
        <v>0</v>
      </c>
    </row>
    <row r="56" spans="1:21" s="184" customFormat="1" x14ac:dyDescent="0.25">
      <c r="A56" s="352" t="str">
        <f>INDEX('Policy Characteristics'!A:A,MATCH(PolicyLevers!$C56,'Policy Characteristics'!$C:$C,0))</f>
        <v>Transportation</v>
      </c>
      <c r="B56" s="356" t="str">
        <f>INDEX('Policy Characteristics'!B:B,MATCH(PolicyLevers!$C56,'Policy Characteristics'!$C:$C,0))</f>
        <v>Conventional Pollutant Standards</v>
      </c>
      <c r="C56" s="191" t="str">
        <f t="shared" si="2"/>
        <v>Percentage Reduction of Separately Regulated Pollutants</v>
      </c>
      <c r="D56" s="184" t="s">
        <v>362</v>
      </c>
      <c r="E56" s="184" t="s">
        <v>322</v>
      </c>
      <c r="F56" s="184" t="s">
        <v>362</v>
      </c>
      <c r="G56" s="184" t="s">
        <v>323</v>
      </c>
      <c r="H56" s="185">
        <v>354</v>
      </c>
      <c r="I56" s="358" t="s">
        <v>310</v>
      </c>
      <c r="J56" s="191" t="str">
        <f>INDEX('Policy Characteristics'!D:D,MATCH(PolicyLevers!$C56,'Policy Characteristics'!$C:$C,0))</f>
        <v>Conventional Pollutant Standard</v>
      </c>
      <c r="K56" s="191" t="str">
        <f>INDEX('Policy Characteristics'!E:E,MATCH(PolicyLevers!$C56,'Policy Characteristics'!$C:$C,0))</f>
        <v>trans reduce regulated pollutants</v>
      </c>
      <c r="L56" s="192">
        <f>INDEX('Policy Characteristics'!F:F,MATCH(PolicyLevers!$C56,'Policy Characteristics'!$C:$C,0))</f>
        <v>0</v>
      </c>
      <c r="M56" s="192">
        <f>INDEX('Policy Characteristics'!G:G,MATCH(PolicyLevers!$C56,'Policy Characteristics'!$C:$C,0))</f>
        <v>1</v>
      </c>
      <c r="N56" s="247">
        <f>INDEX('Policy Characteristics'!H:H,MATCH(PolicyLevers!$C56,'Policy Characteristics'!$C:$C,0))</f>
        <v>0.02</v>
      </c>
      <c r="O56" s="191" t="str">
        <f>INDEX('Policy Characteristics'!I:I,MATCH(PolicyLevers!$C56,'Policy Characteristics'!$C:$C,0))</f>
        <v>% reduction in emissions</v>
      </c>
      <c r="P56" s="188" t="str">
        <f>INDEX('Policy Characteristics'!J:J,MATCH(PolicyLevers!$C56,'Policy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6" s="191" t="str">
        <f>INDEX('Policy Characteristics'!K:K,MATCH(PolicyLevers!$C56,'Policy Characteristics'!$C:$C,0))</f>
        <v>transportation-sector-main.html#conv-pol-stds</v>
      </c>
      <c r="R56" s="191" t="str">
        <f>INDEX('Policy Characteristics'!L:L,MATCH(PolicyLevers!$C56,'Policy Characteristics'!$C:$C,0))</f>
        <v>conventional-pollutant-standards.html</v>
      </c>
      <c r="S56" s="190">
        <f>INDEX('Policy Characteristics'!M:M,MATCH(PolicyLevers!$C56,'Policy Characteristics'!$C:$C,0))</f>
        <v>0</v>
      </c>
      <c r="T56" s="184">
        <f>INDEX('Policy Characteristics'!N:N,MATCH(PolicyLevers!$C56,'Policy Characteristics'!$C:$C,0))</f>
        <v>0</v>
      </c>
      <c r="U56" s="184">
        <f>INDEX('Policy Characteristics'!O:O,MATCH(PolicyLevers!$C56,'Policy Characteristics'!$C:$C,0))</f>
        <v>0</v>
      </c>
    </row>
    <row r="57" spans="1:21" s="184" customFormat="1" x14ac:dyDescent="0.25">
      <c r="A57" s="352" t="str">
        <f>INDEX('Policy Characteristics'!A:A,MATCH(PolicyLevers!$C57,'Policy Characteristics'!$C:$C,0))</f>
        <v>Transportation</v>
      </c>
      <c r="B57" s="356" t="str">
        <f>INDEX('Policy Characteristics'!B:B,MATCH(PolicyLevers!$C57,'Policy Characteristics'!$C:$C,0))</f>
        <v>Conventional Pollutant Standards</v>
      </c>
      <c r="C57" s="191" t="str">
        <f t="shared" si="2"/>
        <v>Percentage Reduction of Separately Regulated Pollutants</v>
      </c>
      <c r="D57" s="184" t="s">
        <v>362</v>
      </c>
      <c r="E57" s="184" t="s">
        <v>325</v>
      </c>
      <c r="F57" s="184" t="s">
        <v>362</v>
      </c>
      <c r="G57" s="184" t="s">
        <v>325</v>
      </c>
      <c r="H57" s="185">
        <v>355</v>
      </c>
      <c r="I57" s="358" t="s">
        <v>310</v>
      </c>
      <c r="J57" s="191" t="str">
        <f>INDEX('Policy Characteristics'!D:D,MATCH(PolicyLevers!$C57,'Policy Characteristics'!$C:$C,0))</f>
        <v>Conventional Pollutant Standard</v>
      </c>
      <c r="K57" s="191" t="str">
        <f>INDEX('Policy Characteristics'!E:E,MATCH(PolicyLevers!$C57,'Policy Characteristics'!$C:$C,0))</f>
        <v>trans reduce regulated pollutants</v>
      </c>
      <c r="L57" s="192">
        <f>INDEX('Policy Characteristics'!F:F,MATCH(PolicyLevers!$C57,'Policy Characteristics'!$C:$C,0))</f>
        <v>0</v>
      </c>
      <c r="M57" s="192">
        <f>INDEX('Policy Characteristics'!G:G,MATCH(PolicyLevers!$C57,'Policy Characteristics'!$C:$C,0))</f>
        <v>1</v>
      </c>
      <c r="N57" s="247">
        <f>INDEX('Policy Characteristics'!H:H,MATCH(PolicyLevers!$C57,'Policy Characteristics'!$C:$C,0))</f>
        <v>0.02</v>
      </c>
      <c r="O57" s="191" t="str">
        <f>INDEX('Policy Characteristics'!I:I,MATCH(PolicyLevers!$C57,'Policy Characteristics'!$C:$C,0))</f>
        <v>% reduction in emissions</v>
      </c>
      <c r="P57" s="188" t="str">
        <f>INDEX('Policy Characteristics'!J:J,MATCH(PolicyLevers!$C57,'Policy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7" s="191" t="str">
        <f>INDEX('Policy Characteristics'!K:K,MATCH(PolicyLevers!$C57,'Policy Characteristics'!$C:$C,0))</f>
        <v>transportation-sector-main.html#conv-pol-stds</v>
      </c>
      <c r="R57" s="191" t="str">
        <f>INDEX('Policy Characteristics'!L:L,MATCH(PolicyLevers!$C57,'Policy Characteristics'!$C:$C,0))</f>
        <v>conventional-pollutant-standards.html</v>
      </c>
      <c r="S57" s="190">
        <f>INDEX('Policy Characteristics'!M:M,MATCH(PolicyLevers!$C57,'Policy Characteristics'!$C:$C,0))</f>
        <v>0</v>
      </c>
      <c r="T57" s="184">
        <f>INDEX('Policy Characteristics'!N:N,MATCH(PolicyLevers!$C57,'Policy Characteristics'!$C:$C,0))</f>
        <v>0</v>
      </c>
      <c r="U57" s="184">
        <f>INDEX('Policy Characteristics'!O:O,MATCH(PolicyLevers!$C57,'Policy Characteristics'!$C:$C,0))</f>
        <v>0</v>
      </c>
    </row>
    <row r="58" spans="1:21" s="184" customFormat="1" x14ac:dyDescent="0.25">
      <c r="A58" s="352" t="str">
        <f>INDEX('Policy Characteristics'!A:A,MATCH(PolicyLevers!$C58,'Policy Characteristics'!$C:$C,0))</f>
        <v>Transportation</v>
      </c>
      <c r="B58" s="356" t="str">
        <f>INDEX('Policy Characteristics'!B:B,MATCH(PolicyLevers!$C58,'Policy Characteristics'!$C:$C,0))</f>
        <v>Conventional Pollutant Standards</v>
      </c>
      <c r="C58" s="191" t="str">
        <f t="shared" si="2"/>
        <v>Percentage Reduction of Separately Regulated Pollutants</v>
      </c>
      <c r="D58" s="184" t="s">
        <v>362</v>
      </c>
      <c r="E58" s="184" t="s">
        <v>327</v>
      </c>
      <c r="F58" s="184" t="s">
        <v>362</v>
      </c>
      <c r="G58" s="184" t="s">
        <v>327</v>
      </c>
      <c r="H58" s="185">
        <v>356</v>
      </c>
      <c r="I58" s="358" t="s">
        <v>310</v>
      </c>
      <c r="J58" s="191" t="str">
        <f>INDEX('Policy Characteristics'!D:D,MATCH(PolicyLevers!$C58,'Policy Characteristics'!$C:$C,0))</f>
        <v>Conventional Pollutant Standard</v>
      </c>
      <c r="K58" s="191" t="str">
        <f>INDEX('Policy Characteristics'!E:E,MATCH(PolicyLevers!$C58,'Policy Characteristics'!$C:$C,0))</f>
        <v>trans reduce regulated pollutants</v>
      </c>
      <c r="L58" s="192">
        <f>INDEX('Policy Characteristics'!F:F,MATCH(PolicyLevers!$C58,'Policy Characteristics'!$C:$C,0))</f>
        <v>0</v>
      </c>
      <c r="M58" s="192">
        <f>INDEX('Policy Characteristics'!G:G,MATCH(PolicyLevers!$C58,'Policy Characteristics'!$C:$C,0))</f>
        <v>1</v>
      </c>
      <c r="N58" s="247">
        <f>INDEX('Policy Characteristics'!H:H,MATCH(PolicyLevers!$C58,'Policy Characteristics'!$C:$C,0))</f>
        <v>0.02</v>
      </c>
      <c r="O58" s="191" t="str">
        <f>INDEX('Policy Characteristics'!I:I,MATCH(PolicyLevers!$C58,'Policy Characteristics'!$C:$C,0))</f>
        <v>% reduction in emissions</v>
      </c>
      <c r="P58" s="188" t="str">
        <f>INDEX('Policy Characteristics'!J:J,MATCH(PolicyLevers!$C58,'Policy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8" s="191" t="str">
        <f>INDEX('Policy Characteristics'!K:K,MATCH(PolicyLevers!$C58,'Policy Characteristics'!$C:$C,0))</f>
        <v>transportation-sector-main.html#conv-pol-stds</v>
      </c>
      <c r="R58" s="191" t="str">
        <f>INDEX('Policy Characteristics'!L:L,MATCH(PolicyLevers!$C58,'Policy Characteristics'!$C:$C,0))</f>
        <v>conventional-pollutant-standards.html</v>
      </c>
      <c r="S58" s="190">
        <f>INDEX('Policy Characteristics'!M:M,MATCH(PolicyLevers!$C58,'Policy Characteristics'!$C:$C,0))</f>
        <v>0</v>
      </c>
      <c r="T58" s="184">
        <f>INDEX('Policy Characteristics'!N:N,MATCH(PolicyLevers!$C58,'Policy Characteristics'!$C:$C,0))</f>
        <v>0</v>
      </c>
      <c r="U58" s="184">
        <f>INDEX('Policy Characteristics'!O:O,MATCH(PolicyLevers!$C58,'Policy Characteristics'!$C:$C,0))</f>
        <v>0</v>
      </c>
    </row>
    <row r="59" spans="1:21" s="184" customFormat="1" x14ac:dyDescent="0.25">
      <c r="A59" s="352" t="str">
        <f>INDEX('Policy Characteristics'!A:A,MATCH(PolicyLevers!$C59,'Policy Characteristics'!$C:$C,0))</f>
        <v>Transportation</v>
      </c>
      <c r="B59" s="356" t="str">
        <f>INDEX('Policy Characteristics'!B:B,MATCH(PolicyLevers!$C59,'Policy Characteristics'!$C:$C,0))</f>
        <v>Conventional Pollutant Standards</v>
      </c>
      <c r="C59" s="191" t="str">
        <f t="shared" si="2"/>
        <v>Percentage Reduction of Separately Regulated Pollutants</v>
      </c>
      <c r="D59" s="184" t="s">
        <v>362</v>
      </c>
      <c r="E59" s="184" t="s">
        <v>329</v>
      </c>
      <c r="F59" s="184" t="s">
        <v>362</v>
      </c>
      <c r="G59" s="184" t="s">
        <v>329</v>
      </c>
      <c r="H59" s="185">
        <v>357</v>
      </c>
      <c r="I59" s="358" t="s">
        <v>310</v>
      </c>
      <c r="J59" s="191" t="str">
        <f>INDEX('Policy Characteristics'!D:D,MATCH(PolicyLevers!$C59,'Policy Characteristics'!$C:$C,0))</f>
        <v>Conventional Pollutant Standard</v>
      </c>
      <c r="K59" s="191" t="str">
        <f>INDEX('Policy Characteristics'!E:E,MATCH(PolicyLevers!$C59,'Policy Characteristics'!$C:$C,0))</f>
        <v>trans reduce regulated pollutants</v>
      </c>
      <c r="L59" s="192">
        <f>INDEX('Policy Characteristics'!F:F,MATCH(PolicyLevers!$C59,'Policy Characteristics'!$C:$C,0))</f>
        <v>0</v>
      </c>
      <c r="M59" s="192">
        <f>INDEX('Policy Characteristics'!G:G,MATCH(PolicyLevers!$C59,'Policy Characteristics'!$C:$C,0))</f>
        <v>1</v>
      </c>
      <c r="N59" s="247">
        <f>INDEX('Policy Characteristics'!H:H,MATCH(PolicyLevers!$C59,'Policy Characteristics'!$C:$C,0))</f>
        <v>0.02</v>
      </c>
      <c r="O59" s="191" t="str">
        <f>INDEX('Policy Characteristics'!I:I,MATCH(PolicyLevers!$C59,'Policy Characteristics'!$C:$C,0))</f>
        <v>% reduction in emissions</v>
      </c>
      <c r="P59" s="188" t="str">
        <f>INDEX('Policy Characteristics'!J:J,MATCH(PolicyLevers!$C59,'Policy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9" s="191" t="str">
        <f>INDEX('Policy Characteristics'!K:K,MATCH(PolicyLevers!$C59,'Policy Characteristics'!$C:$C,0))</f>
        <v>transportation-sector-main.html#conv-pol-stds</v>
      </c>
      <c r="R59" s="191" t="str">
        <f>INDEX('Policy Characteristics'!L:L,MATCH(PolicyLevers!$C59,'Policy Characteristics'!$C:$C,0))</f>
        <v>conventional-pollutant-standards.html</v>
      </c>
      <c r="S59" s="190">
        <f>INDEX('Policy Characteristics'!M:M,MATCH(PolicyLevers!$C59,'Policy Characteristics'!$C:$C,0))</f>
        <v>0</v>
      </c>
      <c r="T59" s="184">
        <f>INDEX('Policy Characteristics'!N:N,MATCH(PolicyLevers!$C59,'Policy Characteristics'!$C:$C,0))</f>
        <v>0</v>
      </c>
      <c r="U59" s="184">
        <f>INDEX('Policy Characteristics'!O:O,MATCH(PolicyLevers!$C59,'Policy Characteristics'!$C:$C,0))</f>
        <v>0</v>
      </c>
    </row>
    <row r="60" spans="1:21" s="184" customFormat="1" x14ac:dyDescent="0.25">
      <c r="A60" s="352" t="str">
        <f>INDEX('Policy Characteristics'!A:A,MATCH(PolicyLevers!$C60,'Policy Characteristics'!$C:$C,0))</f>
        <v>Transportation</v>
      </c>
      <c r="B60" s="356" t="str">
        <f>INDEX('Policy Characteristics'!B:B,MATCH(PolicyLevers!$C60,'Policy Characteristics'!$C:$C,0))</f>
        <v>Conventional Pollutant Standards</v>
      </c>
      <c r="C60" s="191" t="str">
        <f t="shared" si="2"/>
        <v>Percentage Reduction of Separately Regulated Pollutants</v>
      </c>
      <c r="D60" s="184" t="s">
        <v>362</v>
      </c>
      <c r="E60" s="184" t="s">
        <v>331</v>
      </c>
      <c r="F60" s="184" t="s">
        <v>362</v>
      </c>
      <c r="G60" s="184" t="s">
        <v>331</v>
      </c>
      <c r="H60" s="185">
        <v>358</v>
      </c>
      <c r="I60" s="363" t="s">
        <v>332</v>
      </c>
      <c r="J60" s="191" t="str">
        <f>INDEX('Policy Characteristics'!D:D,MATCH(PolicyLevers!$C60,'Policy Characteristics'!$C:$C,0))</f>
        <v>Conventional Pollutant Standard</v>
      </c>
      <c r="K60" s="191" t="str">
        <f>INDEX('Policy Characteristics'!E:E,MATCH(PolicyLevers!$C60,'Policy Characteristics'!$C:$C,0))</f>
        <v>trans reduce regulated pollutants</v>
      </c>
      <c r="L60" s="192">
        <f>INDEX('Policy Characteristics'!F:F,MATCH(PolicyLevers!$C60,'Policy Characteristics'!$C:$C,0))</f>
        <v>0</v>
      </c>
      <c r="M60" s="192">
        <f>INDEX('Policy Characteristics'!G:G,MATCH(PolicyLevers!$C60,'Policy Characteristics'!$C:$C,0))</f>
        <v>1</v>
      </c>
      <c r="N60" s="247">
        <f>INDEX('Policy Characteristics'!H:H,MATCH(PolicyLevers!$C60,'Policy Characteristics'!$C:$C,0))</f>
        <v>0.02</v>
      </c>
      <c r="O60" s="191" t="str">
        <f>INDEX('Policy Characteristics'!I:I,MATCH(PolicyLevers!$C60,'Policy Characteristics'!$C:$C,0))</f>
        <v>% reduction in emissions</v>
      </c>
      <c r="P60" s="188" t="str">
        <f>INDEX('Policy Characteristics'!J:J,MATCH(PolicyLevers!$C60,'Policy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60" s="191" t="str">
        <f>INDEX('Policy Characteristics'!K:K,MATCH(PolicyLevers!$C60,'Policy Characteristics'!$C:$C,0))</f>
        <v>transportation-sector-main.html#conv-pol-stds</v>
      </c>
      <c r="R60" s="191" t="str">
        <f>INDEX('Policy Characteristics'!L:L,MATCH(PolicyLevers!$C60,'Policy Characteristics'!$C:$C,0))</f>
        <v>conventional-pollutant-standards.html</v>
      </c>
      <c r="S60" s="190">
        <f>INDEX('Policy Characteristics'!M:M,MATCH(PolicyLevers!$C60,'Policy Characteristics'!$C:$C,0))</f>
        <v>0</v>
      </c>
      <c r="T60" s="184">
        <f>INDEX('Policy Characteristics'!N:N,MATCH(PolicyLevers!$C60,'Policy Characteristics'!$C:$C,0))</f>
        <v>0</v>
      </c>
      <c r="U60" s="184">
        <f>INDEX('Policy Characteristics'!O:O,MATCH(PolicyLevers!$C60,'Policy Characteristics'!$C:$C,0))</f>
        <v>0</v>
      </c>
    </row>
    <row r="61" spans="1:21" s="184" customFormat="1" x14ac:dyDescent="0.25">
      <c r="A61" s="352" t="str">
        <f>INDEX('Policy Characteristics'!A:A,MATCH(PolicyLevers!$C61,'Policy Characteristics'!$C:$C,0))</f>
        <v>Transportation</v>
      </c>
      <c r="B61" s="356" t="str">
        <f>INDEX('Policy Characteristics'!B:B,MATCH(PolicyLevers!$C61,'Policy Characteristics'!$C:$C,0))</f>
        <v>Conventional Pollutant Standards</v>
      </c>
      <c r="C61" s="191" t="str">
        <f t="shared" si="2"/>
        <v>Percentage Reduction of Separately Regulated Pollutants</v>
      </c>
      <c r="D61" s="184" t="s">
        <v>362</v>
      </c>
      <c r="E61" s="184" t="s">
        <v>333</v>
      </c>
      <c r="F61" s="184" t="s">
        <v>362</v>
      </c>
      <c r="G61" s="184" t="s">
        <v>333</v>
      </c>
      <c r="H61" s="185">
        <v>359</v>
      </c>
      <c r="I61" s="363" t="s">
        <v>332</v>
      </c>
      <c r="J61" s="191" t="str">
        <f>INDEX('Policy Characteristics'!D:D,MATCH(PolicyLevers!$C61,'Policy Characteristics'!$C:$C,0))</f>
        <v>Conventional Pollutant Standard</v>
      </c>
      <c r="K61" s="191" t="str">
        <f>INDEX('Policy Characteristics'!E:E,MATCH(PolicyLevers!$C61,'Policy Characteristics'!$C:$C,0))</f>
        <v>trans reduce regulated pollutants</v>
      </c>
      <c r="L61" s="192">
        <f>INDEX('Policy Characteristics'!F:F,MATCH(PolicyLevers!$C61,'Policy Characteristics'!$C:$C,0))</f>
        <v>0</v>
      </c>
      <c r="M61" s="192">
        <f>INDEX('Policy Characteristics'!G:G,MATCH(PolicyLevers!$C61,'Policy Characteristics'!$C:$C,0))</f>
        <v>1</v>
      </c>
      <c r="N61" s="247">
        <f>INDEX('Policy Characteristics'!H:H,MATCH(PolicyLevers!$C61,'Policy Characteristics'!$C:$C,0))</f>
        <v>0.02</v>
      </c>
      <c r="O61" s="191" t="str">
        <f>INDEX('Policy Characteristics'!I:I,MATCH(PolicyLevers!$C61,'Policy Characteristics'!$C:$C,0))</f>
        <v>% reduction in emissions</v>
      </c>
      <c r="P61" s="188" t="str">
        <f>INDEX('Policy Characteristics'!J:J,MATCH(PolicyLevers!$C61,'Policy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61" s="191" t="str">
        <f>INDEX('Policy Characteristics'!K:K,MATCH(PolicyLevers!$C61,'Policy Characteristics'!$C:$C,0))</f>
        <v>transportation-sector-main.html#conv-pol-stds</v>
      </c>
      <c r="R61" s="191" t="str">
        <f>INDEX('Policy Characteristics'!L:L,MATCH(PolicyLevers!$C61,'Policy Characteristics'!$C:$C,0))</f>
        <v>conventional-pollutant-standards.html</v>
      </c>
      <c r="S61" s="190">
        <f>INDEX('Policy Characteristics'!M:M,MATCH(PolicyLevers!$C61,'Policy Characteristics'!$C:$C,0))</f>
        <v>0</v>
      </c>
      <c r="T61" s="184">
        <f>INDEX('Policy Characteristics'!N:N,MATCH(PolicyLevers!$C61,'Policy Characteristics'!$C:$C,0))</f>
        <v>0</v>
      </c>
      <c r="U61" s="184">
        <f>INDEX('Policy Characteristics'!O:O,MATCH(PolicyLevers!$C61,'Policy Characteristics'!$C:$C,0))</f>
        <v>0</v>
      </c>
    </row>
    <row r="62" spans="1:21" s="184" customFormat="1" x14ac:dyDescent="0.25">
      <c r="A62" s="352" t="str">
        <f>INDEX('Policy Characteristics'!A:A,MATCH(PolicyLevers!$C62,'Policy Characteristics'!$C:$C,0))</f>
        <v>Transportation</v>
      </c>
      <c r="B62" s="355" t="str">
        <f>INDEX('Policy Characteristics'!B:B,MATCH(PolicyLevers!$C62,'Policy Characteristics'!$C:$C,0))</f>
        <v>Electric Vehicle Charger Deployment</v>
      </c>
      <c r="C62" s="184" t="s">
        <v>372</v>
      </c>
      <c r="H62" s="185">
        <v>360</v>
      </c>
      <c r="I62" s="363" t="s">
        <v>310</v>
      </c>
      <c r="J62" s="184" t="str">
        <f>INDEX('Policy Characteristics'!D:D,MATCH(PolicyLevers!$C62,'Policy Characteristics'!$C:$C,0))</f>
        <v>EV Charger Deployment</v>
      </c>
      <c r="K62" s="184" t="str">
        <f>INDEX('Policy Characteristics'!E:E,MATCH(PolicyLevers!$C62,'Policy Characteristics'!$C:$C,0))</f>
        <v>trans EV charger deployment</v>
      </c>
      <c r="L62" s="194">
        <f>INDEX('Policy Characteristics'!F:F,MATCH(PolicyLevers!$C62,'Policy Characteristics'!$C:$C,0))</f>
        <v>0</v>
      </c>
      <c r="M62" s="194">
        <f>INDEX('Policy Characteristics'!G:G,MATCH(PolicyLevers!$C62,'Policy Characteristics'!$C:$C,0))</f>
        <v>300</v>
      </c>
      <c r="N62" s="248">
        <f>INDEX('Policy Characteristics'!H:H,MATCH(PolicyLevers!$C62,'Policy Characteristics'!$C:$C,0))</f>
        <v>5</v>
      </c>
      <c r="O62" s="184" t="str">
        <f>INDEX('Policy Characteristics'!I:I,MATCH(PolicyLevers!$C62,'Policy Characteristics'!$C:$C,0))</f>
        <v>chargers / 100k pop</v>
      </c>
      <c r="P62" s="195" t="str">
        <f>INDEX('Policy Characteristics'!J:J,MATCH(PolicyLevers!$C62,'Policy Characteristics'!$C:$C,0))</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Massachusetts had 0 EV charging outlets, approximately 0 per 100k pop.  In 2016, the U.S. had approximately 275 gas fuel pumps per 100k pop.  Therefore, a lever setting of 255 would cause the population density of EV chargers equal to the population density of gas fuel pumps in the US.</v>
      </c>
      <c r="Q62" s="184">
        <f>INDEX('Policy Characteristics'!K:K,MATCH(PolicyLevers!$C62,'Policy Characteristics'!$C:$C,0))</f>
        <v>0</v>
      </c>
      <c r="R62" s="184" t="str">
        <f>INDEX('Policy Characteristics'!L:L,MATCH(PolicyLevers!$C62,'Policy Characteristics'!$C:$C,0))</f>
        <v>ev-charger-deployment.html</v>
      </c>
      <c r="S62" s="190" t="str">
        <f>INDEX('Policy Characteristics'!M:M,MATCH(PolicyLevers!$C62,'Policy Characteristics'!$C:$C,0))</f>
        <v>Number of EV chargers: https://afdc.energy.gov/stations/states                                         Number of gas stations: U.S. Census, Statistics of U.S. Businesses, https://www.census.gov/data/tables/2016/econ/susb/2016-susb-annual.html                                                            Pumps per station: https://247wallst.com/economy/2014/05/22/why-are-there-115000-or-150000-gas-stations-in-america/</v>
      </c>
      <c r="T62" s="184">
        <f>INDEX('Policy Characteristics'!N:N,MATCH(PolicyLevers!$C62,'Policy Characteristics'!$C:$C,0))</f>
        <v>0</v>
      </c>
      <c r="U62" s="184" t="str">
        <f>INDEX('Policy Characteristics'!O:O,MATCH(PolicyLevers!$C62,'Policy Characteristics'!$C:$C,0))</f>
        <v>Supporting data</v>
      </c>
    </row>
    <row r="63" spans="1:21" s="184" customFormat="1" x14ac:dyDescent="0.25">
      <c r="A63" s="352" t="str">
        <f>INDEX('Policy Characteristics'!A:A,MATCH(PolicyLevers!$C63,'Policy Characteristics'!$C:$C,0))</f>
        <v>Transportation</v>
      </c>
      <c r="B63" s="355" t="str">
        <f>INDEX('Policy Characteristics'!B:B,MATCH(PolicyLevers!$C63,'Policy Characteristics'!$C:$C,0))</f>
        <v>Electric Vehicle Range &amp; Charging Time</v>
      </c>
      <c r="C63" s="184" t="s">
        <v>379</v>
      </c>
      <c r="D63" s="186"/>
      <c r="E63" s="186"/>
      <c r="F63" s="186"/>
      <c r="G63" s="186"/>
      <c r="H63" s="185">
        <v>361</v>
      </c>
      <c r="I63" s="358" t="s">
        <v>310</v>
      </c>
      <c r="J63" s="184" t="str">
        <f>INDEX('Policy Characteristics'!D:D,MATCH(PolicyLevers!$C63,'Policy Characteristics'!$C:$C,0))</f>
        <v>EV Range &amp; Charging Time</v>
      </c>
      <c r="K63" s="183" t="str">
        <f>INDEX('Policy Characteristics'!E:E,MATCH(PolicyLevers!$C63,'Policy Characteristics'!$C:$C,0))</f>
        <v>trans reduce EV range anxiety and charging time</v>
      </c>
      <c r="L63" s="196">
        <f>INDEX('Policy Characteristics'!F:F,MATCH(PolicyLevers!$C63,'Policy Characteristics'!$C:$C,0))</f>
        <v>0</v>
      </c>
      <c r="M63" s="196">
        <f>INDEX('Policy Characteristics'!G:G,MATCH(PolicyLevers!$C63,'Policy Characteristics'!$C:$C,0))</f>
        <v>1</v>
      </c>
      <c r="N63" s="249">
        <f>INDEX('Policy Characteristics'!H:H,MATCH(PolicyLevers!$C63,'Policy Characteristics'!$C:$C,0))</f>
        <v>0.02</v>
      </c>
      <c r="O63" s="186" t="str">
        <f>INDEX('Policy Characteristics'!I:I,MATCH(PolicyLevers!$C63,'Policy Characteristics'!$C:$C,0))</f>
        <v>% reduction in concern</v>
      </c>
      <c r="P63" s="188" t="str">
        <f>INDEX('Policy Characteristics'!J:J,MATCH(PolicyLevers!$C63,'Policy Characteristics'!$C:$C,0))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c r="Q63" s="246">
        <f>INDEX('Policy Characteristics'!K:K,MATCH(PolicyLevers!$C63,'Policy Characteristics'!$C:$C,0))</f>
        <v>0</v>
      </c>
      <c r="R63" s="246" t="str">
        <f>INDEX('Policy Characteristics'!L:L,MATCH(PolicyLevers!$C63,'Policy Characteristics'!$C:$C,0))</f>
        <v>reduce-range-anxiety-charging-time.html</v>
      </c>
      <c r="S63" s="197" t="str">
        <f>INDEX('Policy Characteristics'!M:M,MATCH(PolicyLevers!$C63,'Policy Characteristics'!$C:$C,0))</f>
        <v>Ranges: https://www.energy.gov/eere/vehicles/articles/fotw-1010-january-1-2018-all-electric-light-vehicle-ranges-can-exceed-those                                              Charging Times: https://www.chargepoint.com/files/Quick_Guide_to_Fast_Charging.pdf</v>
      </c>
      <c r="T63" s="193">
        <f>INDEX('Policy Characteristics'!N:N,MATCH(PolicyLevers!$C63,'Policy Characteristics'!$C:$C,0))</f>
        <v>0</v>
      </c>
      <c r="U63" s="184">
        <f>INDEX('Policy Characteristics'!O:O,MATCH(PolicyLevers!$C63,'Policy Characteristics'!$C:$C,0))</f>
        <v>0</v>
      </c>
    </row>
    <row r="64" spans="1:21" s="184" customFormat="1" x14ac:dyDescent="0.25">
      <c r="A64" s="352" t="str">
        <f>INDEX('Policy Characteristics'!A:A,MATCH(PolicyLevers!$C64,'Policy Characteristics'!$C:$C,0))</f>
        <v>Transportation</v>
      </c>
      <c r="B64" s="355" t="str">
        <f>INDEX('Policy Characteristics'!B:B,MATCH(PolicyLevers!$C64,'Policy Characteristics'!$C:$C,0))</f>
        <v>Electric Vehicle Sales Standard</v>
      </c>
      <c r="C64" s="184" t="s">
        <v>387</v>
      </c>
      <c r="D64" s="186" t="s">
        <v>388</v>
      </c>
      <c r="E64" s="186" t="s">
        <v>307</v>
      </c>
      <c r="F64" s="186" t="s">
        <v>389</v>
      </c>
      <c r="G64" s="186" t="s">
        <v>307</v>
      </c>
      <c r="H64" s="185">
        <v>186</v>
      </c>
      <c r="I64" s="358" t="s">
        <v>310</v>
      </c>
      <c r="J64" s="184" t="str">
        <f>INDEX('Policy Characteristics'!D:D,MATCH(PolicyLevers!$C64,'Policy Characteristics'!$C:$C,0))</f>
        <v>EV Sales Standard</v>
      </c>
      <c r="K64" s="183" t="str">
        <f>INDEX('Policy Characteristics'!E:E,MATCH(PolicyLevers!$C64,'Policy Characteristics'!$C:$C,0))</f>
        <v>trans EV minimum</v>
      </c>
      <c r="L64" s="196">
        <f>INDEX('Policy Characteristics'!F:F,MATCH(PolicyLevers!$C64,'Policy Characteristics'!$C:$C,0))</f>
        <v>0</v>
      </c>
      <c r="M64" s="196">
        <f>INDEX('Policy Characteristics'!G:G,MATCH(PolicyLevers!$C64,'Policy Characteristics'!$C:$C,0))</f>
        <v>1</v>
      </c>
      <c r="N64" s="249">
        <f>INDEX('Policy Characteristics'!H:H,MATCH(PolicyLevers!$C64,'Policy Characteristics'!$C:$C,0))</f>
        <v>0.01</v>
      </c>
      <c r="O64" s="186" t="str">
        <f>INDEX('Policy Characteristics'!I:I,MATCH(PolicyLevers!$C64,'Policy Characteristics'!$C:$C,0))</f>
        <v>% of new vehicles sold</v>
      </c>
      <c r="P64" s="195" t="str">
        <f>INDEX('Policy Characteristics'!J:J,MATCH(PolicyLevers!$C64,'Policy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Massachusetts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Massachusetts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Massachusetts,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4" s="246" t="str">
        <f>INDEX('Policy Characteristics'!K:K,MATCH(PolicyLevers!$C64,'Policy Characteristics'!$C:$C,0))</f>
        <v>transportation-sector-main.html#ev-mandate</v>
      </c>
      <c r="R64" s="246" t="str">
        <f>INDEX('Policy Characteristics'!L:L,MATCH(PolicyLevers!$C64,'Policy Characteristics'!$C:$C,0))</f>
        <v>ev-mandate.html</v>
      </c>
      <c r="S64" s="198" t="str">
        <f>INDEX('Policy Characteristics'!M:M,MATCH(PolicyLevers!$C64,'Policy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4" s="193">
        <f>INDEX('Policy Characteristics'!N:N,MATCH(PolicyLevers!$C64,'Policy Characteristics'!$C:$C,0))</f>
        <v>0</v>
      </c>
      <c r="U64" s="184" t="str">
        <f>INDEX('Policy Characteristics'!O:O,MATCH(PolicyLevers!$C64,'Policy Characteristics'!$C:$C,0))</f>
        <v>Supporting data</v>
      </c>
    </row>
    <row r="65" spans="1:21" s="184" customFormat="1" x14ac:dyDescent="0.25">
      <c r="A65" s="352" t="str">
        <f>INDEX('Policy Characteristics'!A:A,MATCH(PolicyLevers!$C65,'Policy Characteristics'!$C:$C,0))</f>
        <v>Transportation</v>
      </c>
      <c r="B65" s="356" t="str">
        <f>INDEX('Policy Characteristics'!B:B,MATCH(PolicyLevers!$C65,'Policy Characteristics'!$C:$C,0))</f>
        <v>Electric Vehicle Sales Standard</v>
      </c>
      <c r="C65" s="191" t="str">
        <f t="shared" ref="C65:C75" si="3">C$64</f>
        <v>Additional Minimum Required EV Sales Percentage</v>
      </c>
      <c r="D65" s="184" t="s">
        <v>396</v>
      </c>
      <c r="E65" s="184" t="s">
        <v>307</v>
      </c>
      <c r="F65" s="184" t="s">
        <v>397</v>
      </c>
      <c r="G65" s="184" t="s">
        <v>307</v>
      </c>
      <c r="H65" s="185">
        <v>203</v>
      </c>
      <c r="I65" s="363" t="s">
        <v>310</v>
      </c>
      <c r="J65" s="191" t="str">
        <f>INDEX('Policy Characteristics'!D:D,MATCH(PolicyLevers!$C65,'Policy Characteristics'!$C:$C,0))</f>
        <v>EV Sales Standard</v>
      </c>
      <c r="K65" s="191" t="str">
        <f>INDEX('Policy Characteristics'!E:E,MATCH(PolicyLevers!$C65,'Policy Characteristics'!$C:$C,0))</f>
        <v>trans EV minimum</v>
      </c>
      <c r="L65" s="191">
        <f>INDEX('Policy Characteristics'!F:F,MATCH(PolicyLevers!$C65,'Policy Characteristics'!$C:$C,0))</f>
        <v>0</v>
      </c>
      <c r="M65" s="199">
        <f>INDEX('Policy Characteristics'!G:G,MATCH(PolicyLevers!$C65,'Policy Characteristics'!$C:$C,0))</f>
        <v>1</v>
      </c>
      <c r="N65" s="199">
        <f>INDEX('Policy Characteristics'!H:H,MATCH(PolicyLevers!$C65,'Policy Characteristics'!$C:$C,0))</f>
        <v>0.01</v>
      </c>
      <c r="O65" s="199" t="str">
        <f>INDEX('Policy Characteristics'!I:I,MATCH(PolicyLevers!$C65,'Policy Characteristics'!$C:$C,0))</f>
        <v>% of new vehicles sold</v>
      </c>
      <c r="P65" s="188" t="str">
        <f>INDEX('Policy Characteristics'!J:J,MATCH(PolicyLevers!$C65,'Policy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Massachusetts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Massachusetts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Massachusetts,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5" s="199" t="str">
        <f>INDEX('Policy Characteristics'!K:K,MATCH(PolicyLevers!$C65,'Policy Characteristics'!$C:$C,0))</f>
        <v>transportation-sector-main.html#ev-mandate</v>
      </c>
      <c r="R65" s="199" t="str">
        <f>INDEX('Policy Characteristics'!L:L,MATCH(PolicyLevers!$C65,'Policy Characteristics'!$C:$C,0))</f>
        <v>ev-mandate.html</v>
      </c>
      <c r="S65" s="197" t="str">
        <f>INDEX('Policy Characteristics'!M:M,MATCH(PolicyLevers!$C65,'Policy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5" s="193">
        <f>INDEX('Policy Characteristics'!N:N,MATCH(PolicyLevers!$C65,'Policy Characteristics'!$C:$C,0))</f>
        <v>0</v>
      </c>
      <c r="U65" s="184" t="str">
        <f>INDEX('Policy Characteristics'!O:O,MATCH(PolicyLevers!$C65,'Policy Characteristics'!$C:$C,0))</f>
        <v>Supporting data</v>
      </c>
    </row>
    <row r="66" spans="1:21" s="184" customFormat="1" x14ac:dyDescent="0.25">
      <c r="A66" s="352" t="str">
        <f>INDEX('Policy Characteristics'!A:A,MATCH(PolicyLevers!$C66,'Policy Characteristics'!$C:$C,0))</f>
        <v>Transportation</v>
      </c>
      <c r="B66" s="356" t="str">
        <f>INDEX('Policy Characteristics'!B:B,MATCH(PolicyLevers!$C66,'Policy Characteristics'!$C:$C,0))</f>
        <v>Electric Vehicle Sales Standard</v>
      </c>
      <c r="C66" s="191" t="str">
        <f t="shared" si="3"/>
        <v>Additional Minimum Required EV Sales Percentage</v>
      </c>
      <c r="D66" s="184" t="s">
        <v>388</v>
      </c>
      <c r="E66" s="184" t="s">
        <v>334</v>
      </c>
      <c r="F66" s="184" t="s">
        <v>389</v>
      </c>
      <c r="G66" s="184" t="s">
        <v>334</v>
      </c>
      <c r="H66" s="185">
        <v>187</v>
      </c>
      <c r="I66" s="358" t="s">
        <v>310</v>
      </c>
      <c r="J66" s="191" t="str">
        <f>INDEX('Policy Characteristics'!D:D,MATCH(PolicyLevers!$C66,'Policy Characteristics'!$C:$C,0))</f>
        <v>EV Sales Standard</v>
      </c>
      <c r="K66" s="191" t="str">
        <f>INDEX('Policy Characteristics'!E:E,MATCH(PolicyLevers!$C66,'Policy Characteristics'!$C:$C,0))</f>
        <v>trans EV minimum</v>
      </c>
      <c r="L66" s="191">
        <f>INDEX('Policy Characteristics'!F:F,MATCH(PolicyLevers!$C66,'Policy Characteristics'!$C:$C,0))</f>
        <v>0</v>
      </c>
      <c r="M66" s="199">
        <f>INDEX('Policy Characteristics'!G:G,MATCH(PolicyLevers!$C66,'Policy Characteristics'!$C:$C,0))</f>
        <v>1</v>
      </c>
      <c r="N66" s="199">
        <f>INDEX('Policy Characteristics'!H:H,MATCH(PolicyLevers!$C66,'Policy Characteristics'!$C:$C,0))</f>
        <v>0.01</v>
      </c>
      <c r="O66" s="199" t="str">
        <f>INDEX('Policy Characteristics'!I:I,MATCH(PolicyLevers!$C66,'Policy Characteristics'!$C:$C,0))</f>
        <v>% of new vehicles sold</v>
      </c>
      <c r="P66" s="188" t="str">
        <f>INDEX('Policy Characteristics'!J:J,MATCH(PolicyLevers!$C66,'Policy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Massachusetts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Massachusetts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Massachusetts,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6" s="199" t="str">
        <f>INDEX('Policy Characteristics'!K:K,MATCH(PolicyLevers!$C66,'Policy Characteristics'!$C:$C,0))</f>
        <v>transportation-sector-main.html#ev-mandate</v>
      </c>
      <c r="R66" s="199" t="str">
        <f>INDEX('Policy Characteristics'!L:L,MATCH(PolicyLevers!$C66,'Policy Characteristics'!$C:$C,0))</f>
        <v>ev-mandate.html</v>
      </c>
      <c r="S66" s="198" t="str">
        <f>INDEX('Policy Characteristics'!M:M,MATCH(PolicyLevers!$C66,'Policy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6" s="193">
        <f>INDEX('Policy Characteristics'!N:N,MATCH(PolicyLevers!$C66,'Policy Characteristics'!$C:$C,0))</f>
        <v>0</v>
      </c>
      <c r="U66" s="184" t="str">
        <f>INDEX('Policy Characteristics'!O:O,MATCH(PolicyLevers!$C66,'Policy Characteristics'!$C:$C,0))</f>
        <v>Supporting data</v>
      </c>
    </row>
    <row r="67" spans="1:21" s="184" customFormat="1" x14ac:dyDescent="0.25">
      <c r="A67" s="352" t="str">
        <f>INDEX('Policy Characteristics'!A:A,MATCH(PolicyLevers!$C67,'Policy Characteristics'!$C:$C,0))</f>
        <v>Transportation</v>
      </c>
      <c r="B67" s="356" t="str">
        <f>INDEX('Policy Characteristics'!B:B,MATCH(PolicyLevers!$C67,'Policy Characteristics'!$C:$C,0))</f>
        <v>Electric Vehicle Sales Standard</v>
      </c>
      <c r="C67" s="191" t="str">
        <f t="shared" si="3"/>
        <v>Additional Minimum Required EV Sales Percentage</v>
      </c>
      <c r="D67" s="184" t="s">
        <v>396</v>
      </c>
      <c r="E67" s="184" t="s">
        <v>334</v>
      </c>
      <c r="F67" s="184" t="s">
        <v>397</v>
      </c>
      <c r="G67" s="184" t="s">
        <v>334</v>
      </c>
      <c r="H67" s="185">
        <v>191</v>
      </c>
      <c r="I67" s="358" t="s">
        <v>310</v>
      </c>
      <c r="J67" s="191" t="str">
        <f>INDEX('Policy Characteristics'!D:D,MATCH(PolicyLevers!$C67,'Policy Characteristics'!$C:$C,0))</f>
        <v>EV Sales Standard</v>
      </c>
      <c r="K67" s="191" t="str">
        <f>INDEX('Policy Characteristics'!E:E,MATCH(PolicyLevers!$C67,'Policy Characteristics'!$C:$C,0))</f>
        <v>trans EV minimum</v>
      </c>
      <c r="L67" s="191">
        <f>INDEX('Policy Characteristics'!F:F,MATCH(PolicyLevers!$C67,'Policy Characteristics'!$C:$C,0))</f>
        <v>0</v>
      </c>
      <c r="M67" s="199">
        <f>INDEX('Policy Characteristics'!G:G,MATCH(PolicyLevers!$C67,'Policy Characteristics'!$C:$C,0))</f>
        <v>1</v>
      </c>
      <c r="N67" s="199">
        <f>INDEX('Policy Characteristics'!H:H,MATCH(PolicyLevers!$C67,'Policy Characteristics'!$C:$C,0))</f>
        <v>0.01</v>
      </c>
      <c r="O67" s="199" t="str">
        <f>INDEX('Policy Characteristics'!I:I,MATCH(PolicyLevers!$C67,'Policy Characteristics'!$C:$C,0))</f>
        <v>% of new vehicles sold</v>
      </c>
      <c r="P67" s="188" t="str">
        <f>INDEX('Policy Characteristics'!J:J,MATCH(PolicyLevers!$C67,'Policy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Massachusetts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Massachusetts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Massachusetts,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7" s="199" t="str">
        <f>INDEX('Policy Characteristics'!K:K,MATCH(PolicyLevers!$C67,'Policy Characteristics'!$C:$C,0))</f>
        <v>transportation-sector-main.html#ev-mandate</v>
      </c>
      <c r="R67" s="199" t="str">
        <f>INDEX('Policy Characteristics'!L:L,MATCH(PolicyLevers!$C67,'Policy Characteristics'!$C:$C,0))</f>
        <v>ev-mandate.html</v>
      </c>
      <c r="S67" s="197" t="str">
        <f>INDEX('Policy Characteristics'!M:M,MATCH(PolicyLevers!$C67,'Policy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7" s="193">
        <f>INDEX('Policy Characteristics'!N:N,MATCH(PolicyLevers!$C67,'Policy Characteristics'!$C:$C,0))</f>
        <v>0</v>
      </c>
      <c r="U67" s="184" t="str">
        <f>INDEX('Policy Characteristics'!O:O,MATCH(PolicyLevers!$C67,'Policy Characteristics'!$C:$C,0))</f>
        <v>Supporting data</v>
      </c>
    </row>
    <row r="68" spans="1:21" s="184" customFormat="1" x14ac:dyDescent="0.25">
      <c r="A68" s="352" t="str">
        <f>INDEX('Policy Characteristics'!A:A,MATCH(PolicyLevers!$C68,'Policy Characteristics'!$C:$C,0))</f>
        <v>Transportation</v>
      </c>
      <c r="B68" s="356" t="str">
        <f>INDEX('Policy Characteristics'!B:B,MATCH(PolicyLevers!$C68,'Policy Characteristics'!$C:$C,0))</f>
        <v>Electric Vehicle Sales Standard</v>
      </c>
      <c r="C68" s="191" t="str">
        <f t="shared" si="3"/>
        <v>Additional Minimum Required EV Sales Percentage</v>
      </c>
      <c r="D68" s="184" t="s">
        <v>388</v>
      </c>
      <c r="E68" s="184" t="s">
        <v>343</v>
      </c>
      <c r="F68" s="184" t="s">
        <v>389</v>
      </c>
      <c r="G68" s="184" t="s">
        <v>402</v>
      </c>
      <c r="H68" s="185">
        <v>496</v>
      </c>
      <c r="I68" s="358" t="s">
        <v>310</v>
      </c>
      <c r="J68" s="191" t="str">
        <f>INDEX('Policy Characteristics'!D:D,MATCH(PolicyLevers!$C68,'Policy Characteristics'!$C:$C,0))</f>
        <v>EV Sales Standard</v>
      </c>
      <c r="K68" s="191" t="str">
        <f>INDEX('Policy Characteristics'!E:E,MATCH(PolicyLevers!$C68,'Policy Characteristics'!$C:$C,0))</f>
        <v>trans EV minimum</v>
      </c>
      <c r="L68" s="191">
        <f>INDEX('Policy Characteristics'!F:F,MATCH(PolicyLevers!$C68,'Policy Characteristics'!$C:$C,0))</f>
        <v>0</v>
      </c>
      <c r="M68" s="199">
        <f>INDEX('Policy Characteristics'!G:G,MATCH(PolicyLevers!$C68,'Policy Characteristics'!$C:$C,0))</f>
        <v>1</v>
      </c>
      <c r="N68" s="199">
        <f>INDEX('Policy Characteristics'!H:H,MATCH(PolicyLevers!$C68,'Policy Characteristics'!$C:$C,0))</f>
        <v>0.01</v>
      </c>
      <c r="O68" s="199" t="str">
        <f>INDEX('Policy Characteristics'!I:I,MATCH(PolicyLevers!$C68,'Policy Characteristics'!$C:$C,0))</f>
        <v>% of new vehicles sold</v>
      </c>
      <c r="P68" s="188" t="str">
        <f>INDEX('Policy Characteristics'!J:J,MATCH(PolicyLevers!$C68,'Policy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Massachusetts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Massachusetts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Massachusetts,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8" s="199" t="str">
        <f>INDEX('Policy Characteristics'!K:K,MATCH(PolicyLevers!$C68,'Policy Characteristics'!$C:$C,0))</f>
        <v>transportation-sector-main.html#ev-mandate</v>
      </c>
      <c r="R68" s="199" t="str">
        <f>INDEX('Policy Characteristics'!L:L,MATCH(PolicyLevers!$C68,'Policy Characteristics'!$C:$C,0))</f>
        <v>ev-mandate.html</v>
      </c>
      <c r="S68" s="197" t="str">
        <f>INDEX('Policy Characteristics'!M:M,MATCH(PolicyLevers!$C68,'Policy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8" s="193">
        <f>INDEX('Policy Characteristics'!N:N,MATCH(PolicyLevers!$C68,'Policy Characteristics'!$C:$C,0))</f>
        <v>0</v>
      </c>
      <c r="U68" s="184" t="str">
        <f>INDEX('Policy Characteristics'!O:O,MATCH(PolicyLevers!$C68,'Policy Characteristics'!$C:$C,0))</f>
        <v>Supporting data</v>
      </c>
    </row>
    <row r="69" spans="1:21" s="184" customFormat="1" x14ac:dyDescent="0.25">
      <c r="A69" s="352" t="str">
        <f>INDEX('Policy Characteristics'!A:A,MATCH(PolicyLevers!$C69,'Policy Characteristics'!$C:$C,0))</f>
        <v>Transportation</v>
      </c>
      <c r="B69" s="356" t="str">
        <f>INDEX('Policy Characteristics'!B:B,MATCH(PolicyLevers!$C69,'Policy Characteristics'!$C:$C,0))</f>
        <v>Electric Vehicle Sales Standard</v>
      </c>
      <c r="C69" s="191" t="str">
        <f t="shared" si="3"/>
        <v>Additional Minimum Required EV Sales Percentage</v>
      </c>
      <c r="D69" s="184" t="s">
        <v>396</v>
      </c>
      <c r="E69" s="184" t="s">
        <v>343</v>
      </c>
      <c r="F69" s="184" t="s">
        <v>397</v>
      </c>
      <c r="G69" s="184" t="s">
        <v>402</v>
      </c>
      <c r="H69" s="185">
        <v>497</v>
      </c>
      <c r="I69" s="358" t="s">
        <v>310</v>
      </c>
      <c r="J69" s="191" t="str">
        <f>INDEX('Policy Characteristics'!D:D,MATCH(PolicyLevers!$C69,'Policy Characteristics'!$C:$C,0))</f>
        <v>EV Sales Standard</v>
      </c>
      <c r="K69" s="191" t="str">
        <f>INDEX('Policy Characteristics'!E:E,MATCH(PolicyLevers!$C69,'Policy Characteristics'!$C:$C,0))</f>
        <v>trans EV minimum</v>
      </c>
      <c r="L69" s="191">
        <f>INDEX('Policy Characteristics'!F:F,MATCH(PolicyLevers!$C69,'Policy Characteristics'!$C:$C,0))</f>
        <v>0</v>
      </c>
      <c r="M69" s="199">
        <f>INDEX('Policy Characteristics'!G:G,MATCH(PolicyLevers!$C69,'Policy Characteristics'!$C:$C,0))</f>
        <v>1</v>
      </c>
      <c r="N69" s="199">
        <f>INDEX('Policy Characteristics'!H:H,MATCH(PolicyLevers!$C69,'Policy Characteristics'!$C:$C,0))</f>
        <v>0.01</v>
      </c>
      <c r="O69" s="199" t="str">
        <f>INDEX('Policy Characteristics'!I:I,MATCH(PolicyLevers!$C69,'Policy Characteristics'!$C:$C,0))</f>
        <v>% of new vehicles sold</v>
      </c>
      <c r="P69" s="188" t="str">
        <f>INDEX('Policy Characteristics'!J:J,MATCH(PolicyLevers!$C69,'Policy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Massachusetts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Massachusetts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Massachusetts,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9" s="199" t="str">
        <f>INDEX('Policy Characteristics'!K:K,MATCH(PolicyLevers!$C69,'Policy Characteristics'!$C:$C,0))</f>
        <v>transportation-sector-main.html#ev-mandate</v>
      </c>
      <c r="R69" s="199" t="str">
        <f>INDEX('Policy Characteristics'!L:L,MATCH(PolicyLevers!$C69,'Policy Characteristics'!$C:$C,0))</f>
        <v>ev-mandate.html</v>
      </c>
      <c r="S69" s="197" t="str">
        <f>INDEX('Policy Characteristics'!M:M,MATCH(PolicyLevers!$C69,'Policy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9" s="193">
        <f>INDEX('Policy Characteristics'!N:N,MATCH(PolicyLevers!$C69,'Policy Characteristics'!$C:$C,0))</f>
        <v>0</v>
      </c>
      <c r="U69" s="184" t="str">
        <f>INDEX('Policy Characteristics'!O:O,MATCH(PolicyLevers!$C69,'Policy Characteristics'!$C:$C,0))</f>
        <v>Supporting data</v>
      </c>
    </row>
    <row r="70" spans="1:21" s="184" customFormat="1" x14ac:dyDescent="0.25">
      <c r="A70" s="352" t="str">
        <f>INDEX('Policy Characteristics'!A:A,MATCH(PolicyLevers!$C70,'Policy Characteristics'!$C:$C,0))</f>
        <v>Transportation</v>
      </c>
      <c r="B70" s="356" t="str">
        <f>INDEX('Policy Characteristics'!B:B,MATCH(PolicyLevers!$C70,'Policy Characteristics'!$C:$C,0))</f>
        <v>Electric Vehicle Sales Standard</v>
      </c>
      <c r="C70" s="191" t="str">
        <f t="shared" si="3"/>
        <v>Additional Minimum Required EV Sales Percentage</v>
      </c>
      <c r="D70" s="184" t="s">
        <v>388</v>
      </c>
      <c r="E70" s="184" t="s">
        <v>346</v>
      </c>
      <c r="F70" s="184" t="s">
        <v>389</v>
      </c>
      <c r="G70" s="184" t="s">
        <v>405</v>
      </c>
      <c r="H70" s="185">
        <v>498</v>
      </c>
      <c r="I70" s="358" t="s">
        <v>310</v>
      </c>
      <c r="J70" s="191" t="str">
        <f>INDEX('Policy Characteristics'!D:D,MATCH(PolicyLevers!$C70,'Policy Characteristics'!$C:$C,0))</f>
        <v>EV Sales Standard</v>
      </c>
      <c r="K70" s="191" t="str">
        <f>INDEX('Policy Characteristics'!E:E,MATCH(PolicyLevers!$C70,'Policy Characteristics'!$C:$C,0))</f>
        <v>trans EV minimum</v>
      </c>
      <c r="L70" s="191">
        <f>INDEX('Policy Characteristics'!F:F,MATCH(PolicyLevers!$C70,'Policy Characteristics'!$C:$C,0))</f>
        <v>0</v>
      </c>
      <c r="M70" s="199">
        <f>INDEX('Policy Characteristics'!G:G,MATCH(PolicyLevers!$C70,'Policy Characteristics'!$C:$C,0))</f>
        <v>1</v>
      </c>
      <c r="N70" s="199">
        <f>INDEX('Policy Characteristics'!H:H,MATCH(PolicyLevers!$C70,'Policy Characteristics'!$C:$C,0))</f>
        <v>0.01</v>
      </c>
      <c r="O70" s="199" t="str">
        <f>INDEX('Policy Characteristics'!I:I,MATCH(PolicyLevers!$C70,'Policy Characteristics'!$C:$C,0))</f>
        <v>% of new vehicles sold</v>
      </c>
      <c r="P70" s="195" t="str">
        <f>INDEX('Policy Characteristics'!J:J,MATCH(PolicyLevers!$C70,'Policy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Massachusetts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Massachusetts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Massachusetts,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0" s="199" t="str">
        <f>INDEX('Policy Characteristics'!K:K,MATCH(PolicyLevers!$C70,'Policy Characteristics'!$C:$C,0))</f>
        <v>transportation-sector-main.html#ev-mandate</v>
      </c>
      <c r="R70" s="199" t="str">
        <f>INDEX('Policy Characteristics'!L:L,MATCH(PolicyLevers!$C70,'Policy Characteristics'!$C:$C,0))</f>
        <v>ev-mandate.html</v>
      </c>
      <c r="S70" s="197" t="str">
        <f>INDEX('Policy Characteristics'!M:M,MATCH(PolicyLevers!$C70,'Policy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0" s="193">
        <f>INDEX('Policy Characteristics'!N:N,MATCH(PolicyLevers!$C70,'Policy Characteristics'!$C:$C,0))</f>
        <v>0</v>
      </c>
      <c r="U70" s="197" t="str">
        <f>INDEX('Policy Characteristics'!O:O,MATCH(PolicyLevers!$C70,'Policy Characteristics'!$C:$C,0))</f>
        <v>Supporting data</v>
      </c>
    </row>
    <row r="71" spans="1:21" s="184" customFormat="1" x14ac:dyDescent="0.25">
      <c r="A71" s="352" t="str">
        <f>INDEX('Policy Characteristics'!A:A,MATCH(PolicyLevers!$C71,'Policy Characteristics'!$C:$C,0))</f>
        <v>Transportation</v>
      </c>
      <c r="B71" s="356" t="str">
        <f>INDEX('Policy Characteristics'!B:B,MATCH(PolicyLevers!$C71,'Policy Characteristics'!$C:$C,0))</f>
        <v>Electric Vehicle Sales Standard</v>
      </c>
      <c r="C71" s="191" t="str">
        <f t="shared" si="3"/>
        <v>Additional Minimum Required EV Sales Percentage</v>
      </c>
      <c r="D71" s="184" t="s">
        <v>396</v>
      </c>
      <c r="E71" s="184" t="s">
        <v>346</v>
      </c>
      <c r="F71" s="184" t="s">
        <v>397</v>
      </c>
      <c r="G71" s="184" t="s">
        <v>405</v>
      </c>
      <c r="H71" s="185">
        <v>499</v>
      </c>
      <c r="I71" s="358" t="s">
        <v>310</v>
      </c>
      <c r="J71" s="191" t="str">
        <f>INDEX('Policy Characteristics'!D:D,MATCH(PolicyLevers!$C71,'Policy Characteristics'!$C:$C,0))</f>
        <v>EV Sales Standard</v>
      </c>
      <c r="K71" s="191" t="str">
        <f>INDEX('Policy Characteristics'!E:E,MATCH(PolicyLevers!$C71,'Policy Characteristics'!$C:$C,0))</f>
        <v>trans EV minimum</v>
      </c>
      <c r="L71" s="191">
        <f>INDEX('Policy Characteristics'!F:F,MATCH(PolicyLevers!$C71,'Policy Characteristics'!$C:$C,0))</f>
        <v>0</v>
      </c>
      <c r="M71" s="199">
        <f>INDEX('Policy Characteristics'!G:G,MATCH(PolicyLevers!$C71,'Policy Characteristics'!$C:$C,0))</f>
        <v>1</v>
      </c>
      <c r="N71" s="199">
        <f>INDEX('Policy Characteristics'!H:H,MATCH(PolicyLevers!$C71,'Policy Characteristics'!$C:$C,0))</f>
        <v>0.01</v>
      </c>
      <c r="O71" s="199" t="str">
        <f>INDEX('Policy Characteristics'!I:I,MATCH(PolicyLevers!$C71,'Policy Characteristics'!$C:$C,0))</f>
        <v>% of new vehicles sold</v>
      </c>
      <c r="P71" s="195" t="str">
        <f>INDEX('Policy Characteristics'!J:J,MATCH(PolicyLevers!$C71,'Policy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Massachusetts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Massachusetts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Massachusetts,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1" s="199" t="str">
        <f>INDEX('Policy Characteristics'!K:K,MATCH(PolicyLevers!$C71,'Policy Characteristics'!$C:$C,0))</f>
        <v>transportation-sector-main.html#ev-mandate</v>
      </c>
      <c r="R71" s="199" t="str">
        <f>INDEX('Policy Characteristics'!L:L,MATCH(PolicyLevers!$C71,'Policy Characteristics'!$C:$C,0))</f>
        <v>ev-mandate.html</v>
      </c>
      <c r="S71" s="197" t="str">
        <f>INDEX('Policy Characteristics'!M:M,MATCH(PolicyLevers!$C71,'Policy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1" s="193">
        <f>INDEX('Policy Characteristics'!N:N,MATCH(PolicyLevers!$C71,'Policy Characteristics'!$C:$C,0))</f>
        <v>0</v>
      </c>
      <c r="U71" s="197" t="str">
        <f>INDEX('Policy Characteristics'!O:O,MATCH(PolicyLevers!$C71,'Policy Characteristics'!$C:$C,0))</f>
        <v>Supporting data</v>
      </c>
    </row>
    <row r="72" spans="1:21" s="184" customFormat="1" x14ac:dyDescent="0.25">
      <c r="A72" s="352" t="str">
        <f>INDEX('Policy Characteristics'!A:A,MATCH(PolicyLevers!$C72,'Policy Characteristics'!$C:$C,0))</f>
        <v>Transportation</v>
      </c>
      <c r="B72" s="356" t="str">
        <f>INDEX('Policy Characteristics'!B:B,MATCH(PolicyLevers!$C72,'Policy Characteristics'!$C:$C,0))</f>
        <v>Electric Vehicle Sales Standard</v>
      </c>
      <c r="C72" s="191" t="str">
        <f t="shared" si="3"/>
        <v>Additional Minimum Required EV Sales Percentage</v>
      </c>
      <c r="D72" s="184" t="s">
        <v>388</v>
      </c>
      <c r="E72" s="184" t="s">
        <v>354</v>
      </c>
      <c r="F72" s="184" t="s">
        <v>389</v>
      </c>
      <c r="G72" s="184" t="s">
        <v>406</v>
      </c>
      <c r="H72" s="185">
        <v>500</v>
      </c>
      <c r="I72" s="358" t="s">
        <v>310</v>
      </c>
      <c r="J72" s="191" t="str">
        <f>INDEX('Policy Characteristics'!D:D,MATCH(PolicyLevers!$C72,'Policy Characteristics'!$C:$C,0))</f>
        <v>EV Sales Standard</v>
      </c>
      <c r="K72" s="191" t="str">
        <f>INDEX('Policy Characteristics'!E:E,MATCH(PolicyLevers!$C72,'Policy Characteristics'!$C:$C,0))</f>
        <v>trans EV minimum</v>
      </c>
      <c r="L72" s="191">
        <f>INDEX('Policy Characteristics'!F:F,MATCH(PolicyLevers!$C72,'Policy Characteristics'!$C:$C,0))</f>
        <v>0</v>
      </c>
      <c r="M72" s="199">
        <f>INDEX('Policy Characteristics'!G:G,MATCH(PolicyLevers!$C72,'Policy Characteristics'!$C:$C,0))</f>
        <v>1</v>
      </c>
      <c r="N72" s="199">
        <f>INDEX('Policy Characteristics'!H:H,MATCH(PolicyLevers!$C72,'Policy Characteristics'!$C:$C,0))</f>
        <v>0.01</v>
      </c>
      <c r="O72" s="199" t="str">
        <f>INDEX('Policy Characteristics'!I:I,MATCH(PolicyLevers!$C72,'Policy Characteristics'!$C:$C,0))</f>
        <v>% of new vehicles sold</v>
      </c>
      <c r="P72" s="188" t="str">
        <f>INDEX('Policy Characteristics'!J:J,MATCH(PolicyLevers!$C72,'Policy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Massachusetts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Massachusetts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Massachusetts,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2" s="199" t="str">
        <f>INDEX('Policy Characteristics'!K:K,MATCH(PolicyLevers!$C72,'Policy Characteristics'!$C:$C,0))</f>
        <v>transportation-sector-main.html#ev-mandate</v>
      </c>
      <c r="R72" s="199" t="str">
        <f>INDEX('Policy Characteristics'!L:L,MATCH(PolicyLevers!$C72,'Policy Characteristics'!$C:$C,0))</f>
        <v>ev-mandate.html</v>
      </c>
      <c r="S72" s="200" t="str">
        <f>INDEX('Policy Characteristics'!M:M,MATCH(PolicyLevers!$C72,'Policy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2" s="193">
        <f>INDEX('Policy Characteristics'!N:N,MATCH(PolicyLevers!$C72,'Policy Characteristics'!$C:$C,0))</f>
        <v>0</v>
      </c>
      <c r="U72" s="184" t="str">
        <f>INDEX('Policy Characteristics'!O:O,MATCH(PolicyLevers!$C72,'Policy Characteristics'!$C:$C,0))</f>
        <v>Supporting data</v>
      </c>
    </row>
    <row r="73" spans="1:21" s="184" customFormat="1" x14ac:dyDescent="0.25">
      <c r="A73" s="352" t="str">
        <f>INDEX('Policy Characteristics'!A:A,MATCH(PolicyLevers!$C73,'Policy Characteristics'!$C:$C,0))</f>
        <v>Transportation</v>
      </c>
      <c r="B73" s="356" t="str">
        <f>INDEX('Policy Characteristics'!B:B,MATCH(PolicyLevers!$C73,'Policy Characteristics'!$C:$C,0))</f>
        <v>Electric Vehicle Sales Standard</v>
      </c>
      <c r="C73" s="191" t="str">
        <f t="shared" si="3"/>
        <v>Additional Minimum Required EV Sales Percentage</v>
      </c>
      <c r="D73" s="184" t="s">
        <v>396</v>
      </c>
      <c r="E73" s="184" t="s">
        <v>354</v>
      </c>
      <c r="F73" s="184" t="s">
        <v>397</v>
      </c>
      <c r="G73" s="184" t="s">
        <v>406</v>
      </c>
      <c r="H73" s="185">
        <v>501</v>
      </c>
      <c r="I73" s="358" t="s">
        <v>310</v>
      </c>
      <c r="J73" s="191" t="str">
        <f>INDEX('Policy Characteristics'!D:D,MATCH(PolicyLevers!$C73,'Policy Characteristics'!$C:$C,0))</f>
        <v>EV Sales Standard</v>
      </c>
      <c r="K73" s="191" t="str">
        <f>INDEX('Policy Characteristics'!E:E,MATCH(PolicyLevers!$C73,'Policy Characteristics'!$C:$C,0))</f>
        <v>trans EV minimum</v>
      </c>
      <c r="L73" s="191">
        <f>INDEX('Policy Characteristics'!F:F,MATCH(PolicyLevers!$C73,'Policy Characteristics'!$C:$C,0))</f>
        <v>0</v>
      </c>
      <c r="M73" s="199">
        <f>INDEX('Policy Characteristics'!G:G,MATCH(PolicyLevers!$C73,'Policy Characteristics'!$C:$C,0))</f>
        <v>1</v>
      </c>
      <c r="N73" s="199">
        <f>INDEX('Policy Characteristics'!H:H,MATCH(PolicyLevers!$C73,'Policy Characteristics'!$C:$C,0))</f>
        <v>0.01</v>
      </c>
      <c r="O73" s="199" t="str">
        <f>INDEX('Policy Characteristics'!I:I,MATCH(PolicyLevers!$C73,'Policy Characteristics'!$C:$C,0))</f>
        <v>% of new vehicles sold</v>
      </c>
      <c r="P73" s="188" t="str">
        <f>INDEX('Policy Characteristics'!J:J,MATCH(PolicyLevers!$C73,'Policy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Massachusetts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Massachusetts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Massachusetts,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3" s="199" t="str">
        <f>INDEX('Policy Characteristics'!K:K,MATCH(PolicyLevers!$C73,'Policy Characteristics'!$C:$C,0))</f>
        <v>transportation-sector-main.html#ev-mandate</v>
      </c>
      <c r="R73" s="199" t="str">
        <f>INDEX('Policy Characteristics'!L:L,MATCH(PolicyLevers!$C73,'Policy Characteristics'!$C:$C,0))</f>
        <v>ev-mandate.html</v>
      </c>
      <c r="S73" s="197" t="str">
        <f>INDEX('Policy Characteristics'!M:M,MATCH(PolicyLevers!$C73,'Policy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3" s="193">
        <f>INDEX('Policy Characteristics'!N:N,MATCH(PolicyLevers!$C73,'Policy Characteristics'!$C:$C,0))</f>
        <v>0</v>
      </c>
      <c r="U73" s="184" t="str">
        <f>INDEX('Policy Characteristics'!O:O,MATCH(PolicyLevers!$C73,'Policy Characteristics'!$C:$C,0))</f>
        <v>Supporting data</v>
      </c>
    </row>
    <row r="74" spans="1:21" s="184" customFormat="1" x14ac:dyDescent="0.25">
      <c r="A74" s="352" t="str">
        <f>INDEX('Policy Characteristics'!A:A,MATCH(PolicyLevers!$C74,'Policy Characteristics'!$C:$C,0))</f>
        <v>Transportation</v>
      </c>
      <c r="B74" s="356" t="str">
        <f>INDEX('Policy Characteristics'!B:B,MATCH(PolicyLevers!$C74,'Policy Characteristics'!$C:$C,0))</f>
        <v>Electric Vehicle Sales Standard</v>
      </c>
      <c r="C74" s="191" t="str">
        <f t="shared" si="3"/>
        <v>Additional Minimum Required EV Sales Percentage</v>
      </c>
      <c r="D74" s="184" t="s">
        <v>388</v>
      </c>
      <c r="E74" s="184" t="s">
        <v>362</v>
      </c>
      <c r="F74" s="184" t="s">
        <v>389</v>
      </c>
      <c r="G74" s="184" t="s">
        <v>410</v>
      </c>
      <c r="H74" s="185">
        <v>188</v>
      </c>
      <c r="I74" s="358" t="s">
        <v>310</v>
      </c>
      <c r="J74" s="191" t="str">
        <f>INDEX('Policy Characteristics'!D:D,MATCH(PolicyLevers!$C74,'Policy Characteristics'!$C:$C,0))</f>
        <v>EV Sales Standard</v>
      </c>
      <c r="K74" s="191" t="str">
        <f>INDEX('Policy Characteristics'!E:E,MATCH(PolicyLevers!$C74,'Policy Characteristics'!$C:$C,0))</f>
        <v>trans EV minimum</v>
      </c>
      <c r="L74" s="191">
        <f>INDEX('Policy Characteristics'!F:F,MATCH(PolicyLevers!$C74,'Policy Characteristics'!$C:$C,0))</f>
        <v>0</v>
      </c>
      <c r="M74" s="199">
        <f>INDEX('Policy Characteristics'!G:G,MATCH(PolicyLevers!$C74,'Policy Characteristics'!$C:$C,0))</f>
        <v>1</v>
      </c>
      <c r="N74" s="199">
        <f>INDEX('Policy Characteristics'!H:H,MATCH(PolicyLevers!$C74,'Policy Characteristics'!$C:$C,0))</f>
        <v>0.01</v>
      </c>
      <c r="O74" s="199" t="str">
        <f>INDEX('Policy Characteristics'!I:I,MATCH(PolicyLevers!$C74,'Policy Characteristics'!$C:$C,0))</f>
        <v>% of new vehicles sold</v>
      </c>
      <c r="P74" s="188" t="str">
        <f>INDEX('Policy Characteristics'!J:J,MATCH(PolicyLevers!$C74,'Policy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Massachusetts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Massachusetts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Massachusetts,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4" s="199" t="str">
        <f>INDEX('Policy Characteristics'!K:K,MATCH(PolicyLevers!$C74,'Policy Characteristics'!$C:$C,0))</f>
        <v>transportation-sector-main.html#ev-mandate</v>
      </c>
      <c r="R74" s="199" t="str">
        <f>INDEX('Policy Characteristics'!L:L,MATCH(PolicyLevers!$C74,'Policy Characteristics'!$C:$C,0))</f>
        <v>ev-mandate.html</v>
      </c>
      <c r="S74" s="197" t="str">
        <f>INDEX('Policy Characteristics'!M:M,MATCH(PolicyLevers!$C74,'Policy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4" s="193">
        <f>INDEX('Policy Characteristics'!N:N,MATCH(PolicyLevers!$C74,'Policy Characteristics'!$C:$C,0))</f>
        <v>0</v>
      </c>
      <c r="U74" s="184" t="str">
        <f>INDEX('Policy Characteristics'!O:O,MATCH(PolicyLevers!$C74,'Policy Characteristics'!$C:$C,0))</f>
        <v>Supporting data</v>
      </c>
    </row>
    <row r="75" spans="1:21" s="184" customFormat="1" x14ac:dyDescent="0.25">
      <c r="A75" s="352" t="str">
        <f>INDEX('Policy Characteristics'!A:A,MATCH(PolicyLevers!$C75,'Policy Characteristics'!$C:$C,0))</f>
        <v>Transportation</v>
      </c>
      <c r="B75" s="356" t="str">
        <f>INDEX('Policy Characteristics'!B:B,MATCH(PolicyLevers!$C75,'Policy Characteristics'!$C:$C,0))</f>
        <v>Electric Vehicle Sales Standard</v>
      </c>
      <c r="C75" s="191" t="str">
        <f t="shared" si="3"/>
        <v>Additional Minimum Required EV Sales Percentage</v>
      </c>
      <c r="D75" s="184" t="s">
        <v>396</v>
      </c>
      <c r="E75" s="184" t="s">
        <v>362</v>
      </c>
      <c r="F75" s="184" t="s">
        <v>397</v>
      </c>
      <c r="G75" s="184" t="s">
        <v>410</v>
      </c>
      <c r="H75" s="185">
        <v>591</v>
      </c>
      <c r="I75" s="363" t="s">
        <v>332</v>
      </c>
      <c r="J75" s="191" t="str">
        <f>INDEX('Policy Characteristics'!D:D,MATCH(PolicyLevers!$C75,'Policy Characteristics'!$C:$C,0))</f>
        <v>EV Sales Standard</v>
      </c>
      <c r="K75" s="191" t="str">
        <f>INDEX('Policy Characteristics'!E:E,MATCH(PolicyLevers!$C75,'Policy Characteristics'!$C:$C,0))</f>
        <v>trans EV minimum</v>
      </c>
      <c r="L75" s="194">
        <f>INDEX('Policy Characteristics'!F:F,MATCH(PolicyLevers!$C75,'Policy Characteristics'!$C:$C,0))</f>
        <v>0</v>
      </c>
      <c r="M75" s="194">
        <f>INDEX('Policy Characteristics'!G:G,MATCH(PolicyLevers!$C75,'Policy Characteristics'!$C:$C,0))</f>
        <v>1</v>
      </c>
      <c r="N75" s="250">
        <f>INDEX('Policy Characteristics'!H:H,MATCH(PolicyLevers!$C75,'Policy Characteristics'!$C:$C,0))</f>
        <v>0.01</v>
      </c>
      <c r="O75" s="186" t="str">
        <f>INDEX('Policy Characteristics'!I:I,MATCH(PolicyLevers!$C75,'Policy Characteristics'!$C:$C,0))</f>
        <v>% of new vehicles sold</v>
      </c>
      <c r="P75" s="188" t="str">
        <f>INDEX('Policy Characteristics'!J:J,MATCH(PolicyLevers!$C75,'Policy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Massachusetts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Massachusetts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Massachusetts,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5" s="246" t="str">
        <f>INDEX('Policy Characteristics'!K:K,MATCH(PolicyLevers!$C75,'Policy Characteristics'!$C:$C,0))</f>
        <v>transportation-sector-main.html#ev-mandate</v>
      </c>
      <c r="R75" s="246" t="str">
        <f>INDEX('Policy Characteristics'!L:L,MATCH(PolicyLevers!$C75,'Policy Characteristics'!$C:$C,0))</f>
        <v>ev-mandate.html</v>
      </c>
      <c r="S75" s="197" t="str">
        <f>INDEX('Policy Characteristics'!M:M,MATCH(PolicyLevers!$C75,'Policy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5" s="193">
        <f>INDEX('Policy Characteristics'!N:N,MATCH(PolicyLevers!$C75,'Policy Characteristics'!$C:$C,0))</f>
        <v>0</v>
      </c>
      <c r="U75" s="184" t="str">
        <f>INDEX('Policy Characteristics'!O:O,MATCH(PolicyLevers!$C75,'Policy Characteristics'!$C:$C,0))</f>
        <v>Supporting data</v>
      </c>
    </row>
    <row r="76" spans="1:21" s="184" customFormat="1" x14ac:dyDescent="0.25">
      <c r="A76" s="352" t="str">
        <f>INDEX('Policy Characteristics'!A:A,MATCH(PolicyLevers!$C76,'Policy Characteristics'!$C:$C,0))</f>
        <v>Transportation</v>
      </c>
      <c r="B76" s="355" t="str">
        <f>INDEX('Policy Characteristics'!B:B,MATCH(PolicyLevers!$C76,'Policy Characteristics'!$C:$C,0))</f>
        <v>Electric Vehicle Subsidy</v>
      </c>
      <c r="C76" s="184" t="s">
        <v>413</v>
      </c>
      <c r="D76" s="186" t="s">
        <v>388</v>
      </c>
      <c r="E76" s="186" t="s">
        <v>307</v>
      </c>
      <c r="F76" s="186" t="s">
        <v>389</v>
      </c>
      <c r="G76" s="186" t="s">
        <v>307</v>
      </c>
      <c r="H76" s="185">
        <v>189</v>
      </c>
      <c r="I76" s="358" t="s">
        <v>310</v>
      </c>
      <c r="J76" s="184" t="str">
        <f>INDEX('Policy Characteristics'!D:D,MATCH(PolicyLevers!$C76,'Policy Characteristics'!$C:$C,0))</f>
        <v>EV Subsidy</v>
      </c>
      <c r="K76" s="183" t="str">
        <f>INDEX('Policy Characteristics'!E:E,MATCH(PolicyLevers!$C76,'Policy Characteristics'!$C:$C,0))</f>
        <v>trans EV subsidy</v>
      </c>
      <c r="L76" s="196">
        <f>INDEX('Policy Characteristics'!F:F,MATCH(PolicyLevers!$C76,'Policy Characteristics'!$C:$C,0))</f>
        <v>0</v>
      </c>
      <c r="M76" s="196">
        <f>INDEX('Policy Characteristics'!G:G,MATCH(PolicyLevers!$C76,'Policy Characteristics'!$C:$C,0))</f>
        <v>0.5</v>
      </c>
      <c r="N76" s="249">
        <f>INDEX('Policy Characteristics'!H:H,MATCH(PolicyLevers!$C76,'Policy Characteristics'!$C:$C,0))</f>
        <v>0.01</v>
      </c>
      <c r="O76" s="246" t="str">
        <f>INDEX('Policy Characteristics'!I:I,MATCH(PolicyLevers!$C76,'Policy Characteristics'!$C:$C,0))</f>
        <v>% of vehicle cost</v>
      </c>
      <c r="P76" s="195" t="str">
        <f>INDEX('Policy Characteristics'!J:J,MATCH(PolicyLevers!$C76,'Policy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6" s="246" t="str">
        <f>INDEX('Policy Characteristics'!K:K,MATCH(PolicyLevers!$C76,'Policy Characteristics'!$C:$C,0))</f>
        <v>transportation-sector-main.html#ev-subsidy</v>
      </c>
      <c r="R76" s="246" t="str">
        <f>INDEX('Policy Characteristics'!L:L,MATCH(PolicyLevers!$C76,'Policy Characteristics'!$C:$C,0))</f>
        <v>ev-subsidy.html</v>
      </c>
      <c r="S76" s="197" t="str">
        <f>INDEX('Policy Characteristics'!M:M,MATCH(PolicyLevers!$C76,'Policy Characteristics'!$C:$C,0))</f>
        <v>https://www.fueleconomy.gov/feg/taxevb.shtml plus Chevrolet and Tesla websites</v>
      </c>
      <c r="T76" s="193">
        <f>INDEX('Policy Characteristics'!N:N,MATCH(PolicyLevers!$C76,'Policy Characteristics'!$C:$C,0))</f>
        <v>0</v>
      </c>
      <c r="U76" s="184" t="str">
        <f>INDEX('Policy Characteristics'!O:O,MATCH(PolicyLevers!$C76,'Policy Characteristics'!$C:$C,0))</f>
        <v>BESP -- CA, CO, Delaware, LA, MA, Oklahoma, Rhode Island all have state specific subsidies</v>
      </c>
    </row>
    <row r="77" spans="1:21" x14ac:dyDescent="0.25">
      <c r="A77" s="352" t="str">
        <f>INDEX('Policy Characteristics'!A:A,MATCH(PolicyLevers!$C77,'Policy Characteristics'!$C:$C,0))</f>
        <v>Transportation</v>
      </c>
      <c r="B77" s="356" t="str">
        <f>INDEX('Policy Characteristics'!B:B,MATCH(PolicyLevers!$C77,'Policy Characteristics'!$C:$C,0))</f>
        <v>Electric Vehicle Subsidy</v>
      </c>
      <c r="C77" s="191" t="str">
        <f t="shared" ref="C77:C87" si="4">C$76</f>
        <v>Additional EV Subsidy Percentage</v>
      </c>
      <c r="D77" s="184" t="s">
        <v>396</v>
      </c>
      <c r="E77" s="184" t="s">
        <v>307</v>
      </c>
      <c r="F77" s="184" t="s">
        <v>397</v>
      </c>
      <c r="G77" s="184" t="s">
        <v>307</v>
      </c>
      <c r="H77" s="43">
        <v>592</v>
      </c>
      <c r="I77" s="363" t="s">
        <v>332</v>
      </c>
      <c r="J77" s="191" t="str">
        <f>INDEX('Policy Characteristics'!D:D,MATCH(PolicyLevers!$C77,'Policy Characteristics'!$C:$C,0))</f>
        <v>EV Subsidy</v>
      </c>
      <c r="K77" s="201" t="str">
        <f>INDEX('Policy Characteristics'!E:E,MATCH(PolicyLevers!$C77,'Policy Characteristics'!$C:$C,0))</f>
        <v>trans EV subsidy</v>
      </c>
      <c r="L77" s="202">
        <f>INDEX('Policy Characteristics'!F:F,MATCH(PolicyLevers!$C77,'Policy Characteristics'!$C:$C,0))</f>
        <v>0</v>
      </c>
      <c r="M77" s="202">
        <f>INDEX('Policy Characteristics'!G:G,MATCH(PolicyLevers!$C77,'Policy Characteristics'!$C:$C,0))</f>
        <v>0.5</v>
      </c>
      <c r="N77" s="251">
        <f>INDEX('Policy Characteristics'!H:H,MATCH(PolicyLevers!$C77,'Policy Characteristics'!$C:$C,0))</f>
        <v>0.01</v>
      </c>
      <c r="O77" s="251" t="str">
        <f>INDEX('Policy Characteristics'!I:I,MATCH(PolicyLevers!$C77,'Policy Characteristics'!$C:$C,0))</f>
        <v>% of vehicle cost</v>
      </c>
      <c r="P77" s="203" t="str">
        <f>INDEX('Policy Characteristics'!J:J,MATCH(PolicyLevers!$C77,'Policy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7" s="251" t="str">
        <f>INDEX('Policy Characteristics'!K:K,MATCH(PolicyLevers!$C77,'Policy Characteristics'!$C:$C,0))</f>
        <v>transportation-sector-main.html#ev-subsidy</v>
      </c>
      <c r="R77" s="251" t="str">
        <f>INDEX('Policy Characteristics'!L:L,MATCH(PolicyLevers!$C77,'Policy Characteristics'!$C:$C,0))</f>
        <v>ev-subsidy.html</v>
      </c>
      <c r="S77" s="204" t="str">
        <f>INDEX('Policy Characteristics'!M:M,MATCH(PolicyLevers!$C77,'Policy Characteristics'!$C:$C,0))</f>
        <v>https://www.fueleconomy.gov/feg/taxevb.shtml plus Chevrolet and Tesla websites</v>
      </c>
      <c r="T77" s="183">
        <f>INDEX('Policy Characteristics'!N:N,MATCH(PolicyLevers!$C77,'Policy Characteristics'!$C:$C,0))</f>
        <v>0</v>
      </c>
      <c r="U77" s="183" t="str">
        <f>INDEX('Policy Characteristics'!O:O,MATCH(PolicyLevers!$C77,'Policy Characteristics'!$C:$C,0))</f>
        <v>BESP -- CA, CO, Delaware, LA, MA, Oklahoma, Rhode Island all have state specific subsidies</v>
      </c>
    </row>
    <row r="78" spans="1:21" x14ac:dyDescent="0.25">
      <c r="A78" s="352" t="str">
        <f>INDEX('Policy Characteristics'!A:A,MATCH(PolicyLevers!$C78,'Policy Characteristics'!$C:$C,0))</f>
        <v>Transportation</v>
      </c>
      <c r="B78" s="356" t="str">
        <f>INDEX('Policy Characteristics'!B:B,MATCH(PolicyLevers!$C78,'Policy Characteristics'!$C:$C,0))</f>
        <v>Electric Vehicle Subsidy</v>
      </c>
      <c r="C78" s="191" t="str">
        <f t="shared" si="4"/>
        <v>Additional EV Subsidy Percentage</v>
      </c>
      <c r="D78" s="184" t="s">
        <v>388</v>
      </c>
      <c r="E78" s="184" t="s">
        <v>334</v>
      </c>
      <c r="F78" s="184" t="s">
        <v>389</v>
      </c>
      <c r="G78" s="184" t="s">
        <v>334</v>
      </c>
      <c r="H78" s="43">
        <v>593</v>
      </c>
      <c r="I78" s="363" t="s">
        <v>332</v>
      </c>
      <c r="J78" s="191" t="str">
        <f>INDEX('Policy Characteristics'!D:D,MATCH(PolicyLevers!$C78,'Policy Characteristics'!$C:$C,0))</f>
        <v>EV Subsidy</v>
      </c>
      <c r="K78" s="201" t="str">
        <f>INDEX('Policy Characteristics'!E:E,MATCH(PolicyLevers!$C78,'Policy Characteristics'!$C:$C,0))</f>
        <v>trans EV subsidy</v>
      </c>
      <c r="L78" s="202">
        <f>INDEX('Policy Characteristics'!F:F,MATCH(PolicyLevers!$C78,'Policy Characteristics'!$C:$C,0))</f>
        <v>0</v>
      </c>
      <c r="M78" s="202">
        <f>INDEX('Policy Characteristics'!G:G,MATCH(PolicyLevers!$C78,'Policy Characteristics'!$C:$C,0))</f>
        <v>0.5</v>
      </c>
      <c r="N78" s="251">
        <f>INDEX('Policy Characteristics'!H:H,MATCH(PolicyLevers!$C78,'Policy Characteristics'!$C:$C,0))</f>
        <v>0.01</v>
      </c>
      <c r="O78" s="251" t="str">
        <f>INDEX('Policy Characteristics'!I:I,MATCH(PolicyLevers!$C78,'Policy Characteristics'!$C:$C,0))</f>
        <v>% of vehicle cost</v>
      </c>
      <c r="P78" s="203" t="str">
        <f>INDEX('Policy Characteristics'!J:J,MATCH(PolicyLevers!$C78,'Policy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8" s="251" t="str">
        <f>INDEX('Policy Characteristics'!K:K,MATCH(PolicyLevers!$C78,'Policy Characteristics'!$C:$C,0))</f>
        <v>transportation-sector-main.html#ev-subsidy</v>
      </c>
      <c r="R78" s="251" t="str">
        <f>INDEX('Policy Characteristics'!L:L,MATCH(PolicyLevers!$C78,'Policy Characteristics'!$C:$C,0))</f>
        <v>ev-subsidy.html</v>
      </c>
      <c r="S78" s="204" t="str">
        <f>INDEX('Policy Characteristics'!M:M,MATCH(PolicyLevers!$C78,'Policy Characteristics'!$C:$C,0))</f>
        <v>https://www.fueleconomy.gov/feg/taxevb.shtml plus Chevrolet and Tesla websites</v>
      </c>
      <c r="T78" s="183">
        <f>INDEX('Policy Characteristics'!N:N,MATCH(PolicyLevers!$C78,'Policy Characteristics'!$C:$C,0))</f>
        <v>0</v>
      </c>
      <c r="U78" s="183" t="str">
        <f>INDEX('Policy Characteristics'!O:O,MATCH(PolicyLevers!$C78,'Policy Characteristics'!$C:$C,0))</f>
        <v>BESP -- CA, CO, Delaware, LA, MA, Oklahoma, Rhode Island all have state specific subsidies</v>
      </c>
    </row>
    <row r="79" spans="1:21" x14ac:dyDescent="0.25">
      <c r="A79" s="352" t="str">
        <f>INDEX('Policy Characteristics'!A:A,MATCH(PolicyLevers!$C79,'Policy Characteristics'!$C:$C,0))</f>
        <v>Transportation</v>
      </c>
      <c r="B79" s="356" t="str">
        <f>INDEX('Policy Characteristics'!B:B,MATCH(PolicyLevers!$C79,'Policy Characteristics'!$C:$C,0))</f>
        <v>Electric Vehicle Subsidy</v>
      </c>
      <c r="C79" s="191" t="str">
        <f t="shared" si="4"/>
        <v>Additional EV Subsidy Percentage</v>
      </c>
      <c r="D79" s="184" t="s">
        <v>396</v>
      </c>
      <c r="E79" s="184" t="s">
        <v>334</v>
      </c>
      <c r="F79" s="184" t="s">
        <v>397</v>
      </c>
      <c r="G79" s="184" t="s">
        <v>334</v>
      </c>
      <c r="H79" s="43">
        <v>594</v>
      </c>
      <c r="I79" s="363" t="s">
        <v>332</v>
      </c>
      <c r="J79" s="191" t="str">
        <f>INDEX('Policy Characteristics'!D:D,MATCH(PolicyLevers!$C79,'Policy Characteristics'!$C:$C,0))</f>
        <v>EV Subsidy</v>
      </c>
      <c r="K79" s="201" t="str">
        <f>INDEX('Policy Characteristics'!E:E,MATCH(PolicyLevers!$C79,'Policy Characteristics'!$C:$C,0))</f>
        <v>trans EV subsidy</v>
      </c>
      <c r="L79" s="202">
        <f>INDEX('Policy Characteristics'!F:F,MATCH(PolicyLevers!$C79,'Policy Characteristics'!$C:$C,0))</f>
        <v>0</v>
      </c>
      <c r="M79" s="202">
        <f>INDEX('Policy Characteristics'!G:G,MATCH(PolicyLevers!$C79,'Policy Characteristics'!$C:$C,0))</f>
        <v>0.5</v>
      </c>
      <c r="N79" s="251">
        <f>INDEX('Policy Characteristics'!H:H,MATCH(PolicyLevers!$C79,'Policy Characteristics'!$C:$C,0))</f>
        <v>0.01</v>
      </c>
      <c r="O79" s="251" t="str">
        <f>INDEX('Policy Characteristics'!I:I,MATCH(PolicyLevers!$C79,'Policy Characteristics'!$C:$C,0))</f>
        <v>% of vehicle cost</v>
      </c>
      <c r="P79" s="203" t="str">
        <f>INDEX('Policy Characteristics'!J:J,MATCH(PolicyLevers!$C79,'Policy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9" s="251" t="str">
        <f>INDEX('Policy Characteristics'!K:K,MATCH(PolicyLevers!$C79,'Policy Characteristics'!$C:$C,0))</f>
        <v>transportation-sector-main.html#ev-subsidy</v>
      </c>
      <c r="R79" s="251" t="str">
        <f>INDEX('Policy Characteristics'!L:L,MATCH(PolicyLevers!$C79,'Policy Characteristics'!$C:$C,0))</f>
        <v>ev-subsidy.html</v>
      </c>
      <c r="S79" s="204" t="str">
        <f>INDEX('Policy Characteristics'!M:M,MATCH(PolicyLevers!$C79,'Policy Characteristics'!$C:$C,0))</f>
        <v>https://www.fueleconomy.gov/feg/taxevb.shtml plus Chevrolet and Tesla websites</v>
      </c>
      <c r="T79" s="183">
        <f>INDEX('Policy Characteristics'!N:N,MATCH(PolicyLevers!$C79,'Policy Characteristics'!$C:$C,0))</f>
        <v>0</v>
      </c>
      <c r="U79" s="183" t="str">
        <f>INDEX('Policy Characteristics'!O:O,MATCH(PolicyLevers!$C79,'Policy Characteristics'!$C:$C,0))</f>
        <v>BESP -- CA, CO, Delaware, LA, MA, Oklahoma, Rhode Island all have state specific subsidies</v>
      </c>
    </row>
    <row r="80" spans="1:21" x14ac:dyDescent="0.25">
      <c r="A80" s="352" t="str">
        <f>INDEX('Policy Characteristics'!A:A,MATCH(PolicyLevers!$C80,'Policy Characteristics'!$C:$C,0))</f>
        <v>Transportation</v>
      </c>
      <c r="B80" s="356" t="str">
        <f>INDEX('Policy Characteristics'!B:B,MATCH(PolicyLevers!$C80,'Policy Characteristics'!$C:$C,0))</f>
        <v>Electric Vehicle Subsidy</v>
      </c>
      <c r="C80" s="191" t="str">
        <f t="shared" si="4"/>
        <v>Additional EV Subsidy Percentage</v>
      </c>
      <c r="D80" s="184" t="s">
        <v>388</v>
      </c>
      <c r="E80" s="184" t="s">
        <v>343</v>
      </c>
      <c r="F80" s="184" t="s">
        <v>389</v>
      </c>
      <c r="G80" s="184" t="s">
        <v>402</v>
      </c>
      <c r="H80" s="43">
        <v>595</v>
      </c>
      <c r="I80" s="363" t="s">
        <v>332</v>
      </c>
      <c r="J80" s="191" t="str">
        <f>INDEX('Policy Characteristics'!D:D,MATCH(PolicyLevers!$C80,'Policy Characteristics'!$C:$C,0))</f>
        <v>EV Subsidy</v>
      </c>
      <c r="K80" s="201" t="str">
        <f>INDEX('Policy Characteristics'!E:E,MATCH(PolicyLevers!$C80,'Policy Characteristics'!$C:$C,0))</f>
        <v>trans EV subsidy</v>
      </c>
      <c r="L80" s="202">
        <f>INDEX('Policy Characteristics'!F:F,MATCH(PolicyLevers!$C80,'Policy Characteristics'!$C:$C,0))</f>
        <v>0</v>
      </c>
      <c r="M80" s="202">
        <f>INDEX('Policy Characteristics'!G:G,MATCH(PolicyLevers!$C80,'Policy Characteristics'!$C:$C,0))</f>
        <v>0.5</v>
      </c>
      <c r="N80" s="251">
        <f>INDEX('Policy Characteristics'!H:H,MATCH(PolicyLevers!$C80,'Policy Characteristics'!$C:$C,0))</f>
        <v>0.01</v>
      </c>
      <c r="O80" s="251" t="str">
        <f>INDEX('Policy Characteristics'!I:I,MATCH(PolicyLevers!$C80,'Policy Characteristics'!$C:$C,0))</f>
        <v>% of vehicle cost</v>
      </c>
      <c r="P80" s="203" t="str">
        <f>INDEX('Policy Characteristics'!J:J,MATCH(PolicyLevers!$C80,'Policy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0" s="251" t="str">
        <f>INDEX('Policy Characteristics'!K:K,MATCH(PolicyLevers!$C80,'Policy Characteristics'!$C:$C,0))</f>
        <v>transportation-sector-main.html#ev-subsidy</v>
      </c>
      <c r="R80" s="251" t="str">
        <f>INDEX('Policy Characteristics'!L:L,MATCH(PolicyLevers!$C80,'Policy Characteristics'!$C:$C,0))</f>
        <v>ev-subsidy.html</v>
      </c>
      <c r="S80" s="204" t="str">
        <f>INDEX('Policy Characteristics'!M:M,MATCH(PolicyLevers!$C80,'Policy Characteristics'!$C:$C,0))</f>
        <v>https://www.fueleconomy.gov/feg/taxevb.shtml plus Chevrolet and Tesla websites</v>
      </c>
      <c r="T80" s="183">
        <f>INDEX('Policy Characteristics'!N:N,MATCH(PolicyLevers!$C80,'Policy Characteristics'!$C:$C,0))</f>
        <v>0</v>
      </c>
      <c r="U80" s="183" t="str">
        <f>INDEX('Policy Characteristics'!O:O,MATCH(PolicyLevers!$C80,'Policy Characteristics'!$C:$C,0))</f>
        <v>BESP -- CA, CO, Delaware, LA, MA, Oklahoma, Rhode Island all have state specific subsidies</v>
      </c>
    </row>
    <row r="81" spans="1:21" x14ac:dyDescent="0.25">
      <c r="A81" s="352" t="str">
        <f>INDEX('Policy Characteristics'!A:A,MATCH(PolicyLevers!$C81,'Policy Characteristics'!$C:$C,0))</f>
        <v>Transportation</v>
      </c>
      <c r="B81" s="356" t="str">
        <f>INDEX('Policy Characteristics'!B:B,MATCH(PolicyLevers!$C81,'Policy Characteristics'!$C:$C,0))</f>
        <v>Electric Vehicle Subsidy</v>
      </c>
      <c r="C81" s="191" t="str">
        <f t="shared" si="4"/>
        <v>Additional EV Subsidy Percentage</v>
      </c>
      <c r="D81" s="184" t="s">
        <v>396</v>
      </c>
      <c r="E81" s="184" t="s">
        <v>343</v>
      </c>
      <c r="F81" s="184" t="s">
        <v>397</v>
      </c>
      <c r="G81" s="184" t="s">
        <v>402</v>
      </c>
      <c r="H81" s="43">
        <v>596</v>
      </c>
      <c r="I81" s="363" t="s">
        <v>332</v>
      </c>
      <c r="J81" s="191" t="str">
        <f>INDEX('Policy Characteristics'!D:D,MATCH(PolicyLevers!$C81,'Policy Characteristics'!$C:$C,0))</f>
        <v>EV Subsidy</v>
      </c>
      <c r="K81" s="201" t="str">
        <f>INDEX('Policy Characteristics'!E:E,MATCH(PolicyLevers!$C81,'Policy Characteristics'!$C:$C,0))</f>
        <v>trans EV subsidy</v>
      </c>
      <c r="L81" s="202">
        <f>INDEX('Policy Characteristics'!F:F,MATCH(PolicyLevers!$C81,'Policy Characteristics'!$C:$C,0))</f>
        <v>0</v>
      </c>
      <c r="M81" s="202">
        <f>INDEX('Policy Characteristics'!G:G,MATCH(PolicyLevers!$C81,'Policy Characteristics'!$C:$C,0))</f>
        <v>0.5</v>
      </c>
      <c r="N81" s="251">
        <f>INDEX('Policy Characteristics'!H:H,MATCH(PolicyLevers!$C81,'Policy Characteristics'!$C:$C,0))</f>
        <v>0.01</v>
      </c>
      <c r="O81" s="251" t="str">
        <f>INDEX('Policy Characteristics'!I:I,MATCH(PolicyLevers!$C81,'Policy Characteristics'!$C:$C,0))</f>
        <v>% of vehicle cost</v>
      </c>
      <c r="P81" s="203" t="str">
        <f>INDEX('Policy Characteristics'!J:J,MATCH(PolicyLevers!$C81,'Policy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1" s="251" t="str">
        <f>INDEX('Policy Characteristics'!K:K,MATCH(PolicyLevers!$C81,'Policy Characteristics'!$C:$C,0))</f>
        <v>transportation-sector-main.html#ev-subsidy</v>
      </c>
      <c r="R81" s="251" t="str">
        <f>INDEX('Policy Characteristics'!L:L,MATCH(PolicyLevers!$C81,'Policy Characteristics'!$C:$C,0))</f>
        <v>ev-subsidy.html</v>
      </c>
      <c r="S81" s="204" t="str">
        <f>INDEX('Policy Characteristics'!M:M,MATCH(PolicyLevers!$C81,'Policy Characteristics'!$C:$C,0))</f>
        <v>https://www.fueleconomy.gov/feg/taxevb.shtml plus Chevrolet and Tesla websites</v>
      </c>
      <c r="T81" s="183">
        <f>INDEX('Policy Characteristics'!N:N,MATCH(PolicyLevers!$C81,'Policy Characteristics'!$C:$C,0))</f>
        <v>0</v>
      </c>
      <c r="U81" s="183" t="str">
        <f>INDEX('Policy Characteristics'!O:O,MATCH(PolicyLevers!$C81,'Policy Characteristics'!$C:$C,0))</f>
        <v>BESP -- CA, CO, Delaware, LA, MA, Oklahoma, Rhode Island all have state specific subsidies</v>
      </c>
    </row>
    <row r="82" spans="1:21" x14ac:dyDescent="0.25">
      <c r="A82" s="352" t="str">
        <f>INDEX('Policy Characteristics'!A:A,MATCH(PolicyLevers!$C82,'Policy Characteristics'!$C:$C,0))</f>
        <v>Transportation</v>
      </c>
      <c r="B82" s="356" t="str">
        <f>INDEX('Policy Characteristics'!B:B,MATCH(PolicyLevers!$C82,'Policy Characteristics'!$C:$C,0))</f>
        <v>Electric Vehicle Subsidy</v>
      </c>
      <c r="C82" s="191" t="str">
        <f t="shared" si="4"/>
        <v>Additional EV Subsidy Percentage</v>
      </c>
      <c r="D82" s="184" t="s">
        <v>388</v>
      </c>
      <c r="E82" s="184" t="s">
        <v>346</v>
      </c>
      <c r="F82" s="184" t="s">
        <v>389</v>
      </c>
      <c r="G82" s="184" t="s">
        <v>405</v>
      </c>
      <c r="H82" s="43">
        <v>597</v>
      </c>
      <c r="I82" s="363" t="s">
        <v>332</v>
      </c>
      <c r="J82" s="191" t="str">
        <f>INDEX('Policy Characteristics'!D:D,MATCH(PolicyLevers!$C82,'Policy Characteristics'!$C:$C,0))</f>
        <v>EV Subsidy</v>
      </c>
      <c r="K82" s="201" t="str">
        <f>INDEX('Policy Characteristics'!E:E,MATCH(PolicyLevers!$C82,'Policy Characteristics'!$C:$C,0))</f>
        <v>trans EV subsidy</v>
      </c>
      <c r="L82" s="202">
        <f>INDEX('Policy Characteristics'!F:F,MATCH(PolicyLevers!$C82,'Policy Characteristics'!$C:$C,0))</f>
        <v>0</v>
      </c>
      <c r="M82" s="202">
        <f>INDEX('Policy Characteristics'!G:G,MATCH(PolicyLevers!$C82,'Policy Characteristics'!$C:$C,0))</f>
        <v>0.5</v>
      </c>
      <c r="N82" s="251">
        <f>INDEX('Policy Characteristics'!H:H,MATCH(PolicyLevers!$C82,'Policy Characteristics'!$C:$C,0))</f>
        <v>0.01</v>
      </c>
      <c r="O82" s="251" t="str">
        <f>INDEX('Policy Characteristics'!I:I,MATCH(PolicyLevers!$C82,'Policy Characteristics'!$C:$C,0))</f>
        <v>% of vehicle cost</v>
      </c>
      <c r="P82" s="203" t="str">
        <f>INDEX('Policy Characteristics'!J:J,MATCH(PolicyLevers!$C82,'Policy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2" s="251" t="str">
        <f>INDEX('Policy Characteristics'!K:K,MATCH(PolicyLevers!$C82,'Policy Characteristics'!$C:$C,0))</f>
        <v>transportation-sector-main.html#ev-subsidy</v>
      </c>
      <c r="R82" s="251" t="str">
        <f>INDEX('Policy Characteristics'!L:L,MATCH(PolicyLevers!$C82,'Policy Characteristics'!$C:$C,0))</f>
        <v>ev-subsidy.html</v>
      </c>
      <c r="S82" s="204" t="str">
        <f>INDEX('Policy Characteristics'!M:M,MATCH(PolicyLevers!$C82,'Policy Characteristics'!$C:$C,0))</f>
        <v>https://www.fueleconomy.gov/feg/taxevb.shtml plus Chevrolet and Tesla websites</v>
      </c>
      <c r="T82" s="183">
        <f>INDEX('Policy Characteristics'!N:N,MATCH(PolicyLevers!$C82,'Policy Characteristics'!$C:$C,0))</f>
        <v>0</v>
      </c>
      <c r="U82" s="183" t="str">
        <f>INDEX('Policy Characteristics'!O:O,MATCH(PolicyLevers!$C82,'Policy Characteristics'!$C:$C,0))</f>
        <v>BESP -- CA, CO, Delaware, LA, MA, Oklahoma, Rhode Island all have state specific subsidies</v>
      </c>
    </row>
    <row r="83" spans="1:21" x14ac:dyDescent="0.25">
      <c r="A83" s="352" t="str">
        <f>INDEX('Policy Characteristics'!A:A,MATCH(PolicyLevers!$C83,'Policy Characteristics'!$C:$C,0))</f>
        <v>Transportation</v>
      </c>
      <c r="B83" s="356" t="str">
        <f>INDEX('Policy Characteristics'!B:B,MATCH(PolicyLevers!$C83,'Policy Characteristics'!$C:$C,0))</f>
        <v>Electric Vehicle Subsidy</v>
      </c>
      <c r="C83" s="191" t="str">
        <f t="shared" si="4"/>
        <v>Additional EV Subsidy Percentage</v>
      </c>
      <c r="D83" s="184" t="s">
        <v>396</v>
      </c>
      <c r="E83" s="184" t="s">
        <v>346</v>
      </c>
      <c r="F83" s="184" t="s">
        <v>397</v>
      </c>
      <c r="G83" s="184" t="s">
        <v>405</v>
      </c>
      <c r="H83" s="43">
        <v>598</v>
      </c>
      <c r="I83" s="363" t="s">
        <v>332</v>
      </c>
      <c r="J83" s="191" t="str">
        <f>INDEX('Policy Characteristics'!D:D,MATCH(PolicyLevers!$C83,'Policy Characteristics'!$C:$C,0))</f>
        <v>EV Subsidy</v>
      </c>
      <c r="K83" s="201" t="str">
        <f>INDEX('Policy Characteristics'!E:E,MATCH(PolicyLevers!$C83,'Policy Characteristics'!$C:$C,0))</f>
        <v>trans EV subsidy</v>
      </c>
      <c r="L83" s="202">
        <f>INDEX('Policy Characteristics'!F:F,MATCH(PolicyLevers!$C83,'Policy Characteristics'!$C:$C,0))</f>
        <v>0</v>
      </c>
      <c r="M83" s="202">
        <f>INDEX('Policy Characteristics'!G:G,MATCH(PolicyLevers!$C83,'Policy Characteristics'!$C:$C,0))</f>
        <v>0.5</v>
      </c>
      <c r="N83" s="251">
        <f>INDEX('Policy Characteristics'!H:H,MATCH(PolicyLevers!$C83,'Policy Characteristics'!$C:$C,0))</f>
        <v>0.01</v>
      </c>
      <c r="O83" s="251" t="str">
        <f>INDEX('Policy Characteristics'!I:I,MATCH(PolicyLevers!$C83,'Policy Characteristics'!$C:$C,0))</f>
        <v>% of vehicle cost</v>
      </c>
      <c r="P83" s="203" t="str">
        <f>INDEX('Policy Characteristics'!J:J,MATCH(PolicyLevers!$C83,'Policy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3" s="251" t="str">
        <f>INDEX('Policy Characteristics'!K:K,MATCH(PolicyLevers!$C83,'Policy Characteristics'!$C:$C,0))</f>
        <v>transportation-sector-main.html#ev-subsidy</v>
      </c>
      <c r="R83" s="251" t="str">
        <f>INDEX('Policy Characteristics'!L:L,MATCH(PolicyLevers!$C83,'Policy Characteristics'!$C:$C,0))</f>
        <v>ev-subsidy.html</v>
      </c>
      <c r="S83" s="204" t="str">
        <f>INDEX('Policy Characteristics'!M:M,MATCH(PolicyLevers!$C83,'Policy Characteristics'!$C:$C,0))</f>
        <v>https://www.fueleconomy.gov/feg/taxevb.shtml plus Chevrolet and Tesla websites</v>
      </c>
      <c r="T83" s="183">
        <f>INDEX('Policy Characteristics'!N:N,MATCH(PolicyLevers!$C83,'Policy Characteristics'!$C:$C,0))</f>
        <v>0</v>
      </c>
      <c r="U83" s="183" t="str">
        <f>INDEX('Policy Characteristics'!O:O,MATCH(PolicyLevers!$C83,'Policy Characteristics'!$C:$C,0))</f>
        <v>BESP -- CA, CO, Delaware, LA, MA, Oklahoma, Rhode Island all have state specific subsidies</v>
      </c>
    </row>
    <row r="84" spans="1:21" x14ac:dyDescent="0.25">
      <c r="A84" s="352" t="str">
        <f>INDEX('Policy Characteristics'!A:A,MATCH(PolicyLevers!$C84,'Policy Characteristics'!$C:$C,0))</f>
        <v>Transportation</v>
      </c>
      <c r="B84" s="356" t="str">
        <f>INDEX('Policy Characteristics'!B:B,MATCH(PolicyLevers!$C84,'Policy Characteristics'!$C:$C,0))</f>
        <v>Electric Vehicle Subsidy</v>
      </c>
      <c r="C84" s="191" t="str">
        <f t="shared" si="4"/>
        <v>Additional EV Subsidy Percentage</v>
      </c>
      <c r="D84" s="184" t="s">
        <v>388</v>
      </c>
      <c r="E84" s="184" t="s">
        <v>354</v>
      </c>
      <c r="F84" s="184" t="s">
        <v>389</v>
      </c>
      <c r="G84" s="184" t="s">
        <v>406</v>
      </c>
      <c r="H84" s="43">
        <v>599</v>
      </c>
      <c r="I84" s="363" t="s">
        <v>332</v>
      </c>
      <c r="J84" s="191" t="str">
        <f>INDEX('Policy Characteristics'!D:D,MATCH(PolicyLevers!$C84,'Policy Characteristics'!$C:$C,0))</f>
        <v>EV Subsidy</v>
      </c>
      <c r="K84" s="201" t="str">
        <f>INDEX('Policy Characteristics'!E:E,MATCH(PolicyLevers!$C84,'Policy Characteristics'!$C:$C,0))</f>
        <v>trans EV subsidy</v>
      </c>
      <c r="L84" s="202">
        <f>INDEX('Policy Characteristics'!F:F,MATCH(PolicyLevers!$C84,'Policy Characteristics'!$C:$C,0))</f>
        <v>0</v>
      </c>
      <c r="M84" s="202">
        <f>INDEX('Policy Characteristics'!G:G,MATCH(PolicyLevers!$C84,'Policy Characteristics'!$C:$C,0))</f>
        <v>0.5</v>
      </c>
      <c r="N84" s="251">
        <f>INDEX('Policy Characteristics'!H:H,MATCH(PolicyLevers!$C84,'Policy Characteristics'!$C:$C,0))</f>
        <v>0.01</v>
      </c>
      <c r="O84" s="251" t="str">
        <f>INDEX('Policy Characteristics'!I:I,MATCH(PolicyLevers!$C84,'Policy Characteristics'!$C:$C,0))</f>
        <v>% of vehicle cost</v>
      </c>
      <c r="P84" s="203" t="str">
        <f>INDEX('Policy Characteristics'!J:J,MATCH(PolicyLevers!$C84,'Policy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4" s="251" t="str">
        <f>INDEX('Policy Characteristics'!K:K,MATCH(PolicyLevers!$C84,'Policy Characteristics'!$C:$C,0))</f>
        <v>transportation-sector-main.html#ev-subsidy</v>
      </c>
      <c r="R84" s="251" t="str">
        <f>INDEX('Policy Characteristics'!L:L,MATCH(PolicyLevers!$C84,'Policy Characteristics'!$C:$C,0))</f>
        <v>ev-subsidy.html</v>
      </c>
      <c r="S84" s="204" t="str">
        <f>INDEX('Policy Characteristics'!M:M,MATCH(PolicyLevers!$C84,'Policy Characteristics'!$C:$C,0))</f>
        <v>https://www.fueleconomy.gov/feg/taxevb.shtml plus Chevrolet and Tesla websites</v>
      </c>
      <c r="T84" s="183">
        <f>INDEX('Policy Characteristics'!N:N,MATCH(PolicyLevers!$C84,'Policy Characteristics'!$C:$C,0))</f>
        <v>0</v>
      </c>
      <c r="U84" s="183" t="str">
        <f>INDEX('Policy Characteristics'!O:O,MATCH(PolicyLevers!$C84,'Policy Characteristics'!$C:$C,0))</f>
        <v>BESP -- CA, CO, Delaware, LA, MA, Oklahoma, Rhode Island all have state specific subsidies</v>
      </c>
    </row>
    <row r="85" spans="1:21" x14ac:dyDescent="0.25">
      <c r="A85" s="352" t="str">
        <f>INDEX('Policy Characteristics'!A:A,MATCH(PolicyLevers!$C85,'Policy Characteristics'!$C:$C,0))</f>
        <v>Transportation</v>
      </c>
      <c r="B85" s="356" t="str">
        <f>INDEX('Policy Characteristics'!B:B,MATCH(PolicyLevers!$C85,'Policy Characteristics'!$C:$C,0))</f>
        <v>Electric Vehicle Subsidy</v>
      </c>
      <c r="C85" s="191" t="str">
        <f t="shared" si="4"/>
        <v>Additional EV Subsidy Percentage</v>
      </c>
      <c r="D85" s="184" t="s">
        <v>396</v>
      </c>
      <c r="E85" s="184" t="s">
        <v>354</v>
      </c>
      <c r="F85" s="184" t="s">
        <v>397</v>
      </c>
      <c r="G85" s="184" t="s">
        <v>406</v>
      </c>
      <c r="H85" s="43">
        <v>600</v>
      </c>
      <c r="I85" s="363" t="s">
        <v>332</v>
      </c>
      <c r="J85" s="191" t="str">
        <f>INDEX('Policy Characteristics'!D:D,MATCH(PolicyLevers!$C85,'Policy Characteristics'!$C:$C,0))</f>
        <v>EV Subsidy</v>
      </c>
      <c r="K85" s="201" t="str">
        <f>INDEX('Policy Characteristics'!E:E,MATCH(PolicyLevers!$C85,'Policy Characteristics'!$C:$C,0))</f>
        <v>trans EV subsidy</v>
      </c>
      <c r="L85" s="202">
        <f>INDEX('Policy Characteristics'!F:F,MATCH(PolicyLevers!$C85,'Policy Characteristics'!$C:$C,0))</f>
        <v>0</v>
      </c>
      <c r="M85" s="202">
        <f>INDEX('Policy Characteristics'!G:G,MATCH(PolicyLevers!$C85,'Policy Characteristics'!$C:$C,0))</f>
        <v>0.5</v>
      </c>
      <c r="N85" s="251">
        <f>INDEX('Policy Characteristics'!H:H,MATCH(PolicyLevers!$C85,'Policy Characteristics'!$C:$C,0))</f>
        <v>0.01</v>
      </c>
      <c r="O85" s="251" t="str">
        <f>INDEX('Policy Characteristics'!I:I,MATCH(PolicyLevers!$C85,'Policy Characteristics'!$C:$C,0))</f>
        <v>% of vehicle cost</v>
      </c>
      <c r="P85" s="203" t="str">
        <f>INDEX('Policy Characteristics'!J:J,MATCH(PolicyLevers!$C85,'Policy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5" s="251" t="str">
        <f>INDEX('Policy Characteristics'!K:K,MATCH(PolicyLevers!$C85,'Policy Characteristics'!$C:$C,0))</f>
        <v>transportation-sector-main.html#ev-subsidy</v>
      </c>
      <c r="R85" s="251" t="str">
        <f>INDEX('Policy Characteristics'!L:L,MATCH(PolicyLevers!$C85,'Policy Characteristics'!$C:$C,0))</f>
        <v>ev-subsidy.html</v>
      </c>
      <c r="S85" s="204" t="str">
        <f>INDEX('Policy Characteristics'!M:M,MATCH(PolicyLevers!$C85,'Policy Characteristics'!$C:$C,0))</f>
        <v>https://www.fueleconomy.gov/feg/taxevb.shtml plus Chevrolet and Tesla websites</v>
      </c>
      <c r="T85" s="183">
        <f>INDEX('Policy Characteristics'!N:N,MATCH(PolicyLevers!$C85,'Policy Characteristics'!$C:$C,0))</f>
        <v>0</v>
      </c>
      <c r="U85" s="183" t="str">
        <f>INDEX('Policy Characteristics'!O:O,MATCH(PolicyLevers!$C85,'Policy Characteristics'!$C:$C,0))</f>
        <v>BESP -- CA, CO, Delaware, LA, MA, Oklahoma, Rhode Island all have state specific subsidies</v>
      </c>
    </row>
    <row r="86" spans="1:21" x14ac:dyDescent="0.25">
      <c r="A86" s="352" t="str">
        <f>INDEX('Policy Characteristics'!A:A,MATCH(PolicyLevers!$C86,'Policy Characteristics'!$C:$C,0))</f>
        <v>Transportation</v>
      </c>
      <c r="B86" s="356" t="str">
        <f>INDEX('Policy Characteristics'!B:B,MATCH(PolicyLevers!$C86,'Policy Characteristics'!$C:$C,0))</f>
        <v>Electric Vehicle Subsidy</v>
      </c>
      <c r="C86" s="191" t="str">
        <f t="shared" si="4"/>
        <v>Additional EV Subsidy Percentage</v>
      </c>
      <c r="D86" s="184" t="s">
        <v>388</v>
      </c>
      <c r="E86" s="184" t="s">
        <v>362</v>
      </c>
      <c r="F86" s="184" t="s">
        <v>389</v>
      </c>
      <c r="G86" s="184" t="s">
        <v>410</v>
      </c>
      <c r="H86" s="43">
        <v>601</v>
      </c>
      <c r="I86" s="363" t="s">
        <v>332</v>
      </c>
      <c r="J86" s="191" t="str">
        <f>INDEX('Policy Characteristics'!D:D,MATCH(PolicyLevers!$C86,'Policy Characteristics'!$C:$C,0))</f>
        <v>EV Subsidy</v>
      </c>
      <c r="K86" s="201" t="str">
        <f>INDEX('Policy Characteristics'!E:E,MATCH(PolicyLevers!$C86,'Policy Characteristics'!$C:$C,0))</f>
        <v>trans EV subsidy</v>
      </c>
      <c r="L86" s="202">
        <f>INDEX('Policy Characteristics'!F:F,MATCH(PolicyLevers!$C86,'Policy Characteristics'!$C:$C,0))</f>
        <v>0</v>
      </c>
      <c r="M86" s="202">
        <f>INDEX('Policy Characteristics'!G:G,MATCH(PolicyLevers!$C86,'Policy Characteristics'!$C:$C,0))</f>
        <v>0.5</v>
      </c>
      <c r="N86" s="251">
        <f>INDEX('Policy Characteristics'!H:H,MATCH(PolicyLevers!$C86,'Policy Characteristics'!$C:$C,0))</f>
        <v>0.01</v>
      </c>
      <c r="O86" s="251" t="str">
        <f>INDEX('Policy Characteristics'!I:I,MATCH(PolicyLevers!$C86,'Policy Characteristics'!$C:$C,0))</f>
        <v>% of vehicle cost</v>
      </c>
      <c r="P86" s="203" t="str">
        <f>INDEX('Policy Characteristics'!J:J,MATCH(PolicyLevers!$C86,'Policy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6" s="251" t="str">
        <f>INDEX('Policy Characteristics'!K:K,MATCH(PolicyLevers!$C86,'Policy Characteristics'!$C:$C,0))</f>
        <v>transportation-sector-main.html#ev-subsidy</v>
      </c>
      <c r="R86" s="251" t="str">
        <f>INDEX('Policy Characteristics'!L:L,MATCH(PolicyLevers!$C86,'Policy Characteristics'!$C:$C,0))</f>
        <v>ev-subsidy.html</v>
      </c>
      <c r="S86" s="204" t="str">
        <f>INDEX('Policy Characteristics'!M:M,MATCH(PolicyLevers!$C86,'Policy Characteristics'!$C:$C,0))</f>
        <v>https://www.fueleconomy.gov/feg/taxevb.shtml plus Chevrolet and Tesla websites</v>
      </c>
      <c r="T86" s="183">
        <f>INDEX('Policy Characteristics'!N:N,MATCH(PolicyLevers!$C86,'Policy Characteristics'!$C:$C,0))</f>
        <v>0</v>
      </c>
      <c r="U86" s="183" t="str">
        <f>INDEX('Policy Characteristics'!O:O,MATCH(PolicyLevers!$C86,'Policy Characteristics'!$C:$C,0))</f>
        <v>BESP -- CA, CO, Delaware, LA, MA, Oklahoma, Rhode Island all have state specific subsidies</v>
      </c>
    </row>
    <row r="87" spans="1:21" x14ac:dyDescent="0.25">
      <c r="A87" s="352" t="str">
        <f>INDEX('Policy Characteristics'!A:A,MATCH(PolicyLevers!$C87,'Policy Characteristics'!$C:$C,0))</f>
        <v>Transportation</v>
      </c>
      <c r="B87" s="356" t="str">
        <f>INDEX('Policy Characteristics'!B:B,MATCH(PolicyLevers!$C87,'Policy Characteristics'!$C:$C,0))</f>
        <v>Electric Vehicle Subsidy</v>
      </c>
      <c r="C87" s="191" t="str">
        <f t="shared" si="4"/>
        <v>Additional EV Subsidy Percentage</v>
      </c>
      <c r="D87" s="184" t="s">
        <v>396</v>
      </c>
      <c r="E87" s="184" t="s">
        <v>362</v>
      </c>
      <c r="F87" s="184" t="s">
        <v>397</v>
      </c>
      <c r="G87" s="184" t="s">
        <v>410</v>
      </c>
      <c r="H87" s="43">
        <v>602</v>
      </c>
      <c r="I87" s="363" t="s">
        <v>332</v>
      </c>
      <c r="J87" s="191" t="str">
        <f>INDEX('Policy Characteristics'!D:D,MATCH(PolicyLevers!$C87,'Policy Characteristics'!$C:$C,0))</f>
        <v>EV Subsidy</v>
      </c>
      <c r="K87" s="201" t="str">
        <f>INDEX('Policy Characteristics'!E:E,MATCH(PolicyLevers!$C87,'Policy Characteristics'!$C:$C,0))</f>
        <v>trans EV subsidy</v>
      </c>
      <c r="L87" s="202">
        <f>INDEX('Policy Characteristics'!F:F,MATCH(PolicyLevers!$C87,'Policy Characteristics'!$C:$C,0))</f>
        <v>0</v>
      </c>
      <c r="M87" s="202">
        <f>INDEX('Policy Characteristics'!G:G,MATCH(PolicyLevers!$C87,'Policy Characteristics'!$C:$C,0))</f>
        <v>0.5</v>
      </c>
      <c r="N87" s="251">
        <f>INDEX('Policy Characteristics'!H:H,MATCH(PolicyLevers!$C87,'Policy Characteristics'!$C:$C,0))</f>
        <v>0.01</v>
      </c>
      <c r="O87" s="251" t="str">
        <f>INDEX('Policy Characteristics'!I:I,MATCH(PolicyLevers!$C87,'Policy Characteristics'!$C:$C,0))</f>
        <v>% of vehicle cost</v>
      </c>
      <c r="P87" s="203" t="str">
        <f>INDEX('Policy Characteristics'!J:J,MATCH(PolicyLevers!$C87,'Policy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7" s="251" t="str">
        <f>INDEX('Policy Characteristics'!K:K,MATCH(PolicyLevers!$C87,'Policy Characteristics'!$C:$C,0))</f>
        <v>transportation-sector-main.html#ev-subsidy</v>
      </c>
      <c r="R87" s="251" t="str">
        <f>INDEX('Policy Characteristics'!L:L,MATCH(PolicyLevers!$C87,'Policy Characteristics'!$C:$C,0))</f>
        <v>ev-subsidy.html</v>
      </c>
      <c r="S87" s="204" t="str">
        <f>INDEX('Policy Characteristics'!M:M,MATCH(PolicyLevers!$C87,'Policy Characteristics'!$C:$C,0))</f>
        <v>https://www.fueleconomy.gov/feg/taxevb.shtml plus Chevrolet and Tesla websites</v>
      </c>
      <c r="T87" s="183">
        <f>INDEX('Policy Characteristics'!N:N,MATCH(PolicyLevers!$C87,'Policy Characteristics'!$C:$C,0))</f>
        <v>0</v>
      </c>
      <c r="U87" s="183" t="str">
        <f>INDEX('Policy Characteristics'!O:O,MATCH(PolicyLevers!$C87,'Policy Characteristics'!$C:$C,0))</f>
        <v>BESP -- CA, CO, Delaware, LA, MA, Oklahoma, Rhode Island all have state specific subsidies</v>
      </c>
    </row>
    <row r="88" spans="1:21" x14ac:dyDescent="0.25">
      <c r="A88" s="352" t="str">
        <f>INDEX('Policy Characteristics'!A:A,MATCH(PolicyLevers!$C88,'Policy Characteristics'!$C:$C,0))</f>
        <v>Transportation</v>
      </c>
      <c r="B88" s="357" t="str">
        <f>INDEX('Policy Characteristics'!B:B,MATCH(PolicyLevers!$C88,'Policy Characteristics'!$C:$C,0))</f>
        <v>Feebate</v>
      </c>
      <c r="C88" s="183" t="s">
        <v>421</v>
      </c>
      <c r="D88" s="186"/>
      <c r="E88" s="186"/>
      <c r="F88" s="186"/>
      <c r="G88" s="186"/>
      <c r="H88" s="43">
        <v>1</v>
      </c>
      <c r="I88" s="358" t="s">
        <v>310</v>
      </c>
      <c r="J88" s="43" t="str">
        <f>INDEX('Policy Characteristics'!D:D,MATCH(PolicyLevers!$C88,'Policy Characteristics'!$C:$C,0))</f>
        <v>Feebate</v>
      </c>
      <c r="K88" s="183" t="str">
        <f>INDEX('Policy Characteristics'!E:E,MATCH(PolicyLevers!$C88,'Policy Characteristics'!$C:$C,0))</f>
        <v>trans LDVs feebate</v>
      </c>
      <c r="L88" s="205">
        <f>INDEX('Policy Characteristics'!F:F,MATCH(PolicyLevers!$C88,'Policy Characteristics'!$C:$C,0))</f>
        <v>0</v>
      </c>
      <c r="M88" s="205">
        <f>INDEX('Policy Characteristics'!G:G,MATCH(PolicyLevers!$C88,'Policy Characteristics'!$C:$C,0))</f>
        <v>1</v>
      </c>
      <c r="N88" s="206">
        <f>INDEX('Policy Characteristics'!H:H,MATCH(PolicyLevers!$C88,'Policy Characteristics'!$C:$C,0))</f>
        <v>0.02</v>
      </c>
      <c r="O88" s="186" t="str">
        <f>INDEX('Policy Characteristics'!I:I,MATCH(PolicyLevers!$C88,'Policy Characteristics'!$C:$C,0))</f>
        <v>% of global best practice rate</v>
      </c>
      <c r="P88" s="188" t="str">
        <f>INDEX('Policy Characteristics'!J:J,MATCH(PolicyLevers!$C88,'Policy Characteristics'!$C:$C,0))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88" s="186" t="str">
        <f>INDEX('Policy Characteristics'!K:K,MATCH(PolicyLevers!$C88,'Policy Characteristics'!$C:$C,0))</f>
        <v>transportation-sector-main.html#feebate</v>
      </c>
      <c r="R88" s="193" t="str">
        <f>INDEX('Policy Characteristics'!L:L,MATCH(PolicyLevers!$C88,'Policy Characteristics'!$C:$C,0))</f>
        <v>feebate.html</v>
      </c>
      <c r="S88" s="207" t="str">
        <f>INDEX('Policy Characteristics'!M:M,MATCH(PolicyLevers!$C88,'Policy Characteristics'!$C:$C,0))</f>
        <v>Greene et al., 2005, "Feebates, rebates and gas-guzzler taxes: a study of incentives for increased fuel economy", Energy Policy, 33(6), 757-775, http://cta.ornl.gov/cta/Publications/Reports/FeebateEnergyPolicy_FINAL.pdf.</v>
      </c>
      <c r="T88" s="186" t="str">
        <f>INDEX('Policy Characteristics'!N:N,MATCH(PolicyLevers!$C88,'Policy Characteristics'!$C:$C,0))</f>
        <v>John German and Dan Meszler, 2010, "Best Practices for Feebate Program Design and Implementation", ICCT, http://www.theicct.org/sites/default/files/publications/ICCT_feebates_may2010.pdf, Table 2</v>
      </c>
      <c r="U88" s="183">
        <f>INDEX('Policy Characteristics'!O:O,MATCH(PolicyLevers!$C88,'Policy Characteristics'!$C:$C,0))</f>
        <v>0</v>
      </c>
    </row>
    <row r="89" spans="1:21" ht="75" customHeight="1" x14ac:dyDescent="0.25">
      <c r="A89" s="352" t="str">
        <f>INDEX('Policy Characteristics'!A:A,MATCH(PolicyLevers!$C89,'Policy Characteristics'!$C:$C,0))</f>
        <v>Transportation</v>
      </c>
      <c r="B89" s="357" t="str">
        <f>INDEX('Policy Characteristics'!B:B,MATCH(PolicyLevers!$C89,'Policy Characteristics'!$C:$C,0))</f>
        <v>Fuel Economy Standard</v>
      </c>
      <c r="C89" s="183" t="s">
        <v>430</v>
      </c>
      <c r="D89" s="186" t="s">
        <v>388</v>
      </c>
      <c r="E89" s="186" t="s">
        <v>307</v>
      </c>
      <c r="F89" s="186" t="s">
        <v>389</v>
      </c>
      <c r="G89" s="186" t="s">
        <v>307</v>
      </c>
      <c r="H89" s="43">
        <v>362</v>
      </c>
      <c r="I89" s="363" t="s">
        <v>310</v>
      </c>
      <c r="J89" s="43" t="str">
        <f>INDEX('Policy Characteristics'!D:D,MATCH(PolicyLevers!$C89,'Policy Characteristics'!$C:$C,0))</f>
        <v>Vehicle Fuel Economy Standards</v>
      </c>
      <c r="K89" s="183" t="str">
        <f>INDEX('Policy Characteristics'!E:E,MATCH(PolicyLevers!$C89,'Policy Characteristics'!$C:$C,0))</f>
        <v>trans fuel economy standards</v>
      </c>
      <c r="L89" s="205">
        <f>INDEX('Policy Characteristics'!F:F,MATCH(PolicyLevers!$C89,'Policy Characteristics'!$C:$C,0))</f>
        <v>0</v>
      </c>
      <c r="M89" s="205">
        <f>INDEX('Policy Characteristics'!G:G,MATCH(PolicyLevers!$C89,'Policy Characteristics'!$C:$C,0))</f>
        <v>1</v>
      </c>
      <c r="N89" s="252">
        <f>INDEX('Policy Characteristics'!H:H,MATCH(PolicyLevers!$C89,'Policy Characteristics'!$C:$C,0))</f>
        <v>0.01</v>
      </c>
      <c r="O89" s="186" t="str">
        <f>INDEX('Policy Characteristics'!I:I,MATCH(PolicyLevers!$C89,'Policy Characteristics'!$C:$C,0))</f>
        <v>% increase in miles/gal</v>
      </c>
      <c r="P89" s="188" t="str">
        <f>INDEX('Policy Characteristics'!J:J,MATCH(PolicyLevers!$C89,'Policy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89" s="186" t="str">
        <f>INDEX('Policy Characteristics'!K:K,MATCH(PolicyLevers!$C89,'Policy Characteristics'!$C:$C,0))</f>
        <v>transportation-sector-main.html#fuel-econ-std</v>
      </c>
      <c r="R89" s="193" t="str">
        <f>INDEX('Policy Characteristics'!L:L,MATCH(PolicyLevers!$C89,'Policy Characteristics'!$C:$C,0))</f>
        <v>fuel-economy-standard.html</v>
      </c>
      <c r="S89" s="208" t="str">
        <f>INDEX('Policy Characteristics'!M:M,MATCH(PolicyLevers!$C89,'Policy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89" s="186" t="str">
        <f>INDEX('Policy Characteristics'!N:N,MATCH(PolicyLevers!$C89,'Policy Characteristics'!$C:$C,0))</f>
        <v>National Research Council, 2013, "Transitions to Alternative Vehicles and Fuels", https://www.nap.edu/catalog/18264/transitions-to-alternative-vehicles-and-fuels, Table 2.9, Fuel economy test mpg.</v>
      </c>
      <c r="U89" s="183">
        <f>INDEX('Policy Characteristics'!O:O,MATCH(PolicyLevers!$C89,'Policy Characteristics'!$C:$C,0))</f>
        <v>0</v>
      </c>
    </row>
    <row r="90" spans="1:21" ht="90" customHeight="1" x14ac:dyDescent="0.25">
      <c r="A90" s="352" t="str">
        <f>INDEX('Policy Characteristics'!A:A,MATCH(PolicyLevers!$C90,'Policy Characteristics'!$C:$C,0))</f>
        <v>Transportation</v>
      </c>
      <c r="B90" s="356" t="str">
        <f>INDEX('Policy Characteristics'!B:B,MATCH(PolicyLevers!$C90,'Policy Characteristics'!$C:$C,0))</f>
        <v>Fuel Economy Standard</v>
      </c>
      <c r="C90" s="191" t="str">
        <f t="shared" ref="C90:C100" si="5">C$89</f>
        <v>Percentage Additional Improvement of Fuel Economy Std</v>
      </c>
      <c r="D90" s="186" t="s">
        <v>396</v>
      </c>
      <c r="E90" s="186" t="s">
        <v>307</v>
      </c>
      <c r="F90" s="186" t="s">
        <v>397</v>
      </c>
      <c r="G90" s="186" t="s">
        <v>307</v>
      </c>
      <c r="H90" s="43">
        <v>363</v>
      </c>
      <c r="I90" s="363" t="s">
        <v>310</v>
      </c>
      <c r="J90" s="209" t="str">
        <f>INDEX('Policy Characteristics'!D:D,MATCH(PolicyLevers!$C90,'Policy Characteristics'!$C:$C,0))</f>
        <v>Vehicle Fuel Economy Standards</v>
      </c>
      <c r="K90" s="209" t="str">
        <f>INDEX('Policy Characteristics'!E:E,MATCH(PolicyLevers!$C90,'Policy Characteristics'!$C:$C,0))</f>
        <v>trans fuel economy standards</v>
      </c>
      <c r="L90" s="192">
        <f>INDEX('Policy Characteristics'!F:F,MATCH(PolicyLevers!$C90,'Policy Characteristics'!$C:$C,0))</f>
        <v>0</v>
      </c>
      <c r="M90" s="192">
        <f>INDEX('Policy Characteristics'!G:G,MATCH(PolicyLevers!$C90,'Policy Characteristics'!$C:$C,0))</f>
        <v>1</v>
      </c>
      <c r="N90" s="253">
        <f>INDEX('Policy Characteristics'!H:H,MATCH(PolicyLevers!$C90,'Policy Characteristics'!$C:$C,0))</f>
        <v>0.01</v>
      </c>
      <c r="O90" s="191" t="str">
        <f>INDEX('Policy Characteristics'!I:I,MATCH(PolicyLevers!$C90,'Policy Characteristics'!$C:$C,0))</f>
        <v>% increase in miles/gal</v>
      </c>
      <c r="P90" s="188" t="str">
        <f>INDEX('Policy Characteristics'!J:J,MATCH(PolicyLevers!$C90,'Policy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0" s="191" t="str">
        <f>INDEX('Policy Characteristics'!K:K,MATCH(PolicyLevers!$C90,'Policy Characteristics'!$C:$C,0))</f>
        <v>transportation-sector-main.html#fuel-econ-std</v>
      </c>
      <c r="R90" s="191" t="str">
        <f>INDEX('Policy Characteristics'!L:L,MATCH(PolicyLevers!$C90,'Policy Characteristics'!$C:$C,0))</f>
        <v>fuel-economy-standard.html</v>
      </c>
      <c r="S90" s="210" t="str">
        <f>INDEX('Policy Characteristics'!M:M,MATCH(PolicyLevers!$C90,'Policy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0" s="211" t="str">
        <f>INDEX('Policy Characteristics'!N:N,MATCH(PolicyLevers!$C90,'Policy Characteristics'!$C:$C,0))</f>
        <v>National Research Council, 2013, "Transitions to Alternative Vehicles and Fuels", https://www.nap.edu/catalog/18264/transitions-to-alternative-vehicles-and-fuels, Table 2.9, Fuel economy test mpg.</v>
      </c>
      <c r="U90" s="183">
        <f>INDEX('Policy Characteristics'!O:O,MATCH(PolicyLevers!$C90,'Policy Characteristics'!$C:$C,0))</f>
        <v>0</v>
      </c>
    </row>
    <row r="91" spans="1:21" ht="107.25" customHeight="1" x14ac:dyDescent="0.25">
      <c r="A91" s="352" t="str">
        <f>INDEX('Policy Characteristics'!A:A,MATCH(PolicyLevers!$C91,'Policy Characteristics'!$C:$C,0))</f>
        <v>Transportation</v>
      </c>
      <c r="B91" s="356" t="str">
        <f>INDEX('Policy Characteristics'!B:B,MATCH(PolicyLevers!$C91,'Policy Characteristics'!$C:$C,0))</f>
        <v>Fuel Economy Standard</v>
      </c>
      <c r="C91" s="191" t="str">
        <f t="shared" si="5"/>
        <v>Percentage Additional Improvement of Fuel Economy Std</v>
      </c>
      <c r="D91" s="186" t="s">
        <v>388</v>
      </c>
      <c r="E91" s="186" t="s">
        <v>334</v>
      </c>
      <c r="F91" s="186" t="s">
        <v>389</v>
      </c>
      <c r="G91" s="186" t="s">
        <v>334</v>
      </c>
      <c r="H91" s="43">
        <v>364</v>
      </c>
      <c r="I91" s="363" t="s">
        <v>310</v>
      </c>
      <c r="J91" s="209" t="str">
        <f>INDEX('Policy Characteristics'!D:D,MATCH(PolicyLevers!$C91,'Policy Characteristics'!$C:$C,0))</f>
        <v>Vehicle Fuel Economy Standards</v>
      </c>
      <c r="K91" s="209" t="str">
        <f>INDEX('Policy Characteristics'!E:E,MATCH(PolicyLevers!$C91,'Policy Characteristics'!$C:$C,0))</f>
        <v>trans fuel economy standards</v>
      </c>
      <c r="L91" s="192">
        <f>INDEX('Policy Characteristics'!F:F,MATCH(PolicyLevers!$C91,'Policy Characteristics'!$C:$C,0))</f>
        <v>0</v>
      </c>
      <c r="M91" s="196">
        <f>INDEX('Policy Characteristics'!G:G,MATCH(PolicyLevers!$C91,'Policy Characteristics'!$C:$C,0))</f>
        <v>1</v>
      </c>
      <c r="N91" s="253">
        <f>INDEX('Policy Characteristics'!H:H,MATCH(PolicyLevers!$C91,'Policy Characteristics'!$C:$C,0))</f>
        <v>0.01</v>
      </c>
      <c r="O91" s="191" t="str">
        <f>INDEX('Policy Characteristics'!I:I,MATCH(PolicyLevers!$C91,'Policy Characteristics'!$C:$C,0))</f>
        <v>% increase in miles/gal</v>
      </c>
      <c r="P91" s="188" t="str">
        <f>INDEX('Policy Characteristics'!J:J,MATCH(PolicyLevers!$C91,'Policy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1" s="191" t="str">
        <f>INDEX('Policy Characteristics'!K:K,MATCH(PolicyLevers!$C91,'Policy Characteristics'!$C:$C,0))</f>
        <v>transportation-sector-main.html#fuel-econ-std</v>
      </c>
      <c r="R91" s="191" t="str">
        <f>INDEX('Policy Characteristics'!L:L,MATCH(PolicyLevers!$C91,'Policy Characteristics'!$C:$C,0))</f>
        <v>fuel-economy-standard.html</v>
      </c>
      <c r="S91" s="208" t="str">
        <f>INDEX('Policy Characteristics'!M:M,MATCH(PolicyLevers!$C91,'Policy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1" s="186" t="str">
        <f>INDEX('Policy Characteristics'!N:N,MATCH(PolicyLevers!$C91,'Policy Characteristics'!$C:$C,0))</f>
        <v>National Research Council, 2013, "Transitions to Alternative Vehicles and Fuels", https://www.nap.edu/catalog/18264/transitions-to-alternative-vehicles-and-fuels, Table 2.9, Fuel economy test mpg.</v>
      </c>
      <c r="U91" s="183">
        <f>INDEX('Policy Characteristics'!O:O,MATCH(PolicyLevers!$C91,'Policy Characteristics'!$C:$C,0))</f>
        <v>0</v>
      </c>
    </row>
    <row r="92" spans="1:21" ht="105" customHeight="1" x14ac:dyDescent="0.25">
      <c r="A92" s="352" t="str">
        <f>INDEX('Policy Characteristics'!A:A,MATCH(PolicyLevers!$C92,'Policy Characteristics'!$C:$C,0))</f>
        <v>Transportation</v>
      </c>
      <c r="B92" s="356" t="str">
        <f>INDEX('Policy Characteristics'!B:B,MATCH(PolicyLevers!$C92,'Policy Characteristics'!$C:$C,0))</f>
        <v>Fuel Economy Standard</v>
      </c>
      <c r="C92" s="191" t="str">
        <f t="shared" si="5"/>
        <v>Percentage Additional Improvement of Fuel Economy Std</v>
      </c>
      <c r="D92" s="186" t="s">
        <v>396</v>
      </c>
      <c r="E92" s="186" t="s">
        <v>334</v>
      </c>
      <c r="F92" s="186" t="s">
        <v>397</v>
      </c>
      <c r="G92" s="186" t="s">
        <v>334</v>
      </c>
      <c r="H92" s="43">
        <v>365</v>
      </c>
      <c r="I92" s="363" t="s">
        <v>310</v>
      </c>
      <c r="J92" s="209" t="str">
        <f>INDEX('Policy Characteristics'!D:D,MATCH(PolicyLevers!$C92,'Policy Characteristics'!$C:$C,0))</f>
        <v>Vehicle Fuel Economy Standards</v>
      </c>
      <c r="K92" s="209" t="str">
        <f>INDEX('Policy Characteristics'!E:E,MATCH(PolicyLevers!$C92,'Policy Characteristics'!$C:$C,0))</f>
        <v>trans fuel economy standards</v>
      </c>
      <c r="L92" s="192">
        <f>INDEX('Policy Characteristics'!F:F,MATCH(PolicyLevers!$C92,'Policy Characteristics'!$C:$C,0))</f>
        <v>0</v>
      </c>
      <c r="M92" s="192">
        <f>INDEX('Policy Characteristics'!G:G,MATCH(PolicyLevers!$C92,'Policy Characteristics'!$C:$C,0))</f>
        <v>1</v>
      </c>
      <c r="N92" s="253">
        <f>INDEX('Policy Characteristics'!H:H,MATCH(PolicyLevers!$C92,'Policy Characteristics'!$C:$C,0))</f>
        <v>0.01</v>
      </c>
      <c r="O92" s="191" t="str">
        <f>INDEX('Policy Characteristics'!I:I,MATCH(PolicyLevers!$C92,'Policy Characteristics'!$C:$C,0))</f>
        <v>% increase in miles/gal</v>
      </c>
      <c r="P92" s="188" t="str">
        <f>INDEX('Policy Characteristics'!J:J,MATCH(PolicyLevers!$C92,'Policy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2" s="191" t="str">
        <f>INDEX('Policy Characteristics'!K:K,MATCH(PolicyLevers!$C92,'Policy Characteristics'!$C:$C,0))</f>
        <v>transportation-sector-main.html#fuel-econ-std</v>
      </c>
      <c r="R92" s="191" t="str">
        <f>INDEX('Policy Characteristics'!L:L,MATCH(PolicyLevers!$C92,'Policy Characteristics'!$C:$C,0))</f>
        <v>fuel-economy-standard.html</v>
      </c>
      <c r="S92" s="212" t="str">
        <f>INDEX('Policy Characteristics'!M:M,MATCH(PolicyLevers!$C92,'Policy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2" s="211" t="str">
        <f>INDEX('Policy Characteristics'!N:N,MATCH(PolicyLevers!$C92,'Policy Characteristics'!$C:$C,0))</f>
        <v>National Research Council, 2013, "Transitions to Alternative Vehicles and Fuels", https://www.nap.edu/catalog/18264/transitions-to-alternative-vehicles-and-fuels, Table 2.9, Fuel economy test mpg.</v>
      </c>
      <c r="U92" s="183">
        <f>INDEX('Policy Characteristics'!O:O,MATCH(PolicyLevers!$C92,'Policy Characteristics'!$C:$C,0))</f>
        <v>0</v>
      </c>
    </row>
    <row r="93" spans="1:21" x14ac:dyDescent="0.25">
      <c r="A93" s="352" t="str">
        <f>INDEX('Policy Characteristics'!A:A,MATCH(PolicyLevers!$C93,'Policy Characteristics'!$C:$C,0))</f>
        <v>Transportation</v>
      </c>
      <c r="B93" s="356" t="str">
        <f>INDEX('Policy Characteristics'!B:B,MATCH(PolicyLevers!$C93,'Policy Characteristics'!$C:$C,0))</f>
        <v>Fuel Economy Standard</v>
      </c>
      <c r="C93" s="191" t="str">
        <f t="shared" si="5"/>
        <v>Percentage Additional Improvement of Fuel Economy Std</v>
      </c>
      <c r="D93" s="186" t="s">
        <v>388</v>
      </c>
      <c r="E93" s="186" t="s">
        <v>343</v>
      </c>
      <c r="F93" s="186" t="s">
        <v>389</v>
      </c>
      <c r="G93" s="186" t="s">
        <v>402</v>
      </c>
      <c r="H93" s="43">
        <v>366</v>
      </c>
      <c r="I93" s="363" t="s">
        <v>310</v>
      </c>
      <c r="J93" s="209" t="str">
        <f>INDEX('Policy Characteristics'!D:D,MATCH(PolicyLevers!$C93,'Policy Characteristics'!$C:$C,0))</f>
        <v>Vehicle Fuel Economy Standards</v>
      </c>
      <c r="K93" s="209" t="str">
        <f>INDEX('Policy Characteristics'!E:E,MATCH(PolicyLevers!$C93,'Policy Characteristics'!$C:$C,0))</f>
        <v>trans fuel economy standards</v>
      </c>
      <c r="L93" s="192">
        <f>INDEX('Policy Characteristics'!F:F,MATCH(PolicyLevers!$C93,'Policy Characteristics'!$C:$C,0))</f>
        <v>0</v>
      </c>
      <c r="M93" s="196">
        <f>INDEX('Policy Characteristics'!G:G,MATCH(PolicyLevers!$C93,'Policy Characteristics'!$C:$C,0))</f>
        <v>1</v>
      </c>
      <c r="N93" s="253">
        <f>INDEX('Policy Characteristics'!H:H,MATCH(PolicyLevers!$C93,'Policy Characteristics'!$C:$C,0))</f>
        <v>0.01</v>
      </c>
      <c r="O93" s="191" t="str">
        <f>INDEX('Policy Characteristics'!I:I,MATCH(PolicyLevers!$C93,'Policy Characteristics'!$C:$C,0))</f>
        <v>% increase in miles/gal</v>
      </c>
      <c r="P93" s="203" t="str">
        <f>INDEX('Policy Characteristics'!J:J,MATCH(PolicyLevers!$C93,'Policy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3" s="191" t="str">
        <f>INDEX('Policy Characteristics'!K:K,MATCH(PolicyLevers!$C93,'Policy Characteristics'!$C:$C,0))</f>
        <v>transportation-sector-main.html#fuel-econ-std</v>
      </c>
      <c r="R93" s="191" t="str">
        <f>INDEX('Policy Characteristics'!L:L,MATCH(PolicyLevers!$C93,'Policy Characteristics'!$C:$C,0))</f>
        <v>fuel-economy-standard.html</v>
      </c>
      <c r="S93" s="207" t="str">
        <f>INDEX('Policy Characteristics'!M:M,MATCH(PolicyLevers!$C93,'Policy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3" s="186" t="str">
        <f>INDEX('Policy Characteristics'!N:N,MATCH(PolicyLevers!$C93,'Policy Characteristics'!$C:$C,0))</f>
        <v>National Research Council, 2013, "Transitions to Alternative Vehicles and Fuels", https://www.nap.edu/catalog/18264/transitions-to-alternative-vehicles-and-fuels, Table 2.9, Fuel economy test mpg.</v>
      </c>
      <c r="U93" s="183">
        <f>INDEX('Policy Characteristics'!O:O,MATCH(PolicyLevers!$C93,'Policy Characteristics'!$C:$C,0))</f>
        <v>0</v>
      </c>
    </row>
    <row r="94" spans="1:21" x14ac:dyDescent="0.25">
      <c r="A94" s="352" t="str">
        <f>INDEX('Policy Characteristics'!A:A,MATCH(PolicyLevers!$C94,'Policy Characteristics'!$C:$C,0))</f>
        <v>Transportation</v>
      </c>
      <c r="B94" s="356" t="str">
        <f>INDEX('Policy Characteristics'!B:B,MATCH(PolicyLevers!$C94,'Policy Characteristics'!$C:$C,0))</f>
        <v>Fuel Economy Standard</v>
      </c>
      <c r="C94" s="191" t="str">
        <f t="shared" si="5"/>
        <v>Percentage Additional Improvement of Fuel Economy Std</v>
      </c>
      <c r="D94" s="186" t="s">
        <v>396</v>
      </c>
      <c r="E94" s="186" t="s">
        <v>343</v>
      </c>
      <c r="F94" s="186" t="s">
        <v>397</v>
      </c>
      <c r="G94" s="186" t="s">
        <v>402</v>
      </c>
      <c r="H94" s="43">
        <v>367</v>
      </c>
      <c r="I94" s="363" t="s">
        <v>310</v>
      </c>
      <c r="J94" s="209" t="str">
        <f>INDEX('Policy Characteristics'!D:D,MATCH(PolicyLevers!$C94,'Policy Characteristics'!$C:$C,0))</f>
        <v>Vehicle Fuel Economy Standards</v>
      </c>
      <c r="K94" s="209" t="str">
        <f>INDEX('Policy Characteristics'!E:E,MATCH(PolicyLevers!$C94,'Policy Characteristics'!$C:$C,0))</f>
        <v>trans fuel economy standards</v>
      </c>
      <c r="L94" s="192">
        <f>INDEX('Policy Characteristics'!F:F,MATCH(PolicyLevers!$C94,'Policy Characteristics'!$C:$C,0))</f>
        <v>0</v>
      </c>
      <c r="M94" s="192">
        <f>INDEX('Policy Characteristics'!G:G,MATCH(PolicyLevers!$C94,'Policy Characteristics'!$C:$C,0))</f>
        <v>1</v>
      </c>
      <c r="N94" s="253">
        <f>INDEX('Policy Characteristics'!H:H,MATCH(PolicyLevers!$C94,'Policy Characteristics'!$C:$C,0))</f>
        <v>0.01</v>
      </c>
      <c r="O94" s="191" t="str">
        <f>INDEX('Policy Characteristics'!I:I,MATCH(PolicyLevers!$C94,'Policy Characteristics'!$C:$C,0))</f>
        <v>% increase in miles/gal</v>
      </c>
      <c r="P94" s="188" t="str">
        <f>INDEX('Policy Characteristics'!J:J,MATCH(PolicyLevers!$C94,'Policy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4" s="191" t="str">
        <f>INDEX('Policy Characteristics'!K:K,MATCH(PolicyLevers!$C94,'Policy Characteristics'!$C:$C,0))</f>
        <v>transportation-sector-main.html#fuel-econ-std</v>
      </c>
      <c r="R94" s="191" t="str">
        <f>INDEX('Policy Characteristics'!L:L,MATCH(PolicyLevers!$C94,'Policy Characteristics'!$C:$C,0))</f>
        <v>fuel-economy-standard.html</v>
      </c>
      <c r="S94" s="207" t="str">
        <f>INDEX('Policy Characteristics'!M:M,MATCH(PolicyLevers!$C94,'Policy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4" s="192" t="str">
        <f>INDEX('Policy Characteristics'!N:N,MATCH(PolicyLevers!$C94,'Policy Characteristics'!$C:$C,0))</f>
        <v>National Research Council, 2013, "Transitions to Alternative Vehicles and Fuels", https://www.nap.edu/catalog/18264/transitions-to-alternative-vehicles-and-fuels, Table 2.9, Fuel economy test mpg.</v>
      </c>
      <c r="U94" s="183">
        <f>INDEX('Policy Characteristics'!O:O,MATCH(PolicyLevers!$C94,'Policy Characteristics'!$C:$C,0))</f>
        <v>0</v>
      </c>
    </row>
    <row r="95" spans="1:21" x14ac:dyDescent="0.25">
      <c r="A95" s="352" t="str">
        <f>INDEX('Policy Characteristics'!A:A,MATCH(PolicyLevers!$C95,'Policy Characteristics'!$C:$C,0))</f>
        <v>Transportation</v>
      </c>
      <c r="B95" s="356" t="str">
        <f>INDEX('Policy Characteristics'!B:B,MATCH(PolicyLevers!$C95,'Policy Characteristics'!$C:$C,0))</f>
        <v>Fuel Economy Standard</v>
      </c>
      <c r="C95" s="191" t="str">
        <f t="shared" si="5"/>
        <v>Percentage Additional Improvement of Fuel Economy Std</v>
      </c>
      <c r="D95" s="186" t="s">
        <v>388</v>
      </c>
      <c r="E95" s="186" t="s">
        <v>346</v>
      </c>
      <c r="F95" s="186" t="s">
        <v>389</v>
      </c>
      <c r="G95" s="186" t="s">
        <v>405</v>
      </c>
      <c r="H95" s="43">
        <v>368</v>
      </c>
      <c r="I95" s="363" t="s">
        <v>310</v>
      </c>
      <c r="J95" s="209" t="str">
        <f>INDEX('Policy Characteristics'!D:D,MATCH(PolicyLevers!$C95,'Policy Characteristics'!$C:$C,0))</f>
        <v>Vehicle Fuel Economy Standards</v>
      </c>
      <c r="K95" s="209" t="str">
        <f>INDEX('Policy Characteristics'!E:E,MATCH(PolicyLevers!$C95,'Policy Characteristics'!$C:$C,0))</f>
        <v>trans fuel economy standards</v>
      </c>
      <c r="L95" s="192">
        <f>INDEX('Policy Characteristics'!F:F,MATCH(PolicyLevers!$C95,'Policy Characteristics'!$C:$C,0))</f>
        <v>0</v>
      </c>
      <c r="M95" s="196">
        <f>INDEX('Policy Characteristics'!G:G,MATCH(PolicyLevers!$C95,'Policy Characteristics'!$C:$C,0))</f>
        <v>1</v>
      </c>
      <c r="N95" s="253">
        <f>INDEX('Policy Characteristics'!H:H,MATCH(PolicyLevers!$C95,'Policy Characteristics'!$C:$C,0))</f>
        <v>0.01</v>
      </c>
      <c r="O95" s="191" t="str">
        <f>INDEX('Policy Characteristics'!I:I,MATCH(PolicyLevers!$C95,'Policy Characteristics'!$C:$C,0))</f>
        <v>% increase in miles/gal</v>
      </c>
      <c r="P95" s="188" t="str">
        <f>INDEX('Policy Characteristics'!J:J,MATCH(PolicyLevers!$C95,'Policy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5" s="191" t="str">
        <f>INDEX('Policy Characteristics'!K:K,MATCH(PolicyLevers!$C95,'Policy Characteristics'!$C:$C,0))</f>
        <v>transportation-sector-main.html#fuel-econ-std</v>
      </c>
      <c r="R95" s="191" t="str">
        <f>INDEX('Policy Characteristics'!L:L,MATCH(PolicyLevers!$C95,'Policy Characteristics'!$C:$C,0))</f>
        <v>fuel-economy-standard.html</v>
      </c>
      <c r="S95" s="207" t="str">
        <f>INDEX('Policy Characteristics'!M:M,MATCH(PolicyLevers!$C95,'Policy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5" s="186" t="str">
        <f>INDEX('Policy Characteristics'!N:N,MATCH(PolicyLevers!$C95,'Policy Characteristics'!$C:$C,0))</f>
        <v>National Research Council, 2013, "Transitions to Alternative Vehicles and Fuels", https://www.nap.edu/catalog/18264/transitions-to-alternative-vehicles-and-fuels, Table 2.9, Fuel economy test mpg.</v>
      </c>
      <c r="U95" s="183">
        <f>INDEX('Policy Characteristics'!O:O,MATCH(PolicyLevers!$C95,'Policy Characteristics'!$C:$C,0))</f>
        <v>0</v>
      </c>
    </row>
    <row r="96" spans="1:21" x14ac:dyDescent="0.25">
      <c r="A96" s="352" t="str">
        <f>INDEX('Policy Characteristics'!A:A,MATCH(PolicyLevers!$C96,'Policy Characteristics'!$C:$C,0))</f>
        <v>Transportation</v>
      </c>
      <c r="B96" s="356" t="str">
        <f>INDEX('Policy Characteristics'!B:B,MATCH(PolicyLevers!$C96,'Policy Characteristics'!$C:$C,0))</f>
        <v>Fuel Economy Standard</v>
      </c>
      <c r="C96" s="191" t="str">
        <f t="shared" si="5"/>
        <v>Percentage Additional Improvement of Fuel Economy Std</v>
      </c>
      <c r="D96" s="186" t="s">
        <v>396</v>
      </c>
      <c r="E96" s="186" t="s">
        <v>346</v>
      </c>
      <c r="F96" s="186" t="s">
        <v>397</v>
      </c>
      <c r="G96" s="186" t="s">
        <v>405</v>
      </c>
      <c r="H96" s="43">
        <v>369</v>
      </c>
      <c r="I96" s="363" t="s">
        <v>310</v>
      </c>
      <c r="J96" s="209" t="str">
        <f>INDEX('Policy Characteristics'!D:D,MATCH(PolicyLevers!$C96,'Policy Characteristics'!$C:$C,0))</f>
        <v>Vehicle Fuel Economy Standards</v>
      </c>
      <c r="K96" s="209" t="str">
        <f>INDEX('Policy Characteristics'!E:E,MATCH(PolicyLevers!$C96,'Policy Characteristics'!$C:$C,0))</f>
        <v>trans fuel economy standards</v>
      </c>
      <c r="L96" s="192">
        <f>INDEX('Policy Characteristics'!F:F,MATCH(PolicyLevers!$C96,'Policy Characteristics'!$C:$C,0))</f>
        <v>0</v>
      </c>
      <c r="M96" s="192">
        <f>INDEX('Policy Characteristics'!G:G,MATCH(PolicyLevers!$C96,'Policy Characteristics'!$C:$C,0))</f>
        <v>1</v>
      </c>
      <c r="N96" s="253">
        <f>INDEX('Policy Characteristics'!H:H,MATCH(PolicyLevers!$C96,'Policy Characteristics'!$C:$C,0))</f>
        <v>0.01</v>
      </c>
      <c r="O96" s="191" t="str">
        <f>INDEX('Policy Characteristics'!I:I,MATCH(PolicyLevers!$C96,'Policy Characteristics'!$C:$C,0))</f>
        <v>% increase in miles/gal</v>
      </c>
      <c r="P96" s="188" t="str">
        <f>INDEX('Policy Characteristics'!J:J,MATCH(PolicyLevers!$C96,'Policy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6" s="191" t="str">
        <f>INDEX('Policy Characteristics'!K:K,MATCH(PolicyLevers!$C96,'Policy Characteristics'!$C:$C,0))</f>
        <v>transportation-sector-main.html#fuel-econ-std</v>
      </c>
      <c r="R96" s="191" t="str">
        <f>INDEX('Policy Characteristics'!L:L,MATCH(PolicyLevers!$C96,'Policy Characteristics'!$C:$C,0))</f>
        <v>fuel-economy-standard.html</v>
      </c>
      <c r="S96" s="207" t="str">
        <f>INDEX('Policy Characteristics'!M:M,MATCH(PolicyLevers!$C96,'Policy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6" s="192" t="str">
        <f>INDEX('Policy Characteristics'!N:N,MATCH(PolicyLevers!$C96,'Policy Characteristics'!$C:$C,0))</f>
        <v>National Research Council, 2013, "Transitions to Alternative Vehicles and Fuels", https://www.nap.edu/catalog/18264/transitions-to-alternative-vehicles-and-fuels, Table 2.9, Fuel economy test mpg.</v>
      </c>
      <c r="U96" s="183">
        <f>INDEX('Policy Characteristics'!O:O,MATCH(PolicyLevers!$C96,'Policy Characteristics'!$C:$C,0))</f>
        <v>0</v>
      </c>
    </row>
    <row r="97" spans="1:21" x14ac:dyDescent="0.25">
      <c r="A97" s="352" t="str">
        <f>INDEX('Policy Characteristics'!A:A,MATCH(PolicyLevers!$C97,'Policy Characteristics'!$C:$C,0))</f>
        <v>Transportation</v>
      </c>
      <c r="B97" s="356" t="str">
        <f>INDEX('Policy Characteristics'!B:B,MATCH(PolicyLevers!$C97,'Policy Characteristics'!$C:$C,0))</f>
        <v>Fuel Economy Standard</v>
      </c>
      <c r="C97" s="191" t="str">
        <f t="shared" si="5"/>
        <v>Percentage Additional Improvement of Fuel Economy Std</v>
      </c>
      <c r="D97" s="186" t="s">
        <v>388</v>
      </c>
      <c r="E97" s="186" t="s">
        <v>354</v>
      </c>
      <c r="F97" s="186" t="s">
        <v>389</v>
      </c>
      <c r="G97" s="186" t="s">
        <v>406</v>
      </c>
      <c r="H97" s="43">
        <v>370</v>
      </c>
      <c r="I97" s="363" t="s">
        <v>310</v>
      </c>
      <c r="J97" s="209" t="str">
        <f>INDEX('Policy Characteristics'!D:D,MATCH(PolicyLevers!$C97,'Policy Characteristics'!$C:$C,0))</f>
        <v>Vehicle Fuel Economy Standards</v>
      </c>
      <c r="K97" s="209" t="str">
        <f>INDEX('Policy Characteristics'!E:E,MATCH(PolicyLevers!$C97,'Policy Characteristics'!$C:$C,0))</f>
        <v>trans fuel economy standards</v>
      </c>
      <c r="L97" s="192">
        <f>INDEX('Policy Characteristics'!F:F,MATCH(PolicyLevers!$C97,'Policy Characteristics'!$C:$C,0))</f>
        <v>0</v>
      </c>
      <c r="M97" s="196">
        <f>INDEX('Policy Characteristics'!G:G,MATCH(PolicyLevers!$C97,'Policy Characteristics'!$C:$C,0))</f>
        <v>1</v>
      </c>
      <c r="N97" s="253">
        <f>INDEX('Policy Characteristics'!H:H,MATCH(PolicyLevers!$C97,'Policy Characteristics'!$C:$C,0))</f>
        <v>0.01</v>
      </c>
      <c r="O97" s="191" t="str">
        <f>INDEX('Policy Characteristics'!I:I,MATCH(PolicyLevers!$C97,'Policy Characteristics'!$C:$C,0))</f>
        <v>% increase in miles/gal</v>
      </c>
      <c r="P97" s="188" t="str">
        <f>INDEX('Policy Characteristics'!J:J,MATCH(PolicyLevers!$C97,'Policy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7" s="191" t="str">
        <f>INDEX('Policy Characteristics'!K:K,MATCH(PolicyLevers!$C97,'Policy Characteristics'!$C:$C,0))</f>
        <v>transportation-sector-main.html#fuel-econ-std</v>
      </c>
      <c r="R97" s="191" t="str">
        <f>INDEX('Policy Characteristics'!L:L,MATCH(PolicyLevers!$C97,'Policy Characteristics'!$C:$C,0))</f>
        <v>fuel-economy-standard.html</v>
      </c>
      <c r="S97" s="207" t="str">
        <f>INDEX('Policy Characteristics'!M:M,MATCH(PolicyLevers!$C97,'Policy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7" s="186" t="str">
        <f>INDEX('Policy Characteristics'!N:N,MATCH(PolicyLevers!$C97,'Policy Characteristics'!$C:$C,0))</f>
        <v>National Research Council, 2013, "Transitions to Alternative Vehicles and Fuels", https://www.nap.edu/catalog/18264/transitions-to-alternative-vehicles-and-fuels, Table 2.9, Fuel economy test mpg.</v>
      </c>
      <c r="U97" s="183">
        <f>INDEX('Policy Characteristics'!O:O,MATCH(PolicyLevers!$C97,'Policy Characteristics'!$C:$C,0))</f>
        <v>0</v>
      </c>
    </row>
    <row r="98" spans="1:21" x14ac:dyDescent="0.25">
      <c r="A98" s="352" t="str">
        <f>INDEX('Policy Characteristics'!A:A,MATCH(PolicyLevers!$C98,'Policy Characteristics'!$C:$C,0))</f>
        <v>Transportation</v>
      </c>
      <c r="B98" s="356" t="str">
        <f>INDEX('Policy Characteristics'!B:B,MATCH(PolicyLevers!$C98,'Policy Characteristics'!$C:$C,0))</f>
        <v>Fuel Economy Standard</v>
      </c>
      <c r="C98" s="191" t="str">
        <f t="shared" si="5"/>
        <v>Percentage Additional Improvement of Fuel Economy Std</v>
      </c>
      <c r="D98" s="186" t="s">
        <v>396</v>
      </c>
      <c r="E98" s="186" t="s">
        <v>354</v>
      </c>
      <c r="F98" s="186" t="s">
        <v>397</v>
      </c>
      <c r="G98" s="186" t="s">
        <v>406</v>
      </c>
      <c r="H98" s="43">
        <v>371</v>
      </c>
      <c r="I98" s="363" t="s">
        <v>310</v>
      </c>
      <c r="J98" s="209" t="str">
        <f>INDEX('Policy Characteristics'!D:D,MATCH(PolicyLevers!$C98,'Policy Characteristics'!$C:$C,0))</f>
        <v>Vehicle Fuel Economy Standards</v>
      </c>
      <c r="K98" s="209" t="str">
        <f>INDEX('Policy Characteristics'!E:E,MATCH(PolicyLevers!$C98,'Policy Characteristics'!$C:$C,0))</f>
        <v>trans fuel economy standards</v>
      </c>
      <c r="L98" s="192">
        <f>INDEX('Policy Characteristics'!F:F,MATCH(PolicyLevers!$C98,'Policy Characteristics'!$C:$C,0))</f>
        <v>0</v>
      </c>
      <c r="M98" s="192">
        <f>INDEX('Policy Characteristics'!G:G,MATCH(PolicyLevers!$C98,'Policy Characteristics'!$C:$C,0))</f>
        <v>1</v>
      </c>
      <c r="N98" s="253">
        <f>INDEX('Policy Characteristics'!H:H,MATCH(PolicyLevers!$C98,'Policy Characteristics'!$C:$C,0))</f>
        <v>0.01</v>
      </c>
      <c r="O98" s="191" t="str">
        <f>INDEX('Policy Characteristics'!I:I,MATCH(PolicyLevers!$C98,'Policy Characteristics'!$C:$C,0))</f>
        <v>% increase in miles/gal</v>
      </c>
      <c r="P98" s="188" t="str">
        <f>INDEX('Policy Characteristics'!J:J,MATCH(PolicyLevers!$C98,'Policy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8" s="191" t="str">
        <f>INDEX('Policy Characteristics'!K:K,MATCH(PolicyLevers!$C98,'Policy Characteristics'!$C:$C,0))</f>
        <v>transportation-sector-main.html#fuel-econ-std</v>
      </c>
      <c r="R98" s="191" t="str">
        <f>INDEX('Policy Characteristics'!L:L,MATCH(PolicyLevers!$C98,'Policy Characteristics'!$C:$C,0))</f>
        <v>fuel-economy-standard.html</v>
      </c>
      <c r="S98" s="207" t="str">
        <f>INDEX('Policy Characteristics'!M:M,MATCH(PolicyLevers!$C98,'Policy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8" s="192" t="str">
        <f>INDEX('Policy Characteristics'!N:N,MATCH(PolicyLevers!$C98,'Policy Characteristics'!$C:$C,0))</f>
        <v>National Research Council, 2013, "Transitions to Alternative Vehicles and Fuels", https://www.nap.edu/catalog/18264/transitions-to-alternative-vehicles-and-fuels, Table 2.9, Fuel economy test mpg.</v>
      </c>
      <c r="U98" s="183">
        <f>INDEX('Policy Characteristics'!O:O,MATCH(PolicyLevers!$C98,'Policy Characteristics'!$C:$C,0))</f>
        <v>0</v>
      </c>
    </row>
    <row r="99" spans="1:21" x14ac:dyDescent="0.25">
      <c r="A99" s="352" t="str">
        <f>INDEX('Policy Characteristics'!A:A,MATCH(PolicyLevers!$C99,'Policy Characteristics'!$C:$C,0))</f>
        <v>Transportation</v>
      </c>
      <c r="B99" s="356" t="str">
        <f>INDEX('Policy Characteristics'!B:B,MATCH(PolicyLevers!$C99,'Policy Characteristics'!$C:$C,0))</f>
        <v>Fuel Economy Standard</v>
      </c>
      <c r="C99" s="191" t="str">
        <f t="shared" si="5"/>
        <v>Percentage Additional Improvement of Fuel Economy Std</v>
      </c>
      <c r="D99" s="186" t="s">
        <v>388</v>
      </c>
      <c r="E99" s="186" t="s">
        <v>362</v>
      </c>
      <c r="F99" s="186" t="s">
        <v>389</v>
      </c>
      <c r="G99" s="186" t="s">
        <v>410</v>
      </c>
      <c r="H99" s="43">
        <v>372</v>
      </c>
      <c r="I99" s="363" t="s">
        <v>310</v>
      </c>
      <c r="J99" s="209" t="str">
        <f>INDEX('Policy Characteristics'!D:D,MATCH(PolicyLevers!$C99,'Policy Characteristics'!$C:$C,0))</f>
        <v>Vehicle Fuel Economy Standards</v>
      </c>
      <c r="K99" s="209" t="str">
        <f>INDEX('Policy Characteristics'!E:E,MATCH(PolicyLevers!$C99,'Policy Characteristics'!$C:$C,0))</f>
        <v>trans fuel economy standards</v>
      </c>
      <c r="L99" s="192">
        <f>INDEX('Policy Characteristics'!F:F,MATCH(PolicyLevers!$C99,'Policy Characteristics'!$C:$C,0))</f>
        <v>0</v>
      </c>
      <c r="M99" s="196">
        <f>INDEX('Policy Characteristics'!G:G,MATCH(PolicyLevers!$C99,'Policy Characteristics'!$C:$C,0))</f>
        <v>1</v>
      </c>
      <c r="N99" s="253">
        <f>INDEX('Policy Characteristics'!H:H,MATCH(PolicyLevers!$C99,'Policy Characteristics'!$C:$C,0))</f>
        <v>0.01</v>
      </c>
      <c r="O99" s="191" t="str">
        <f>INDEX('Policy Characteristics'!I:I,MATCH(PolicyLevers!$C99,'Policy Characteristics'!$C:$C,0))</f>
        <v>% increase in miles/gal</v>
      </c>
      <c r="P99" s="188" t="str">
        <f>INDEX('Policy Characteristics'!J:J,MATCH(PolicyLevers!$C99,'Policy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9" s="191" t="str">
        <f>INDEX('Policy Characteristics'!K:K,MATCH(PolicyLevers!$C99,'Policy Characteristics'!$C:$C,0))</f>
        <v>transportation-sector-main.html#fuel-econ-std</v>
      </c>
      <c r="R99" s="191" t="str">
        <f>INDEX('Policy Characteristics'!L:L,MATCH(PolicyLevers!$C99,'Policy Characteristics'!$C:$C,0))</f>
        <v>fuel-economy-standard.html</v>
      </c>
      <c r="S99" s="207" t="str">
        <f>INDEX('Policy Characteristics'!M:M,MATCH(PolicyLevers!$C99,'Policy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9" s="186" t="str">
        <f>INDEX('Policy Characteristics'!N:N,MATCH(PolicyLevers!$C99,'Policy Characteristics'!$C:$C,0))</f>
        <v>National Research Council, 2013, "Transitions to Alternative Vehicles and Fuels", https://www.nap.edu/catalog/18264/transitions-to-alternative-vehicles-and-fuels, Table 2.9, Fuel economy test mpg.</v>
      </c>
      <c r="U99" s="183">
        <f>INDEX('Policy Characteristics'!O:O,MATCH(PolicyLevers!$C99,'Policy Characteristics'!$C:$C,0))</f>
        <v>0</v>
      </c>
    </row>
    <row r="100" spans="1:21" x14ac:dyDescent="0.25">
      <c r="A100" s="352" t="str">
        <f>INDEX('Policy Characteristics'!A:A,MATCH(PolicyLevers!$C100,'Policy Characteristics'!$C:$C,0))</f>
        <v>Transportation</v>
      </c>
      <c r="B100" s="356" t="str">
        <f>INDEX('Policy Characteristics'!B:B,MATCH(PolicyLevers!$C100,'Policy Characteristics'!$C:$C,0))</f>
        <v>Fuel Economy Standard</v>
      </c>
      <c r="C100" s="191" t="str">
        <f t="shared" si="5"/>
        <v>Percentage Additional Improvement of Fuel Economy Std</v>
      </c>
      <c r="D100" s="186" t="s">
        <v>396</v>
      </c>
      <c r="E100" s="186" t="s">
        <v>362</v>
      </c>
      <c r="F100" s="186" t="s">
        <v>397</v>
      </c>
      <c r="G100" s="186" t="s">
        <v>410</v>
      </c>
      <c r="H100" s="43">
        <v>373</v>
      </c>
      <c r="I100" s="363" t="s">
        <v>332</v>
      </c>
      <c r="J100" s="209" t="str">
        <f>INDEX('Policy Characteristics'!D:D,MATCH(PolicyLevers!$C100,'Policy Characteristics'!$C:$C,0))</f>
        <v>Vehicle Fuel Economy Standards</v>
      </c>
      <c r="K100" s="209" t="str">
        <f>INDEX('Policy Characteristics'!E:E,MATCH(PolicyLevers!$C100,'Policy Characteristics'!$C:$C,0))</f>
        <v>trans fuel economy standards</v>
      </c>
      <c r="L100" s="199">
        <f>INDEX('Policy Characteristics'!F:F,MATCH(PolicyLevers!$C100,'Policy Characteristics'!$C:$C,0))</f>
        <v>0</v>
      </c>
      <c r="M100" s="187">
        <f>INDEX('Policy Characteristics'!G:G,MATCH(PolicyLevers!$C100,'Policy Characteristics'!$C:$C,0))</f>
        <v>1</v>
      </c>
      <c r="N100" s="199">
        <f>INDEX('Policy Characteristics'!H:H,MATCH(PolicyLevers!$C100,'Policy Characteristics'!$C:$C,0))</f>
        <v>0.01</v>
      </c>
      <c r="O100" s="201" t="str">
        <f>INDEX('Policy Characteristics'!I:I,MATCH(PolicyLevers!$C100,'Policy Characteristics'!$C:$C,0))</f>
        <v>% increase in miles/gal</v>
      </c>
      <c r="P100" s="188" t="str">
        <f>INDEX('Policy Characteristics'!J:J,MATCH(PolicyLevers!$C100,'Policy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100" s="201" t="str">
        <f>INDEX('Policy Characteristics'!K:K,MATCH(PolicyLevers!$C100,'Policy Characteristics'!$C:$C,0))</f>
        <v>transportation-sector-main.html#fuel-econ-std</v>
      </c>
      <c r="R100" s="201" t="str">
        <f>INDEX('Policy Characteristics'!L:L,MATCH(PolicyLevers!$C100,'Policy Characteristics'!$C:$C,0))</f>
        <v>fuel-economy-standard.html</v>
      </c>
      <c r="S100" s="207" t="str">
        <f>INDEX('Policy Characteristics'!M:M,MATCH(PolicyLevers!$C100,'Policy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100" s="186" t="str">
        <f>INDEX('Policy Characteristics'!N:N,MATCH(PolicyLevers!$C100,'Policy Characteristics'!$C:$C,0))</f>
        <v>National Research Council, 2013, "Transitions to Alternative Vehicles and Fuels", https://www.nap.edu/catalog/18264/transitions-to-alternative-vehicles-and-fuels, Table 2.9, Fuel economy test mpg.</v>
      </c>
      <c r="U100" s="183">
        <f>INDEX('Policy Characteristics'!O:O,MATCH(PolicyLevers!$C100,'Policy Characteristics'!$C:$C,0))</f>
        <v>0</v>
      </c>
    </row>
    <row r="101" spans="1:21" s="184" customFormat="1" x14ac:dyDescent="0.25">
      <c r="A101" s="352" t="str">
        <f>INDEX('Policy Characteristics'!A:A,MATCH(PolicyLevers!$C101,'Policy Characteristics'!$C:$C,0))</f>
        <v>Transportation</v>
      </c>
      <c r="B101" s="355" t="str">
        <f>INDEX('Policy Characteristics'!B:B,MATCH(PolicyLevers!$C101,'Policy Characteristics'!$C:$C,0))</f>
        <v>Hydrogen Vehicle Sales Standard</v>
      </c>
      <c r="C101" s="184" t="s">
        <v>456</v>
      </c>
      <c r="D101" s="186" t="s">
        <v>388</v>
      </c>
      <c r="E101" s="186" t="s">
        <v>307</v>
      </c>
      <c r="F101" s="186" t="s">
        <v>389</v>
      </c>
      <c r="G101" s="186" t="s">
        <v>307</v>
      </c>
      <c r="H101" s="185">
        <v>460</v>
      </c>
      <c r="I101" s="358" t="s">
        <v>310</v>
      </c>
      <c r="J101" s="184" t="str">
        <f>INDEX('Policy Characteristics'!D:D,MATCH(PolicyLevers!$C101,'Policy Characteristics'!$C:$C,0))</f>
        <v>Hydrogen Veh Sales Standard</v>
      </c>
      <c r="K101" s="183" t="str">
        <f>INDEX('Policy Characteristics'!E:E,MATCH(PolicyLevers!$C101,'Policy Characteristics'!$C:$C,0))</f>
        <v>trans hydrogen vehicle minimum</v>
      </c>
      <c r="L101" s="196">
        <f>INDEX('Policy Characteristics'!F:F,MATCH(PolicyLevers!$C101,'Policy Characteristics'!$C:$C,0))</f>
        <v>0</v>
      </c>
      <c r="M101" s="196">
        <f>INDEX('Policy Characteristics'!G:G,MATCH(PolicyLevers!$C101,'Policy Characteristics'!$C:$C,0))</f>
        <v>1</v>
      </c>
      <c r="N101" s="249">
        <f>INDEX('Policy Characteristics'!H:H,MATCH(PolicyLevers!$C101,'Policy Characteristics'!$C:$C,0))</f>
        <v>0.01</v>
      </c>
      <c r="O101" s="186" t="str">
        <f>INDEX('Policy Characteristics'!I:I,MATCH(PolicyLevers!$C101,'Policy Characteristics'!$C:$C,0))</f>
        <v>% of new vehicles sold</v>
      </c>
      <c r="P101" s="188" t="str">
        <f>INDEX('Policy Characteristics'!J:J,MATCH(PolicyLevers!$C101,'Policy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1" s="246">
        <f>INDEX('Policy Characteristics'!K:K,MATCH(PolicyLevers!$C101,'Policy Characteristics'!$C:$C,0))</f>
        <v>0</v>
      </c>
      <c r="R101" s="246" t="str">
        <f>INDEX('Policy Characteristics'!L:L,MATCH(PolicyLevers!$C101,'Policy Characteristics'!$C:$C,0))</f>
        <v>hydrogen-vehicle-mandate.html</v>
      </c>
      <c r="S101" s="213" t="str">
        <f>INDEX('Policy Characteristics'!M:M,MATCH(PolicyLevers!$C101,'Policy Characteristics'!$C:$C,0))</f>
        <v>https://wamu.org/story/19/03/18/japan-is-betting-big-on-the-future-of-hydrogen-cars/</v>
      </c>
      <c r="T101" s="193">
        <f>INDEX('Policy Characteristics'!N:N,MATCH(PolicyLevers!$C101,'Policy Characteristics'!$C:$C,0))</f>
        <v>0</v>
      </c>
      <c r="U101" s="184">
        <f>INDEX('Policy Characteristics'!O:O,MATCH(PolicyLevers!$C101,'Policy Characteristics'!$C:$C,0))</f>
        <v>0</v>
      </c>
    </row>
    <row r="102" spans="1:21" x14ac:dyDescent="0.25">
      <c r="A102" s="352" t="str">
        <f>INDEX('Policy Characteristics'!A:A,MATCH(PolicyLevers!$C102,'Policy Characteristics'!$C:$C,0))</f>
        <v>Transportation</v>
      </c>
      <c r="B102" s="356" t="str">
        <f>INDEX('Policy Characteristics'!B:B,MATCH(PolicyLevers!$C102,'Policy Characteristics'!$C:$C,0))</f>
        <v>Hydrogen Vehicle Sales Standard</v>
      </c>
      <c r="C102" s="191" t="str">
        <f t="shared" ref="C102:C112" si="6">C$101</f>
        <v>Minimum Required Hydrogen Vehicle Sales Percentage</v>
      </c>
      <c r="D102" s="186" t="s">
        <v>396</v>
      </c>
      <c r="E102" s="186" t="s">
        <v>307</v>
      </c>
      <c r="F102" s="186" t="s">
        <v>397</v>
      </c>
      <c r="G102" s="186" t="s">
        <v>307</v>
      </c>
      <c r="H102" s="43">
        <v>461</v>
      </c>
      <c r="I102" s="358" t="s">
        <v>310</v>
      </c>
      <c r="J102" s="191" t="str">
        <f>INDEX('Policy Characteristics'!D:D,MATCH(PolicyLevers!$C102,'Policy Characteristics'!$C:$C,0))</f>
        <v>Hydrogen Veh Sales Standard</v>
      </c>
      <c r="K102" s="191" t="str">
        <f>INDEX('Policy Characteristics'!E:E,MATCH(PolicyLevers!$C102,'Policy Characteristics'!$C:$C,0))</f>
        <v>trans hydrogen vehicle minimum</v>
      </c>
      <c r="L102" s="192">
        <f>INDEX('Policy Characteristics'!F:F,MATCH(PolicyLevers!$C102,'Policy Characteristics'!$C:$C,0))</f>
        <v>0</v>
      </c>
      <c r="M102" s="192">
        <f>INDEX('Policy Characteristics'!G:G,MATCH(PolicyLevers!$C102,'Policy Characteristics'!$C:$C,0))</f>
        <v>1</v>
      </c>
      <c r="N102" s="253">
        <f>INDEX('Policy Characteristics'!H:H,MATCH(PolicyLevers!$C102,'Policy Characteristics'!$C:$C,0))</f>
        <v>0.01</v>
      </c>
      <c r="O102" s="191" t="str">
        <f>INDEX('Policy Characteristics'!I:I,MATCH(PolicyLevers!$C102,'Policy Characteristics'!$C:$C,0))</f>
        <v>% of new vehicles sold</v>
      </c>
      <c r="P102" s="188" t="str">
        <f>INDEX('Policy Characteristics'!J:J,MATCH(PolicyLevers!$C102,'Policy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2" s="201">
        <f>INDEX('Policy Characteristics'!K:K,MATCH(PolicyLevers!$C102,'Policy Characteristics'!$C:$C,0))</f>
        <v>0</v>
      </c>
      <c r="R102" s="191" t="str">
        <f>INDEX('Policy Characteristics'!L:L,MATCH(PolicyLevers!$C102,'Policy Characteristics'!$C:$C,0))</f>
        <v>hydrogen-vehicle-mandate.html</v>
      </c>
      <c r="S102" s="207" t="str">
        <f>INDEX('Policy Characteristics'!M:M,MATCH(PolicyLevers!$C102,'Policy Characteristics'!$C:$C,0))</f>
        <v>https://wamu.org/story/19/03/18/japan-is-betting-big-on-the-future-of-hydrogen-cars/</v>
      </c>
      <c r="T102" s="186">
        <f>INDEX('Policy Characteristics'!N:N,MATCH(PolicyLevers!$C102,'Policy Characteristics'!$C:$C,0))</f>
        <v>0</v>
      </c>
      <c r="U102" s="183">
        <f>INDEX('Policy Characteristics'!O:O,MATCH(PolicyLevers!$C102,'Policy Characteristics'!$C:$C,0))</f>
        <v>0</v>
      </c>
    </row>
    <row r="103" spans="1:21" x14ac:dyDescent="0.25">
      <c r="A103" s="352" t="str">
        <f>INDEX('Policy Characteristics'!A:A,MATCH(PolicyLevers!$C103,'Policy Characteristics'!$C:$C,0))</f>
        <v>Transportation</v>
      </c>
      <c r="B103" s="356" t="str">
        <f>INDEX('Policy Characteristics'!B:B,MATCH(PolicyLevers!$C103,'Policy Characteristics'!$C:$C,0))</f>
        <v>Hydrogen Vehicle Sales Standard</v>
      </c>
      <c r="C103" s="191" t="str">
        <f t="shared" si="6"/>
        <v>Minimum Required Hydrogen Vehicle Sales Percentage</v>
      </c>
      <c r="D103" s="186" t="s">
        <v>388</v>
      </c>
      <c r="E103" s="186" t="s">
        <v>334</v>
      </c>
      <c r="F103" s="186" t="s">
        <v>389</v>
      </c>
      <c r="G103" s="186" t="s">
        <v>334</v>
      </c>
      <c r="H103" s="185">
        <v>462</v>
      </c>
      <c r="I103" s="358" t="s">
        <v>310</v>
      </c>
      <c r="J103" s="191" t="str">
        <f>INDEX('Policy Characteristics'!D:D,MATCH(PolicyLevers!$C103,'Policy Characteristics'!$C:$C,0))</f>
        <v>Hydrogen Veh Sales Standard</v>
      </c>
      <c r="K103" s="191" t="str">
        <f>INDEX('Policy Characteristics'!E:E,MATCH(PolicyLevers!$C103,'Policy Characteristics'!$C:$C,0))</f>
        <v>trans hydrogen vehicle minimum</v>
      </c>
      <c r="L103" s="192">
        <f>INDEX('Policy Characteristics'!F:F,MATCH(PolicyLevers!$C103,'Policy Characteristics'!$C:$C,0))</f>
        <v>0</v>
      </c>
      <c r="M103" s="192">
        <f>INDEX('Policy Characteristics'!G:G,MATCH(PolicyLevers!$C103,'Policy Characteristics'!$C:$C,0))</f>
        <v>1</v>
      </c>
      <c r="N103" s="253">
        <f>INDEX('Policy Characteristics'!H:H,MATCH(PolicyLevers!$C103,'Policy Characteristics'!$C:$C,0))</f>
        <v>0.01</v>
      </c>
      <c r="O103" s="191" t="str">
        <f>INDEX('Policy Characteristics'!I:I,MATCH(PolicyLevers!$C103,'Policy Characteristics'!$C:$C,0))</f>
        <v>% of new vehicles sold</v>
      </c>
      <c r="P103" s="188" t="str">
        <f>INDEX('Policy Characteristics'!J:J,MATCH(PolicyLevers!$C103,'Policy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3" s="201">
        <f>INDEX('Policy Characteristics'!K:K,MATCH(PolicyLevers!$C103,'Policy Characteristics'!$C:$C,0))</f>
        <v>0</v>
      </c>
      <c r="R103" s="191" t="str">
        <f>INDEX('Policy Characteristics'!L:L,MATCH(PolicyLevers!$C103,'Policy Characteristics'!$C:$C,0))</f>
        <v>hydrogen-vehicle-mandate.html</v>
      </c>
      <c r="S103" s="207" t="str">
        <f>INDEX('Policy Characteristics'!M:M,MATCH(PolicyLevers!$C103,'Policy Characteristics'!$C:$C,0))</f>
        <v>https://wamu.org/story/19/03/18/japan-is-betting-big-on-the-future-of-hydrogen-cars/</v>
      </c>
      <c r="T103" s="186">
        <f>INDEX('Policy Characteristics'!N:N,MATCH(PolicyLevers!$C103,'Policy Characteristics'!$C:$C,0))</f>
        <v>0</v>
      </c>
      <c r="U103" s="183">
        <f>INDEX('Policy Characteristics'!O:O,MATCH(PolicyLevers!$C103,'Policy Characteristics'!$C:$C,0))</f>
        <v>0</v>
      </c>
    </row>
    <row r="104" spans="1:21" x14ac:dyDescent="0.25">
      <c r="A104" s="352" t="str">
        <f>INDEX('Policy Characteristics'!A:A,MATCH(PolicyLevers!$C104,'Policy Characteristics'!$C:$C,0))</f>
        <v>Transportation</v>
      </c>
      <c r="B104" s="356" t="str">
        <f>INDEX('Policy Characteristics'!B:B,MATCH(PolicyLevers!$C104,'Policy Characteristics'!$C:$C,0))</f>
        <v>Hydrogen Vehicle Sales Standard</v>
      </c>
      <c r="C104" s="191" t="str">
        <f t="shared" si="6"/>
        <v>Minimum Required Hydrogen Vehicle Sales Percentage</v>
      </c>
      <c r="D104" s="186" t="s">
        <v>396</v>
      </c>
      <c r="E104" s="186" t="s">
        <v>334</v>
      </c>
      <c r="F104" s="186" t="s">
        <v>397</v>
      </c>
      <c r="G104" s="186" t="s">
        <v>334</v>
      </c>
      <c r="H104" s="43">
        <v>463</v>
      </c>
      <c r="I104" s="358" t="s">
        <v>310</v>
      </c>
      <c r="J104" s="191" t="str">
        <f>INDEX('Policy Characteristics'!D:D,MATCH(PolicyLevers!$C104,'Policy Characteristics'!$C:$C,0))</f>
        <v>Hydrogen Veh Sales Standard</v>
      </c>
      <c r="K104" s="191" t="str">
        <f>INDEX('Policy Characteristics'!E:E,MATCH(PolicyLevers!$C104,'Policy Characteristics'!$C:$C,0))</f>
        <v>trans hydrogen vehicle minimum</v>
      </c>
      <c r="L104" s="192">
        <f>INDEX('Policy Characteristics'!F:F,MATCH(PolicyLevers!$C104,'Policy Characteristics'!$C:$C,0))</f>
        <v>0</v>
      </c>
      <c r="M104" s="192">
        <f>INDEX('Policy Characteristics'!G:G,MATCH(PolicyLevers!$C104,'Policy Characteristics'!$C:$C,0))</f>
        <v>1</v>
      </c>
      <c r="N104" s="253">
        <f>INDEX('Policy Characteristics'!H:H,MATCH(PolicyLevers!$C104,'Policy Characteristics'!$C:$C,0))</f>
        <v>0.01</v>
      </c>
      <c r="O104" s="191" t="str">
        <f>INDEX('Policy Characteristics'!I:I,MATCH(PolicyLevers!$C104,'Policy Characteristics'!$C:$C,0))</f>
        <v>% of new vehicles sold</v>
      </c>
      <c r="P104" s="188" t="str">
        <f>INDEX('Policy Characteristics'!J:J,MATCH(PolicyLevers!$C104,'Policy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4" s="201">
        <f>INDEX('Policy Characteristics'!K:K,MATCH(PolicyLevers!$C104,'Policy Characteristics'!$C:$C,0))</f>
        <v>0</v>
      </c>
      <c r="R104" s="191" t="str">
        <f>INDEX('Policy Characteristics'!L:L,MATCH(PolicyLevers!$C104,'Policy Characteristics'!$C:$C,0))</f>
        <v>hydrogen-vehicle-mandate.html</v>
      </c>
      <c r="S104" s="207" t="str">
        <f>INDEX('Policy Characteristics'!M:M,MATCH(PolicyLevers!$C104,'Policy Characteristics'!$C:$C,0))</f>
        <v>https://wamu.org/story/19/03/18/japan-is-betting-big-on-the-future-of-hydrogen-cars/</v>
      </c>
      <c r="T104" s="186">
        <f>INDEX('Policy Characteristics'!N:N,MATCH(PolicyLevers!$C104,'Policy Characteristics'!$C:$C,0))</f>
        <v>0</v>
      </c>
      <c r="U104" s="183">
        <f>INDEX('Policy Characteristics'!O:O,MATCH(PolicyLevers!$C104,'Policy Characteristics'!$C:$C,0))</f>
        <v>0</v>
      </c>
    </row>
    <row r="105" spans="1:21" x14ac:dyDescent="0.25">
      <c r="A105" s="352" t="str">
        <f>INDEX('Policy Characteristics'!A:A,MATCH(PolicyLevers!$C105,'Policy Characteristics'!$C:$C,0))</f>
        <v>Transportation</v>
      </c>
      <c r="B105" s="356" t="str">
        <f>INDEX('Policy Characteristics'!B:B,MATCH(PolicyLevers!$C105,'Policy Characteristics'!$C:$C,0))</f>
        <v>Hydrogen Vehicle Sales Standard</v>
      </c>
      <c r="C105" s="191" t="str">
        <f t="shared" si="6"/>
        <v>Minimum Required Hydrogen Vehicle Sales Percentage</v>
      </c>
      <c r="D105" s="186" t="s">
        <v>388</v>
      </c>
      <c r="E105" s="186" t="s">
        <v>343</v>
      </c>
      <c r="F105" s="186" t="s">
        <v>389</v>
      </c>
      <c r="G105" s="186" t="s">
        <v>402</v>
      </c>
      <c r="H105" s="43">
        <v>502</v>
      </c>
      <c r="I105" s="358" t="s">
        <v>310</v>
      </c>
      <c r="J105" s="191" t="str">
        <f>INDEX('Policy Characteristics'!D:D,MATCH(PolicyLevers!$C105,'Policy Characteristics'!$C:$C,0))</f>
        <v>Hydrogen Veh Sales Standard</v>
      </c>
      <c r="K105" s="191" t="str">
        <f>INDEX('Policy Characteristics'!E:E,MATCH(PolicyLevers!$C105,'Policy Characteristics'!$C:$C,0))</f>
        <v>trans hydrogen vehicle minimum</v>
      </c>
      <c r="L105" s="192">
        <f>INDEX('Policy Characteristics'!F:F,MATCH(PolicyLevers!$C105,'Policy Characteristics'!$C:$C,0))</f>
        <v>0</v>
      </c>
      <c r="M105" s="192">
        <f>INDEX('Policy Characteristics'!G:G,MATCH(PolicyLevers!$C105,'Policy Characteristics'!$C:$C,0))</f>
        <v>1</v>
      </c>
      <c r="N105" s="253">
        <f>INDEX('Policy Characteristics'!H:H,MATCH(PolicyLevers!$C105,'Policy Characteristics'!$C:$C,0))</f>
        <v>0.01</v>
      </c>
      <c r="O105" s="191" t="str">
        <f>INDEX('Policy Characteristics'!I:I,MATCH(PolicyLevers!$C105,'Policy Characteristics'!$C:$C,0))</f>
        <v>% of new vehicles sold</v>
      </c>
      <c r="P105" s="188" t="str">
        <f>INDEX('Policy Characteristics'!J:J,MATCH(PolicyLevers!$C105,'Policy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5" s="201">
        <f>INDEX('Policy Characteristics'!K:K,MATCH(PolicyLevers!$C105,'Policy Characteristics'!$C:$C,0))</f>
        <v>0</v>
      </c>
      <c r="R105" s="201" t="str">
        <f>INDEX('Policy Characteristics'!L:L,MATCH(PolicyLevers!$C105,'Policy Characteristics'!$C:$C,0))</f>
        <v>hydrogen-vehicle-mandate.html</v>
      </c>
      <c r="S105" s="207" t="str">
        <f>INDEX('Policy Characteristics'!M:M,MATCH(PolicyLevers!$C105,'Policy Characteristics'!$C:$C,0))</f>
        <v>https://wamu.org/story/19/03/18/japan-is-betting-big-on-the-future-of-hydrogen-cars/</v>
      </c>
      <c r="T105" s="186">
        <f>INDEX('Policy Characteristics'!N:N,MATCH(PolicyLevers!$C105,'Policy Characteristics'!$C:$C,0))</f>
        <v>0</v>
      </c>
      <c r="U105" s="183">
        <f>INDEX('Policy Characteristics'!O:O,MATCH(PolicyLevers!$C105,'Policy Characteristics'!$C:$C,0))</f>
        <v>0</v>
      </c>
    </row>
    <row r="106" spans="1:21" x14ac:dyDescent="0.25">
      <c r="A106" s="352" t="str">
        <f>INDEX('Policy Characteristics'!A:A,MATCH(PolicyLevers!$C106,'Policy Characteristics'!$C:$C,0))</f>
        <v>Transportation</v>
      </c>
      <c r="B106" s="356" t="str">
        <f>INDEX('Policy Characteristics'!B:B,MATCH(PolicyLevers!$C106,'Policy Characteristics'!$C:$C,0))</f>
        <v>Hydrogen Vehicle Sales Standard</v>
      </c>
      <c r="C106" s="191" t="str">
        <f t="shared" si="6"/>
        <v>Minimum Required Hydrogen Vehicle Sales Percentage</v>
      </c>
      <c r="D106" s="186" t="s">
        <v>396</v>
      </c>
      <c r="E106" s="186" t="s">
        <v>343</v>
      </c>
      <c r="F106" s="186" t="s">
        <v>397</v>
      </c>
      <c r="G106" s="186" t="s">
        <v>402</v>
      </c>
      <c r="H106" s="43">
        <v>503</v>
      </c>
      <c r="I106" s="358" t="s">
        <v>310</v>
      </c>
      <c r="J106" s="191" t="str">
        <f>INDEX('Policy Characteristics'!D:D,MATCH(PolicyLevers!$C106,'Policy Characteristics'!$C:$C,0))</f>
        <v>Hydrogen Veh Sales Standard</v>
      </c>
      <c r="K106" s="191" t="str">
        <f>INDEX('Policy Characteristics'!E:E,MATCH(PolicyLevers!$C106,'Policy Characteristics'!$C:$C,0))</f>
        <v>trans hydrogen vehicle minimum</v>
      </c>
      <c r="L106" s="192">
        <f>INDEX('Policy Characteristics'!F:F,MATCH(PolicyLevers!$C106,'Policy Characteristics'!$C:$C,0))</f>
        <v>0</v>
      </c>
      <c r="M106" s="192">
        <f>INDEX('Policy Characteristics'!G:G,MATCH(PolicyLevers!$C106,'Policy Characteristics'!$C:$C,0))</f>
        <v>1</v>
      </c>
      <c r="N106" s="253">
        <f>INDEX('Policy Characteristics'!H:H,MATCH(PolicyLevers!$C106,'Policy Characteristics'!$C:$C,0))</f>
        <v>0.01</v>
      </c>
      <c r="O106" s="191" t="str">
        <f>INDEX('Policy Characteristics'!I:I,MATCH(PolicyLevers!$C106,'Policy Characteristics'!$C:$C,0))</f>
        <v>% of new vehicles sold</v>
      </c>
      <c r="P106" s="188" t="str">
        <f>INDEX('Policy Characteristics'!J:J,MATCH(PolicyLevers!$C106,'Policy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6" s="201">
        <f>INDEX('Policy Characteristics'!K:K,MATCH(PolicyLevers!$C106,'Policy Characteristics'!$C:$C,0))</f>
        <v>0</v>
      </c>
      <c r="R106" s="201" t="str">
        <f>INDEX('Policy Characteristics'!L:L,MATCH(PolicyLevers!$C106,'Policy Characteristics'!$C:$C,0))</f>
        <v>hydrogen-vehicle-mandate.html</v>
      </c>
      <c r="S106" s="207" t="str">
        <f>INDEX('Policy Characteristics'!M:M,MATCH(PolicyLevers!$C106,'Policy Characteristics'!$C:$C,0))</f>
        <v>https://wamu.org/story/19/03/18/japan-is-betting-big-on-the-future-of-hydrogen-cars/</v>
      </c>
      <c r="T106" s="186">
        <f>INDEX('Policy Characteristics'!N:N,MATCH(PolicyLevers!$C106,'Policy Characteristics'!$C:$C,0))</f>
        <v>0</v>
      </c>
      <c r="U106" s="183">
        <f>INDEX('Policy Characteristics'!O:O,MATCH(PolicyLevers!$C106,'Policy Characteristics'!$C:$C,0))</f>
        <v>0</v>
      </c>
    </row>
    <row r="107" spans="1:21" x14ac:dyDescent="0.25">
      <c r="A107" s="352" t="str">
        <f>INDEX('Policy Characteristics'!A:A,MATCH(PolicyLevers!$C107,'Policy Characteristics'!$C:$C,0))</f>
        <v>Transportation</v>
      </c>
      <c r="B107" s="356" t="str">
        <f>INDEX('Policy Characteristics'!B:B,MATCH(PolicyLevers!$C107,'Policy Characteristics'!$C:$C,0))</f>
        <v>Hydrogen Vehicle Sales Standard</v>
      </c>
      <c r="C107" s="191" t="str">
        <f t="shared" si="6"/>
        <v>Minimum Required Hydrogen Vehicle Sales Percentage</v>
      </c>
      <c r="D107" s="186" t="s">
        <v>388</v>
      </c>
      <c r="E107" s="186" t="s">
        <v>346</v>
      </c>
      <c r="F107" s="186" t="s">
        <v>389</v>
      </c>
      <c r="G107" s="186" t="s">
        <v>405</v>
      </c>
      <c r="H107" s="43">
        <v>504</v>
      </c>
      <c r="I107" s="358" t="s">
        <v>310</v>
      </c>
      <c r="J107" s="191" t="str">
        <f>INDEX('Policy Characteristics'!D:D,MATCH(PolicyLevers!$C107,'Policy Characteristics'!$C:$C,0))</f>
        <v>Hydrogen Veh Sales Standard</v>
      </c>
      <c r="K107" s="191" t="str">
        <f>INDEX('Policy Characteristics'!E:E,MATCH(PolicyLevers!$C107,'Policy Characteristics'!$C:$C,0))</f>
        <v>trans hydrogen vehicle minimum</v>
      </c>
      <c r="L107" s="192">
        <f>INDEX('Policy Characteristics'!F:F,MATCH(PolicyLevers!$C107,'Policy Characteristics'!$C:$C,0))</f>
        <v>0</v>
      </c>
      <c r="M107" s="192">
        <f>INDEX('Policy Characteristics'!G:G,MATCH(PolicyLevers!$C107,'Policy Characteristics'!$C:$C,0))</f>
        <v>1</v>
      </c>
      <c r="N107" s="253">
        <f>INDEX('Policy Characteristics'!H:H,MATCH(PolicyLevers!$C107,'Policy Characteristics'!$C:$C,0))</f>
        <v>0.01</v>
      </c>
      <c r="O107" s="191" t="str">
        <f>INDEX('Policy Characteristics'!I:I,MATCH(PolicyLevers!$C107,'Policy Characteristics'!$C:$C,0))</f>
        <v>% of new vehicles sold</v>
      </c>
      <c r="P107" s="188" t="str">
        <f>INDEX('Policy Characteristics'!J:J,MATCH(PolicyLevers!$C107,'Policy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7" s="201">
        <f>INDEX('Policy Characteristics'!K:K,MATCH(PolicyLevers!$C107,'Policy Characteristics'!$C:$C,0))</f>
        <v>0</v>
      </c>
      <c r="R107" s="201" t="str">
        <f>INDEX('Policy Characteristics'!L:L,MATCH(PolicyLevers!$C107,'Policy Characteristics'!$C:$C,0))</f>
        <v>hydrogen-vehicle-mandate.html</v>
      </c>
      <c r="S107" s="207" t="str">
        <f>INDEX('Policy Characteristics'!M:M,MATCH(PolicyLevers!$C107,'Policy Characteristics'!$C:$C,0))</f>
        <v>https://wamu.org/story/19/03/18/japan-is-betting-big-on-the-future-of-hydrogen-cars/</v>
      </c>
      <c r="T107" s="186">
        <f>INDEX('Policy Characteristics'!N:N,MATCH(PolicyLevers!$C107,'Policy Characteristics'!$C:$C,0))</f>
        <v>0</v>
      </c>
      <c r="U107" s="183">
        <f>INDEX('Policy Characteristics'!O:O,MATCH(PolicyLevers!$C107,'Policy Characteristics'!$C:$C,0))</f>
        <v>0</v>
      </c>
    </row>
    <row r="108" spans="1:21" x14ac:dyDescent="0.25">
      <c r="A108" s="352" t="str">
        <f>INDEX('Policy Characteristics'!A:A,MATCH(PolicyLevers!$C108,'Policy Characteristics'!$C:$C,0))</f>
        <v>Transportation</v>
      </c>
      <c r="B108" s="356" t="str">
        <f>INDEX('Policy Characteristics'!B:B,MATCH(PolicyLevers!$C108,'Policy Characteristics'!$C:$C,0))</f>
        <v>Hydrogen Vehicle Sales Standard</v>
      </c>
      <c r="C108" s="191" t="str">
        <f t="shared" si="6"/>
        <v>Minimum Required Hydrogen Vehicle Sales Percentage</v>
      </c>
      <c r="D108" s="186" t="s">
        <v>396</v>
      </c>
      <c r="E108" s="186" t="s">
        <v>346</v>
      </c>
      <c r="F108" s="186" t="s">
        <v>397</v>
      </c>
      <c r="G108" s="186" t="s">
        <v>405</v>
      </c>
      <c r="H108" s="43">
        <v>505</v>
      </c>
      <c r="I108" s="358" t="s">
        <v>310</v>
      </c>
      <c r="J108" s="191" t="str">
        <f>INDEX('Policy Characteristics'!D:D,MATCH(PolicyLevers!$C108,'Policy Characteristics'!$C:$C,0))</f>
        <v>Hydrogen Veh Sales Standard</v>
      </c>
      <c r="K108" s="191" t="str">
        <f>INDEX('Policy Characteristics'!E:E,MATCH(PolicyLevers!$C108,'Policy Characteristics'!$C:$C,0))</f>
        <v>trans hydrogen vehicle minimum</v>
      </c>
      <c r="L108" s="192">
        <f>INDEX('Policy Characteristics'!F:F,MATCH(PolicyLevers!$C108,'Policy Characteristics'!$C:$C,0))</f>
        <v>0</v>
      </c>
      <c r="M108" s="192">
        <f>INDEX('Policy Characteristics'!G:G,MATCH(PolicyLevers!$C108,'Policy Characteristics'!$C:$C,0))</f>
        <v>1</v>
      </c>
      <c r="N108" s="253">
        <f>INDEX('Policy Characteristics'!H:H,MATCH(PolicyLevers!$C108,'Policy Characteristics'!$C:$C,0))</f>
        <v>0.01</v>
      </c>
      <c r="O108" s="191" t="str">
        <f>INDEX('Policy Characteristics'!I:I,MATCH(PolicyLevers!$C108,'Policy Characteristics'!$C:$C,0))</f>
        <v>% of new vehicles sold</v>
      </c>
      <c r="P108" s="188" t="str">
        <f>INDEX('Policy Characteristics'!J:J,MATCH(PolicyLevers!$C108,'Policy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8" s="201">
        <f>INDEX('Policy Characteristics'!K:K,MATCH(PolicyLevers!$C108,'Policy Characteristics'!$C:$C,0))</f>
        <v>0</v>
      </c>
      <c r="R108" s="201" t="str">
        <f>INDEX('Policy Characteristics'!L:L,MATCH(PolicyLevers!$C108,'Policy Characteristics'!$C:$C,0))</f>
        <v>hydrogen-vehicle-mandate.html</v>
      </c>
      <c r="S108" s="207" t="str">
        <f>INDEX('Policy Characteristics'!M:M,MATCH(PolicyLevers!$C108,'Policy Characteristics'!$C:$C,0))</f>
        <v>https://wamu.org/story/19/03/18/japan-is-betting-big-on-the-future-of-hydrogen-cars/</v>
      </c>
      <c r="T108" s="186">
        <f>INDEX('Policy Characteristics'!N:N,MATCH(PolicyLevers!$C108,'Policy Characteristics'!$C:$C,0))</f>
        <v>0</v>
      </c>
      <c r="U108" s="183">
        <f>INDEX('Policy Characteristics'!O:O,MATCH(PolicyLevers!$C108,'Policy Characteristics'!$C:$C,0))</f>
        <v>0</v>
      </c>
    </row>
    <row r="109" spans="1:21" x14ac:dyDescent="0.25">
      <c r="A109" s="352" t="str">
        <f>INDEX('Policy Characteristics'!A:A,MATCH(PolicyLevers!$C109,'Policy Characteristics'!$C:$C,0))</f>
        <v>Transportation</v>
      </c>
      <c r="B109" s="356" t="str">
        <f>INDEX('Policy Characteristics'!B:B,MATCH(PolicyLevers!$C109,'Policy Characteristics'!$C:$C,0))</f>
        <v>Hydrogen Vehicle Sales Standard</v>
      </c>
      <c r="C109" s="191" t="str">
        <f t="shared" si="6"/>
        <v>Minimum Required Hydrogen Vehicle Sales Percentage</v>
      </c>
      <c r="D109" s="186" t="s">
        <v>388</v>
      </c>
      <c r="E109" s="186" t="s">
        <v>354</v>
      </c>
      <c r="F109" s="186" t="s">
        <v>389</v>
      </c>
      <c r="G109" s="186" t="s">
        <v>406</v>
      </c>
      <c r="H109" s="43">
        <v>506</v>
      </c>
      <c r="I109" s="358" t="s">
        <v>310</v>
      </c>
      <c r="J109" s="191" t="str">
        <f>INDEX('Policy Characteristics'!D:D,MATCH(PolicyLevers!$C109,'Policy Characteristics'!$C:$C,0))</f>
        <v>Hydrogen Veh Sales Standard</v>
      </c>
      <c r="K109" s="191" t="str">
        <f>INDEX('Policy Characteristics'!E:E,MATCH(PolicyLevers!$C109,'Policy Characteristics'!$C:$C,0))</f>
        <v>trans hydrogen vehicle minimum</v>
      </c>
      <c r="L109" s="192">
        <f>INDEX('Policy Characteristics'!F:F,MATCH(PolicyLevers!$C109,'Policy Characteristics'!$C:$C,0))</f>
        <v>0</v>
      </c>
      <c r="M109" s="192">
        <f>INDEX('Policy Characteristics'!G:G,MATCH(PolicyLevers!$C109,'Policy Characteristics'!$C:$C,0))</f>
        <v>1</v>
      </c>
      <c r="N109" s="253">
        <f>INDEX('Policy Characteristics'!H:H,MATCH(PolicyLevers!$C109,'Policy Characteristics'!$C:$C,0))</f>
        <v>0.01</v>
      </c>
      <c r="O109" s="191" t="str">
        <f>INDEX('Policy Characteristics'!I:I,MATCH(PolicyLevers!$C109,'Policy Characteristics'!$C:$C,0))</f>
        <v>% of new vehicles sold</v>
      </c>
      <c r="P109" s="188" t="str">
        <f>INDEX('Policy Characteristics'!J:J,MATCH(PolicyLevers!$C109,'Policy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9" s="201">
        <f>INDEX('Policy Characteristics'!K:K,MATCH(PolicyLevers!$C109,'Policy Characteristics'!$C:$C,0))</f>
        <v>0</v>
      </c>
      <c r="R109" s="201" t="str">
        <f>INDEX('Policy Characteristics'!L:L,MATCH(PolicyLevers!$C109,'Policy Characteristics'!$C:$C,0))</f>
        <v>hydrogen-vehicle-mandate.html</v>
      </c>
      <c r="S109" s="207" t="str">
        <f>INDEX('Policy Characteristics'!M:M,MATCH(PolicyLevers!$C109,'Policy Characteristics'!$C:$C,0))</f>
        <v>https://wamu.org/story/19/03/18/japan-is-betting-big-on-the-future-of-hydrogen-cars/</v>
      </c>
      <c r="T109" s="186">
        <f>INDEX('Policy Characteristics'!N:N,MATCH(PolicyLevers!$C109,'Policy Characteristics'!$C:$C,0))</f>
        <v>0</v>
      </c>
      <c r="U109" s="183">
        <f>INDEX('Policy Characteristics'!O:O,MATCH(PolicyLevers!$C109,'Policy Characteristics'!$C:$C,0))</f>
        <v>0</v>
      </c>
    </row>
    <row r="110" spans="1:21" x14ac:dyDescent="0.25">
      <c r="A110" s="352" t="str">
        <f>INDEX('Policy Characteristics'!A:A,MATCH(PolicyLevers!$C110,'Policy Characteristics'!$C:$C,0))</f>
        <v>Transportation</v>
      </c>
      <c r="B110" s="356" t="str">
        <f>INDEX('Policy Characteristics'!B:B,MATCH(PolicyLevers!$C110,'Policy Characteristics'!$C:$C,0))</f>
        <v>Hydrogen Vehicle Sales Standard</v>
      </c>
      <c r="C110" s="191" t="str">
        <f t="shared" si="6"/>
        <v>Minimum Required Hydrogen Vehicle Sales Percentage</v>
      </c>
      <c r="D110" s="186" t="s">
        <v>396</v>
      </c>
      <c r="E110" s="186" t="s">
        <v>354</v>
      </c>
      <c r="F110" s="186" t="s">
        <v>397</v>
      </c>
      <c r="G110" s="186" t="s">
        <v>406</v>
      </c>
      <c r="H110" s="43">
        <v>507</v>
      </c>
      <c r="I110" s="358" t="s">
        <v>310</v>
      </c>
      <c r="J110" s="191" t="str">
        <f>INDEX('Policy Characteristics'!D:D,MATCH(PolicyLevers!$C110,'Policy Characteristics'!$C:$C,0))</f>
        <v>Hydrogen Veh Sales Standard</v>
      </c>
      <c r="K110" s="191" t="str">
        <f>INDEX('Policy Characteristics'!E:E,MATCH(PolicyLevers!$C110,'Policy Characteristics'!$C:$C,0))</f>
        <v>trans hydrogen vehicle minimum</v>
      </c>
      <c r="L110" s="192">
        <f>INDEX('Policy Characteristics'!F:F,MATCH(PolicyLevers!$C110,'Policy Characteristics'!$C:$C,0))</f>
        <v>0</v>
      </c>
      <c r="M110" s="192">
        <f>INDEX('Policy Characteristics'!G:G,MATCH(PolicyLevers!$C110,'Policy Characteristics'!$C:$C,0))</f>
        <v>1</v>
      </c>
      <c r="N110" s="253">
        <f>INDEX('Policy Characteristics'!H:H,MATCH(PolicyLevers!$C110,'Policy Characteristics'!$C:$C,0))</f>
        <v>0.01</v>
      </c>
      <c r="O110" s="191" t="str">
        <f>INDEX('Policy Characteristics'!I:I,MATCH(PolicyLevers!$C110,'Policy Characteristics'!$C:$C,0))</f>
        <v>% of new vehicles sold</v>
      </c>
      <c r="P110" s="188" t="str">
        <f>INDEX('Policy Characteristics'!J:J,MATCH(PolicyLevers!$C110,'Policy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0" s="201">
        <f>INDEX('Policy Characteristics'!K:K,MATCH(PolicyLevers!$C110,'Policy Characteristics'!$C:$C,0))</f>
        <v>0</v>
      </c>
      <c r="R110" s="201" t="str">
        <f>INDEX('Policy Characteristics'!L:L,MATCH(PolicyLevers!$C110,'Policy Characteristics'!$C:$C,0))</f>
        <v>hydrogen-vehicle-mandate.html</v>
      </c>
      <c r="S110" s="207" t="str">
        <f>INDEX('Policy Characteristics'!M:M,MATCH(PolicyLevers!$C110,'Policy Characteristics'!$C:$C,0))</f>
        <v>https://wamu.org/story/19/03/18/japan-is-betting-big-on-the-future-of-hydrogen-cars/</v>
      </c>
      <c r="T110" s="186">
        <f>INDEX('Policy Characteristics'!N:N,MATCH(PolicyLevers!$C110,'Policy Characteristics'!$C:$C,0))</f>
        <v>0</v>
      </c>
      <c r="U110" s="183">
        <f>INDEX('Policy Characteristics'!O:O,MATCH(PolicyLevers!$C110,'Policy Characteristics'!$C:$C,0))</f>
        <v>0</v>
      </c>
    </row>
    <row r="111" spans="1:21" x14ac:dyDescent="0.25">
      <c r="A111" s="352" t="str">
        <f>INDEX('Policy Characteristics'!A:A,MATCH(PolicyLevers!$C111,'Policy Characteristics'!$C:$C,0))</f>
        <v>Transportation</v>
      </c>
      <c r="B111" s="356" t="str">
        <f>INDEX('Policy Characteristics'!B:B,MATCH(PolicyLevers!$C111,'Policy Characteristics'!$C:$C,0))</f>
        <v>Hydrogen Vehicle Sales Standard</v>
      </c>
      <c r="C111" s="191" t="str">
        <f t="shared" si="6"/>
        <v>Minimum Required Hydrogen Vehicle Sales Percentage</v>
      </c>
      <c r="D111" s="186" t="s">
        <v>388</v>
      </c>
      <c r="E111" s="186" t="s">
        <v>362</v>
      </c>
      <c r="F111" s="186" t="s">
        <v>389</v>
      </c>
      <c r="G111" s="186" t="s">
        <v>410</v>
      </c>
      <c r="H111" s="43">
        <v>603</v>
      </c>
      <c r="I111" s="363" t="s">
        <v>332</v>
      </c>
      <c r="J111" s="209" t="str">
        <f>INDEX('Policy Characteristics'!D:D,MATCH(PolicyLevers!$C111,'Policy Characteristics'!$C:$C,0))</f>
        <v>Hydrogen Veh Sales Standard</v>
      </c>
      <c r="K111" s="209" t="str">
        <f>INDEX('Policy Characteristics'!E:E,MATCH(PolicyLevers!$C111,'Policy Characteristics'!$C:$C,0))</f>
        <v>trans hydrogen vehicle minimum</v>
      </c>
      <c r="L111" s="199">
        <f>INDEX('Policy Characteristics'!F:F,MATCH(PolicyLevers!$C111,'Policy Characteristics'!$C:$C,0))</f>
        <v>0</v>
      </c>
      <c r="M111" s="187">
        <f>INDEX('Policy Characteristics'!G:G,MATCH(PolicyLevers!$C111,'Policy Characteristics'!$C:$C,0))</f>
        <v>1</v>
      </c>
      <c r="N111" s="199">
        <f>INDEX('Policy Characteristics'!H:H,MATCH(PolicyLevers!$C111,'Policy Characteristics'!$C:$C,0))</f>
        <v>0.01</v>
      </c>
      <c r="O111" s="201" t="str">
        <f>INDEX('Policy Characteristics'!I:I,MATCH(PolicyLevers!$C111,'Policy Characteristics'!$C:$C,0))</f>
        <v>% of new vehicles sold</v>
      </c>
      <c r="P111" s="188" t="str">
        <f>INDEX('Policy Characteristics'!J:J,MATCH(PolicyLevers!$C111,'Policy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1" s="201">
        <f>INDEX('Policy Characteristics'!K:K,MATCH(PolicyLevers!$C111,'Policy Characteristics'!$C:$C,0))</f>
        <v>0</v>
      </c>
      <c r="R111" s="201" t="str">
        <f>INDEX('Policy Characteristics'!L:L,MATCH(PolicyLevers!$C111,'Policy Characteristics'!$C:$C,0))</f>
        <v>hydrogen-vehicle-mandate.html</v>
      </c>
      <c r="S111" s="207" t="str">
        <f>INDEX('Policy Characteristics'!M:M,MATCH(PolicyLevers!$C111,'Policy Characteristics'!$C:$C,0))</f>
        <v>https://wamu.org/story/19/03/18/japan-is-betting-big-on-the-future-of-hydrogen-cars/</v>
      </c>
      <c r="T111" s="186">
        <f>INDEX('Policy Characteristics'!N:N,MATCH(PolicyLevers!$C111,'Policy Characteristics'!$C:$C,0))</f>
        <v>0</v>
      </c>
      <c r="U111" s="183">
        <f>INDEX('Policy Characteristics'!O:O,MATCH(PolicyLevers!$C111,'Policy Characteristics'!$C:$C,0))</f>
        <v>0</v>
      </c>
    </row>
    <row r="112" spans="1:21" x14ac:dyDescent="0.25">
      <c r="A112" s="352" t="str">
        <f>INDEX('Policy Characteristics'!A:A,MATCH(PolicyLevers!$C112,'Policy Characteristics'!$C:$C,0))</f>
        <v>Transportation</v>
      </c>
      <c r="B112" s="356" t="str">
        <f>INDEX('Policy Characteristics'!B:B,MATCH(PolicyLevers!$C112,'Policy Characteristics'!$C:$C,0))</f>
        <v>Hydrogen Vehicle Sales Standard</v>
      </c>
      <c r="C112" s="191" t="str">
        <f t="shared" si="6"/>
        <v>Minimum Required Hydrogen Vehicle Sales Percentage</v>
      </c>
      <c r="D112" s="186" t="s">
        <v>396</v>
      </c>
      <c r="E112" s="186" t="s">
        <v>362</v>
      </c>
      <c r="F112" s="186" t="s">
        <v>397</v>
      </c>
      <c r="G112" s="186" t="s">
        <v>410</v>
      </c>
      <c r="H112" s="43">
        <v>604</v>
      </c>
      <c r="I112" s="363" t="s">
        <v>332</v>
      </c>
      <c r="J112" s="209" t="str">
        <f>INDEX('Policy Characteristics'!D:D,MATCH(PolicyLevers!$C112,'Policy Characteristics'!$C:$C,0))</f>
        <v>Hydrogen Veh Sales Standard</v>
      </c>
      <c r="K112" s="209" t="str">
        <f>INDEX('Policy Characteristics'!E:E,MATCH(PolicyLevers!$C112,'Policy Characteristics'!$C:$C,0))</f>
        <v>trans hydrogen vehicle minimum</v>
      </c>
      <c r="L112" s="199">
        <f>INDEX('Policy Characteristics'!F:F,MATCH(PolicyLevers!$C112,'Policy Characteristics'!$C:$C,0))</f>
        <v>0</v>
      </c>
      <c r="M112" s="187">
        <f>INDEX('Policy Characteristics'!G:G,MATCH(PolicyLevers!$C112,'Policy Characteristics'!$C:$C,0))</f>
        <v>1</v>
      </c>
      <c r="N112" s="199">
        <f>INDEX('Policy Characteristics'!H:H,MATCH(PolicyLevers!$C112,'Policy Characteristics'!$C:$C,0))</f>
        <v>0.01</v>
      </c>
      <c r="O112" s="201" t="str">
        <f>INDEX('Policy Characteristics'!I:I,MATCH(PolicyLevers!$C112,'Policy Characteristics'!$C:$C,0))</f>
        <v>% of new vehicles sold</v>
      </c>
      <c r="P112" s="188" t="str">
        <f>INDEX('Policy Characteristics'!J:J,MATCH(PolicyLevers!$C112,'Policy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2" s="201">
        <f>INDEX('Policy Characteristics'!K:K,MATCH(PolicyLevers!$C112,'Policy Characteristics'!$C:$C,0))</f>
        <v>0</v>
      </c>
      <c r="R112" s="201" t="str">
        <f>INDEX('Policy Characteristics'!L:L,MATCH(PolicyLevers!$C112,'Policy Characteristics'!$C:$C,0))</f>
        <v>hydrogen-vehicle-mandate.html</v>
      </c>
      <c r="S112" s="207" t="str">
        <f>INDEX('Policy Characteristics'!M:M,MATCH(PolicyLevers!$C112,'Policy Characteristics'!$C:$C,0))</f>
        <v>https://wamu.org/story/19/03/18/japan-is-betting-big-on-the-future-of-hydrogen-cars/</v>
      </c>
      <c r="T112" s="186">
        <f>INDEX('Policy Characteristics'!N:N,MATCH(PolicyLevers!$C112,'Policy Characteristics'!$C:$C,0))</f>
        <v>0</v>
      </c>
      <c r="U112" s="183">
        <f>INDEX('Policy Characteristics'!O:O,MATCH(PolicyLevers!$C112,'Policy Characteristics'!$C:$C,0))</f>
        <v>0</v>
      </c>
    </row>
    <row r="113" spans="1:21" s="184" customFormat="1" x14ac:dyDescent="0.25">
      <c r="A113" s="352" t="str">
        <f>INDEX('Policy Characteristics'!A:A,MATCH(PolicyLevers!$C113,'Policy Characteristics'!$C:$C,0))</f>
        <v>Transportation</v>
      </c>
      <c r="B113" s="355" t="str">
        <f>INDEX('Policy Characteristics'!B:B,MATCH(PolicyLevers!$C113,'Policy Characteristics'!$C:$C,0))</f>
        <v>Low Carbon Fuel Standard</v>
      </c>
      <c r="C113" s="184" t="s">
        <v>472</v>
      </c>
      <c r="D113" s="186"/>
      <c r="E113" s="186"/>
      <c r="F113" s="186"/>
      <c r="G113" s="186"/>
      <c r="H113" s="185">
        <v>190</v>
      </c>
      <c r="I113" s="358" t="s">
        <v>310</v>
      </c>
      <c r="J113" s="184" t="str">
        <f>INDEX('Policy Characteristics'!D:D,MATCH(PolicyLevers!$C113,'Policy Characteristics'!$C:$C,0))</f>
        <v>Low Carbon Fuel Standard</v>
      </c>
      <c r="K113" s="183" t="str">
        <f>INDEX('Policy Characteristics'!E:E,MATCH(PolicyLevers!$C113,'Policy Characteristics'!$C:$C,0))</f>
        <v>trans LCFS</v>
      </c>
      <c r="L113" s="187">
        <f>INDEX('Policy Characteristics'!F:F,MATCH(PolicyLevers!$C113,'Policy Characteristics'!$C:$C,0))</f>
        <v>0</v>
      </c>
      <c r="M113" s="187">
        <f>INDEX('Policy Characteristics'!G:G,MATCH(PolicyLevers!$C113,'Policy Characteristics'!$C:$C,0))</f>
        <v>0.2</v>
      </c>
      <c r="N113" s="187">
        <f>INDEX('Policy Characteristics'!H:H,MATCH(PolicyLevers!$C113,'Policy Characteristics'!$C:$C,0))</f>
        <v>0.01</v>
      </c>
      <c r="O113" s="193" t="str">
        <f>INDEX('Policy Characteristics'!I:I,MATCH(PolicyLevers!$C113,'Policy Characteristics'!$C:$C,0))</f>
        <v>% reduction in carbon emissions</v>
      </c>
      <c r="P113" s="188" t="str">
        <f>INDEX('Policy Characteristics'!J:J,MATCH(PolicyLevers!$C113,'Policy Characteristics'!$C:$C,0))</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c r="Q113" s="186" t="str">
        <f>INDEX('Policy Characteristics'!K:K,MATCH(PolicyLevers!$C113,'Policy Characteristics'!$C:$C,0))</f>
        <v>transportation-sector-main.html#lcfs</v>
      </c>
      <c r="R113" s="193" t="str">
        <f>INDEX('Policy Characteristics'!L:L,MATCH(PolicyLevers!$C113,'Policy Characteristics'!$C:$C,0))</f>
        <v>low-carbon-fuel-standard.html</v>
      </c>
      <c r="S113" s="214" t="str">
        <f>INDEX('Policy Characteristics'!M:M,MATCH(PolicyLevers!$C113,'Policy Characteristics'!$C:$C,0))</f>
        <v>https://www.arb.ca.gov/fuels/lcfs/background/basics.htm</v>
      </c>
      <c r="T113" s="193">
        <f>INDEX('Policy Characteristics'!N:N,MATCH(PolicyLevers!$C113,'Policy Characteristics'!$C:$C,0))</f>
        <v>0</v>
      </c>
      <c r="U113" s="184">
        <f>INDEX('Policy Characteristics'!O:O,MATCH(PolicyLevers!$C113,'Policy Characteristics'!$C:$C,0))</f>
        <v>0</v>
      </c>
    </row>
    <row r="114" spans="1:21" x14ac:dyDescent="0.25">
      <c r="A114" s="352" t="str">
        <f>INDEX('Policy Characteristics'!A:A,MATCH(PolicyLevers!$C114,'Policy Characteristics'!$C:$C,0))</f>
        <v>Transportation</v>
      </c>
      <c r="B114" s="357" t="str">
        <f>INDEX('Policy Characteristics'!B:B,MATCH(PolicyLevers!$C114,'Policy Characteristics'!$C:$C,0))</f>
        <v>Mode Shifting</v>
      </c>
      <c r="C114" s="183" t="s">
        <v>480</v>
      </c>
      <c r="D114" s="186" t="s">
        <v>388</v>
      </c>
      <c r="E114" s="186" t="s">
        <v>307</v>
      </c>
      <c r="F114" s="186" t="s">
        <v>389</v>
      </c>
      <c r="G114" s="186" t="s">
        <v>307</v>
      </c>
      <c r="H114" s="43">
        <v>848</v>
      </c>
      <c r="I114" s="358" t="s">
        <v>310</v>
      </c>
      <c r="J114" s="183" t="str">
        <f>INDEX('Policy Characteristics'!D:D,MATCH(PolicyLevers!$C114,'Policy Characteristics'!$C:$C,0))</f>
        <v>Mode Shifting</v>
      </c>
      <c r="K114" s="183" t="str">
        <f>INDEX('Policy Characteristics'!E:E,MATCH(PolicyLevers!$C114,'Policy Characteristics'!$C:$C,0))</f>
        <v>trans mode shifting</v>
      </c>
      <c r="L114" s="206">
        <f>INDEX('Policy Characteristics'!F:F,MATCH(PolicyLevers!$C114,'Policy Characteristics'!$C:$C,0))</f>
        <v>0</v>
      </c>
      <c r="M114" s="206">
        <f>INDEX('Policy Characteristics'!G:G,MATCH(PolicyLevers!$C114,'Policy Characteristics'!$C:$C,0))</f>
        <v>0.26</v>
      </c>
      <c r="N114" s="206">
        <f>INDEX('Policy Characteristics'!H:H,MATCH(PolicyLevers!$C114,'Policy Characteristics'!$C:$C,0))</f>
        <v>0.01</v>
      </c>
      <c r="O114" s="186" t="str">
        <f>INDEX('Policy Characteristics'!I:I,MATCH(PolicyLevers!$C114,'Policy Characteristics'!$C:$C,0))</f>
        <v>% of trips shifted</v>
      </c>
      <c r="P114" s="215" t="str">
        <f>INDEX('Policy Characteristics'!J:J,MATCH(PolicyLevers!$C114,'Policy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4" s="186" t="str">
        <f>INDEX('Policy Characteristics'!K:K,MATCH(PolicyLevers!$C114,'Policy Characteristics'!$C:$C,0))</f>
        <v>transportation-sector-main.html#tdm</v>
      </c>
      <c r="R114" s="193" t="str">
        <f>INDEX('Policy Characteristics'!L:L,MATCH(PolicyLevers!$C114,'Policy Characteristics'!$C:$C,0))</f>
        <v>transportation-demand-management.html</v>
      </c>
      <c r="S114" s="216" t="str">
        <f>INDEX('Policy Characteristics'!M:M,MATCH(PolicyLevers!$C114,'Policy Characteristics'!$C:$C,0))</f>
        <v>International Energy Agency, 2009, "Transport, Energy and CO2: Moving toward Sustainability", http://www.iea.org/publications/freepublications/publication/transport2009.pdf</v>
      </c>
      <c r="T114" s="186">
        <f>INDEX('Policy Characteristics'!N:N,MATCH(PolicyLevers!$C114,'Policy Characteristics'!$C:$C,0))</f>
        <v>0</v>
      </c>
      <c r="U114" s="183">
        <f>INDEX('Policy Characteristics'!O:O,MATCH(PolicyLevers!$C114,'Policy Characteristics'!$C:$C,0))</f>
        <v>0</v>
      </c>
    </row>
    <row r="115" spans="1:21" x14ac:dyDescent="0.25">
      <c r="A115" s="352" t="str">
        <f>INDEX('Policy Characteristics'!A:A,MATCH(PolicyLevers!$C115,'Policy Characteristics'!$C:$C,0))</f>
        <v>Transportation</v>
      </c>
      <c r="B115" s="356" t="str">
        <f>INDEX('Policy Characteristics'!B:B,MATCH(PolicyLevers!$C115,'Policy Characteristics'!$C:$C,0))</f>
        <v>Mode Shifting</v>
      </c>
      <c r="C115" s="191" t="str">
        <f t="shared" ref="C115:C125" si="7">C$114</f>
        <v>Percent of Travel Demand Shifted to Other Modes or Eliminated</v>
      </c>
      <c r="D115" s="186" t="s">
        <v>388</v>
      </c>
      <c r="E115" s="186" t="s">
        <v>334</v>
      </c>
      <c r="F115" s="186" t="s">
        <v>389</v>
      </c>
      <c r="G115" s="186" t="s">
        <v>334</v>
      </c>
      <c r="H115" s="43">
        <v>849</v>
      </c>
      <c r="I115" s="363" t="s">
        <v>332</v>
      </c>
      <c r="J115" s="191" t="str">
        <f>INDEX('Policy Characteristics'!D:D,MATCH(PolicyLevers!$C115,'Policy Characteristics'!$C:$C,0))</f>
        <v>Mode Shifting</v>
      </c>
      <c r="K115" s="253" t="str">
        <f>INDEX('Policy Characteristics'!E:E,MATCH(PolicyLevers!$C115,'Policy Characteristics'!$C:$C,0))</f>
        <v>trans mode shifting</v>
      </c>
      <c r="L115" s="192">
        <f>INDEX('Policy Characteristics'!F:F,MATCH(PolicyLevers!$C115,'Policy Characteristics'!$C:$C,0))</f>
        <v>0</v>
      </c>
      <c r="M115" s="192">
        <f>INDEX('Policy Characteristics'!G:G,MATCH(PolicyLevers!$C115,'Policy Characteristics'!$C:$C,0))</f>
        <v>0.26</v>
      </c>
      <c r="N115" s="253">
        <f>INDEX('Policy Characteristics'!H:H,MATCH(PolicyLevers!$C115,'Policy Characteristics'!$C:$C,0))</f>
        <v>0.01</v>
      </c>
      <c r="O115" s="254" t="str">
        <f>INDEX('Policy Characteristics'!I:I,MATCH(PolicyLevers!$C115,'Policy Characteristics'!$C:$C,0))</f>
        <v>% of trips shifted</v>
      </c>
      <c r="P115" s="215" t="str">
        <f>INDEX('Policy Characteristics'!J:J,MATCH(PolicyLevers!$C115,'Policy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5" s="254" t="str">
        <f>INDEX('Policy Characteristics'!K:K,MATCH(PolicyLevers!$C115,'Policy Characteristics'!$C:$C,0))</f>
        <v>transportation-sector-main.html#tdm</v>
      </c>
      <c r="R115" s="254" t="str">
        <f>INDEX('Policy Characteristics'!L:L,MATCH(PolicyLevers!$C115,'Policy Characteristics'!$C:$C,0))</f>
        <v>transportation-demand-management.html</v>
      </c>
      <c r="S115" s="218" t="str">
        <f>INDEX('Policy Characteristics'!M:M,MATCH(PolicyLevers!$C115,'Policy Characteristics'!$C:$C,0))</f>
        <v>International Energy Agency, 2009, "Transport, Energy and CO2: Moving toward Sustainability", http://www.iea.org/publications/freepublications/publication/transport2009.pdf</v>
      </c>
      <c r="T115" s="186">
        <f>INDEX('Policy Characteristics'!N:N,MATCH(PolicyLevers!$C115,'Policy Characteristics'!$C:$C,0))</f>
        <v>0</v>
      </c>
      <c r="U115" s="183">
        <f>INDEX('Policy Characteristics'!O:O,MATCH(PolicyLevers!$C115,'Policy Characteristics'!$C:$C,0))</f>
        <v>0</v>
      </c>
    </row>
    <row r="116" spans="1:21" x14ac:dyDescent="0.25">
      <c r="A116" s="352" t="str">
        <f>INDEX('Policy Characteristics'!A:A,MATCH(PolicyLevers!$C116,'Policy Characteristics'!$C:$C,0))</f>
        <v>Transportation</v>
      </c>
      <c r="B116" s="356" t="str">
        <f>INDEX('Policy Characteristics'!B:B,MATCH(PolicyLevers!$C116,'Policy Characteristics'!$C:$C,0))</f>
        <v>Mode Shifting</v>
      </c>
      <c r="C116" s="191" t="str">
        <f t="shared" si="7"/>
        <v>Percent of Travel Demand Shifted to Other Modes or Eliminated</v>
      </c>
      <c r="D116" s="186" t="s">
        <v>388</v>
      </c>
      <c r="E116" s="186" t="s">
        <v>343</v>
      </c>
      <c r="F116" s="186" t="s">
        <v>389</v>
      </c>
      <c r="G116" s="186" t="s">
        <v>402</v>
      </c>
      <c r="H116" s="43">
        <v>850</v>
      </c>
      <c r="I116" s="358" t="s">
        <v>310</v>
      </c>
      <c r="J116" s="191" t="str">
        <f>INDEX('Policy Characteristics'!D:D,MATCH(PolicyLevers!$C116,'Policy Characteristics'!$C:$C,0))</f>
        <v>Mode Shifting</v>
      </c>
      <c r="K116" s="191" t="str">
        <f>INDEX('Policy Characteristics'!E:E,MATCH(PolicyLevers!$C116,'Policy Characteristics'!$C:$C,0))</f>
        <v>trans mode shifting</v>
      </c>
      <c r="L116" s="192">
        <f>INDEX('Policy Characteristics'!F:F,MATCH(PolicyLevers!$C116,'Policy Characteristics'!$C:$C,0))</f>
        <v>0</v>
      </c>
      <c r="M116" s="206">
        <f>INDEX('Policy Characteristics'!G:G,MATCH(PolicyLevers!$C116,'Policy Characteristics'!$C:$C,0))</f>
        <v>0.26</v>
      </c>
      <c r="N116" s="253">
        <f>INDEX('Policy Characteristics'!H:H,MATCH(PolicyLevers!$C116,'Policy Characteristics'!$C:$C,0))</f>
        <v>0.01</v>
      </c>
      <c r="O116" s="254" t="str">
        <f>INDEX('Policy Characteristics'!I:I,MATCH(PolicyLevers!$C116,'Policy Characteristics'!$C:$C,0))</f>
        <v>% of trips shifted</v>
      </c>
      <c r="P116" s="215" t="str">
        <f>INDEX('Policy Characteristics'!J:J,MATCH(PolicyLevers!$C116,'Policy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6" s="254" t="str">
        <f>INDEX('Policy Characteristics'!K:K,MATCH(PolicyLevers!$C116,'Policy Characteristics'!$C:$C,0))</f>
        <v>transportation-sector-main.html#tdm</v>
      </c>
      <c r="R116" s="254" t="str">
        <f>INDEX('Policy Characteristics'!L:L,MATCH(PolicyLevers!$C116,'Policy Characteristics'!$C:$C,0))</f>
        <v>transportation-demand-management.html</v>
      </c>
      <c r="S116" s="218" t="str">
        <f>INDEX('Policy Characteristics'!M:M,MATCH(PolicyLevers!$C116,'Policy Characteristics'!$C:$C,0))</f>
        <v>International Energy Agency, 2009, "Transport, Energy and CO2: Moving toward Sustainability", http://www.iea.org/publications/freepublications/publication/transport2009.pdf</v>
      </c>
      <c r="T116" s="186">
        <f>INDEX('Policy Characteristics'!N:N,MATCH(PolicyLevers!$C116,'Policy Characteristics'!$C:$C,0))</f>
        <v>0</v>
      </c>
      <c r="U116" s="183">
        <f>INDEX('Policy Characteristics'!O:O,MATCH(PolicyLevers!$C116,'Policy Characteristics'!$C:$C,0))</f>
        <v>0</v>
      </c>
    </row>
    <row r="117" spans="1:21" x14ac:dyDescent="0.25">
      <c r="A117" s="352" t="str">
        <f>INDEX('Policy Characteristics'!A:A,MATCH(PolicyLevers!$C117,'Policy Characteristics'!$C:$C,0))</f>
        <v>Transportation</v>
      </c>
      <c r="B117" s="356" t="str">
        <f>INDEX('Policy Characteristics'!B:B,MATCH(PolicyLevers!$C117,'Policy Characteristics'!$C:$C,0))</f>
        <v>Mode Shifting</v>
      </c>
      <c r="C117" s="191" t="str">
        <f t="shared" si="7"/>
        <v>Percent of Travel Demand Shifted to Other Modes or Eliminated</v>
      </c>
      <c r="D117" s="186" t="s">
        <v>388</v>
      </c>
      <c r="E117" s="186" t="s">
        <v>346</v>
      </c>
      <c r="F117" s="186" t="s">
        <v>389</v>
      </c>
      <c r="G117" s="186" t="s">
        <v>405</v>
      </c>
      <c r="H117" s="43">
        <v>851</v>
      </c>
      <c r="I117" s="363" t="s">
        <v>332</v>
      </c>
      <c r="J117" s="191" t="str">
        <f>INDEX('Policy Characteristics'!D:D,MATCH(PolicyLevers!$C117,'Policy Characteristics'!$C:$C,0))</f>
        <v>Mode Shifting</v>
      </c>
      <c r="K117" s="253" t="str">
        <f>INDEX('Policy Characteristics'!E:E,MATCH(PolicyLevers!$C117,'Policy Characteristics'!$C:$C,0))</f>
        <v>trans mode shifting</v>
      </c>
      <c r="L117" s="192">
        <f>INDEX('Policy Characteristics'!F:F,MATCH(PolicyLevers!$C117,'Policy Characteristics'!$C:$C,0))</f>
        <v>0</v>
      </c>
      <c r="M117" s="192">
        <f>INDEX('Policy Characteristics'!G:G,MATCH(PolicyLevers!$C117,'Policy Characteristics'!$C:$C,0))</f>
        <v>0.26</v>
      </c>
      <c r="N117" s="253">
        <f>INDEX('Policy Characteristics'!H:H,MATCH(PolicyLevers!$C117,'Policy Characteristics'!$C:$C,0))</f>
        <v>0.01</v>
      </c>
      <c r="O117" s="254" t="str">
        <f>INDEX('Policy Characteristics'!I:I,MATCH(PolicyLevers!$C117,'Policy Characteristics'!$C:$C,0))</f>
        <v>% of trips shifted</v>
      </c>
      <c r="P117" s="215" t="str">
        <f>INDEX('Policy Characteristics'!J:J,MATCH(PolicyLevers!$C117,'Policy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7" s="254" t="str">
        <f>INDEX('Policy Characteristics'!K:K,MATCH(PolicyLevers!$C117,'Policy Characteristics'!$C:$C,0))</f>
        <v>transportation-sector-main.html#tdm</v>
      </c>
      <c r="R117" s="254" t="str">
        <f>INDEX('Policy Characteristics'!L:L,MATCH(PolicyLevers!$C117,'Policy Characteristics'!$C:$C,0))</f>
        <v>transportation-demand-management.html</v>
      </c>
      <c r="S117" s="218" t="str">
        <f>INDEX('Policy Characteristics'!M:M,MATCH(PolicyLevers!$C117,'Policy Characteristics'!$C:$C,0))</f>
        <v>International Energy Agency, 2009, "Transport, Energy and CO2: Moving toward Sustainability", http://www.iea.org/publications/freepublications/publication/transport2009.pdf</v>
      </c>
      <c r="T117" s="186">
        <f>INDEX('Policy Characteristics'!N:N,MATCH(PolicyLevers!$C117,'Policy Characteristics'!$C:$C,0))</f>
        <v>0</v>
      </c>
      <c r="U117" s="183">
        <f>INDEX('Policy Characteristics'!O:O,MATCH(PolicyLevers!$C117,'Policy Characteristics'!$C:$C,0))</f>
        <v>0</v>
      </c>
    </row>
    <row r="118" spans="1:21" x14ac:dyDescent="0.25">
      <c r="A118" s="352" t="str">
        <f>INDEX('Policy Characteristics'!A:A,MATCH(PolicyLevers!$C118,'Policy Characteristics'!$C:$C,0))</f>
        <v>Transportation</v>
      </c>
      <c r="B118" s="356" t="str">
        <f>INDEX('Policy Characteristics'!B:B,MATCH(PolicyLevers!$C118,'Policy Characteristics'!$C:$C,0))</f>
        <v>Mode Shifting</v>
      </c>
      <c r="C118" s="191" t="str">
        <f t="shared" si="7"/>
        <v>Percent of Travel Demand Shifted to Other Modes or Eliminated</v>
      </c>
      <c r="D118" s="186" t="s">
        <v>388</v>
      </c>
      <c r="E118" s="186" t="s">
        <v>354</v>
      </c>
      <c r="F118" s="186" t="s">
        <v>389</v>
      </c>
      <c r="G118" s="186" t="s">
        <v>406</v>
      </c>
      <c r="H118" s="43">
        <v>852</v>
      </c>
      <c r="I118" s="363" t="s">
        <v>332</v>
      </c>
      <c r="J118" s="191" t="str">
        <f>INDEX('Policy Characteristics'!D:D,MATCH(PolicyLevers!$C118,'Policy Characteristics'!$C:$C,0))</f>
        <v>Mode Shifting</v>
      </c>
      <c r="K118" s="253" t="str">
        <f>INDEX('Policy Characteristics'!E:E,MATCH(PolicyLevers!$C118,'Policy Characteristics'!$C:$C,0))</f>
        <v>trans mode shifting</v>
      </c>
      <c r="L118" s="192">
        <f>INDEX('Policy Characteristics'!F:F,MATCH(PolicyLevers!$C118,'Policy Characteristics'!$C:$C,0))</f>
        <v>0</v>
      </c>
      <c r="M118" s="192">
        <f>INDEX('Policy Characteristics'!G:G,MATCH(PolicyLevers!$C118,'Policy Characteristics'!$C:$C,0))</f>
        <v>0.26</v>
      </c>
      <c r="N118" s="253">
        <f>INDEX('Policy Characteristics'!H:H,MATCH(PolicyLevers!$C118,'Policy Characteristics'!$C:$C,0))</f>
        <v>0.01</v>
      </c>
      <c r="O118" s="254" t="str">
        <f>INDEX('Policy Characteristics'!I:I,MATCH(PolicyLevers!$C118,'Policy Characteristics'!$C:$C,0))</f>
        <v>% of trips shifted</v>
      </c>
      <c r="P118" s="215" t="str">
        <f>INDEX('Policy Characteristics'!J:J,MATCH(PolicyLevers!$C118,'Policy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8" s="254" t="str">
        <f>INDEX('Policy Characteristics'!K:K,MATCH(PolicyLevers!$C118,'Policy Characteristics'!$C:$C,0))</f>
        <v>transportation-sector-main.html#tdm</v>
      </c>
      <c r="R118" s="254" t="str">
        <f>INDEX('Policy Characteristics'!L:L,MATCH(PolicyLevers!$C118,'Policy Characteristics'!$C:$C,0))</f>
        <v>transportation-demand-management.html</v>
      </c>
      <c r="S118" s="218" t="str">
        <f>INDEX('Policy Characteristics'!M:M,MATCH(PolicyLevers!$C118,'Policy Characteristics'!$C:$C,0))</f>
        <v>International Energy Agency, 2009, "Transport, Energy and CO2: Moving toward Sustainability", http://www.iea.org/publications/freepublications/publication/transport2009.pdf</v>
      </c>
      <c r="T118" s="186">
        <f>INDEX('Policy Characteristics'!N:N,MATCH(PolicyLevers!$C118,'Policy Characteristics'!$C:$C,0))</f>
        <v>0</v>
      </c>
      <c r="U118" s="183">
        <f>INDEX('Policy Characteristics'!O:O,MATCH(PolicyLevers!$C118,'Policy Characteristics'!$C:$C,0))</f>
        <v>0</v>
      </c>
    </row>
    <row r="119" spans="1:21" x14ac:dyDescent="0.25">
      <c r="A119" s="352" t="str">
        <f>INDEX('Policy Characteristics'!A:A,MATCH(PolicyLevers!$C119,'Policy Characteristics'!$C:$C,0))</f>
        <v>Transportation</v>
      </c>
      <c r="B119" s="356" t="str">
        <f>INDEX('Policy Characteristics'!B:B,MATCH(PolicyLevers!$C119,'Policy Characteristics'!$C:$C,0))</f>
        <v>Mode Shifting</v>
      </c>
      <c r="C119" s="191" t="str">
        <f t="shared" si="7"/>
        <v>Percent of Travel Demand Shifted to Other Modes or Eliminated</v>
      </c>
      <c r="D119" s="186" t="s">
        <v>388</v>
      </c>
      <c r="E119" s="186" t="s">
        <v>362</v>
      </c>
      <c r="F119" s="186" t="s">
        <v>389</v>
      </c>
      <c r="G119" s="186" t="s">
        <v>410</v>
      </c>
      <c r="H119" s="43">
        <v>853</v>
      </c>
      <c r="I119" s="363" t="s">
        <v>332</v>
      </c>
      <c r="J119" s="191" t="str">
        <f>INDEX('Policy Characteristics'!D:D,MATCH(PolicyLevers!$C119,'Policy Characteristics'!$C:$C,0))</f>
        <v>Mode Shifting</v>
      </c>
      <c r="K119" s="253" t="str">
        <f>INDEX('Policy Characteristics'!E:E,MATCH(PolicyLevers!$C119,'Policy Characteristics'!$C:$C,0))</f>
        <v>trans mode shifting</v>
      </c>
      <c r="L119" s="192">
        <f>INDEX('Policy Characteristics'!F:F,MATCH(PolicyLevers!$C119,'Policy Characteristics'!$C:$C,0))</f>
        <v>0</v>
      </c>
      <c r="M119" s="192">
        <f>INDEX('Policy Characteristics'!G:G,MATCH(PolicyLevers!$C119,'Policy Characteristics'!$C:$C,0))</f>
        <v>0.26</v>
      </c>
      <c r="N119" s="253">
        <f>INDEX('Policy Characteristics'!H:H,MATCH(PolicyLevers!$C119,'Policy Characteristics'!$C:$C,0))</f>
        <v>0.01</v>
      </c>
      <c r="O119" s="254" t="str">
        <f>INDEX('Policy Characteristics'!I:I,MATCH(PolicyLevers!$C119,'Policy Characteristics'!$C:$C,0))</f>
        <v>% of trips shifted</v>
      </c>
      <c r="P119" s="215" t="str">
        <f>INDEX('Policy Characteristics'!J:J,MATCH(PolicyLevers!$C119,'Policy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9" s="254" t="str">
        <f>INDEX('Policy Characteristics'!K:K,MATCH(PolicyLevers!$C119,'Policy Characteristics'!$C:$C,0))</f>
        <v>transportation-sector-main.html#tdm</v>
      </c>
      <c r="R119" s="254" t="str">
        <f>INDEX('Policy Characteristics'!L:L,MATCH(PolicyLevers!$C119,'Policy Characteristics'!$C:$C,0))</f>
        <v>transportation-demand-management.html</v>
      </c>
      <c r="S119" s="218" t="str">
        <f>INDEX('Policy Characteristics'!M:M,MATCH(PolicyLevers!$C119,'Policy Characteristics'!$C:$C,0))</f>
        <v>International Energy Agency, 2009, "Transport, Energy and CO2: Moving toward Sustainability", http://www.iea.org/publications/freepublications/publication/transport2009.pdf</v>
      </c>
      <c r="T119" s="186">
        <f>INDEX('Policy Characteristics'!N:N,MATCH(PolicyLevers!$C119,'Policy Characteristics'!$C:$C,0))</f>
        <v>0</v>
      </c>
      <c r="U119" s="183">
        <f>INDEX('Policy Characteristics'!O:O,MATCH(PolicyLevers!$C119,'Policy Characteristics'!$C:$C,0))</f>
        <v>0</v>
      </c>
    </row>
    <row r="120" spans="1:21" x14ac:dyDescent="0.25">
      <c r="A120" s="352" t="str">
        <f>INDEX('Policy Characteristics'!A:A,MATCH(PolicyLevers!$C120,'Policy Characteristics'!$C:$C,0))</f>
        <v>Transportation</v>
      </c>
      <c r="B120" s="356" t="str">
        <f>INDEX('Policy Characteristics'!B:B,MATCH(PolicyLevers!$C120,'Policy Characteristics'!$C:$C,0))</f>
        <v>Mode Shifting</v>
      </c>
      <c r="C120" s="191" t="str">
        <f t="shared" si="7"/>
        <v>Percent of Travel Demand Shifted to Other Modes or Eliminated</v>
      </c>
      <c r="D120" s="186" t="s">
        <v>396</v>
      </c>
      <c r="E120" s="186" t="s">
        <v>307</v>
      </c>
      <c r="F120" s="186" t="s">
        <v>397</v>
      </c>
      <c r="G120" s="186" t="s">
        <v>307</v>
      </c>
      <c r="H120" s="43">
        <v>854</v>
      </c>
      <c r="I120" s="363" t="s">
        <v>332</v>
      </c>
      <c r="J120" s="191" t="str">
        <f>INDEX('Policy Characteristics'!D:D,MATCH(PolicyLevers!$C120,'Policy Characteristics'!$C:$C,0))</f>
        <v>Mode Shifting</v>
      </c>
      <c r="K120" s="253" t="str">
        <f>INDEX('Policy Characteristics'!E:E,MATCH(PolicyLevers!$C120,'Policy Characteristics'!$C:$C,0))</f>
        <v>trans mode shifting</v>
      </c>
      <c r="L120" s="192">
        <f>INDEX('Policy Characteristics'!F:F,MATCH(PolicyLevers!$C120,'Policy Characteristics'!$C:$C,0))</f>
        <v>0</v>
      </c>
      <c r="M120" s="192">
        <f>INDEX('Policy Characteristics'!G:G,MATCH(PolicyLevers!$C120,'Policy Characteristics'!$C:$C,0))</f>
        <v>0.26</v>
      </c>
      <c r="N120" s="253">
        <f>INDEX('Policy Characteristics'!H:H,MATCH(PolicyLevers!$C120,'Policy Characteristics'!$C:$C,0))</f>
        <v>0.01</v>
      </c>
      <c r="O120" s="254" t="str">
        <f>INDEX('Policy Characteristics'!I:I,MATCH(PolicyLevers!$C120,'Policy Characteristics'!$C:$C,0))</f>
        <v>% of trips shifted</v>
      </c>
      <c r="P120" s="215" t="str">
        <f>INDEX('Policy Characteristics'!J:J,MATCH(PolicyLevers!$C120,'Policy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0" s="254" t="str">
        <f>INDEX('Policy Characteristics'!K:K,MATCH(PolicyLevers!$C120,'Policy Characteristics'!$C:$C,0))</f>
        <v>transportation-sector-main.html#tdm</v>
      </c>
      <c r="R120" s="254" t="str">
        <f>INDEX('Policy Characteristics'!L:L,MATCH(PolicyLevers!$C120,'Policy Characteristics'!$C:$C,0))</f>
        <v>transportation-demand-management.html</v>
      </c>
      <c r="S120" s="218" t="str">
        <f>INDEX('Policy Characteristics'!M:M,MATCH(PolicyLevers!$C120,'Policy Characteristics'!$C:$C,0))</f>
        <v>International Energy Agency, 2009, "Transport, Energy and CO2: Moving toward Sustainability", http://www.iea.org/publications/freepublications/publication/transport2009.pdf</v>
      </c>
      <c r="T120" s="186">
        <f>INDEX('Policy Characteristics'!N:N,MATCH(PolicyLevers!$C120,'Policy Characteristics'!$C:$C,0))</f>
        <v>0</v>
      </c>
      <c r="U120" s="183">
        <f>INDEX('Policy Characteristics'!O:O,MATCH(PolicyLevers!$C120,'Policy Characteristics'!$C:$C,0))</f>
        <v>0</v>
      </c>
    </row>
    <row r="121" spans="1:21" x14ac:dyDescent="0.25">
      <c r="A121" s="352" t="str">
        <f>INDEX('Policy Characteristics'!A:A,MATCH(PolicyLevers!$C121,'Policy Characteristics'!$C:$C,0))</f>
        <v>Transportation</v>
      </c>
      <c r="B121" s="356" t="str">
        <f>INDEX('Policy Characteristics'!B:B,MATCH(PolicyLevers!$C121,'Policy Characteristics'!$C:$C,0))</f>
        <v>Mode Shifting</v>
      </c>
      <c r="C121" s="191" t="str">
        <f t="shared" si="7"/>
        <v>Percent of Travel Demand Shifted to Other Modes or Eliminated</v>
      </c>
      <c r="D121" s="186" t="s">
        <v>396</v>
      </c>
      <c r="E121" s="186" t="s">
        <v>334</v>
      </c>
      <c r="F121" s="186" t="s">
        <v>397</v>
      </c>
      <c r="G121" s="186" t="s">
        <v>334</v>
      </c>
      <c r="H121" s="43">
        <v>855</v>
      </c>
      <c r="I121" s="358" t="s">
        <v>310</v>
      </c>
      <c r="J121" s="191" t="str">
        <f>INDEX('Policy Characteristics'!D:D,MATCH(PolicyLevers!$C121,'Policy Characteristics'!$C:$C,0))</f>
        <v>Mode Shifting</v>
      </c>
      <c r="K121" s="191" t="str">
        <f>INDEX('Policy Characteristics'!E:E,MATCH(PolicyLevers!$C121,'Policy Characteristics'!$C:$C,0))</f>
        <v>trans mode shifting</v>
      </c>
      <c r="L121" s="192">
        <f>INDEX('Policy Characteristics'!F:F,MATCH(PolicyLevers!$C121,'Policy Characteristics'!$C:$C,0))</f>
        <v>0</v>
      </c>
      <c r="M121" s="206">
        <f>INDEX('Policy Characteristics'!G:G,MATCH(PolicyLevers!$C121,'Policy Characteristics'!$C:$C,0))</f>
        <v>0.26</v>
      </c>
      <c r="N121" s="253">
        <f>INDEX('Policy Characteristics'!H:H,MATCH(PolicyLevers!$C121,'Policy Characteristics'!$C:$C,0))</f>
        <v>0.01</v>
      </c>
      <c r="O121" s="254" t="str">
        <f>INDEX('Policy Characteristics'!I:I,MATCH(PolicyLevers!$C121,'Policy Characteristics'!$C:$C,0))</f>
        <v>% of trips shifted</v>
      </c>
      <c r="P121" s="215" t="str">
        <f>INDEX('Policy Characteristics'!J:J,MATCH(PolicyLevers!$C121,'Policy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1" s="254" t="str">
        <f>INDEX('Policy Characteristics'!K:K,MATCH(PolicyLevers!$C121,'Policy Characteristics'!$C:$C,0))</f>
        <v>transportation-sector-main.html#tdm</v>
      </c>
      <c r="R121" s="254" t="str">
        <f>INDEX('Policy Characteristics'!L:L,MATCH(PolicyLevers!$C121,'Policy Characteristics'!$C:$C,0))</f>
        <v>transportation-demand-management.html</v>
      </c>
      <c r="S121" s="218" t="str">
        <f>INDEX('Policy Characteristics'!M:M,MATCH(PolicyLevers!$C121,'Policy Characteristics'!$C:$C,0))</f>
        <v>International Energy Agency, 2009, "Transport, Energy and CO2: Moving toward Sustainability", http://www.iea.org/publications/freepublications/publication/transport2009.pdf</v>
      </c>
      <c r="T121" s="186">
        <f>INDEX('Policy Characteristics'!N:N,MATCH(PolicyLevers!$C121,'Policy Characteristics'!$C:$C,0))</f>
        <v>0</v>
      </c>
      <c r="U121" s="183">
        <f>INDEX('Policy Characteristics'!O:O,MATCH(PolicyLevers!$C121,'Policy Characteristics'!$C:$C,0))</f>
        <v>0</v>
      </c>
    </row>
    <row r="122" spans="1:21" x14ac:dyDescent="0.25">
      <c r="A122" s="352" t="str">
        <f>INDEX('Policy Characteristics'!A:A,MATCH(PolicyLevers!$C122,'Policy Characteristics'!$C:$C,0))</f>
        <v>Transportation</v>
      </c>
      <c r="B122" s="356" t="str">
        <f>INDEX('Policy Characteristics'!B:B,MATCH(PolicyLevers!$C122,'Policy Characteristics'!$C:$C,0))</f>
        <v>Mode Shifting</v>
      </c>
      <c r="C122" s="191" t="str">
        <f t="shared" si="7"/>
        <v>Percent of Travel Demand Shifted to Other Modes or Eliminated</v>
      </c>
      <c r="D122" s="186" t="s">
        <v>396</v>
      </c>
      <c r="E122" s="186" t="s">
        <v>343</v>
      </c>
      <c r="F122" s="186" t="s">
        <v>397</v>
      </c>
      <c r="G122" s="186" t="s">
        <v>402</v>
      </c>
      <c r="H122" s="43">
        <v>856</v>
      </c>
      <c r="I122" s="363" t="s">
        <v>332</v>
      </c>
      <c r="J122" s="191" t="str">
        <f>INDEX('Policy Characteristics'!D:D,MATCH(PolicyLevers!$C122,'Policy Characteristics'!$C:$C,0))</f>
        <v>Mode Shifting</v>
      </c>
      <c r="K122" s="253" t="str">
        <f>INDEX('Policy Characteristics'!E:E,MATCH(PolicyLevers!$C122,'Policy Characteristics'!$C:$C,0))</f>
        <v>trans mode shifting</v>
      </c>
      <c r="L122" s="192">
        <f>INDEX('Policy Characteristics'!F:F,MATCH(PolicyLevers!$C122,'Policy Characteristics'!$C:$C,0))</f>
        <v>0</v>
      </c>
      <c r="M122" s="192">
        <f>INDEX('Policy Characteristics'!G:G,MATCH(PolicyLevers!$C122,'Policy Characteristics'!$C:$C,0))</f>
        <v>0.26</v>
      </c>
      <c r="N122" s="253">
        <f>INDEX('Policy Characteristics'!H:H,MATCH(PolicyLevers!$C122,'Policy Characteristics'!$C:$C,0))</f>
        <v>0.01</v>
      </c>
      <c r="O122" s="254" t="str">
        <f>INDEX('Policy Characteristics'!I:I,MATCH(PolicyLevers!$C122,'Policy Characteristics'!$C:$C,0))</f>
        <v>% of trips shifted</v>
      </c>
      <c r="P122" s="215" t="str">
        <f>INDEX('Policy Characteristics'!J:J,MATCH(PolicyLevers!$C122,'Policy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2" s="254" t="str">
        <f>INDEX('Policy Characteristics'!K:K,MATCH(PolicyLevers!$C122,'Policy Characteristics'!$C:$C,0))</f>
        <v>transportation-sector-main.html#tdm</v>
      </c>
      <c r="R122" s="254" t="str">
        <f>INDEX('Policy Characteristics'!L:L,MATCH(PolicyLevers!$C122,'Policy Characteristics'!$C:$C,0))</f>
        <v>transportation-demand-management.html</v>
      </c>
      <c r="S122" s="218" t="str">
        <f>INDEX('Policy Characteristics'!M:M,MATCH(PolicyLevers!$C122,'Policy Characteristics'!$C:$C,0))</f>
        <v>International Energy Agency, 2009, "Transport, Energy and CO2: Moving toward Sustainability", http://www.iea.org/publications/freepublications/publication/transport2009.pdf</v>
      </c>
      <c r="T122" s="186">
        <f>INDEX('Policy Characteristics'!N:N,MATCH(PolicyLevers!$C122,'Policy Characteristics'!$C:$C,0))</f>
        <v>0</v>
      </c>
      <c r="U122" s="183">
        <f>INDEX('Policy Characteristics'!O:O,MATCH(PolicyLevers!$C122,'Policy Characteristics'!$C:$C,0))</f>
        <v>0</v>
      </c>
    </row>
    <row r="123" spans="1:21" x14ac:dyDescent="0.25">
      <c r="A123" s="352" t="str">
        <f>INDEX('Policy Characteristics'!A:A,MATCH(PolicyLevers!$C123,'Policy Characteristics'!$C:$C,0))</f>
        <v>Transportation</v>
      </c>
      <c r="B123" s="356" t="str">
        <f>INDEX('Policy Characteristics'!B:B,MATCH(PolicyLevers!$C123,'Policy Characteristics'!$C:$C,0))</f>
        <v>Mode Shifting</v>
      </c>
      <c r="C123" s="191" t="str">
        <f t="shared" si="7"/>
        <v>Percent of Travel Demand Shifted to Other Modes or Eliminated</v>
      </c>
      <c r="D123" s="186" t="s">
        <v>396</v>
      </c>
      <c r="E123" s="186" t="s">
        <v>346</v>
      </c>
      <c r="F123" s="186" t="s">
        <v>397</v>
      </c>
      <c r="G123" s="186" t="s">
        <v>405</v>
      </c>
      <c r="H123" s="43">
        <v>857</v>
      </c>
      <c r="I123" s="363" t="s">
        <v>332</v>
      </c>
      <c r="J123" s="191" t="str">
        <f>INDEX('Policy Characteristics'!D:D,MATCH(PolicyLevers!$C123,'Policy Characteristics'!$C:$C,0))</f>
        <v>Mode Shifting</v>
      </c>
      <c r="K123" s="253" t="str">
        <f>INDEX('Policy Characteristics'!E:E,MATCH(PolicyLevers!$C123,'Policy Characteristics'!$C:$C,0))</f>
        <v>trans mode shifting</v>
      </c>
      <c r="L123" s="192">
        <f>INDEX('Policy Characteristics'!F:F,MATCH(PolicyLevers!$C123,'Policy Characteristics'!$C:$C,0))</f>
        <v>0</v>
      </c>
      <c r="M123" s="192">
        <f>INDEX('Policy Characteristics'!G:G,MATCH(PolicyLevers!$C123,'Policy Characteristics'!$C:$C,0))</f>
        <v>0.26</v>
      </c>
      <c r="N123" s="253">
        <f>INDEX('Policy Characteristics'!H:H,MATCH(PolicyLevers!$C123,'Policy Characteristics'!$C:$C,0))</f>
        <v>0.01</v>
      </c>
      <c r="O123" s="254" t="str">
        <f>INDEX('Policy Characteristics'!I:I,MATCH(PolicyLevers!$C123,'Policy Characteristics'!$C:$C,0))</f>
        <v>% of trips shifted</v>
      </c>
      <c r="P123" s="215" t="str">
        <f>INDEX('Policy Characteristics'!J:J,MATCH(PolicyLevers!$C123,'Policy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3" s="254" t="str">
        <f>INDEX('Policy Characteristics'!K:K,MATCH(PolicyLevers!$C123,'Policy Characteristics'!$C:$C,0))</f>
        <v>transportation-sector-main.html#tdm</v>
      </c>
      <c r="R123" s="254" t="str">
        <f>INDEX('Policy Characteristics'!L:L,MATCH(PolicyLevers!$C123,'Policy Characteristics'!$C:$C,0))</f>
        <v>transportation-demand-management.html</v>
      </c>
      <c r="S123" s="218" t="str">
        <f>INDEX('Policy Characteristics'!M:M,MATCH(PolicyLevers!$C123,'Policy Characteristics'!$C:$C,0))</f>
        <v>International Energy Agency, 2009, "Transport, Energy and CO2: Moving toward Sustainability", http://www.iea.org/publications/freepublications/publication/transport2009.pdf</v>
      </c>
      <c r="T123" s="186">
        <f>INDEX('Policy Characteristics'!N:N,MATCH(PolicyLevers!$C123,'Policy Characteristics'!$C:$C,0))</f>
        <v>0</v>
      </c>
      <c r="U123" s="183">
        <f>INDEX('Policy Characteristics'!O:O,MATCH(PolicyLevers!$C123,'Policy Characteristics'!$C:$C,0))</f>
        <v>0</v>
      </c>
    </row>
    <row r="124" spans="1:21" x14ac:dyDescent="0.25">
      <c r="A124" s="352" t="str">
        <f>INDEX('Policy Characteristics'!A:A,MATCH(PolicyLevers!$C124,'Policy Characteristics'!$C:$C,0))</f>
        <v>Transportation</v>
      </c>
      <c r="B124" s="356" t="str">
        <f>INDEX('Policy Characteristics'!B:B,MATCH(PolicyLevers!$C124,'Policy Characteristics'!$C:$C,0))</f>
        <v>Mode Shifting</v>
      </c>
      <c r="C124" s="191" t="str">
        <f t="shared" si="7"/>
        <v>Percent of Travel Demand Shifted to Other Modes or Eliminated</v>
      </c>
      <c r="D124" s="186" t="s">
        <v>396</v>
      </c>
      <c r="E124" s="186" t="s">
        <v>354</v>
      </c>
      <c r="F124" s="186" t="s">
        <v>397</v>
      </c>
      <c r="G124" s="186" t="s">
        <v>406</v>
      </c>
      <c r="H124" s="43">
        <v>858</v>
      </c>
      <c r="I124" s="363" t="s">
        <v>332</v>
      </c>
      <c r="J124" s="191" t="str">
        <f>INDEX('Policy Characteristics'!D:D,MATCH(PolicyLevers!$C124,'Policy Characteristics'!$C:$C,0))</f>
        <v>Mode Shifting</v>
      </c>
      <c r="K124" s="253" t="str">
        <f>INDEX('Policy Characteristics'!E:E,MATCH(PolicyLevers!$C124,'Policy Characteristics'!$C:$C,0))</f>
        <v>trans mode shifting</v>
      </c>
      <c r="L124" s="192">
        <f>INDEX('Policy Characteristics'!F:F,MATCH(PolicyLevers!$C124,'Policy Characteristics'!$C:$C,0))</f>
        <v>0</v>
      </c>
      <c r="M124" s="192">
        <f>INDEX('Policy Characteristics'!G:G,MATCH(PolicyLevers!$C124,'Policy Characteristics'!$C:$C,0))</f>
        <v>0.26</v>
      </c>
      <c r="N124" s="253">
        <f>INDEX('Policy Characteristics'!H:H,MATCH(PolicyLevers!$C124,'Policy Characteristics'!$C:$C,0))</f>
        <v>0.01</v>
      </c>
      <c r="O124" s="254" t="str">
        <f>INDEX('Policy Characteristics'!I:I,MATCH(PolicyLevers!$C124,'Policy Characteristics'!$C:$C,0))</f>
        <v>% of trips shifted</v>
      </c>
      <c r="P124" s="215" t="str">
        <f>INDEX('Policy Characteristics'!J:J,MATCH(PolicyLevers!$C124,'Policy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4" s="254" t="str">
        <f>INDEX('Policy Characteristics'!K:K,MATCH(PolicyLevers!$C124,'Policy Characteristics'!$C:$C,0))</f>
        <v>transportation-sector-main.html#tdm</v>
      </c>
      <c r="R124" s="254" t="str">
        <f>INDEX('Policy Characteristics'!L:L,MATCH(PolicyLevers!$C124,'Policy Characteristics'!$C:$C,0))</f>
        <v>transportation-demand-management.html</v>
      </c>
      <c r="S124" s="218" t="str">
        <f>INDEX('Policy Characteristics'!M:M,MATCH(PolicyLevers!$C124,'Policy Characteristics'!$C:$C,0))</f>
        <v>International Energy Agency, 2009, "Transport, Energy and CO2: Moving toward Sustainability", http://www.iea.org/publications/freepublications/publication/transport2009.pdf</v>
      </c>
      <c r="T124" s="186">
        <f>INDEX('Policy Characteristics'!N:N,MATCH(PolicyLevers!$C124,'Policy Characteristics'!$C:$C,0))</f>
        <v>0</v>
      </c>
      <c r="U124" s="183">
        <f>INDEX('Policy Characteristics'!O:O,MATCH(PolicyLevers!$C124,'Policy Characteristics'!$C:$C,0))</f>
        <v>0</v>
      </c>
    </row>
    <row r="125" spans="1:21" x14ac:dyDescent="0.25">
      <c r="A125" s="352" t="str">
        <f>INDEX('Policy Characteristics'!A:A,MATCH(PolicyLevers!$C125,'Policy Characteristics'!$C:$C,0))</f>
        <v>Transportation</v>
      </c>
      <c r="B125" s="356" t="str">
        <f>INDEX('Policy Characteristics'!B:B,MATCH(PolicyLevers!$C125,'Policy Characteristics'!$C:$C,0))</f>
        <v>Mode Shifting</v>
      </c>
      <c r="C125" s="191" t="str">
        <f t="shared" si="7"/>
        <v>Percent of Travel Demand Shifted to Other Modes or Eliminated</v>
      </c>
      <c r="D125" s="186" t="s">
        <v>396</v>
      </c>
      <c r="E125" s="186" t="s">
        <v>362</v>
      </c>
      <c r="F125" s="186" t="s">
        <v>397</v>
      </c>
      <c r="G125" s="186" t="s">
        <v>410</v>
      </c>
      <c r="H125" s="43">
        <v>859</v>
      </c>
      <c r="I125" s="363" t="s">
        <v>332</v>
      </c>
      <c r="J125" s="191" t="str">
        <f>INDEX('Policy Characteristics'!D:D,MATCH(PolicyLevers!$C125,'Policy Characteristics'!$C:$C,0))</f>
        <v>Mode Shifting</v>
      </c>
      <c r="K125" s="253" t="str">
        <f>INDEX('Policy Characteristics'!E:E,MATCH(PolicyLevers!$C125,'Policy Characteristics'!$C:$C,0))</f>
        <v>trans mode shifting</v>
      </c>
      <c r="L125" s="192">
        <f>INDEX('Policy Characteristics'!F:F,MATCH(PolicyLevers!$C125,'Policy Characteristics'!$C:$C,0))</f>
        <v>0</v>
      </c>
      <c r="M125" s="192">
        <f>INDEX('Policy Characteristics'!G:G,MATCH(PolicyLevers!$C125,'Policy Characteristics'!$C:$C,0))</f>
        <v>0.26</v>
      </c>
      <c r="N125" s="253">
        <f>INDEX('Policy Characteristics'!H:H,MATCH(PolicyLevers!$C125,'Policy Characteristics'!$C:$C,0))</f>
        <v>0.01</v>
      </c>
      <c r="O125" s="254" t="str">
        <f>INDEX('Policy Characteristics'!I:I,MATCH(PolicyLevers!$C125,'Policy Characteristics'!$C:$C,0))</f>
        <v>% of trips shifted</v>
      </c>
      <c r="P125" s="215" t="str">
        <f>INDEX('Policy Characteristics'!J:J,MATCH(PolicyLevers!$C125,'Policy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5" s="254" t="str">
        <f>INDEX('Policy Characteristics'!K:K,MATCH(PolicyLevers!$C125,'Policy Characteristics'!$C:$C,0))</f>
        <v>transportation-sector-main.html#tdm</v>
      </c>
      <c r="R125" s="254" t="str">
        <f>INDEX('Policy Characteristics'!L:L,MATCH(PolicyLevers!$C125,'Policy Characteristics'!$C:$C,0))</f>
        <v>transportation-demand-management.html</v>
      </c>
      <c r="S125" s="218" t="str">
        <f>INDEX('Policy Characteristics'!M:M,MATCH(PolicyLevers!$C125,'Policy Characteristics'!$C:$C,0))</f>
        <v>International Energy Agency, 2009, "Transport, Energy and CO2: Moving toward Sustainability", http://www.iea.org/publications/freepublications/publication/transport2009.pdf</v>
      </c>
      <c r="T125" s="186">
        <f>INDEX('Policy Characteristics'!N:N,MATCH(PolicyLevers!$C125,'Policy Characteristics'!$C:$C,0))</f>
        <v>0</v>
      </c>
      <c r="U125" s="183">
        <f>INDEX('Policy Characteristics'!O:O,MATCH(PolicyLevers!$C125,'Policy Characteristics'!$C:$C,0))</f>
        <v>0</v>
      </c>
    </row>
    <row r="126" spans="1:21" x14ac:dyDescent="0.25">
      <c r="A126" s="352" t="str">
        <f>INDEX('Policy Characteristics'!A:A,MATCH(PolicyLevers!$C126,'Policy Characteristics'!$C:$C,0))</f>
        <v>Buildings and Appliances</v>
      </c>
      <c r="B126" s="357" t="str">
        <f>INDEX('Policy Characteristics'!B:B,MATCH(PolicyLevers!$C126,'Policy Characteristics'!$C:$C,0))</f>
        <v>Building Component Electrification</v>
      </c>
      <c r="C126" s="183" t="s">
        <v>492</v>
      </c>
      <c r="D126" s="186" t="s">
        <v>493</v>
      </c>
      <c r="E126" s="186" t="s">
        <v>494</v>
      </c>
      <c r="F126" s="186" t="s">
        <v>495</v>
      </c>
      <c r="G126" s="186" t="s">
        <v>496</v>
      </c>
      <c r="H126" s="43">
        <v>435</v>
      </c>
      <c r="I126" s="358" t="s">
        <v>310</v>
      </c>
      <c r="J126" s="183" t="str">
        <f>INDEX('Policy Characteristics'!D:D,MATCH(PolicyLevers!$C126,'Policy Characteristics'!$C:$C,0))</f>
        <v>Building Component Electrification</v>
      </c>
      <c r="K126" s="183" t="str">
        <f>INDEX('Policy Characteristics'!E:E,MATCH(PolicyLevers!$C126,'Policy Characteristics'!$C:$C,0))</f>
        <v>bldgs new component fuel shifting</v>
      </c>
      <c r="L126" s="205">
        <f>INDEX('Policy Characteristics'!F:F,MATCH(PolicyLevers!$C126,'Policy Characteristics'!$C:$C,0))</f>
        <v>0</v>
      </c>
      <c r="M126" s="205">
        <f>INDEX('Policy Characteristics'!G:G,MATCH(PolicyLevers!$C126,'Policy Characteristics'!$C:$C,0))</f>
        <v>1</v>
      </c>
      <c r="N126" s="252">
        <f>INDEX('Policy Characteristics'!H:H,MATCH(PolicyLevers!$C126,'Policy Characteristics'!$C:$C,0))</f>
        <v>0.01</v>
      </c>
      <c r="O126" s="186" t="str">
        <f>INDEX('Policy Characteristics'!I:I,MATCH(PolicyLevers!$C126,'Policy Characteristics'!$C:$C,0))</f>
        <v>% of newly sold non-electric building components</v>
      </c>
      <c r="P126" s="219" t="e">
        <f>INDEX('Policy Characteristics'!J:J,MATCH(PolicyLevers!$C126,'Policy Characteristics'!$C:$C,0))</f>
        <v>#N/A</v>
      </c>
      <c r="Q126" s="186" t="str">
        <f>INDEX('Policy Characteristics'!K:K,MATCH(PolicyLevers!$C126,'Policy Characteristics'!$C:$C,0))</f>
        <v>buildings-sector-main.html#component-elec</v>
      </c>
      <c r="R126" s="193" t="str">
        <f>INDEX('Policy Characteristics'!L:L,MATCH(PolicyLevers!$C126,'Policy Characteristics'!$C:$C,0))</f>
        <v>building-component-electrification.html</v>
      </c>
      <c r="S126" s="207">
        <f>INDEX('Policy Characteristics'!M:M,MATCH(PolicyLevers!$C126,'Policy Characteristics'!$C:$C,0))</f>
        <v>0</v>
      </c>
      <c r="T126" s="186">
        <f>INDEX('Policy Characteristics'!N:N,MATCH(PolicyLevers!$C126,'Policy Characteristics'!$C:$C,0))</f>
        <v>0</v>
      </c>
      <c r="U126" s="183" t="str">
        <f>INDEX('Policy Characteristics'!O:O,MATCH(PolicyLevers!$C126,'Policy Characteristics'!$C:$C,0))</f>
        <v>BCEU</v>
      </c>
    </row>
    <row r="127" spans="1:21" x14ac:dyDescent="0.25">
      <c r="A127" s="352" t="str">
        <f>INDEX('Policy Characteristics'!A:A,MATCH(PolicyLevers!$C127,'Policy Characteristics'!$C:$C,0))</f>
        <v>Buildings and Appliances</v>
      </c>
      <c r="B127" s="356" t="str">
        <f>INDEX('Policy Characteristics'!B:B,MATCH(PolicyLevers!$C127,'Policy Characteristics'!$C:$C,0))</f>
        <v>Building Component Electrification</v>
      </c>
      <c r="C127" s="191" t="str">
        <f t="shared" ref="C127:C139" si="8">C$126</f>
        <v>Fraction of New Bldg Components Shifted to Other Fuels</v>
      </c>
      <c r="D127" s="186" t="s">
        <v>501</v>
      </c>
      <c r="E127" s="186" t="s">
        <v>494</v>
      </c>
      <c r="F127" s="186" t="s">
        <v>495</v>
      </c>
      <c r="G127" s="186" t="s">
        <v>502</v>
      </c>
      <c r="H127" s="43">
        <v>436</v>
      </c>
      <c r="I127" s="358" t="s">
        <v>332</v>
      </c>
      <c r="J127" s="191" t="str">
        <f>INDEX('Policy Characteristics'!D:D,MATCH(PolicyLevers!$C127,'Policy Characteristics'!$C:$C,0))</f>
        <v>Building Component Electrification</v>
      </c>
      <c r="K127" s="191" t="str">
        <f>INDEX('Policy Characteristics'!E:E,MATCH(PolicyLevers!$C127,'Policy Characteristics'!$C:$C,0))</f>
        <v>bldgs new component fuel shifting</v>
      </c>
      <c r="L127" s="192">
        <f>INDEX('Policy Characteristics'!F:F,MATCH(PolicyLevers!$C127,'Policy Characteristics'!$C:$C,0))</f>
        <v>0</v>
      </c>
      <c r="M127" s="192">
        <f>INDEX('Policy Characteristics'!G:G,MATCH(PolicyLevers!$C127,'Policy Characteristics'!$C:$C,0))</f>
        <v>1</v>
      </c>
      <c r="N127" s="253">
        <f>INDEX('Policy Characteristics'!H:H,MATCH(PolicyLevers!$C127,'Policy Characteristics'!$C:$C,0))</f>
        <v>0.01</v>
      </c>
      <c r="O127" s="254" t="str">
        <f>INDEX('Policy Characteristics'!I:I,MATCH(PolicyLevers!$C127,'Policy Characteristics'!$C:$C,0))</f>
        <v>% of newly sold non-electric building components</v>
      </c>
      <c r="P127" s="188" t="e">
        <f>INDEX('Policy Characteristics'!J:J,MATCH(PolicyLevers!$C127,'Policy Characteristics'!$C:$C,0))</f>
        <v>#N/A</v>
      </c>
      <c r="Q127" s="254" t="str">
        <f>INDEX('Policy Characteristics'!K:K,MATCH(PolicyLevers!$C127,'Policy Characteristics'!$C:$C,0))</f>
        <v>buildings-sector-main.html#component-elec</v>
      </c>
      <c r="R127" s="254" t="str">
        <f>INDEX('Policy Characteristics'!L:L,MATCH(PolicyLevers!$C127,'Policy Characteristics'!$C:$C,0))</f>
        <v>building-component-electrification.html</v>
      </c>
      <c r="S127" s="218">
        <f>INDEX('Policy Characteristics'!M:M,MATCH(PolicyLevers!$C127,'Policy Characteristics'!$C:$C,0))</f>
        <v>0</v>
      </c>
      <c r="T127" s="217">
        <f>INDEX('Policy Characteristics'!N:N,MATCH(PolicyLevers!$C127,'Policy Characteristics'!$C:$C,0))</f>
        <v>0</v>
      </c>
      <c r="U127" s="183" t="str">
        <f>INDEX('Policy Characteristics'!O:O,MATCH(PolicyLevers!$C127,'Policy Characteristics'!$C:$C,0))</f>
        <v>BCEU</v>
      </c>
    </row>
    <row r="128" spans="1:21" x14ac:dyDescent="0.25">
      <c r="A128" s="352" t="str">
        <f>INDEX('Policy Characteristics'!A:A,MATCH(PolicyLevers!$C128,'Policy Characteristics'!$C:$C,0))</f>
        <v>Buildings and Appliances</v>
      </c>
      <c r="B128" s="356" t="str">
        <f>INDEX('Policy Characteristics'!B:B,MATCH(PolicyLevers!$C128,'Policy Characteristics'!$C:$C,0))</f>
        <v>Building Component Electrification</v>
      </c>
      <c r="C128" s="191" t="str">
        <f t="shared" si="8"/>
        <v>Fraction of New Bldg Components Shifted to Other Fuels</v>
      </c>
      <c r="D128" s="186" t="s">
        <v>503</v>
      </c>
      <c r="E128" s="186" t="s">
        <v>494</v>
      </c>
      <c r="F128" s="186" t="s">
        <v>495</v>
      </c>
      <c r="G128" s="186" t="s">
        <v>504</v>
      </c>
      <c r="H128" s="43">
        <v>437</v>
      </c>
      <c r="I128" s="358" t="s">
        <v>332</v>
      </c>
      <c r="J128" s="191" t="str">
        <f>INDEX('Policy Characteristics'!D:D,MATCH(PolicyLevers!$C128,'Policy Characteristics'!$C:$C,0))</f>
        <v>Building Component Electrification</v>
      </c>
      <c r="K128" s="191" t="str">
        <f>INDEX('Policy Characteristics'!E:E,MATCH(PolicyLevers!$C128,'Policy Characteristics'!$C:$C,0))</f>
        <v>bldgs new component fuel shifting</v>
      </c>
      <c r="L128" s="191">
        <f>INDEX('Policy Characteristics'!F:F,MATCH(PolicyLevers!$C128,'Policy Characteristics'!$C:$C,0))</f>
        <v>0</v>
      </c>
      <c r="M128" s="192">
        <f>INDEX('Policy Characteristics'!G:G,MATCH(PolicyLevers!$C128,'Policy Characteristics'!$C:$C,0))</f>
        <v>1</v>
      </c>
      <c r="N128" s="253">
        <f>INDEX('Policy Characteristics'!H:H,MATCH(PolicyLevers!$C128,'Policy Characteristics'!$C:$C,0))</f>
        <v>0.01</v>
      </c>
      <c r="O128" s="254" t="str">
        <f>INDEX('Policy Characteristics'!I:I,MATCH(PolicyLevers!$C128,'Policy Characteristics'!$C:$C,0))</f>
        <v>% of newly sold non-electric building components</v>
      </c>
      <c r="P128" s="188" t="e">
        <f>INDEX('Policy Characteristics'!J:J,MATCH(PolicyLevers!$C128,'Policy Characteristics'!$C:$C,0))</f>
        <v>#N/A</v>
      </c>
      <c r="Q128" s="254" t="str">
        <f>INDEX('Policy Characteristics'!K:K,MATCH(PolicyLevers!$C128,'Policy Characteristics'!$C:$C,0))</f>
        <v>buildings-sector-main.html#component-elec</v>
      </c>
      <c r="R128" s="254" t="str">
        <f>INDEX('Policy Characteristics'!L:L,MATCH(PolicyLevers!$C128,'Policy Characteristics'!$C:$C,0))</f>
        <v>building-component-electrification.html</v>
      </c>
      <c r="S128" s="218">
        <f>INDEX('Policy Characteristics'!M:M,MATCH(PolicyLevers!$C128,'Policy Characteristics'!$C:$C,0))</f>
        <v>0</v>
      </c>
      <c r="T128" s="217">
        <f>INDEX('Policy Characteristics'!N:N,MATCH(PolicyLevers!$C128,'Policy Characteristics'!$C:$C,0))</f>
        <v>0</v>
      </c>
      <c r="U128" s="183" t="str">
        <f>INDEX('Policy Characteristics'!O:O,MATCH(PolicyLevers!$C128,'Policy Characteristics'!$C:$C,0))</f>
        <v>BCEU</v>
      </c>
    </row>
    <row r="129" spans="1:21" x14ac:dyDescent="0.25">
      <c r="A129" s="352" t="str">
        <f>INDEX('Policy Characteristics'!A:A,MATCH(PolicyLevers!$C129,'Policy Characteristics'!$C:$C,0))</f>
        <v>Buildings and Appliances</v>
      </c>
      <c r="B129" s="356" t="str">
        <f>INDEX('Policy Characteristics'!B:B,MATCH(PolicyLevers!$C129,'Policy Characteristics'!$C:$C,0))</f>
        <v>Building Component Electrification</v>
      </c>
      <c r="C129" s="191" t="str">
        <f t="shared" si="8"/>
        <v>Fraction of New Bldg Components Shifted to Other Fuels</v>
      </c>
      <c r="D129" s="186" t="s">
        <v>505</v>
      </c>
      <c r="E129" s="186" t="s">
        <v>494</v>
      </c>
      <c r="F129" s="186" t="s">
        <v>495</v>
      </c>
      <c r="G129" s="186" t="s">
        <v>506</v>
      </c>
      <c r="H129" s="43">
        <v>438</v>
      </c>
      <c r="I129" s="358" t="s">
        <v>310</v>
      </c>
      <c r="J129" s="191" t="str">
        <f>INDEX('Policy Characteristics'!D:D,MATCH(PolicyLevers!$C129,'Policy Characteristics'!$C:$C,0))</f>
        <v>Building Component Electrification</v>
      </c>
      <c r="K129" s="191" t="str">
        <f>INDEX('Policy Characteristics'!E:E,MATCH(PolicyLevers!$C129,'Policy Characteristics'!$C:$C,0))</f>
        <v>bldgs new component fuel shifting</v>
      </c>
      <c r="L129" s="192">
        <f>INDEX('Policy Characteristics'!F:F,MATCH(PolicyLevers!$C129,'Policy Characteristics'!$C:$C,0))</f>
        <v>0</v>
      </c>
      <c r="M129" s="192">
        <f>INDEX('Policy Characteristics'!G:G,MATCH(PolicyLevers!$C129,'Policy Characteristics'!$C:$C,0))</f>
        <v>1</v>
      </c>
      <c r="N129" s="253">
        <f>INDEX('Policy Characteristics'!H:H,MATCH(PolicyLevers!$C129,'Policy Characteristics'!$C:$C,0))</f>
        <v>0.01</v>
      </c>
      <c r="O129" s="254" t="str">
        <f>INDEX('Policy Characteristics'!I:I,MATCH(PolicyLevers!$C129,'Policy Characteristics'!$C:$C,0))</f>
        <v>% of newly sold non-electric building components</v>
      </c>
      <c r="P129" s="220" t="e">
        <f>INDEX('Policy Characteristics'!J:J,MATCH(PolicyLevers!$C129,'Policy Characteristics'!$C:$C,0))</f>
        <v>#N/A</v>
      </c>
      <c r="Q129" s="254" t="str">
        <f>INDEX('Policy Characteristics'!K:K,MATCH(PolicyLevers!$C129,'Policy Characteristics'!$C:$C,0))</f>
        <v>buildings-sector-main.html#component-elec</v>
      </c>
      <c r="R129" s="254" t="str">
        <f>INDEX('Policy Characteristics'!L:L,MATCH(PolicyLevers!$C129,'Policy Characteristics'!$C:$C,0))</f>
        <v>building-component-electrification.html</v>
      </c>
      <c r="S129" s="218">
        <f>INDEX('Policy Characteristics'!M:M,MATCH(PolicyLevers!$C129,'Policy Characteristics'!$C:$C,0))</f>
        <v>0</v>
      </c>
      <c r="T129" s="217">
        <f>INDEX('Policy Characteristics'!N:N,MATCH(PolicyLevers!$C129,'Policy Characteristics'!$C:$C,0))</f>
        <v>0</v>
      </c>
      <c r="U129" s="183" t="str">
        <f>INDEX('Policy Characteristics'!O:O,MATCH(PolicyLevers!$C129,'Policy Characteristics'!$C:$C,0))</f>
        <v>BCEU</v>
      </c>
    </row>
    <row r="130" spans="1:21" x14ac:dyDescent="0.25">
      <c r="A130" s="352" t="str">
        <f>INDEX('Policy Characteristics'!A:A,MATCH(PolicyLevers!$C130,'Policy Characteristics'!$C:$C,0))</f>
        <v>Buildings and Appliances</v>
      </c>
      <c r="B130" s="356" t="str">
        <f>INDEX('Policy Characteristics'!B:B,MATCH(PolicyLevers!$C130,'Policy Characteristics'!$C:$C,0))</f>
        <v>Building Component Electrification</v>
      </c>
      <c r="C130" s="191" t="str">
        <f t="shared" si="8"/>
        <v>Fraction of New Bldg Components Shifted to Other Fuels</v>
      </c>
      <c r="D130" s="186" t="s">
        <v>507</v>
      </c>
      <c r="E130" s="186" t="s">
        <v>494</v>
      </c>
      <c r="F130" s="186" t="s">
        <v>495</v>
      </c>
      <c r="G130" s="186" t="s">
        <v>508</v>
      </c>
      <c r="H130" s="43">
        <v>439</v>
      </c>
      <c r="I130" s="358" t="s">
        <v>310</v>
      </c>
      <c r="J130" s="191" t="str">
        <f>INDEX('Policy Characteristics'!D:D,MATCH(PolicyLevers!$C130,'Policy Characteristics'!$C:$C,0))</f>
        <v>Building Component Electrification</v>
      </c>
      <c r="K130" s="191" t="str">
        <f>INDEX('Policy Characteristics'!E:E,MATCH(PolicyLevers!$C130,'Policy Characteristics'!$C:$C,0))</f>
        <v>bldgs new component fuel shifting</v>
      </c>
      <c r="L130" s="192">
        <f>INDEX('Policy Characteristics'!F:F,MATCH(PolicyLevers!$C130,'Policy Characteristics'!$C:$C,0))</f>
        <v>0</v>
      </c>
      <c r="M130" s="192">
        <f>INDEX('Policy Characteristics'!G:G,MATCH(PolicyLevers!$C130,'Policy Characteristics'!$C:$C,0))</f>
        <v>1</v>
      </c>
      <c r="N130" s="253">
        <f>INDEX('Policy Characteristics'!H:H,MATCH(PolicyLevers!$C130,'Policy Characteristics'!$C:$C,0))</f>
        <v>0.01</v>
      </c>
      <c r="O130" s="254" t="str">
        <f>INDEX('Policy Characteristics'!I:I,MATCH(PolicyLevers!$C130,'Policy Characteristics'!$C:$C,0))</f>
        <v>% of newly sold non-electric building components</v>
      </c>
      <c r="P130" s="188" t="e">
        <f>INDEX('Policy Characteristics'!J:J,MATCH(PolicyLevers!$C130,'Policy Characteristics'!$C:$C,0))</f>
        <v>#N/A</v>
      </c>
      <c r="Q130" s="254" t="str">
        <f>INDEX('Policy Characteristics'!K:K,MATCH(PolicyLevers!$C130,'Policy Characteristics'!$C:$C,0))</f>
        <v>buildings-sector-main.html#component-elec</v>
      </c>
      <c r="R130" s="254" t="str">
        <f>INDEX('Policy Characteristics'!L:L,MATCH(PolicyLevers!$C130,'Policy Characteristics'!$C:$C,0))</f>
        <v>building-component-electrification.html</v>
      </c>
      <c r="S130" s="218">
        <f>INDEX('Policy Characteristics'!M:M,MATCH(PolicyLevers!$C130,'Policy Characteristics'!$C:$C,0))</f>
        <v>0</v>
      </c>
      <c r="T130" s="217">
        <f>INDEX('Policy Characteristics'!N:N,MATCH(PolicyLevers!$C130,'Policy Characteristics'!$C:$C,0))</f>
        <v>0</v>
      </c>
      <c r="U130" s="183" t="str">
        <f>INDEX('Policy Characteristics'!O:O,MATCH(PolicyLevers!$C130,'Policy Characteristics'!$C:$C,0))</f>
        <v>BCEU</v>
      </c>
    </row>
    <row r="131" spans="1:21" x14ac:dyDescent="0.25">
      <c r="A131" s="352" t="str">
        <f>INDEX('Policy Characteristics'!A:A,MATCH(PolicyLevers!$C131,'Policy Characteristics'!$C:$C,0))</f>
        <v>Buildings and Appliances</v>
      </c>
      <c r="B131" s="356" t="str">
        <f>INDEX('Policy Characteristics'!B:B,MATCH(PolicyLevers!$C131,'Policy Characteristics'!$C:$C,0))</f>
        <v>Building Component Electrification</v>
      </c>
      <c r="C131" s="191" t="str">
        <f t="shared" si="8"/>
        <v>Fraction of New Bldg Components Shifted to Other Fuels</v>
      </c>
      <c r="D131" s="186" t="s">
        <v>493</v>
      </c>
      <c r="E131" s="186" t="s">
        <v>510</v>
      </c>
      <c r="F131" s="186" t="s">
        <v>511</v>
      </c>
      <c r="G131" s="186" t="s">
        <v>496</v>
      </c>
      <c r="H131" s="43">
        <v>440</v>
      </c>
      <c r="I131" s="358" t="s">
        <v>310</v>
      </c>
      <c r="J131" s="191" t="str">
        <f>INDEX('Policy Characteristics'!D:D,MATCH(PolicyLevers!$C131,'Policy Characteristics'!$C:$C,0))</f>
        <v>Building Component Electrification</v>
      </c>
      <c r="K131" s="191" t="str">
        <f>INDEX('Policy Characteristics'!E:E,MATCH(PolicyLevers!$C131,'Policy Characteristics'!$C:$C,0))</f>
        <v>bldgs new component fuel shifting</v>
      </c>
      <c r="L131" s="192">
        <f>INDEX('Policy Characteristics'!F:F,MATCH(PolicyLevers!$C131,'Policy Characteristics'!$C:$C,0))</f>
        <v>0</v>
      </c>
      <c r="M131" s="192">
        <f>INDEX('Policy Characteristics'!G:G,MATCH(PolicyLevers!$C131,'Policy Characteristics'!$C:$C,0))</f>
        <v>1</v>
      </c>
      <c r="N131" s="253">
        <f>INDEX('Policy Characteristics'!H:H,MATCH(PolicyLevers!$C131,'Policy Characteristics'!$C:$C,0))</f>
        <v>0.01</v>
      </c>
      <c r="O131" s="254" t="str">
        <f>INDEX('Policy Characteristics'!I:I,MATCH(PolicyLevers!$C131,'Policy Characteristics'!$C:$C,0))</f>
        <v>% of newly sold non-electric building components</v>
      </c>
      <c r="P131" s="220" t="e">
        <f>INDEX('Policy Characteristics'!J:J,MATCH(PolicyLevers!$C131,'Policy Characteristics'!$C:$C,0))</f>
        <v>#N/A</v>
      </c>
      <c r="Q131" s="254" t="str">
        <f>INDEX('Policy Characteristics'!K:K,MATCH(PolicyLevers!$C131,'Policy Characteristics'!$C:$C,0))</f>
        <v>buildings-sector-main.html#component-elec</v>
      </c>
      <c r="R131" s="254" t="str">
        <f>INDEX('Policy Characteristics'!L:L,MATCH(PolicyLevers!$C131,'Policy Characteristics'!$C:$C,0))</f>
        <v>building-component-electrification.html</v>
      </c>
      <c r="S131" s="218">
        <f>INDEX('Policy Characteristics'!M:M,MATCH(PolicyLevers!$C131,'Policy Characteristics'!$C:$C,0))</f>
        <v>0</v>
      </c>
      <c r="T131" s="217">
        <f>INDEX('Policy Characteristics'!N:N,MATCH(PolicyLevers!$C131,'Policy Characteristics'!$C:$C,0))</f>
        <v>0</v>
      </c>
      <c r="U131" s="183" t="str">
        <f>INDEX('Policy Characteristics'!O:O,MATCH(PolicyLevers!$C131,'Policy Characteristics'!$C:$C,0))</f>
        <v>BCEU</v>
      </c>
    </row>
    <row r="132" spans="1:21" x14ac:dyDescent="0.25">
      <c r="A132" s="352" t="str">
        <f>INDEX('Policy Characteristics'!A:A,MATCH(PolicyLevers!$C132,'Policy Characteristics'!$C:$C,0))</f>
        <v>Buildings and Appliances</v>
      </c>
      <c r="B132" s="356" t="str">
        <f>INDEX('Policy Characteristics'!B:B,MATCH(PolicyLevers!$C132,'Policy Characteristics'!$C:$C,0))</f>
        <v>Building Component Electrification</v>
      </c>
      <c r="C132" s="191" t="str">
        <f t="shared" si="8"/>
        <v>Fraction of New Bldg Components Shifted to Other Fuels</v>
      </c>
      <c r="D132" s="186" t="s">
        <v>501</v>
      </c>
      <c r="E132" s="186" t="s">
        <v>510</v>
      </c>
      <c r="F132" s="186" t="s">
        <v>511</v>
      </c>
      <c r="G132" s="186" t="s">
        <v>502</v>
      </c>
      <c r="H132" s="43">
        <v>441</v>
      </c>
      <c r="I132" s="358" t="s">
        <v>332</v>
      </c>
      <c r="J132" s="191" t="str">
        <f>INDEX('Policy Characteristics'!D:D,MATCH(PolicyLevers!$C132,'Policy Characteristics'!$C:$C,0))</f>
        <v>Building Component Electrification</v>
      </c>
      <c r="K132" s="191" t="str">
        <f>INDEX('Policy Characteristics'!E:E,MATCH(PolicyLevers!$C132,'Policy Characteristics'!$C:$C,0))</f>
        <v>bldgs new component fuel shifting</v>
      </c>
      <c r="L132" s="191">
        <f>INDEX('Policy Characteristics'!F:F,MATCH(PolicyLevers!$C132,'Policy Characteristics'!$C:$C,0))</f>
        <v>0</v>
      </c>
      <c r="M132" s="192">
        <f>INDEX('Policy Characteristics'!G:G,MATCH(PolicyLevers!$C132,'Policy Characteristics'!$C:$C,0))</f>
        <v>1</v>
      </c>
      <c r="N132" s="253">
        <f>INDEX('Policy Characteristics'!H:H,MATCH(PolicyLevers!$C132,'Policy Characteristics'!$C:$C,0))</f>
        <v>0.01</v>
      </c>
      <c r="O132" s="254" t="str">
        <f>INDEX('Policy Characteristics'!I:I,MATCH(PolicyLevers!$C132,'Policy Characteristics'!$C:$C,0))</f>
        <v>% of newly sold non-electric building components</v>
      </c>
      <c r="P132" s="188" t="e">
        <f>INDEX('Policy Characteristics'!J:J,MATCH(PolicyLevers!$C132,'Policy Characteristics'!$C:$C,0))</f>
        <v>#N/A</v>
      </c>
      <c r="Q132" s="254" t="str">
        <f>INDEX('Policy Characteristics'!K:K,MATCH(PolicyLevers!$C132,'Policy Characteristics'!$C:$C,0))</f>
        <v>buildings-sector-main.html#component-elec</v>
      </c>
      <c r="R132" s="254" t="str">
        <f>INDEX('Policy Characteristics'!L:L,MATCH(PolicyLevers!$C132,'Policy Characteristics'!$C:$C,0))</f>
        <v>building-component-electrification.html</v>
      </c>
      <c r="S132" s="218">
        <f>INDEX('Policy Characteristics'!M:M,MATCH(PolicyLevers!$C132,'Policy Characteristics'!$C:$C,0))</f>
        <v>0</v>
      </c>
      <c r="T132" s="217">
        <f>INDEX('Policy Characteristics'!N:N,MATCH(PolicyLevers!$C132,'Policy Characteristics'!$C:$C,0))</f>
        <v>0</v>
      </c>
      <c r="U132" s="183" t="str">
        <f>INDEX('Policy Characteristics'!O:O,MATCH(PolicyLevers!$C132,'Policy Characteristics'!$C:$C,0))</f>
        <v>BCEU</v>
      </c>
    </row>
    <row r="133" spans="1:21" x14ac:dyDescent="0.25">
      <c r="A133" s="352" t="str">
        <f>INDEX('Policy Characteristics'!A:A,MATCH(PolicyLevers!$C133,'Policy Characteristics'!$C:$C,0))</f>
        <v>Buildings and Appliances</v>
      </c>
      <c r="B133" s="356" t="str">
        <f>INDEX('Policy Characteristics'!B:B,MATCH(PolicyLevers!$C133,'Policy Characteristics'!$C:$C,0))</f>
        <v>Building Component Electrification</v>
      </c>
      <c r="C133" s="191" t="str">
        <f t="shared" si="8"/>
        <v>Fraction of New Bldg Components Shifted to Other Fuels</v>
      </c>
      <c r="D133" s="186" t="s">
        <v>503</v>
      </c>
      <c r="E133" s="186" t="s">
        <v>510</v>
      </c>
      <c r="F133" s="186" t="s">
        <v>511</v>
      </c>
      <c r="G133" s="186" t="s">
        <v>504</v>
      </c>
      <c r="H133" s="43">
        <v>442</v>
      </c>
      <c r="I133" s="358" t="s">
        <v>332</v>
      </c>
      <c r="J133" s="191" t="str">
        <f>INDEX('Policy Characteristics'!D:D,MATCH(PolicyLevers!$C133,'Policy Characteristics'!$C:$C,0))</f>
        <v>Building Component Electrification</v>
      </c>
      <c r="K133" s="191" t="str">
        <f>INDEX('Policy Characteristics'!E:E,MATCH(PolicyLevers!$C133,'Policy Characteristics'!$C:$C,0))</f>
        <v>bldgs new component fuel shifting</v>
      </c>
      <c r="L133" s="191">
        <f>INDEX('Policy Characteristics'!F:F,MATCH(PolicyLevers!$C133,'Policy Characteristics'!$C:$C,0))</f>
        <v>0</v>
      </c>
      <c r="M133" s="192">
        <f>INDEX('Policy Characteristics'!G:G,MATCH(PolicyLevers!$C133,'Policy Characteristics'!$C:$C,0))</f>
        <v>1</v>
      </c>
      <c r="N133" s="253">
        <f>INDEX('Policy Characteristics'!H:H,MATCH(PolicyLevers!$C133,'Policy Characteristics'!$C:$C,0))</f>
        <v>0.01</v>
      </c>
      <c r="O133" s="254" t="str">
        <f>INDEX('Policy Characteristics'!I:I,MATCH(PolicyLevers!$C133,'Policy Characteristics'!$C:$C,0))</f>
        <v>% of newly sold non-electric building components</v>
      </c>
      <c r="P133" s="188" t="e">
        <f>INDEX('Policy Characteristics'!J:J,MATCH(PolicyLevers!$C133,'Policy Characteristics'!$C:$C,0))</f>
        <v>#N/A</v>
      </c>
      <c r="Q133" s="254" t="str">
        <f>INDEX('Policy Characteristics'!K:K,MATCH(PolicyLevers!$C133,'Policy Characteristics'!$C:$C,0))</f>
        <v>buildings-sector-main.html#component-elec</v>
      </c>
      <c r="R133" s="254" t="str">
        <f>INDEX('Policy Characteristics'!L:L,MATCH(PolicyLevers!$C133,'Policy Characteristics'!$C:$C,0))</f>
        <v>building-component-electrification.html</v>
      </c>
      <c r="S133" s="218">
        <f>INDEX('Policy Characteristics'!M:M,MATCH(PolicyLevers!$C133,'Policy Characteristics'!$C:$C,0))</f>
        <v>0</v>
      </c>
      <c r="T133" s="217">
        <f>INDEX('Policy Characteristics'!N:N,MATCH(PolicyLevers!$C133,'Policy Characteristics'!$C:$C,0))</f>
        <v>0</v>
      </c>
      <c r="U133" s="183" t="str">
        <f>INDEX('Policy Characteristics'!O:O,MATCH(PolicyLevers!$C133,'Policy Characteristics'!$C:$C,0))</f>
        <v>BCEU</v>
      </c>
    </row>
    <row r="134" spans="1:21" x14ac:dyDescent="0.25">
      <c r="A134" s="352" t="str">
        <f>INDEX('Policy Characteristics'!A:A,MATCH(PolicyLevers!$C134,'Policy Characteristics'!$C:$C,0))</f>
        <v>Buildings and Appliances</v>
      </c>
      <c r="B134" s="356" t="str">
        <f>INDEX('Policy Characteristics'!B:B,MATCH(PolicyLevers!$C134,'Policy Characteristics'!$C:$C,0))</f>
        <v>Building Component Electrification</v>
      </c>
      <c r="C134" s="191" t="str">
        <f t="shared" si="8"/>
        <v>Fraction of New Bldg Components Shifted to Other Fuels</v>
      </c>
      <c r="D134" s="186" t="s">
        <v>505</v>
      </c>
      <c r="E134" s="186" t="s">
        <v>510</v>
      </c>
      <c r="F134" s="186" t="s">
        <v>511</v>
      </c>
      <c r="G134" s="186" t="s">
        <v>506</v>
      </c>
      <c r="H134" s="43">
        <v>443</v>
      </c>
      <c r="I134" s="358" t="s">
        <v>310</v>
      </c>
      <c r="J134" s="191" t="str">
        <f>INDEX('Policy Characteristics'!D:D,MATCH(PolicyLevers!$C134,'Policy Characteristics'!$C:$C,0))</f>
        <v>Building Component Electrification</v>
      </c>
      <c r="K134" s="191" t="str">
        <f>INDEX('Policy Characteristics'!E:E,MATCH(PolicyLevers!$C134,'Policy Characteristics'!$C:$C,0))</f>
        <v>bldgs new component fuel shifting</v>
      </c>
      <c r="L134" s="192">
        <f>INDEX('Policy Characteristics'!F:F,MATCH(PolicyLevers!$C134,'Policy Characteristics'!$C:$C,0))</f>
        <v>0</v>
      </c>
      <c r="M134" s="192">
        <f>INDEX('Policy Characteristics'!G:G,MATCH(PolicyLevers!$C134,'Policy Characteristics'!$C:$C,0))</f>
        <v>1</v>
      </c>
      <c r="N134" s="253">
        <f>INDEX('Policy Characteristics'!H:H,MATCH(PolicyLevers!$C134,'Policy Characteristics'!$C:$C,0))</f>
        <v>0.01</v>
      </c>
      <c r="O134" s="254" t="str">
        <f>INDEX('Policy Characteristics'!I:I,MATCH(PolicyLevers!$C134,'Policy Characteristics'!$C:$C,0))</f>
        <v>% of newly sold non-electric building components</v>
      </c>
      <c r="P134" s="220" t="e">
        <f>INDEX('Policy Characteristics'!J:J,MATCH(PolicyLevers!$C134,'Policy Characteristics'!$C:$C,0))</f>
        <v>#N/A</v>
      </c>
      <c r="Q134" s="254" t="str">
        <f>INDEX('Policy Characteristics'!K:K,MATCH(PolicyLevers!$C134,'Policy Characteristics'!$C:$C,0))</f>
        <v>buildings-sector-main.html#component-elec</v>
      </c>
      <c r="R134" s="254" t="str">
        <f>INDEX('Policy Characteristics'!L:L,MATCH(PolicyLevers!$C134,'Policy Characteristics'!$C:$C,0))</f>
        <v>building-component-electrification.html</v>
      </c>
      <c r="S134" s="218">
        <f>INDEX('Policy Characteristics'!M:M,MATCH(PolicyLevers!$C134,'Policy Characteristics'!$C:$C,0))</f>
        <v>0</v>
      </c>
      <c r="T134" s="217">
        <f>INDEX('Policy Characteristics'!N:N,MATCH(PolicyLevers!$C134,'Policy Characteristics'!$C:$C,0))</f>
        <v>0</v>
      </c>
      <c r="U134" s="183" t="str">
        <f>INDEX('Policy Characteristics'!O:O,MATCH(PolicyLevers!$C134,'Policy Characteristics'!$C:$C,0))</f>
        <v>BCEU</v>
      </c>
    </row>
    <row r="135" spans="1:21" x14ac:dyDescent="0.25">
      <c r="A135" s="352" t="str">
        <f>INDEX('Policy Characteristics'!A:A,MATCH(PolicyLevers!$C135,'Policy Characteristics'!$C:$C,0))</f>
        <v>Buildings and Appliances</v>
      </c>
      <c r="B135" s="356" t="str">
        <f>INDEX('Policy Characteristics'!B:B,MATCH(PolicyLevers!$C135,'Policy Characteristics'!$C:$C,0))</f>
        <v>Building Component Electrification</v>
      </c>
      <c r="C135" s="191" t="str">
        <f t="shared" si="8"/>
        <v>Fraction of New Bldg Components Shifted to Other Fuels</v>
      </c>
      <c r="D135" s="186" t="s">
        <v>507</v>
      </c>
      <c r="E135" s="186" t="s">
        <v>510</v>
      </c>
      <c r="F135" s="186" t="s">
        <v>511</v>
      </c>
      <c r="G135" s="186" t="s">
        <v>508</v>
      </c>
      <c r="H135" s="43">
        <v>444</v>
      </c>
      <c r="I135" s="358" t="s">
        <v>310</v>
      </c>
      <c r="J135" s="191" t="str">
        <f>INDEX('Policy Characteristics'!D:D,MATCH(PolicyLevers!$C135,'Policy Characteristics'!$C:$C,0))</f>
        <v>Building Component Electrification</v>
      </c>
      <c r="K135" s="191" t="str">
        <f>INDEX('Policy Characteristics'!E:E,MATCH(PolicyLevers!$C135,'Policy Characteristics'!$C:$C,0))</f>
        <v>bldgs new component fuel shifting</v>
      </c>
      <c r="L135" s="192">
        <f>INDEX('Policy Characteristics'!F:F,MATCH(PolicyLevers!$C135,'Policy Characteristics'!$C:$C,0))</f>
        <v>0</v>
      </c>
      <c r="M135" s="192">
        <f>INDEX('Policy Characteristics'!G:G,MATCH(PolicyLevers!$C135,'Policy Characteristics'!$C:$C,0))</f>
        <v>1</v>
      </c>
      <c r="N135" s="253">
        <f>INDEX('Policy Characteristics'!H:H,MATCH(PolicyLevers!$C135,'Policy Characteristics'!$C:$C,0))</f>
        <v>0.01</v>
      </c>
      <c r="O135" s="254" t="str">
        <f>INDEX('Policy Characteristics'!I:I,MATCH(PolicyLevers!$C135,'Policy Characteristics'!$C:$C,0))</f>
        <v>% of newly sold non-electric building components</v>
      </c>
      <c r="P135" s="188" t="e">
        <f>INDEX('Policy Characteristics'!J:J,MATCH(PolicyLevers!$C135,'Policy Characteristics'!$C:$C,0))</f>
        <v>#N/A</v>
      </c>
      <c r="Q135" s="254" t="str">
        <f>INDEX('Policy Characteristics'!K:K,MATCH(PolicyLevers!$C135,'Policy Characteristics'!$C:$C,0))</f>
        <v>buildings-sector-main.html#component-elec</v>
      </c>
      <c r="R135" s="254" t="str">
        <f>INDEX('Policy Characteristics'!L:L,MATCH(PolicyLevers!$C135,'Policy Characteristics'!$C:$C,0))</f>
        <v>building-component-electrification.html</v>
      </c>
      <c r="S135" s="218">
        <f>INDEX('Policy Characteristics'!M:M,MATCH(PolicyLevers!$C135,'Policy Characteristics'!$C:$C,0))</f>
        <v>0</v>
      </c>
      <c r="T135" s="217">
        <f>INDEX('Policy Characteristics'!N:N,MATCH(PolicyLevers!$C135,'Policy Characteristics'!$C:$C,0))</f>
        <v>0</v>
      </c>
      <c r="U135" s="183" t="str">
        <f>INDEX('Policy Characteristics'!O:O,MATCH(PolicyLevers!$C135,'Policy Characteristics'!$C:$C,0))</f>
        <v>BCEU</v>
      </c>
    </row>
    <row r="136" spans="1:21" x14ac:dyDescent="0.25">
      <c r="A136" s="352" t="str">
        <f>INDEX('Policy Characteristics'!A:A,MATCH(PolicyLevers!$C136,'Policy Characteristics'!$C:$C,0))</f>
        <v>Buildings and Appliances</v>
      </c>
      <c r="B136" s="356" t="str">
        <f>INDEX('Policy Characteristics'!B:B,MATCH(PolicyLevers!$C136,'Policy Characteristics'!$C:$C,0))</f>
        <v>Building Component Electrification</v>
      </c>
      <c r="C136" s="191" t="str">
        <f t="shared" si="8"/>
        <v>Fraction of New Bldg Components Shifted to Other Fuels</v>
      </c>
      <c r="D136" s="186" t="s">
        <v>493</v>
      </c>
      <c r="E136" s="186" t="s">
        <v>513</v>
      </c>
      <c r="F136" s="186" t="s">
        <v>514</v>
      </c>
      <c r="G136" s="186" t="s">
        <v>496</v>
      </c>
      <c r="H136" s="43">
        <v>445</v>
      </c>
      <c r="I136" s="358" t="s">
        <v>310</v>
      </c>
      <c r="J136" s="191" t="str">
        <f>INDEX('Policy Characteristics'!D:D,MATCH(PolicyLevers!$C136,'Policy Characteristics'!$C:$C,0))</f>
        <v>Building Component Electrification</v>
      </c>
      <c r="K136" s="191" t="str">
        <f>INDEX('Policy Characteristics'!E:E,MATCH(PolicyLevers!$C136,'Policy Characteristics'!$C:$C,0))</f>
        <v>bldgs new component fuel shifting</v>
      </c>
      <c r="L136" s="192">
        <f>INDEX('Policy Characteristics'!F:F,MATCH(PolicyLevers!$C136,'Policy Characteristics'!$C:$C,0))</f>
        <v>0</v>
      </c>
      <c r="M136" s="192">
        <f>INDEX('Policy Characteristics'!G:G,MATCH(PolicyLevers!$C136,'Policy Characteristics'!$C:$C,0))</f>
        <v>1</v>
      </c>
      <c r="N136" s="253">
        <f>INDEX('Policy Characteristics'!H:H,MATCH(PolicyLevers!$C136,'Policy Characteristics'!$C:$C,0))</f>
        <v>0.01</v>
      </c>
      <c r="O136" s="254" t="str">
        <f>INDEX('Policy Characteristics'!I:I,MATCH(PolicyLevers!$C136,'Policy Characteristics'!$C:$C,0))</f>
        <v>% of newly sold non-electric building components</v>
      </c>
      <c r="P136" s="220" t="e">
        <f>INDEX('Policy Characteristics'!J:J,MATCH(PolicyLevers!$C136,'Policy Characteristics'!$C:$C,0))</f>
        <v>#N/A</v>
      </c>
      <c r="Q136" s="254" t="str">
        <f>INDEX('Policy Characteristics'!K:K,MATCH(PolicyLevers!$C136,'Policy Characteristics'!$C:$C,0))</f>
        <v>buildings-sector-main.html#component-elec</v>
      </c>
      <c r="R136" s="254" t="str">
        <f>INDEX('Policy Characteristics'!L:L,MATCH(PolicyLevers!$C136,'Policy Characteristics'!$C:$C,0))</f>
        <v>building-component-electrification.html</v>
      </c>
      <c r="S136" s="218">
        <f>INDEX('Policy Characteristics'!M:M,MATCH(PolicyLevers!$C136,'Policy Characteristics'!$C:$C,0))</f>
        <v>0</v>
      </c>
      <c r="T136" s="217">
        <f>INDEX('Policy Characteristics'!N:N,MATCH(PolicyLevers!$C136,'Policy Characteristics'!$C:$C,0))</f>
        <v>0</v>
      </c>
      <c r="U136" s="183" t="str">
        <f>INDEX('Policy Characteristics'!O:O,MATCH(PolicyLevers!$C136,'Policy Characteristics'!$C:$C,0))</f>
        <v>BCEU</v>
      </c>
    </row>
    <row r="137" spans="1:21" x14ac:dyDescent="0.25">
      <c r="A137" s="352" t="str">
        <f>INDEX('Policy Characteristics'!A:A,MATCH(PolicyLevers!$C137,'Policy Characteristics'!$C:$C,0))</f>
        <v>Buildings and Appliances</v>
      </c>
      <c r="B137" s="356" t="str">
        <f>INDEX('Policy Characteristics'!B:B,MATCH(PolicyLevers!$C137,'Policy Characteristics'!$C:$C,0))</f>
        <v>Building Component Electrification</v>
      </c>
      <c r="C137" s="191" t="str">
        <f t="shared" si="8"/>
        <v>Fraction of New Bldg Components Shifted to Other Fuels</v>
      </c>
      <c r="D137" s="186" t="s">
        <v>501</v>
      </c>
      <c r="E137" s="186" t="s">
        <v>513</v>
      </c>
      <c r="F137" s="186" t="s">
        <v>514</v>
      </c>
      <c r="G137" s="186" t="s">
        <v>502</v>
      </c>
      <c r="H137" s="43">
        <v>446</v>
      </c>
      <c r="I137" s="358" t="s">
        <v>332</v>
      </c>
      <c r="J137" s="191" t="str">
        <f>INDEX('Policy Characteristics'!D:D,MATCH(PolicyLevers!$C137,'Policy Characteristics'!$C:$C,0))</f>
        <v>Building Component Electrification</v>
      </c>
      <c r="K137" s="191" t="str">
        <f>INDEX('Policy Characteristics'!E:E,MATCH(PolicyLevers!$C137,'Policy Characteristics'!$C:$C,0))</f>
        <v>bldgs new component fuel shifting</v>
      </c>
      <c r="L137" s="191">
        <f>INDEX('Policy Characteristics'!F:F,MATCH(PolicyLevers!$C137,'Policy Characteristics'!$C:$C,0))</f>
        <v>0</v>
      </c>
      <c r="M137" s="192">
        <f>INDEX('Policy Characteristics'!G:G,MATCH(PolicyLevers!$C137,'Policy Characteristics'!$C:$C,0))</f>
        <v>1</v>
      </c>
      <c r="N137" s="253">
        <f>INDEX('Policy Characteristics'!H:H,MATCH(PolicyLevers!$C137,'Policy Characteristics'!$C:$C,0))</f>
        <v>0.01</v>
      </c>
      <c r="O137" s="254" t="str">
        <f>INDEX('Policy Characteristics'!I:I,MATCH(PolicyLevers!$C137,'Policy Characteristics'!$C:$C,0))</f>
        <v>% of newly sold non-electric building components</v>
      </c>
      <c r="P137" s="188" t="e">
        <f>INDEX('Policy Characteristics'!J:J,MATCH(PolicyLevers!$C137,'Policy Characteristics'!$C:$C,0))</f>
        <v>#N/A</v>
      </c>
      <c r="Q137" s="254" t="str">
        <f>INDEX('Policy Characteristics'!K:K,MATCH(PolicyLevers!$C137,'Policy Characteristics'!$C:$C,0))</f>
        <v>buildings-sector-main.html#component-elec</v>
      </c>
      <c r="R137" s="254" t="str">
        <f>INDEX('Policy Characteristics'!L:L,MATCH(PolicyLevers!$C137,'Policy Characteristics'!$C:$C,0))</f>
        <v>building-component-electrification.html</v>
      </c>
      <c r="S137" s="218">
        <f>INDEX('Policy Characteristics'!M:M,MATCH(PolicyLevers!$C137,'Policy Characteristics'!$C:$C,0))</f>
        <v>0</v>
      </c>
      <c r="T137" s="217">
        <f>INDEX('Policy Characteristics'!N:N,MATCH(PolicyLevers!$C137,'Policy Characteristics'!$C:$C,0))</f>
        <v>0</v>
      </c>
      <c r="U137" s="183" t="str">
        <f>INDEX('Policy Characteristics'!O:O,MATCH(PolicyLevers!$C137,'Policy Characteristics'!$C:$C,0))</f>
        <v>BCEU</v>
      </c>
    </row>
    <row r="138" spans="1:21" x14ac:dyDescent="0.25">
      <c r="A138" s="352" t="str">
        <f>INDEX('Policy Characteristics'!A:A,MATCH(PolicyLevers!$C138,'Policy Characteristics'!$C:$C,0))</f>
        <v>Buildings and Appliances</v>
      </c>
      <c r="B138" s="356" t="str">
        <f>INDEX('Policy Characteristics'!B:B,MATCH(PolicyLevers!$C138,'Policy Characteristics'!$C:$C,0))</f>
        <v>Building Component Electrification</v>
      </c>
      <c r="C138" s="191" t="str">
        <f t="shared" si="8"/>
        <v>Fraction of New Bldg Components Shifted to Other Fuels</v>
      </c>
      <c r="D138" s="186" t="s">
        <v>503</v>
      </c>
      <c r="E138" s="186" t="s">
        <v>513</v>
      </c>
      <c r="F138" s="186" t="s">
        <v>514</v>
      </c>
      <c r="G138" s="186" t="s">
        <v>504</v>
      </c>
      <c r="H138" s="43">
        <v>447</v>
      </c>
      <c r="I138" s="358" t="s">
        <v>332</v>
      </c>
      <c r="J138" s="191" t="str">
        <f>INDEX('Policy Characteristics'!D:D,MATCH(PolicyLevers!$C138,'Policy Characteristics'!$C:$C,0))</f>
        <v>Building Component Electrification</v>
      </c>
      <c r="K138" s="191" t="str">
        <f>INDEX('Policy Characteristics'!E:E,MATCH(PolicyLevers!$C138,'Policy Characteristics'!$C:$C,0))</f>
        <v>bldgs new component fuel shifting</v>
      </c>
      <c r="L138" s="191">
        <f>INDEX('Policy Characteristics'!F:F,MATCH(PolicyLevers!$C138,'Policy Characteristics'!$C:$C,0))</f>
        <v>0</v>
      </c>
      <c r="M138" s="192">
        <f>INDEX('Policy Characteristics'!G:G,MATCH(PolicyLevers!$C138,'Policy Characteristics'!$C:$C,0))</f>
        <v>1</v>
      </c>
      <c r="N138" s="253">
        <f>INDEX('Policy Characteristics'!H:H,MATCH(PolicyLevers!$C138,'Policy Characteristics'!$C:$C,0))</f>
        <v>0.01</v>
      </c>
      <c r="O138" s="254" t="str">
        <f>INDEX('Policy Characteristics'!I:I,MATCH(PolicyLevers!$C138,'Policy Characteristics'!$C:$C,0))</f>
        <v>% of newly sold non-electric building components</v>
      </c>
      <c r="P138" s="188" t="e">
        <f>INDEX('Policy Characteristics'!J:J,MATCH(PolicyLevers!$C138,'Policy Characteristics'!$C:$C,0))</f>
        <v>#N/A</v>
      </c>
      <c r="Q138" s="254" t="str">
        <f>INDEX('Policy Characteristics'!K:K,MATCH(PolicyLevers!$C138,'Policy Characteristics'!$C:$C,0))</f>
        <v>buildings-sector-main.html#component-elec</v>
      </c>
      <c r="R138" s="254" t="str">
        <f>INDEX('Policy Characteristics'!L:L,MATCH(PolicyLevers!$C138,'Policy Characteristics'!$C:$C,0))</f>
        <v>building-component-electrification.html</v>
      </c>
      <c r="S138" s="218">
        <f>INDEX('Policy Characteristics'!M:M,MATCH(PolicyLevers!$C138,'Policy Characteristics'!$C:$C,0))</f>
        <v>0</v>
      </c>
      <c r="T138" s="217">
        <f>INDEX('Policy Characteristics'!N:N,MATCH(PolicyLevers!$C138,'Policy Characteristics'!$C:$C,0))</f>
        <v>0</v>
      </c>
      <c r="U138" s="183" t="str">
        <f>INDEX('Policy Characteristics'!O:O,MATCH(PolicyLevers!$C138,'Policy Characteristics'!$C:$C,0))</f>
        <v>BCEU</v>
      </c>
    </row>
    <row r="139" spans="1:21" x14ac:dyDescent="0.25">
      <c r="A139" s="352" t="str">
        <f>INDEX('Policy Characteristics'!A:A,MATCH(PolicyLevers!$C139,'Policy Characteristics'!$C:$C,0))</f>
        <v>Buildings and Appliances</v>
      </c>
      <c r="B139" s="356" t="str">
        <f>INDEX('Policy Characteristics'!B:B,MATCH(PolicyLevers!$C139,'Policy Characteristics'!$C:$C,0))</f>
        <v>Building Component Electrification</v>
      </c>
      <c r="C139" s="191" t="str">
        <f t="shared" si="8"/>
        <v>Fraction of New Bldg Components Shifted to Other Fuels</v>
      </c>
      <c r="D139" s="186" t="s">
        <v>505</v>
      </c>
      <c r="E139" s="186" t="s">
        <v>513</v>
      </c>
      <c r="F139" s="186" t="s">
        <v>514</v>
      </c>
      <c r="G139" s="186" t="s">
        <v>506</v>
      </c>
      <c r="H139" s="43">
        <v>448</v>
      </c>
      <c r="I139" s="358" t="s">
        <v>310</v>
      </c>
      <c r="J139" s="191" t="str">
        <f>INDEX('Policy Characteristics'!D:D,MATCH(PolicyLevers!$C139,'Policy Characteristics'!$C:$C,0))</f>
        <v>Building Component Electrification</v>
      </c>
      <c r="K139" s="191" t="str">
        <f>INDEX('Policy Characteristics'!E:E,MATCH(PolicyLevers!$C139,'Policy Characteristics'!$C:$C,0))</f>
        <v>bldgs new component fuel shifting</v>
      </c>
      <c r="L139" s="192">
        <f>INDEX('Policy Characteristics'!F:F,MATCH(PolicyLevers!$C139,'Policy Characteristics'!$C:$C,0))</f>
        <v>0</v>
      </c>
      <c r="M139" s="192">
        <f>INDEX('Policy Characteristics'!G:G,MATCH(PolicyLevers!$C139,'Policy Characteristics'!$C:$C,0))</f>
        <v>1</v>
      </c>
      <c r="N139" s="253">
        <f>INDEX('Policy Characteristics'!H:H,MATCH(PolicyLevers!$C139,'Policy Characteristics'!$C:$C,0))</f>
        <v>0.01</v>
      </c>
      <c r="O139" s="254" t="str">
        <f>INDEX('Policy Characteristics'!I:I,MATCH(PolicyLevers!$C139,'Policy Characteristics'!$C:$C,0))</f>
        <v>% of newly sold non-electric building components</v>
      </c>
      <c r="P139" s="220" t="e">
        <f>INDEX('Policy Characteristics'!J:J,MATCH(PolicyLevers!$C139,'Policy Characteristics'!$C:$C,0))</f>
        <v>#N/A</v>
      </c>
      <c r="Q139" s="254" t="str">
        <f>INDEX('Policy Characteristics'!K:K,MATCH(PolicyLevers!$C139,'Policy Characteristics'!$C:$C,0))</f>
        <v>buildings-sector-main.html#component-elec</v>
      </c>
      <c r="R139" s="254" t="str">
        <f>INDEX('Policy Characteristics'!L:L,MATCH(PolicyLevers!$C139,'Policy Characteristics'!$C:$C,0))</f>
        <v>building-component-electrification.html</v>
      </c>
      <c r="S139" s="218">
        <f>INDEX('Policy Characteristics'!M:M,MATCH(PolicyLevers!$C139,'Policy Characteristics'!$C:$C,0))</f>
        <v>0</v>
      </c>
      <c r="T139" s="217">
        <f>INDEX('Policy Characteristics'!N:N,MATCH(PolicyLevers!$C139,'Policy Characteristics'!$C:$C,0))</f>
        <v>0</v>
      </c>
      <c r="U139" s="183" t="str">
        <f>INDEX('Policy Characteristics'!O:O,MATCH(PolicyLevers!$C139,'Policy Characteristics'!$C:$C,0))</f>
        <v>BCEU</v>
      </c>
    </row>
    <row r="140" spans="1:21" x14ac:dyDescent="0.25">
      <c r="A140" s="352" t="str">
        <f>INDEX('Policy Characteristics'!A:A,MATCH(PolicyLevers!$C140,'Policy Characteristics'!$C:$C,0))</f>
        <v>Buildings and Appliances</v>
      </c>
      <c r="B140" s="356" t="str">
        <f>INDEX('Policy Characteristics'!B:B,MATCH(PolicyLevers!$C140,'Policy Characteristics'!$C:$C,0))</f>
        <v>Building Component Electrification</v>
      </c>
      <c r="C140" s="191" t="str">
        <f t="shared" ref="C140" si="9">C$126</f>
        <v>Fraction of New Bldg Components Shifted to Other Fuels</v>
      </c>
      <c r="D140" s="186" t="s">
        <v>507</v>
      </c>
      <c r="E140" s="186" t="s">
        <v>513</v>
      </c>
      <c r="F140" s="186" t="s">
        <v>514</v>
      </c>
      <c r="G140" s="186" t="s">
        <v>508</v>
      </c>
      <c r="H140" s="43">
        <v>449</v>
      </c>
      <c r="I140" s="358" t="s">
        <v>310</v>
      </c>
      <c r="J140" s="191" t="str">
        <f>INDEX('Policy Characteristics'!D:D,MATCH(PolicyLevers!$C140,'Policy Characteristics'!$C:$C,0))</f>
        <v>Building Component Electrification</v>
      </c>
      <c r="K140" s="191" t="str">
        <f>INDEX('Policy Characteristics'!E:E,MATCH(PolicyLevers!$C140,'Policy Characteristics'!$C:$C,0))</f>
        <v>bldgs new component fuel shifting</v>
      </c>
      <c r="L140" s="192">
        <f>INDEX('Policy Characteristics'!F:F,MATCH(PolicyLevers!$C140,'Policy Characteristics'!$C:$C,0))</f>
        <v>0</v>
      </c>
      <c r="M140" s="192">
        <f>INDEX('Policy Characteristics'!G:G,MATCH(PolicyLevers!$C140,'Policy Characteristics'!$C:$C,0))</f>
        <v>1</v>
      </c>
      <c r="N140" s="253">
        <f>INDEX('Policy Characteristics'!H:H,MATCH(PolicyLevers!$C140,'Policy Characteristics'!$C:$C,0))</f>
        <v>0.01</v>
      </c>
      <c r="O140" s="254" t="str">
        <f>INDEX('Policy Characteristics'!I:I,MATCH(PolicyLevers!$C140,'Policy Characteristics'!$C:$C,0))</f>
        <v>% of newly sold non-electric building components</v>
      </c>
      <c r="P140" s="220" t="e">
        <f>INDEX('Policy Characteristics'!J:J,MATCH(PolicyLevers!$C140,'Policy Characteristics'!$C:$C,0))</f>
        <v>#N/A</v>
      </c>
      <c r="Q140" s="254" t="str">
        <f>INDEX('Policy Characteristics'!K:K,MATCH(PolicyLevers!$C140,'Policy Characteristics'!$C:$C,0))</f>
        <v>buildings-sector-main.html#component-elec</v>
      </c>
      <c r="R140" s="254" t="str">
        <f>INDEX('Policy Characteristics'!L:L,MATCH(PolicyLevers!$C140,'Policy Characteristics'!$C:$C,0))</f>
        <v>building-component-electrification.html</v>
      </c>
      <c r="S140" s="218">
        <f>INDEX('Policy Characteristics'!M:M,MATCH(PolicyLevers!$C140,'Policy Characteristics'!$C:$C,0))</f>
        <v>0</v>
      </c>
      <c r="T140" s="217">
        <f>INDEX('Policy Characteristics'!N:N,MATCH(PolicyLevers!$C140,'Policy Characteristics'!$C:$C,0))</f>
        <v>0</v>
      </c>
      <c r="U140" s="183" t="str">
        <f>INDEX('Policy Characteristics'!O:O,MATCH(PolicyLevers!$C140,'Policy Characteristics'!$C:$C,0))</f>
        <v>BCEU</v>
      </c>
    </row>
    <row r="141" spans="1:21" s="191" customFormat="1" x14ac:dyDescent="0.25">
      <c r="A141" s="352" t="str">
        <f>INDEX('Policy Characteristics'!A:A,MATCH(PolicyLevers!$C141,'Policy Characteristics'!$C:$C,0))</f>
        <v>Buildings and Appliances</v>
      </c>
      <c r="B141" s="357" t="str">
        <f>INDEX('Policy Characteristics'!B:B,MATCH(PolicyLevers!$C141,'Policy Characteristics'!$C:$C,0))</f>
        <v>Building Energy Efficiency Standards</v>
      </c>
      <c r="C141" s="183" t="s">
        <v>516</v>
      </c>
      <c r="D141" s="186" t="s">
        <v>493</v>
      </c>
      <c r="E141" s="186" t="s">
        <v>494</v>
      </c>
      <c r="F141" s="186" t="s">
        <v>495</v>
      </c>
      <c r="G141" s="186" t="s">
        <v>496</v>
      </c>
      <c r="H141" s="43">
        <v>13</v>
      </c>
      <c r="I141" s="358" t="s">
        <v>310</v>
      </c>
      <c r="J141" s="183" t="str">
        <f>INDEX('Policy Characteristics'!D:D,MATCH(PolicyLevers!$C141,'Policy Characteristics'!$C:$C,0))</f>
        <v>Building Energy Efficiency Standards</v>
      </c>
      <c r="K141" s="183" t="str">
        <f>INDEX('Policy Characteristics'!E:E,MATCH(PolicyLevers!$C141,'Policy Characteristics'!$C:$C,0))</f>
        <v>bldgs efficiency standards</v>
      </c>
      <c r="L141" s="205">
        <f>INDEX('Policy Characteristics'!F:F,MATCH(PolicyLevers!$C141,'Policy Characteristics'!$C:$C,0))</f>
        <v>0</v>
      </c>
      <c r="M141" s="205">
        <f>INDEX('Policy Characteristics'!G:G,MATCH(PolicyLevers!$C141,'Policy Characteristics'!$C:$C,0))</f>
        <v>0.75</v>
      </c>
      <c r="N141" s="252">
        <f>INDEX('Policy Characteristics'!H:H,MATCH(PolicyLevers!$C141,'Policy Characteristics'!$C:$C,0))</f>
        <v>0.01</v>
      </c>
      <c r="O141" s="186" t="str">
        <f>INDEX('Policy Characteristics'!I:I,MATCH(PolicyLevers!$C141,'Policy Characteristics'!$C:$C,0))</f>
        <v>% reduction in energy use</v>
      </c>
      <c r="P141" s="220" t="str">
        <f>INDEX('Policy Characteristics'!J:J,MATCH(PolicyLevers!$C141,'Policy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1" s="186" t="str">
        <f>INDEX('Policy Characteristics'!K:K,MATCH(PolicyLevers!$C141,'Policy Characteristics'!$C:$C,0))</f>
        <v>buildings-sector-main.html#eff-stds</v>
      </c>
      <c r="R141" s="193" t="str">
        <f>INDEX('Policy Characteristics'!L:L,MATCH(PolicyLevers!$C141,'Policy Characteristics'!$C:$C,0))</f>
        <v>building-energy-efficiency-standards.html</v>
      </c>
      <c r="S141" s="207" t="str">
        <f>INDEX('Policy Characteristics'!M:M,MATCH(PolicyLevers!$C141,'Policy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1" s="186" t="str">
        <f>INDEX('Policy Characteristics'!N:N,MATCH(PolicyLevers!$C141,'Policy Characteristics'!$C:$C,0))</f>
        <v>Itron, 2007, "ASSESSMENT OF LONG-TERM
ELECTRIC ENERGY EFFICIENCY
POTENTIAL IN CALIFORNIA’S
RESIDENTIAL SECTOR," http://www.energy.ca.gov/2007publications/CEC-500-2007-002/CEC-500-2007-002.PDF, p.33, Table 5-1</v>
      </c>
      <c r="U141" s="191">
        <f>INDEX('Policy Characteristics'!O:O,MATCH(PolicyLevers!$C141,'Policy Characteristics'!$C:$C,0))</f>
        <v>0</v>
      </c>
    </row>
    <row r="142" spans="1:21" s="191" customFormat="1" x14ac:dyDescent="0.25">
      <c r="A142" s="352" t="str">
        <f>INDEX('Policy Characteristics'!A:A,MATCH(PolicyLevers!$C142,'Policy Characteristics'!$C:$C,0))</f>
        <v>Buildings and Appliances</v>
      </c>
      <c r="B142" s="356" t="str">
        <f>INDEX('Policy Characteristics'!B:B,MATCH(PolicyLevers!$C142,'Policy Characteristics'!$C:$C,0))</f>
        <v>Building Energy Efficiency Standards</v>
      </c>
      <c r="C142" s="191" t="str">
        <f t="shared" ref="C142:C157" si="10">C$141</f>
        <v>Reduction in E Use Allowed by Component Eff Std</v>
      </c>
      <c r="D142" s="186" t="s">
        <v>501</v>
      </c>
      <c r="E142" s="186" t="s">
        <v>494</v>
      </c>
      <c r="F142" s="186" t="s">
        <v>495</v>
      </c>
      <c r="G142" s="186" t="s">
        <v>502</v>
      </c>
      <c r="H142" s="43">
        <v>14</v>
      </c>
      <c r="I142" s="358" t="s">
        <v>310</v>
      </c>
      <c r="J142" s="191" t="str">
        <f>INDEX('Policy Characteristics'!D:D,MATCH(PolicyLevers!$C142,'Policy Characteristics'!$C:$C,0))</f>
        <v>Building Energy Efficiency Standards</v>
      </c>
      <c r="K142" s="199" t="str">
        <f>INDEX('Policy Characteristics'!E:E,MATCH(PolicyLevers!$C142,'Policy Characteristics'!$C:$C,0))</f>
        <v>bldgs efficiency standards</v>
      </c>
      <c r="L142" s="199">
        <f>INDEX('Policy Characteristics'!F:F,MATCH(PolicyLevers!$C142,'Policy Characteristics'!$C:$C,0))</f>
        <v>0</v>
      </c>
      <c r="M142" s="187">
        <f>INDEX('Policy Characteristics'!G:G,MATCH(PolicyLevers!$C142,'Policy Characteristics'!$C:$C,0))</f>
        <v>0.75</v>
      </c>
      <c r="N142" s="199">
        <f>INDEX('Policy Characteristics'!H:H,MATCH(PolicyLevers!$C142,'Policy Characteristics'!$C:$C,0))</f>
        <v>0.01</v>
      </c>
      <c r="O142" s="201" t="str">
        <f>INDEX('Policy Characteristics'!I:I,MATCH(PolicyLevers!$C142,'Policy Characteristics'!$C:$C,0))</f>
        <v>% reduction in energy use</v>
      </c>
      <c r="P142" s="220" t="str">
        <f>INDEX('Policy Characteristics'!J:J,MATCH(PolicyLevers!$C142,'Policy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2" s="201" t="str">
        <f>INDEX('Policy Characteristics'!K:K,MATCH(PolicyLevers!$C142,'Policy Characteristics'!$C:$C,0))</f>
        <v>buildings-sector-main.html#eff-stds</v>
      </c>
      <c r="R142" s="201" t="str">
        <f>INDEX('Policy Characteristics'!L:L,MATCH(PolicyLevers!$C142,'Policy Characteristics'!$C:$C,0))</f>
        <v>building-energy-efficiency-standards.html</v>
      </c>
      <c r="S142" s="221" t="str">
        <f>INDEX('Policy Characteristics'!M:M,MATCH(PolicyLevers!$C142,'Policy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01" t="str">
        <f>INDEX('Policy Characteristics'!N:N,MATCH(PolicyLevers!$C142,'Policy Characteristics'!$C:$C,0))</f>
        <v>Itron, 2007, "ASSESSMENT OF LONG-TERM
ELECTRIC ENERGY EFFICIENCY
POTENTIAL IN CALIFORNIA’S
RESIDENTIAL SECTOR," http://www.energy.ca.gov/2007publications/CEC-500-2007-002/CEC-500-2007-002.PDF, p.33, Table 5-1</v>
      </c>
      <c r="U142" s="191">
        <f>INDEX('Policy Characteristics'!O:O,MATCH(PolicyLevers!$C142,'Policy Characteristics'!$C:$C,0))</f>
        <v>0</v>
      </c>
    </row>
    <row r="143" spans="1:21" s="191" customFormat="1" x14ac:dyDescent="0.25">
      <c r="A143" s="352" t="str">
        <f>INDEX('Policy Characteristics'!A:A,MATCH(PolicyLevers!$C143,'Policy Characteristics'!$C:$C,0))</f>
        <v>Buildings and Appliances</v>
      </c>
      <c r="B143" s="356" t="str">
        <f>INDEX('Policy Characteristics'!B:B,MATCH(PolicyLevers!$C143,'Policy Characteristics'!$C:$C,0))</f>
        <v>Building Energy Efficiency Standards</v>
      </c>
      <c r="C143" s="191" t="str">
        <f t="shared" si="10"/>
        <v>Reduction in E Use Allowed by Component Eff Std</v>
      </c>
      <c r="D143" s="186" t="s">
        <v>523</v>
      </c>
      <c r="E143" s="186" t="s">
        <v>494</v>
      </c>
      <c r="F143" s="186" t="s">
        <v>495</v>
      </c>
      <c r="G143" s="186" t="s">
        <v>524</v>
      </c>
      <c r="H143" s="43">
        <v>15</v>
      </c>
      <c r="I143" s="358" t="s">
        <v>310</v>
      </c>
      <c r="J143" s="191" t="str">
        <f>INDEX('Policy Characteristics'!D:D,MATCH(PolicyLevers!$C143,'Policy Characteristics'!$C:$C,0))</f>
        <v>Building Energy Efficiency Standards</v>
      </c>
      <c r="K143" s="199" t="str">
        <f>INDEX('Policy Characteristics'!E:E,MATCH(PolicyLevers!$C143,'Policy Characteristics'!$C:$C,0))</f>
        <v>bldgs efficiency standards</v>
      </c>
      <c r="L143" s="199">
        <f>INDEX('Policy Characteristics'!F:F,MATCH(PolicyLevers!$C143,'Policy Characteristics'!$C:$C,0))</f>
        <v>0</v>
      </c>
      <c r="M143" s="187">
        <f>INDEX('Policy Characteristics'!G:G,MATCH(PolicyLevers!$C143,'Policy Characteristics'!$C:$C,0))</f>
        <v>0.75</v>
      </c>
      <c r="N143" s="199">
        <f>INDEX('Policy Characteristics'!H:H,MATCH(PolicyLevers!$C143,'Policy Characteristics'!$C:$C,0))</f>
        <v>0.01</v>
      </c>
      <c r="O143" s="201" t="str">
        <f>INDEX('Policy Characteristics'!I:I,MATCH(PolicyLevers!$C143,'Policy Characteristics'!$C:$C,0))</f>
        <v>% reduction in energy use</v>
      </c>
      <c r="P143" s="220" t="str">
        <f>INDEX('Policy Characteristics'!J:J,MATCH(PolicyLevers!$C143,'Policy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3" s="201" t="str">
        <f>INDEX('Policy Characteristics'!K:K,MATCH(PolicyLevers!$C143,'Policy Characteristics'!$C:$C,0))</f>
        <v>buildings-sector-main.html#eff-stds</v>
      </c>
      <c r="R143" s="201" t="str">
        <f>INDEX('Policy Characteristics'!L:L,MATCH(PolicyLevers!$C143,'Policy Characteristics'!$C:$C,0))</f>
        <v>building-energy-efficiency-standards.html</v>
      </c>
      <c r="S143" s="221" t="str">
        <f>INDEX('Policy Characteristics'!M:M,MATCH(PolicyLevers!$C143,'Policy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01" t="str">
        <f>INDEX('Policy Characteristics'!N:N,MATCH(PolicyLevers!$C143,'Policy Characteristics'!$C:$C,0))</f>
        <v>Itron, 2007, "ASSESSMENT OF LONG-TERM
ELECTRIC ENERGY EFFICIENCY
POTENTIAL IN CALIFORNIA’S
RESIDENTIAL SECTOR," http://www.energy.ca.gov/2007publications/CEC-500-2007-002/CEC-500-2007-002.PDF, p.33, Table 5-1</v>
      </c>
      <c r="U143" s="191">
        <f>INDEX('Policy Characteristics'!O:O,MATCH(PolicyLevers!$C143,'Policy Characteristics'!$C:$C,0))</f>
        <v>0</v>
      </c>
    </row>
    <row r="144" spans="1:21" s="191" customFormat="1" x14ac:dyDescent="0.25">
      <c r="A144" s="352" t="str">
        <f>INDEX('Policy Characteristics'!A:A,MATCH(PolicyLevers!$C144,'Policy Characteristics'!$C:$C,0))</f>
        <v>Buildings and Appliances</v>
      </c>
      <c r="B144" s="356" t="str">
        <f>INDEX('Policy Characteristics'!B:B,MATCH(PolicyLevers!$C144,'Policy Characteristics'!$C:$C,0))</f>
        <v>Building Energy Efficiency Standards</v>
      </c>
      <c r="C144" s="191" t="str">
        <f t="shared" si="10"/>
        <v>Reduction in E Use Allowed by Component Eff Std</v>
      </c>
      <c r="D144" s="186" t="s">
        <v>503</v>
      </c>
      <c r="E144" s="186" t="s">
        <v>494</v>
      </c>
      <c r="F144" s="186" t="s">
        <v>495</v>
      </c>
      <c r="G144" s="186" t="s">
        <v>504</v>
      </c>
      <c r="H144" s="43">
        <v>16</v>
      </c>
      <c r="I144" s="358" t="s">
        <v>310</v>
      </c>
      <c r="J144" s="191" t="str">
        <f>INDEX('Policy Characteristics'!D:D,MATCH(PolicyLevers!$C144,'Policy Characteristics'!$C:$C,0))</f>
        <v>Building Energy Efficiency Standards</v>
      </c>
      <c r="K144" s="199" t="str">
        <f>INDEX('Policy Characteristics'!E:E,MATCH(PolicyLevers!$C144,'Policy Characteristics'!$C:$C,0))</f>
        <v>bldgs efficiency standards</v>
      </c>
      <c r="L144" s="199">
        <f>INDEX('Policy Characteristics'!F:F,MATCH(PolicyLevers!$C144,'Policy Characteristics'!$C:$C,0))</f>
        <v>0</v>
      </c>
      <c r="M144" s="187">
        <f>INDEX('Policy Characteristics'!G:G,MATCH(PolicyLevers!$C144,'Policy Characteristics'!$C:$C,0))</f>
        <v>0.75</v>
      </c>
      <c r="N144" s="199">
        <f>INDEX('Policy Characteristics'!H:H,MATCH(PolicyLevers!$C144,'Policy Characteristics'!$C:$C,0))</f>
        <v>0.01</v>
      </c>
      <c r="O144" s="201" t="str">
        <f>INDEX('Policy Characteristics'!I:I,MATCH(PolicyLevers!$C144,'Policy Characteristics'!$C:$C,0))</f>
        <v>% reduction in energy use</v>
      </c>
      <c r="P144" s="220" t="str">
        <f>INDEX('Policy Characteristics'!J:J,MATCH(PolicyLevers!$C144,'Policy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4" s="201" t="str">
        <f>INDEX('Policy Characteristics'!K:K,MATCH(PolicyLevers!$C144,'Policy Characteristics'!$C:$C,0))</f>
        <v>buildings-sector-main.html#eff-stds</v>
      </c>
      <c r="R144" s="201" t="str">
        <f>INDEX('Policy Characteristics'!L:L,MATCH(PolicyLevers!$C144,'Policy Characteristics'!$C:$C,0))</f>
        <v>building-energy-efficiency-standards.html</v>
      </c>
      <c r="S144" s="221" t="str">
        <f>INDEX('Policy Characteristics'!M:M,MATCH(PolicyLevers!$C144,'Policy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01" t="str">
        <f>INDEX('Policy Characteristics'!N:N,MATCH(PolicyLevers!$C144,'Policy Characteristics'!$C:$C,0))</f>
        <v>Itron, 2007, "ASSESSMENT OF LONG-TERM
ELECTRIC ENERGY EFFICIENCY
POTENTIAL IN CALIFORNIA’S
RESIDENTIAL SECTOR," http://www.energy.ca.gov/2007publications/CEC-500-2007-002/CEC-500-2007-002.PDF, p.33, Table 5-1</v>
      </c>
      <c r="U144" s="191">
        <f>INDEX('Policy Characteristics'!O:O,MATCH(PolicyLevers!$C144,'Policy Characteristics'!$C:$C,0))</f>
        <v>0</v>
      </c>
    </row>
    <row r="145" spans="1:21" s="191" customFormat="1" x14ac:dyDescent="0.25">
      <c r="A145" s="352" t="str">
        <f>INDEX('Policy Characteristics'!A:A,MATCH(PolicyLevers!$C145,'Policy Characteristics'!$C:$C,0))</f>
        <v>Buildings and Appliances</v>
      </c>
      <c r="B145" s="356" t="str">
        <f>INDEX('Policy Characteristics'!B:B,MATCH(PolicyLevers!$C145,'Policy Characteristics'!$C:$C,0))</f>
        <v>Building Energy Efficiency Standards</v>
      </c>
      <c r="C145" s="191" t="str">
        <f t="shared" si="10"/>
        <v>Reduction in E Use Allowed by Component Eff Std</v>
      </c>
      <c r="D145" s="186" t="s">
        <v>505</v>
      </c>
      <c r="E145" s="186" t="s">
        <v>494</v>
      </c>
      <c r="F145" s="186" t="s">
        <v>495</v>
      </c>
      <c r="G145" s="186" t="s">
        <v>506</v>
      </c>
      <c r="H145" s="43">
        <v>17</v>
      </c>
      <c r="I145" s="358" t="s">
        <v>310</v>
      </c>
      <c r="J145" s="191" t="str">
        <f>INDEX('Policy Characteristics'!D:D,MATCH(PolicyLevers!$C145,'Policy Characteristics'!$C:$C,0))</f>
        <v>Building Energy Efficiency Standards</v>
      </c>
      <c r="K145" s="199" t="str">
        <f>INDEX('Policy Characteristics'!E:E,MATCH(PolicyLevers!$C145,'Policy Characteristics'!$C:$C,0))</f>
        <v>bldgs efficiency standards</v>
      </c>
      <c r="L145" s="199">
        <f>INDEX('Policy Characteristics'!F:F,MATCH(PolicyLevers!$C145,'Policy Characteristics'!$C:$C,0))</f>
        <v>0</v>
      </c>
      <c r="M145" s="187">
        <f>INDEX('Policy Characteristics'!G:G,MATCH(PolicyLevers!$C145,'Policy Characteristics'!$C:$C,0))</f>
        <v>0.75</v>
      </c>
      <c r="N145" s="199">
        <f>INDEX('Policy Characteristics'!H:H,MATCH(PolicyLevers!$C145,'Policy Characteristics'!$C:$C,0))</f>
        <v>0.01</v>
      </c>
      <c r="O145" s="201" t="str">
        <f>INDEX('Policy Characteristics'!I:I,MATCH(PolicyLevers!$C145,'Policy Characteristics'!$C:$C,0))</f>
        <v>% reduction in energy use</v>
      </c>
      <c r="P145" s="220" t="str">
        <f>INDEX('Policy Characteristics'!J:J,MATCH(PolicyLevers!$C145,'Policy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5" s="201" t="str">
        <f>INDEX('Policy Characteristics'!K:K,MATCH(PolicyLevers!$C145,'Policy Characteristics'!$C:$C,0))</f>
        <v>buildings-sector-main.html#eff-stds</v>
      </c>
      <c r="R145" s="201" t="str">
        <f>INDEX('Policy Characteristics'!L:L,MATCH(PolicyLevers!$C145,'Policy Characteristics'!$C:$C,0))</f>
        <v>building-energy-efficiency-standards.html</v>
      </c>
      <c r="S145" s="221" t="str">
        <f>INDEX('Policy Characteristics'!M:M,MATCH(PolicyLevers!$C145,'Policy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01" t="str">
        <f>INDEX('Policy Characteristics'!N:N,MATCH(PolicyLevers!$C145,'Policy Characteristics'!$C:$C,0))</f>
        <v>Itron, 2007, "ASSESSMENT OF LONG-TERM
ELECTRIC ENERGY EFFICIENCY
POTENTIAL IN CALIFORNIA’S
RESIDENTIAL SECTOR," http://www.energy.ca.gov/2007publications/CEC-500-2007-002/CEC-500-2007-002.PDF, p.33, Table 5-1</v>
      </c>
      <c r="U145" s="191">
        <f>INDEX('Policy Characteristics'!O:O,MATCH(PolicyLevers!$C145,'Policy Characteristics'!$C:$C,0))</f>
        <v>0</v>
      </c>
    </row>
    <row r="146" spans="1:21" s="191" customFormat="1" x14ac:dyDescent="0.25">
      <c r="A146" s="352" t="str">
        <f>INDEX('Policy Characteristics'!A:A,MATCH(PolicyLevers!$C146,'Policy Characteristics'!$C:$C,0))</f>
        <v>Buildings and Appliances</v>
      </c>
      <c r="B146" s="356" t="str">
        <f>INDEX('Policy Characteristics'!B:B,MATCH(PolicyLevers!$C146,'Policy Characteristics'!$C:$C,0))</f>
        <v>Building Energy Efficiency Standards</v>
      </c>
      <c r="C146" s="191" t="str">
        <f t="shared" si="10"/>
        <v>Reduction in E Use Allowed by Component Eff Std</v>
      </c>
      <c r="D146" s="186" t="s">
        <v>507</v>
      </c>
      <c r="E146" s="186" t="s">
        <v>494</v>
      </c>
      <c r="F146" s="186" t="s">
        <v>495</v>
      </c>
      <c r="G146" s="186" t="s">
        <v>508</v>
      </c>
      <c r="H146" s="43">
        <v>18</v>
      </c>
      <c r="I146" s="358" t="s">
        <v>310</v>
      </c>
      <c r="J146" s="191" t="str">
        <f>INDEX('Policy Characteristics'!D:D,MATCH(PolicyLevers!$C146,'Policy Characteristics'!$C:$C,0))</f>
        <v>Building Energy Efficiency Standards</v>
      </c>
      <c r="K146" s="199" t="str">
        <f>INDEX('Policy Characteristics'!E:E,MATCH(PolicyLevers!$C146,'Policy Characteristics'!$C:$C,0))</f>
        <v>bldgs efficiency standards</v>
      </c>
      <c r="L146" s="199">
        <f>INDEX('Policy Characteristics'!F:F,MATCH(PolicyLevers!$C146,'Policy Characteristics'!$C:$C,0))</f>
        <v>0</v>
      </c>
      <c r="M146" s="187">
        <f>INDEX('Policy Characteristics'!G:G,MATCH(PolicyLevers!$C146,'Policy Characteristics'!$C:$C,0))</f>
        <v>0.75</v>
      </c>
      <c r="N146" s="199">
        <f>INDEX('Policy Characteristics'!H:H,MATCH(PolicyLevers!$C146,'Policy Characteristics'!$C:$C,0))</f>
        <v>0.01</v>
      </c>
      <c r="O146" s="201" t="str">
        <f>INDEX('Policy Characteristics'!I:I,MATCH(PolicyLevers!$C146,'Policy Characteristics'!$C:$C,0))</f>
        <v>% reduction in energy use</v>
      </c>
      <c r="P146" s="220" t="str">
        <f>INDEX('Policy Characteristics'!J:J,MATCH(PolicyLevers!$C146,'Policy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6" s="201" t="str">
        <f>INDEX('Policy Characteristics'!K:K,MATCH(PolicyLevers!$C146,'Policy Characteristics'!$C:$C,0))</f>
        <v>buildings-sector-main.html#eff-stds</v>
      </c>
      <c r="R146" s="201" t="str">
        <f>INDEX('Policy Characteristics'!L:L,MATCH(PolicyLevers!$C146,'Policy Characteristics'!$C:$C,0))</f>
        <v>building-energy-efficiency-standards.html</v>
      </c>
      <c r="S146" s="221" t="str">
        <f>INDEX('Policy Characteristics'!M:M,MATCH(PolicyLevers!$C146,'Policy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01" t="str">
        <f>INDEX('Policy Characteristics'!N:N,MATCH(PolicyLevers!$C146,'Policy Characteristics'!$C:$C,0))</f>
        <v>Itron, 2007, "ASSESSMENT OF LONG-TERM
ELECTRIC ENERGY EFFICIENCY
POTENTIAL IN CALIFORNIA’S
RESIDENTIAL SECTOR," http://www.energy.ca.gov/2007publications/CEC-500-2007-002/CEC-500-2007-002.PDF, p.33, Table 5-1</v>
      </c>
      <c r="U146" s="191">
        <f>INDEX('Policy Characteristics'!O:O,MATCH(PolicyLevers!$C146,'Policy Characteristics'!$C:$C,0))</f>
        <v>0</v>
      </c>
    </row>
    <row r="147" spans="1:21" s="191" customFormat="1" x14ac:dyDescent="0.25">
      <c r="A147" s="352" t="str">
        <f>INDEX('Policy Characteristics'!A:A,MATCH(PolicyLevers!$C147,'Policy Characteristics'!$C:$C,0))</f>
        <v>Buildings and Appliances</v>
      </c>
      <c r="B147" s="356" t="str">
        <f>INDEX('Policy Characteristics'!B:B,MATCH(PolicyLevers!$C147,'Policy Characteristics'!$C:$C,0))</f>
        <v>Building Energy Efficiency Standards</v>
      </c>
      <c r="C147" s="191" t="str">
        <f t="shared" si="10"/>
        <v>Reduction in E Use Allowed by Component Eff Std</v>
      </c>
      <c r="D147" s="186" t="s">
        <v>493</v>
      </c>
      <c r="E147" s="186" t="s">
        <v>510</v>
      </c>
      <c r="F147" s="186" t="s">
        <v>511</v>
      </c>
      <c r="G147" s="186" t="s">
        <v>496</v>
      </c>
      <c r="H147" s="43">
        <v>150</v>
      </c>
      <c r="I147" s="358" t="s">
        <v>310</v>
      </c>
      <c r="J147" s="191" t="str">
        <f>INDEX('Policy Characteristics'!D:D,MATCH(PolicyLevers!$C147,'Policy Characteristics'!$C:$C,0))</f>
        <v>Building Energy Efficiency Standards</v>
      </c>
      <c r="K147" s="199" t="str">
        <f>INDEX('Policy Characteristics'!E:E,MATCH(PolicyLevers!$C147,'Policy Characteristics'!$C:$C,0))</f>
        <v>bldgs efficiency standards</v>
      </c>
      <c r="L147" s="199">
        <f>INDEX('Policy Characteristics'!F:F,MATCH(PolicyLevers!$C147,'Policy Characteristics'!$C:$C,0))</f>
        <v>0</v>
      </c>
      <c r="M147" s="199">
        <f>INDEX('Policy Characteristics'!G:G,MATCH(PolicyLevers!$C147,'Policy Characteristics'!$C:$C,0))</f>
        <v>0.75</v>
      </c>
      <c r="N147" s="199">
        <f>INDEX('Policy Characteristics'!H:H,MATCH(PolicyLevers!$C147,'Policy Characteristics'!$C:$C,0))</f>
        <v>0.01</v>
      </c>
      <c r="O147" s="201" t="str">
        <f>INDEX('Policy Characteristics'!I:I,MATCH(PolicyLevers!$C147,'Policy Characteristics'!$C:$C,0))</f>
        <v>% reduction in energy use</v>
      </c>
      <c r="P147" s="220" t="str">
        <f>INDEX('Policy Characteristics'!J:J,MATCH(PolicyLevers!$C147,'Policy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7" s="201" t="str">
        <f>INDEX('Policy Characteristics'!K:K,MATCH(PolicyLevers!$C147,'Policy Characteristics'!$C:$C,0))</f>
        <v>buildings-sector-main.html#eff-stds</v>
      </c>
      <c r="R147" s="201" t="str">
        <f>INDEX('Policy Characteristics'!L:L,MATCH(PolicyLevers!$C147,'Policy Characteristics'!$C:$C,0))</f>
        <v>building-energy-efficiency-standards.html</v>
      </c>
      <c r="S147" s="221" t="str">
        <f>INDEX('Policy Characteristics'!M:M,MATCH(PolicyLevers!$C147,'Policy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01" t="str">
        <f>INDEX('Policy Characteristics'!N:N,MATCH(PolicyLevers!$C147,'Policy Characteristics'!$C:$C,0))</f>
        <v>Itron, 2007, "ASSESSMENT OF LONG-TERM
ELECTRIC ENERGY EFFICIENCY
POTENTIAL IN CALIFORNIA’S
RESIDENTIAL SECTOR," http://www.energy.ca.gov/2007publications/CEC-500-2007-002/CEC-500-2007-002.PDF, p.33, Table 5-1</v>
      </c>
      <c r="U147" s="191">
        <f>INDEX('Policy Characteristics'!O:O,MATCH(PolicyLevers!$C147,'Policy Characteristics'!$C:$C,0))</f>
        <v>0</v>
      </c>
    </row>
    <row r="148" spans="1:21" s="191" customFormat="1" x14ac:dyDescent="0.25">
      <c r="A148" s="352" t="str">
        <f>INDEX('Policy Characteristics'!A:A,MATCH(PolicyLevers!$C148,'Policy Characteristics'!$C:$C,0))</f>
        <v>Buildings and Appliances</v>
      </c>
      <c r="B148" s="356" t="str">
        <f>INDEX('Policy Characteristics'!B:B,MATCH(PolicyLevers!$C148,'Policy Characteristics'!$C:$C,0))</f>
        <v>Building Energy Efficiency Standards</v>
      </c>
      <c r="C148" s="191" t="str">
        <f t="shared" si="10"/>
        <v>Reduction in E Use Allowed by Component Eff Std</v>
      </c>
      <c r="D148" s="186" t="s">
        <v>501</v>
      </c>
      <c r="E148" s="186" t="s">
        <v>510</v>
      </c>
      <c r="F148" s="186" t="s">
        <v>511</v>
      </c>
      <c r="G148" s="186" t="s">
        <v>502</v>
      </c>
      <c r="H148" s="43">
        <v>151</v>
      </c>
      <c r="I148" s="358" t="s">
        <v>310</v>
      </c>
      <c r="J148" s="191" t="str">
        <f>INDEX('Policy Characteristics'!D:D,MATCH(PolicyLevers!$C148,'Policy Characteristics'!$C:$C,0))</f>
        <v>Building Energy Efficiency Standards</v>
      </c>
      <c r="K148" s="199" t="str">
        <f>INDEX('Policy Characteristics'!E:E,MATCH(PolicyLevers!$C148,'Policy Characteristics'!$C:$C,0))</f>
        <v>bldgs efficiency standards</v>
      </c>
      <c r="L148" s="199">
        <f>INDEX('Policy Characteristics'!F:F,MATCH(PolicyLevers!$C148,'Policy Characteristics'!$C:$C,0))</f>
        <v>0</v>
      </c>
      <c r="M148" s="199">
        <f>INDEX('Policy Characteristics'!G:G,MATCH(PolicyLevers!$C148,'Policy Characteristics'!$C:$C,0))</f>
        <v>0.75</v>
      </c>
      <c r="N148" s="199">
        <f>INDEX('Policy Characteristics'!H:H,MATCH(PolicyLevers!$C148,'Policy Characteristics'!$C:$C,0))</f>
        <v>0.01</v>
      </c>
      <c r="O148" s="201" t="str">
        <f>INDEX('Policy Characteristics'!I:I,MATCH(PolicyLevers!$C148,'Policy Characteristics'!$C:$C,0))</f>
        <v>% reduction in energy use</v>
      </c>
      <c r="P148" s="220" t="str">
        <f>INDEX('Policy Characteristics'!J:J,MATCH(PolicyLevers!$C148,'Policy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8" s="201" t="str">
        <f>INDEX('Policy Characteristics'!K:K,MATCH(PolicyLevers!$C148,'Policy Characteristics'!$C:$C,0))</f>
        <v>buildings-sector-main.html#eff-stds</v>
      </c>
      <c r="R148" s="201" t="str">
        <f>INDEX('Policy Characteristics'!L:L,MATCH(PolicyLevers!$C148,'Policy Characteristics'!$C:$C,0))</f>
        <v>building-energy-efficiency-standards.html</v>
      </c>
      <c r="S148" s="221" t="str">
        <f>INDEX('Policy Characteristics'!M:M,MATCH(PolicyLevers!$C148,'Policy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01" t="str">
        <f>INDEX('Policy Characteristics'!N:N,MATCH(PolicyLevers!$C148,'Policy Characteristics'!$C:$C,0))</f>
        <v>Itron, 2007, "ASSESSMENT OF LONG-TERM
ELECTRIC ENERGY EFFICIENCY
POTENTIAL IN CALIFORNIA’S
RESIDENTIAL SECTOR," http://www.energy.ca.gov/2007publications/CEC-500-2007-002/CEC-500-2007-002.PDF, p.33, Table 5-1</v>
      </c>
      <c r="U148" s="191">
        <f>INDEX('Policy Characteristics'!O:O,MATCH(PolicyLevers!$C148,'Policy Characteristics'!$C:$C,0))</f>
        <v>0</v>
      </c>
    </row>
    <row r="149" spans="1:21" s="191" customFormat="1" x14ac:dyDescent="0.25">
      <c r="A149" s="352" t="str">
        <f>INDEX('Policy Characteristics'!A:A,MATCH(PolicyLevers!$C149,'Policy Characteristics'!$C:$C,0))</f>
        <v>Buildings and Appliances</v>
      </c>
      <c r="B149" s="356" t="str">
        <f>INDEX('Policy Characteristics'!B:B,MATCH(PolicyLevers!$C149,'Policy Characteristics'!$C:$C,0))</f>
        <v>Building Energy Efficiency Standards</v>
      </c>
      <c r="C149" s="191" t="str">
        <f t="shared" si="10"/>
        <v>Reduction in E Use Allowed by Component Eff Std</v>
      </c>
      <c r="D149" s="186" t="s">
        <v>523</v>
      </c>
      <c r="E149" s="186" t="s">
        <v>510</v>
      </c>
      <c r="F149" s="186" t="s">
        <v>511</v>
      </c>
      <c r="G149" s="186" t="s">
        <v>524</v>
      </c>
      <c r="H149" s="43">
        <v>152</v>
      </c>
      <c r="I149" s="358" t="s">
        <v>310</v>
      </c>
      <c r="J149" s="191" t="str">
        <f>INDEX('Policy Characteristics'!D:D,MATCH(PolicyLevers!$C149,'Policy Characteristics'!$C:$C,0))</f>
        <v>Building Energy Efficiency Standards</v>
      </c>
      <c r="K149" s="199" t="str">
        <f>INDEX('Policy Characteristics'!E:E,MATCH(PolicyLevers!$C149,'Policy Characteristics'!$C:$C,0))</f>
        <v>bldgs efficiency standards</v>
      </c>
      <c r="L149" s="199">
        <f>INDEX('Policy Characteristics'!F:F,MATCH(PolicyLevers!$C149,'Policy Characteristics'!$C:$C,0))</f>
        <v>0</v>
      </c>
      <c r="M149" s="199">
        <f>INDEX('Policy Characteristics'!G:G,MATCH(PolicyLevers!$C149,'Policy Characteristics'!$C:$C,0))</f>
        <v>0.75</v>
      </c>
      <c r="N149" s="199">
        <f>INDEX('Policy Characteristics'!H:H,MATCH(PolicyLevers!$C149,'Policy Characteristics'!$C:$C,0))</f>
        <v>0.01</v>
      </c>
      <c r="O149" s="201" t="str">
        <f>INDEX('Policy Characteristics'!I:I,MATCH(PolicyLevers!$C149,'Policy Characteristics'!$C:$C,0))</f>
        <v>% reduction in energy use</v>
      </c>
      <c r="P149" s="220" t="str">
        <f>INDEX('Policy Characteristics'!J:J,MATCH(PolicyLevers!$C149,'Policy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9" s="201" t="str">
        <f>INDEX('Policy Characteristics'!K:K,MATCH(PolicyLevers!$C149,'Policy Characteristics'!$C:$C,0))</f>
        <v>buildings-sector-main.html#eff-stds</v>
      </c>
      <c r="R149" s="201" t="str">
        <f>INDEX('Policy Characteristics'!L:L,MATCH(PolicyLevers!$C149,'Policy Characteristics'!$C:$C,0))</f>
        <v>building-energy-efficiency-standards.html</v>
      </c>
      <c r="S149" s="221" t="str">
        <f>INDEX('Policy Characteristics'!M:M,MATCH(PolicyLevers!$C149,'Policy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9" s="201" t="str">
        <f>INDEX('Policy Characteristics'!N:N,MATCH(PolicyLevers!$C149,'Policy Characteristics'!$C:$C,0))</f>
        <v>Itron, 2007, "ASSESSMENT OF LONG-TERM
ELECTRIC ENERGY EFFICIENCY
POTENTIAL IN CALIFORNIA’S
RESIDENTIAL SECTOR," http://www.energy.ca.gov/2007publications/CEC-500-2007-002/CEC-500-2007-002.PDF, p.33, Table 5-1</v>
      </c>
      <c r="U149" s="191">
        <f>INDEX('Policy Characteristics'!O:O,MATCH(PolicyLevers!$C149,'Policy Characteristics'!$C:$C,0))</f>
        <v>0</v>
      </c>
    </row>
    <row r="150" spans="1:21" s="191" customFormat="1" x14ac:dyDescent="0.25">
      <c r="A150" s="352" t="str">
        <f>INDEX('Policy Characteristics'!A:A,MATCH(PolicyLevers!$C150,'Policy Characteristics'!$C:$C,0))</f>
        <v>Buildings and Appliances</v>
      </c>
      <c r="B150" s="356" t="str">
        <f>INDEX('Policy Characteristics'!B:B,MATCH(PolicyLevers!$C150,'Policy Characteristics'!$C:$C,0))</f>
        <v>Building Energy Efficiency Standards</v>
      </c>
      <c r="C150" s="191" t="str">
        <f t="shared" si="10"/>
        <v>Reduction in E Use Allowed by Component Eff Std</v>
      </c>
      <c r="D150" s="186" t="s">
        <v>503</v>
      </c>
      <c r="E150" s="186" t="s">
        <v>510</v>
      </c>
      <c r="F150" s="186" t="s">
        <v>511</v>
      </c>
      <c r="G150" s="186" t="s">
        <v>504</v>
      </c>
      <c r="H150" s="43">
        <v>153</v>
      </c>
      <c r="I150" s="358" t="s">
        <v>310</v>
      </c>
      <c r="J150" s="191" t="str">
        <f>INDEX('Policy Characteristics'!D:D,MATCH(PolicyLevers!$C150,'Policy Characteristics'!$C:$C,0))</f>
        <v>Building Energy Efficiency Standards</v>
      </c>
      <c r="K150" s="199" t="str">
        <f>INDEX('Policy Characteristics'!E:E,MATCH(PolicyLevers!$C150,'Policy Characteristics'!$C:$C,0))</f>
        <v>bldgs efficiency standards</v>
      </c>
      <c r="L150" s="199">
        <f>INDEX('Policy Characteristics'!F:F,MATCH(PolicyLevers!$C150,'Policy Characteristics'!$C:$C,0))</f>
        <v>0</v>
      </c>
      <c r="M150" s="199">
        <f>INDEX('Policy Characteristics'!G:G,MATCH(PolicyLevers!$C150,'Policy Characteristics'!$C:$C,0))</f>
        <v>0.75</v>
      </c>
      <c r="N150" s="199">
        <f>INDEX('Policy Characteristics'!H:H,MATCH(PolicyLevers!$C150,'Policy Characteristics'!$C:$C,0))</f>
        <v>0.01</v>
      </c>
      <c r="O150" s="201" t="str">
        <f>INDEX('Policy Characteristics'!I:I,MATCH(PolicyLevers!$C150,'Policy Characteristics'!$C:$C,0))</f>
        <v>% reduction in energy use</v>
      </c>
      <c r="P150" s="220" t="str">
        <f>INDEX('Policy Characteristics'!J:J,MATCH(PolicyLevers!$C150,'Policy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0" s="201" t="str">
        <f>INDEX('Policy Characteristics'!K:K,MATCH(PolicyLevers!$C150,'Policy Characteristics'!$C:$C,0))</f>
        <v>buildings-sector-main.html#eff-stds</v>
      </c>
      <c r="R150" s="201" t="str">
        <f>INDEX('Policy Characteristics'!L:L,MATCH(PolicyLevers!$C150,'Policy Characteristics'!$C:$C,0))</f>
        <v>building-energy-efficiency-standards.html</v>
      </c>
      <c r="S150" s="221" t="str">
        <f>INDEX('Policy Characteristics'!M:M,MATCH(PolicyLevers!$C150,'Policy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0" s="201" t="str">
        <f>INDEX('Policy Characteristics'!N:N,MATCH(PolicyLevers!$C150,'Policy Characteristics'!$C:$C,0))</f>
        <v>Itron, 2007, "ASSESSMENT OF LONG-TERM
ELECTRIC ENERGY EFFICIENCY
POTENTIAL IN CALIFORNIA’S
RESIDENTIAL SECTOR," http://www.energy.ca.gov/2007publications/CEC-500-2007-002/CEC-500-2007-002.PDF, p.33, Table 5-1</v>
      </c>
      <c r="U150" s="191">
        <f>INDEX('Policy Characteristics'!O:O,MATCH(PolicyLevers!$C150,'Policy Characteristics'!$C:$C,0))</f>
        <v>0</v>
      </c>
    </row>
    <row r="151" spans="1:21" s="191" customFormat="1" x14ac:dyDescent="0.25">
      <c r="A151" s="352" t="str">
        <f>INDEX('Policy Characteristics'!A:A,MATCH(PolicyLevers!$C151,'Policy Characteristics'!$C:$C,0))</f>
        <v>Buildings and Appliances</v>
      </c>
      <c r="B151" s="356" t="str">
        <f>INDEX('Policy Characteristics'!B:B,MATCH(PolicyLevers!$C151,'Policy Characteristics'!$C:$C,0))</f>
        <v>Building Energy Efficiency Standards</v>
      </c>
      <c r="C151" s="191" t="str">
        <f t="shared" si="10"/>
        <v>Reduction in E Use Allowed by Component Eff Std</v>
      </c>
      <c r="D151" s="186" t="s">
        <v>505</v>
      </c>
      <c r="E151" s="186" t="s">
        <v>510</v>
      </c>
      <c r="F151" s="186" t="s">
        <v>511</v>
      </c>
      <c r="G151" s="186" t="s">
        <v>506</v>
      </c>
      <c r="H151" s="43">
        <v>154</v>
      </c>
      <c r="I151" s="358" t="s">
        <v>310</v>
      </c>
      <c r="J151" s="191" t="str">
        <f>INDEX('Policy Characteristics'!D:D,MATCH(PolicyLevers!$C151,'Policy Characteristics'!$C:$C,0))</f>
        <v>Building Energy Efficiency Standards</v>
      </c>
      <c r="K151" s="199" t="str">
        <f>INDEX('Policy Characteristics'!E:E,MATCH(PolicyLevers!$C151,'Policy Characteristics'!$C:$C,0))</f>
        <v>bldgs efficiency standards</v>
      </c>
      <c r="L151" s="199">
        <f>INDEX('Policy Characteristics'!F:F,MATCH(PolicyLevers!$C151,'Policy Characteristics'!$C:$C,0))</f>
        <v>0</v>
      </c>
      <c r="M151" s="199">
        <f>INDEX('Policy Characteristics'!G:G,MATCH(PolicyLevers!$C151,'Policy Characteristics'!$C:$C,0))</f>
        <v>0.75</v>
      </c>
      <c r="N151" s="199">
        <f>INDEX('Policy Characteristics'!H:H,MATCH(PolicyLevers!$C151,'Policy Characteristics'!$C:$C,0))</f>
        <v>0.01</v>
      </c>
      <c r="O151" s="201" t="str">
        <f>INDEX('Policy Characteristics'!I:I,MATCH(PolicyLevers!$C151,'Policy Characteristics'!$C:$C,0))</f>
        <v>% reduction in energy use</v>
      </c>
      <c r="P151" s="220" t="str">
        <f>INDEX('Policy Characteristics'!J:J,MATCH(PolicyLevers!$C151,'Policy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1" s="201" t="str">
        <f>INDEX('Policy Characteristics'!K:K,MATCH(PolicyLevers!$C151,'Policy Characteristics'!$C:$C,0))</f>
        <v>buildings-sector-main.html#eff-stds</v>
      </c>
      <c r="R151" s="201" t="str">
        <f>INDEX('Policy Characteristics'!L:L,MATCH(PolicyLevers!$C151,'Policy Characteristics'!$C:$C,0))</f>
        <v>building-energy-efficiency-standards.html</v>
      </c>
      <c r="S151" s="221" t="str">
        <f>INDEX('Policy Characteristics'!M:M,MATCH(PolicyLevers!$C151,'Policy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1" s="201" t="str">
        <f>INDEX('Policy Characteristics'!N:N,MATCH(PolicyLevers!$C151,'Policy Characteristics'!$C:$C,0))</f>
        <v>Itron, 2007, "ASSESSMENT OF LONG-TERM
ELECTRIC ENERGY EFFICIENCY
POTENTIAL IN CALIFORNIA’S
RESIDENTIAL SECTOR," http://www.energy.ca.gov/2007publications/CEC-500-2007-002/CEC-500-2007-002.PDF, p.33, Table 5-1</v>
      </c>
      <c r="U151" s="191">
        <f>INDEX('Policy Characteristics'!O:O,MATCH(PolicyLevers!$C151,'Policy Characteristics'!$C:$C,0))</f>
        <v>0</v>
      </c>
    </row>
    <row r="152" spans="1:21" s="191" customFormat="1" x14ac:dyDescent="0.25">
      <c r="A152" s="352" t="str">
        <f>INDEX('Policy Characteristics'!A:A,MATCH(PolicyLevers!$C152,'Policy Characteristics'!$C:$C,0))</f>
        <v>Buildings and Appliances</v>
      </c>
      <c r="B152" s="356" t="str">
        <f>INDEX('Policy Characteristics'!B:B,MATCH(PolicyLevers!$C152,'Policy Characteristics'!$C:$C,0))</f>
        <v>Building Energy Efficiency Standards</v>
      </c>
      <c r="C152" s="191" t="str">
        <f t="shared" si="10"/>
        <v>Reduction in E Use Allowed by Component Eff Std</v>
      </c>
      <c r="D152" s="186" t="s">
        <v>507</v>
      </c>
      <c r="E152" s="186" t="s">
        <v>510</v>
      </c>
      <c r="F152" s="186" t="s">
        <v>511</v>
      </c>
      <c r="G152" s="186" t="s">
        <v>508</v>
      </c>
      <c r="H152" s="43">
        <v>155</v>
      </c>
      <c r="I152" s="358" t="s">
        <v>310</v>
      </c>
      <c r="J152" s="191" t="str">
        <f>INDEX('Policy Characteristics'!D:D,MATCH(PolicyLevers!$C152,'Policy Characteristics'!$C:$C,0))</f>
        <v>Building Energy Efficiency Standards</v>
      </c>
      <c r="K152" s="199" t="str">
        <f>INDEX('Policy Characteristics'!E:E,MATCH(PolicyLevers!$C152,'Policy Characteristics'!$C:$C,0))</f>
        <v>bldgs efficiency standards</v>
      </c>
      <c r="L152" s="199">
        <f>INDEX('Policy Characteristics'!F:F,MATCH(PolicyLevers!$C152,'Policy Characteristics'!$C:$C,0))</f>
        <v>0</v>
      </c>
      <c r="M152" s="199">
        <f>INDEX('Policy Characteristics'!G:G,MATCH(PolicyLevers!$C152,'Policy Characteristics'!$C:$C,0))</f>
        <v>0.75</v>
      </c>
      <c r="N152" s="199">
        <f>INDEX('Policy Characteristics'!H:H,MATCH(PolicyLevers!$C152,'Policy Characteristics'!$C:$C,0))</f>
        <v>0.01</v>
      </c>
      <c r="O152" s="201" t="str">
        <f>INDEX('Policy Characteristics'!I:I,MATCH(PolicyLevers!$C152,'Policy Characteristics'!$C:$C,0))</f>
        <v>% reduction in energy use</v>
      </c>
      <c r="P152" s="220" t="str">
        <f>INDEX('Policy Characteristics'!J:J,MATCH(PolicyLevers!$C152,'Policy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2" s="201" t="str">
        <f>INDEX('Policy Characteristics'!K:K,MATCH(PolicyLevers!$C152,'Policy Characteristics'!$C:$C,0))</f>
        <v>buildings-sector-main.html#eff-stds</v>
      </c>
      <c r="R152" s="201" t="str">
        <f>INDEX('Policy Characteristics'!L:L,MATCH(PolicyLevers!$C152,'Policy Characteristics'!$C:$C,0))</f>
        <v>building-energy-efficiency-standards.html</v>
      </c>
      <c r="S152" s="221" t="str">
        <f>INDEX('Policy Characteristics'!M:M,MATCH(PolicyLevers!$C152,'Policy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2" s="201" t="str">
        <f>INDEX('Policy Characteristics'!N:N,MATCH(PolicyLevers!$C152,'Policy Characteristics'!$C:$C,0))</f>
        <v>Itron, 2007, "ASSESSMENT OF LONG-TERM
ELECTRIC ENERGY EFFICIENCY
POTENTIAL IN CALIFORNIA’S
RESIDENTIAL SECTOR," http://www.energy.ca.gov/2007publications/CEC-500-2007-002/CEC-500-2007-002.PDF, p.33, Table 5-1</v>
      </c>
      <c r="U152" s="191">
        <f>INDEX('Policy Characteristics'!O:O,MATCH(PolicyLevers!$C152,'Policy Characteristics'!$C:$C,0))</f>
        <v>0</v>
      </c>
    </row>
    <row r="153" spans="1:21" s="191" customFormat="1" x14ac:dyDescent="0.25">
      <c r="A153" s="352" t="str">
        <f>INDEX('Policy Characteristics'!A:A,MATCH(PolicyLevers!$C153,'Policy Characteristics'!$C:$C,0))</f>
        <v>Buildings and Appliances</v>
      </c>
      <c r="B153" s="356" t="str">
        <f>INDEX('Policy Characteristics'!B:B,MATCH(PolicyLevers!$C153,'Policy Characteristics'!$C:$C,0))</f>
        <v>Building Energy Efficiency Standards</v>
      </c>
      <c r="C153" s="191" t="str">
        <f t="shared" si="10"/>
        <v>Reduction in E Use Allowed by Component Eff Std</v>
      </c>
      <c r="D153" s="186" t="s">
        <v>493</v>
      </c>
      <c r="E153" s="186" t="s">
        <v>513</v>
      </c>
      <c r="F153" s="186" t="s">
        <v>514</v>
      </c>
      <c r="G153" s="186" t="s">
        <v>496</v>
      </c>
      <c r="H153" s="43">
        <v>156</v>
      </c>
      <c r="I153" s="358" t="s">
        <v>310</v>
      </c>
      <c r="J153" s="191" t="str">
        <f>INDEX('Policy Characteristics'!D:D,MATCH(PolicyLevers!$C153,'Policy Characteristics'!$C:$C,0))</f>
        <v>Building Energy Efficiency Standards</v>
      </c>
      <c r="K153" s="199" t="str">
        <f>INDEX('Policy Characteristics'!E:E,MATCH(PolicyLevers!$C153,'Policy Characteristics'!$C:$C,0))</f>
        <v>bldgs efficiency standards</v>
      </c>
      <c r="L153" s="199">
        <f>INDEX('Policy Characteristics'!F:F,MATCH(PolicyLevers!$C153,'Policy Characteristics'!$C:$C,0))</f>
        <v>0</v>
      </c>
      <c r="M153" s="199">
        <f>INDEX('Policy Characteristics'!G:G,MATCH(PolicyLevers!$C153,'Policy Characteristics'!$C:$C,0))</f>
        <v>0.75</v>
      </c>
      <c r="N153" s="199">
        <f>INDEX('Policy Characteristics'!H:H,MATCH(PolicyLevers!$C153,'Policy Characteristics'!$C:$C,0))</f>
        <v>0.01</v>
      </c>
      <c r="O153" s="201" t="str">
        <f>INDEX('Policy Characteristics'!I:I,MATCH(PolicyLevers!$C153,'Policy Characteristics'!$C:$C,0))</f>
        <v>% reduction in energy use</v>
      </c>
      <c r="P153" s="220" t="str">
        <f>INDEX('Policy Characteristics'!J:J,MATCH(PolicyLevers!$C153,'Policy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3" s="201" t="str">
        <f>INDEX('Policy Characteristics'!K:K,MATCH(PolicyLevers!$C153,'Policy Characteristics'!$C:$C,0))</f>
        <v>buildings-sector-main.html#eff-stds</v>
      </c>
      <c r="R153" s="201" t="str">
        <f>INDEX('Policy Characteristics'!L:L,MATCH(PolicyLevers!$C153,'Policy Characteristics'!$C:$C,0))</f>
        <v>building-energy-efficiency-standards.html</v>
      </c>
      <c r="S153" s="221" t="str">
        <f>INDEX('Policy Characteristics'!M:M,MATCH(PolicyLevers!$C153,'Policy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3" s="201" t="str">
        <f>INDEX('Policy Characteristics'!N:N,MATCH(PolicyLevers!$C153,'Policy Characteristics'!$C:$C,0))</f>
        <v>Itron, 2007, "ASSESSMENT OF LONG-TERM
ELECTRIC ENERGY EFFICIENCY
POTENTIAL IN CALIFORNIA’S
RESIDENTIAL SECTOR," http://www.energy.ca.gov/2007publications/CEC-500-2007-002/CEC-500-2007-002.PDF, p.33, Table 5-1</v>
      </c>
      <c r="U153" s="191">
        <f>INDEX('Policy Characteristics'!O:O,MATCH(PolicyLevers!$C153,'Policy Characteristics'!$C:$C,0))</f>
        <v>0</v>
      </c>
    </row>
    <row r="154" spans="1:21" s="191" customFormat="1" x14ac:dyDescent="0.25">
      <c r="A154" s="352" t="str">
        <f>INDEX('Policy Characteristics'!A:A,MATCH(PolicyLevers!$C154,'Policy Characteristics'!$C:$C,0))</f>
        <v>Buildings and Appliances</v>
      </c>
      <c r="B154" s="356" t="str">
        <f>INDEX('Policy Characteristics'!B:B,MATCH(PolicyLevers!$C154,'Policy Characteristics'!$C:$C,0))</f>
        <v>Building Energy Efficiency Standards</v>
      </c>
      <c r="C154" s="191" t="str">
        <f t="shared" si="10"/>
        <v>Reduction in E Use Allowed by Component Eff Std</v>
      </c>
      <c r="D154" s="186" t="s">
        <v>501</v>
      </c>
      <c r="E154" s="186" t="s">
        <v>513</v>
      </c>
      <c r="F154" s="186" t="s">
        <v>514</v>
      </c>
      <c r="G154" s="186" t="s">
        <v>502</v>
      </c>
      <c r="H154" s="43">
        <v>157</v>
      </c>
      <c r="I154" s="358" t="s">
        <v>310</v>
      </c>
      <c r="J154" s="191" t="str">
        <f>INDEX('Policy Characteristics'!D:D,MATCH(PolicyLevers!$C154,'Policy Characteristics'!$C:$C,0))</f>
        <v>Building Energy Efficiency Standards</v>
      </c>
      <c r="K154" s="199" t="str">
        <f>INDEX('Policy Characteristics'!E:E,MATCH(PolicyLevers!$C154,'Policy Characteristics'!$C:$C,0))</f>
        <v>bldgs efficiency standards</v>
      </c>
      <c r="L154" s="199">
        <f>INDEX('Policy Characteristics'!F:F,MATCH(PolicyLevers!$C154,'Policy Characteristics'!$C:$C,0))</f>
        <v>0</v>
      </c>
      <c r="M154" s="199">
        <f>INDEX('Policy Characteristics'!G:G,MATCH(PolicyLevers!$C154,'Policy Characteristics'!$C:$C,0))</f>
        <v>0.75</v>
      </c>
      <c r="N154" s="199">
        <f>INDEX('Policy Characteristics'!H:H,MATCH(PolicyLevers!$C154,'Policy Characteristics'!$C:$C,0))</f>
        <v>0.01</v>
      </c>
      <c r="O154" s="201" t="str">
        <f>INDEX('Policy Characteristics'!I:I,MATCH(PolicyLevers!$C154,'Policy Characteristics'!$C:$C,0))</f>
        <v>% reduction in energy use</v>
      </c>
      <c r="P154" s="220" t="str">
        <f>INDEX('Policy Characteristics'!J:J,MATCH(PolicyLevers!$C154,'Policy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4" s="201" t="str">
        <f>INDEX('Policy Characteristics'!K:K,MATCH(PolicyLevers!$C154,'Policy Characteristics'!$C:$C,0))</f>
        <v>buildings-sector-main.html#eff-stds</v>
      </c>
      <c r="R154" s="201" t="str">
        <f>INDEX('Policy Characteristics'!L:L,MATCH(PolicyLevers!$C154,'Policy Characteristics'!$C:$C,0))</f>
        <v>building-energy-efficiency-standards.html</v>
      </c>
      <c r="S154" s="221" t="str">
        <f>INDEX('Policy Characteristics'!M:M,MATCH(PolicyLevers!$C154,'Policy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4" s="201" t="str">
        <f>INDEX('Policy Characteristics'!N:N,MATCH(PolicyLevers!$C154,'Policy Characteristics'!$C:$C,0))</f>
        <v>Itron, 2007, "ASSESSMENT OF LONG-TERM
ELECTRIC ENERGY EFFICIENCY
POTENTIAL IN CALIFORNIA’S
RESIDENTIAL SECTOR," http://www.energy.ca.gov/2007publications/CEC-500-2007-002/CEC-500-2007-002.PDF, p.33, Table 5-1</v>
      </c>
      <c r="U154" s="191">
        <f>INDEX('Policy Characteristics'!O:O,MATCH(PolicyLevers!$C154,'Policy Characteristics'!$C:$C,0))</f>
        <v>0</v>
      </c>
    </row>
    <row r="155" spans="1:21" s="191" customFormat="1" x14ac:dyDescent="0.25">
      <c r="A155" s="352" t="str">
        <f>INDEX('Policy Characteristics'!A:A,MATCH(PolicyLevers!$C155,'Policy Characteristics'!$C:$C,0))</f>
        <v>Buildings and Appliances</v>
      </c>
      <c r="B155" s="356" t="str">
        <f>INDEX('Policy Characteristics'!B:B,MATCH(PolicyLevers!$C155,'Policy Characteristics'!$C:$C,0))</f>
        <v>Building Energy Efficiency Standards</v>
      </c>
      <c r="C155" s="191" t="str">
        <f t="shared" si="10"/>
        <v>Reduction in E Use Allowed by Component Eff Std</v>
      </c>
      <c r="D155" s="186" t="s">
        <v>523</v>
      </c>
      <c r="E155" s="186" t="s">
        <v>513</v>
      </c>
      <c r="F155" s="186" t="s">
        <v>514</v>
      </c>
      <c r="G155" s="186" t="s">
        <v>524</v>
      </c>
      <c r="H155" s="43">
        <v>158</v>
      </c>
      <c r="I155" s="358" t="s">
        <v>310</v>
      </c>
      <c r="J155" s="191" t="str">
        <f>INDEX('Policy Characteristics'!D:D,MATCH(PolicyLevers!$C155,'Policy Characteristics'!$C:$C,0))</f>
        <v>Building Energy Efficiency Standards</v>
      </c>
      <c r="K155" s="199" t="str">
        <f>INDEX('Policy Characteristics'!E:E,MATCH(PolicyLevers!$C155,'Policy Characteristics'!$C:$C,0))</f>
        <v>bldgs efficiency standards</v>
      </c>
      <c r="L155" s="199">
        <f>INDEX('Policy Characteristics'!F:F,MATCH(PolicyLevers!$C155,'Policy Characteristics'!$C:$C,0))</f>
        <v>0</v>
      </c>
      <c r="M155" s="199">
        <f>INDEX('Policy Characteristics'!G:G,MATCH(PolicyLevers!$C155,'Policy Characteristics'!$C:$C,0))</f>
        <v>0.75</v>
      </c>
      <c r="N155" s="199">
        <f>INDEX('Policy Characteristics'!H:H,MATCH(PolicyLevers!$C155,'Policy Characteristics'!$C:$C,0))</f>
        <v>0.01</v>
      </c>
      <c r="O155" s="201" t="str">
        <f>INDEX('Policy Characteristics'!I:I,MATCH(PolicyLevers!$C155,'Policy Characteristics'!$C:$C,0))</f>
        <v>% reduction in energy use</v>
      </c>
      <c r="P155" s="220" t="str">
        <f>INDEX('Policy Characteristics'!J:J,MATCH(PolicyLevers!$C155,'Policy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5" s="201" t="str">
        <f>INDEX('Policy Characteristics'!K:K,MATCH(PolicyLevers!$C155,'Policy Characteristics'!$C:$C,0))</f>
        <v>buildings-sector-main.html#eff-stds</v>
      </c>
      <c r="R155" s="201" t="str">
        <f>INDEX('Policy Characteristics'!L:L,MATCH(PolicyLevers!$C155,'Policy Characteristics'!$C:$C,0))</f>
        <v>building-energy-efficiency-standards.html</v>
      </c>
      <c r="S155" s="221" t="str">
        <f>INDEX('Policy Characteristics'!M:M,MATCH(PolicyLevers!$C155,'Policy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5" s="201" t="str">
        <f>INDEX('Policy Characteristics'!N:N,MATCH(PolicyLevers!$C155,'Policy Characteristics'!$C:$C,0))</f>
        <v>Itron, 2007, "ASSESSMENT OF LONG-TERM
ELECTRIC ENERGY EFFICIENCY
POTENTIAL IN CALIFORNIA’S
RESIDENTIAL SECTOR," http://www.energy.ca.gov/2007publications/CEC-500-2007-002/CEC-500-2007-002.PDF, p.33, Table 5-1</v>
      </c>
      <c r="U155" s="191">
        <f>INDEX('Policy Characteristics'!O:O,MATCH(PolicyLevers!$C155,'Policy Characteristics'!$C:$C,0))</f>
        <v>0</v>
      </c>
    </row>
    <row r="156" spans="1:21" s="191" customFormat="1" x14ac:dyDescent="0.25">
      <c r="A156" s="352" t="str">
        <f>INDEX('Policy Characteristics'!A:A,MATCH(PolicyLevers!$C156,'Policy Characteristics'!$C:$C,0))</f>
        <v>Buildings and Appliances</v>
      </c>
      <c r="B156" s="356" t="str">
        <f>INDEX('Policy Characteristics'!B:B,MATCH(PolicyLevers!$C156,'Policy Characteristics'!$C:$C,0))</f>
        <v>Building Energy Efficiency Standards</v>
      </c>
      <c r="C156" s="191" t="str">
        <f t="shared" si="10"/>
        <v>Reduction in E Use Allowed by Component Eff Std</v>
      </c>
      <c r="D156" s="186" t="s">
        <v>503</v>
      </c>
      <c r="E156" s="186" t="s">
        <v>513</v>
      </c>
      <c r="F156" s="186" t="s">
        <v>514</v>
      </c>
      <c r="G156" s="186" t="s">
        <v>504</v>
      </c>
      <c r="H156" s="43">
        <v>159</v>
      </c>
      <c r="I156" s="358" t="s">
        <v>310</v>
      </c>
      <c r="J156" s="191" t="str">
        <f>INDEX('Policy Characteristics'!D:D,MATCH(PolicyLevers!$C156,'Policy Characteristics'!$C:$C,0))</f>
        <v>Building Energy Efficiency Standards</v>
      </c>
      <c r="K156" s="199" t="str">
        <f>INDEX('Policy Characteristics'!E:E,MATCH(PolicyLevers!$C156,'Policy Characteristics'!$C:$C,0))</f>
        <v>bldgs efficiency standards</v>
      </c>
      <c r="L156" s="199">
        <f>INDEX('Policy Characteristics'!F:F,MATCH(PolicyLevers!$C156,'Policy Characteristics'!$C:$C,0))</f>
        <v>0</v>
      </c>
      <c r="M156" s="199">
        <f>INDEX('Policy Characteristics'!G:G,MATCH(PolicyLevers!$C156,'Policy Characteristics'!$C:$C,0))</f>
        <v>0.75</v>
      </c>
      <c r="N156" s="199">
        <f>INDEX('Policy Characteristics'!H:H,MATCH(PolicyLevers!$C156,'Policy Characteristics'!$C:$C,0))</f>
        <v>0.01</v>
      </c>
      <c r="O156" s="201" t="str">
        <f>INDEX('Policy Characteristics'!I:I,MATCH(PolicyLevers!$C156,'Policy Characteristics'!$C:$C,0))</f>
        <v>% reduction in energy use</v>
      </c>
      <c r="P156" s="220" t="str">
        <f>INDEX('Policy Characteristics'!J:J,MATCH(PolicyLevers!$C156,'Policy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6" s="201" t="str">
        <f>INDEX('Policy Characteristics'!K:K,MATCH(PolicyLevers!$C156,'Policy Characteristics'!$C:$C,0))</f>
        <v>buildings-sector-main.html#eff-stds</v>
      </c>
      <c r="R156" s="201" t="str">
        <f>INDEX('Policy Characteristics'!L:L,MATCH(PolicyLevers!$C156,'Policy Characteristics'!$C:$C,0))</f>
        <v>building-energy-efficiency-standards.html</v>
      </c>
      <c r="S156" s="221" t="str">
        <f>INDEX('Policy Characteristics'!M:M,MATCH(PolicyLevers!$C156,'Policy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6" s="201" t="str">
        <f>INDEX('Policy Characteristics'!N:N,MATCH(PolicyLevers!$C156,'Policy Characteristics'!$C:$C,0))</f>
        <v>Itron, 2007, "ASSESSMENT OF LONG-TERM
ELECTRIC ENERGY EFFICIENCY
POTENTIAL IN CALIFORNIA’S
RESIDENTIAL SECTOR," http://www.energy.ca.gov/2007publications/CEC-500-2007-002/CEC-500-2007-002.PDF, p.33, Table 5-1</v>
      </c>
      <c r="U156" s="191">
        <f>INDEX('Policy Characteristics'!O:O,MATCH(PolicyLevers!$C156,'Policy Characteristics'!$C:$C,0))</f>
        <v>0</v>
      </c>
    </row>
    <row r="157" spans="1:21" s="191" customFormat="1" x14ac:dyDescent="0.25">
      <c r="A157" s="352" t="str">
        <f>INDEX('Policy Characteristics'!A:A,MATCH(PolicyLevers!$C157,'Policy Characteristics'!$C:$C,0))</f>
        <v>Buildings and Appliances</v>
      </c>
      <c r="B157" s="356" t="str">
        <f>INDEX('Policy Characteristics'!B:B,MATCH(PolicyLevers!$C157,'Policy Characteristics'!$C:$C,0))</f>
        <v>Building Energy Efficiency Standards</v>
      </c>
      <c r="C157" s="191" t="str">
        <f t="shared" si="10"/>
        <v>Reduction in E Use Allowed by Component Eff Std</v>
      </c>
      <c r="D157" s="186" t="s">
        <v>505</v>
      </c>
      <c r="E157" s="186" t="s">
        <v>513</v>
      </c>
      <c r="F157" s="186" t="s">
        <v>514</v>
      </c>
      <c r="G157" s="186" t="s">
        <v>506</v>
      </c>
      <c r="H157" s="43">
        <v>160</v>
      </c>
      <c r="I157" s="358" t="s">
        <v>310</v>
      </c>
      <c r="J157" s="191" t="str">
        <f>INDEX('Policy Characteristics'!D:D,MATCH(PolicyLevers!$C157,'Policy Characteristics'!$C:$C,0))</f>
        <v>Building Energy Efficiency Standards</v>
      </c>
      <c r="K157" s="199" t="str">
        <f>INDEX('Policy Characteristics'!E:E,MATCH(PolicyLevers!$C157,'Policy Characteristics'!$C:$C,0))</f>
        <v>bldgs efficiency standards</v>
      </c>
      <c r="L157" s="199">
        <f>INDEX('Policy Characteristics'!F:F,MATCH(PolicyLevers!$C157,'Policy Characteristics'!$C:$C,0))</f>
        <v>0</v>
      </c>
      <c r="M157" s="199">
        <f>INDEX('Policy Characteristics'!G:G,MATCH(PolicyLevers!$C157,'Policy Characteristics'!$C:$C,0))</f>
        <v>0.75</v>
      </c>
      <c r="N157" s="199">
        <f>INDEX('Policy Characteristics'!H:H,MATCH(PolicyLevers!$C157,'Policy Characteristics'!$C:$C,0))</f>
        <v>0.01</v>
      </c>
      <c r="O157" s="201" t="str">
        <f>INDEX('Policy Characteristics'!I:I,MATCH(PolicyLevers!$C157,'Policy Characteristics'!$C:$C,0))</f>
        <v>% reduction in energy use</v>
      </c>
      <c r="P157" s="220" t="str">
        <f>INDEX('Policy Characteristics'!J:J,MATCH(PolicyLevers!$C157,'Policy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7" s="201" t="str">
        <f>INDEX('Policy Characteristics'!K:K,MATCH(PolicyLevers!$C157,'Policy Characteristics'!$C:$C,0))</f>
        <v>buildings-sector-main.html#eff-stds</v>
      </c>
      <c r="R157" s="201" t="str">
        <f>INDEX('Policy Characteristics'!L:L,MATCH(PolicyLevers!$C157,'Policy Characteristics'!$C:$C,0))</f>
        <v>building-energy-efficiency-standards.html</v>
      </c>
      <c r="S157" s="221" t="str">
        <f>INDEX('Policy Characteristics'!M:M,MATCH(PolicyLevers!$C157,'Policy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7" s="201" t="str">
        <f>INDEX('Policy Characteristics'!N:N,MATCH(PolicyLevers!$C157,'Policy Characteristics'!$C:$C,0))</f>
        <v>Itron, 2007, "ASSESSMENT OF LONG-TERM
ELECTRIC ENERGY EFFICIENCY
POTENTIAL IN CALIFORNIA’S
RESIDENTIAL SECTOR," http://www.energy.ca.gov/2007publications/CEC-500-2007-002/CEC-500-2007-002.PDF, p.33, Table 5-1</v>
      </c>
      <c r="U157" s="191">
        <f>INDEX('Policy Characteristics'!O:O,MATCH(PolicyLevers!$C157,'Policy Characteristics'!$C:$C,0))</f>
        <v>0</v>
      </c>
    </row>
    <row r="158" spans="1:21" s="191" customFormat="1" x14ac:dyDescent="0.25">
      <c r="A158" s="352" t="str">
        <f>INDEX('Policy Characteristics'!A:A,MATCH(PolicyLevers!$C158,'Policy Characteristics'!$C:$C,0))</f>
        <v>Buildings and Appliances</v>
      </c>
      <c r="B158" s="356" t="str">
        <f>INDEX('Policy Characteristics'!B:B,MATCH(PolicyLevers!$C158,'Policy Characteristics'!$C:$C,0))</f>
        <v>Building Energy Efficiency Standards</v>
      </c>
      <c r="C158" s="191" t="str">
        <f t="shared" ref="C158" si="11">C$141</f>
        <v>Reduction in E Use Allowed by Component Eff Std</v>
      </c>
      <c r="D158" s="186" t="s">
        <v>507</v>
      </c>
      <c r="E158" s="186" t="s">
        <v>513</v>
      </c>
      <c r="F158" s="186" t="s">
        <v>514</v>
      </c>
      <c r="G158" s="186" t="s">
        <v>508</v>
      </c>
      <c r="H158" s="43">
        <v>161</v>
      </c>
      <c r="I158" s="358" t="s">
        <v>310</v>
      </c>
      <c r="J158" s="191" t="str">
        <f>INDEX('Policy Characteristics'!D:D,MATCH(PolicyLevers!$C158,'Policy Characteristics'!$C:$C,0))</f>
        <v>Building Energy Efficiency Standards</v>
      </c>
      <c r="K158" s="199" t="str">
        <f>INDEX('Policy Characteristics'!E:E,MATCH(PolicyLevers!$C158,'Policy Characteristics'!$C:$C,0))</f>
        <v>bldgs efficiency standards</v>
      </c>
      <c r="L158" s="199">
        <f>INDEX('Policy Characteristics'!F:F,MATCH(PolicyLevers!$C158,'Policy Characteristics'!$C:$C,0))</f>
        <v>0</v>
      </c>
      <c r="M158" s="199">
        <f>INDEX('Policy Characteristics'!G:G,MATCH(PolicyLevers!$C158,'Policy Characteristics'!$C:$C,0))</f>
        <v>0.75</v>
      </c>
      <c r="N158" s="199">
        <f>INDEX('Policy Characteristics'!H:H,MATCH(PolicyLevers!$C158,'Policy Characteristics'!$C:$C,0))</f>
        <v>0.01</v>
      </c>
      <c r="O158" s="201" t="str">
        <f>INDEX('Policy Characteristics'!I:I,MATCH(PolicyLevers!$C158,'Policy Characteristics'!$C:$C,0))</f>
        <v>% reduction in energy use</v>
      </c>
      <c r="P158" s="220" t="str">
        <f>INDEX('Policy Characteristics'!J:J,MATCH(PolicyLevers!$C158,'Policy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8" s="201" t="str">
        <f>INDEX('Policy Characteristics'!K:K,MATCH(PolicyLevers!$C158,'Policy Characteristics'!$C:$C,0))</f>
        <v>buildings-sector-main.html#eff-stds</v>
      </c>
      <c r="R158" s="201" t="str">
        <f>INDEX('Policy Characteristics'!L:L,MATCH(PolicyLevers!$C158,'Policy Characteristics'!$C:$C,0))</f>
        <v>building-energy-efficiency-standards.html</v>
      </c>
      <c r="S158" s="221" t="str">
        <f>INDEX('Policy Characteristics'!M:M,MATCH(PolicyLevers!$C158,'Policy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8" s="201" t="str">
        <f>INDEX('Policy Characteristics'!N:N,MATCH(PolicyLevers!$C158,'Policy Characteristics'!$C:$C,0))</f>
        <v>Itron, 2007, "ASSESSMENT OF LONG-TERM
ELECTRIC ENERGY EFFICIENCY
POTENTIAL IN CALIFORNIA’S
RESIDENTIAL SECTOR," http://www.energy.ca.gov/2007publications/CEC-500-2007-002/CEC-500-2007-002.PDF, p.33, Table 5-1</v>
      </c>
      <c r="U158" s="191">
        <f>INDEX('Policy Characteristics'!O:O,MATCH(PolicyLevers!$C158,'Policy Characteristics'!$C:$C,0))</f>
        <v>0</v>
      </c>
    </row>
    <row r="159" spans="1:21" s="191" customFormat="1" x14ac:dyDescent="0.25">
      <c r="A159" s="352" t="str">
        <f>INDEX('Policy Characteristics'!A:A,MATCH(PolicyLevers!$C159,'Policy Characteristics'!$C:$C,0))</f>
        <v>Buildings and Appliances</v>
      </c>
      <c r="B159" s="357" t="str">
        <f>INDEX('Policy Characteristics'!B:B,MATCH(PolicyLevers!$C159,'Policy Characteristics'!$C:$C,0))</f>
        <v>Contractor Training</v>
      </c>
      <c r="C159" s="183" t="s">
        <v>526</v>
      </c>
      <c r="D159" s="186"/>
      <c r="E159" s="186"/>
      <c r="F159" s="186"/>
      <c r="G159" s="186"/>
      <c r="H159" s="43">
        <v>19</v>
      </c>
      <c r="I159" s="358" t="s">
        <v>310</v>
      </c>
      <c r="J159" s="183" t="str">
        <f>INDEX('Policy Characteristics'!D:D,MATCH(PolicyLevers!$C159,'Policy Characteristics'!$C:$C,0))</f>
        <v>Contractor Training</v>
      </c>
      <c r="K159" s="183" t="str">
        <f>INDEX('Policy Characteristics'!E:E,MATCH(PolicyLevers!$C159,'Policy Characteristics'!$C:$C,0))</f>
        <v>bldgs contractor training</v>
      </c>
      <c r="L159" s="183">
        <f>INDEX('Policy Characteristics'!F:F,MATCH(PolicyLevers!$C159,'Policy Characteristics'!$C:$C,0))</f>
        <v>0</v>
      </c>
      <c r="M159" s="183">
        <f>INDEX('Policy Characteristics'!G:G,MATCH(PolicyLevers!$C159,'Policy Characteristics'!$C:$C,0))</f>
        <v>1</v>
      </c>
      <c r="N159" s="183">
        <f>INDEX('Policy Characteristics'!H:H,MATCH(PolicyLevers!$C159,'Policy Characteristics'!$C:$C,0))</f>
        <v>1</v>
      </c>
      <c r="O159" s="186" t="str">
        <f>INDEX('Policy Characteristics'!I:I,MATCH(PolicyLevers!$C159,'Policy Characteristics'!$C:$C,0))</f>
        <v>on/off</v>
      </c>
      <c r="P159" s="222" t="str">
        <f>INDEX('Policy Characteristics'!J:J,MATCH(PolicyLevers!$C159,'Policy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159" s="186" t="str">
        <f>INDEX('Policy Characteristics'!K:K,MATCH(PolicyLevers!$C159,'Policy Characteristics'!$C:$C,0))</f>
        <v>buildings-sector-main.html#contractor-ed</v>
      </c>
      <c r="R159" s="193" t="str">
        <f>INDEX('Policy Characteristics'!L:L,MATCH(PolicyLevers!$C159,'Policy Characteristics'!$C:$C,0))</f>
        <v>contractor-training.html</v>
      </c>
      <c r="S159" s="214" t="str">
        <f>INDEX('Policy Characteristics'!M:M,MATCH(PolicyLevers!$C159,'Policy Characteristics'!$C:$C,0))</f>
        <v>none</v>
      </c>
      <c r="T159" s="201">
        <f>INDEX('Policy Characteristics'!N:N,MATCH(PolicyLevers!$C159,'Policy Characteristics'!$C:$C,0))</f>
        <v>0</v>
      </c>
      <c r="U159" s="191">
        <f>INDEX('Policy Characteristics'!O:O,MATCH(PolicyLevers!$C159,'Policy Characteristics'!$C:$C,0))</f>
        <v>0</v>
      </c>
    </row>
    <row r="160" spans="1:21" s="191" customFormat="1" x14ac:dyDescent="0.25">
      <c r="A160" s="352" t="str">
        <f>INDEX('Policy Characteristics'!A:A,MATCH(PolicyLevers!$C160,'Policy Characteristics'!$C:$C,0))</f>
        <v>Buildings and Appliances</v>
      </c>
      <c r="B160" s="357" t="str">
        <f>INDEX('Policy Characteristics'!B:B,MATCH(PolicyLevers!$C160,'Policy Characteristics'!$C:$C,0))</f>
        <v>Distributed Solar Carve-Out</v>
      </c>
      <c r="C160" s="183" t="s">
        <v>534</v>
      </c>
      <c r="D160" s="186"/>
      <c r="E160" s="186"/>
      <c r="F160" s="186"/>
      <c r="G160" s="186"/>
      <c r="H160" s="43">
        <v>146</v>
      </c>
      <c r="I160" s="358" t="s">
        <v>310</v>
      </c>
      <c r="J160" s="43" t="str">
        <f>INDEX('Policy Characteristics'!D:D,MATCH(PolicyLevers!$C160,'Policy Characteristics'!$C:$C,0))</f>
        <v>Distributed Solar Promotion</v>
      </c>
      <c r="K160" s="183" t="str">
        <f>INDEX('Policy Characteristics'!E:E,MATCH(PolicyLevers!$C160,'Policy Characteristics'!$C:$C,0))</f>
        <v>bldgs min fraction distributed solar</v>
      </c>
      <c r="L160" s="206">
        <f>INDEX('Policy Characteristics'!F:F,MATCH(PolicyLevers!$C160,'Policy Characteristics'!$C:$C,0))</f>
        <v>0</v>
      </c>
      <c r="M160" s="206">
        <f>INDEX('Policy Characteristics'!G:G,MATCH(PolicyLevers!$C160,'Policy Characteristics'!$C:$C,0))</f>
        <v>0.24</v>
      </c>
      <c r="N160" s="223">
        <f>INDEX('Policy Characteristics'!H:H,MATCH(PolicyLevers!$C160,'Policy Characteristics'!$C:$C,0))</f>
        <v>5.0000000000000001E-3</v>
      </c>
      <c r="O160" s="186" t="str">
        <f>INDEX('Policy Characteristics'!I:I,MATCH(PolicyLevers!$C160,'Policy Characteristics'!$C:$C,0))</f>
        <v>minimum % elec from solar</v>
      </c>
      <c r="P160" s="224" t="str">
        <f>INDEX('Policy Characteristics'!J:J,MATCH(PolicyLevers!$C160,'Policy Characteristics'!$C:$C,0))</f>
        <v xml:space="preserve">**Description:** This policy requires at least the specified percentage of total retail electricity demand to be generated by residential and commercial buildings' distributed solar systems (typically rooftop PV). // **Guidance for setting values: ** </v>
      </c>
      <c r="Q160" s="186" t="str">
        <f>INDEX('Policy Characteristics'!K:K,MATCH(PolicyLevers!$C160,'Policy Characteristics'!$C:$C,0))</f>
        <v>buildings-sector-main.html#solar-carve-out</v>
      </c>
      <c r="R160" s="193" t="str">
        <f>INDEX('Policy Characteristics'!L:L,MATCH(PolicyLevers!$C160,'Policy Characteristics'!$C:$C,0))</f>
        <v>solar-carve-out.html</v>
      </c>
      <c r="S160" s="214" t="str">
        <f>INDEX('Policy Characteristics'!M:M,MATCH(PolicyLevers!$C160,'Policy Characteristics'!$C:$C,0))</f>
        <v>MASSACHUSETTS: http://www.mass.gov/eea/energy-utilities-clean-tech/renewable-energy/solar/rps-solar-carve-out/current-status-of-the-rps-solar-carve-out-program.html  COLORADO: http://www.seia.org/research-resources/rps-solar-carve-out-colorado</v>
      </c>
      <c r="T160" s="193" t="str">
        <f>INDEX('Policy Characteristics'!N:N,MATCH(PolicyLevers!$C160,'Policy Characteristics'!$C:$C,0))</f>
        <v>RMI, 2011, "Reinventing Fire Electricity Sector Methodology," http://www.rmi.org/cms/Download.aspx?id=10765&amp;file=Reinventing+Fire+Electricity+Sector+Methodology.pdf&amp;title=Reinventing+Fire+Electricity+Sector+Methodology, Page 11, 2050 Generation by Case</v>
      </c>
      <c r="U160" s="191" t="str">
        <f>INDEX('Policy Characteristics'!O:O,MATCH(PolicyLevers!$C160,'Policy Characteristics'!$C:$C,0))</f>
        <v>DSIRE</v>
      </c>
    </row>
    <row r="161" spans="1:21" s="191" customFormat="1" x14ac:dyDescent="0.25">
      <c r="A161" s="352" t="str">
        <f>INDEX('Policy Characteristics'!A:A,MATCH(PolicyLevers!$C161,'Policy Characteristics'!$C:$C,0))</f>
        <v>Buildings and Appliances</v>
      </c>
      <c r="B161" s="357" t="str">
        <f>INDEX('Policy Characteristics'!B:B,MATCH(PolicyLevers!$C161,'Policy Characteristics'!$C:$C,0))</f>
        <v>Distributed Solar Subsidy</v>
      </c>
      <c r="C161" s="183" t="s">
        <v>544</v>
      </c>
      <c r="D161" s="186"/>
      <c r="E161" s="186"/>
      <c r="F161" s="186"/>
      <c r="G161" s="186"/>
      <c r="H161" s="43">
        <v>147</v>
      </c>
      <c r="I161" s="358" t="s">
        <v>310</v>
      </c>
      <c r="J161" s="43" t="str">
        <f>INDEX('Policy Characteristics'!D:D,MATCH(PolicyLevers!$C161,'Policy Characteristics'!$C:$C,0))</f>
        <v>Distributed Solar Promotion</v>
      </c>
      <c r="K161" s="183" t="str">
        <f>INDEX('Policy Characteristics'!E:E,MATCH(PolicyLevers!$C161,'Policy Characteristics'!$C:$C,0))</f>
        <v>bldgs distributed solar subsidy</v>
      </c>
      <c r="L161" s="183">
        <f>INDEX('Policy Characteristics'!F:F,MATCH(PolicyLevers!$C161,'Policy Characteristics'!$C:$C,0))</f>
        <v>0</v>
      </c>
      <c r="M161" s="205">
        <f>INDEX('Policy Characteristics'!G:G,MATCH(PolicyLevers!$C161,'Policy Characteristics'!$C:$C,0))</f>
        <v>0.5</v>
      </c>
      <c r="N161" s="206">
        <f>INDEX('Policy Characteristics'!H:H,MATCH(PolicyLevers!$C161,'Policy Characteristics'!$C:$C,0))</f>
        <v>0.01</v>
      </c>
      <c r="O161" s="186" t="str">
        <f>INDEX('Policy Characteristics'!I:I,MATCH(PolicyLevers!$C161,'Policy Characteristics'!$C:$C,0))</f>
        <v>% of PV system cost</v>
      </c>
      <c r="P161" s="188" t="str">
        <f>INDEX('Policy Characteristics'!J:J,MATCH(PolicyLevers!$C161,'Policy Characteristics'!$C:$C,0))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c r="Q161" s="186" t="str">
        <f>INDEX('Policy Characteristics'!K:K,MATCH(PolicyLevers!$C161,'Policy Characteristics'!$C:$C,0))</f>
        <v>buildings-sector-main.html#distributed-solar-subsidy</v>
      </c>
      <c r="R161" s="193" t="str">
        <f>INDEX('Policy Characteristics'!L:L,MATCH(PolicyLevers!$C161,'Policy Characteristics'!$C:$C,0))</f>
        <v>distributed-solar-subsidy.html</v>
      </c>
      <c r="S161" s="214" t="str">
        <f>INDEX('Policy Characteristics'!M:M,MATCH(PolicyLevers!$C161,'Policy Characteristics'!$C:$C,0))</f>
        <v>Department of Energy.  Business Energy Investment Tax Credit (ITC).  http://energy.gov/savings/business-energy-investment-tax-credit-itc</v>
      </c>
      <c r="T161" s="201">
        <f>INDEX('Policy Characteristics'!N:N,MATCH(PolicyLevers!$C161,'Policy Characteristics'!$C:$C,0))</f>
        <v>0</v>
      </c>
      <c r="U161" s="191">
        <f>INDEX('Policy Characteristics'!O:O,MATCH(PolicyLevers!$C161,'Policy Characteristics'!$C:$C,0))</f>
        <v>0</v>
      </c>
    </row>
    <row r="162" spans="1:21" s="191" customFormat="1" x14ac:dyDescent="0.25">
      <c r="A162" s="352" t="str">
        <f>INDEX('Policy Characteristics'!A:A,MATCH(PolicyLevers!$C162,'Policy Characteristics'!$C:$C,0))</f>
        <v>Buildings and Appliances</v>
      </c>
      <c r="B162" s="357" t="str">
        <f>INDEX('Policy Characteristics'!B:B,MATCH(PolicyLevers!$C162,'Policy Characteristics'!$C:$C,0))</f>
        <v>Improved Labeling</v>
      </c>
      <c r="C162" s="183" t="s">
        <v>552</v>
      </c>
      <c r="D162" s="186"/>
      <c r="E162" s="186"/>
      <c r="F162" s="186"/>
      <c r="G162" s="186"/>
      <c r="H162" s="43">
        <v>20</v>
      </c>
      <c r="I162" s="358" t="s">
        <v>310</v>
      </c>
      <c r="J162" s="183" t="str">
        <f>INDEX('Policy Characteristics'!D:D,MATCH(PolicyLevers!$C162,'Policy Characteristics'!$C:$C,0))</f>
        <v>Improved Labeling</v>
      </c>
      <c r="K162" s="183" t="str">
        <f>INDEX('Policy Characteristics'!E:E,MATCH(PolicyLevers!$C162,'Policy Characteristics'!$C:$C,0))</f>
        <v>bldgs device labeling</v>
      </c>
      <c r="L162" s="183">
        <f>INDEX('Policy Characteristics'!F:F,MATCH(PolicyLevers!$C162,'Policy Characteristics'!$C:$C,0))</f>
        <v>0</v>
      </c>
      <c r="M162" s="183">
        <f>INDEX('Policy Characteristics'!G:G,MATCH(PolicyLevers!$C162,'Policy Characteristics'!$C:$C,0))</f>
        <v>1</v>
      </c>
      <c r="N162" s="183">
        <f>INDEX('Policy Characteristics'!H:H,MATCH(PolicyLevers!$C162,'Policy Characteristics'!$C:$C,0))</f>
        <v>1</v>
      </c>
      <c r="O162" s="186" t="str">
        <f>INDEX('Policy Characteristics'!I:I,MATCH(PolicyLevers!$C162,'Policy Characteristics'!$C:$C,0))</f>
        <v>on/off</v>
      </c>
      <c r="P162" s="188" t="str">
        <f>INDEX('Policy Characteristics'!J:J,MATCH(PolicyLevers!$C162,'Policy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162" s="186" t="str">
        <f>INDEX('Policy Characteristics'!K:K,MATCH(PolicyLevers!$C162,'Policy Characteristics'!$C:$C,0))</f>
        <v>buildings-sector-main.html#device-labeling</v>
      </c>
      <c r="R162" s="193" t="str">
        <f>INDEX('Policy Characteristics'!L:L,MATCH(PolicyLevers!$C162,'Policy Characteristics'!$C:$C,0))</f>
        <v>improved-labeling.html</v>
      </c>
      <c r="S162" s="214" t="str">
        <f>INDEX('Policy Characteristics'!M:M,MATCH(PolicyLevers!$C162,'Policy Characteristics'!$C:$C,0))</f>
        <v>none</v>
      </c>
      <c r="T162" s="201">
        <f>INDEX('Policy Characteristics'!N:N,MATCH(PolicyLevers!$C162,'Policy Characteristics'!$C:$C,0))</f>
        <v>0</v>
      </c>
      <c r="U162" s="191">
        <f>INDEX('Policy Characteristics'!O:O,MATCH(PolicyLevers!$C162,'Policy Characteristics'!$C:$C,0))</f>
        <v>0</v>
      </c>
    </row>
    <row r="163" spans="1:21" s="191" customFormat="1" x14ac:dyDescent="0.25">
      <c r="A163" s="352" t="str">
        <f>INDEX('Policy Characteristics'!A:A,MATCH(PolicyLevers!$C163,'Policy Characteristics'!$C:$C,0))</f>
        <v>Buildings and Appliances</v>
      </c>
      <c r="B163" s="357" t="str">
        <f>INDEX('Policy Characteristics'!B:B,MATCH(PolicyLevers!$C163,'Policy Characteristics'!$C:$C,0))</f>
        <v>Retrofit Existing Buildings</v>
      </c>
      <c r="C163" s="183" t="s">
        <v>558</v>
      </c>
      <c r="D163" s="186" t="s">
        <v>494</v>
      </c>
      <c r="E163" s="186"/>
      <c r="F163" s="186" t="s">
        <v>495</v>
      </c>
      <c r="G163" s="186"/>
      <c r="H163" s="43">
        <v>378</v>
      </c>
      <c r="I163" s="358" t="s">
        <v>310</v>
      </c>
      <c r="J163" s="183" t="str">
        <f>INDEX('Policy Characteristics'!D:D,MATCH(PolicyLevers!$C163,'Policy Characteristics'!$C:$C,0))</f>
        <v>Increased Retrofitting</v>
      </c>
      <c r="K163" s="183" t="str">
        <f>INDEX('Policy Characteristics'!E:E,MATCH(PolicyLevers!$C163,'Policy Characteristics'!$C:$C,0))</f>
        <v>bldgs retrofitting</v>
      </c>
      <c r="L163" s="205">
        <f>INDEX('Policy Characteristics'!F:F,MATCH(PolicyLevers!$C163,'Policy Characteristics'!$C:$C,0))</f>
        <v>0</v>
      </c>
      <c r="M163" s="205">
        <f>INDEX('Policy Characteristics'!G:G,MATCH(PolicyLevers!$C163,'Policy Characteristics'!$C:$C,0))</f>
        <v>0.5</v>
      </c>
      <c r="N163" s="252">
        <f>INDEX('Policy Characteristics'!H:H,MATCH(PolicyLevers!$C163,'Policy Characteristics'!$C:$C,0))</f>
        <v>0.01</v>
      </c>
      <c r="O163" s="186" t="str">
        <f>INDEX('Policy Characteristics'!I:I,MATCH(PolicyLevers!$C163,'Policy Characteristics'!$C:$C,0))</f>
        <v>% of existing buildings</v>
      </c>
      <c r="P163" s="188" t="str">
        <f>INDEX('Policy Characteristics'!J:J,MATCH(PolicyLevers!$C163,'Policy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3" s="186" t="str">
        <f>INDEX('Policy Characteristics'!K:K,MATCH(PolicyLevers!$C163,'Policy Characteristics'!$C:$C,0))</f>
        <v>buildings-sector-main.html#retrofitting</v>
      </c>
      <c r="R163" s="193" t="str">
        <f>INDEX('Policy Characteristics'!L:L,MATCH(PolicyLevers!$C163,'Policy Characteristics'!$C:$C,0))</f>
        <v>increased-retrofitting.html</v>
      </c>
      <c r="S163" s="207" t="str">
        <f>INDEX('Policy Characteristics'!M:M,MATCH(PolicyLevers!$C163,'Policy Characteristics'!$C:$C,0))</f>
        <v>Calculated from model data; see the relevant variable(s) in the InputData folder for source information.</v>
      </c>
      <c r="T163" s="193">
        <f>INDEX('Policy Characteristics'!N:N,MATCH(PolicyLevers!$C163,'Policy Characteristics'!$C:$C,0))</f>
        <v>0</v>
      </c>
      <c r="U163" s="191">
        <f>INDEX('Policy Characteristics'!O:O,MATCH(PolicyLevers!$C163,'Policy Characteristics'!$C:$C,0))</f>
        <v>0</v>
      </c>
    </row>
    <row r="164" spans="1:21" s="191" customFormat="1" x14ac:dyDescent="0.25">
      <c r="A164" s="352" t="str">
        <f>INDEX('Policy Characteristics'!A:A,MATCH(PolicyLevers!$C164,'Policy Characteristics'!$C:$C,0))</f>
        <v>Buildings and Appliances</v>
      </c>
      <c r="B164" s="356" t="str">
        <f>INDEX('Policy Characteristics'!B:B,MATCH(PolicyLevers!$C164,'Policy Characteristics'!$C:$C,0))</f>
        <v>Retrofit Existing Buildings</v>
      </c>
      <c r="C164" s="191" t="str">
        <f t="shared" ref="C164:C165" si="12">C$163</f>
        <v>Share of Preexisting Buildings Subject to Retrofitting</v>
      </c>
      <c r="D164" s="186" t="s">
        <v>510</v>
      </c>
      <c r="E164" s="186"/>
      <c r="F164" s="186" t="s">
        <v>511</v>
      </c>
      <c r="G164" s="186"/>
      <c r="H164" s="43">
        <v>379</v>
      </c>
      <c r="I164" s="358" t="s">
        <v>310</v>
      </c>
      <c r="J164" s="191" t="str">
        <f>INDEX('Policy Characteristics'!D:D,MATCH(PolicyLevers!$C164,'Policy Characteristics'!$C:$C,0))</f>
        <v>Increased Retrofitting</v>
      </c>
      <c r="K164" s="253" t="str">
        <f>INDEX('Policy Characteristics'!E:E,MATCH(PolicyLevers!$C164,'Policy Characteristics'!$C:$C,0))</f>
        <v>bldgs retrofitting</v>
      </c>
      <c r="L164" s="192">
        <f>INDEX('Policy Characteristics'!F:F,MATCH(PolicyLevers!$C164,'Policy Characteristics'!$C:$C,0))</f>
        <v>0</v>
      </c>
      <c r="M164" s="199">
        <f>INDEX('Policy Characteristics'!G:G,MATCH(PolicyLevers!$C164,'Policy Characteristics'!$C:$C,0))</f>
        <v>0.5</v>
      </c>
      <c r="N164" s="199">
        <f>INDEX('Policy Characteristics'!H:H,MATCH(PolicyLevers!$C164,'Policy Characteristics'!$C:$C,0))</f>
        <v>0.01</v>
      </c>
      <c r="O164" s="201" t="str">
        <f>INDEX('Policy Characteristics'!I:I,MATCH(PolicyLevers!$C164,'Policy Characteristics'!$C:$C,0))</f>
        <v>% of existing buildings</v>
      </c>
      <c r="P164" s="188" t="str">
        <f>INDEX('Policy Characteristics'!J:J,MATCH(PolicyLevers!$C164,'Policy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4" s="186" t="str">
        <f>INDEX('Policy Characteristics'!K:K,MATCH(PolicyLevers!$C164,'Policy Characteristics'!$C:$C,0))</f>
        <v>buildings-sector-main.html#retrofitting</v>
      </c>
      <c r="R164" s="193" t="str">
        <f>INDEX('Policy Characteristics'!L:L,MATCH(PolicyLevers!$C164,'Policy Characteristics'!$C:$C,0))</f>
        <v>increased-retrofitting.html</v>
      </c>
      <c r="S164" s="221" t="str">
        <f>INDEX('Policy Characteristics'!M:M,MATCH(PolicyLevers!$C164,'Policy Characteristics'!$C:$C,0))</f>
        <v>Calculated from model data; see the relevant variable(s) in the InputData folder for source information.</v>
      </c>
      <c r="T164" s="201">
        <f>INDEX('Policy Characteristics'!N:N,MATCH(PolicyLevers!$C164,'Policy Characteristics'!$C:$C,0))</f>
        <v>0</v>
      </c>
      <c r="U164" s="191">
        <f>INDEX('Policy Characteristics'!O:O,MATCH(PolicyLevers!$C164,'Policy Characteristics'!$C:$C,0))</f>
        <v>0</v>
      </c>
    </row>
    <row r="165" spans="1:21" s="191" customFormat="1" x14ac:dyDescent="0.25">
      <c r="A165" s="352" t="str">
        <f>INDEX('Policy Characteristics'!A:A,MATCH(PolicyLevers!$C165,'Policy Characteristics'!$C:$C,0))</f>
        <v>Buildings and Appliances</v>
      </c>
      <c r="B165" s="356" t="str">
        <f>INDEX('Policy Characteristics'!B:B,MATCH(PolicyLevers!$C165,'Policy Characteristics'!$C:$C,0))</f>
        <v>Retrofit Existing Buildings</v>
      </c>
      <c r="C165" s="191" t="str">
        <f t="shared" si="12"/>
        <v>Share of Preexisting Buildings Subject to Retrofitting</v>
      </c>
      <c r="D165" s="186" t="s">
        <v>513</v>
      </c>
      <c r="E165" s="186"/>
      <c r="F165" s="186" t="s">
        <v>514</v>
      </c>
      <c r="G165" s="186"/>
      <c r="H165" s="43">
        <v>380</v>
      </c>
      <c r="I165" s="358" t="s">
        <v>310</v>
      </c>
      <c r="J165" s="191" t="str">
        <f>INDEX('Policy Characteristics'!D:D,MATCH(PolicyLevers!$C165,'Policy Characteristics'!$C:$C,0))</f>
        <v>Increased Retrofitting</v>
      </c>
      <c r="K165" s="253" t="str">
        <f>INDEX('Policy Characteristics'!E:E,MATCH(PolicyLevers!$C165,'Policy Characteristics'!$C:$C,0))</f>
        <v>bldgs retrofitting</v>
      </c>
      <c r="L165" s="192">
        <f>INDEX('Policy Characteristics'!F:F,MATCH(PolicyLevers!$C165,'Policy Characteristics'!$C:$C,0))</f>
        <v>0</v>
      </c>
      <c r="M165" s="199">
        <f>INDEX('Policy Characteristics'!G:G,MATCH(PolicyLevers!$C165,'Policy Characteristics'!$C:$C,0))</f>
        <v>0.5</v>
      </c>
      <c r="N165" s="199">
        <f>INDEX('Policy Characteristics'!H:H,MATCH(PolicyLevers!$C165,'Policy Characteristics'!$C:$C,0))</f>
        <v>0.01</v>
      </c>
      <c r="O165" s="201" t="str">
        <f>INDEX('Policy Characteristics'!I:I,MATCH(PolicyLevers!$C165,'Policy Characteristics'!$C:$C,0))</f>
        <v>% of existing buildings</v>
      </c>
      <c r="P165" s="188" t="str">
        <f>INDEX('Policy Characteristics'!J:J,MATCH(PolicyLevers!$C165,'Policy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5" s="186" t="str">
        <f>INDEX('Policy Characteristics'!K:K,MATCH(PolicyLevers!$C165,'Policy Characteristics'!$C:$C,0))</f>
        <v>buildings-sector-main.html#retrofitting</v>
      </c>
      <c r="R165" s="193" t="str">
        <f>INDEX('Policy Characteristics'!L:L,MATCH(PolicyLevers!$C165,'Policy Characteristics'!$C:$C,0))</f>
        <v>increased-retrofitting.html</v>
      </c>
      <c r="S165" s="221" t="str">
        <f>INDEX('Policy Characteristics'!M:M,MATCH(PolicyLevers!$C165,'Policy Characteristics'!$C:$C,0))</f>
        <v>Calculated from model data; see the relevant variable(s) in the InputData folder for source information.</v>
      </c>
      <c r="T165" s="201">
        <f>INDEX('Policy Characteristics'!N:N,MATCH(PolicyLevers!$C165,'Policy Characteristics'!$C:$C,0))</f>
        <v>0</v>
      </c>
      <c r="U165" s="191">
        <f>INDEX('Policy Characteristics'!O:O,MATCH(PolicyLevers!$C165,'Policy Characteristics'!$C:$C,0))</f>
        <v>0</v>
      </c>
    </row>
    <row r="166" spans="1:21" s="191" customFormat="1" x14ac:dyDescent="0.25">
      <c r="A166" s="352" t="str">
        <f>INDEX('Policy Characteristics'!A:A,MATCH(PolicyLevers!$C166,'Policy Characteristics'!$C:$C,0))</f>
        <v>Buildings and Appliances</v>
      </c>
      <c r="B166" s="357" t="str">
        <f>INDEX('Policy Characteristics'!B:B,MATCH(PolicyLevers!$C166,'Policy Characteristics'!$C:$C,0))</f>
        <v>Rebate for Efficient Products</v>
      </c>
      <c r="C166" s="183" t="s">
        <v>568</v>
      </c>
      <c r="D166" s="186" t="s">
        <v>493</v>
      </c>
      <c r="E166" s="186"/>
      <c r="F166" s="186" t="s">
        <v>496</v>
      </c>
      <c r="G166" s="186"/>
      <c r="H166" s="43">
        <v>27</v>
      </c>
      <c r="I166" s="358" t="s">
        <v>310</v>
      </c>
      <c r="J166" s="183" t="str">
        <f>INDEX('Policy Characteristics'!D:D,MATCH(PolicyLevers!$C166,'Policy Characteristics'!$C:$C,0))</f>
        <v>Rebate for Efficient Products</v>
      </c>
      <c r="K166" s="183" t="str">
        <f>INDEX('Policy Characteristics'!E:E,MATCH(PolicyLevers!$C166,'Policy Characteristics'!$C:$C,0))</f>
        <v>bldgs rebate</v>
      </c>
      <c r="L166" s="183">
        <f>INDEX('Policy Characteristics'!F:F,MATCH(PolicyLevers!$C166,'Policy Characteristics'!$C:$C,0))</f>
        <v>0</v>
      </c>
      <c r="M166" s="183">
        <f>INDEX('Policy Characteristics'!G:G,MATCH(PolicyLevers!$C166,'Policy Characteristics'!$C:$C,0))</f>
        <v>1</v>
      </c>
      <c r="N166" s="183">
        <f>INDEX('Policy Characteristics'!H:H,MATCH(PolicyLevers!$C166,'Policy Characteristics'!$C:$C,0))</f>
        <v>1</v>
      </c>
      <c r="O166" s="186" t="str">
        <f>INDEX('Policy Characteristics'!I:I,MATCH(PolicyLevers!$C166,'Policy Characteristics'!$C:$C,0))</f>
        <v>on/off</v>
      </c>
      <c r="P166" s="188" t="str">
        <f>INDEX('Policy Characteristics'!J:J,MATCH(PolicyLevers!$C166,'Policy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6" s="186" t="str">
        <f>INDEX('Policy Characteristics'!K:K,MATCH(PolicyLevers!$C166,'Policy Characteristics'!$C:$C,0))</f>
        <v>buildings-sector-main.html#rebate</v>
      </c>
      <c r="R166" s="193" t="str">
        <f>INDEX('Policy Characteristics'!L:L,MATCH(PolicyLevers!$C166,'Policy Characteristics'!$C:$C,0))</f>
        <v>rebate-for-efficient-products.html</v>
      </c>
      <c r="S166" s="214" t="str">
        <f>INDEX('Policy Characteristics'!M:M,MATCH(PolicyLevers!$C166,'Policy Characteristics'!$C:$C,0))</f>
        <v>none</v>
      </c>
      <c r="T166" s="201">
        <f>INDEX('Policy Characteristics'!N:N,MATCH(PolicyLevers!$C166,'Policy Characteristics'!$C:$C,0))</f>
        <v>0</v>
      </c>
      <c r="U166" s="191">
        <f>INDEX('Policy Characteristics'!O:O,MATCH(PolicyLevers!$C166,'Policy Characteristics'!$C:$C,0))</f>
        <v>0</v>
      </c>
    </row>
    <row r="167" spans="1:21" s="191" customFormat="1" x14ac:dyDescent="0.25">
      <c r="A167" s="352" t="str">
        <f>INDEX('Policy Characteristics'!A:A,MATCH(PolicyLevers!$C167,'Policy Characteristics'!$C:$C,0))</f>
        <v>Buildings and Appliances</v>
      </c>
      <c r="B167" s="356" t="str">
        <f>INDEX('Policy Characteristics'!B:B,MATCH(PolicyLevers!$C167,'Policy Characteristics'!$C:$C,0))</f>
        <v>Rebate for Efficient Products</v>
      </c>
      <c r="C167" s="191" t="str">
        <f t="shared" ref="C167:C171" si="13">C$166</f>
        <v>Boolean Rebate Program for Efficient Components</v>
      </c>
      <c r="D167" s="186" t="s">
        <v>501</v>
      </c>
      <c r="E167" s="186"/>
      <c r="F167" s="186" t="s">
        <v>502</v>
      </c>
      <c r="G167" s="186"/>
      <c r="H167" s="43">
        <v>28</v>
      </c>
      <c r="I167" s="358" t="s">
        <v>310</v>
      </c>
      <c r="J167" s="191" t="str">
        <f>INDEX('Policy Characteristics'!D:D,MATCH(PolicyLevers!$C167,'Policy Characteristics'!$C:$C,0))</f>
        <v>Rebate for Efficient Products</v>
      </c>
      <c r="K167" s="191" t="str">
        <f>INDEX('Policy Characteristics'!E:E,MATCH(PolicyLevers!$C167,'Policy Characteristics'!$C:$C,0))</f>
        <v>bldgs rebate</v>
      </c>
      <c r="L167" s="191">
        <f>INDEX('Policy Characteristics'!F:F,MATCH(PolicyLevers!$C167,'Policy Characteristics'!$C:$C,0))</f>
        <v>0</v>
      </c>
      <c r="M167" s="191">
        <f>INDEX('Policy Characteristics'!G:G,MATCH(PolicyLevers!$C167,'Policy Characteristics'!$C:$C,0))</f>
        <v>1</v>
      </c>
      <c r="N167" s="191">
        <f>INDEX('Policy Characteristics'!H:H,MATCH(PolicyLevers!$C167,'Policy Characteristics'!$C:$C,0))</f>
        <v>1</v>
      </c>
      <c r="O167" s="201" t="str">
        <f>INDEX('Policy Characteristics'!I:I,MATCH(PolicyLevers!$C167,'Policy Characteristics'!$C:$C,0))</f>
        <v>on/off</v>
      </c>
      <c r="P167" s="188" t="str">
        <f>INDEX('Policy Characteristics'!J:J,MATCH(PolicyLevers!$C167,'Policy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7" s="186" t="str">
        <f>INDEX('Policy Characteristics'!K:K,MATCH(PolicyLevers!$C167,'Policy Characteristics'!$C:$C,0))</f>
        <v>buildings-sector-main.html#rebate</v>
      </c>
      <c r="R167" s="193" t="str">
        <f>INDEX('Policy Characteristics'!L:L,MATCH(PolicyLevers!$C167,'Policy Characteristics'!$C:$C,0))</f>
        <v>rebate-for-efficient-products.html</v>
      </c>
      <c r="S167" s="214" t="str">
        <f>INDEX('Policy Characteristics'!M:M,MATCH(PolicyLevers!$C167,'Policy Characteristics'!$C:$C,0))</f>
        <v>none</v>
      </c>
      <c r="T167" s="201">
        <f>INDEX('Policy Characteristics'!N:N,MATCH(PolicyLevers!$C167,'Policy Characteristics'!$C:$C,0))</f>
        <v>0</v>
      </c>
      <c r="U167" s="191">
        <f>INDEX('Policy Characteristics'!O:O,MATCH(PolicyLevers!$C167,'Policy Characteristics'!$C:$C,0))</f>
        <v>0</v>
      </c>
    </row>
    <row r="168" spans="1:21" s="191" customFormat="1" x14ac:dyDescent="0.25">
      <c r="A168" s="352" t="str">
        <f>INDEX('Policy Characteristics'!A:A,MATCH(PolicyLevers!$C168,'Policy Characteristics'!$C:$C,0))</f>
        <v>Buildings and Appliances</v>
      </c>
      <c r="B168" s="356" t="str">
        <f>INDEX('Policy Characteristics'!B:B,MATCH(PolicyLevers!$C168,'Policy Characteristics'!$C:$C,0))</f>
        <v>Rebate for Efficient Products</v>
      </c>
      <c r="C168" s="191" t="str">
        <f t="shared" si="13"/>
        <v>Boolean Rebate Program for Efficient Components</v>
      </c>
      <c r="D168" s="186" t="s">
        <v>523</v>
      </c>
      <c r="E168" s="186"/>
      <c r="F168" s="186" t="s">
        <v>524</v>
      </c>
      <c r="G168" s="186"/>
      <c r="H168" s="43">
        <v>605</v>
      </c>
      <c r="I168" s="358" t="s">
        <v>332</v>
      </c>
      <c r="J168" s="191" t="str">
        <f>INDEX('Policy Characteristics'!D:D,MATCH(PolicyLevers!$C168,'Policy Characteristics'!$C:$C,0))</f>
        <v>Rebate for Efficient Products</v>
      </c>
      <c r="K168" s="191" t="str">
        <f>INDEX('Policy Characteristics'!E:E,MATCH(PolicyLevers!$C168,'Policy Characteristics'!$C:$C,0))</f>
        <v>bldgs rebate</v>
      </c>
      <c r="L168" s="183">
        <f>INDEX('Policy Characteristics'!F:F,MATCH(PolicyLevers!$C168,'Policy Characteristics'!$C:$C,0))</f>
        <v>0</v>
      </c>
      <c r="M168" s="183">
        <f>INDEX('Policy Characteristics'!G:G,MATCH(PolicyLevers!$C168,'Policy Characteristics'!$C:$C,0))</f>
        <v>1</v>
      </c>
      <c r="N168" s="183">
        <f>INDEX('Policy Characteristics'!H:H,MATCH(PolicyLevers!$C168,'Policy Characteristics'!$C:$C,0))</f>
        <v>1</v>
      </c>
      <c r="O168" s="186" t="str">
        <f>INDEX('Policy Characteristics'!I:I,MATCH(PolicyLevers!$C168,'Policy Characteristics'!$C:$C,0))</f>
        <v>on/off</v>
      </c>
      <c r="P168" s="188" t="str">
        <f>INDEX('Policy Characteristics'!J:J,MATCH(PolicyLevers!$C168,'Policy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8" s="201" t="str">
        <f>INDEX('Policy Characteristics'!K:K,MATCH(PolicyLevers!$C168,'Policy Characteristics'!$C:$C,0))</f>
        <v>buildings-sector-main.html#rebate</v>
      </c>
      <c r="R168" s="193" t="str">
        <f>INDEX('Policy Characteristics'!L:L,MATCH(PolicyLevers!$C168,'Policy Characteristics'!$C:$C,0))</f>
        <v>rebate-for-efficient-products.html</v>
      </c>
      <c r="S168" s="221" t="str">
        <f>INDEX('Policy Characteristics'!M:M,MATCH(PolicyLevers!$C168,'Policy Characteristics'!$C:$C,0))</f>
        <v>none</v>
      </c>
      <c r="T168" s="201">
        <f>INDEX('Policy Characteristics'!N:N,MATCH(PolicyLevers!$C168,'Policy Characteristics'!$C:$C,0))</f>
        <v>0</v>
      </c>
      <c r="U168" s="191">
        <f>INDEX('Policy Characteristics'!O:O,MATCH(PolicyLevers!$C168,'Policy Characteristics'!$C:$C,0))</f>
        <v>0</v>
      </c>
    </row>
    <row r="169" spans="1:21" s="191" customFormat="1" x14ac:dyDescent="0.25">
      <c r="A169" s="352" t="str">
        <f>INDEX('Policy Characteristics'!A:A,MATCH(PolicyLevers!$C169,'Policy Characteristics'!$C:$C,0))</f>
        <v>Buildings and Appliances</v>
      </c>
      <c r="B169" s="356" t="str">
        <f>INDEX('Policy Characteristics'!B:B,MATCH(PolicyLevers!$C169,'Policy Characteristics'!$C:$C,0))</f>
        <v>Rebate for Efficient Products</v>
      </c>
      <c r="C169" s="191" t="str">
        <f t="shared" si="13"/>
        <v>Boolean Rebate Program for Efficient Components</v>
      </c>
      <c r="D169" s="186" t="s">
        <v>503</v>
      </c>
      <c r="E169" s="186"/>
      <c r="F169" s="186" t="s">
        <v>504</v>
      </c>
      <c r="G169" s="186"/>
      <c r="H169" s="43">
        <v>606</v>
      </c>
      <c r="I169" s="358" t="s">
        <v>332</v>
      </c>
      <c r="J169" s="191" t="str">
        <f>INDEX('Policy Characteristics'!D:D,MATCH(PolicyLevers!$C169,'Policy Characteristics'!$C:$C,0))</f>
        <v>Rebate for Efficient Products</v>
      </c>
      <c r="K169" s="191" t="str">
        <f>INDEX('Policy Characteristics'!E:E,MATCH(PolicyLevers!$C169,'Policy Characteristics'!$C:$C,0))</f>
        <v>bldgs rebate</v>
      </c>
      <c r="L169" s="183">
        <f>INDEX('Policy Characteristics'!F:F,MATCH(PolicyLevers!$C169,'Policy Characteristics'!$C:$C,0))</f>
        <v>0</v>
      </c>
      <c r="M169" s="183">
        <f>INDEX('Policy Characteristics'!G:G,MATCH(PolicyLevers!$C169,'Policy Characteristics'!$C:$C,0))</f>
        <v>1</v>
      </c>
      <c r="N169" s="183">
        <f>INDEX('Policy Characteristics'!H:H,MATCH(PolicyLevers!$C169,'Policy Characteristics'!$C:$C,0))</f>
        <v>1</v>
      </c>
      <c r="O169" s="186" t="str">
        <f>INDEX('Policy Characteristics'!I:I,MATCH(PolicyLevers!$C169,'Policy Characteristics'!$C:$C,0))</f>
        <v>on/off</v>
      </c>
      <c r="P169" s="188" t="str">
        <f>INDEX('Policy Characteristics'!J:J,MATCH(PolicyLevers!$C169,'Policy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9" s="201" t="str">
        <f>INDEX('Policy Characteristics'!K:K,MATCH(PolicyLevers!$C169,'Policy Characteristics'!$C:$C,0))</f>
        <v>buildings-sector-main.html#rebate</v>
      </c>
      <c r="R169" s="193" t="str">
        <f>INDEX('Policy Characteristics'!L:L,MATCH(PolicyLevers!$C169,'Policy Characteristics'!$C:$C,0))</f>
        <v>rebate-for-efficient-products.html</v>
      </c>
      <c r="S169" s="221" t="str">
        <f>INDEX('Policy Characteristics'!M:M,MATCH(PolicyLevers!$C169,'Policy Characteristics'!$C:$C,0))</f>
        <v>none</v>
      </c>
      <c r="T169" s="201">
        <f>INDEX('Policy Characteristics'!N:N,MATCH(PolicyLevers!$C169,'Policy Characteristics'!$C:$C,0))</f>
        <v>0</v>
      </c>
      <c r="U169" s="191">
        <f>INDEX('Policy Characteristics'!O:O,MATCH(PolicyLevers!$C169,'Policy Characteristics'!$C:$C,0))</f>
        <v>0</v>
      </c>
    </row>
    <row r="170" spans="1:21" s="191" customFormat="1" x14ac:dyDescent="0.25">
      <c r="A170" s="352" t="str">
        <f>INDEX('Policy Characteristics'!A:A,MATCH(PolicyLevers!$C170,'Policy Characteristics'!$C:$C,0))</f>
        <v>Buildings and Appliances</v>
      </c>
      <c r="B170" s="356" t="str">
        <f>INDEX('Policy Characteristics'!B:B,MATCH(PolicyLevers!$C170,'Policy Characteristics'!$C:$C,0))</f>
        <v>Rebate for Efficient Products</v>
      </c>
      <c r="C170" s="191" t="str">
        <f t="shared" si="13"/>
        <v>Boolean Rebate Program for Efficient Components</v>
      </c>
      <c r="D170" s="186" t="s">
        <v>505</v>
      </c>
      <c r="E170" s="186"/>
      <c r="F170" s="186" t="s">
        <v>506</v>
      </c>
      <c r="G170" s="186"/>
      <c r="H170" s="43">
        <v>29</v>
      </c>
      <c r="I170" s="358" t="s">
        <v>310</v>
      </c>
      <c r="J170" s="191" t="str">
        <f>INDEX('Policy Characteristics'!D:D,MATCH(PolicyLevers!$C170,'Policy Characteristics'!$C:$C,0))</f>
        <v>Rebate for Efficient Products</v>
      </c>
      <c r="K170" s="191" t="str">
        <f>INDEX('Policy Characteristics'!E:E,MATCH(PolicyLevers!$C170,'Policy Characteristics'!$C:$C,0))</f>
        <v>bldgs rebate</v>
      </c>
      <c r="L170" s="191">
        <f>INDEX('Policy Characteristics'!F:F,MATCH(PolicyLevers!$C170,'Policy Characteristics'!$C:$C,0))</f>
        <v>0</v>
      </c>
      <c r="M170" s="191">
        <f>INDEX('Policy Characteristics'!G:G,MATCH(PolicyLevers!$C170,'Policy Characteristics'!$C:$C,0))</f>
        <v>1</v>
      </c>
      <c r="N170" s="191">
        <f>INDEX('Policy Characteristics'!H:H,MATCH(PolicyLevers!$C170,'Policy Characteristics'!$C:$C,0))</f>
        <v>1</v>
      </c>
      <c r="O170" s="201" t="str">
        <f>INDEX('Policy Characteristics'!I:I,MATCH(PolicyLevers!$C170,'Policy Characteristics'!$C:$C,0))</f>
        <v>on/off</v>
      </c>
      <c r="P170" s="188" t="str">
        <f>INDEX('Policy Characteristics'!J:J,MATCH(PolicyLevers!$C170,'Policy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70" s="186" t="str">
        <f>INDEX('Policy Characteristics'!K:K,MATCH(PolicyLevers!$C170,'Policy Characteristics'!$C:$C,0))</f>
        <v>buildings-sector-main.html#rebate</v>
      </c>
      <c r="R170" s="193" t="str">
        <f>INDEX('Policy Characteristics'!L:L,MATCH(PolicyLevers!$C170,'Policy Characteristics'!$C:$C,0))</f>
        <v>rebate-for-efficient-products.html</v>
      </c>
      <c r="S170" s="214" t="str">
        <f>INDEX('Policy Characteristics'!M:M,MATCH(PolicyLevers!$C170,'Policy Characteristics'!$C:$C,0))</f>
        <v>none</v>
      </c>
      <c r="T170" s="201">
        <f>INDEX('Policy Characteristics'!N:N,MATCH(PolicyLevers!$C170,'Policy Characteristics'!$C:$C,0))</f>
        <v>0</v>
      </c>
      <c r="U170" s="191">
        <f>INDEX('Policy Characteristics'!O:O,MATCH(PolicyLevers!$C170,'Policy Characteristics'!$C:$C,0))</f>
        <v>0</v>
      </c>
    </row>
    <row r="171" spans="1:21" s="191" customFormat="1" x14ac:dyDescent="0.25">
      <c r="A171" s="352" t="str">
        <f>INDEX('Policy Characteristics'!A:A,MATCH(PolicyLevers!$C171,'Policy Characteristics'!$C:$C,0))</f>
        <v>Buildings and Appliances</v>
      </c>
      <c r="B171" s="356" t="str">
        <f>INDEX('Policy Characteristics'!B:B,MATCH(PolicyLevers!$C171,'Policy Characteristics'!$C:$C,0))</f>
        <v>Rebate for Efficient Products</v>
      </c>
      <c r="C171" s="191" t="str">
        <f t="shared" si="13"/>
        <v>Boolean Rebate Program for Efficient Components</v>
      </c>
      <c r="D171" s="186" t="s">
        <v>507</v>
      </c>
      <c r="E171" s="186"/>
      <c r="F171" s="186" t="s">
        <v>508</v>
      </c>
      <c r="G171" s="186"/>
      <c r="H171" s="43">
        <v>607</v>
      </c>
      <c r="I171" s="358" t="s">
        <v>332</v>
      </c>
      <c r="J171" s="191" t="str">
        <f>INDEX('Policy Characteristics'!D:D,MATCH(PolicyLevers!$C171,'Policy Characteristics'!$C:$C,0))</f>
        <v>Rebate for Efficient Products</v>
      </c>
      <c r="K171" s="191" t="str">
        <f>INDEX('Policy Characteristics'!E:E,MATCH(PolicyLevers!$C171,'Policy Characteristics'!$C:$C,0))</f>
        <v>bldgs rebate</v>
      </c>
      <c r="L171" s="183">
        <f>INDEX('Policy Characteristics'!F:F,MATCH(PolicyLevers!$C171,'Policy Characteristics'!$C:$C,0))</f>
        <v>0</v>
      </c>
      <c r="M171" s="183">
        <f>INDEX('Policy Characteristics'!G:G,MATCH(PolicyLevers!$C171,'Policy Characteristics'!$C:$C,0))</f>
        <v>1</v>
      </c>
      <c r="N171" s="183">
        <f>INDEX('Policy Characteristics'!H:H,MATCH(PolicyLevers!$C171,'Policy Characteristics'!$C:$C,0))</f>
        <v>1</v>
      </c>
      <c r="O171" s="186" t="str">
        <f>INDEX('Policy Characteristics'!I:I,MATCH(PolicyLevers!$C171,'Policy Characteristics'!$C:$C,0))</f>
        <v>on/off</v>
      </c>
      <c r="P171" s="188" t="str">
        <f>INDEX('Policy Characteristics'!J:J,MATCH(PolicyLevers!$C171,'Policy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71" s="201" t="str">
        <f>INDEX('Policy Characteristics'!K:K,MATCH(PolicyLevers!$C171,'Policy Characteristics'!$C:$C,0))</f>
        <v>buildings-sector-main.html#rebate</v>
      </c>
      <c r="R171" s="193" t="str">
        <f>INDEX('Policy Characteristics'!L:L,MATCH(PolicyLevers!$C171,'Policy Characteristics'!$C:$C,0))</f>
        <v>rebate-for-efficient-products.html</v>
      </c>
      <c r="S171" s="221" t="str">
        <f>INDEX('Policy Characteristics'!M:M,MATCH(PolicyLevers!$C171,'Policy Characteristics'!$C:$C,0))</f>
        <v>none</v>
      </c>
      <c r="T171" s="201">
        <f>INDEX('Policy Characteristics'!N:N,MATCH(PolicyLevers!$C171,'Policy Characteristics'!$C:$C,0))</f>
        <v>0</v>
      </c>
      <c r="U171" s="191">
        <f>INDEX('Policy Characteristics'!O:O,MATCH(PolicyLevers!$C171,'Policy Characteristics'!$C:$C,0))</f>
        <v>0</v>
      </c>
    </row>
    <row r="172" spans="1:21" s="184" customFormat="1" x14ac:dyDescent="0.25">
      <c r="A172" s="352" t="str">
        <f>INDEX('Policy Characteristics'!A:A,MATCH(PolicyLevers!$C172,'Policy Characteristics'!$C:$C,0))</f>
        <v>Electricity Supply</v>
      </c>
      <c r="B172" s="355" t="str">
        <f>INDEX('Policy Characteristics'!B:B,MATCH(PolicyLevers!$C172,'Policy Characteristics'!$C:$C,0))</f>
        <v>Ban New Power Plants</v>
      </c>
      <c r="C172" s="184" t="s">
        <v>577</v>
      </c>
      <c r="D172" s="186" t="s">
        <v>578</v>
      </c>
      <c r="E172" s="186"/>
      <c r="F172" s="186" t="s">
        <v>579</v>
      </c>
      <c r="G172" s="193"/>
      <c r="H172" s="185">
        <v>167</v>
      </c>
      <c r="I172" s="363" t="s">
        <v>310</v>
      </c>
      <c r="J172" s="184" t="str">
        <f>INDEX('Policy Characteristics'!D:D,MATCH(PolicyLevers!$C172,'Policy Characteristics'!$C:$C,0))</f>
        <v>Ban New Power Plants</v>
      </c>
      <c r="K172" s="183" t="str">
        <f>INDEX('Policy Characteristics'!E:E,MATCH(PolicyLevers!$C172,'Policy Characteristics'!$C:$C,0))</f>
        <v>elec ban new power plants</v>
      </c>
      <c r="L172" s="184">
        <f>INDEX('Policy Characteristics'!F:F,MATCH(PolicyLevers!$C172,'Policy Characteristics'!$C:$C,0))</f>
        <v>0</v>
      </c>
      <c r="M172" s="184">
        <f>INDEX('Policy Characteristics'!G:G,MATCH(PolicyLevers!$C172,'Policy Characteristics'!$C:$C,0))</f>
        <v>1</v>
      </c>
      <c r="N172" s="184">
        <f>INDEX('Policy Characteristics'!H:H,MATCH(PolicyLevers!$C172,'Policy Characteristics'!$C:$C,0))</f>
        <v>1</v>
      </c>
      <c r="O172" s="193" t="str">
        <f>INDEX('Policy Characteristics'!I:I,MATCH(PolicyLevers!$C172,'Policy Characteristics'!$C:$C,0))</f>
        <v>on/off</v>
      </c>
      <c r="P172" s="220" t="str">
        <f>INDEX('Policy Characteristics'!J:J,MATCH(PolicyLevers!$C172,'Policy Characteristics'!$C:$C,0))</f>
        <v>**Description:** This policy prevents new capacity of the selected type(s) from being built or deployed.//**Guidance for setting values: **//**Hard Coal : **No new coal is planned in  Massachusetts.//**Natural Gas Nonpeaker : **//**Nuclear : **//**Hydro : **//**Lignite : **</v>
      </c>
      <c r="Q172" s="186" t="str">
        <f>INDEX('Policy Characteristics'!K:K,MATCH(PolicyLevers!$C172,'Policy Characteristics'!$C:$C,0))</f>
        <v>electricity-sector-main.html#ban</v>
      </c>
      <c r="R172" s="193" t="str">
        <f>INDEX('Policy Characteristics'!L:L,MATCH(PolicyLevers!$C172,'Policy Characteristics'!$C:$C,0))</f>
        <v>ban-new-capacity.html</v>
      </c>
      <c r="S172" s="214">
        <f>INDEX('Policy Characteristics'!M:M,MATCH(PolicyLevers!$C172,'Policy Characteristics'!$C:$C,0))</f>
        <v>0</v>
      </c>
      <c r="T172" s="193">
        <f>INDEX('Policy Characteristics'!N:N,MATCH(PolicyLevers!$C172,'Policy Characteristics'!$C:$C,0))</f>
        <v>0</v>
      </c>
      <c r="U172" s="184" t="str">
        <f>INDEX('Policy Characteristics'!O:O,MATCH(PolicyLevers!$C172,'Policy Characteristics'!$C:$C,0))</f>
        <v>BPMCCS</v>
      </c>
    </row>
    <row r="173" spans="1:21" s="191" customFormat="1" x14ac:dyDescent="0.25">
      <c r="A173" s="352" t="str">
        <f>INDEX('Policy Characteristics'!A:A,MATCH(PolicyLevers!$C173,'Policy Characteristics'!$C:$C,0))</f>
        <v>Electricity Supply</v>
      </c>
      <c r="B173" s="356" t="str">
        <f>INDEX('Policy Characteristics'!B:B,MATCH(PolicyLevers!$C173,'Policy Characteristics'!$C:$C,0))</f>
        <v>Ban New Power Plants</v>
      </c>
      <c r="C173" s="191" t="str">
        <f t="shared" ref="C173:C183" si="14">C$172</f>
        <v>Boolean Ban New Power Plants</v>
      </c>
      <c r="D173" s="193" t="s">
        <v>585</v>
      </c>
      <c r="E173" s="186"/>
      <c r="F173" s="193" t="s">
        <v>586</v>
      </c>
      <c r="G173" s="186"/>
      <c r="H173" s="43">
        <v>168</v>
      </c>
      <c r="I173" s="358" t="s">
        <v>310</v>
      </c>
      <c r="J173" s="191" t="str">
        <f>INDEX('Policy Characteristics'!D:D,MATCH(PolicyLevers!$C173,'Policy Characteristics'!$C:$C,0))</f>
        <v>Ban New Power Plants</v>
      </c>
      <c r="K173" s="191" t="str">
        <f>INDEX('Policy Characteristics'!E:E,MATCH(PolicyLevers!$C173,'Policy Characteristics'!$C:$C,0))</f>
        <v>elec ban new power plants</v>
      </c>
      <c r="L173" s="191">
        <f>INDEX('Policy Characteristics'!F:F,MATCH(PolicyLevers!$C173,'Policy Characteristics'!$C:$C,0))</f>
        <v>0</v>
      </c>
      <c r="M173" s="191">
        <f>INDEX('Policy Characteristics'!G:G,MATCH(PolicyLevers!$C173,'Policy Characteristics'!$C:$C,0))</f>
        <v>1</v>
      </c>
      <c r="N173" s="191">
        <f>INDEX('Policy Characteristics'!H:H,MATCH(PolicyLevers!$C173,'Policy Characteristics'!$C:$C,0))</f>
        <v>1</v>
      </c>
      <c r="O173" s="201" t="str">
        <f>INDEX('Policy Characteristics'!I:I,MATCH(PolicyLevers!$C173,'Policy Characteristics'!$C:$C,0))</f>
        <v>on/off</v>
      </c>
      <c r="P173" s="188" t="str">
        <f>INDEX('Policy Characteristics'!J:J,MATCH(PolicyLevers!$C173,'Policy Characteristics'!$C:$C,0))</f>
        <v>**Description:** This policy prevents new capacity of the selected type(s) from being built or deployed.//**Guidance for setting values: **//**Hard Coal : **No new coal is planned in  Massachusetts.//**Natural Gas Nonpeaker : **//**Nuclear : **//**Hydro : **//**Lignite : **</v>
      </c>
      <c r="Q173" s="201" t="str">
        <f>INDEX('Policy Characteristics'!K:K,MATCH(PolicyLevers!$C173,'Policy Characteristics'!$C:$C,0))</f>
        <v>electricity-sector-main.html#ban</v>
      </c>
      <c r="R173" s="201" t="str">
        <f>INDEX('Policy Characteristics'!L:L,MATCH(PolicyLevers!$C173,'Policy Characteristics'!$C:$C,0))</f>
        <v>ban-new-capacity.html</v>
      </c>
      <c r="S173" s="221">
        <f>INDEX('Policy Characteristics'!M:M,MATCH(PolicyLevers!$C173,'Policy Characteristics'!$C:$C,0))</f>
        <v>0</v>
      </c>
      <c r="T173" s="201">
        <f>INDEX('Policy Characteristics'!N:N,MATCH(PolicyLevers!$C173,'Policy Characteristics'!$C:$C,0))</f>
        <v>0</v>
      </c>
      <c r="U173" s="191" t="str">
        <f>INDEX('Policy Characteristics'!O:O,MATCH(PolicyLevers!$C173,'Policy Characteristics'!$C:$C,0))</f>
        <v>BPMCCS</v>
      </c>
    </row>
    <row r="174" spans="1:21" s="191" customFormat="1" x14ac:dyDescent="0.25">
      <c r="A174" s="352" t="str">
        <f>INDEX('Policy Characteristics'!A:A,MATCH(PolicyLevers!$C174,'Policy Characteristics'!$C:$C,0))</f>
        <v>Electricity Supply</v>
      </c>
      <c r="B174" s="356" t="str">
        <f>INDEX('Policy Characteristics'!B:B,MATCH(PolicyLevers!$C174,'Policy Characteristics'!$C:$C,0))</f>
        <v>Ban New Power Plants</v>
      </c>
      <c r="C174" s="191" t="str">
        <f t="shared" si="14"/>
        <v>Boolean Ban New Power Plants</v>
      </c>
      <c r="D174" s="193" t="s">
        <v>588</v>
      </c>
      <c r="E174" s="186"/>
      <c r="F174" s="193" t="s">
        <v>589</v>
      </c>
      <c r="G174" s="186"/>
      <c r="H174" s="185">
        <v>169</v>
      </c>
      <c r="I174" s="358" t="s">
        <v>310</v>
      </c>
      <c r="J174" s="191" t="str">
        <f>INDEX('Policy Characteristics'!D:D,MATCH(PolicyLevers!$C174,'Policy Characteristics'!$C:$C,0))</f>
        <v>Ban New Power Plants</v>
      </c>
      <c r="K174" s="191" t="str">
        <f>INDEX('Policy Characteristics'!E:E,MATCH(PolicyLevers!$C174,'Policy Characteristics'!$C:$C,0))</f>
        <v>elec ban new power plants</v>
      </c>
      <c r="L174" s="191">
        <f>INDEX('Policy Characteristics'!F:F,MATCH(PolicyLevers!$C174,'Policy Characteristics'!$C:$C,0))</f>
        <v>0</v>
      </c>
      <c r="M174" s="191">
        <f>INDEX('Policy Characteristics'!G:G,MATCH(PolicyLevers!$C174,'Policy Characteristics'!$C:$C,0))</f>
        <v>1</v>
      </c>
      <c r="N174" s="191">
        <f>INDEX('Policy Characteristics'!H:H,MATCH(PolicyLevers!$C174,'Policy Characteristics'!$C:$C,0))</f>
        <v>1</v>
      </c>
      <c r="O174" s="201" t="str">
        <f>INDEX('Policy Characteristics'!I:I,MATCH(PolicyLevers!$C174,'Policy Characteristics'!$C:$C,0))</f>
        <v>on/off</v>
      </c>
      <c r="P174" s="188" t="str">
        <f>INDEX('Policy Characteristics'!J:J,MATCH(PolicyLevers!$C174,'Policy Characteristics'!$C:$C,0))</f>
        <v>**Description:** This policy prevents new capacity of the selected type(s) from being built or deployed.//**Guidance for setting values: **//**Hard Coal : **No new coal is planned in  Massachusetts.//**Natural Gas Nonpeaker : **//**Nuclear : **//**Hydro : **//**Lignite : **</v>
      </c>
      <c r="Q174" s="201" t="str">
        <f>INDEX('Policy Characteristics'!K:K,MATCH(PolicyLevers!$C174,'Policy Characteristics'!$C:$C,0))</f>
        <v>electricity-sector-main.html#ban</v>
      </c>
      <c r="R174" s="201" t="str">
        <f>INDEX('Policy Characteristics'!L:L,MATCH(PolicyLevers!$C174,'Policy Characteristics'!$C:$C,0))</f>
        <v>ban-new-capacity.html</v>
      </c>
      <c r="S174" s="221">
        <f>INDEX('Policy Characteristics'!M:M,MATCH(PolicyLevers!$C174,'Policy Characteristics'!$C:$C,0))</f>
        <v>0</v>
      </c>
      <c r="T174" s="201">
        <f>INDEX('Policy Characteristics'!N:N,MATCH(PolicyLevers!$C174,'Policy Characteristics'!$C:$C,0))</f>
        <v>0</v>
      </c>
      <c r="U174" s="191" t="str">
        <f>INDEX('Policy Characteristics'!O:O,MATCH(PolicyLevers!$C174,'Policy Characteristics'!$C:$C,0))</f>
        <v>BPMCCS</v>
      </c>
    </row>
    <row r="175" spans="1:21" s="191" customFormat="1" x14ac:dyDescent="0.25">
      <c r="A175" s="352" t="str">
        <f>INDEX('Policy Characteristics'!A:A,MATCH(PolicyLevers!$C175,'Policy Characteristics'!$C:$C,0))</f>
        <v>Electricity Supply</v>
      </c>
      <c r="B175" s="356" t="str">
        <f>INDEX('Policy Characteristics'!B:B,MATCH(PolicyLevers!$C175,'Policy Characteristics'!$C:$C,0))</f>
        <v>Ban New Power Plants</v>
      </c>
      <c r="C175" s="191" t="str">
        <f t="shared" si="14"/>
        <v>Boolean Ban New Power Plants</v>
      </c>
      <c r="D175" s="193" t="s">
        <v>591</v>
      </c>
      <c r="E175" s="186"/>
      <c r="F175" s="193" t="s">
        <v>592</v>
      </c>
      <c r="G175" s="186"/>
      <c r="H175" s="43">
        <v>170</v>
      </c>
      <c r="I175" s="358" t="s">
        <v>310</v>
      </c>
      <c r="J175" s="191" t="str">
        <f>INDEX('Policy Characteristics'!D:D,MATCH(PolicyLevers!$C175,'Policy Characteristics'!$C:$C,0))</f>
        <v>Ban New Power Plants</v>
      </c>
      <c r="K175" s="191" t="str">
        <f>INDEX('Policy Characteristics'!E:E,MATCH(PolicyLevers!$C175,'Policy Characteristics'!$C:$C,0))</f>
        <v>elec ban new power plants</v>
      </c>
      <c r="L175" s="191">
        <f>INDEX('Policy Characteristics'!F:F,MATCH(PolicyLevers!$C175,'Policy Characteristics'!$C:$C,0))</f>
        <v>0</v>
      </c>
      <c r="M175" s="191">
        <f>INDEX('Policy Characteristics'!G:G,MATCH(PolicyLevers!$C175,'Policy Characteristics'!$C:$C,0))</f>
        <v>1</v>
      </c>
      <c r="N175" s="191">
        <f>INDEX('Policy Characteristics'!H:H,MATCH(PolicyLevers!$C175,'Policy Characteristics'!$C:$C,0))</f>
        <v>1</v>
      </c>
      <c r="O175" s="201" t="str">
        <f>INDEX('Policy Characteristics'!I:I,MATCH(PolicyLevers!$C175,'Policy Characteristics'!$C:$C,0))</f>
        <v>on/off</v>
      </c>
      <c r="P175" s="188" t="str">
        <f>INDEX('Policy Characteristics'!J:J,MATCH(PolicyLevers!$C175,'Policy Characteristics'!$C:$C,0))</f>
        <v>**Description:** This policy prevents new capacity of the selected type(s) from being built or deployed.//**Guidance for setting values: **//**Hard Coal : **No new coal is planned in  Massachusetts.//**Natural Gas Nonpeaker : **//**Nuclear : **//**Hydro : **//**Lignite : **</v>
      </c>
      <c r="Q175" s="201" t="str">
        <f>INDEX('Policy Characteristics'!K:K,MATCH(PolicyLevers!$C175,'Policy Characteristics'!$C:$C,0))</f>
        <v>electricity-sector-main.html#ban</v>
      </c>
      <c r="R175" s="201" t="str">
        <f>INDEX('Policy Characteristics'!L:L,MATCH(PolicyLevers!$C175,'Policy Characteristics'!$C:$C,0))</f>
        <v>ban-new-capacity.html</v>
      </c>
      <c r="S175" s="221">
        <f>INDEX('Policy Characteristics'!M:M,MATCH(PolicyLevers!$C175,'Policy Characteristics'!$C:$C,0))</f>
        <v>0</v>
      </c>
      <c r="T175" s="201">
        <f>INDEX('Policy Characteristics'!N:N,MATCH(PolicyLevers!$C175,'Policy Characteristics'!$C:$C,0))</f>
        <v>0</v>
      </c>
      <c r="U175" s="191" t="str">
        <f>INDEX('Policy Characteristics'!O:O,MATCH(PolicyLevers!$C175,'Policy Characteristics'!$C:$C,0))</f>
        <v>BPMCCS</v>
      </c>
    </row>
    <row r="176" spans="1:21" s="191" customFormat="1" x14ac:dyDescent="0.25">
      <c r="A176" s="352" t="str">
        <f>INDEX('Policy Characteristics'!A:A,MATCH(PolicyLevers!$C176,'Policy Characteristics'!$C:$C,0))</f>
        <v>Electricity Supply</v>
      </c>
      <c r="B176" s="356" t="str">
        <f>INDEX('Policy Characteristics'!B:B,MATCH(PolicyLevers!$C176,'Policy Characteristics'!$C:$C,0))</f>
        <v>Ban New Power Plants</v>
      </c>
      <c r="C176" s="191" t="str">
        <f t="shared" si="14"/>
        <v>Boolean Ban New Power Plants</v>
      </c>
      <c r="D176" s="193" t="s">
        <v>594</v>
      </c>
      <c r="E176" s="186"/>
      <c r="F176" s="193" t="s">
        <v>595</v>
      </c>
      <c r="G176" s="186"/>
      <c r="H176" s="43">
        <v>608</v>
      </c>
      <c r="I176" s="358" t="s">
        <v>332</v>
      </c>
      <c r="J176" s="191" t="str">
        <f>INDEX('Policy Characteristics'!D:D,MATCH(PolicyLevers!$C176,'Policy Characteristics'!$C:$C,0))</f>
        <v>Ban New Power Plants</v>
      </c>
      <c r="K176" s="191" t="str">
        <f>INDEX('Policy Characteristics'!E:E,MATCH(PolicyLevers!$C176,'Policy Characteristics'!$C:$C,0))</f>
        <v>elec ban new power plants</v>
      </c>
      <c r="L176" s="183">
        <f>INDEX('Policy Characteristics'!F:F,MATCH(PolicyLevers!$C176,'Policy Characteristics'!$C:$C,0))</f>
        <v>0</v>
      </c>
      <c r="M176" s="183">
        <f>INDEX('Policy Characteristics'!G:G,MATCH(PolicyLevers!$C176,'Policy Characteristics'!$C:$C,0))</f>
        <v>1</v>
      </c>
      <c r="N176" s="183">
        <f>INDEX('Policy Characteristics'!H:H,MATCH(PolicyLevers!$C176,'Policy Characteristics'!$C:$C,0))</f>
        <v>1</v>
      </c>
      <c r="O176" s="186" t="str">
        <f>INDEX('Policy Characteristics'!I:I,MATCH(PolicyLevers!$C176,'Policy Characteristics'!$C:$C,0))</f>
        <v>on/off</v>
      </c>
      <c r="P176" s="188" t="str">
        <f>INDEX('Policy Characteristics'!J:J,MATCH(PolicyLevers!$C176,'Policy Characteristics'!$C:$C,0))</f>
        <v>**Description:** This policy prevents new capacity of the selected type(s) from being built or deployed.//**Guidance for setting values: **//**Hard Coal : **No new coal is planned in  Massachusetts.//**Natural Gas Nonpeaker : **//**Nuclear : **//**Hydro : **//**Lignite : **</v>
      </c>
      <c r="Q176" s="201" t="str">
        <f>INDEX('Policy Characteristics'!K:K,MATCH(PolicyLevers!$C176,'Policy Characteristics'!$C:$C,0))</f>
        <v>electricity-sector-main.html#ban</v>
      </c>
      <c r="R176" s="193" t="str">
        <f>INDEX('Policy Characteristics'!L:L,MATCH(PolicyLevers!$C176,'Policy Characteristics'!$C:$C,0))</f>
        <v>ban-new-capacity.html</v>
      </c>
      <c r="S176" s="221">
        <f>INDEX('Policy Characteristics'!M:M,MATCH(PolicyLevers!$C176,'Policy Characteristics'!$C:$C,0))</f>
        <v>0</v>
      </c>
      <c r="T176" s="201">
        <f>INDEX('Policy Characteristics'!N:N,MATCH(PolicyLevers!$C176,'Policy Characteristics'!$C:$C,0))</f>
        <v>0</v>
      </c>
      <c r="U176" s="191" t="str">
        <f>INDEX('Policy Characteristics'!O:O,MATCH(PolicyLevers!$C176,'Policy Characteristics'!$C:$C,0))</f>
        <v>BPMCCS</v>
      </c>
    </row>
    <row r="177" spans="1:21" s="191" customFormat="1" x14ac:dyDescent="0.25">
      <c r="A177" s="352" t="str">
        <f>INDEX('Policy Characteristics'!A:A,MATCH(PolicyLevers!$C177,'Policy Characteristics'!$C:$C,0))</f>
        <v>Electricity Supply</v>
      </c>
      <c r="B177" s="356" t="str">
        <f>INDEX('Policy Characteristics'!B:B,MATCH(PolicyLevers!$C177,'Policy Characteristics'!$C:$C,0))</f>
        <v>Ban New Power Plants</v>
      </c>
      <c r="C177" s="191" t="str">
        <f t="shared" si="14"/>
        <v>Boolean Ban New Power Plants</v>
      </c>
      <c r="D177" s="193" t="s">
        <v>596</v>
      </c>
      <c r="E177" s="186"/>
      <c r="F177" s="193" t="s">
        <v>597</v>
      </c>
      <c r="G177" s="186"/>
      <c r="H177" s="43">
        <v>609</v>
      </c>
      <c r="I177" s="358" t="s">
        <v>332</v>
      </c>
      <c r="J177" s="191" t="str">
        <f>INDEX('Policy Characteristics'!D:D,MATCH(PolicyLevers!$C177,'Policy Characteristics'!$C:$C,0))</f>
        <v>Ban New Power Plants</v>
      </c>
      <c r="K177" s="191" t="str">
        <f>INDEX('Policy Characteristics'!E:E,MATCH(PolicyLevers!$C177,'Policy Characteristics'!$C:$C,0))</f>
        <v>elec ban new power plants</v>
      </c>
      <c r="L177" s="183">
        <f>INDEX('Policy Characteristics'!F:F,MATCH(PolicyLevers!$C177,'Policy Characteristics'!$C:$C,0))</f>
        <v>0</v>
      </c>
      <c r="M177" s="183">
        <f>INDEX('Policy Characteristics'!G:G,MATCH(PolicyLevers!$C177,'Policy Characteristics'!$C:$C,0))</f>
        <v>1</v>
      </c>
      <c r="N177" s="183">
        <f>INDEX('Policy Characteristics'!H:H,MATCH(PolicyLevers!$C177,'Policy Characteristics'!$C:$C,0))</f>
        <v>1</v>
      </c>
      <c r="O177" s="186" t="str">
        <f>INDEX('Policy Characteristics'!I:I,MATCH(PolicyLevers!$C177,'Policy Characteristics'!$C:$C,0))</f>
        <v>on/off</v>
      </c>
      <c r="P177" s="188" t="str">
        <f>INDEX('Policy Characteristics'!J:J,MATCH(PolicyLevers!$C177,'Policy Characteristics'!$C:$C,0))</f>
        <v>**Description:** This policy prevents new capacity of the selected type(s) from being built or deployed.//**Guidance for setting values: **//**Hard Coal : **No new coal is planned in  Massachusetts.//**Natural Gas Nonpeaker : **//**Nuclear : **//**Hydro : **//**Lignite : **</v>
      </c>
      <c r="Q177" s="201" t="str">
        <f>INDEX('Policy Characteristics'!K:K,MATCH(PolicyLevers!$C177,'Policy Characteristics'!$C:$C,0))</f>
        <v>electricity-sector-main.html#ban</v>
      </c>
      <c r="R177" s="193" t="str">
        <f>INDEX('Policy Characteristics'!L:L,MATCH(PolicyLevers!$C177,'Policy Characteristics'!$C:$C,0))</f>
        <v>ban-new-capacity.html</v>
      </c>
      <c r="S177" s="221">
        <f>INDEX('Policy Characteristics'!M:M,MATCH(PolicyLevers!$C177,'Policy Characteristics'!$C:$C,0))</f>
        <v>0</v>
      </c>
      <c r="T177" s="201">
        <f>INDEX('Policy Characteristics'!N:N,MATCH(PolicyLevers!$C177,'Policy Characteristics'!$C:$C,0))</f>
        <v>0</v>
      </c>
      <c r="U177" s="191" t="str">
        <f>INDEX('Policy Characteristics'!O:O,MATCH(PolicyLevers!$C177,'Policy Characteristics'!$C:$C,0))</f>
        <v>BPMCCS</v>
      </c>
    </row>
    <row r="178" spans="1:21" s="191" customFormat="1" x14ac:dyDescent="0.25">
      <c r="A178" s="352" t="str">
        <f>INDEX('Policy Characteristics'!A:A,MATCH(PolicyLevers!$C178,'Policy Characteristics'!$C:$C,0))</f>
        <v>Electricity Supply</v>
      </c>
      <c r="B178" s="356" t="str">
        <f>INDEX('Policy Characteristics'!B:B,MATCH(PolicyLevers!$C178,'Policy Characteristics'!$C:$C,0))</f>
        <v>Ban New Power Plants</v>
      </c>
      <c r="C178" s="191" t="str">
        <f t="shared" si="14"/>
        <v>Boolean Ban New Power Plants</v>
      </c>
      <c r="D178" s="193" t="s">
        <v>598</v>
      </c>
      <c r="E178" s="186"/>
      <c r="F178" s="193" t="s">
        <v>599</v>
      </c>
      <c r="G178" s="186"/>
      <c r="H178" s="43">
        <v>610</v>
      </c>
      <c r="I178" s="358" t="s">
        <v>332</v>
      </c>
      <c r="J178" s="191" t="str">
        <f>INDEX('Policy Characteristics'!D:D,MATCH(PolicyLevers!$C178,'Policy Characteristics'!$C:$C,0))</f>
        <v>Ban New Power Plants</v>
      </c>
      <c r="K178" s="191" t="str">
        <f>INDEX('Policy Characteristics'!E:E,MATCH(PolicyLevers!$C178,'Policy Characteristics'!$C:$C,0))</f>
        <v>elec ban new power plants</v>
      </c>
      <c r="L178" s="183">
        <f>INDEX('Policy Characteristics'!F:F,MATCH(PolicyLevers!$C178,'Policy Characteristics'!$C:$C,0))</f>
        <v>0</v>
      </c>
      <c r="M178" s="183">
        <f>INDEX('Policy Characteristics'!G:G,MATCH(PolicyLevers!$C178,'Policy Characteristics'!$C:$C,0))</f>
        <v>1</v>
      </c>
      <c r="N178" s="183">
        <f>INDEX('Policy Characteristics'!H:H,MATCH(PolicyLevers!$C178,'Policy Characteristics'!$C:$C,0))</f>
        <v>1</v>
      </c>
      <c r="O178" s="186" t="str">
        <f>INDEX('Policy Characteristics'!I:I,MATCH(PolicyLevers!$C178,'Policy Characteristics'!$C:$C,0))</f>
        <v>on/off</v>
      </c>
      <c r="P178" s="188" t="str">
        <f>INDEX('Policy Characteristics'!J:J,MATCH(PolicyLevers!$C178,'Policy Characteristics'!$C:$C,0))</f>
        <v>**Description:** This policy prevents new capacity of the selected type(s) from being built or deployed.//**Guidance for setting values: **//**Hard Coal : **No new coal is planned in  Massachusetts.//**Natural Gas Nonpeaker : **//**Nuclear : **//**Hydro : **//**Lignite : **</v>
      </c>
      <c r="Q178" s="201" t="str">
        <f>INDEX('Policy Characteristics'!K:K,MATCH(PolicyLevers!$C178,'Policy Characteristics'!$C:$C,0))</f>
        <v>electricity-sector-main.html#ban</v>
      </c>
      <c r="R178" s="193" t="str">
        <f>INDEX('Policy Characteristics'!L:L,MATCH(PolicyLevers!$C178,'Policy Characteristics'!$C:$C,0))</f>
        <v>ban-new-capacity.html</v>
      </c>
      <c r="S178" s="221">
        <f>INDEX('Policy Characteristics'!M:M,MATCH(PolicyLevers!$C178,'Policy Characteristics'!$C:$C,0))</f>
        <v>0</v>
      </c>
      <c r="T178" s="201">
        <f>INDEX('Policy Characteristics'!N:N,MATCH(PolicyLevers!$C178,'Policy Characteristics'!$C:$C,0))</f>
        <v>0</v>
      </c>
      <c r="U178" s="191" t="str">
        <f>INDEX('Policy Characteristics'!O:O,MATCH(PolicyLevers!$C178,'Policy Characteristics'!$C:$C,0))</f>
        <v>BPMCCS</v>
      </c>
    </row>
    <row r="179" spans="1:21" s="191" customFormat="1" x14ac:dyDescent="0.25">
      <c r="A179" s="352" t="str">
        <f>INDEX('Policy Characteristics'!A:A,MATCH(PolicyLevers!$C179,'Policy Characteristics'!$C:$C,0))</f>
        <v>Electricity Supply</v>
      </c>
      <c r="B179" s="356" t="str">
        <f>INDEX('Policy Characteristics'!B:B,MATCH(PolicyLevers!$C179,'Policy Characteristics'!$C:$C,0))</f>
        <v>Ban New Power Plants</v>
      </c>
      <c r="C179" s="191" t="str">
        <f t="shared" si="14"/>
        <v>Boolean Ban New Power Plants</v>
      </c>
      <c r="D179" s="193" t="s">
        <v>600</v>
      </c>
      <c r="E179" s="186"/>
      <c r="F179" s="193" t="s">
        <v>601</v>
      </c>
      <c r="G179" s="186"/>
      <c r="H179" s="43">
        <v>611</v>
      </c>
      <c r="I179" s="358" t="s">
        <v>332</v>
      </c>
      <c r="J179" s="191" t="str">
        <f>INDEX('Policy Characteristics'!D:D,MATCH(PolicyLevers!$C179,'Policy Characteristics'!$C:$C,0))</f>
        <v>Ban New Power Plants</v>
      </c>
      <c r="K179" s="191" t="str">
        <f>INDEX('Policy Characteristics'!E:E,MATCH(PolicyLevers!$C179,'Policy Characteristics'!$C:$C,0))</f>
        <v>elec ban new power plants</v>
      </c>
      <c r="L179" s="183">
        <f>INDEX('Policy Characteristics'!F:F,MATCH(PolicyLevers!$C179,'Policy Characteristics'!$C:$C,0))</f>
        <v>0</v>
      </c>
      <c r="M179" s="183">
        <f>INDEX('Policy Characteristics'!G:G,MATCH(PolicyLevers!$C179,'Policy Characteristics'!$C:$C,0))</f>
        <v>1</v>
      </c>
      <c r="N179" s="183">
        <f>INDEX('Policy Characteristics'!H:H,MATCH(PolicyLevers!$C179,'Policy Characteristics'!$C:$C,0))</f>
        <v>1</v>
      </c>
      <c r="O179" s="186" t="str">
        <f>INDEX('Policy Characteristics'!I:I,MATCH(PolicyLevers!$C179,'Policy Characteristics'!$C:$C,0))</f>
        <v>on/off</v>
      </c>
      <c r="P179" s="188" t="str">
        <f>INDEX('Policy Characteristics'!J:J,MATCH(PolicyLevers!$C179,'Policy Characteristics'!$C:$C,0))</f>
        <v>**Description:** This policy prevents new capacity of the selected type(s) from being built or deployed.//**Guidance for setting values: **//**Hard Coal : **No new coal is planned in  Massachusetts.//**Natural Gas Nonpeaker : **//**Nuclear : **//**Hydro : **//**Lignite : **</v>
      </c>
      <c r="Q179" s="201" t="str">
        <f>INDEX('Policy Characteristics'!K:K,MATCH(PolicyLevers!$C179,'Policy Characteristics'!$C:$C,0))</f>
        <v>electricity-sector-main.html#ban</v>
      </c>
      <c r="R179" s="193" t="str">
        <f>INDEX('Policy Characteristics'!L:L,MATCH(PolicyLevers!$C179,'Policy Characteristics'!$C:$C,0))</f>
        <v>ban-new-capacity.html</v>
      </c>
      <c r="S179" s="221">
        <f>INDEX('Policy Characteristics'!M:M,MATCH(PolicyLevers!$C179,'Policy Characteristics'!$C:$C,0))</f>
        <v>0</v>
      </c>
      <c r="T179" s="201">
        <f>INDEX('Policy Characteristics'!N:N,MATCH(PolicyLevers!$C179,'Policy Characteristics'!$C:$C,0))</f>
        <v>0</v>
      </c>
      <c r="U179" s="191" t="str">
        <f>INDEX('Policy Characteristics'!O:O,MATCH(PolicyLevers!$C179,'Policy Characteristics'!$C:$C,0))</f>
        <v>BPMCCS</v>
      </c>
    </row>
    <row r="180" spans="1:21" s="191" customFormat="1" x14ac:dyDescent="0.25">
      <c r="A180" s="352" t="str">
        <f>INDEX('Policy Characteristics'!A:A,MATCH(PolicyLevers!$C180,'Policy Characteristics'!$C:$C,0))</f>
        <v>Electricity Supply</v>
      </c>
      <c r="B180" s="356" t="str">
        <f>INDEX('Policy Characteristics'!B:B,MATCH(PolicyLevers!$C180,'Policy Characteristics'!$C:$C,0))</f>
        <v>Ban New Power Plants</v>
      </c>
      <c r="C180" s="191" t="str">
        <f t="shared" ref="C180:C187" si="15">C$172</f>
        <v>Boolean Ban New Power Plants</v>
      </c>
      <c r="D180" s="193" t="s">
        <v>602</v>
      </c>
      <c r="E180" s="186"/>
      <c r="F180" s="193" t="s">
        <v>603</v>
      </c>
      <c r="G180" s="186"/>
      <c r="H180" s="43">
        <v>612</v>
      </c>
      <c r="I180" s="358" t="s">
        <v>332</v>
      </c>
      <c r="J180" s="191" t="str">
        <f>INDEX('Policy Characteristics'!D:D,MATCH(PolicyLevers!$C180,'Policy Characteristics'!$C:$C,0))</f>
        <v>Ban New Power Plants</v>
      </c>
      <c r="K180" s="191" t="str">
        <f>INDEX('Policy Characteristics'!E:E,MATCH(PolicyLevers!$C180,'Policy Characteristics'!$C:$C,0))</f>
        <v>elec ban new power plants</v>
      </c>
      <c r="L180" s="183">
        <f>INDEX('Policy Characteristics'!F:F,MATCH(PolicyLevers!$C180,'Policy Characteristics'!$C:$C,0))</f>
        <v>0</v>
      </c>
      <c r="M180" s="183">
        <f>INDEX('Policy Characteristics'!G:G,MATCH(PolicyLevers!$C180,'Policy Characteristics'!$C:$C,0))</f>
        <v>1</v>
      </c>
      <c r="N180" s="183">
        <f>INDEX('Policy Characteristics'!H:H,MATCH(PolicyLevers!$C180,'Policy Characteristics'!$C:$C,0))</f>
        <v>1</v>
      </c>
      <c r="O180" s="186" t="str">
        <f>INDEX('Policy Characteristics'!I:I,MATCH(PolicyLevers!$C180,'Policy Characteristics'!$C:$C,0))</f>
        <v>on/off</v>
      </c>
      <c r="P180" s="188" t="str">
        <f>INDEX('Policy Characteristics'!J:J,MATCH(PolicyLevers!$C180,'Policy Characteristics'!$C:$C,0))</f>
        <v>**Description:** This policy prevents new capacity of the selected type(s) from being built or deployed.//**Guidance for setting values: **//**Hard Coal : **No new coal is planned in  Massachusetts.//**Natural Gas Nonpeaker : **//**Nuclear : **//**Hydro : **//**Lignite : **</v>
      </c>
      <c r="Q180" s="201" t="str">
        <f>INDEX('Policy Characteristics'!K:K,MATCH(PolicyLevers!$C180,'Policy Characteristics'!$C:$C,0))</f>
        <v>electricity-sector-main.html#ban</v>
      </c>
      <c r="R180" s="193" t="str">
        <f>INDEX('Policy Characteristics'!L:L,MATCH(PolicyLevers!$C180,'Policy Characteristics'!$C:$C,0))</f>
        <v>ban-new-capacity.html</v>
      </c>
      <c r="S180" s="221">
        <f>INDEX('Policy Characteristics'!M:M,MATCH(PolicyLevers!$C180,'Policy Characteristics'!$C:$C,0))</f>
        <v>0</v>
      </c>
      <c r="T180" s="201">
        <f>INDEX('Policy Characteristics'!N:N,MATCH(PolicyLevers!$C180,'Policy Characteristics'!$C:$C,0))</f>
        <v>0</v>
      </c>
      <c r="U180" s="191" t="str">
        <f>INDEX('Policy Characteristics'!O:O,MATCH(PolicyLevers!$C180,'Policy Characteristics'!$C:$C,0))</f>
        <v>BPMCCS</v>
      </c>
    </row>
    <row r="181" spans="1:21" s="191" customFormat="1" x14ac:dyDescent="0.25">
      <c r="A181" s="352" t="str">
        <f>INDEX('Policy Characteristics'!A:A,MATCH(PolicyLevers!$C181,'Policy Characteristics'!$C:$C,0))</f>
        <v>Electricity Supply</v>
      </c>
      <c r="B181" s="356" t="str">
        <f>INDEX('Policy Characteristics'!B:B,MATCH(PolicyLevers!$C181,'Policy Characteristics'!$C:$C,0))</f>
        <v>Ban New Power Plants</v>
      </c>
      <c r="C181" s="191" t="str">
        <f t="shared" si="14"/>
        <v>Boolean Ban New Power Plants</v>
      </c>
      <c r="D181" s="193" t="s">
        <v>604</v>
      </c>
      <c r="E181" s="186"/>
      <c r="F181" s="193" t="s">
        <v>605</v>
      </c>
      <c r="G181" s="186"/>
      <c r="H181" s="43">
        <v>613</v>
      </c>
      <c r="I181" s="358" t="s">
        <v>332</v>
      </c>
      <c r="J181" s="191" t="str">
        <f>INDEX('Policy Characteristics'!D:D,MATCH(PolicyLevers!$C181,'Policy Characteristics'!$C:$C,0))</f>
        <v>Ban New Power Plants</v>
      </c>
      <c r="K181" s="191" t="str">
        <f>INDEX('Policy Characteristics'!E:E,MATCH(PolicyLevers!$C181,'Policy Characteristics'!$C:$C,0))</f>
        <v>elec ban new power plants</v>
      </c>
      <c r="L181" s="183">
        <f>INDEX('Policy Characteristics'!F:F,MATCH(PolicyLevers!$C181,'Policy Characteristics'!$C:$C,0))</f>
        <v>0</v>
      </c>
      <c r="M181" s="183">
        <f>INDEX('Policy Characteristics'!G:G,MATCH(PolicyLevers!$C181,'Policy Characteristics'!$C:$C,0))</f>
        <v>1</v>
      </c>
      <c r="N181" s="183">
        <f>INDEX('Policy Characteristics'!H:H,MATCH(PolicyLevers!$C181,'Policy Characteristics'!$C:$C,0))</f>
        <v>1</v>
      </c>
      <c r="O181" s="186" t="str">
        <f>INDEX('Policy Characteristics'!I:I,MATCH(PolicyLevers!$C181,'Policy Characteristics'!$C:$C,0))</f>
        <v>on/off</v>
      </c>
      <c r="P181" s="188" t="str">
        <f>INDEX('Policy Characteristics'!J:J,MATCH(PolicyLevers!$C181,'Policy Characteristics'!$C:$C,0))</f>
        <v>**Description:** This policy prevents new capacity of the selected type(s) from being built or deployed.//**Guidance for setting values: **//**Hard Coal : **No new coal is planned in  Massachusetts.//**Natural Gas Nonpeaker : **//**Nuclear : **//**Hydro : **//**Lignite : **</v>
      </c>
      <c r="Q181" s="201" t="str">
        <f>INDEX('Policy Characteristics'!K:K,MATCH(PolicyLevers!$C181,'Policy Characteristics'!$C:$C,0))</f>
        <v>electricity-sector-main.html#ban</v>
      </c>
      <c r="R181" s="193" t="str">
        <f>INDEX('Policy Characteristics'!L:L,MATCH(PolicyLevers!$C181,'Policy Characteristics'!$C:$C,0))</f>
        <v>ban-new-capacity.html</v>
      </c>
      <c r="S181" s="221">
        <f>INDEX('Policy Characteristics'!M:M,MATCH(PolicyLevers!$C181,'Policy Characteristics'!$C:$C,0))</f>
        <v>0</v>
      </c>
      <c r="T181" s="201">
        <f>INDEX('Policy Characteristics'!N:N,MATCH(PolicyLevers!$C181,'Policy Characteristics'!$C:$C,0))</f>
        <v>0</v>
      </c>
      <c r="U181" s="191" t="str">
        <f>INDEX('Policy Characteristics'!O:O,MATCH(PolicyLevers!$C181,'Policy Characteristics'!$C:$C,0))</f>
        <v>BPMCCS</v>
      </c>
    </row>
    <row r="182" spans="1:21" s="191" customFormat="1" x14ac:dyDescent="0.25">
      <c r="A182" s="352" t="str">
        <f>INDEX('Policy Characteristics'!A:A,MATCH(PolicyLevers!$C182,'Policy Characteristics'!$C:$C,0))</f>
        <v>Electricity Supply</v>
      </c>
      <c r="B182" s="356" t="str">
        <f>INDEX('Policy Characteristics'!B:B,MATCH(PolicyLevers!$C182,'Policy Characteristics'!$C:$C,0))</f>
        <v>Ban New Power Plants</v>
      </c>
      <c r="C182" s="191" t="str">
        <f t="shared" si="14"/>
        <v>Boolean Ban New Power Plants</v>
      </c>
      <c r="D182" s="193" t="s">
        <v>606</v>
      </c>
      <c r="E182" s="186"/>
      <c r="F182" s="193" t="s">
        <v>607</v>
      </c>
      <c r="G182" s="186"/>
      <c r="H182" s="43">
        <v>614</v>
      </c>
      <c r="I182" s="358" t="s">
        <v>332</v>
      </c>
      <c r="J182" s="191" t="str">
        <f>INDEX('Policy Characteristics'!D:D,MATCH(PolicyLevers!$C182,'Policy Characteristics'!$C:$C,0))</f>
        <v>Ban New Power Plants</v>
      </c>
      <c r="K182" s="191" t="str">
        <f>INDEX('Policy Characteristics'!E:E,MATCH(PolicyLevers!$C182,'Policy Characteristics'!$C:$C,0))</f>
        <v>elec ban new power plants</v>
      </c>
      <c r="L182" s="183">
        <f>INDEX('Policy Characteristics'!F:F,MATCH(PolicyLevers!$C182,'Policy Characteristics'!$C:$C,0))</f>
        <v>0</v>
      </c>
      <c r="M182" s="183">
        <f>INDEX('Policy Characteristics'!G:G,MATCH(PolicyLevers!$C182,'Policy Characteristics'!$C:$C,0))</f>
        <v>1</v>
      </c>
      <c r="N182" s="183">
        <f>INDEX('Policy Characteristics'!H:H,MATCH(PolicyLevers!$C182,'Policy Characteristics'!$C:$C,0))</f>
        <v>1</v>
      </c>
      <c r="O182" s="186" t="str">
        <f>INDEX('Policy Characteristics'!I:I,MATCH(PolicyLevers!$C182,'Policy Characteristics'!$C:$C,0))</f>
        <v>on/off</v>
      </c>
      <c r="P182" s="188" t="str">
        <f>INDEX('Policy Characteristics'!J:J,MATCH(PolicyLevers!$C182,'Policy Characteristics'!$C:$C,0))</f>
        <v>**Description:** This policy prevents new capacity of the selected type(s) from being built or deployed.//**Guidance for setting values: **//**Hard Coal : **No new coal is planned in  Massachusetts.//**Natural Gas Nonpeaker : **//**Nuclear : **//**Hydro : **//**Lignite : **</v>
      </c>
      <c r="Q182" s="201" t="str">
        <f>INDEX('Policy Characteristics'!K:K,MATCH(PolicyLevers!$C182,'Policy Characteristics'!$C:$C,0))</f>
        <v>electricity-sector-main.html#ban</v>
      </c>
      <c r="R182" s="193" t="str">
        <f>INDEX('Policy Characteristics'!L:L,MATCH(PolicyLevers!$C182,'Policy Characteristics'!$C:$C,0))</f>
        <v>ban-new-capacity.html</v>
      </c>
      <c r="S182" s="221">
        <f>INDEX('Policy Characteristics'!M:M,MATCH(PolicyLevers!$C182,'Policy Characteristics'!$C:$C,0))</f>
        <v>0</v>
      </c>
      <c r="T182" s="201">
        <f>INDEX('Policy Characteristics'!N:N,MATCH(PolicyLevers!$C182,'Policy Characteristics'!$C:$C,0))</f>
        <v>0</v>
      </c>
      <c r="U182" s="191" t="str">
        <f>INDEX('Policy Characteristics'!O:O,MATCH(PolicyLevers!$C182,'Policy Characteristics'!$C:$C,0))</f>
        <v>BPMCCS</v>
      </c>
    </row>
    <row r="183" spans="1:21" s="191" customFormat="1" x14ac:dyDescent="0.25">
      <c r="A183" s="352" t="str">
        <f>INDEX('Policy Characteristics'!A:A,MATCH(PolicyLevers!$C183,'Policy Characteristics'!$C:$C,0))</f>
        <v>Electricity Supply</v>
      </c>
      <c r="B183" s="356" t="str">
        <f>INDEX('Policy Characteristics'!B:B,MATCH(PolicyLevers!$C183,'Policy Characteristics'!$C:$C,0))</f>
        <v>Ban New Power Plants</v>
      </c>
      <c r="C183" s="191" t="str">
        <f t="shared" si="14"/>
        <v>Boolean Ban New Power Plants</v>
      </c>
      <c r="D183" s="193" t="s">
        <v>608</v>
      </c>
      <c r="E183" s="186"/>
      <c r="F183" s="193" t="s">
        <v>609</v>
      </c>
      <c r="G183" s="186"/>
      <c r="H183" s="43">
        <v>116</v>
      </c>
      <c r="I183" s="358" t="s">
        <v>310</v>
      </c>
      <c r="J183" s="191" t="str">
        <f>INDEX('Policy Characteristics'!D:D,MATCH(PolicyLevers!$C183,'Policy Characteristics'!$C:$C,0))</f>
        <v>Ban New Power Plants</v>
      </c>
      <c r="K183" s="191" t="str">
        <f>INDEX('Policy Characteristics'!E:E,MATCH(PolicyLevers!$C183,'Policy Characteristics'!$C:$C,0))</f>
        <v>elec ban new power plants</v>
      </c>
      <c r="L183" s="191">
        <f>INDEX('Policy Characteristics'!F:F,MATCH(PolicyLevers!$C183,'Policy Characteristics'!$C:$C,0))</f>
        <v>0</v>
      </c>
      <c r="M183" s="191">
        <f>INDEX('Policy Characteristics'!G:G,MATCH(PolicyLevers!$C183,'Policy Characteristics'!$C:$C,0))</f>
        <v>1</v>
      </c>
      <c r="N183" s="191">
        <f>INDEX('Policy Characteristics'!H:H,MATCH(PolicyLevers!$C183,'Policy Characteristics'!$C:$C,0))</f>
        <v>1</v>
      </c>
      <c r="O183" s="201" t="str">
        <f>INDEX('Policy Characteristics'!I:I,MATCH(PolicyLevers!$C183,'Policy Characteristics'!$C:$C,0))</f>
        <v>on/off</v>
      </c>
      <c r="P183" s="188" t="str">
        <f>INDEX('Policy Characteristics'!J:J,MATCH(PolicyLevers!$C183,'Policy Characteristics'!$C:$C,0))</f>
        <v>**Description:** This policy prevents new capacity of the selected type(s) from being built or deployed.//**Guidance for setting values: **//**Hard Coal : **No new coal is planned in  Massachusetts.//**Natural Gas Nonpeaker : **//**Nuclear : **//**Hydro : **//**Lignite : **</v>
      </c>
      <c r="Q183" s="201" t="str">
        <f>INDEX('Policy Characteristics'!K:K,MATCH(PolicyLevers!$C183,'Policy Characteristics'!$C:$C,0))</f>
        <v>electricity-sector-main.html#ban</v>
      </c>
      <c r="R183" s="201" t="str">
        <f>INDEX('Policy Characteristics'!L:L,MATCH(PolicyLevers!$C183,'Policy Characteristics'!$C:$C,0))</f>
        <v>ban-new-capacity.html</v>
      </c>
      <c r="S183" s="221">
        <f>INDEX('Policy Characteristics'!M:M,MATCH(PolicyLevers!$C183,'Policy Characteristics'!$C:$C,0))</f>
        <v>0</v>
      </c>
      <c r="T183" s="201">
        <f>INDEX('Policy Characteristics'!N:N,MATCH(PolicyLevers!$C183,'Policy Characteristics'!$C:$C,0))</f>
        <v>0</v>
      </c>
      <c r="U183" s="191" t="str">
        <f>INDEX('Policy Characteristics'!O:O,MATCH(PolicyLevers!$C183,'Policy Characteristics'!$C:$C,0))</f>
        <v>BPMCCS</v>
      </c>
    </row>
    <row r="184" spans="1:21" s="191" customFormat="1" x14ac:dyDescent="0.25">
      <c r="A184" s="352" t="str">
        <f>INDEX('Policy Characteristics'!A:A,MATCH(PolicyLevers!$C184,'Policy Characteristics'!$C:$C,0))</f>
        <v>Electricity Supply</v>
      </c>
      <c r="B184" s="356" t="str">
        <f>INDEX('Policy Characteristics'!B:B,MATCH(PolicyLevers!$C184,'Policy Characteristics'!$C:$C,0))</f>
        <v>Ban New Power Plants</v>
      </c>
      <c r="C184" s="191" t="str">
        <f t="shared" si="15"/>
        <v>Boolean Ban New Power Plants</v>
      </c>
      <c r="D184" s="193" t="s">
        <v>611</v>
      </c>
      <c r="E184" s="186"/>
      <c r="F184" s="193" t="s">
        <v>612</v>
      </c>
      <c r="G184" s="186"/>
      <c r="H184" s="43">
        <v>615</v>
      </c>
      <c r="I184" s="358" t="s">
        <v>332</v>
      </c>
      <c r="J184" s="191" t="str">
        <f>INDEX('Policy Characteristics'!D:D,MATCH(PolicyLevers!$C184,'Policy Characteristics'!$C:$C,0))</f>
        <v>Ban New Power Plants</v>
      </c>
      <c r="K184" s="191" t="str">
        <f>INDEX('Policy Characteristics'!E:E,MATCH(PolicyLevers!$C184,'Policy Characteristics'!$C:$C,0))</f>
        <v>elec ban new power plants</v>
      </c>
      <c r="L184" s="192">
        <f>INDEX('Policy Characteristics'!F:F,MATCH(PolicyLevers!$C184,'Policy Characteristics'!$C:$C,0))</f>
        <v>0</v>
      </c>
      <c r="M184" s="192">
        <f>INDEX('Policy Characteristics'!G:G,MATCH(PolicyLevers!$C184,'Policy Characteristics'!$C:$C,0))</f>
        <v>1</v>
      </c>
      <c r="N184" s="253">
        <f>INDEX('Policy Characteristics'!H:H,MATCH(PolicyLevers!$C184,'Policy Characteristics'!$C:$C,0))</f>
        <v>1</v>
      </c>
      <c r="O184" s="201" t="str">
        <f>INDEX('Policy Characteristics'!I:I,MATCH(PolicyLevers!$C184,'Policy Characteristics'!$C:$C,0))</f>
        <v>on/off</v>
      </c>
      <c r="P184" s="188" t="str">
        <f>INDEX('Policy Characteristics'!J:J,MATCH(PolicyLevers!$C184,'Policy Characteristics'!$C:$C,0))</f>
        <v>**Description:** This policy prevents new capacity of the selected type(s) from being built or deployed.//**Guidance for setting values: **//**Hard Coal : **No new coal is planned in  Massachusetts.//**Natural Gas Nonpeaker : **//**Nuclear : **//**Hydro : **//**Lignite : **</v>
      </c>
      <c r="Q184" s="201" t="str">
        <f>INDEX('Policy Characteristics'!K:K,MATCH(PolicyLevers!$C184,'Policy Characteristics'!$C:$C,0))</f>
        <v>electricity-sector-main.html#ban</v>
      </c>
      <c r="R184" s="193" t="str">
        <f>INDEX('Policy Characteristics'!L:L,MATCH(PolicyLevers!$C184,'Policy Characteristics'!$C:$C,0))</f>
        <v>ban-new-capacity.html</v>
      </c>
      <c r="S184" s="221">
        <f>INDEX('Policy Characteristics'!M:M,MATCH(PolicyLevers!$C184,'Policy Characteristics'!$C:$C,0))</f>
        <v>0</v>
      </c>
      <c r="T184" s="201">
        <f>INDEX('Policy Characteristics'!N:N,MATCH(PolicyLevers!$C184,'Policy Characteristics'!$C:$C,0))</f>
        <v>0</v>
      </c>
      <c r="U184" s="191" t="str">
        <f>INDEX('Policy Characteristics'!O:O,MATCH(PolicyLevers!$C184,'Policy Characteristics'!$C:$C,0))</f>
        <v>BPMCCS</v>
      </c>
    </row>
    <row r="185" spans="1:21" s="191" customFormat="1" x14ac:dyDescent="0.25">
      <c r="A185" s="352" t="str">
        <f>INDEX('Policy Characteristics'!A:A,MATCH(PolicyLevers!$C185,'Policy Characteristics'!$C:$C,0))</f>
        <v>Electricity Supply</v>
      </c>
      <c r="B185" s="356" t="str">
        <f>INDEX('Policy Characteristics'!B:B,MATCH(PolicyLevers!$C185,'Policy Characteristics'!$C:$C,0))</f>
        <v>Ban New Power Plants</v>
      </c>
      <c r="C185" s="191" t="str">
        <f t="shared" si="15"/>
        <v>Boolean Ban New Power Plants</v>
      </c>
      <c r="D185" s="193" t="s">
        <v>613</v>
      </c>
      <c r="E185" s="186"/>
      <c r="F185" s="193" t="s">
        <v>614</v>
      </c>
      <c r="G185" s="186"/>
      <c r="H185" s="43">
        <v>616</v>
      </c>
      <c r="I185" s="358" t="s">
        <v>332</v>
      </c>
      <c r="J185" s="191" t="str">
        <f>INDEX('Policy Characteristics'!D:D,MATCH(PolicyLevers!$C185,'Policy Characteristics'!$C:$C,0))</f>
        <v>Ban New Power Plants</v>
      </c>
      <c r="K185" s="191" t="str">
        <f>INDEX('Policy Characteristics'!E:E,MATCH(PolicyLevers!$C185,'Policy Characteristics'!$C:$C,0))</f>
        <v>elec ban new power plants</v>
      </c>
      <c r="L185" s="192">
        <f>INDEX('Policy Characteristics'!F:F,MATCH(PolicyLevers!$C185,'Policy Characteristics'!$C:$C,0))</f>
        <v>0</v>
      </c>
      <c r="M185" s="192">
        <f>INDEX('Policy Characteristics'!G:G,MATCH(PolicyLevers!$C185,'Policy Characteristics'!$C:$C,0))</f>
        <v>1</v>
      </c>
      <c r="N185" s="253">
        <f>INDEX('Policy Characteristics'!H:H,MATCH(PolicyLevers!$C185,'Policy Characteristics'!$C:$C,0))</f>
        <v>1</v>
      </c>
      <c r="O185" s="201" t="str">
        <f>INDEX('Policy Characteristics'!I:I,MATCH(PolicyLevers!$C185,'Policy Characteristics'!$C:$C,0))</f>
        <v>on/off</v>
      </c>
      <c r="P185" s="188" t="str">
        <f>INDEX('Policy Characteristics'!J:J,MATCH(PolicyLevers!$C185,'Policy Characteristics'!$C:$C,0))</f>
        <v>**Description:** This policy prevents new capacity of the selected type(s) from being built or deployed.//**Guidance for setting values: **//**Hard Coal : **No new coal is planned in  Massachusetts.//**Natural Gas Nonpeaker : **//**Nuclear : **//**Hydro : **//**Lignite : **</v>
      </c>
      <c r="Q185" s="201" t="str">
        <f>INDEX('Policy Characteristics'!K:K,MATCH(PolicyLevers!$C185,'Policy Characteristics'!$C:$C,0))</f>
        <v>electricity-sector-main.html#ban</v>
      </c>
      <c r="R185" s="193" t="str">
        <f>INDEX('Policy Characteristics'!L:L,MATCH(PolicyLevers!$C185,'Policy Characteristics'!$C:$C,0))</f>
        <v>ban-new-capacity.html</v>
      </c>
      <c r="S185" s="221">
        <f>INDEX('Policy Characteristics'!M:M,MATCH(PolicyLevers!$C185,'Policy Characteristics'!$C:$C,0))</f>
        <v>0</v>
      </c>
      <c r="T185" s="201">
        <f>INDEX('Policy Characteristics'!N:N,MATCH(PolicyLevers!$C185,'Policy Characteristics'!$C:$C,0))</f>
        <v>0</v>
      </c>
      <c r="U185" s="191" t="str">
        <f>INDEX('Policy Characteristics'!O:O,MATCH(PolicyLevers!$C185,'Policy Characteristics'!$C:$C,0))</f>
        <v>BPMCCS</v>
      </c>
    </row>
    <row r="186" spans="1:21" s="191" customFormat="1" x14ac:dyDescent="0.25">
      <c r="A186" s="352" t="str">
        <f>INDEX('Policy Characteristics'!A:A,MATCH(PolicyLevers!$C186,'Policy Characteristics'!$C:$C,0))</f>
        <v>Electricity Supply</v>
      </c>
      <c r="B186" s="356" t="str">
        <f>INDEX('Policy Characteristics'!B:B,MATCH(PolicyLevers!$C186,'Policy Characteristics'!$C:$C,0))</f>
        <v>Ban New Power Plants</v>
      </c>
      <c r="C186" s="191" t="str">
        <f t="shared" si="15"/>
        <v>Boolean Ban New Power Plants</v>
      </c>
      <c r="D186" s="193" t="s">
        <v>615</v>
      </c>
      <c r="E186" s="186"/>
      <c r="F186" s="193" t="s">
        <v>616</v>
      </c>
      <c r="G186" s="186"/>
      <c r="H186" s="43">
        <v>617</v>
      </c>
      <c r="I186" s="358" t="s">
        <v>332</v>
      </c>
      <c r="J186" s="191" t="str">
        <f>INDEX('Policy Characteristics'!D:D,MATCH(PolicyLevers!$C186,'Policy Characteristics'!$C:$C,0))</f>
        <v>Ban New Power Plants</v>
      </c>
      <c r="K186" s="191" t="str">
        <f>INDEX('Policy Characteristics'!E:E,MATCH(PolicyLevers!$C186,'Policy Characteristics'!$C:$C,0))</f>
        <v>elec ban new power plants</v>
      </c>
      <c r="L186" s="192">
        <f>INDEX('Policy Characteristics'!F:F,MATCH(PolicyLevers!$C186,'Policy Characteristics'!$C:$C,0))</f>
        <v>0</v>
      </c>
      <c r="M186" s="192">
        <f>INDEX('Policy Characteristics'!G:G,MATCH(PolicyLevers!$C186,'Policy Characteristics'!$C:$C,0))</f>
        <v>1</v>
      </c>
      <c r="N186" s="253">
        <f>INDEX('Policy Characteristics'!H:H,MATCH(PolicyLevers!$C186,'Policy Characteristics'!$C:$C,0))</f>
        <v>1</v>
      </c>
      <c r="O186" s="201" t="str">
        <f>INDEX('Policy Characteristics'!I:I,MATCH(PolicyLevers!$C186,'Policy Characteristics'!$C:$C,0))</f>
        <v>on/off</v>
      </c>
      <c r="P186" s="188" t="str">
        <f>INDEX('Policy Characteristics'!J:J,MATCH(PolicyLevers!$C186,'Policy Characteristics'!$C:$C,0))</f>
        <v>**Description:** This policy prevents new capacity of the selected type(s) from being built or deployed.//**Guidance for setting values: **//**Hard Coal : **No new coal is planned in  Massachusetts.//**Natural Gas Nonpeaker : **//**Nuclear : **//**Hydro : **//**Lignite : **</v>
      </c>
      <c r="Q186" s="201" t="str">
        <f>INDEX('Policy Characteristics'!K:K,MATCH(PolicyLevers!$C186,'Policy Characteristics'!$C:$C,0))</f>
        <v>electricity-sector-main.html#ban</v>
      </c>
      <c r="R186" s="193" t="str">
        <f>INDEX('Policy Characteristics'!L:L,MATCH(PolicyLevers!$C186,'Policy Characteristics'!$C:$C,0))</f>
        <v>ban-new-capacity.html</v>
      </c>
      <c r="S186" s="221">
        <f>INDEX('Policy Characteristics'!M:M,MATCH(PolicyLevers!$C186,'Policy Characteristics'!$C:$C,0))</f>
        <v>0</v>
      </c>
      <c r="T186" s="201">
        <f>INDEX('Policy Characteristics'!N:N,MATCH(PolicyLevers!$C186,'Policy Characteristics'!$C:$C,0))</f>
        <v>0</v>
      </c>
      <c r="U186" s="191" t="str">
        <f>INDEX('Policy Characteristics'!O:O,MATCH(PolicyLevers!$C186,'Policy Characteristics'!$C:$C,0))</f>
        <v>BPMCCS</v>
      </c>
    </row>
    <row r="187" spans="1:21" s="191" customFormat="1" x14ac:dyDescent="0.25">
      <c r="A187" s="352" t="str">
        <f>INDEX('Policy Characteristics'!A:A,MATCH(PolicyLevers!$C187,'Policy Characteristics'!$C:$C,0))</f>
        <v>Electricity Supply</v>
      </c>
      <c r="B187" s="356" t="str">
        <f>INDEX('Policy Characteristics'!B:B,MATCH(PolicyLevers!$C187,'Policy Characteristics'!$C:$C,0))</f>
        <v>Ban New Power Plants</v>
      </c>
      <c r="C187" s="191" t="str">
        <f t="shared" si="15"/>
        <v>Boolean Ban New Power Plants</v>
      </c>
      <c r="D187" s="193" t="s">
        <v>617</v>
      </c>
      <c r="E187" s="186"/>
      <c r="F187" s="193" t="s">
        <v>618</v>
      </c>
      <c r="G187" s="186"/>
      <c r="H187" s="43">
        <v>618</v>
      </c>
      <c r="I187" s="358" t="s">
        <v>332</v>
      </c>
      <c r="J187" s="191" t="str">
        <f>INDEX('Policy Characteristics'!D:D,MATCH(PolicyLevers!$C187,'Policy Characteristics'!$C:$C,0))</f>
        <v>Ban New Power Plants</v>
      </c>
      <c r="K187" s="191" t="str">
        <f>INDEX('Policy Characteristics'!E:E,MATCH(PolicyLevers!$C187,'Policy Characteristics'!$C:$C,0))</f>
        <v>elec ban new power plants</v>
      </c>
      <c r="L187" s="192">
        <f>INDEX('Policy Characteristics'!F:F,MATCH(PolicyLevers!$C187,'Policy Characteristics'!$C:$C,0))</f>
        <v>0</v>
      </c>
      <c r="M187" s="192">
        <f>INDEX('Policy Characteristics'!G:G,MATCH(PolicyLevers!$C187,'Policy Characteristics'!$C:$C,0))</f>
        <v>1</v>
      </c>
      <c r="N187" s="253">
        <f>INDEX('Policy Characteristics'!H:H,MATCH(PolicyLevers!$C187,'Policy Characteristics'!$C:$C,0))</f>
        <v>1</v>
      </c>
      <c r="O187" s="201" t="str">
        <f>INDEX('Policy Characteristics'!I:I,MATCH(PolicyLevers!$C187,'Policy Characteristics'!$C:$C,0))</f>
        <v>on/off</v>
      </c>
      <c r="P187" s="188" t="str">
        <f>INDEX('Policy Characteristics'!J:J,MATCH(PolicyLevers!$C187,'Policy Characteristics'!$C:$C,0))</f>
        <v>**Description:** This policy prevents new capacity of the selected type(s) from being built or deployed.//**Guidance for setting values: **//**Hard Coal : **No new coal is planned in  Massachusetts.//**Natural Gas Nonpeaker : **//**Nuclear : **//**Hydro : **//**Lignite : **</v>
      </c>
      <c r="Q187" s="201" t="str">
        <f>INDEX('Policy Characteristics'!K:K,MATCH(PolicyLevers!$C187,'Policy Characteristics'!$C:$C,0))</f>
        <v>electricity-sector-main.html#ban</v>
      </c>
      <c r="R187" s="193" t="str">
        <f>INDEX('Policy Characteristics'!L:L,MATCH(PolicyLevers!$C187,'Policy Characteristics'!$C:$C,0))</f>
        <v>ban-new-capacity.html</v>
      </c>
      <c r="S187" s="221">
        <f>INDEX('Policy Characteristics'!M:M,MATCH(PolicyLevers!$C187,'Policy Characteristics'!$C:$C,0))</f>
        <v>0</v>
      </c>
      <c r="T187" s="201">
        <f>INDEX('Policy Characteristics'!N:N,MATCH(PolicyLevers!$C187,'Policy Characteristics'!$C:$C,0))</f>
        <v>0</v>
      </c>
      <c r="U187" s="191" t="str">
        <f>INDEX('Policy Characteristics'!O:O,MATCH(PolicyLevers!$C187,'Policy Characteristics'!$C:$C,0))</f>
        <v>BPMCCS</v>
      </c>
    </row>
    <row r="188" spans="1:21" s="184" customFormat="1" x14ac:dyDescent="0.25">
      <c r="A188" s="352" t="str">
        <f>INDEX('Policy Characteristics'!A:A,MATCH(PolicyLevers!$C188,'Policy Characteristics'!$C:$C,0))</f>
        <v>Electricity Supply</v>
      </c>
      <c r="B188" s="355" t="str">
        <f>INDEX('Policy Characteristics'!B:B,MATCH(PolicyLevers!$C188,'Policy Characteristics'!$C:$C,0))</f>
        <v>Carbon Capture and Sequestration</v>
      </c>
      <c r="C188" s="184" t="s">
        <v>620</v>
      </c>
      <c r="D188" s="186" t="s">
        <v>578</v>
      </c>
      <c r="E188" s="186"/>
      <c r="F188" s="186" t="s">
        <v>579</v>
      </c>
      <c r="G188" s="193"/>
      <c r="H188" s="185">
        <v>876</v>
      </c>
      <c r="I188" s="363" t="s">
        <v>310</v>
      </c>
      <c r="J188" s="186" t="str">
        <f>INDEX('Policy Characteristics'!D:D,MATCH(PolicyLevers!$C188,'Policy Characteristics'!$C:$C,0))</f>
        <v>Electricity Sector CCS</v>
      </c>
      <c r="K188" s="184" t="str">
        <f>INDEX('Policy Characteristics'!E:E,MATCH(PolicyLevers!$C188,'Policy Characteristics'!$C:$C,0))</f>
        <v>elec CCS</v>
      </c>
      <c r="L188" s="196">
        <f>INDEX('Policy Characteristics'!F:F,MATCH(PolicyLevers!$C188,'Policy Characteristics'!$C:$C,0))</f>
        <v>0</v>
      </c>
      <c r="M188" s="196">
        <f>INDEX('Policy Characteristics'!G:G,MATCH(PolicyLevers!$C188,'Policy Characteristics'!$C:$C,0))</f>
        <v>1</v>
      </c>
      <c r="N188" s="249">
        <f>INDEX('Policy Characteristics'!H:H,MATCH(PolicyLevers!$C188,'Policy Characteristics'!$C:$C,0))</f>
        <v>0.01</v>
      </c>
      <c r="O188" s="193" t="str">
        <f>INDEX('Policy Characteristics'!I:I,MATCH(PolicyLevers!$C188,'Policy Characteristics'!$C:$C,0))</f>
        <v>% of CO2 captured</v>
      </c>
      <c r="P188" s="186" t="str">
        <f>INDEX('Policy Characteristics'!J:J,MATCH(PolicyLevers!$C188,'Policy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8" s="186" t="str">
        <f>INDEX('Policy Characteristics'!K:K,MATCH(PolicyLevers!$C188,'Policy Characteristics'!$C:$C,0))</f>
        <v>ccs.html#ccs</v>
      </c>
      <c r="R188" s="193" t="str">
        <f>INDEX('Policy Characteristics'!L:L,MATCH(PolicyLevers!$C188,'Policy Characteristics'!$C:$C,0))</f>
        <v>carbon-capture-and-sequestration.html</v>
      </c>
      <c r="S188" s="214">
        <f>INDEX('Policy Characteristics'!M:M,MATCH(PolicyLevers!$C188,'Policy Characteristics'!$C:$C,0))</f>
        <v>0</v>
      </c>
      <c r="T188" s="193">
        <f>INDEX('Policy Characteristics'!N:N,MATCH(PolicyLevers!$C188,'Policy Characteristics'!$C:$C,0))</f>
        <v>0</v>
      </c>
      <c r="U188" s="184">
        <f>INDEX('Policy Characteristics'!O:O,MATCH(PolicyLevers!$C188,'Policy Characteristics'!$C:$C,0))</f>
        <v>0</v>
      </c>
    </row>
    <row r="189" spans="1:21" s="191" customFormat="1" x14ac:dyDescent="0.25">
      <c r="A189" s="352" t="str">
        <f>INDEX('Policy Characteristics'!A:A,MATCH(PolicyLevers!$C189,'Policy Characteristics'!$C:$C,0))</f>
        <v>Electricity Supply</v>
      </c>
      <c r="B189" s="356" t="str">
        <f>INDEX('Policy Characteristics'!B:B,MATCH(PolicyLevers!$C189,'Policy Characteristics'!$C:$C,0))</f>
        <v>Carbon Capture and Sequestration</v>
      </c>
      <c r="C189" s="191" t="str">
        <f t="shared" ref="C189:C203" si="16">C$188</f>
        <v>Electricity Sector Fraction of Potential Additional CCS Achieved</v>
      </c>
      <c r="D189" s="193" t="s">
        <v>585</v>
      </c>
      <c r="E189" s="186"/>
      <c r="F189" s="193" t="s">
        <v>586</v>
      </c>
      <c r="G189" s="186"/>
      <c r="H189" s="185">
        <v>877</v>
      </c>
      <c r="I189" s="363" t="s">
        <v>310</v>
      </c>
      <c r="J189" s="191" t="str">
        <f>INDEX('Policy Characteristics'!D:D,MATCH(PolicyLevers!$C189,'Policy Characteristics'!$C:$C,0))</f>
        <v>Electricity Sector CCS</v>
      </c>
      <c r="K189" s="191" t="str">
        <f>INDEX('Policy Characteristics'!E:E,MATCH(PolicyLevers!$C189,'Policy Characteristics'!$C:$C,0))</f>
        <v>elec CCS</v>
      </c>
      <c r="L189" s="192">
        <f>INDEX('Policy Characteristics'!F:F,MATCH(PolicyLevers!$C189,'Policy Characteristics'!$C:$C,0))</f>
        <v>0</v>
      </c>
      <c r="M189" s="192">
        <f>INDEX('Policy Characteristics'!G:G,MATCH(PolicyLevers!$C189,'Policy Characteristics'!$C:$C,0))</f>
        <v>1</v>
      </c>
      <c r="N189" s="253">
        <f>INDEX('Policy Characteristics'!H:H,MATCH(PolicyLevers!$C189,'Policy Characteristics'!$C:$C,0))</f>
        <v>0.01</v>
      </c>
      <c r="O189" s="253" t="str">
        <f>INDEX('Policy Characteristics'!I:I,MATCH(PolicyLevers!$C189,'Policy Characteristics'!$C:$C,0))</f>
        <v>% of CO2 captured</v>
      </c>
      <c r="P189" s="192" t="str">
        <f>INDEX('Policy Characteristics'!J:J,MATCH(PolicyLevers!$C189,'Policy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253" t="str">
        <f>INDEX('Policy Characteristics'!K:K,MATCH(PolicyLevers!$C189,'Policy Characteristics'!$C:$C,0))</f>
        <v>ccs.html#ccs</v>
      </c>
      <c r="R189" s="253" t="str">
        <f>INDEX('Policy Characteristics'!L:L,MATCH(PolicyLevers!$C189,'Policy Characteristics'!$C:$C,0))</f>
        <v>carbon-capture-and-sequestration.html</v>
      </c>
      <c r="S189" s="221">
        <f>INDEX('Policy Characteristics'!M:M,MATCH(PolicyLevers!$C189,'Policy Characteristics'!$C:$C,0))</f>
        <v>0</v>
      </c>
      <c r="T189" s="201">
        <f>INDEX('Policy Characteristics'!N:N,MATCH(PolicyLevers!$C189,'Policy Characteristics'!$C:$C,0))</f>
        <v>0</v>
      </c>
      <c r="U189" s="191">
        <f>INDEX('Policy Characteristics'!O:O,MATCH(PolicyLevers!$C189,'Policy Characteristics'!$C:$C,0))</f>
        <v>0</v>
      </c>
    </row>
    <row r="190" spans="1:21" s="191" customFormat="1" x14ac:dyDescent="0.25">
      <c r="A190" s="352" t="str">
        <f>INDEX('Policy Characteristics'!A:A,MATCH(PolicyLevers!$C190,'Policy Characteristics'!$C:$C,0))</f>
        <v>Electricity Supply</v>
      </c>
      <c r="B190" s="356" t="str">
        <f>INDEX('Policy Characteristics'!B:B,MATCH(PolicyLevers!$C190,'Policy Characteristics'!$C:$C,0))</f>
        <v>Carbon Capture and Sequestration</v>
      </c>
      <c r="C190" s="191" t="str">
        <f t="shared" si="16"/>
        <v>Electricity Sector Fraction of Potential Additional CCS Achieved</v>
      </c>
      <c r="D190" s="193" t="s">
        <v>588</v>
      </c>
      <c r="E190" s="186"/>
      <c r="F190" s="193" t="s">
        <v>589</v>
      </c>
      <c r="G190" s="186"/>
      <c r="H190" s="185">
        <v>878</v>
      </c>
      <c r="I190" s="358" t="s">
        <v>332</v>
      </c>
      <c r="J190" s="191" t="str">
        <f>INDEX('Policy Characteristics'!D:D,MATCH(PolicyLevers!$C190,'Policy Characteristics'!$C:$C,0))</f>
        <v>Electricity Sector CCS</v>
      </c>
      <c r="K190" s="191" t="str">
        <f>INDEX('Policy Characteristics'!E:E,MATCH(PolicyLevers!$C190,'Policy Characteristics'!$C:$C,0))</f>
        <v>elec CCS</v>
      </c>
      <c r="L190" s="192">
        <f>INDEX('Policy Characteristics'!F:F,MATCH(PolicyLevers!$C190,'Policy Characteristics'!$C:$C,0))</f>
        <v>0</v>
      </c>
      <c r="M190" s="192">
        <f>INDEX('Policy Characteristics'!G:G,MATCH(PolicyLevers!$C190,'Policy Characteristics'!$C:$C,0))</f>
        <v>1</v>
      </c>
      <c r="N190" s="253">
        <f>INDEX('Policy Characteristics'!H:H,MATCH(PolicyLevers!$C190,'Policy Characteristics'!$C:$C,0))</f>
        <v>0.01</v>
      </c>
      <c r="O190" s="201" t="str">
        <f>INDEX('Policy Characteristics'!I:I,MATCH(PolicyLevers!$C190,'Policy Characteristics'!$C:$C,0))</f>
        <v>% of CO2 captured</v>
      </c>
      <c r="P190" s="186" t="str">
        <f>INDEX('Policy Characteristics'!J:J,MATCH(PolicyLevers!$C190,'Policy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0" s="201" t="str">
        <f>INDEX('Policy Characteristics'!K:K,MATCH(PolicyLevers!$C190,'Policy Characteristics'!$C:$C,0))</f>
        <v>ccs.html#ccs</v>
      </c>
      <c r="R190" s="193" t="str">
        <f>INDEX('Policy Characteristics'!L:L,MATCH(PolicyLevers!$C190,'Policy Characteristics'!$C:$C,0))</f>
        <v>carbon-capture-and-sequestration.html</v>
      </c>
      <c r="S190" s="221">
        <f>INDEX('Policy Characteristics'!M:M,MATCH(PolicyLevers!$C190,'Policy Characteristics'!$C:$C,0))</f>
        <v>0</v>
      </c>
      <c r="T190" s="201">
        <f>INDEX('Policy Characteristics'!N:N,MATCH(PolicyLevers!$C190,'Policy Characteristics'!$C:$C,0))</f>
        <v>0</v>
      </c>
      <c r="U190" s="191">
        <f>INDEX('Policy Characteristics'!O:O,MATCH(PolicyLevers!$C190,'Policy Characteristics'!$C:$C,0))</f>
        <v>0</v>
      </c>
    </row>
    <row r="191" spans="1:21" s="191" customFormat="1" x14ac:dyDescent="0.25">
      <c r="A191" s="352" t="str">
        <f>INDEX('Policy Characteristics'!A:A,MATCH(PolicyLevers!$C191,'Policy Characteristics'!$C:$C,0))</f>
        <v>Electricity Supply</v>
      </c>
      <c r="B191" s="356" t="str">
        <f>INDEX('Policy Characteristics'!B:B,MATCH(PolicyLevers!$C191,'Policy Characteristics'!$C:$C,0))</f>
        <v>Carbon Capture and Sequestration</v>
      </c>
      <c r="C191" s="191" t="str">
        <f t="shared" si="16"/>
        <v>Electricity Sector Fraction of Potential Additional CCS Achieved</v>
      </c>
      <c r="D191" s="193" t="s">
        <v>591</v>
      </c>
      <c r="E191" s="186"/>
      <c r="F191" s="193" t="s">
        <v>592</v>
      </c>
      <c r="G191" s="186"/>
      <c r="H191" s="185">
        <v>879</v>
      </c>
      <c r="I191" s="358" t="s">
        <v>332</v>
      </c>
      <c r="J191" s="191" t="str">
        <f>INDEX('Policy Characteristics'!D:D,MATCH(PolicyLevers!$C191,'Policy Characteristics'!$C:$C,0))</f>
        <v>Electricity Sector CCS</v>
      </c>
      <c r="K191" s="191" t="str">
        <f>INDEX('Policy Characteristics'!E:E,MATCH(PolicyLevers!$C191,'Policy Characteristics'!$C:$C,0))</f>
        <v>elec CCS</v>
      </c>
      <c r="L191" s="192">
        <f>INDEX('Policy Characteristics'!F:F,MATCH(PolicyLevers!$C191,'Policy Characteristics'!$C:$C,0))</f>
        <v>0</v>
      </c>
      <c r="M191" s="192">
        <f>INDEX('Policy Characteristics'!G:G,MATCH(PolicyLevers!$C191,'Policy Characteristics'!$C:$C,0))</f>
        <v>1</v>
      </c>
      <c r="N191" s="253">
        <f>INDEX('Policy Characteristics'!H:H,MATCH(PolicyLevers!$C191,'Policy Characteristics'!$C:$C,0))</f>
        <v>0.01</v>
      </c>
      <c r="O191" s="201" t="str">
        <f>INDEX('Policy Characteristics'!I:I,MATCH(PolicyLevers!$C191,'Policy Characteristics'!$C:$C,0))</f>
        <v>% of CO2 captured</v>
      </c>
      <c r="P191" s="186" t="str">
        <f>INDEX('Policy Characteristics'!J:J,MATCH(PolicyLevers!$C191,'Policy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1" s="201" t="str">
        <f>INDEX('Policy Characteristics'!K:K,MATCH(PolicyLevers!$C191,'Policy Characteristics'!$C:$C,0))</f>
        <v>ccs.html#ccs</v>
      </c>
      <c r="R191" s="193" t="str">
        <f>INDEX('Policy Characteristics'!L:L,MATCH(PolicyLevers!$C191,'Policy Characteristics'!$C:$C,0))</f>
        <v>carbon-capture-and-sequestration.html</v>
      </c>
      <c r="S191" s="221">
        <f>INDEX('Policy Characteristics'!M:M,MATCH(PolicyLevers!$C191,'Policy Characteristics'!$C:$C,0))</f>
        <v>0</v>
      </c>
      <c r="T191" s="201">
        <f>INDEX('Policy Characteristics'!N:N,MATCH(PolicyLevers!$C191,'Policy Characteristics'!$C:$C,0))</f>
        <v>0</v>
      </c>
      <c r="U191" s="191">
        <f>INDEX('Policy Characteristics'!O:O,MATCH(PolicyLevers!$C191,'Policy Characteristics'!$C:$C,0))</f>
        <v>0</v>
      </c>
    </row>
    <row r="192" spans="1:21" s="191" customFormat="1" x14ac:dyDescent="0.25">
      <c r="A192" s="352" t="str">
        <f>INDEX('Policy Characteristics'!A:A,MATCH(PolicyLevers!$C192,'Policy Characteristics'!$C:$C,0))</f>
        <v>Electricity Supply</v>
      </c>
      <c r="B192" s="356" t="str">
        <f>INDEX('Policy Characteristics'!B:B,MATCH(PolicyLevers!$C192,'Policy Characteristics'!$C:$C,0))</f>
        <v>Carbon Capture and Sequestration</v>
      </c>
      <c r="C192" s="191" t="str">
        <f t="shared" si="16"/>
        <v>Electricity Sector Fraction of Potential Additional CCS Achieved</v>
      </c>
      <c r="D192" s="193" t="s">
        <v>594</v>
      </c>
      <c r="E192" s="186"/>
      <c r="F192" s="193" t="s">
        <v>595</v>
      </c>
      <c r="G192" s="186"/>
      <c r="H192" s="185">
        <v>880</v>
      </c>
      <c r="I192" s="358" t="s">
        <v>332</v>
      </c>
      <c r="J192" s="191" t="str">
        <f>INDEX('Policy Characteristics'!D:D,MATCH(PolicyLevers!$C192,'Policy Characteristics'!$C:$C,0))</f>
        <v>Electricity Sector CCS</v>
      </c>
      <c r="K192" s="191" t="str">
        <f>INDEX('Policy Characteristics'!E:E,MATCH(PolicyLevers!$C192,'Policy Characteristics'!$C:$C,0))</f>
        <v>elec CCS</v>
      </c>
      <c r="L192" s="192">
        <f>INDEX('Policy Characteristics'!F:F,MATCH(PolicyLevers!$C192,'Policy Characteristics'!$C:$C,0))</f>
        <v>0</v>
      </c>
      <c r="M192" s="192">
        <f>INDEX('Policy Characteristics'!G:G,MATCH(PolicyLevers!$C192,'Policy Characteristics'!$C:$C,0))</f>
        <v>1</v>
      </c>
      <c r="N192" s="253">
        <f>INDEX('Policy Characteristics'!H:H,MATCH(PolicyLevers!$C192,'Policy Characteristics'!$C:$C,0))</f>
        <v>0.01</v>
      </c>
      <c r="O192" s="201" t="str">
        <f>INDEX('Policy Characteristics'!I:I,MATCH(PolicyLevers!$C192,'Policy Characteristics'!$C:$C,0))</f>
        <v>% of CO2 captured</v>
      </c>
      <c r="P192" s="186" t="str">
        <f>INDEX('Policy Characteristics'!J:J,MATCH(PolicyLevers!$C192,'Policy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2" s="201" t="str">
        <f>INDEX('Policy Characteristics'!K:K,MATCH(PolicyLevers!$C192,'Policy Characteristics'!$C:$C,0))</f>
        <v>ccs.html#ccs</v>
      </c>
      <c r="R192" s="193" t="str">
        <f>INDEX('Policy Characteristics'!L:L,MATCH(PolicyLevers!$C192,'Policy Characteristics'!$C:$C,0))</f>
        <v>carbon-capture-and-sequestration.html</v>
      </c>
      <c r="S192" s="221">
        <f>INDEX('Policy Characteristics'!M:M,MATCH(PolicyLevers!$C192,'Policy Characteristics'!$C:$C,0))</f>
        <v>0</v>
      </c>
      <c r="T192" s="201">
        <f>INDEX('Policy Characteristics'!N:N,MATCH(PolicyLevers!$C192,'Policy Characteristics'!$C:$C,0))</f>
        <v>0</v>
      </c>
      <c r="U192" s="191">
        <f>INDEX('Policy Characteristics'!O:O,MATCH(PolicyLevers!$C192,'Policy Characteristics'!$C:$C,0))</f>
        <v>0</v>
      </c>
    </row>
    <row r="193" spans="1:21" s="191" customFormat="1" x14ac:dyDescent="0.25">
      <c r="A193" s="352" t="str">
        <f>INDEX('Policy Characteristics'!A:A,MATCH(PolicyLevers!$C193,'Policy Characteristics'!$C:$C,0))</f>
        <v>Electricity Supply</v>
      </c>
      <c r="B193" s="356" t="str">
        <f>INDEX('Policy Characteristics'!B:B,MATCH(PolicyLevers!$C193,'Policy Characteristics'!$C:$C,0))</f>
        <v>Carbon Capture and Sequestration</v>
      </c>
      <c r="C193" s="191" t="str">
        <f t="shared" si="16"/>
        <v>Electricity Sector Fraction of Potential Additional CCS Achieved</v>
      </c>
      <c r="D193" s="193" t="s">
        <v>596</v>
      </c>
      <c r="E193" s="186"/>
      <c r="F193" s="193" t="s">
        <v>597</v>
      </c>
      <c r="G193" s="186"/>
      <c r="H193" s="185">
        <v>881</v>
      </c>
      <c r="I193" s="358" t="s">
        <v>332</v>
      </c>
      <c r="J193" s="191" t="str">
        <f>INDEX('Policy Characteristics'!D:D,MATCH(PolicyLevers!$C193,'Policy Characteristics'!$C:$C,0))</f>
        <v>Electricity Sector CCS</v>
      </c>
      <c r="K193" s="191" t="str">
        <f>INDEX('Policy Characteristics'!E:E,MATCH(PolicyLevers!$C193,'Policy Characteristics'!$C:$C,0))</f>
        <v>elec CCS</v>
      </c>
      <c r="L193" s="192">
        <f>INDEX('Policy Characteristics'!F:F,MATCH(PolicyLevers!$C193,'Policy Characteristics'!$C:$C,0))</f>
        <v>0</v>
      </c>
      <c r="M193" s="192">
        <f>INDEX('Policy Characteristics'!G:G,MATCH(PolicyLevers!$C193,'Policy Characteristics'!$C:$C,0))</f>
        <v>1</v>
      </c>
      <c r="N193" s="253">
        <f>INDEX('Policy Characteristics'!H:H,MATCH(PolicyLevers!$C193,'Policy Characteristics'!$C:$C,0))</f>
        <v>0.01</v>
      </c>
      <c r="O193" s="201" t="str">
        <f>INDEX('Policy Characteristics'!I:I,MATCH(PolicyLevers!$C193,'Policy Characteristics'!$C:$C,0))</f>
        <v>% of CO2 captured</v>
      </c>
      <c r="P193" s="186" t="str">
        <f>INDEX('Policy Characteristics'!J:J,MATCH(PolicyLevers!$C193,'Policy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3" s="201" t="str">
        <f>INDEX('Policy Characteristics'!K:K,MATCH(PolicyLevers!$C193,'Policy Characteristics'!$C:$C,0))</f>
        <v>ccs.html#ccs</v>
      </c>
      <c r="R193" s="193" t="str">
        <f>INDEX('Policy Characteristics'!L:L,MATCH(PolicyLevers!$C193,'Policy Characteristics'!$C:$C,0))</f>
        <v>carbon-capture-and-sequestration.html</v>
      </c>
      <c r="S193" s="221">
        <f>INDEX('Policy Characteristics'!M:M,MATCH(PolicyLevers!$C193,'Policy Characteristics'!$C:$C,0))</f>
        <v>0</v>
      </c>
      <c r="T193" s="201">
        <f>INDEX('Policy Characteristics'!N:N,MATCH(PolicyLevers!$C193,'Policy Characteristics'!$C:$C,0))</f>
        <v>0</v>
      </c>
      <c r="U193" s="191">
        <f>INDEX('Policy Characteristics'!O:O,MATCH(PolicyLevers!$C193,'Policy Characteristics'!$C:$C,0))</f>
        <v>0</v>
      </c>
    </row>
    <row r="194" spans="1:21" s="191" customFormat="1" x14ac:dyDescent="0.25">
      <c r="A194" s="352" t="str">
        <f>INDEX('Policy Characteristics'!A:A,MATCH(PolicyLevers!$C194,'Policy Characteristics'!$C:$C,0))</f>
        <v>Electricity Supply</v>
      </c>
      <c r="B194" s="356" t="str">
        <f>INDEX('Policy Characteristics'!B:B,MATCH(PolicyLevers!$C194,'Policy Characteristics'!$C:$C,0))</f>
        <v>Carbon Capture and Sequestration</v>
      </c>
      <c r="C194" s="191" t="str">
        <f t="shared" si="16"/>
        <v>Electricity Sector Fraction of Potential Additional CCS Achieved</v>
      </c>
      <c r="D194" s="193" t="s">
        <v>598</v>
      </c>
      <c r="E194" s="186"/>
      <c r="F194" s="193" t="s">
        <v>599</v>
      </c>
      <c r="G194" s="186"/>
      <c r="H194" s="185">
        <v>882</v>
      </c>
      <c r="I194" s="358" t="s">
        <v>332</v>
      </c>
      <c r="J194" s="191" t="str">
        <f>INDEX('Policy Characteristics'!D:D,MATCH(PolicyLevers!$C194,'Policy Characteristics'!$C:$C,0))</f>
        <v>Electricity Sector CCS</v>
      </c>
      <c r="K194" s="191" t="str">
        <f>INDEX('Policy Characteristics'!E:E,MATCH(PolicyLevers!$C194,'Policy Characteristics'!$C:$C,0))</f>
        <v>elec CCS</v>
      </c>
      <c r="L194" s="192">
        <f>INDEX('Policy Characteristics'!F:F,MATCH(PolicyLevers!$C194,'Policy Characteristics'!$C:$C,0))</f>
        <v>0</v>
      </c>
      <c r="M194" s="192">
        <f>INDEX('Policy Characteristics'!G:G,MATCH(PolicyLevers!$C194,'Policy Characteristics'!$C:$C,0))</f>
        <v>1</v>
      </c>
      <c r="N194" s="253">
        <f>INDEX('Policy Characteristics'!H:H,MATCH(PolicyLevers!$C194,'Policy Characteristics'!$C:$C,0))</f>
        <v>0.01</v>
      </c>
      <c r="O194" s="201" t="str">
        <f>INDEX('Policy Characteristics'!I:I,MATCH(PolicyLevers!$C194,'Policy Characteristics'!$C:$C,0))</f>
        <v>% of CO2 captured</v>
      </c>
      <c r="P194" s="186" t="str">
        <f>INDEX('Policy Characteristics'!J:J,MATCH(PolicyLevers!$C194,'Policy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4" s="201" t="str">
        <f>INDEX('Policy Characteristics'!K:K,MATCH(PolicyLevers!$C194,'Policy Characteristics'!$C:$C,0))</f>
        <v>ccs.html#ccs</v>
      </c>
      <c r="R194" s="193" t="str">
        <f>INDEX('Policy Characteristics'!L:L,MATCH(PolicyLevers!$C194,'Policy Characteristics'!$C:$C,0))</f>
        <v>carbon-capture-and-sequestration.html</v>
      </c>
      <c r="S194" s="221">
        <f>INDEX('Policy Characteristics'!M:M,MATCH(PolicyLevers!$C194,'Policy Characteristics'!$C:$C,0))</f>
        <v>0</v>
      </c>
      <c r="T194" s="201">
        <f>INDEX('Policy Characteristics'!N:N,MATCH(PolicyLevers!$C194,'Policy Characteristics'!$C:$C,0))</f>
        <v>0</v>
      </c>
      <c r="U194" s="191">
        <f>INDEX('Policy Characteristics'!O:O,MATCH(PolicyLevers!$C194,'Policy Characteristics'!$C:$C,0))</f>
        <v>0</v>
      </c>
    </row>
    <row r="195" spans="1:21" s="191" customFormat="1" x14ac:dyDescent="0.25">
      <c r="A195" s="352" t="str">
        <f>INDEX('Policy Characteristics'!A:A,MATCH(PolicyLevers!$C195,'Policy Characteristics'!$C:$C,0))</f>
        <v>Electricity Supply</v>
      </c>
      <c r="B195" s="356" t="str">
        <f>INDEX('Policy Characteristics'!B:B,MATCH(PolicyLevers!$C195,'Policy Characteristics'!$C:$C,0))</f>
        <v>Carbon Capture and Sequestration</v>
      </c>
      <c r="C195" s="191" t="str">
        <f t="shared" si="16"/>
        <v>Electricity Sector Fraction of Potential Additional CCS Achieved</v>
      </c>
      <c r="D195" s="193" t="s">
        <v>600</v>
      </c>
      <c r="E195" s="186"/>
      <c r="F195" s="193" t="s">
        <v>601</v>
      </c>
      <c r="G195" s="186"/>
      <c r="H195" s="185">
        <v>883</v>
      </c>
      <c r="I195" s="363" t="s">
        <v>310</v>
      </c>
      <c r="J195" s="191" t="str">
        <f>INDEX('Policy Characteristics'!D:D,MATCH(PolicyLevers!$C195,'Policy Characteristics'!$C:$C,0))</f>
        <v>Electricity Sector CCS</v>
      </c>
      <c r="K195" s="191" t="str">
        <f>INDEX('Policy Characteristics'!E:E,MATCH(PolicyLevers!$C195,'Policy Characteristics'!$C:$C,0))</f>
        <v>elec CCS</v>
      </c>
      <c r="L195" s="192">
        <f>INDEX('Policy Characteristics'!F:F,MATCH(PolicyLevers!$C195,'Policy Characteristics'!$C:$C,0))</f>
        <v>0</v>
      </c>
      <c r="M195" s="192">
        <f>INDEX('Policy Characteristics'!G:G,MATCH(PolicyLevers!$C195,'Policy Characteristics'!$C:$C,0))</f>
        <v>1</v>
      </c>
      <c r="N195" s="253">
        <f>INDEX('Policy Characteristics'!H:H,MATCH(PolicyLevers!$C195,'Policy Characteristics'!$C:$C,0))</f>
        <v>0.01</v>
      </c>
      <c r="O195" s="253" t="str">
        <f>INDEX('Policy Characteristics'!I:I,MATCH(PolicyLevers!$C195,'Policy Characteristics'!$C:$C,0))</f>
        <v>% of CO2 captured</v>
      </c>
      <c r="P195" s="192" t="str">
        <f>INDEX('Policy Characteristics'!J:J,MATCH(PolicyLevers!$C195,'Policy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253" t="str">
        <f>INDEX('Policy Characteristics'!K:K,MATCH(PolicyLevers!$C195,'Policy Characteristics'!$C:$C,0))</f>
        <v>ccs.html#ccs</v>
      </c>
      <c r="R195" s="253" t="str">
        <f>INDEX('Policy Characteristics'!L:L,MATCH(PolicyLevers!$C195,'Policy Characteristics'!$C:$C,0))</f>
        <v>carbon-capture-and-sequestration.html</v>
      </c>
      <c r="S195" s="221">
        <f>INDEX('Policy Characteristics'!M:M,MATCH(PolicyLevers!$C195,'Policy Characteristics'!$C:$C,0))</f>
        <v>0</v>
      </c>
      <c r="T195" s="201">
        <f>INDEX('Policy Characteristics'!N:N,MATCH(PolicyLevers!$C195,'Policy Characteristics'!$C:$C,0))</f>
        <v>0</v>
      </c>
      <c r="U195" s="191">
        <f>INDEX('Policy Characteristics'!O:O,MATCH(PolicyLevers!$C195,'Policy Characteristics'!$C:$C,0))</f>
        <v>0</v>
      </c>
    </row>
    <row r="196" spans="1:21" s="191" customFormat="1" x14ac:dyDescent="0.25">
      <c r="A196" s="352" t="str">
        <f>INDEX('Policy Characteristics'!A:A,MATCH(PolicyLevers!$C196,'Policy Characteristics'!$C:$C,0))</f>
        <v>Electricity Supply</v>
      </c>
      <c r="B196" s="356" t="str">
        <f>INDEX('Policy Characteristics'!B:B,MATCH(PolicyLevers!$C196,'Policy Characteristics'!$C:$C,0))</f>
        <v>Carbon Capture and Sequestration</v>
      </c>
      <c r="C196" s="191" t="str">
        <f t="shared" si="16"/>
        <v>Electricity Sector Fraction of Potential Additional CCS Achieved</v>
      </c>
      <c r="D196" s="193" t="s">
        <v>602</v>
      </c>
      <c r="E196" s="186"/>
      <c r="F196" s="193" t="s">
        <v>603</v>
      </c>
      <c r="G196" s="186"/>
      <c r="H196" s="185">
        <v>884</v>
      </c>
      <c r="I196" s="358" t="s">
        <v>332</v>
      </c>
      <c r="J196" s="191" t="str">
        <f>INDEX('Policy Characteristics'!D:D,MATCH(PolicyLevers!$C196,'Policy Characteristics'!$C:$C,0))</f>
        <v>Electricity Sector CCS</v>
      </c>
      <c r="K196" s="191" t="str">
        <f>INDEX('Policy Characteristics'!E:E,MATCH(PolicyLevers!$C196,'Policy Characteristics'!$C:$C,0))</f>
        <v>elec CCS</v>
      </c>
      <c r="L196" s="192">
        <f>INDEX('Policy Characteristics'!F:F,MATCH(PolicyLevers!$C196,'Policy Characteristics'!$C:$C,0))</f>
        <v>0</v>
      </c>
      <c r="M196" s="192">
        <f>INDEX('Policy Characteristics'!G:G,MATCH(PolicyLevers!$C196,'Policy Characteristics'!$C:$C,0))</f>
        <v>1</v>
      </c>
      <c r="N196" s="253">
        <f>INDEX('Policy Characteristics'!H:H,MATCH(PolicyLevers!$C196,'Policy Characteristics'!$C:$C,0))</f>
        <v>0.01</v>
      </c>
      <c r="O196" s="201" t="str">
        <f>INDEX('Policy Characteristics'!I:I,MATCH(PolicyLevers!$C196,'Policy Characteristics'!$C:$C,0))</f>
        <v>% of CO2 captured</v>
      </c>
      <c r="P196" s="186" t="str">
        <f>INDEX('Policy Characteristics'!J:J,MATCH(PolicyLevers!$C196,'Policy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6" s="201" t="str">
        <f>INDEX('Policy Characteristics'!K:K,MATCH(PolicyLevers!$C196,'Policy Characteristics'!$C:$C,0))</f>
        <v>ccs.html#ccs</v>
      </c>
      <c r="R196" s="193" t="str">
        <f>INDEX('Policy Characteristics'!L:L,MATCH(PolicyLevers!$C196,'Policy Characteristics'!$C:$C,0))</f>
        <v>carbon-capture-and-sequestration.html</v>
      </c>
      <c r="S196" s="221">
        <f>INDEX('Policy Characteristics'!M:M,MATCH(PolicyLevers!$C196,'Policy Characteristics'!$C:$C,0))</f>
        <v>0</v>
      </c>
      <c r="T196" s="201">
        <f>INDEX('Policy Characteristics'!N:N,MATCH(PolicyLevers!$C196,'Policy Characteristics'!$C:$C,0))</f>
        <v>0</v>
      </c>
      <c r="U196" s="191">
        <f>INDEX('Policy Characteristics'!O:O,MATCH(PolicyLevers!$C196,'Policy Characteristics'!$C:$C,0))</f>
        <v>0</v>
      </c>
    </row>
    <row r="197" spans="1:21" s="191" customFormat="1" x14ac:dyDescent="0.25">
      <c r="A197" s="352" t="str">
        <f>INDEX('Policy Characteristics'!A:A,MATCH(PolicyLevers!$C197,'Policy Characteristics'!$C:$C,0))</f>
        <v>Electricity Supply</v>
      </c>
      <c r="B197" s="356" t="str">
        <f>INDEX('Policy Characteristics'!B:B,MATCH(PolicyLevers!$C197,'Policy Characteristics'!$C:$C,0))</f>
        <v>Carbon Capture and Sequestration</v>
      </c>
      <c r="C197" s="191" t="str">
        <f t="shared" si="16"/>
        <v>Electricity Sector Fraction of Potential Additional CCS Achieved</v>
      </c>
      <c r="D197" s="193" t="s">
        <v>604</v>
      </c>
      <c r="E197" s="186"/>
      <c r="F197" s="193" t="s">
        <v>605</v>
      </c>
      <c r="G197" s="186"/>
      <c r="H197" s="185">
        <v>885</v>
      </c>
      <c r="I197" s="363" t="s">
        <v>310</v>
      </c>
      <c r="J197" s="191" t="str">
        <f>INDEX('Policy Characteristics'!D:D,MATCH(PolicyLevers!$C197,'Policy Characteristics'!$C:$C,0))</f>
        <v>Electricity Sector CCS</v>
      </c>
      <c r="K197" s="191" t="str">
        <f>INDEX('Policy Characteristics'!E:E,MATCH(PolicyLevers!$C197,'Policy Characteristics'!$C:$C,0))</f>
        <v>elec CCS</v>
      </c>
      <c r="L197" s="192">
        <f>INDEX('Policy Characteristics'!F:F,MATCH(PolicyLevers!$C197,'Policy Characteristics'!$C:$C,0))</f>
        <v>0</v>
      </c>
      <c r="M197" s="192">
        <f>INDEX('Policy Characteristics'!G:G,MATCH(PolicyLevers!$C197,'Policy Characteristics'!$C:$C,0))</f>
        <v>1</v>
      </c>
      <c r="N197" s="253">
        <f>INDEX('Policy Characteristics'!H:H,MATCH(PolicyLevers!$C197,'Policy Characteristics'!$C:$C,0))</f>
        <v>0.01</v>
      </c>
      <c r="O197" s="253" t="str">
        <f>INDEX('Policy Characteristics'!I:I,MATCH(PolicyLevers!$C197,'Policy Characteristics'!$C:$C,0))</f>
        <v>% of CO2 captured</v>
      </c>
      <c r="P197" s="192" t="str">
        <f>INDEX('Policy Characteristics'!J:J,MATCH(PolicyLevers!$C197,'Policy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253" t="str">
        <f>INDEX('Policy Characteristics'!K:K,MATCH(PolicyLevers!$C197,'Policy Characteristics'!$C:$C,0))</f>
        <v>ccs.html#ccs</v>
      </c>
      <c r="R197" s="253" t="str">
        <f>INDEX('Policy Characteristics'!L:L,MATCH(PolicyLevers!$C197,'Policy Characteristics'!$C:$C,0))</f>
        <v>carbon-capture-and-sequestration.html</v>
      </c>
      <c r="S197" s="221">
        <f>INDEX('Policy Characteristics'!M:M,MATCH(PolicyLevers!$C197,'Policy Characteristics'!$C:$C,0))</f>
        <v>0</v>
      </c>
      <c r="T197" s="201">
        <f>INDEX('Policy Characteristics'!N:N,MATCH(PolicyLevers!$C197,'Policy Characteristics'!$C:$C,0))</f>
        <v>0</v>
      </c>
      <c r="U197" s="191">
        <f>INDEX('Policy Characteristics'!O:O,MATCH(PolicyLevers!$C197,'Policy Characteristics'!$C:$C,0))</f>
        <v>0</v>
      </c>
    </row>
    <row r="198" spans="1:21" s="191" customFormat="1" x14ac:dyDescent="0.25">
      <c r="A198" s="352" t="str">
        <f>INDEX('Policy Characteristics'!A:A,MATCH(PolicyLevers!$C198,'Policy Characteristics'!$C:$C,0))</f>
        <v>Electricity Supply</v>
      </c>
      <c r="B198" s="356" t="str">
        <f>INDEX('Policy Characteristics'!B:B,MATCH(PolicyLevers!$C198,'Policy Characteristics'!$C:$C,0))</f>
        <v>Carbon Capture and Sequestration</v>
      </c>
      <c r="C198" s="191" t="str">
        <f t="shared" si="16"/>
        <v>Electricity Sector Fraction of Potential Additional CCS Achieved</v>
      </c>
      <c r="D198" s="193" t="s">
        <v>606</v>
      </c>
      <c r="E198" s="186"/>
      <c r="F198" s="193" t="s">
        <v>607</v>
      </c>
      <c r="G198" s="186"/>
      <c r="H198" s="185">
        <v>886</v>
      </c>
      <c r="I198" s="363" t="s">
        <v>310</v>
      </c>
      <c r="J198" s="191" t="str">
        <f>INDEX('Policy Characteristics'!D:D,MATCH(PolicyLevers!$C198,'Policy Characteristics'!$C:$C,0))</f>
        <v>Electricity Sector CCS</v>
      </c>
      <c r="K198" s="191" t="str">
        <f>INDEX('Policy Characteristics'!E:E,MATCH(PolicyLevers!$C198,'Policy Characteristics'!$C:$C,0))</f>
        <v>elec CCS</v>
      </c>
      <c r="L198" s="192">
        <f>INDEX('Policy Characteristics'!F:F,MATCH(PolicyLevers!$C198,'Policy Characteristics'!$C:$C,0))</f>
        <v>0</v>
      </c>
      <c r="M198" s="192">
        <f>INDEX('Policy Characteristics'!G:G,MATCH(PolicyLevers!$C198,'Policy Characteristics'!$C:$C,0))</f>
        <v>1</v>
      </c>
      <c r="N198" s="253">
        <f>INDEX('Policy Characteristics'!H:H,MATCH(PolicyLevers!$C198,'Policy Characteristics'!$C:$C,0))</f>
        <v>0.01</v>
      </c>
      <c r="O198" s="253" t="str">
        <f>INDEX('Policy Characteristics'!I:I,MATCH(PolicyLevers!$C198,'Policy Characteristics'!$C:$C,0))</f>
        <v>% of CO2 captured</v>
      </c>
      <c r="P198" s="192" t="str">
        <f>INDEX('Policy Characteristics'!J:J,MATCH(PolicyLevers!$C198,'Policy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253" t="str">
        <f>INDEX('Policy Characteristics'!K:K,MATCH(PolicyLevers!$C198,'Policy Characteristics'!$C:$C,0))</f>
        <v>ccs.html#ccs</v>
      </c>
      <c r="R198" s="253" t="str">
        <f>INDEX('Policy Characteristics'!L:L,MATCH(PolicyLevers!$C198,'Policy Characteristics'!$C:$C,0))</f>
        <v>carbon-capture-and-sequestration.html</v>
      </c>
      <c r="S198" s="221">
        <f>INDEX('Policy Characteristics'!M:M,MATCH(PolicyLevers!$C198,'Policy Characteristics'!$C:$C,0))</f>
        <v>0</v>
      </c>
      <c r="T198" s="201">
        <f>INDEX('Policy Characteristics'!N:N,MATCH(PolicyLevers!$C198,'Policy Characteristics'!$C:$C,0))</f>
        <v>0</v>
      </c>
      <c r="U198" s="191">
        <f>INDEX('Policy Characteristics'!O:O,MATCH(PolicyLevers!$C198,'Policy Characteristics'!$C:$C,0))</f>
        <v>0</v>
      </c>
    </row>
    <row r="199" spans="1:21" s="191" customFormat="1" x14ac:dyDescent="0.25">
      <c r="A199" s="352" t="str">
        <f>INDEX('Policy Characteristics'!A:A,MATCH(PolicyLevers!$C199,'Policy Characteristics'!$C:$C,0))</f>
        <v>Electricity Supply</v>
      </c>
      <c r="B199" s="356" t="str">
        <f>INDEX('Policy Characteristics'!B:B,MATCH(PolicyLevers!$C199,'Policy Characteristics'!$C:$C,0))</f>
        <v>Carbon Capture and Sequestration</v>
      </c>
      <c r="C199" s="191" t="str">
        <f t="shared" si="16"/>
        <v>Electricity Sector Fraction of Potential Additional CCS Achieved</v>
      </c>
      <c r="D199" s="193" t="s">
        <v>608</v>
      </c>
      <c r="E199" s="186"/>
      <c r="F199" s="193" t="s">
        <v>609</v>
      </c>
      <c r="G199" s="186"/>
      <c r="H199" s="185">
        <v>887</v>
      </c>
      <c r="I199" s="363" t="s">
        <v>310</v>
      </c>
      <c r="J199" s="191" t="str">
        <f>INDEX('Policy Characteristics'!D:D,MATCH(PolicyLevers!$C199,'Policy Characteristics'!$C:$C,0))</f>
        <v>Electricity Sector CCS</v>
      </c>
      <c r="K199" s="191" t="str">
        <f>INDEX('Policy Characteristics'!E:E,MATCH(PolicyLevers!$C199,'Policy Characteristics'!$C:$C,0))</f>
        <v>elec CCS</v>
      </c>
      <c r="L199" s="192">
        <f>INDEX('Policy Characteristics'!F:F,MATCH(PolicyLevers!$C199,'Policy Characteristics'!$C:$C,0))</f>
        <v>0</v>
      </c>
      <c r="M199" s="192">
        <f>INDEX('Policy Characteristics'!G:G,MATCH(PolicyLevers!$C199,'Policy Characteristics'!$C:$C,0))</f>
        <v>1</v>
      </c>
      <c r="N199" s="253">
        <f>INDEX('Policy Characteristics'!H:H,MATCH(PolicyLevers!$C199,'Policy Characteristics'!$C:$C,0))</f>
        <v>0.01</v>
      </c>
      <c r="O199" s="253" t="str">
        <f>INDEX('Policy Characteristics'!I:I,MATCH(PolicyLevers!$C199,'Policy Characteristics'!$C:$C,0))</f>
        <v>% of CO2 captured</v>
      </c>
      <c r="P199" s="192" t="str">
        <f>INDEX('Policy Characteristics'!J:J,MATCH(PolicyLevers!$C199,'Policy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253" t="str">
        <f>INDEX('Policy Characteristics'!K:K,MATCH(PolicyLevers!$C199,'Policy Characteristics'!$C:$C,0))</f>
        <v>ccs.html#ccs</v>
      </c>
      <c r="R199" s="253" t="str">
        <f>INDEX('Policy Characteristics'!L:L,MATCH(PolicyLevers!$C199,'Policy Characteristics'!$C:$C,0))</f>
        <v>carbon-capture-and-sequestration.html</v>
      </c>
      <c r="S199" s="221">
        <f>INDEX('Policy Characteristics'!M:M,MATCH(PolicyLevers!$C199,'Policy Characteristics'!$C:$C,0))</f>
        <v>0</v>
      </c>
      <c r="T199" s="201">
        <f>INDEX('Policy Characteristics'!N:N,MATCH(PolicyLevers!$C199,'Policy Characteristics'!$C:$C,0))</f>
        <v>0</v>
      </c>
      <c r="U199" s="191">
        <f>INDEX('Policy Characteristics'!O:O,MATCH(PolicyLevers!$C199,'Policy Characteristics'!$C:$C,0))</f>
        <v>0</v>
      </c>
    </row>
    <row r="200" spans="1:21" s="191" customFormat="1" x14ac:dyDescent="0.25">
      <c r="A200" s="352" t="str">
        <f>INDEX('Policy Characteristics'!A:A,MATCH(PolicyLevers!$C200,'Policy Characteristics'!$C:$C,0))</f>
        <v>Electricity Supply</v>
      </c>
      <c r="B200" s="356" t="str">
        <f>INDEX('Policy Characteristics'!B:B,MATCH(PolicyLevers!$C200,'Policy Characteristics'!$C:$C,0))</f>
        <v>Carbon Capture and Sequestration</v>
      </c>
      <c r="C200" s="191" t="str">
        <f t="shared" si="16"/>
        <v>Electricity Sector Fraction of Potential Additional CCS Achieved</v>
      </c>
      <c r="D200" s="193" t="s">
        <v>611</v>
      </c>
      <c r="E200" s="186"/>
      <c r="F200" s="193" t="s">
        <v>612</v>
      </c>
      <c r="G200" s="186"/>
      <c r="H200" s="185">
        <v>888</v>
      </c>
      <c r="I200" s="358" t="s">
        <v>332</v>
      </c>
      <c r="J200" s="191" t="str">
        <f>INDEX('Policy Characteristics'!D:D,MATCH(PolicyLevers!$C200,'Policy Characteristics'!$C:$C,0))</f>
        <v>Electricity Sector CCS</v>
      </c>
      <c r="K200" s="191" t="str">
        <f>INDEX('Policy Characteristics'!E:E,MATCH(PolicyLevers!$C200,'Policy Characteristics'!$C:$C,0))</f>
        <v>elec CCS</v>
      </c>
      <c r="L200" s="192">
        <f>INDEX('Policy Characteristics'!F:F,MATCH(PolicyLevers!$C200,'Policy Characteristics'!$C:$C,0))</f>
        <v>0</v>
      </c>
      <c r="M200" s="192">
        <f>INDEX('Policy Characteristics'!G:G,MATCH(PolicyLevers!$C200,'Policy Characteristics'!$C:$C,0))</f>
        <v>1</v>
      </c>
      <c r="N200" s="253">
        <f>INDEX('Policy Characteristics'!H:H,MATCH(PolicyLevers!$C200,'Policy Characteristics'!$C:$C,0))</f>
        <v>0.01</v>
      </c>
      <c r="O200" s="201" t="str">
        <f>INDEX('Policy Characteristics'!I:I,MATCH(PolicyLevers!$C200,'Policy Characteristics'!$C:$C,0))</f>
        <v>% of CO2 captured</v>
      </c>
      <c r="P200" s="186" t="str">
        <f>INDEX('Policy Characteristics'!J:J,MATCH(PolicyLevers!$C200,'Policy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0" s="201" t="str">
        <f>INDEX('Policy Characteristics'!K:K,MATCH(PolicyLevers!$C200,'Policy Characteristics'!$C:$C,0))</f>
        <v>ccs.html#ccs</v>
      </c>
      <c r="R200" s="193" t="str">
        <f>INDEX('Policy Characteristics'!L:L,MATCH(PolicyLevers!$C200,'Policy Characteristics'!$C:$C,0))</f>
        <v>carbon-capture-and-sequestration.html</v>
      </c>
      <c r="S200" s="221">
        <f>INDEX('Policy Characteristics'!M:M,MATCH(PolicyLevers!$C200,'Policy Characteristics'!$C:$C,0))</f>
        <v>0</v>
      </c>
      <c r="T200" s="201">
        <f>INDEX('Policy Characteristics'!N:N,MATCH(PolicyLevers!$C200,'Policy Characteristics'!$C:$C,0))</f>
        <v>0</v>
      </c>
      <c r="U200" s="191">
        <f>INDEX('Policy Characteristics'!O:O,MATCH(PolicyLevers!$C200,'Policy Characteristics'!$C:$C,0))</f>
        <v>0</v>
      </c>
    </row>
    <row r="201" spans="1:21" s="191" customFormat="1" x14ac:dyDescent="0.25">
      <c r="A201" s="352" t="str">
        <f>INDEX('Policy Characteristics'!A:A,MATCH(PolicyLevers!$C201,'Policy Characteristics'!$C:$C,0))</f>
        <v>Electricity Supply</v>
      </c>
      <c r="B201" s="356" t="str">
        <f>INDEX('Policy Characteristics'!B:B,MATCH(PolicyLevers!$C201,'Policy Characteristics'!$C:$C,0))</f>
        <v>Carbon Capture and Sequestration</v>
      </c>
      <c r="C201" s="191" t="str">
        <f t="shared" si="16"/>
        <v>Electricity Sector Fraction of Potential Additional CCS Achieved</v>
      </c>
      <c r="D201" s="193" t="s">
        <v>613</v>
      </c>
      <c r="E201" s="186"/>
      <c r="F201" s="193" t="s">
        <v>614</v>
      </c>
      <c r="G201" s="186"/>
      <c r="H201" s="185">
        <v>889</v>
      </c>
      <c r="I201" s="358" t="s">
        <v>332</v>
      </c>
      <c r="J201" s="191" t="str">
        <f>INDEX('Policy Characteristics'!D:D,MATCH(PolicyLevers!$C201,'Policy Characteristics'!$C:$C,0))</f>
        <v>Electricity Sector CCS</v>
      </c>
      <c r="K201" s="191" t="str">
        <f>INDEX('Policy Characteristics'!E:E,MATCH(PolicyLevers!$C201,'Policy Characteristics'!$C:$C,0))</f>
        <v>elec CCS</v>
      </c>
      <c r="L201" s="192">
        <f>INDEX('Policy Characteristics'!F:F,MATCH(PolicyLevers!$C201,'Policy Characteristics'!$C:$C,0))</f>
        <v>0</v>
      </c>
      <c r="M201" s="192">
        <f>INDEX('Policy Characteristics'!G:G,MATCH(PolicyLevers!$C201,'Policy Characteristics'!$C:$C,0))</f>
        <v>1</v>
      </c>
      <c r="N201" s="253">
        <f>INDEX('Policy Characteristics'!H:H,MATCH(PolicyLevers!$C201,'Policy Characteristics'!$C:$C,0))</f>
        <v>0.01</v>
      </c>
      <c r="O201" s="201" t="str">
        <f>INDEX('Policy Characteristics'!I:I,MATCH(PolicyLevers!$C201,'Policy Characteristics'!$C:$C,0))</f>
        <v>% of CO2 captured</v>
      </c>
      <c r="P201" s="186" t="str">
        <f>INDEX('Policy Characteristics'!J:J,MATCH(PolicyLevers!$C201,'Policy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1" s="201" t="str">
        <f>INDEX('Policy Characteristics'!K:K,MATCH(PolicyLevers!$C201,'Policy Characteristics'!$C:$C,0))</f>
        <v>ccs.html#ccs</v>
      </c>
      <c r="R201" s="193" t="str">
        <f>INDEX('Policy Characteristics'!L:L,MATCH(PolicyLevers!$C201,'Policy Characteristics'!$C:$C,0))</f>
        <v>carbon-capture-and-sequestration.html</v>
      </c>
      <c r="S201" s="221">
        <f>INDEX('Policy Characteristics'!M:M,MATCH(PolicyLevers!$C201,'Policy Characteristics'!$C:$C,0))</f>
        <v>0</v>
      </c>
      <c r="T201" s="201">
        <f>INDEX('Policy Characteristics'!N:N,MATCH(PolicyLevers!$C201,'Policy Characteristics'!$C:$C,0))</f>
        <v>0</v>
      </c>
      <c r="U201" s="191">
        <f>INDEX('Policy Characteristics'!O:O,MATCH(PolicyLevers!$C201,'Policy Characteristics'!$C:$C,0))</f>
        <v>0</v>
      </c>
    </row>
    <row r="202" spans="1:21" s="191" customFormat="1" x14ac:dyDescent="0.25">
      <c r="A202" s="352" t="str">
        <f>INDEX('Policy Characteristics'!A:A,MATCH(PolicyLevers!$C202,'Policy Characteristics'!$C:$C,0))</f>
        <v>Electricity Supply</v>
      </c>
      <c r="B202" s="356" t="str">
        <f>INDEX('Policy Characteristics'!B:B,MATCH(PolicyLevers!$C202,'Policy Characteristics'!$C:$C,0))</f>
        <v>Carbon Capture and Sequestration</v>
      </c>
      <c r="C202" s="191" t="str">
        <f t="shared" si="16"/>
        <v>Electricity Sector Fraction of Potential Additional CCS Achieved</v>
      </c>
      <c r="D202" s="193" t="s">
        <v>615</v>
      </c>
      <c r="E202" s="186"/>
      <c r="F202" s="193" t="s">
        <v>616</v>
      </c>
      <c r="G202" s="186"/>
      <c r="H202" s="185">
        <v>890</v>
      </c>
      <c r="I202" s="358" t="s">
        <v>332</v>
      </c>
      <c r="J202" s="191" t="str">
        <f>INDEX('Policy Characteristics'!D:D,MATCH(PolicyLevers!$C202,'Policy Characteristics'!$C:$C,0))</f>
        <v>Electricity Sector CCS</v>
      </c>
      <c r="K202" s="191" t="str">
        <f>INDEX('Policy Characteristics'!E:E,MATCH(PolicyLevers!$C202,'Policy Characteristics'!$C:$C,0))</f>
        <v>elec CCS</v>
      </c>
      <c r="L202" s="192">
        <f>INDEX('Policy Characteristics'!F:F,MATCH(PolicyLevers!$C202,'Policy Characteristics'!$C:$C,0))</f>
        <v>0</v>
      </c>
      <c r="M202" s="192">
        <f>INDEX('Policy Characteristics'!G:G,MATCH(PolicyLevers!$C202,'Policy Characteristics'!$C:$C,0))</f>
        <v>1</v>
      </c>
      <c r="N202" s="253">
        <f>INDEX('Policy Characteristics'!H:H,MATCH(PolicyLevers!$C202,'Policy Characteristics'!$C:$C,0))</f>
        <v>0.01</v>
      </c>
      <c r="O202" s="201" t="str">
        <f>INDEX('Policy Characteristics'!I:I,MATCH(PolicyLevers!$C202,'Policy Characteristics'!$C:$C,0))</f>
        <v>% of CO2 captured</v>
      </c>
      <c r="P202" s="186" t="str">
        <f>INDEX('Policy Characteristics'!J:J,MATCH(PolicyLevers!$C202,'Policy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2" s="201" t="str">
        <f>INDEX('Policy Characteristics'!K:K,MATCH(PolicyLevers!$C202,'Policy Characteristics'!$C:$C,0))</f>
        <v>ccs.html#ccs</v>
      </c>
      <c r="R202" s="193" t="str">
        <f>INDEX('Policy Characteristics'!L:L,MATCH(PolicyLevers!$C202,'Policy Characteristics'!$C:$C,0))</f>
        <v>carbon-capture-and-sequestration.html</v>
      </c>
      <c r="S202" s="221">
        <f>INDEX('Policy Characteristics'!M:M,MATCH(PolicyLevers!$C202,'Policy Characteristics'!$C:$C,0))</f>
        <v>0</v>
      </c>
      <c r="T202" s="201">
        <f>INDEX('Policy Characteristics'!N:N,MATCH(PolicyLevers!$C202,'Policy Characteristics'!$C:$C,0))</f>
        <v>0</v>
      </c>
      <c r="U202" s="191">
        <f>INDEX('Policy Characteristics'!O:O,MATCH(PolicyLevers!$C202,'Policy Characteristics'!$C:$C,0))</f>
        <v>0</v>
      </c>
    </row>
    <row r="203" spans="1:21" s="191" customFormat="1" x14ac:dyDescent="0.25">
      <c r="A203" s="352" t="str">
        <f>INDEX('Policy Characteristics'!A:A,MATCH(PolicyLevers!$C203,'Policy Characteristics'!$C:$C,0))</f>
        <v>Electricity Supply</v>
      </c>
      <c r="B203" s="356" t="str">
        <f>INDEX('Policy Characteristics'!B:B,MATCH(PolicyLevers!$C203,'Policy Characteristics'!$C:$C,0))</f>
        <v>Carbon Capture and Sequestration</v>
      </c>
      <c r="C203" s="191" t="str">
        <f t="shared" si="16"/>
        <v>Electricity Sector Fraction of Potential Additional CCS Achieved</v>
      </c>
      <c r="D203" s="193" t="s">
        <v>617</v>
      </c>
      <c r="E203" s="186"/>
      <c r="F203" s="193" t="s">
        <v>618</v>
      </c>
      <c r="G203" s="186"/>
      <c r="H203" s="185">
        <v>891</v>
      </c>
      <c r="I203" s="363" t="s">
        <v>310</v>
      </c>
      <c r="J203" s="191" t="str">
        <f>INDEX('Policy Characteristics'!D:D,MATCH(PolicyLevers!$C203,'Policy Characteristics'!$C:$C,0))</f>
        <v>Electricity Sector CCS</v>
      </c>
      <c r="K203" s="191" t="str">
        <f>INDEX('Policy Characteristics'!E:E,MATCH(PolicyLevers!$C203,'Policy Characteristics'!$C:$C,0))</f>
        <v>elec CCS</v>
      </c>
      <c r="L203" s="192">
        <f>INDEX('Policy Characteristics'!F:F,MATCH(PolicyLevers!$C203,'Policy Characteristics'!$C:$C,0))</f>
        <v>0</v>
      </c>
      <c r="M203" s="192">
        <f>INDEX('Policy Characteristics'!G:G,MATCH(PolicyLevers!$C203,'Policy Characteristics'!$C:$C,0))</f>
        <v>1</v>
      </c>
      <c r="N203" s="253">
        <f>INDEX('Policy Characteristics'!H:H,MATCH(PolicyLevers!$C203,'Policy Characteristics'!$C:$C,0))</f>
        <v>0.01</v>
      </c>
      <c r="O203" s="253" t="str">
        <f>INDEX('Policy Characteristics'!I:I,MATCH(PolicyLevers!$C203,'Policy Characteristics'!$C:$C,0))</f>
        <v>% of CO2 captured</v>
      </c>
      <c r="P203" s="192" t="str">
        <f>INDEX('Policy Characteristics'!J:J,MATCH(PolicyLevers!$C203,'Policy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253" t="str">
        <f>INDEX('Policy Characteristics'!K:K,MATCH(PolicyLevers!$C203,'Policy Characteristics'!$C:$C,0))</f>
        <v>ccs.html#ccs</v>
      </c>
      <c r="R203" s="253" t="str">
        <f>INDEX('Policy Characteristics'!L:L,MATCH(PolicyLevers!$C203,'Policy Characteristics'!$C:$C,0))</f>
        <v>carbon-capture-and-sequestration.html</v>
      </c>
      <c r="S203" s="221">
        <f>INDEX('Policy Characteristics'!M:M,MATCH(PolicyLevers!$C203,'Policy Characteristics'!$C:$C,0))</f>
        <v>0</v>
      </c>
      <c r="T203" s="201">
        <f>INDEX('Policy Characteristics'!N:N,MATCH(PolicyLevers!$C203,'Policy Characteristics'!$C:$C,0))</f>
        <v>0</v>
      </c>
      <c r="U203" s="191">
        <f>INDEX('Policy Characteristics'!O:O,MATCH(PolicyLevers!$C203,'Policy Characteristics'!$C:$C,0))</f>
        <v>0</v>
      </c>
    </row>
    <row r="204" spans="1:21" s="191" customFormat="1" x14ac:dyDescent="0.25">
      <c r="A204" s="352" t="str">
        <f>INDEX('Policy Characteristics'!A:A,MATCH(PolicyLevers!$C204,'Policy Characteristics'!$C:$C,0))</f>
        <v>Electricity Supply</v>
      </c>
      <c r="B204" s="358" t="str">
        <f>INDEX('Policy Characteristics'!B:B,MATCH(PolicyLevers!$C204,'Policy Characteristics'!$C:$C,0))</f>
        <v>Clean Electricity Standard</v>
      </c>
      <c r="C204" s="183" t="s">
        <v>628</v>
      </c>
      <c r="D204" s="186"/>
      <c r="E204" s="186"/>
      <c r="F204" s="186"/>
      <c r="G204" s="186"/>
      <c r="H204" s="43">
        <v>508</v>
      </c>
      <c r="I204" s="358" t="s">
        <v>310</v>
      </c>
      <c r="J204" s="186" t="str">
        <f>INDEX('Policy Characteristics'!D:D,MATCH(PolicyLevers!$C204,'Policy Characteristics'!$C:$C,0))</f>
        <v>Clean Electricity Standard</v>
      </c>
      <c r="K204" s="183" t="str">
        <f>INDEX('Policy Characteristics'!E:E,MATCH(PolicyLevers!$C204,'Policy Characteristics'!$C:$C,0))</f>
        <v>elec renewable portfolio standards</v>
      </c>
      <c r="L204" s="205">
        <f>INDEX('Policy Characteristics'!F:F,MATCH(PolicyLevers!$C204,'Policy Characteristics'!$C:$C,0))</f>
        <v>0</v>
      </c>
      <c r="M204" s="206">
        <f>INDEX('Policy Characteristics'!G:G,MATCH(PolicyLevers!$C204,'Policy Characteristics'!$C:$C,0))</f>
        <v>1</v>
      </c>
      <c r="N204" s="206">
        <f>INDEX('Policy Characteristics'!H:H,MATCH(PolicyLevers!$C204,'Policy Characteristics'!$C:$C,0))</f>
        <v>0.01</v>
      </c>
      <c r="O204" s="186" t="str">
        <f>INDEX('Policy Characteristics'!I:I,MATCH(PolicyLevers!$C204,'Policy Characteristics'!$C:$C,0))</f>
        <v>% of electricity generation</v>
      </c>
      <c r="P204" s="225" t="str">
        <f>INDEX('Policy Characteristics'!J:J,MATCH(PolicyLevers!$C204,'Policy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Massachusetts.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04" s="186" t="str">
        <f>INDEX('Policy Characteristics'!K:K,MATCH(PolicyLevers!$C204,'Policy Characteristics'!$C:$C,0))</f>
        <v>electricity-sector-main.html#ces</v>
      </c>
      <c r="R204" s="193" t="str">
        <f>INDEX('Policy Characteristics'!L:L,MATCH(PolicyLevers!$C204,'Policy Characteristics'!$C:$C,0))</f>
        <v>clean-energy-standard.html</v>
      </c>
      <c r="S204" s="214" t="str">
        <f>INDEX('Policy Characteristics'!M:M,MATCH(PolicyLevers!$C204,'Policy Characteristics'!$C:$C,0))</f>
        <v>White House, 2015, "Fact Sheet: President Obama to Announce Historic Carbon Pollution Standards for Power Plants", https://www.whitehouse.gov/the-press-office/2015/08/03/fact-sheet-president-obama-announce-historic-carbon-pollution-standards.</v>
      </c>
      <c r="T204" s="186">
        <f>INDEX('Policy Characteristics'!N:N,MATCH(PolicyLevers!$C204,'Policy Characteristics'!$C:$C,0))</f>
        <v>0</v>
      </c>
      <c r="U204" s="191" t="str">
        <f>INDEX('Policy Characteristics'!O:O,MATCH(PolicyLevers!$C204,'Policy Characteristics'!$C:$C,0))</f>
        <v>BRPSPTY</v>
      </c>
    </row>
    <row r="205" spans="1:21" s="184" customFormat="1" x14ac:dyDescent="0.25">
      <c r="A205" s="352" t="str">
        <f>INDEX('Policy Characteristics'!A:A,MATCH(PolicyLevers!$C205,'Policy Characteristics'!$C:$C,0))</f>
        <v>Electricity Supply</v>
      </c>
      <c r="B205" s="355" t="str">
        <f>INDEX('Policy Characteristics'!B:B,MATCH(PolicyLevers!$C205,'Policy Characteristics'!$C:$C,0))</f>
        <v>Change Electricity Exports</v>
      </c>
      <c r="C205" s="184" t="s">
        <v>635</v>
      </c>
      <c r="D205" s="193"/>
      <c r="E205" s="193"/>
      <c r="F205" s="193"/>
      <c r="G205" s="193"/>
      <c r="H205" s="185">
        <v>148</v>
      </c>
      <c r="I205" s="358" t="s">
        <v>310</v>
      </c>
      <c r="J205" s="184" t="str">
        <f>INDEX('Policy Characteristics'!D:D,MATCH(PolicyLevers!$C205,'Policy Characteristics'!$C:$C,0))</f>
        <v>Electricity Imports and Exports</v>
      </c>
      <c r="K205" s="183" t="str">
        <f>INDEX('Policy Characteristics'!E:E,MATCH(PolicyLevers!$C205,'Policy Characteristics'!$C:$C,0))</f>
        <v>elec change exports</v>
      </c>
      <c r="L205" s="187">
        <f>INDEX('Policy Characteristics'!F:F,MATCH(PolicyLevers!$C205,'Policy Characteristics'!$C:$C,0))</f>
        <v>-0.5</v>
      </c>
      <c r="M205" s="187">
        <f>INDEX('Policy Characteristics'!G:G,MATCH(PolicyLevers!$C205,'Policy Characteristics'!$C:$C,0))</f>
        <v>1</v>
      </c>
      <c r="N205" s="187">
        <f>INDEX('Policy Characteristics'!H:H,MATCH(PolicyLevers!$C205,'Policy Characteristics'!$C:$C,0))</f>
        <v>0.02</v>
      </c>
      <c r="O205" s="193" t="str">
        <f>INDEX('Policy Characteristics'!I:I,MATCH(PolicyLevers!$C205,'Policy Characteristics'!$C:$C,0))</f>
        <v>% change in exports</v>
      </c>
      <c r="P205" s="195" t="str">
        <f>INDEX('Policy Characteristics'!J:J,MATCH(PolicyLevers!$C205,'Policy Characteristics'!$C:$C,0))</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Massachusetts increased by 0%.</v>
      </c>
      <c r="Q205" s="186" t="str">
        <f>INDEX('Policy Characteristics'!K:K,MATCH(PolicyLevers!$C205,'Policy Characteristics'!$C:$C,0))</f>
        <v>electricity-sector-main.html#elec-exports</v>
      </c>
      <c r="R205" s="193" t="str">
        <f>INDEX('Policy Characteristics'!L:L,MATCH(PolicyLevers!$C205,'Policy Characteristics'!$C:$C,0))</f>
        <v>electricity-imports-exports.html</v>
      </c>
      <c r="S205" s="214" t="str">
        <f>INDEX('Policy Characteristics'!M:M,MATCH(PolicyLevers!$C205,'Policy Characteristics'!$C:$C,0))</f>
        <v>Energy Information Administation.  2016.  Electric Power Annual.  Table 2.13.</v>
      </c>
      <c r="T205" s="193">
        <f>INDEX('Policy Characteristics'!N:N,MATCH(PolicyLevers!$C205,'Policy Characteristics'!$C:$C,0))</f>
        <v>0</v>
      </c>
      <c r="U205" s="184" t="str">
        <f>INDEX('Policy Characteristics'!O:O,MATCH(PolicyLevers!$C205,'Policy Characteristics'!$C:$C,0))</f>
        <v>EIAE</v>
      </c>
    </row>
    <row r="206" spans="1:21" s="184" customFormat="1" x14ac:dyDescent="0.25">
      <c r="A206" s="352" t="str">
        <f>INDEX('Policy Characteristics'!A:A,MATCH(PolicyLevers!$C206,'Policy Characteristics'!$C:$C,0))</f>
        <v>Electricity Supply</v>
      </c>
      <c r="B206" s="355" t="str">
        <f>INDEX('Policy Characteristics'!B:B,MATCH(PolicyLevers!$C206,'Policy Characteristics'!$C:$C,0))</f>
        <v>Change Electricity Imports</v>
      </c>
      <c r="C206" s="184" t="s">
        <v>643</v>
      </c>
      <c r="D206" s="186" t="s">
        <v>578</v>
      </c>
      <c r="E206" s="186"/>
      <c r="F206" s="186" t="s">
        <v>579</v>
      </c>
      <c r="G206" s="193"/>
      <c r="H206" s="185">
        <v>149</v>
      </c>
      <c r="I206" s="358" t="s">
        <v>310</v>
      </c>
      <c r="J206" s="184" t="str">
        <f>INDEX('Policy Characteristics'!D:D,MATCH(PolicyLevers!$C206,'Policy Characteristics'!$C:$C,0))</f>
        <v>Electricity Imports and Exports</v>
      </c>
      <c r="K206" s="183" t="str">
        <f>INDEX('Policy Characteristics'!E:E,MATCH(PolicyLevers!$C206,'Policy Characteristics'!$C:$C,0))</f>
        <v>elec change imports</v>
      </c>
      <c r="L206" s="187">
        <f>INDEX('Policy Characteristics'!F:F,MATCH(PolicyLevers!$C206,'Policy Characteristics'!$C:$C,0))</f>
        <v>-0.5</v>
      </c>
      <c r="M206" s="187">
        <f>INDEX('Policy Characteristics'!G:G,MATCH(PolicyLevers!$C206,'Policy Characteristics'!$C:$C,0))</f>
        <v>1</v>
      </c>
      <c r="N206" s="187">
        <f>INDEX('Policy Characteristics'!H:H,MATCH(PolicyLevers!$C206,'Policy Characteristics'!$C:$C,0))</f>
        <v>0.02</v>
      </c>
      <c r="O206" s="193" t="str">
        <f>INDEX('Policy Characteristics'!I:I,MATCH(PolicyLevers!$C206,'Policy Characteristics'!$C:$C,0))</f>
        <v>% change in imports</v>
      </c>
      <c r="P206" s="195" t="str">
        <f>INDEX('Policy Characteristics'!J:J,MATCH(PolicyLevers!$C206,'Policy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Massachusetts increased by 0%.//**Natural Gas Nonpeaker : **From 2010-2018, electricity exports in  Massachusetts increased by 0%.//**Nuclear : **From 2010-2018, electricity exports in  Massachusetts increased by 0%.//**Hydro : **From 2010-2018, electricity exports in  Massachusetts increased by 0%.//**Onshore Wind : **From 2010-2018, electricity exports in  Massachusetts increased by 0%.//**Solar PV : **From 2010-2018, electricity exports in  Massachusetts increased by 0%.//**Biomass : **From 2010-2018, electricity exports in  Massachusetts increased by 0%.//**Petroleum : **From 2010-2018, electricity exports in  Massachusetts increased by 0%.</v>
      </c>
      <c r="Q206" s="186" t="str">
        <f>INDEX('Policy Characteristics'!K:K,MATCH(PolicyLevers!$C206,'Policy Characteristics'!$C:$C,0))</f>
        <v>electricity-sector-main.html#elec-imports</v>
      </c>
      <c r="R206" s="193" t="str">
        <f>INDEX('Policy Characteristics'!L:L,MATCH(PolicyLevers!$C206,'Policy Characteristics'!$C:$C,0))</f>
        <v>electricity-imports-exports.html</v>
      </c>
      <c r="S206" s="214" t="str">
        <f>INDEX('Policy Characteristics'!M:M,MATCH(PolicyLevers!$C206,'Policy Characteristics'!$C:$C,0))</f>
        <v>Energy Information Administation.  2016.  Electric Power Annual.  Table 2.13.</v>
      </c>
      <c r="T206" s="193">
        <f>INDEX('Policy Characteristics'!N:N,MATCH(PolicyLevers!$C206,'Policy Characteristics'!$C:$C,0))</f>
        <v>0</v>
      </c>
      <c r="U206" s="184" t="str">
        <f>INDEX('Policy Characteristics'!O:O,MATCH(PolicyLevers!$C206,'Policy Characteristics'!$C:$C,0))</f>
        <v>EIAE</v>
      </c>
    </row>
    <row r="207" spans="1:21" s="184" customFormat="1" x14ac:dyDescent="0.25">
      <c r="A207" s="352" t="str">
        <f>INDEX('Policy Characteristics'!A:A,MATCH(PolicyLevers!$C207,'Policy Characteristics'!$C:$C,0))</f>
        <v>Electricity Supply</v>
      </c>
      <c r="B207" s="356" t="str">
        <f>INDEX('Policy Characteristics'!B:B,MATCH(PolicyLevers!$C207,'Policy Characteristics'!$C:$C,0))</f>
        <v>Change Electricity Imports</v>
      </c>
      <c r="C207" s="191" t="str">
        <f t="shared" ref="C207:C221" si="17">C$206</f>
        <v>Percent Change in Electricity Imports</v>
      </c>
      <c r="D207" s="193" t="s">
        <v>585</v>
      </c>
      <c r="E207" s="186"/>
      <c r="F207" s="193" t="s">
        <v>586</v>
      </c>
      <c r="G207" s="193"/>
      <c r="H207" s="185">
        <v>526</v>
      </c>
      <c r="I207" s="358" t="s">
        <v>310</v>
      </c>
      <c r="J207" s="191" t="str">
        <f>INDEX('Policy Characteristics'!D:D,MATCH(PolicyLevers!$C207,'Policy Characteristics'!$C:$C,0))</f>
        <v>Electricity Imports and Exports</v>
      </c>
      <c r="K207" s="191" t="str">
        <f>INDEX('Policy Characteristics'!E:E,MATCH(PolicyLevers!$C207,'Policy Characteristics'!$C:$C,0))</f>
        <v>elec change imports</v>
      </c>
      <c r="L207" s="192">
        <f>INDEX('Policy Characteristics'!F:F,MATCH(PolicyLevers!$C207,'Policy Characteristics'!$C:$C,0))</f>
        <v>-0.5</v>
      </c>
      <c r="M207" s="192">
        <f>INDEX('Policy Characteristics'!G:G,MATCH(PolicyLevers!$C207,'Policy Characteristics'!$C:$C,0))</f>
        <v>1</v>
      </c>
      <c r="N207" s="253">
        <f>INDEX('Policy Characteristics'!H:H,MATCH(PolicyLevers!$C207,'Policy Characteristics'!$C:$C,0))</f>
        <v>0.02</v>
      </c>
      <c r="O207" s="191" t="str">
        <f>INDEX('Policy Characteristics'!I:I,MATCH(PolicyLevers!$C207,'Policy Characteristics'!$C:$C,0))</f>
        <v>% change in imports</v>
      </c>
      <c r="P207" s="195" t="str">
        <f>INDEX('Policy Characteristics'!J:J,MATCH(PolicyLevers!$C207,'Policy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Massachusetts increased by 0%.//**Natural Gas Nonpeaker : **From 2010-2018, electricity exports in  Massachusetts increased by 0%.//**Nuclear : **From 2010-2018, electricity exports in  Massachusetts increased by 0%.//**Hydro : **From 2010-2018, electricity exports in  Massachusetts increased by 0%.//**Onshore Wind : **From 2010-2018, electricity exports in  Massachusetts increased by 0%.//**Solar PV : **From 2010-2018, electricity exports in  Massachusetts increased by 0%.//**Biomass : **From 2010-2018, electricity exports in  Massachusetts increased by 0%.//**Petroleum : **From 2010-2018, electricity exports in  Massachusetts increased by 0%.</v>
      </c>
      <c r="Q207" s="191" t="str">
        <f>INDEX('Policy Characteristics'!K:K,MATCH(PolicyLevers!$C207,'Policy Characteristics'!$C:$C,0))</f>
        <v>electricity-sector-main.html#elec-imports</v>
      </c>
      <c r="R207" s="191" t="str">
        <f>INDEX('Policy Characteristics'!L:L,MATCH(PolicyLevers!$C207,'Policy Characteristics'!$C:$C,0))</f>
        <v>electricity-imports-exports.html</v>
      </c>
      <c r="S207" s="226" t="str">
        <f>INDEX('Policy Characteristics'!M:M,MATCH(PolicyLevers!$C207,'Policy Characteristics'!$C:$C,0))</f>
        <v>Energy Information Administation.  2016.  Electric Power Annual.  Table 2.13.</v>
      </c>
      <c r="T207" s="193">
        <f>INDEX('Policy Characteristics'!N:N,MATCH(PolicyLevers!$C207,'Policy Characteristics'!$C:$C,0))</f>
        <v>0</v>
      </c>
      <c r="U207" s="184" t="str">
        <f>INDEX('Policy Characteristics'!O:O,MATCH(PolicyLevers!$C207,'Policy Characteristics'!$C:$C,0))</f>
        <v>EIAE</v>
      </c>
    </row>
    <row r="208" spans="1:21" s="184" customFormat="1" x14ac:dyDescent="0.25">
      <c r="A208" s="352" t="str">
        <f>INDEX('Policy Characteristics'!A:A,MATCH(PolicyLevers!$C208,'Policy Characteristics'!$C:$C,0))</f>
        <v>Electricity Supply</v>
      </c>
      <c r="B208" s="356" t="str">
        <f>INDEX('Policy Characteristics'!B:B,MATCH(PolicyLevers!$C208,'Policy Characteristics'!$C:$C,0))</f>
        <v>Change Electricity Imports</v>
      </c>
      <c r="C208" s="191" t="str">
        <f t="shared" si="17"/>
        <v>Percent Change in Electricity Imports</v>
      </c>
      <c r="D208" s="193" t="s">
        <v>588</v>
      </c>
      <c r="E208" s="186"/>
      <c r="F208" s="193" t="s">
        <v>589</v>
      </c>
      <c r="G208" s="193"/>
      <c r="H208" s="185">
        <v>527</v>
      </c>
      <c r="I208" s="358" t="s">
        <v>310</v>
      </c>
      <c r="J208" s="191" t="str">
        <f>INDEX('Policy Characteristics'!D:D,MATCH(PolicyLevers!$C208,'Policy Characteristics'!$C:$C,0))</f>
        <v>Electricity Imports and Exports</v>
      </c>
      <c r="K208" s="191" t="str">
        <f>INDEX('Policy Characteristics'!E:E,MATCH(PolicyLevers!$C208,'Policy Characteristics'!$C:$C,0))</f>
        <v>elec change imports</v>
      </c>
      <c r="L208" s="192">
        <f>INDEX('Policy Characteristics'!F:F,MATCH(PolicyLevers!$C208,'Policy Characteristics'!$C:$C,0))</f>
        <v>-0.5</v>
      </c>
      <c r="M208" s="192">
        <f>INDEX('Policy Characteristics'!G:G,MATCH(PolicyLevers!$C208,'Policy Characteristics'!$C:$C,0))</f>
        <v>1</v>
      </c>
      <c r="N208" s="253">
        <f>INDEX('Policy Characteristics'!H:H,MATCH(PolicyLevers!$C208,'Policy Characteristics'!$C:$C,0))</f>
        <v>0.02</v>
      </c>
      <c r="O208" s="191" t="str">
        <f>INDEX('Policy Characteristics'!I:I,MATCH(PolicyLevers!$C208,'Policy Characteristics'!$C:$C,0))</f>
        <v>% change in imports</v>
      </c>
      <c r="P208" s="195" t="str">
        <f>INDEX('Policy Characteristics'!J:J,MATCH(PolicyLevers!$C208,'Policy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Massachusetts increased by 0%.//**Natural Gas Nonpeaker : **From 2010-2018, electricity exports in  Massachusetts increased by 0%.//**Nuclear : **From 2010-2018, electricity exports in  Massachusetts increased by 0%.//**Hydro : **From 2010-2018, electricity exports in  Massachusetts increased by 0%.//**Onshore Wind : **From 2010-2018, electricity exports in  Massachusetts increased by 0%.//**Solar PV : **From 2010-2018, electricity exports in  Massachusetts increased by 0%.//**Biomass : **From 2010-2018, electricity exports in  Massachusetts increased by 0%.//**Petroleum : **From 2010-2018, electricity exports in  Massachusetts increased by 0%.</v>
      </c>
      <c r="Q208" s="191" t="str">
        <f>INDEX('Policy Characteristics'!K:K,MATCH(PolicyLevers!$C208,'Policy Characteristics'!$C:$C,0))</f>
        <v>electricity-sector-main.html#elec-imports</v>
      </c>
      <c r="R208" s="191" t="str">
        <f>INDEX('Policy Characteristics'!L:L,MATCH(PolicyLevers!$C208,'Policy Characteristics'!$C:$C,0))</f>
        <v>electricity-imports-exports.html</v>
      </c>
      <c r="S208" s="226" t="str">
        <f>INDEX('Policy Characteristics'!M:M,MATCH(PolicyLevers!$C208,'Policy Characteristics'!$C:$C,0))</f>
        <v>Energy Information Administation.  2016.  Electric Power Annual.  Table 2.13.</v>
      </c>
      <c r="T208" s="193">
        <f>INDEX('Policy Characteristics'!N:N,MATCH(PolicyLevers!$C208,'Policy Characteristics'!$C:$C,0))</f>
        <v>0</v>
      </c>
      <c r="U208" s="184" t="str">
        <f>INDEX('Policy Characteristics'!O:O,MATCH(PolicyLevers!$C208,'Policy Characteristics'!$C:$C,0))</f>
        <v>EIAE</v>
      </c>
    </row>
    <row r="209" spans="1:21" s="184" customFormat="1" x14ac:dyDescent="0.25">
      <c r="A209" s="352" t="str">
        <f>INDEX('Policy Characteristics'!A:A,MATCH(PolicyLevers!$C209,'Policy Characteristics'!$C:$C,0))</f>
        <v>Electricity Supply</v>
      </c>
      <c r="B209" s="356" t="str">
        <f>INDEX('Policy Characteristics'!B:B,MATCH(PolicyLevers!$C209,'Policy Characteristics'!$C:$C,0))</f>
        <v>Change Electricity Imports</v>
      </c>
      <c r="C209" s="191" t="str">
        <f t="shared" si="17"/>
        <v>Percent Change in Electricity Imports</v>
      </c>
      <c r="D209" s="193" t="s">
        <v>591</v>
      </c>
      <c r="E209" s="186"/>
      <c r="F209" s="193" t="s">
        <v>592</v>
      </c>
      <c r="G209" s="193"/>
      <c r="H209" s="185">
        <v>528</v>
      </c>
      <c r="I209" s="358" t="s">
        <v>310</v>
      </c>
      <c r="J209" s="191" t="str">
        <f>INDEX('Policy Characteristics'!D:D,MATCH(PolicyLevers!$C209,'Policy Characteristics'!$C:$C,0))</f>
        <v>Electricity Imports and Exports</v>
      </c>
      <c r="K209" s="191" t="str">
        <f>INDEX('Policy Characteristics'!E:E,MATCH(PolicyLevers!$C209,'Policy Characteristics'!$C:$C,0))</f>
        <v>elec change imports</v>
      </c>
      <c r="L209" s="192">
        <f>INDEX('Policy Characteristics'!F:F,MATCH(PolicyLevers!$C209,'Policy Characteristics'!$C:$C,0))</f>
        <v>-0.5</v>
      </c>
      <c r="M209" s="192">
        <f>INDEX('Policy Characteristics'!G:G,MATCH(PolicyLevers!$C209,'Policy Characteristics'!$C:$C,0))</f>
        <v>1</v>
      </c>
      <c r="N209" s="253">
        <f>INDEX('Policy Characteristics'!H:H,MATCH(PolicyLevers!$C209,'Policy Characteristics'!$C:$C,0))</f>
        <v>0.02</v>
      </c>
      <c r="O209" s="191" t="str">
        <f>INDEX('Policy Characteristics'!I:I,MATCH(PolicyLevers!$C209,'Policy Characteristics'!$C:$C,0))</f>
        <v>% change in imports</v>
      </c>
      <c r="P209" s="195" t="str">
        <f>INDEX('Policy Characteristics'!J:J,MATCH(PolicyLevers!$C209,'Policy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Massachusetts increased by 0%.//**Natural Gas Nonpeaker : **From 2010-2018, electricity exports in  Massachusetts increased by 0%.//**Nuclear : **From 2010-2018, electricity exports in  Massachusetts increased by 0%.//**Hydro : **From 2010-2018, electricity exports in  Massachusetts increased by 0%.//**Onshore Wind : **From 2010-2018, electricity exports in  Massachusetts increased by 0%.//**Solar PV : **From 2010-2018, electricity exports in  Massachusetts increased by 0%.//**Biomass : **From 2010-2018, electricity exports in  Massachusetts increased by 0%.//**Petroleum : **From 2010-2018, electricity exports in  Massachusetts increased by 0%.</v>
      </c>
      <c r="Q209" s="191" t="str">
        <f>INDEX('Policy Characteristics'!K:K,MATCH(PolicyLevers!$C209,'Policy Characteristics'!$C:$C,0))</f>
        <v>electricity-sector-main.html#elec-imports</v>
      </c>
      <c r="R209" s="191" t="str">
        <f>INDEX('Policy Characteristics'!L:L,MATCH(PolicyLevers!$C209,'Policy Characteristics'!$C:$C,0))</f>
        <v>electricity-imports-exports.html</v>
      </c>
      <c r="S209" s="226" t="str">
        <f>INDEX('Policy Characteristics'!M:M,MATCH(PolicyLevers!$C209,'Policy Characteristics'!$C:$C,0))</f>
        <v>Energy Information Administation.  2016.  Electric Power Annual.  Table 2.13.</v>
      </c>
      <c r="T209" s="193">
        <f>INDEX('Policy Characteristics'!N:N,MATCH(PolicyLevers!$C209,'Policy Characteristics'!$C:$C,0))</f>
        <v>0</v>
      </c>
      <c r="U209" s="184" t="str">
        <f>INDEX('Policy Characteristics'!O:O,MATCH(PolicyLevers!$C209,'Policy Characteristics'!$C:$C,0))</f>
        <v>EIAE</v>
      </c>
    </row>
    <row r="210" spans="1:21" s="184" customFormat="1" x14ac:dyDescent="0.25">
      <c r="A210" s="352" t="str">
        <f>INDEX('Policy Characteristics'!A:A,MATCH(PolicyLevers!$C210,'Policy Characteristics'!$C:$C,0))</f>
        <v>Electricity Supply</v>
      </c>
      <c r="B210" s="356" t="str">
        <f>INDEX('Policy Characteristics'!B:B,MATCH(PolicyLevers!$C210,'Policy Characteristics'!$C:$C,0))</f>
        <v>Change Electricity Imports</v>
      </c>
      <c r="C210" s="191" t="str">
        <f t="shared" si="17"/>
        <v>Percent Change in Electricity Imports</v>
      </c>
      <c r="D210" s="193" t="s">
        <v>594</v>
      </c>
      <c r="E210" s="186"/>
      <c r="F210" s="193" t="s">
        <v>595</v>
      </c>
      <c r="G210" s="193"/>
      <c r="H210" s="185">
        <v>529</v>
      </c>
      <c r="I210" s="358" t="s">
        <v>310</v>
      </c>
      <c r="J210" s="191" t="str">
        <f>INDEX('Policy Characteristics'!D:D,MATCH(PolicyLevers!$C210,'Policy Characteristics'!$C:$C,0))</f>
        <v>Electricity Imports and Exports</v>
      </c>
      <c r="K210" s="191" t="str">
        <f>INDEX('Policy Characteristics'!E:E,MATCH(PolicyLevers!$C210,'Policy Characteristics'!$C:$C,0))</f>
        <v>elec change imports</v>
      </c>
      <c r="L210" s="192">
        <f>INDEX('Policy Characteristics'!F:F,MATCH(PolicyLevers!$C210,'Policy Characteristics'!$C:$C,0))</f>
        <v>-0.5</v>
      </c>
      <c r="M210" s="192">
        <f>INDEX('Policy Characteristics'!G:G,MATCH(PolicyLevers!$C210,'Policy Characteristics'!$C:$C,0))</f>
        <v>1</v>
      </c>
      <c r="N210" s="253">
        <f>INDEX('Policy Characteristics'!H:H,MATCH(PolicyLevers!$C210,'Policy Characteristics'!$C:$C,0))</f>
        <v>0.02</v>
      </c>
      <c r="O210" s="191" t="str">
        <f>INDEX('Policy Characteristics'!I:I,MATCH(PolicyLevers!$C210,'Policy Characteristics'!$C:$C,0))</f>
        <v>% change in imports</v>
      </c>
      <c r="P210" s="195" t="str">
        <f>INDEX('Policy Characteristics'!J:J,MATCH(PolicyLevers!$C210,'Policy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Massachusetts increased by 0%.//**Natural Gas Nonpeaker : **From 2010-2018, electricity exports in  Massachusetts increased by 0%.//**Nuclear : **From 2010-2018, electricity exports in  Massachusetts increased by 0%.//**Hydro : **From 2010-2018, electricity exports in  Massachusetts increased by 0%.//**Onshore Wind : **From 2010-2018, electricity exports in  Massachusetts increased by 0%.//**Solar PV : **From 2010-2018, electricity exports in  Massachusetts increased by 0%.//**Biomass : **From 2010-2018, electricity exports in  Massachusetts increased by 0%.//**Petroleum : **From 2010-2018, electricity exports in  Massachusetts increased by 0%.</v>
      </c>
      <c r="Q210" s="191" t="str">
        <f>INDEX('Policy Characteristics'!K:K,MATCH(PolicyLevers!$C210,'Policy Characteristics'!$C:$C,0))</f>
        <v>electricity-sector-main.html#elec-imports</v>
      </c>
      <c r="R210" s="191" t="str">
        <f>INDEX('Policy Characteristics'!L:L,MATCH(PolicyLevers!$C210,'Policy Characteristics'!$C:$C,0))</f>
        <v>electricity-imports-exports.html</v>
      </c>
      <c r="S210" s="226" t="str">
        <f>INDEX('Policy Characteristics'!M:M,MATCH(PolicyLevers!$C210,'Policy Characteristics'!$C:$C,0))</f>
        <v>Energy Information Administation.  2016.  Electric Power Annual.  Table 2.13.</v>
      </c>
      <c r="T210" s="193">
        <f>INDEX('Policy Characteristics'!N:N,MATCH(PolicyLevers!$C210,'Policy Characteristics'!$C:$C,0))</f>
        <v>0</v>
      </c>
      <c r="U210" s="184" t="str">
        <f>INDEX('Policy Characteristics'!O:O,MATCH(PolicyLevers!$C210,'Policy Characteristics'!$C:$C,0))</f>
        <v>EIAE</v>
      </c>
    </row>
    <row r="211" spans="1:21" s="184" customFormat="1" x14ac:dyDescent="0.25">
      <c r="A211" s="352" t="str">
        <f>INDEX('Policy Characteristics'!A:A,MATCH(PolicyLevers!$C211,'Policy Characteristics'!$C:$C,0))</f>
        <v>Electricity Supply</v>
      </c>
      <c r="B211" s="356" t="str">
        <f>INDEX('Policy Characteristics'!B:B,MATCH(PolicyLevers!$C211,'Policy Characteristics'!$C:$C,0))</f>
        <v>Change Electricity Imports</v>
      </c>
      <c r="C211" s="191" t="str">
        <f t="shared" si="17"/>
        <v>Percent Change in Electricity Imports</v>
      </c>
      <c r="D211" s="193" t="s">
        <v>596</v>
      </c>
      <c r="E211" s="186"/>
      <c r="F211" s="193" t="s">
        <v>597</v>
      </c>
      <c r="G211" s="193"/>
      <c r="H211" s="185">
        <v>530</v>
      </c>
      <c r="I211" s="358" t="s">
        <v>310</v>
      </c>
      <c r="J211" s="191" t="str">
        <f>INDEX('Policy Characteristics'!D:D,MATCH(PolicyLevers!$C211,'Policy Characteristics'!$C:$C,0))</f>
        <v>Electricity Imports and Exports</v>
      </c>
      <c r="K211" s="191" t="str">
        <f>INDEX('Policy Characteristics'!E:E,MATCH(PolicyLevers!$C211,'Policy Characteristics'!$C:$C,0))</f>
        <v>elec change imports</v>
      </c>
      <c r="L211" s="192">
        <f>INDEX('Policy Characteristics'!F:F,MATCH(PolicyLevers!$C211,'Policy Characteristics'!$C:$C,0))</f>
        <v>-0.5</v>
      </c>
      <c r="M211" s="192">
        <f>INDEX('Policy Characteristics'!G:G,MATCH(PolicyLevers!$C211,'Policy Characteristics'!$C:$C,0))</f>
        <v>1</v>
      </c>
      <c r="N211" s="253">
        <f>INDEX('Policy Characteristics'!H:H,MATCH(PolicyLevers!$C211,'Policy Characteristics'!$C:$C,0))</f>
        <v>0.02</v>
      </c>
      <c r="O211" s="191" t="str">
        <f>INDEX('Policy Characteristics'!I:I,MATCH(PolicyLevers!$C211,'Policy Characteristics'!$C:$C,0))</f>
        <v>% change in imports</v>
      </c>
      <c r="P211" s="195" t="str">
        <f>INDEX('Policy Characteristics'!J:J,MATCH(PolicyLevers!$C211,'Policy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Massachusetts increased by 0%.//**Natural Gas Nonpeaker : **From 2010-2018, electricity exports in  Massachusetts increased by 0%.//**Nuclear : **From 2010-2018, electricity exports in  Massachusetts increased by 0%.//**Hydro : **From 2010-2018, electricity exports in  Massachusetts increased by 0%.//**Onshore Wind : **From 2010-2018, electricity exports in  Massachusetts increased by 0%.//**Solar PV : **From 2010-2018, electricity exports in  Massachusetts increased by 0%.//**Biomass : **From 2010-2018, electricity exports in  Massachusetts increased by 0%.//**Petroleum : **From 2010-2018, electricity exports in  Massachusetts increased by 0%.</v>
      </c>
      <c r="Q211" s="191" t="str">
        <f>INDEX('Policy Characteristics'!K:K,MATCH(PolicyLevers!$C211,'Policy Characteristics'!$C:$C,0))</f>
        <v>electricity-sector-main.html#elec-imports</v>
      </c>
      <c r="R211" s="191" t="str">
        <f>INDEX('Policy Characteristics'!L:L,MATCH(PolicyLevers!$C211,'Policy Characteristics'!$C:$C,0))</f>
        <v>electricity-imports-exports.html</v>
      </c>
      <c r="S211" s="226" t="str">
        <f>INDEX('Policy Characteristics'!M:M,MATCH(PolicyLevers!$C211,'Policy Characteristics'!$C:$C,0))</f>
        <v>Energy Information Administation.  2016.  Electric Power Annual.  Table 2.13.</v>
      </c>
      <c r="T211" s="193">
        <f>INDEX('Policy Characteristics'!N:N,MATCH(PolicyLevers!$C211,'Policy Characteristics'!$C:$C,0))</f>
        <v>0</v>
      </c>
      <c r="U211" s="184" t="str">
        <f>INDEX('Policy Characteristics'!O:O,MATCH(PolicyLevers!$C211,'Policy Characteristics'!$C:$C,0))</f>
        <v>EIAE</v>
      </c>
    </row>
    <row r="212" spans="1:21" s="184" customFormat="1" x14ac:dyDescent="0.25">
      <c r="A212" s="352" t="str">
        <f>INDEX('Policy Characteristics'!A:A,MATCH(PolicyLevers!$C212,'Policy Characteristics'!$C:$C,0))</f>
        <v>Electricity Supply</v>
      </c>
      <c r="B212" s="356" t="str">
        <f>INDEX('Policy Characteristics'!B:B,MATCH(PolicyLevers!$C212,'Policy Characteristics'!$C:$C,0))</f>
        <v>Change Electricity Imports</v>
      </c>
      <c r="C212" s="191" t="str">
        <f t="shared" si="17"/>
        <v>Percent Change in Electricity Imports</v>
      </c>
      <c r="D212" s="193" t="s">
        <v>598</v>
      </c>
      <c r="E212" s="186"/>
      <c r="F212" s="193" t="s">
        <v>599</v>
      </c>
      <c r="G212" s="193"/>
      <c r="H212" s="185">
        <v>531</v>
      </c>
      <c r="I212" s="358" t="s">
        <v>332</v>
      </c>
      <c r="J212" s="191" t="str">
        <f>INDEX('Policy Characteristics'!D:D,MATCH(PolicyLevers!$C212,'Policy Characteristics'!$C:$C,0))</f>
        <v>Electricity Imports and Exports</v>
      </c>
      <c r="K212" s="191" t="str">
        <f>INDEX('Policy Characteristics'!E:E,MATCH(PolicyLevers!$C212,'Policy Characteristics'!$C:$C,0))</f>
        <v>elec change imports</v>
      </c>
      <c r="L212" s="192">
        <f>INDEX('Policy Characteristics'!F:F,MATCH(PolicyLevers!$C212,'Policy Characteristics'!$C:$C,0))</f>
        <v>-0.5</v>
      </c>
      <c r="M212" s="192">
        <f>INDEX('Policy Characteristics'!G:G,MATCH(PolicyLevers!$C212,'Policy Characteristics'!$C:$C,0))</f>
        <v>1</v>
      </c>
      <c r="N212" s="253">
        <f>INDEX('Policy Characteristics'!H:H,MATCH(PolicyLevers!$C212,'Policy Characteristics'!$C:$C,0))</f>
        <v>0.02</v>
      </c>
      <c r="O212" s="191" t="str">
        <f>INDEX('Policy Characteristics'!I:I,MATCH(PolicyLevers!$C212,'Policy Characteristics'!$C:$C,0))</f>
        <v>% change in imports</v>
      </c>
      <c r="P212" s="188" t="str">
        <f>INDEX('Policy Characteristics'!J:J,MATCH(PolicyLevers!$C212,'Policy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Massachusetts increased by 0%.//**Natural Gas Nonpeaker : **From 2010-2018, electricity exports in  Massachusetts increased by 0%.//**Nuclear : **From 2010-2018, electricity exports in  Massachusetts increased by 0%.//**Hydro : **From 2010-2018, electricity exports in  Massachusetts increased by 0%.//**Onshore Wind : **From 2010-2018, electricity exports in  Massachusetts increased by 0%.//**Solar PV : **From 2010-2018, electricity exports in  Massachusetts increased by 0%.//**Biomass : **From 2010-2018, electricity exports in  Massachusetts increased by 0%.//**Petroleum : **From 2010-2018, electricity exports in  Massachusetts increased by 0%.</v>
      </c>
      <c r="Q212" s="191" t="str">
        <f>INDEX('Policy Characteristics'!K:K,MATCH(PolicyLevers!$C212,'Policy Characteristics'!$C:$C,0))</f>
        <v>electricity-sector-main.html#elec-imports</v>
      </c>
      <c r="R212" s="191" t="str">
        <f>INDEX('Policy Characteristics'!L:L,MATCH(PolicyLevers!$C212,'Policy Characteristics'!$C:$C,0))</f>
        <v>electricity-imports-exports.html</v>
      </c>
      <c r="S212" s="226" t="str">
        <f>INDEX('Policy Characteristics'!M:M,MATCH(PolicyLevers!$C212,'Policy Characteristics'!$C:$C,0))</f>
        <v>Energy Information Administation.  2016.  Electric Power Annual.  Table 2.13.</v>
      </c>
      <c r="T212" s="193">
        <f>INDEX('Policy Characteristics'!N:N,MATCH(PolicyLevers!$C212,'Policy Characteristics'!$C:$C,0))</f>
        <v>0</v>
      </c>
      <c r="U212" s="184" t="str">
        <f>INDEX('Policy Characteristics'!O:O,MATCH(PolicyLevers!$C212,'Policy Characteristics'!$C:$C,0))</f>
        <v>EIAE</v>
      </c>
    </row>
    <row r="213" spans="1:21" s="184" customFormat="1" x14ac:dyDescent="0.25">
      <c r="A213" s="352" t="str">
        <f>INDEX('Policy Characteristics'!A:A,MATCH(PolicyLevers!$C213,'Policy Characteristics'!$C:$C,0))</f>
        <v>Electricity Supply</v>
      </c>
      <c r="B213" s="356" t="str">
        <f>INDEX('Policy Characteristics'!B:B,MATCH(PolicyLevers!$C213,'Policy Characteristics'!$C:$C,0))</f>
        <v>Change Electricity Imports</v>
      </c>
      <c r="C213" s="191" t="str">
        <f t="shared" si="17"/>
        <v>Percent Change in Electricity Imports</v>
      </c>
      <c r="D213" s="193" t="s">
        <v>600</v>
      </c>
      <c r="E213" s="186"/>
      <c r="F213" s="193" t="s">
        <v>601</v>
      </c>
      <c r="G213" s="193"/>
      <c r="H213" s="185">
        <v>532</v>
      </c>
      <c r="I213" s="358" t="s">
        <v>310</v>
      </c>
      <c r="J213" s="191" t="str">
        <f>INDEX('Policy Characteristics'!D:D,MATCH(PolicyLevers!$C213,'Policy Characteristics'!$C:$C,0))</f>
        <v>Electricity Imports and Exports</v>
      </c>
      <c r="K213" s="191" t="str">
        <f>INDEX('Policy Characteristics'!E:E,MATCH(PolicyLevers!$C213,'Policy Characteristics'!$C:$C,0))</f>
        <v>elec change imports</v>
      </c>
      <c r="L213" s="192">
        <f>INDEX('Policy Characteristics'!F:F,MATCH(PolicyLevers!$C213,'Policy Characteristics'!$C:$C,0))</f>
        <v>-0.5</v>
      </c>
      <c r="M213" s="192">
        <f>INDEX('Policy Characteristics'!G:G,MATCH(PolicyLevers!$C213,'Policy Characteristics'!$C:$C,0))</f>
        <v>1</v>
      </c>
      <c r="N213" s="253">
        <f>INDEX('Policy Characteristics'!H:H,MATCH(PolicyLevers!$C213,'Policy Characteristics'!$C:$C,0))</f>
        <v>0.02</v>
      </c>
      <c r="O213" s="191" t="str">
        <f>INDEX('Policy Characteristics'!I:I,MATCH(PolicyLevers!$C213,'Policy Characteristics'!$C:$C,0))</f>
        <v>% change in imports</v>
      </c>
      <c r="P213" s="195" t="str">
        <f>INDEX('Policy Characteristics'!J:J,MATCH(PolicyLevers!$C213,'Policy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Massachusetts increased by 0%.//**Natural Gas Nonpeaker : **From 2010-2018, electricity exports in  Massachusetts increased by 0%.//**Nuclear : **From 2010-2018, electricity exports in  Massachusetts increased by 0%.//**Hydro : **From 2010-2018, electricity exports in  Massachusetts increased by 0%.//**Onshore Wind : **From 2010-2018, electricity exports in  Massachusetts increased by 0%.//**Solar PV : **From 2010-2018, electricity exports in  Massachusetts increased by 0%.//**Biomass : **From 2010-2018, electricity exports in  Massachusetts increased by 0%.//**Petroleum : **From 2010-2018, electricity exports in  Massachusetts increased by 0%.</v>
      </c>
      <c r="Q213" s="191" t="str">
        <f>INDEX('Policy Characteristics'!K:K,MATCH(PolicyLevers!$C213,'Policy Characteristics'!$C:$C,0))</f>
        <v>electricity-sector-main.html#elec-imports</v>
      </c>
      <c r="R213" s="191" t="str">
        <f>INDEX('Policy Characteristics'!L:L,MATCH(PolicyLevers!$C213,'Policy Characteristics'!$C:$C,0))</f>
        <v>electricity-imports-exports.html</v>
      </c>
      <c r="S213" s="226" t="str">
        <f>INDEX('Policy Characteristics'!M:M,MATCH(PolicyLevers!$C213,'Policy Characteristics'!$C:$C,0))</f>
        <v>Energy Information Administation.  2016.  Electric Power Annual.  Table 2.13.</v>
      </c>
      <c r="T213" s="193">
        <f>INDEX('Policy Characteristics'!N:N,MATCH(PolicyLevers!$C213,'Policy Characteristics'!$C:$C,0))</f>
        <v>0</v>
      </c>
      <c r="U213" s="184" t="str">
        <f>INDEX('Policy Characteristics'!O:O,MATCH(PolicyLevers!$C213,'Policy Characteristics'!$C:$C,0))</f>
        <v>EIAE</v>
      </c>
    </row>
    <row r="214" spans="1:21" s="184" customFormat="1" x14ac:dyDescent="0.25">
      <c r="A214" s="352" t="str">
        <f>INDEX('Policy Characteristics'!A:A,MATCH(PolicyLevers!$C214,'Policy Characteristics'!$C:$C,0))</f>
        <v>Electricity Supply</v>
      </c>
      <c r="B214" s="356" t="str">
        <f>INDEX('Policy Characteristics'!B:B,MATCH(PolicyLevers!$C214,'Policy Characteristics'!$C:$C,0))</f>
        <v>Change Electricity Imports</v>
      </c>
      <c r="C214" s="191" t="str">
        <f t="shared" si="17"/>
        <v>Percent Change in Electricity Imports</v>
      </c>
      <c r="D214" s="193" t="s">
        <v>602</v>
      </c>
      <c r="E214" s="186"/>
      <c r="F214" s="193" t="s">
        <v>603</v>
      </c>
      <c r="G214" s="193"/>
      <c r="H214" s="185">
        <v>533</v>
      </c>
      <c r="I214" s="358" t="s">
        <v>332</v>
      </c>
      <c r="J214" s="191" t="str">
        <f>INDEX('Policy Characteristics'!D:D,MATCH(PolicyLevers!$C214,'Policy Characteristics'!$C:$C,0))</f>
        <v>Electricity Imports and Exports</v>
      </c>
      <c r="K214" s="191" t="str">
        <f>INDEX('Policy Characteristics'!E:E,MATCH(PolicyLevers!$C214,'Policy Characteristics'!$C:$C,0))</f>
        <v>elec change imports</v>
      </c>
      <c r="L214" s="192">
        <f>INDEX('Policy Characteristics'!F:F,MATCH(PolicyLevers!$C214,'Policy Characteristics'!$C:$C,0))</f>
        <v>-0.5</v>
      </c>
      <c r="M214" s="192">
        <f>INDEX('Policy Characteristics'!G:G,MATCH(PolicyLevers!$C214,'Policy Characteristics'!$C:$C,0))</f>
        <v>1</v>
      </c>
      <c r="N214" s="253">
        <f>INDEX('Policy Characteristics'!H:H,MATCH(PolicyLevers!$C214,'Policy Characteristics'!$C:$C,0))</f>
        <v>0.02</v>
      </c>
      <c r="O214" s="191" t="str">
        <f>INDEX('Policy Characteristics'!I:I,MATCH(PolicyLevers!$C214,'Policy Characteristics'!$C:$C,0))</f>
        <v>% change in imports</v>
      </c>
      <c r="P214" s="188" t="str">
        <f>INDEX('Policy Characteristics'!J:J,MATCH(PolicyLevers!$C214,'Policy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Massachusetts increased by 0%.//**Natural Gas Nonpeaker : **From 2010-2018, electricity exports in  Massachusetts increased by 0%.//**Nuclear : **From 2010-2018, electricity exports in  Massachusetts increased by 0%.//**Hydro : **From 2010-2018, electricity exports in  Massachusetts increased by 0%.//**Onshore Wind : **From 2010-2018, electricity exports in  Massachusetts increased by 0%.//**Solar PV : **From 2010-2018, electricity exports in  Massachusetts increased by 0%.//**Biomass : **From 2010-2018, electricity exports in  Massachusetts increased by 0%.//**Petroleum : **From 2010-2018, electricity exports in  Massachusetts increased by 0%.</v>
      </c>
      <c r="Q214" s="191" t="str">
        <f>INDEX('Policy Characteristics'!K:K,MATCH(PolicyLevers!$C214,'Policy Characteristics'!$C:$C,0))</f>
        <v>electricity-sector-main.html#elec-imports</v>
      </c>
      <c r="R214" s="191" t="str">
        <f>INDEX('Policy Characteristics'!L:L,MATCH(PolicyLevers!$C214,'Policy Characteristics'!$C:$C,0))</f>
        <v>electricity-imports-exports.html</v>
      </c>
      <c r="S214" s="226" t="str">
        <f>INDEX('Policy Characteristics'!M:M,MATCH(PolicyLevers!$C214,'Policy Characteristics'!$C:$C,0))</f>
        <v>Energy Information Administation.  2016.  Electric Power Annual.  Table 2.13.</v>
      </c>
      <c r="T214" s="193">
        <f>INDEX('Policy Characteristics'!N:N,MATCH(PolicyLevers!$C214,'Policy Characteristics'!$C:$C,0))</f>
        <v>0</v>
      </c>
      <c r="U214" s="184" t="str">
        <f>INDEX('Policy Characteristics'!O:O,MATCH(PolicyLevers!$C214,'Policy Characteristics'!$C:$C,0))</f>
        <v>EIAE</v>
      </c>
    </row>
    <row r="215" spans="1:21" s="184" customFormat="1" x14ac:dyDescent="0.25">
      <c r="A215" s="352" t="str">
        <f>INDEX('Policy Characteristics'!A:A,MATCH(PolicyLevers!$C215,'Policy Characteristics'!$C:$C,0))</f>
        <v>Electricity Supply</v>
      </c>
      <c r="B215" s="356" t="str">
        <f>INDEX('Policy Characteristics'!B:B,MATCH(PolicyLevers!$C215,'Policy Characteristics'!$C:$C,0))</f>
        <v>Change Electricity Imports</v>
      </c>
      <c r="C215" s="191" t="str">
        <f t="shared" si="17"/>
        <v>Percent Change in Electricity Imports</v>
      </c>
      <c r="D215" s="193" t="s">
        <v>604</v>
      </c>
      <c r="E215" s="186"/>
      <c r="F215" s="193" t="s">
        <v>605</v>
      </c>
      <c r="G215" s="193"/>
      <c r="H215" s="185">
        <v>534</v>
      </c>
      <c r="I215" s="358" t="s">
        <v>310</v>
      </c>
      <c r="J215" s="191" t="str">
        <f>INDEX('Policy Characteristics'!D:D,MATCH(PolicyLevers!$C215,'Policy Characteristics'!$C:$C,0))</f>
        <v>Electricity Imports and Exports</v>
      </c>
      <c r="K215" s="191" t="str">
        <f>INDEX('Policy Characteristics'!E:E,MATCH(PolicyLevers!$C215,'Policy Characteristics'!$C:$C,0))</f>
        <v>elec change imports</v>
      </c>
      <c r="L215" s="192">
        <f>INDEX('Policy Characteristics'!F:F,MATCH(PolicyLevers!$C215,'Policy Characteristics'!$C:$C,0))</f>
        <v>-0.5</v>
      </c>
      <c r="M215" s="192">
        <f>INDEX('Policy Characteristics'!G:G,MATCH(PolicyLevers!$C215,'Policy Characteristics'!$C:$C,0))</f>
        <v>1</v>
      </c>
      <c r="N215" s="253">
        <f>INDEX('Policy Characteristics'!H:H,MATCH(PolicyLevers!$C215,'Policy Characteristics'!$C:$C,0))</f>
        <v>0.02</v>
      </c>
      <c r="O215" s="191" t="str">
        <f>INDEX('Policy Characteristics'!I:I,MATCH(PolicyLevers!$C215,'Policy Characteristics'!$C:$C,0))</f>
        <v>% change in imports</v>
      </c>
      <c r="P215" s="195" t="str">
        <f>INDEX('Policy Characteristics'!J:J,MATCH(PolicyLevers!$C215,'Policy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Massachusetts increased by 0%.//**Natural Gas Nonpeaker : **From 2010-2018, electricity exports in  Massachusetts increased by 0%.//**Nuclear : **From 2010-2018, electricity exports in  Massachusetts increased by 0%.//**Hydro : **From 2010-2018, electricity exports in  Massachusetts increased by 0%.//**Onshore Wind : **From 2010-2018, electricity exports in  Massachusetts increased by 0%.//**Solar PV : **From 2010-2018, electricity exports in  Massachusetts increased by 0%.//**Biomass : **From 2010-2018, electricity exports in  Massachusetts increased by 0%.//**Petroleum : **From 2010-2018, electricity exports in  Massachusetts increased by 0%.</v>
      </c>
      <c r="Q215" s="191" t="str">
        <f>INDEX('Policy Characteristics'!K:K,MATCH(PolicyLevers!$C215,'Policy Characteristics'!$C:$C,0))</f>
        <v>electricity-sector-main.html#elec-imports</v>
      </c>
      <c r="R215" s="191" t="str">
        <f>INDEX('Policy Characteristics'!L:L,MATCH(PolicyLevers!$C215,'Policy Characteristics'!$C:$C,0))</f>
        <v>electricity-imports-exports.html</v>
      </c>
      <c r="S215" s="226" t="str">
        <f>INDEX('Policy Characteristics'!M:M,MATCH(PolicyLevers!$C215,'Policy Characteristics'!$C:$C,0))</f>
        <v>Energy Information Administation.  2016.  Electric Power Annual.  Table 2.13.</v>
      </c>
      <c r="T215" s="193">
        <f>INDEX('Policy Characteristics'!N:N,MATCH(PolicyLevers!$C215,'Policy Characteristics'!$C:$C,0))</f>
        <v>0</v>
      </c>
      <c r="U215" s="184" t="str">
        <f>INDEX('Policy Characteristics'!O:O,MATCH(PolicyLevers!$C215,'Policy Characteristics'!$C:$C,0))</f>
        <v>EIAE</v>
      </c>
    </row>
    <row r="216" spans="1:21" s="184" customFormat="1" x14ac:dyDescent="0.25">
      <c r="A216" s="352" t="str">
        <f>INDEX('Policy Characteristics'!A:A,MATCH(PolicyLevers!$C216,'Policy Characteristics'!$C:$C,0))</f>
        <v>Electricity Supply</v>
      </c>
      <c r="B216" s="356" t="str">
        <f>INDEX('Policy Characteristics'!B:B,MATCH(PolicyLevers!$C216,'Policy Characteristics'!$C:$C,0))</f>
        <v>Change Electricity Imports</v>
      </c>
      <c r="C216" s="191" t="str">
        <f t="shared" si="17"/>
        <v>Percent Change in Electricity Imports</v>
      </c>
      <c r="D216" s="193" t="s">
        <v>606</v>
      </c>
      <c r="E216" s="186"/>
      <c r="F216" s="193" t="s">
        <v>607</v>
      </c>
      <c r="G216" s="193"/>
      <c r="H216" s="185">
        <v>535</v>
      </c>
      <c r="I216" s="358" t="s">
        <v>332</v>
      </c>
      <c r="J216" s="191" t="str">
        <f>INDEX('Policy Characteristics'!D:D,MATCH(PolicyLevers!$C216,'Policy Characteristics'!$C:$C,0))</f>
        <v>Electricity Imports and Exports</v>
      </c>
      <c r="K216" s="191" t="str">
        <f>INDEX('Policy Characteristics'!E:E,MATCH(PolicyLevers!$C216,'Policy Characteristics'!$C:$C,0))</f>
        <v>elec change imports</v>
      </c>
      <c r="L216" s="192">
        <f>INDEX('Policy Characteristics'!F:F,MATCH(PolicyLevers!$C216,'Policy Characteristics'!$C:$C,0))</f>
        <v>-0.5</v>
      </c>
      <c r="M216" s="192">
        <f>INDEX('Policy Characteristics'!G:G,MATCH(PolicyLevers!$C216,'Policy Characteristics'!$C:$C,0))</f>
        <v>1</v>
      </c>
      <c r="N216" s="253">
        <f>INDEX('Policy Characteristics'!H:H,MATCH(PolicyLevers!$C216,'Policy Characteristics'!$C:$C,0))</f>
        <v>0.02</v>
      </c>
      <c r="O216" s="191" t="str">
        <f>INDEX('Policy Characteristics'!I:I,MATCH(PolicyLevers!$C216,'Policy Characteristics'!$C:$C,0))</f>
        <v>% change in imports</v>
      </c>
      <c r="P216" s="188" t="str">
        <f>INDEX('Policy Characteristics'!J:J,MATCH(PolicyLevers!$C216,'Policy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Massachusetts increased by 0%.//**Natural Gas Nonpeaker : **From 2010-2018, electricity exports in  Massachusetts increased by 0%.//**Nuclear : **From 2010-2018, electricity exports in  Massachusetts increased by 0%.//**Hydro : **From 2010-2018, electricity exports in  Massachusetts increased by 0%.//**Onshore Wind : **From 2010-2018, electricity exports in  Massachusetts increased by 0%.//**Solar PV : **From 2010-2018, electricity exports in  Massachusetts increased by 0%.//**Biomass : **From 2010-2018, electricity exports in  Massachusetts increased by 0%.//**Petroleum : **From 2010-2018, electricity exports in  Massachusetts increased by 0%.</v>
      </c>
      <c r="Q216" s="191" t="str">
        <f>INDEX('Policy Characteristics'!K:K,MATCH(PolicyLevers!$C216,'Policy Characteristics'!$C:$C,0))</f>
        <v>electricity-sector-main.html#elec-imports</v>
      </c>
      <c r="R216" s="191" t="str">
        <f>INDEX('Policy Characteristics'!L:L,MATCH(PolicyLevers!$C216,'Policy Characteristics'!$C:$C,0))</f>
        <v>electricity-imports-exports.html</v>
      </c>
      <c r="S216" s="226" t="str">
        <f>INDEX('Policy Characteristics'!M:M,MATCH(PolicyLevers!$C216,'Policy Characteristics'!$C:$C,0))</f>
        <v>Energy Information Administation.  2016.  Electric Power Annual.  Table 2.13.</v>
      </c>
      <c r="T216" s="193">
        <f>INDEX('Policy Characteristics'!N:N,MATCH(PolicyLevers!$C216,'Policy Characteristics'!$C:$C,0))</f>
        <v>0</v>
      </c>
      <c r="U216" s="184" t="str">
        <f>INDEX('Policy Characteristics'!O:O,MATCH(PolicyLevers!$C216,'Policy Characteristics'!$C:$C,0))</f>
        <v>EIAE</v>
      </c>
    </row>
    <row r="217" spans="1:21" s="184" customFormat="1" x14ac:dyDescent="0.25">
      <c r="A217" s="352" t="str">
        <f>INDEX('Policy Characteristics'!A:A,MATCH(PolicyLevers!$C217,'Policy Characteristics'!$C:$C,0))</f>
        <v>Electricity Supply</v>
      </c>
      <c r="B217" s="356" t="str">
        <f>INDEX('Policy Characteristics'!B:B,MATCH(PolicyLevers!$C217,'Policy Characteristics'!$C:$C,0))</f>
        <v>Change Electricity Imports</v>
      </c>
      <c r="C217" s="191" t="str">
        <f t="shared" si="17"/>
        <v>Percent Change in Electricity Imports</v>
      </c>
      <c r="D217" s="193" t="s">
        <v>608</v>
      </c>
      <c r="E217" s="186"/>
      <c r="F217" s="193" t="s">
        <v>609</v>
      </c>
      <c r="G217" s="193"/>
      <c r="H217" s="185">
        <v>536</v>
      </c>
      <c r="I217" s="358" t="s">
        <v>332</v>
      </c>
      <c r="J217" s="191" t="str">
        <f>INDEX('Policy Characteristics'!D:D,MATCH(PolicyLevers!$C217,'Policy Characteristics'!$C:$C,0))</f>
        <v>Electricity Imports and Exports</v>
      </c>
      <c r="K217" s="191" t="str">
        <f>INDEX('Policy Characteristics'!E:E,MATCH(PolicyLevers!$C217,'Policy Characteristics'!$C:$C,0))</f>
        <v>elec change imports</v>
      </c>
      <c r="L217" s="192">
        <f>INDEX('Policy Characteristics'!F:F,MATCH(PolicyLevers!$C217,'Policy Characteristics'!$C:$C,0))</f>
        <v>-0.5</v>
      </c>
      <c r="M217" s="192">
        <f>INDEX('Policy Characteristics'!G:G,MATCH(PolicyLevers!$C217,'Policy Characteristics'!$C:$C,0))</f>
        <v>1</v>
      </c>
      <c r="N217" s="253">
        <f>INDEX('Policy Characteristics'!H:H,MATCH(PolicyLevers!$C217,'Policy Characteristics'!$C:$C,0))</f>
        <v>0.02</v>
      </c>
      <c r="O217" s="191" t="str">
        <f>INDEX('Policy Characteristics'!I:I,MATCH(PolicyLevers!$C217,'Policy Characteristics'!$C:$C,0))</f>
        <v>% change in imports</v>
      </c>
      <c r="P217" s="188" t="str">
        <f>INDEX('Policy Characteristics'!J:J,MATCH(PolicyLevers!$C217,'Policy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Massachusetts increased by 0%.//**Natural Gas Nonpeaker : **From 2010-2018, electricity exports in  Massachusetts increased by 0%.//**Nuclear : **From 2010-2018, electricity exports in  Massachusetts increased by 0%.//**Hydro : **From 2010-2018, electricity exports in  Massachusetts increased by 0%.//**Onshore Wind : **From 2010-2018, electricity exports in  Massachusetts increased by 0%.//**Solar PV : **From 2010-2018, electricity exports in  Massachusetts increased by 0%.//**Biomass : **From 2010-2018, electricity exports in  Massachusetts increased by 0%.//**Petroleum : **From 2010-2018, electricity exports in  Massachusetts increased by 0%.</v>
      </c>
      <c r="Q217" s="191" t="str">
        <f>INDEX('Policy Characteristics'!K:K,MATCH(PolicyLevers!$C217,'Policy Characteristics'!$C:$C,0))</f>
        <v>electricity-sector-main.html#elec-imports</v>
      </c>
      <c r="R217" s="191" t="str">
        <f>INDEX('Policy Characteristics'!L:L,MATCH(PolicyLevers!$C217,'Policy Characteristics'!$C:$C,0))</f>
        <v>electricity-imports-exports.html</v>
      </c>
      <c r="S217" s="226" t="str">
        <f>INDEX('Policy Characteristics'!M:M,MATCH(PolicyLevers!$C217,'Policy Characteristics'!$C:$C,0))</f>
        <v>Energy Information Administation.  2016.  Electric Power Annual.  Table 2.13.</v>
      </c>
      <c r="T217" s="193">
        <f>INDEX('Policy Characteristics'!N:N,MATCH(PolicyLevers!$C217,'Policy Characteristics'!$C:$C,0))</f>
        <v>0</v>
      </c>
      <c r="U217" s="184" t="str">
        <f>INDEX('Policy Characteristics'!O:O,MATCH(PolicyLevers!$C217,'Policy Characteristics'!$C:$C,0))</f>
        <v>EIAE</v>
      </c>
    </row>
    <row r="218" spans="1:21" s="184" customFormat="1" x14ac:dyDescent="0.25">
      <c r="A218" s="352" t="str">
        <f>INDEX('Policy Characteristics'!A:A,MATCH(PolicyLevers!$C218,'Policy Characteristics'!$C:$C,0))</f>
        <v>Electricity Supply</v>
      </c>
      <c r="B218" s="356" t="str">
        <f>INDEX('Policy Characteristics'!B:B,MATCH(PolicyLevers!$C218,'Policy Characteristics'!$C:$C,0))</f>
        <v>Change Electricity Imports</v>
      </c>
      <c r="C218" s="191" t="str">
        <f t="shared" si="17"/>
        <v>Percent Change in Electricity Imports</v>
      </c>
      <c r="D218" s="193" t="s">
        <v>611</v>
      </c>
      <c r="E218" s="186"/>
      <c r="F218" s="193" t="s">
        <v>612</v>
      </c>
      <c r="G218" s="193"/>
      <c r="H218" s="185">
        <v>537</v>
      </c>
      <c r="I218" s="358" t="s">
        <v>332</v>
      </c>
      <c r="J218" s="191" t="str">
        <f>INDEX('Policy Characteristics'!D:D,MATCH(PolicyLevers!$C218,'Policy Characteristics'!$C:$C,0))</f>
        <v>Electricity Imports and Exports</v>
      </c>
      <c r="K218" s="191" t="str">
        <f>INDEX('Policy Characteristics'!E:E,MATCH(PolicyLevers!$C218,'Policy Characteristics'!$C:$C,0))</f>
        <v>elec change imports</v>
      </c>
      <c r="L218" s="192">
        <f>INDEX('Policy Characteristics'!F:F,MATCH(PolicyLevers!$C218,'Policy Characteristics'!$C:$C,0))</f>
        <v>-0.5</v>
      </c>
      <c r="M218" s="192">
        <f>INDEX('Policy Characteristics'!G:G,MATCH(PolicyLevers!$C218,'Policy Characteristics'!$C:$C,0))</f>
        <v>1</v>
      </c>
      <c r="N218" s="253">
        <f>INDEX('Policy Characteristics'!H:H,MATCH(PolicyLevers!$C218,'Policy Characteristics'!$C:$C,0))</f>
        <v>0.02</v>
      </c>
      <c r="O218" s="191" t="str">
        <f>INDEX('Policy Characteristics'!I:I,MATCH(PolicyLevers!$C218,'Policy Characteristics'!$C:$C,0))</f>
        <v>% change in imports</v>
      </c>
      <c r="P218" s="188" t="str">
        <f>INDEX('Policy Characteristics'!J:J,MATCH(PolicyLevers!$C218,'Policy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Massachusetts increased by 0%.//**Natural Gas Nonpeaker : **From 2010-2018, electricity exports in  Massachusetts increased by 0%.//**Nuclear : **From 2010-2018, electricity exports in  Massachusetts increased by 0%.//**Hydro : **From 2010-2018, electricity exports in  Massachusetts increased by 0%.//**Onshore Wind : **From 2010-2018, electricity exports in  Massachusetts increased by 0%.//**Solar PV : **From 2010-2018, electricity exports in  Massachusetts increased by 0%.//**Biomass : **From 2010-2018, electricity exports in  Massachusetts increased by 0%.//**Petroleum : **From 2010-2018, electricity exports in  Massachusetts increased by 0%.</v>
      </c>
      <c r="Q218" s="191" t="str">
        <f>INDEX('Policy Characteristics'!K:K,MATCH(PolicyLevers!$C218,'Policy Characteristics'!$C:$C,0))</f>
        <v>electricity-sector-main.html#elec-imports</v>
      </c>
      <c r="R218" s="191" t="str">
        <f>INDEX('Policy Characteristics'!L:L,MATCH(PolicyLevers!$C218,'Policy Characteristics'!$C:$C,0))</f>
        <v>electricity-imports-exports.html</v>
      </c>
      <c r="S218" s="226" t="str">
        <f>INDEX('Policy Characteristics'!M:M,MATCH(PolicyLevers!$C218,'Policy Characteristics'!$C:$C,0))</f>
        <v>Energy Information Administation.  2016.  Electric Power Annual.  Table 2.13.</v>
      </c>
      <c r="T218" s="193">
        <f>INDEX('Policy Characteristics'!N:N,MATCH(PolicyLevers!$C218,'Policy Characteristics'!$C:$C,0))</f>
        <v>0</v>
      </c>
      <c r="U218" s="184" t="str">
        <f>INDEX('Policy Characteristics'!O:O,MATCH(PolicyLevers!$C218,'Policy Characteristics'!$C:$C,0))</f>
        <v>EIAE</v>
      </c>
    </row>
    <row r="219" spans="1:21" s="184" customFormat="1" x14ac:dyDescent="0.25">
      <c r="A219" s="352" t="str">
        <f>INDEX('Policy Characteristics'!A:A,MATCH(PolicyLevers!$C219,'Policy Characteristics'!$C:$C,0))</f>
        <v>Electricity Supply</v>
      </c>
      <c r="B219" s="356" t="str">
        <f>INDEX('Policy Characteristics'!B:B,MATCH(PolicyLevers!$C219,'Policy Characteristics'!$C:$C,0))</f>
        <v>Change Electricity Imports</v>
      </c>
      <c r="C219" s="191" t="str">
        <f t="shared" si="17"/>
        <v>Percent Change in Electricity Imports</v>
      </c>
      <c r="D219" s="193" t="s">
        <v>613</v>
      </c>
      <c r="E219" s="186"/>
      <c r="F219" s="193" t="s">
        <v>614</v>
      </c>
      <c r="G219" s="193"/>
      <c r="H219" s="185">
        <v>538</v>
      </c>
      <c r="I219" s="358" t="s">
        <v>332</v>
      </c>
      <c r="J219" s="191" t="str">
        <f>INDEX('Policy Characteristics'!D:D,MATCH(PolicyLevers!$C219,'Policy Characteristics'!$C:$C,0))</f>
        <v>Electricity Imports and Exports</v>
      </c>
      <c r="K219" s="191" t="str">
        <f>INDEX('Policy Characteristics'!E:E,MATCH(PolicyLevers!$C219,'Policy Characteristics'!$C:$C,0))</f>
        <v>elec change imports</v>
      </c>
      <c r="L219" s="192">
        <f>INDEX('Policy Characteristics'!F:F,MATCH(PolicyLevers!$C219,'Policy Characteristics'!$C:$C,0))</f>
        <v>-0.5</v>
      </c>
      <c r="M219" s="192">
        <f>INDEX('Policy Characteristics'!G:G,MATCH(PolicyLevers!$C219,'Policy Characteristics'!$C:$C,0))</f>
        <v>1</v>
      </c>
      <c r="N219" s="253">
        <f>INDEX('Policy Characteristics'!H:H,MATCH(PolicyLevers!$C219,'Policy Characteristics'!$C:$C,0))</f>
        <v>0.02</v>
      </c>
      <c r="O219" s="191" t="str">
        <f>INDEX('Policy Characteristics'!I:I,MATCH(PolicyLevers!$C219,'Policy Characteristics'!$C:$C,0))</f>
        <v>% change in imports</v>
      </c>
      <c r="P219" s="188" t="str">
        <f>INDEX('Policy Characteristics'!J:J,MATCH(PolicyLevers!$C219,'Policy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Massachusetts increased by 0%.//**Natural Gas Nonpeaker : **From 2010-2018, electricity exports in  Massachusetts increased by 0%.//**Nuclear : **From 2010-2018, electricity exports in  Massachusetts increased by 0%.//**Hydro : **From 2010-2018, electricity exports in  Massachusetts increased by 0%.//**Onshore Wind : **From 2010-2018, electricity exports in  Massachusetts increased by 0%.//**Solar PV : **From 2010-2018, electricity exports in  Massachusetts increased by 0%.//**Biomass : **From 2010-2018, electricity exports in  Massachusetts increased by 0%.//**Petroleum : **From 2010-2018, electricity exports in  Massachusetts increased by 0%.</v>
      </c>
      <c r="Q219" s="191" t="str">
        <f>INDEX('Policy Characteristics'!K:K,MATCH(PolicyLevers!$C219,'Policy Characteristics'!$C:$C,0))</f>
        <v>electricity-sector-main.html#elec-imports</v>
      </c>
      <c r="R219" s="191" t="str">
        <f>INDEX('Policy Characteristics'!L:L,MATCH(PolicyLevers!$C219,'Policy Characteristics'!$C:$C,0))</f>
        <v>electricity-imports-exports.html</v>
      </c>
      <c r="S219" s="226" t="str">
        <f>INDEX('Policy Characteristics'!M:M,MATCH(PolicyLevers!$C219,'Policy Characteristics'!$C:$C,0))</f>
        <v>Energy Information Administation.  2016.  Electric Power Annual.  Table 2.13.</v>
      </c>
      <c r="T219" s="193">
        <f>INDEX('Policy Characteristics'!N:N,MATCH(PolicyLevers!$C219,'Policy Characteristics'!$C:$C,0))</f>
        <v>0</v>
      </c>
      <c r="U219" s="184" t="str">
        <f>INDEX('Policy Characteristics'!O:O,MATCH(PolicyLevers!$C219,'Policy Characteristics'!$C:$C,0))</f>
        <v>EIAE</v>
      </c>
    </row>
    <row r="220" spans="1:21" s="184" customFormat="1" x14ac:dyDescent="0.25">
      <c r="A220" s="352" t="str">
        <f>INDEX('Policy Characteristics'!A:A,MATCH(PolicyLevers!$C220,'Policy Characteristics'!$C:$C,0))</f>
        <v>Electricity Supply</v>
      </c>
      <c r="B220" s="356" t="str">
        <f>INDEX('Policy Characteristics'!B:B,MATCH(PolicyLevers!$C220,'Policy Characteristics'!$C:$C,0))</f>
        <v>Change Electricity Imports</v>
      </c>
      <c r="C220" s="191" t="str">
        <f t="shared" si="17"/>
        <v>Percent Change in Electricity Imports</v>
      </c>
      <c r="D220" s="193" t="s">
        <v>615</v>
      </c>
      <c r="E220" s="186"/>
      <c r="F220" s="193" t="s">
        <v>616</v>
      </c>
      <c r="G220" s="193"/>
      <c r="H220" s="185">
        <v>539</v>
      </c>
      <c r="I220" s="358" t="s">
        <v>332</v>
      </c>
      <c r="J220" s="191" t="str">
        <f>INDEX('Policy Characteristics'!D:D,MATCH(PolicyLevers!$C220,'Policy Characteristics'!$C:$C,0))</f>
        <v>Electricity Imports and Exports</v>
      </c>
      <c r="K220" s="191" t="str">
        <f>INDEX('Policy Characteristics'!E:E,MATCH(PolicyLevers!$C220,'Policy Characteristics'!$C:$C,0))</f>
        <v>elec change imports</v>
      </c>
      <c r="L220" s="192">
        <f>INDEX('Policy Characteristics'!F:F,MATCH(PolicyLevers!$C220,'Policy Characteristics'!$C:$C,0))</f>
        <v>-0.5</v>
      </c>
      <c r="M220" s="192">
        <f>INDEX('Policy Characteristics'!G:G,MATCH(PolicyLevers!$C220,'Policy Characteristics'!$C:$C,0))</f>
        <v>1</v>
      </c>
      <c r="N220" s="253">
        <f>INDEX('Policy Characteristics'!H:H,MATCH(PolicyLevers!$C220,'Policy Characteristics'!$C:$C,0))</f>
        <v>0.02</v>
      </c>
      <c r="O220" s="191" t="str">
        <f>INDEX('Policy Characteristics'!I:I,MATCH(PolicyLevers!$C220,'Policy Characteristics'!$C:$C,0))</f>
        <v>% change in imports</v>
      </c>
      <c r="P220" s="188" t="str">
        <f>INDEX('Policy Characteristics'!J:J,MATCH(PolicyLevers!$C220,'Policy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Massachusetts increased by 0%.//**Natural Gas Nonpeaker : **From 2010-2018, electricity exports in  Massachusetts increased by 0%.//**Nuclear : **From 2010-2018, electricity exports in  Massachusetts increased by 0%.//**Hydro : **From 2010-2018, electricity exports in  Massachusetts increased by 0%.//**Onshore Wind : **From 2010-2018, electricity exports in  Massachusetts increased by 0%.//**Solar PV : **From 2010-2018, electricity exports in  Massachusetts increased by 0%.//**Biomass : **From 2010-2018, electricity exports in  Massachusetts increased by 0%.//**Petroleum : **From 2010-2018, electricity exports in  Massachusetts increased by 0%.</v>
      </c>
      <c r="Q220" s="191" t="str">
        <f>INDEX('Policy Characteristics'!K:K,MATCH(PolicyLevers!$C220,'Policy Characteristics'!$C:$C,0))</f>
        <v>electricity-sector-main.html#elec-imports</v>
      </c>
      <c r="R220" s="191" t="str">
        <f>INDEX('Policy Characteristics'!L:L,MATCH(PolicyLevers!$C220,'Policy Characteristics'!$C:$C,0))</f>
        <v>electricity-imports-exports.html</v>
      </c>
      <c r="S220" s="226" t="str">
        <f>INDEX('Policy Characteristics'!M:M,MATCH(PolicyLevers!$C220,'Policy Characteristics'!$C:$C,0))</f>
        <v>Energy Information Administation.  2016.  Electric Power Annual.  Table 2.13.</v>
      </c>
      <c r="T220" s="193">
        <f>INDEX('Policy Characteristics'!N:N,MATCH(PolicyLevers!$C220,'Policy Characteristics'!$C:$C,0))</f>
        <v>0</v>
      </c>
      <c r="U220" s="184" t="str">
        <f>INDEX('Policy Characteristics'!O:O,MATCH(PolicyLevers!$C220,'Policy Characteristics'!$C:$C,0))</f>
        <v>EIAE</v>
      </c>
    </row>
    <row r="221" spans="1:21" s="184" customFormat="1" x14ac:dyDescent="0.25">
      <c r="A221" s="352" t="str">
        <f>INDEX('Policy Characteristics'!A:A,MATCH(PolicyLevers!$C221,'Policy Characteristics'!$C:$C,0))</f>
        <v>Electricity Supply</v>
      </c>
      <c r="B221" s="356" t="str">
        <f>INDEX('Policy Characteristics'!B:B,MATCH(PolicyLevers!$C221,'Policy Characteristics'!$C:$C,0))</f>
        <v>Change Electricity Imports</v>
      </c>
      <c r="C221" s="191" t="str">
        <f t="shared" si="17"/>
        <v>Percent Change in Electricity Imports</v>
      </c>
      <c r="D221" s="193" t="s">
        <v>617</v>
      </c>
      <c r="E221" s="186"/>
      <c r="F221" s="193" t="s">
        <v>618</v>
      </c>
      <c r="G221" s="193"/>
      <c r="H221" s="185">
        <v>540</v>
      </c>
      <c r="I221" s="358" t="s">
        <v>332</v>
      </c>
      <c r="J221" s="191" t="str">
        <f>INDEX('Policy Characteristics'!D:D,MATCH(PolicyLevers!$C221,'Policy Characteristics'!$C:$C,0))</f>
        <v>Electricity Imports and Exports</v>
      </c>
      <c r="K221" s="191" t="str">
        <f>INDEX('Policy Characteristics'!E:E,MATCH(PolicyLevers!$C221,'Policy Characteristics'!$C:$C,0))</f>
        <v>elec change imports</v>
      </c>
      <c r="L221" s="192">
        <f>INDEX('Policy Characteristics'!F:F,MATCH(PolicyLevers!$C221,'Policy Characteristics'!$C:$C,0))</f>
        <v>-0.5</v>
      </c>
      <c r="M221" s="192">
        <f>INDEX('Policy Characteristics'!G:G,MATCH(PolicyLevers!$C221,'Policy Characteristics'!$C:$C,0))</f>
        <v>1</v>
      </c>
      <c r="N221" s="253">
        <f>INDEX('Policy Characteristics'!H:H,MATCH(PolicyLevers!$C221,'Policy Characteristics'!$C:$C,0))</f>
        <v>0.02</v>
      </c>
      <c r="O221" s="191" t="str">
        <f>INDEX('Policy Characteristics'!I:I,MATCH(PolicyLevers!$C221,'Policy Characteristics'!$C:$C,0))</f>
        <v>% change in imports</v>
      </c>
      <c r="P221" s="188" t="str">
        <f>INDEX('Policy Characteristics'!J:J,MATCH(PolicyLevers!$C221,'Policy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Massachusetts increased by 0%.//**Natural Gas Nonpeaker : **From 2010-2018, electricity exports in  Massachusetts increased by 0%.//**Nuclear : **From 2010-2018, electricity exports in  Massachusetts increased by 0%.//**Hydro : **From 2010-2018, electricity exports in  Massachusetts increased by 0%.//**Onshore Wind : **From 2010-2018, electricity exports in  Massachusetts increased by 0%.//**Solar PV : **From 2010-2018, electricity exports in  Massachusetts increased by 0%.//**Biomass : **From 2010-2018, electricity exports in  Massachusetts increased by 0%.//**Petroleum : **From 2010-2018, electricity exports in  Massachusetts increased by 0%.</v>
      </c>
      <c r="Q221" s="191" t="str">
        <f>INDEX('Policy Characteristics'!K:K,MATCH(PolicyLevers!$C221,'Policy Characteristics'!$C:$C,0))</f>
        <v>electricity-sector-main.html#elec-imports</v>
      </c>
      <c r="R221" s="191" t="str">
        <f>INDEX('Policy Characteristics'!L:L,MATCH(PolicyLevers!$C221,'Policy Characteristics'!$C:$C,0))</f>
        <v>electricity-imports-exports.html</v>
      </c>
      <c r="S221" s="226" t="str">
        <f>INDEX('Policy Characteristics'!M:M,MATCH(PolicyLevers!$C221,'Policy Characteristics'!$C:$C,0))</f>
        <v>Energy Information Administation.  2016.  Electric Power Annual.  Table 2.13.</v>
      </c>
      <c r="T221" s="193">
        <f>INDEX('Policy Characteristics'!N:N,MATCH(PolicyLevers!$C221,'Policy Characteristics'!$C:$C,0))</f>
        <v>0</v>
      </c>
      <c r="U221" s="184" t="str">
        <f>INDEX('Policy Characteristics'!O:O,MATCH(PolicyLevers!$C221,'Policy Characteristics'!$C:$C,0))</f>
        <v>EIAE</v>
      </c>
    </row>
    <row r="222" spans="1:21" x14ac:dyDescent="0.25">
      <c r="A222" s="352" t="str">
        <f>INDEX('Policy Characteristics'!A:A,MATCH(PolicyLevers!$C222,'Policy Characteristics'!$C:$C,0))</f>
        <v>Electricity Supply</v>
      </c>
      <c r="B222" s="357" t="str">
        <f>INDEX('Policy Characteristics'!B:B,MATCH(PolicyLevers!$C222,'Policy Characteristics'!$C:$C,0))</f>
        <v>Non BAU Guaranteed Dispatch</v>
      </c>
      <c r="C222" s="183" t="s">
        <v>648</v>
      </c>
      <c r="D222" s="186"/>
      <c r="E222" s="186"/>
      <c r="F222" s="186"/>
      <c r="G222" s="186"/>
      <c r="H222" s="43">
        <v>619</v>
      </c>
      <c r="I222" s="358" t="s">
        <v>332</v>
      </c>
      <c r="J222" s="183" t="str">
        <f>INDEX('Policy Characteristics'!D:D,MATCH(PolicyLevers!$C222,'Policy Characteristics'!$C:$C,0))</f>
        <v>Non BAU Guaranteed Dispatch</v>
      </c>
      <c r="K222" s="183" t="str">
        <f>INDEX('Policy Characteristics'!E:E,MATCH(PolicyLevers!$C222,'Policy Characteristics'!$C:$C,0))</f>
        <v>elec non BAU guaranteed dispatch</v>
      </c>
      <c r="L222" s="183">
        <f>INDEX('Policy Characteristics'!F:F,MATCH(PolicyLevers!$C222,'Policy Characteristics'!$C:$C,0))</f>
        <v>0</v>
      </c>
      <c r="M222" s="183">
        <f>INDEX('Policy Characteristics'!G:G,MATCH(PolicyLevers!$C222,'Policy Characteristics'!$C:$C,0))</f>
        <v>0</v>
      </c>
      <c r="N222" s="183">
        <f>INDEX('Policy Characteristics'!H:H,MATCH(PolicyLevers!$C222,'Policy Characteristics'!$C:$C,0))</f>
        <v>0</v>
      </c>
      <c r="O222" s="186">
        <f>INDEX('Policy Characteristics'!I:I,MATCH(PolicyLevers!$C222,'Policy Characteristics'!$C:$C,0))</f>
        <v>0</v>
      </c>
      <c r="P222" s="188" t="str">
        <f>INDEX('Policy Characteristics'!J:J,MATCH(PolicyLevers!$C222,'Policy Characteristics'!$C:$C,0))</f>
        <v>**Description:**0</v>
      </c>
      <c r="Q222" s="186">
        <f>INDEX('Policy Characteristics'!K:K,MATCH(PolicyLevers!$C222,'Policy Characteristics'!$C:$C,0))</f>
        <v>0</v>
      </c>
      <c r="R222" s="193">
        <f>INDEX('Policy Characteristics'!L:L,MATCH(PolicyLevers!$C222,'Policy Characteristics'!$C:$C,0))</f>
        <v>0</v>
      </c>
      <c r="S222" s="207">
        <f>INDEX('Policy Characteristics'!M:M,MATCH(PolicyLevers!$C222,'Policy Characteristics'!$C:$C,0))</f>
        <v>0</v>
      </c>
      <c r="T222" s="186">
        <f>INDEX('Policy Characteristics'!N:N,MATCH(PolicyLevers!$C222,'Policy Characteristics'!$C:$C,0))</f>
        <v>0</v>
      </c>
      <c r="U222" s="183">
        <f>INDEX('Policy Characteristics'!O:O,MATCH(PolicyLevers!$C222,'Policy Characteristics'!$C:$C,0))</f>
        <v>0</v>
      </c>
    </row>
    <row r="223" spans="1:21" x14ac:dyDescent="0.25">
      <c r="A223" s="352" t="str">
        <f>INDEX('Policy Characteristics'!A:A,MATCH(PolicyLevers!$C223,'Policy Characteristics'!$C:$C,0))</f>
        <v>Electricity Supply</v>
      </c>
      <c r="B223" s="357" t="str">
        <f>INDEX('Policy Characteristics'!B:B,MATCH(PolicyLevers!$C223,'Policy Characteristics'!$C:$C,0))</f>
        <v>Demand Response</v>
      </c>
      <c r="C223" s="183" t="s">
        <v>651</v>
      </c>
      <c r="D223" s="186"/>
      <c r="E223" s="186"/>
      <c r="F223" s="186"/>
      <c r="G223" s="186"/>
      <c r="H223" s="43">
        <v>30</v>
      </c>
      <c r="I223" s="358" t="s">
        <v>310</v>
      </c>
      <c r="J223" s="183" t="str">
        <f>INDEX('Policy Characteristics'!D:D,MATCH(PolicyLevers!$C223,'Policy Characteristics'!$C:$C,0))</f>
        <v>Demand Response</v>
      </c>
      <c r="K223" s="183" t="str">
        <f>INDEX('Policy Characteristics'!E:E,MATCH(PolicyLevers!$C223,'Policy Characteristics'!$C:$C,0))</f>
        <v>elec demand response</v>
      </c>
      <c r="L223" s="205">
        <f>INDEX('Policy Characteristics'!F:F,MATCH(PolicyLevers!$C223,'Policy Characteristics'!$C:$C,0))</f>
        <v>0</v>
      </c>
      <c r="M223" s="206">
        <f>INDEX('Policy Characteristics'!G:G,MATCH(PolicyLevers!$C223,'Policy Characteristics'!$C:$C,0))</f>
        <v>1</v>
      </c>
      <c r="N223" s="206">
        <f>INDEX('Policy Characteristics'!H:H,MATCH(PolicyLevers!$C223,'Policy Characteristics'!$C:$C,0))</f>
        <v>0.01</v>
      </c>
      <c r="O223" s="186" t="str">
        <f>INDEX('Policy Characteristics'!I:I,MATCH(PolicyLevers!$C223,'Policy Characteristics'!$C:$C,0))</f>
        <v>% of potential achieved</v>
      </c>
      <c r="P223" s="220" t="str">
        <f>INDEX('Policy Characteristics'!J:J,MATCH(PolicyLevers!$C223,'Policy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Massachusetts, a 100% setting provides for an additional 0 MW of demand response capacity in 2050 (on top of a BAU quantity of 0 MW).</v>
      </c>
      <c r="Q223" s="186" t="str">
        <f>INDEX('Policy Characteristics'!K:K,MATCH(PolicyLevers!$C223,'Policy Characteristics'!$C:$C,0))</f>
        <v>electricity-sector-main.html#dr</v>
      </c>
      <c r="R223" s="193" t="str">
        <f>INDEX('Policy Characteristics'!L:L,MATCH(PolicyLevers!$C223,'Policy Characteristics'!$C:$C,0))</f>
        <v>demand-response.html</v>
      </c>
      <c r="S223" s="207" t="str">
        <f>INDEX('Policy Characteristics'!M:M,MATCH(PolicyLevers!$C223,'Policy Characteristics'!$C:$C,0))</f>
        <v>Calculated from model data; see the relevant variable(s) in the InputData folder for source information.</v>
      </c>
      <c r="T223" s="186">
        <f>INDEX('Policy Characteristics'!N:N,MATCH(PolicyLevers!$C223,'Policy Characteristics'!$C:$C,0))</f>
        <v>0</v>
      </c>
      <c r="U223" s="183" t="str">
        <f>INDEX('Policy Characteristics'!O:O,MATCH(PolicyLevers!$C223,'Policy Characteristics'!$C:$C,0))</f>
        <v>DRC</v>
      </c>
    </row>
    <row r="224" spans="1:21" x14ac:dyDescent="0.25">
      <c r="A224" s="352" t="str">
        <f>INDEX('Policy Characteristics'!A:A,MATCH(PolicyLevers!$C224,'Policy Characteristics'!$C:$C,0))</f>
        <v>Electricity Supply</v>
      </c>
      <c r="B224" s="357" t="str">
        <f>INDEX('Policy Characteristics'!B:B,MATCH(PolicyLevers!$C224,'Policy Characteristics'!$C:$C,0))</f>
        <v>Early Retirement of Power Plants</v>
      </c>
      <c r="C224" s="183" t="s">
        <v>657</v>
      </c>
      <c r="D224" s="186" t="s">
        <v>578</v>
      </c>
      <c r="E224" s="186"/>
      <c r="F224" s="186" t="s">
        <v>579</v>
      </c>
      <c r="G224" s="186"/>
      <c r="H224" s="43">
        <v>31</v>
      </c>
      <c r="I224" s="358" t="s">
        <v>310</v>
      </c>
      <c r="J224" s="183" t="str">
        <f>INDEX('Policy Characteristics'!D:D,MATCH(PolicyLevers!$C224,'Policy Characteristics'!$C:$C,0))</f>
        <v>Early Retirement of Power Plants</v>
      </c>
      <c r="K224" s="183" t="str">
        <f>INDEX('Policy Characteristics'!E:E,MATCH(PolicyLevers!$C224,'Policy Characteristics'!$C:$C,0))</f>
        <v>elec early retirement</v>
      </c>
      <c r="L224" s="227">
        <f>INDEX('Policy Characteristics'!F:F,MATCH(PolicyLevers!$C224,'Policy Characteristics'!$C:$C,0))</f>
        <v>0</v>
      </c>
      <c r="M224" s="227">
        <f>INDEX('Policy Characteristics'!G:G,MATCH(PolicyLevers!$C224,'Policy Characteristics'!$C:$C,0))</f>
        <v>25000</v>
      </c>
      <c r="N224" s="227">
        <f>INDEX('Policy Characteristics'!H:H,MATCH(PolicyLevers!$C224,'Policy Characteristics'!$C:$C,0))</f>
        <v>500</v>
      </c>
      <c r="O224" s="186" t="str">
        <f>INDEX('Policy Characteristics'!I:I,MATCH(PolicyLevers!$C224,'Policy Characteristics'!$C:$C,0))</f>
        <v>MW/year</v>
      </c>
      <c r="P224" s="220" t="str">
        <f>INDEX('Policy Characteristics'!J:J,MATCH(PolicyLevers!$C224,'Policy Characteristics'!$C:$C,0))</f>
        <v>**Description:** This policy causes the specified quantity of otherwise non-retiring capacity of the selected type(s) to be retired each year. // **Guidance for setting values: **//**Hard Coal : **The EIA projects that  Massachusetts will retire 0 MW of coal by 2050.  Massachusetts currently has 0 MW of coal capacity.//**Natural Gas Nonpeaker : **The EIA projects that  Massachusetts will retire 0 MW of gas non-peaking plants by 2050.  Massachusetts currently has 0MW of natural gas non-peaking capacity.//**Nuclear : **The EIA projects that  Massachusetts will retire 0 MW of nuclear capacity by 2050.  Massachusetts currently has 0 MW of nuclear capacity.//**Natural Gas Peaker : **The EIA projects that  Massachusetts will retire 0 MW of natural gas peaker capacity by 2050.  Massachusetts currently has 0 MW of natural gas peaker capacity.//**Lignite : **The EIA projects that  Massachusetts will retire 0 MW of natural gas peaker capacity by 2050.  Massachusetts currently has 0 MW of natural gas peaker capacity.</v>
      </c>
      <c r="Q224" s="186" t="str">
        <f>INDEX('Policy Characteristics'!K:K,MATCH(PolicyLevers!$C224,'Policy Characteristics'!$C:$C,0))</f>
        <v>electricity-sector-main.html#early-ret</v>
      </c>
      <c r="R224" s="193" t="str">
        <f>INDEX('Policy Characteristics'!L:L,MATCH(PolicyLevers!$C224,'Policy Characteristics'!$C:$C,0))</f>
        <v>early-retirement-of-power-plants.html</v>
      </c>
      <c r="S224" s="207" t="str">
        <f>INDEX('Policy Characteristics'!M:M,MATCH(PolicyLevers!$C224,'Policy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4" s="186" t="str">
        <f>INDEX('Policy Characteristics'!N:N,MATCH(PolicyLevers!$C224,'Policy Characteristics'!$C:$C,0))</f>
        <v>The Brattle Group, 2012, "Potential Coal Plant Retirements: 2012 Update," http://greatlakeslegalfoundation.org/wwcms/wp-content/uploads/documents/regulatory/TrainWreck/12Oct15_BrattleStudy.pdf, Page 8, Table 4</v>
      </c>
      <c r="U224" s="183" t="str">
        <f>INDEX('Policy Characteristics'!O:O,MATCH(PolicyLevers!$C224,'Policy Characteristics'!$C:$C,0))</f>
        <v>BCRBQ - auto update</v>
      </c>
    </row>
    <row r="225" spans="1:21" x14ac:dyDescent="0.25">
      <c r="A225" s="352" t="str">
        <f>INDEX('Policy Characteristics'!A:A,MATCH(PolicyLevers!$C225,'Policy Characteristics'!$C:$C,0))</f>
        <v>Electricity Supply</v>
      </c>
      <c r="B225" s="356" t="str">
        <f>INDEX('Policy Characteristics'!B:B,MATCH(PolicyLevers!$C225,'Policy Characteristics'!$C:$C,0))</f>
        <v>Early Retirement of Power Plants</v>
      </c>
      <c r="C225" s="191" t="str">
        <f t="shared" ref="C225:C239" si="18">C$224</f>
        <v>Annual Additional Capacity Retired due to Early Retirement Policy</v>
      </c>
      <c r="D225" s="193" t="s">
        <v>585</v>
      </c>
      <c r="E225" s="186"/>
      <c r="F225" s="193" t="s">
        <v>586</v>
      </c>
      <c r="G225" s="186"/>
      <c r="H225" s="43">
        <v>620</v>
      </c>
      <c r="I225" s="358" t="s">
        <v>310</v>
      </c>
      <c r="J225" s="191" t="str">
        <f>INDEX('Policy Characteristics'!D:D,MATCH(PolicyLevers!$C225,'Policy Characteristics'!$C:$C,0))</f>
        <v>Early Retirement of Power Plants</v>
      </c>
      <c r="K225" s="191" t="str">
        <f>INDEX('Policy Characteristics'!E:E,MATCH(PolicyLevers!$C225,'Policy Characteristics'!$C:$C,0))</f>
        <v>elec early retirement</v>
      </c>
      <c r="L225" s="228">
        <f>INDEX('Policy Characteristics'!F:F,MATCH(PolicyLevers!$C225,'Policy Characteristics'!$C:$C,0))</f>
        <v>0</v>
      </c>
      <c r="M225" s="228">
        <f>INDEX('Policy Characteristics'!G:G,MATCH(PolicyLevers!$C225,'Policy Characteristics'!$C:$C,0))</f>
        <v>25000</v>
      </c>
      <c r="N225" s="228">
        <f>INDEX('Policy Characteristics'!H:H,MATCH(PolicyLevers!$C225,'Policy Characteristics'!$C:$C,0))</f>
        <v>500</v>
      </c>
      <c r="O225" s="228" t="str">
        <f>INDEX('Policy Characteristics'!I:I,MATCH(PolicyLevers!$C225,'Policy Characteristics'!$C:$C,0))</f>
        <v>MW/year</v>
      </c>
      <c r="P225" s="220" t="str">
        <f>INDEX('Policy Characteristics'!J:J,MATCH(PolicyLevers!$C225,'Policy Characteristics'!$C:$C,0))</f>
        <v>**Description:** This policy causes the specified quantity of otherwise non-retiring capacity of the selected type(s) to be retired each year. // **Guidance for setting values: **//**Hard Coal : **The EIA projects that  Massachusetts will retire 0 MW of coal by 2050.  Massachusetts currently has 0 MW of coal capacity.//**Natural Gas Nonpeaker : **The EIA projects that  Massachusetts will retire 0 MW of gas non-peaking plants by 2050.  Massachusetts currently has 0MW of natural gas non-peaking capacity.//**Nuclear : **The EIA projects that  Massachusetts will retire 0 MW of nuclear capacity by 2050.  Massachusetts currently has 0 MW of nuclear capacity.//**Natural Gas Peaker : **The EIA projects that  Massachusetts will retire 0 MW of natural gas peaker capacity by 2050.  Massachusetts currently has 0 MW of natural gas peaker capacity.//**Lignite : **The EIA projects that  Massachusetts will retire 0 MW of natural gas peaker capacity by 2050.  Massachusetts currently has 0 MW of natural gas peaker capacity.</v>
      </c>
      <c r="Q225" s="186" t="str">
        <f>INDEX('Policy Characteristics'!K:K,MATCH(PolicyLevers!$C225,'Policy Characteristics'!$C:$C,0))</f>
        <v>electricity-sector-main.html#early-ret</v>
      </c>
      <c r="R225" s="193" t="str">
        <f>INDEX('Policy Characteristics'!L:L,MATCH(PolicyLevers!$C225,'Policy Characteristics'!$C:$C,0))</f>
        <v>early-retirement-of-power-plants.html</v>
      </c>
      <c r="S225" s="207" t="str">
        <f>INDEX('Policy Characteristics'!M:M,MATCH(PolicyLevers!$C225,'Policy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5" s="186" t="str">
        <f>INDEX('Policy Characteristics'!N:N,MATCH(PolicyLevers!$C225,'Policy Characteristics'!$C:$C,0))</f>
        <v>The Brattle Group, 2012, "Potential Coal Plant Retirements: 2012 Update," http://greatlakeslegalfoundation.org/wwcms/wp-content/uploads/documents/regulatory/TrainWreck/12Oct15_BrattleStudy.pdf, Page 8, Table 4</v>
      </c>
      <c r="U225" s="183" t="str">
        <f>INDEX('Policy Characteristics'!O:O,MATCH(PolicyLevers!$C225,'Policy Characteristics'!$C:$C,0))</f>
        <v>BCRBQ - auto update</v>
      </c>
    </row>
    <row r="226" spans="1:21" x14ac:dyDescent="0.25">
      <c r="A226" s="352" t="str">
        <f>INDEX('Policy Characteristics'!A:A,MATCH(PolicyLevers!$C226,'Policy Characteristics'!$C:$C,0))</f>
        <v>Electricity Supply</v>
      </c>
      <c r="B226" s="356" t="str">
        <f>INDEX('Policy Characteristics'!B:B,MATCH(PolicyLevers!$C226,'Policy Characteristics'!$C:$C,0))</f>
        <v>Early Retirement of Power Plants</v>
      </c>
      <c r="C226" s="191" t="str">
        <f t="shared" si="18"/>
        <v>Annual Additional Capacity Retired due to Early Retirement Policy</v>
      </c>
      <c r="D226" s="193" t="s">
        <v>588</v>
      </c>
      <c r="E226" s="186"/>
      <c r="F226" s="193" t="s">
        <v>589</v>
      </c>
      <c r="G226" s="186"/>
      <c r="H226" s="43">
        <v>32</v>
      </c>
      <c r="I226" s="358" t="s">
        <v>310</v>
      </c>
      <c r="J226" s="191" t="str">
        <f>INDEX('Policy Characteristics'!D:D,MATCH(PolicyLevers!$C226,'Policy Characteristics'!$C:$C,0))</f>
        <v>Early Retirement of Power Plants</v>
      </c>
      <c r="K226" s="191" t="str">
        <f>INDEX('Policy Characteristics'!E:E,MATCH(PolicyLevers!$C226,'Policy Characteristics'!$C:$C,0))</f>
        <v>elec early retirement</v>
      </c>
      <c r="L226" s="191">
        <f>INDEX('Policy Characteristics'!F:F,MATCH(PolicyLevers!$C226,'Policy Characteristics'!$C:$C,0))</f>
        <v>0</v>
      </c>
      <c r="M226" s="191">
        <f>INDEX('Policy Characteristics'!G:G,MATCH(PolicyLevers!$C226,'Policy Characteristics'!$C:$C,0))</f>
        <v>25000</v>
      </c>
      <c r="N226" s="191">
        <f>INDEX('Policy Characteristics'!H:H,MATCH(PolicyLevers!$C226,'Policy Characteristics'!$C:$C,0))</f>
        <v>500</v>
      </c>
      <c r="O226" s="201" t="str">
        <f>INDEX('Policy Characteristics'!I:I,MATCH(PolicyLevers!$C226,'Policy Characteristics'!$C:$C,0))</f>
        <v>MW/year</v>
      </c>
      <c r="P226" s="220" t="str">
        <f>INDEX('Policy Characteristics'!J:J,MATCH(PolicyLevers!$C226,'Policy Characteristics'!$C:$C,0))</f>
        <v>**Description:** This policy causes the specified quantity of otherwise non-retiring capacity of the selected type(s) to be retired each year. // **Guidance for setting values: **//**Hard Coal : **The EIA projects that  Massachusetts will retire 0 MW of coal by 2050.  Massachusetts currently has 0 MW of coal capacity.//**Natural Gas Nonpeaker : **The EIA projects that  Massachusetts will retire 0 MW of gas non-peaking plants by 2050.  Massachusetts currently has 0MW of natural gas non-peaking capacity.//**Nuclear : **The EIA projects that  Massachusetts will retire 0 MW of nuclear capacity by 2050.  Massachusetts currently has 0 MW of nuclear capacity.//**Natural Gas Peaker : **The EIA projects that  Massachusetts will retire 0 MW of natural gas peaker capacity by 2050.  Massachusetts currently has 0 MW of natural gas peaker capacity.//**Lignite : **The EIA projects that  Massachusetts will retire 0 MW of natural gas peaker capacity by 2050.  Massachusetts currently has 0 MW of natural gas peaker capacity.</v>
      </c>
      <c r="Q226" s="201" t="str">
        <f>INDEX('Policy Characteristics'!K:K,MATCH(PolicyLevers!$C226,'Policy Characteristics'!$C:$C,0))</f>
        <v>electricity-sector-main.html#early-ret</v>
      </c>
      <c r="R226" s="201" t="str">
        <f>INDEX('Policy Characteristics'!L:L,MATCH(PolicyLevers!$C226,'Policy Characteristics'!$C:$C,0))</f>
        <v>early-retirement-of-power-plants.html</v>
      </c>
      <c r="S226" s="207" t="str">
        <f>INDEX('Policy Characteristics'!M:M,MATCH(PolicyLevers!$C226,'Policy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6" s="186" t="str">
        <f>INDEX('Policy Characteristics'!N:N,MATCH(PolicyLevers!$C226,'Policy Characteristics'!$C:$C,0))</f>
        <v>The Brattle Group, 2012, "Potential Coal Plant Retirements: 2012 Update," http://greatlakeslegalfoundation.org/wwcms/wp-content/uploads/documents/regulatory/TrainWreck/12Oct15_BrattleStudy.pdf, Page 8, Table 4</v>
      </c>
      <c r="U226" s="183" t="str">
        <f>INDEX('Policy Characteristics'!O:O,MATCH(PolicyLevers!$C226,'Policy Characteristics'!$C:$C,0))</f>
        <v>BCRBQ - auto update</v>
      </c>
    </row>
    <row r="227" spans="1:21" x14ac:dyDescent="0.25">
      <c r="A227" s="352" t="str">
        <f>INDEX('Policy Characteristics'!A:A,MATCH(PolicyLevers!$C227,'Policy Characteristics'!$C:$C,0))</f>
        <v>Electricity Supply</v>
      </c>
      <c r="B227" s="356" t="str">
        <f>INDEX('Policy Characteristics'!B:B,MATCH(PolicyLevers!$C227,'Policy Characteristics'!$C:$C,0))</f>
        <v>Early Retirement of Power Plants</v>
      </c>
      <c r="C227" s="191" t="str">
        <f t="shared" si="18"/>
        <v>Annual Additional Capacity Retired due to Early Retirement Policy</v>
      </c>
      <c r="D227" s="193" t="s">
        <v>591</v>
      </c>
      <c r="E227" s="186"/>
      <c r="F227" s="193" t="s">
        <v>592</v>
      </c>
      <c r="G227" s="186"/>
      <c r="H227" s="43">
        <v>621</v>
      </c>
      <c r="I227" s="358" t="s">
        <v>332</v>
      </c>
      <c r="J227" s="191" t="str">
        <f>INDEX('Policy Characteristics'!D:D,MATCH(PolicyLevers!$C227,'Policy Characteristics'!$C:$C,0))</f>
        <v>Early Retirement of Power Plants</v>
      </c>
      <c r="K227" s="191" t="str">
        <f>INDEX('Policy Characteristics'!E:E,MATCH(PolicyLevers!$C227,'Policy Characteristics'!$C:$C,0))</f>
        <v>elec early retirement</v>
      </c>
      <c r="L227" s="227">
        <f>INDEX('Policy Characteristics'!F:F,MATCH(PolicyLevers!$C227,'Policy Characteristics'!$C:$C,0))</f>
        <v>0</v>
      </c>
      <c r="M227" s="227">
        <f>INDEX('Policy Characteristics'!G:G,MATCH(PolicyLevers!$C227,'Policy Characteristics'!$C:$C,0))</f>
        <v>25000</v>
      </c>
      <c r="N227" s="227">
        <f>INDEX('Policy Characteristics'!H:H,MATCH(PolicyLevers!$C227,'Policy Characteristics'!$C:$C,0))</f>
        <v>500</v>
      </c>
      <c r="O227" s="186" t="str">
        <f>INDEX('Policy Characteristics'!I:I,MATCH(PolicyLevers!$C227,'Policy Characteristics'!$C:$C,0))</f>
        <v>MW/year</v>
      </c>
      <c r="P227" s="188" t="str">
        <f>INDEX('Policy Characteristics'!J:J,MATCH(PolicyLevers!$C227,'Policy Characteristics'!$C:$C,0))</f>
        <v>**Description:** This policy causes the specified quantity of otherwise non-retiring capacity of the selected type(s) to be retired each year. // **Guidance for setting values: **//**Hard Coal : **The EIA projects that  Massachusetts will retire 0 MW of coal by 2050.  Massachusetts currently has 0 MW of coal capacity.//**Natural Gas Nonpeaker : **The EIA projects that  Massachusetts will retire 0 MW of gas non-peaking plants by 2050.  Massachusetts currently has 0MW of natural gas non-peaking capacity.//**Nuclear : **The EIA projects that  Massachusetts will retire 0 MW of nuclear capacity by 2050.  Massachusetts currently has 0 MW of nuclear capacity.//**Natural Gas Peaker : **The EIA projects that  Massachusetts will retire 0 MW of natural gas peaker capacity by 2050.  Massachusetts currently has 0 MW of natural gas peaker capacity.//**Lignite : **The EIA projects that  Massachusetts will retire 0 MW of natural gas peaker capacity by 2050.  Massachusetts currently has 0 MW of natural gas peaker capacity.</v>
      </c>
      <c r="Q227" s="186" t="str">
        <f>INDEX('Policy Characteristics'!K:K,MATCH(PolicyLevers!$C227,'Policy Characteristics'!$C:$C,0))</f>
        <v>electricity-sector-main.html#early-ret</v>
      </c>
      <c r="R227" s="193" t="str">
        <f>INDEX('Policy Characteristics'!L:L,MATCH(PolicyLevers!$C227,'Policy Characteristics'!$C:$C,0))</f>
        <v>early-retirement-of-power-plants.html</v>
      </c>
      <c r="S227" s="207" t="str">
        <f>INDEX('Policy Characteristics'!M:M,MATCH(PolicyLevers!$C227,'Policy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7" s="186" t="str">
        <f>INDEX('Policy Characteristics'!N:N,MATCH(PolicyLevers!$C227,'Policy Characteristics'!$C:$C,0))</f>
        <v>The Brattle Group, 2012, "Potential Coal Plant Retirements: 2012 Update," http://greatlakeslegalfoundation.org/wwcms/wp-content/uploads/documents/regulatory/TrainWreck/12Oct15_BrattleStudy.pdf, Page 8, Table 4</v>
      </c>
      <c r="U227" s="183" t="str">
        <f>INDEX('Policy Characteristics'!O:O,MATCH(PolicyLevers!$C227,'Policy Characteristics'!$C:$C,0))</f>
        <v>BCRBQ - auto update</v>
      </c>
    </row>
    <row r="228" spans="1:21" x14ac:dyDescent="0.25">
      <c r="A228" s="352" t="str">
        <f>INDEX('Policy Characteristics'!A:A,MATCH(PolicyLevers!$C228,'Policy Characteristics'!$C:$C,0))</f>
        <v>Electricity Supply</v>
      </c>
      <c r="B228" s="356" t="str">
        <f>INDEX('Policy Characteristics'!B:B,MATCH(PolicyLevers!$C228,'Policy Characteristics'!$C:$C,0))</f>
        <v>Early Retirement of Power Plants</v>
      </c>
      <c r="C228" s="191" t="str">
        <f t="shared" si="18"/>
        <v>Annual Additional Capacity Retired due to Early Retirement Policy</v>
      </c>
      <c r="D228" s="193" t="s">
        <v>594</v>
      </c>
      <c r="E228" s="186"/>
      <c r="F228" s="193" t="s">
        <v>595</v>
      </c>
      <c r="G228" s="186"/>
      <c r="H228" s="43">
        <v>622</v>
      </c>
      <c r="I228" s="358" t="s">
        <v>332</v>
      </c>
      <c r="J228" s="191" t="str">
        <f>INDEX('Policy Characteristics'!D:D,MATCH(PolicyLevers!$C228,'Policy Characteristics'!$C:$C,0))</f>
        <v>Early Retirement of Power Plants</v>
      </c>
      <c r="K228" s="191" t="str">
        <f>INDEX('Policy Characteristics'!E:E,MATCH(PolicyLevers!$C228,'Policy Characteristics'!$C:$C,0))</f>
        <v>elec early retirement</v>
      </c>
      <c r="L228" s="227">
        <f>INDEX('Policy Characteristics'!F:F,MATCH(PolicyLevers!$C228,'Policy Characteristics'!$C:$C,0))</f>
        <v>0</v>
      </c>
      <c r="M228" s="227">
        <f>INDEX('Policy Characteristics'!G:G,MATCH(PolicyLevers!$C228,'Policy Characteristics'!$C:$C,0))</f>
        <v>25000</v>
      </c>
      <c r="N228" s="227">
        <f>INDEX('Policy Characteristics'!H:H,MATCH(PolicyLevers!$C228,'Policy Characteristics'!$C:$C,0))</f>
        <v>500</v>
      </c>
      <c r="O228" s="186" t="str">
        <f>INDEX('Policy Characteristics'!I:I,MATCH(PolicyLevers!$C228,'Policy Characteristics'!$C:$C,0))</f>
        <v>MW/year</v>
      </c>
      <c r="P228" s="188" t="str">
        <f>INDEX('Policy Characteristics'!J:J,MATCH(PolicyLevers!$C228,'Policy Characteristics'!$C:$C,0))</f>
        <v>**Description:** This policy causes the specified quantity of otherwise non-retiring capacity of the selected type(s) to be retired each year. // **Guidance for setting values: **//**Hard Coal : **The EIA projects that  Massachusetts will retire 0 MW of coal by 2050.  Massachusetts currently has 0 MW of coal capacity.//**Natural Gas Nonpeaker : **The EIA projects that  Massachusetts will retire 0 MW of gas non-peaking plants by 2050.  Massachusetts currently has 0MW of natural gas non-peaking capacity.//**Nuclear : **The EIA projects that  Massachusetts will retire 0 MW of nuclear capacity by 2050.  Massachusetts currently has 0 MW of nuclear capacity.//**Natural Gas Peaker : **The EIA projects that  Massachusetts will retire 0 MW of natural gas peaker capacity by 2050.  Massachusetts currently has 0 MW of natural gas peaker capacity.//**Lignite : **The EIA projects that  Massachusetts will retire 0 MW of natural gas peaker capacity by 2050.  Massachusetts currently has 0 MW of natural gas peaker capacity.</v>
      </c>
      <c r="Q228" s="186" t="str">
        <f>INDEX('Policy Characteristics'!K:K,MATCH(PolicyLevers!$C228,'Policy Characteristics'!$C:$C,0))</f>
        <v>electricity-sector-main.html#early-ret</v>
      </c>
      <c r="R228" s="193" t="str">
        <f>INDEX('Policy Characteristics'!L:L,MATCH(PolicyLevers!$C228,'Policy Characteristics'!$C:$C,0))</f>
        <v>early-retirement-of-power-plants.html</v>
      </c>
      <c r="S228" s="207" t="str">
        <f>INDEX('Policy Characteristics'!M:M,MATCH(PolicyLevers!$C228,'Policy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8" s="186" t="str">
        <f>INDEX('Policy Characteristics'!N:N,MATCH(PolicyLevers!$C228,'Policy Characteristics'!$C:$C,0))</f>
        <v>The Brattle Group, 2012, "Potential Coal Plant Retirements: 2012 Update," http://greatlakeslegalfoundation.org/wwcms/wp-content/uploads/documents/regulatory/TrainWreck/12Oct15_BrattleStudy.pdf, Page 8, Table 4</v>
      </c>
      <c r="U228" s="183" t="str">
        <f>INDEX('Policy Characteristics'!O:O,MATCH(PolicyLevers!$C228,'Policy Characteristics'!$C:$C,0))</f>
        <v>BCRBQ - auto update</v>
      </c>
    </row>
    <row r="229" spans="1:21" x14ac:dyDescent="0.25">
      <c r="A229" s="352" t="str">
        <f>INDEX('Policy Characteristics'!A:A,MATCH(PolicyLevers!$C229,'Policy Characteristics'!$C:$C,0))</f>
        <v>Electricity Supply</v>
      </c>
      <c r="B229" s="356" t="str">
        <f>INDEX('Policy Characteristics'!B:B,MATCH(PolicyLevers!$C229,'Policy Characteristics'!$C:$C,0))</f>
        <v>Early Retirement of Power Plants</v>
      </c>
      <c r="C229" s="191" t="str">
        <f t="shared" si="18"/>
        <v>Annual Additional Capacity Retired due to Early Retirement Policy</v>
      </c>
      <c r="D229" s="193" t="s">
        <v>596</v>
      </c>
      <c r="E229" s="186"/>
      <c r="F229" s="193" t="s">
        <v>597</v>
      </c>
      <c r="G229" s="186"/>
      <c r="H229" s="43">
        <v>623</v>
      </c>
      <c r="I229" s="358" t="s">
        <v>332</v>
      </c>
      <c r="J229" s="191" t="str">
        <f>INDEX('Policy Characteristics'!D:D,MATCH(PolicyLevers!$C229,'Policy Characteristics'!$C:$C,0))</f>
        <v>Early Retirement of Power Plants</v>
      </c>
      <c r="K229" s="191" t="str">
        <f>INDEX('Policy Characteristics'!E:E,MATCH(PolicyLevers!$C229,'Policy Characteristics'!$C:$C,0))</f>
        <v>elec early retirement</v>
      </c>
      <c r="L229" s="227">
        <f>INDEX('Policy Characteristics'!F:F,MATCH(PolicyLevers!$C229,'Policy Characteristics'!$C:$C,0))</f>
        <v>0</v>
      </c>
      <c r="M229" s="227">
        <f>INDEX('Policy Characteristics'!G:G,MATCH(PolicyLevers!$C229,'Policy Characteristics'!$C:$C,0))</f>
        <v>25000</v>
      </c>
      <c r="N229" s="227">
        <f>INDEX('Policy Characteristics'!H:H,MATCH(PolicyLevers!$C229,'Policy Characteristics'!$C:$C,0))</f>
        <v>500</v>
      </c>
      <c r="O229" s="186" t="str">
        <f>INDEX('Policy Characteristics'!I:I,MATCH(PolicyLevers!$C229,'Policy Characteristics'!$C:$C,0))</f>
        <v>MW/year</v>
      </c>
      <c r="P229" s="188" t="str">
        <f>INDEX('Policy Characteristics'!J:J,MATCH(PolicyLevers!$C229,'Policy Characteristics'!$C:$C,0))</f>
        <v>**Description:** This policy causes the specified quantity of otherwise non-retiring capacity of the selected type(s) to be retired each year. // **Guidance for setting values: **//**Hard Coal : **The EIA projects that  Massachusetts will retire 0 MW of coal by 2050.  Massachusetts currently has 0 MW of coal capacity.//**Natural Gas Nonpeaker : **The EIA projects that  Massachusetts will retire 0 MW of gas non-peaking plants by 2050.  Massachusetts currently has 0MW of natural gas non-peaking capacity.//**Nuclear : **The EIA projects that  Massachusetts will retire 0 MW of nuclear capacity by 2050.  Massachusetts currently has 0 MW of nuclear capacity.//**Natural Gas Peaker : **The EIA projects that  Massachusetts will retire 0 MW of natural gas peaker capacity by 2050.  Massachusetts currently has 0 MW of natural gas peaker capacity.//**Lignite : **The EIA projects that  Massachusetts will retire 0 MW of natural gas peaker capacity by 2050.  Massachusetts currently has 0 MW of natural gas peaker capacity.</v>
      </c>
      <c r="Q229" s="186" t="str">
        <f>INDEX('Policy Characteristics'!K:K,MATCH(PolicyLevers!$C229,'Policy Characteristics'!$C:$C,0))</f>
        <v>electricity-sector-main.html#early-ret</v>
      </c>
      <c r="R229" s="193" t="str">
        <f>INDEX('Policy Characteristics'!L:L,MATCH(PolicyLevers!$C229,'Policy Characteristics'!$C:$C,0))</f>
        <v>early-retirement-of-power-plants.html</v>
      </c>
      <c r="S229" s="207" t="str">
        <f>INDEX('Policy Characteristics'!M:M,MATCH(PolicyLevers!$C229,'Policy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9" s="186" t="str">
        <f>INDEX('Policy Characteristics'!N:N,MATCH(PolicyLevers!$C229,'Policy Characteristics'!$C:$C,0))</f>
        <v>The Brattle Group, 2012, "Potential Coal Plant Retirements: 2012 Update," http://greatlakeslegalfoundation.org/wwcms/wp-content/uploads/documents/regulatory/TrainWreck/12Oct15_BrattleStudy.pdf, Page 8, Table 4</v>
      </c>
      <c r="U229" s="183" t="str">
        <f>INDEX('Policy Characteristics'!O:O,MATCH(PolicyLevers!$C229,'Policy Characteristics'!$C:$C,0))</f>
        <v>BCRBQ - auto update</v>
      </c>
    </row>
    <row r="230" spans="1:21" x14ac:dyDescent="0.25">
      <c r="A230" s="352" t="str">
        <f>INDEX('Policy Characteristics'!A:A,MATCH(PolicyLevers!$C230,'Policy Characteristics'!$C:$C,0))</f>
        <v>Electricity Supply</v>
      </c>
      <c r="B230" s="356" t="str">
        <f>INDEX('Policy Characteristics'!B:B,MATCH(PolicyLevers!$C230,'Policy Characteristics'!$C:$C,0))</f>
        <v>Early Retirement of Power Plants</v>
      </c>
      <c r="C230" s="191" t="str">
        <f t="shared" si="18"/>
        <v>Annual Additional Capacity Retired due to Early Retirement Policy</v>
      </c>
      <c r="D230" s="193" t="s">
        <v>598</v>
      </c>
      <c r="E230" s="186"/>
      <c r="F230" s="193" t="s">
        <v>599</v>
      </c>
      <c r="G230" s="186"/>
      <c r="H230" s="43">
        <v>624</v>
      </c>
      <c r="I230" s="358" t="s">
        <v>332</v>
      </c>
      <c r="J230" s="191" t="str">
        <f>INDEX('Policy Characteristics'!D:D,MATCH(PolicyLevers!$C230,'Policy Characteristics'!$C:$C,0))</f>
        <v>Early Retirement of Power Plants</v>
      </c>
      <c r="K230" s="191" t="str">
        <f>INDEX('Policy Characteristics'!E:E,MATCH(PolicyLevers!$C230,'Policy Characteristics'!$C:$C,0))</f>
        <v>elec early retirement</v>
      </c>
      <c r="L230" s="227">
        <f>INDEX('Policy Characteristics'!F:F,MATCH(PolicyLevers!$C230,'Policy Characteristics'!$C:$C,0))</f>
        <v>0</v>
      </c>
      <c r="M230" s="227">
        <f>INDEX('Policy Characteristics'!G:G,MATCH(PolicyLevers!$C230,'Policy Characteristics'!$C:$C,0))</f>
        <v>25000</v>
      </c>
      <c r="N230" s="227">
        <f>INDEX('Policy Characteristics'!H:H,MATCH(PolicyLevers!$C230,'Policy Characteristics'!$C:$C,0))</f>
        <v>500</v>
      </c>
      <c r="O230" s="186" t="str">
        <f>INDEX('Policy Characteristics'!I:I,MATCH(PolicyLevers!$C230,'Policy Characteristics'!$C:$C,0))</f>
        <v>MW/year</v>
      </c>
      <c r="P230" s="188" t="str">
        <f>INDEX('Policy Characteristics'!J:J,MATCH(PolicyLevers!$C230,'Policy Characteristics'!$C:$C,0))</f>
        <v>**Description:** This policy causes the specified quantity of otherwise non-retiring capacity of the selected type(s) to be retired each year. // **Guidance for setting values: **//**Hard Coal : **The EIA projects that  Massachusetts will retire 0 MW of coal by 2050.  Massachusetts currently has 0 MW of coal capacity.//**Natural Gas Nonpeaker : **The EIA projects that  Massachusetts will retire 0 MW of gas non-peaking plants by 2050.  Massachusetts currently has 0MW of natural gas non-peaking capacity.//**Nuclear : **The EIA projects that  Massachusetts will retire 0 MW of nuclear capacity by 2050.  Massachusetts currently has 0 MW of nuclear capacity.//**Natural Gas Peaker : **The EIA projects that  Massachusetts will retire 0 MW of natural gas peaker capacity by 2050.  Massachusetts currently has 0 MW of natural gas peaker capacity.//**Lignite : **The EIA projects that  Massachusetts will retire 0 MW of natural gas peaker capacity by 2050.  Massachusetts currently has 0 MW of natural gas peaker capacity.</v>
      </c>
      <c r="Q230" s="186" t="str">
        <f>INDEX('Policy Characteristics'!K:K,MATCH(PolicyLevers!$C230,'Policy Characteristics'!$C:$C,0))</f>
        <v>electricity-sector-main.html#early-ret</v>
      </c>
      <c r="R230" s="193" t="str">
        <f>INDEX('Policy Characteristics'!L:L,MATCH(PolicyLevers!$C230,'Policy Characteristics'!$C:$C,0))</f>
        <v>early-retirement-of-power-plants.html</v>
      </c>
      <c r="S230" s="207" t="str">
        <f>INDEX('Policy Characteristics'!M:M,MATCH(PolicyLevers!$C230,'Policy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0" s="186" t="str">
        <f>INDEX('Policy Characteristics'!N:N,MATCH(PolicyLevers!$C230,'Policy Characteristics'!$C:$C,0))</f>
        <v>The Brattle Group, 2012, "Potential Coal Plant Retirements: 2012 Update," http://greatlakeslegalfoundation.org/wwcms/wp-content/uploads/documents/regulatory/TrainWreck/12Oct15_BrattleStudy.pdf, Page 8, Table 4</v>
      </c>
      <c r="U230" s="183" t="str">
        <f>INDEX('Policy Characteristics'!O:O,MATCH(PolicyLevers!$C230,'Policy Characteristics'!$C:$C,0))</f>
        <v>BCRBQ - auto update</v>
      </c>
    </row>
    <row r="231" spans="1:21" x14ac:dyDescent="0.25">
      <c r="A231" s="352" t="str">
        <f>INDEX('Policy Characteristics'!A:A,MATCH(PolicyLevers!$C231,'Policy Characteristics'!$C:$C,0))</f>
        <v>Electricity Supply</v>
      </c>
      <c r="B231" s="356" t="str">
        <f>INDEX('Policy Characteristics'!B:B,MATCH(PolicyLevers!$C231,'Policy Characteristics'!$C:$C,0))</f>
        <v>Early Retirement of Power Plants</v>
      </c>
      <c r="C231" s="191" t="str">
        <f t="shared" si="18"/>
        <v>Annual Additional Capacity Retired due to Early Retirement Policy</v>
      </c>
      <c r="D231" s="193" t="s">
        <v>600</v>
      </c>
      <c r="E231" s="186"/>
      <c r="F231" s="193" t="s">
        <v>601</v>
      </c>
      <c r="G231" s="186"/>
      <c r="H231" s="43">
        <v>625</v>
      </c>
      <c r="I231" s="358" t="s">
        <v>332</v>
      </c>
      <c r="J231" s="191" t="str">
        <f>INDEX('Policy Characteristics'!D:D,MATCH(PolicyLevers!$C231,'Policy Characteristics'!$C:$C,0))</f>
        <v>Early Retirement of Power Plants</v>
      </c>
      <c r="K231" s="191" t="str">
        <f>INDEX('Policy Characteristics'!E:E,MATCH(PolicyLevers!$C231,'Policy Characteristics'!$C:$C,0))</f>
        <v>elec early retirement</v>
      </c>
      <c r="L231" s="227">
        <f>INDEX('Policy Characteristics'!F:F,MATCH(PolicyLevers!$C231,'Policy Characteristics'!$C:$C,0))</f>
        <v>0</v>
      </c>
      <c r="M231" s="227">
        <f>INDEX('Policy Characteristics'!G:G,MATCH(PolicyLevers!$C231,'Policy Characteristics'!$C:$C,0))</f>
        <v>25000</v>
      </c>
      <c r="N231" s="227">
        <f>INDEX('Policy Characteristics'!H:H,MATCH(PolicyLevers!$C231,'Policy Characteristics'!$C:$C,0))</f>
        <v>500</v>
      </c>
      <c r="O231" s="186" t="str">
        <f>INDEX('Policy Characteristics'!I:I,MATCH(PolicyLevers!$C231,'Policy Characteristics'!$C:$C,0))</f>
        <v>MW/year</v>
      </c>
      <c r="P231" s="220" t="str">
        <f>INDEX('Policy Characteristics'!J:J,MATCH(PolicyLevers!$C231,'Policy Characteristics'!$C:$C,0))</f>
        <v>**Description:** This policy causes the specified quantity of otherwise non-retiring capacity of the selected type(s) to be retired each year. // **Guidance for setting values: **//**Hard Coal : **The EIA projects that  Massachusetts will retire 0 MW of coal by 2050.  Massachusetts currently has 0 MW of coal capacity.//**Natural Gas Nonpeaker : **The EIA projects that  Massachusetts will retire 0 MW of gas non-peaking plants by 2050.  Massachusetts currently has 0MW of natural gas non-peaking capacity.//**Nuclear : **The EIA projects that  Massachusetts will retire 0 MW of nuclear capacity by 2050.  Massachusetts currently has 0 MW of nuclear capacity.//**Natural Gas Peaker : **The EIA projects that  Massachusetts will retire 0 MW of natural gas peaker capacity by 2050.  Massachusetts currently has 0 MW of natural gas peaker capacity.//**Lignite : **The EIA projects that  Massachusetts will retire 0 MW of natural gas peaker capacity by 2050.  Massachusetts currently has 0 MW of natural gas peaker capacity.</v>
      </c>
      <c r="Q231" s="186" t="str">
        <f>INDEX('Policy Characteristics'!K:K,MATCH(PolicyLevers!$C231,'Policy Characteristics'!$C:$C,0))</f>
        <v>electricity-sector-main.html#early-ret</v>
      </c>
      <c r="R231" s="193" t="str">
        <f>INDEX('Policy Characteristics'!L:L,MATCH(PolicyLevers!$C231,'Policy Characteristics'!$C:$C,0))</f>
        <v>early-retirement-of-power-plants.html</v>
      </c>
      <c r="S231" s="207" t="str">
        <f>INDEX('Policy Characteristics'!M:M,MATCH(PolicyLevers!$C231,'Policy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1" s="186" t="str">
        <f>INDEX('Policy Characteristics'!N:N,MATCH(PolicyLevers!$C231,'Policy Characteristics'!$C:$C,0))</f>
        <v>The Brattle Group, 2012, "Potential Coal Plant Retirements: 2012 Update," http://greatlakeslegalfoundation.org/wwcms/wp-content/uploads/documents/regulatory/TrainWreck/12Oct15_BrattleStudy.pdf, Page 8, Table 4</v>
      </c>
      <c r="U231" s="183" t="str">
        <f>INDEX('Policy Characteristics'!O:O,MATCH(PolicyLevers!$C231,'Policy Characteristics'!$C:$C,0))</f>
        <v>BCRBQ - auto update</v>
      </c>
    </row>
    <row r="232" spans="1:21" x14ac:dyDescent="0.25">
      <c r="A232" s="352" t="str">
        <f>INDEX('Policy Characteristics'!A:A,MATCH(PolicyLevers!$C232,'Policy Characteristics'!$C:$C,0))</f>
        <v>Electricity Supply</v>
      </c>
      <c r="B232" s="356" t="str">
        <f>INDEX('Policy Characteristics'!B:B,MATCH(PolicyLevers!$C232,'Policy Characteristics'!$C:$C,0))</f>
        <v>Early Retirement of Power Plants</v>
      </c>
      <c r="C232" s="191" t="str">
        <f t="shared" si="18"/>
        <v>Annual Additional Capacity Retired due to Early Retirement Policy</v>
      </c>
      <c r="D232" s="193" t="s">
        <v>602</v>
      </c>
      <c r="E232" s="186"/>
      <c r="F232" s="193" t="s">
        <v>603</v>
      </c>
      <c r="G232" s="186"/>
      <c r="H232" s="43">
        <v>626</v>
      </c>
      <c r="I232" s="358" t="s">
        <v>332</v>
      </c>
      <c r="J232" s="191" t="str">
        <f>INDEX('Policy Characteristics'!D:D,MATCH(PolicyLevers!$C232,'Policy Characteristics'!$C:$C,0))</f>
        <v>Early Retirement of Power Plants</v>
      </c>
      <c r="K232" s="191" t="str">
        <f>INDEX('Policy Characteristics'!E:E,MATCH(PolicyLevers!$C232,'Policy Characteristics'!$C:$C,0))</f>
        <v>elec early retirement</v>
      </c>
      <c r="L232" s="227">
        <f>INDEX('Policy Characteristics'!F:F,MATCH(PolicyLevers!$C232,'Policy Characteristics'!$C:$C,0))</f>
        <v>0</v>
      </c>
      <c r="M232" s="227">
        <f>INDEX('Policy Characteristics'!G:G,MATCH(PolicyLevers!$C232,'Policy Characteristics'!$C:$C,0))</f>
        <v>25000</v>
      </c>
      <c r="N232" s="227">
        <f>INDEX('Policy Characteristics'!H:H,MATCH(PolicyLevers!$C232,'Policy Characteristics'!$C:$C,0))</f>
        <v>500</v>
      </c>
      <c r="O232" s="186" t="str">
        <f>INDEX('Policy Characteristics'!I:I,MATCH(PolicyLevers!$C232,'Policy Characteristics'!$C:$C,0))</f>
        <v>MW/year</v>
      </c>
      <c r="P232" s="188" t="str">
        <f>INDEX('Policy Characteristics'!J:J,MATCH(PolicyLevers!$C232,'Policy Characteristics'!$C:$C,0))</f>
        <v>**Description:** This policy causes the specified quantity of otherwise non-retiring capacity of the selected type(s) to be retired each year. // **Guidance for setting values: **//**Hard Coal : **The EIA projects that  Massachusetts will retire 0 MW of coal by 2050.  Massachusetts currently has 0 MW of coal capacity.//**Natural Gas Nonpeaker : **The EIA projects that  Massachusetts will retire 0 MW of gas non-peaking plants by 2050.  Massachusetts currently has 0MW of natural gas non-peaking capacity.//**Nuclear : **The EIA projects that  Massachusetts will retire 0 MW of nuclear capacity by 2050.  Massachusetts currently has 0 MW of nuclear capacity.//**Natural Gas Peaker : **The EIA projects that  Massachusetts will retire 0 MW of natural gas peaker capacity by 2050.  Massachusetts currently has 0 MW of natural gas peaker capacity.//**Lignite : **The EIA projects that  Massachusetts will retire 0 MW of natural gas peaker capacity by 2050.  Massachusetts currently has 0 MW of natural gas peaker capacity.</v>
      </c>
      <c r="Q232" s="186" t="str">
        <f>INDEX('Policy Characteristics'!K:K,MATCH(PolicyLevers!$C232,'Policy Characteristics'!$C:$C,0))</f>
        <v>electricity-sector-main.html#early-ret</v>
      </c>
      <c r="R232" s="193" t="str">
        <f>INDEX('Policy Characteristics'!L:L,MATCH(PolicyLevers!$C232,'Policy Characteristics'!$C:$C,0))</f>
        <v>early-retirement-of-power-plants.html</v>
      </c>
      <c r="S232" s="207" t="str">
        <f>INDEX('Policy Characteristics'!M:M,MATCH(PolicyLevers!$C232,'Policy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2" s="186" t="str">
        <f>INDEX('Policy Characteristics'!N:N,MATCH(PolicyLevers!$C232,'Policy Characteristics'!$C:$C,0))</f>
        <v>The Brattle Group, 2012, "Potential Coal Plant Retirements: 2012 Update," http://greatlakeslegalfoundation.org/wwcms/wp-content/uploads/documents/regulatory/TrainWreck/12Oct15_BrattleStudy.pdf, Page 8, Table 4</v>
      </c>
      <c r="U232" s="183" t="str">
        <f>INDEX('Policy Characteristics'!O:O,MATCH(PolicyLevers!$C232,'Policy Characteristics'!$C:$C,0))</f>
        <v>BCRBQ - auto update</v>
      </c>
    </row>
    <row r="233" spans="1:21" x14ac:dyDescent="0.25">
      <c r="A233" s="352" t="str">
        <f>INDEX('Policy Characteristics'!A:A,MATCH(PolicyLevers!$C233,'Policy Characteristics'!$C:$C,0))</f>
        <v>Electricity Supply</v>
      </c>
      <c r="B233" s="356" t="str">
        <f>INDEX('Policy Characteristics'!B:B,MATCH(PolicyLevers!$C233,'Policy Characteristics'!$C:$C,0))</f>
        <v>Early Retirement of Power Plants</v>
      </c>
      <c r="C233" s="191" t="str">
        <f t="shared" si="18"/>
        <v>Annual Additional Capacity Retired due to Early Retirement Policy</v>
      </c>
      <c r="D233" s="193" t="s">
        <v>604</v>
      </c>
      <c r="E233" s="186"/>
      <c r="F233" s="193" t="s">
        <v>605</v>
      </c>
      <c r="G233" s="186"/>
      <c r="H233" s="43">
        <v>627</v>
      </c>
      <c r="I233" s="358" t="s">
        <v>332</v>
      </c>
      <c r="J233" s="191" t="str">
        <f>INDEX('Policy Characteristics'!D:D,MATCH(PolicyLevers!$C233,'Policy Characteristics'!$C:$C,0))</f>
        <v>Early Retirement of Power Plants</v>
      </c>
      <c r="K233" s="191" t="str">
        <f>INDEX('Policy Characteristics'!E:E,MATCH(PolicyLevers!$C233,'Policy Characteristics'!$C:$C,0))</f>
        <v>elec early retirement</v>
      </c>
      <c r="L233" s="227">
        <f>INDEX('Policy Characteristics'!F:F,MATCH(PolicyLevers!$C233,'Policy Characteristics'!$C:$C,0))</f>
        <v>0</v>
      </c>
      <c r="M233" s="227">
        <f>INDEX('Policy Characteristics'!G:G,MATCH(PolicyLevers!$C233,'Policy Characteristics'!$C:$C,0))</f>
        <v>25000</v>
      </c>
      <c r="N233" s="227">
        <f>INDEX('Policy Characteristics'!H:H,MATCH(PolicyLevers!$C233,'Policy Characteristics'!$C:$C,0))</f>
        <v>500</v>
      </c>
      <c r="O233" s="186" t="str">
        <f>INDEX('Policy Characteristics'!I:I,MATCH(PolicyLevers!$C233,'Policy Characteristics'!$C:$C,0))</f>
        <v>MW/year</v>
      </c>
      <c r="P233" s="220" t="str">
        <f>INDEX('Policy Characteristics'!J:J,MATCH(PolicyLevers!$C233,'Policy Characteristics'!$C:$C,0))</f>
        <v>**Description:** This policy causes the specified quantity of otherwise non-retiring capacity of the selected type(s) to be retired each year. // **Guidance for setting values: **//**Hard Coal : **The EIA projects that  Massachusetts will retire 0 MW of coal by 2050.  Massachusetts currently has 0 MW of coal capacity.//**Natural Gas Nonpeaker : **The EIA projects that  Massachusetts will retire 0 MW of gas non-peaking plants by 2050.  Massachusetts currently has 0MW of natural gas non-peaking capacity.//**Nuclear : **The EIA projects that  Massachusetts will retire 0 MW of nuclear capacity by 2050.  Massachusetts currently has 0 MW of nuclear capacity.//**Natural Gas Peaker : **The EIA projects that  Massachusetts will retire 0 MW of natural gas peaker capacity by 2050.  Massachusetts currently has 0 MW of natural gas peaker capacity.//**Lignite : **The EIA projects that  Massachusetts will retire 0 MW of natural gas peaker capacity by 2050.  Massachusetts currently has 0 MW of natural gas peaker capacity.</v>
      </c>
      <c r="Q233" s="186" t="str">
        <f>INDEX('Policy Characteristics'!K:K,MATCH(PolicyLevers!$C233,'Policy Characteristics'!$C:$C,0))</f>
        <v>electricity-sector-main.html#early-ret</v>
      </c>
      <c r="R233" s="193" t="str">
        <f>INDEX('Policy Characteristics'!L:L,MATCH(PolicyLevers!$C233,'Policy Characteristics'!$C:$C,0))</f>
        <v>early-retirement-of-power-plants.html</v>
      </c>
      <c r="S233" s="207" t="str">
        <f>INDEX('Policy Characteristics'!M:M,MATCH(PolicyLevers!$C233,'Policy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3" s="186" t="str">
        <f>INDEX('Policy Characteristics'!N:N,MATCH(PolicyLevers!$C233,'Policy Characteristics'!$C:$C,0))</f>
        <v>The Brattle Group, 2012, "Potential Coal Plant Retirements: 2012 Update," http://greatlakeslegalfoundation.org/wwcms/wp-content/uploads/documents/regulatory/TrainWreck/12Oct15_BrattleStudy.pdf, Page 8, Table 4</v>
      </c>
      <c r="U233" s="183" t="str">
        <f>INDEX('Policy Characteristics'!O:O,MATCH(PolicyLevers!$C233,'Policy Characteristics'!$C:$C,0))</f>
        <v>BCRBQ - auto update</v>
      </c>
    </row>
    <row r="234" spans="1:21" x14ac:dyDescent="0.25">
      <c r="A234" s="352" t="str">
        <f>INDEX('Policy Characteristics'!A:A,MATCH(PolicyLevers!$C234,'Policy Characteristics'!$C:$C,0))</f>
        <v>Electricity Supply</v>
      </c>
      <c r="B234" s="356" t="str">
        <f>INDEX('Policy Characteristics'!B:B,MATCH(PolicyLevers!$C234,'Policy Characteristics'!$C:$C,0))</f>
        <v>Early Retirement of Power Plants</v>
      </c>
      <c r="C234" s="191" t="str">
        <f t="shared" si="18"/>
        <v>Annual Additional Capacity Retired due to Early Retirement Policy</v>
      </c>
      <c r="D234" s="193" t="s">
        <v>606</v>
      </c>
      <c r="E234" s="186"/>
      <c r="F234" s="193" t="s">
        <v>607</v>
      </c>
      <c r="G234" s="186"/>
      <c r="H234" s="43">
        <v>628</v>
      </c>
      <c r="I234" s="358" t="s">
        <v>310</v>
      </c>
      <c r="J234" s="191" t="str">
        <f>INDEX('Policy Characteristics'!D:D,MATCH(PolicyLevers!$C234,'Policy Characteristics'!$C:$C,0))</f>
        <v>Early Retirement of Power Plants</v>
      </c>
      <c r="K234" s="191" t="str">
        <f>INDEX('Policy Characteristics'!E:E,MATCH(PolicyLevers!$C234,'Policy Characteristics'!$C:$C,0))</f>
        <v>elec early retirement</v>
      </c>
      <c r="L234" s="228">
        <f>INDEX('Policy Characteristics'!F:F,MATCH(PolicyLevers!$C234,'Policy Characteristics'!$C:$C,0))</f>
        <v>0</v>
      </c>
      <c r="M234" s="228">
        <f>INDEX('Policy Characteristics'!G:G,MATCH(PolicyLevers!$C234,'Policy Characteristics'!$C:$C,0))</f>
        <v>25000</v>
      </c>
      <c r="N234" s="228">
        <f>INDEX('Policy Characteristics'!H:H,MATCH(PolicyLevers!$C234,'Policy Characteristics'!$C:$C,0))</f>
        <v>500</v>
      </c>
      <c r="O234" s="228" t="str">
        <f>INDEX('Policy Characteristics'!I:I,MATCH(PolicyLevers!$C234,'Policy Characteristics'!$C:$C,0))</f>
        <v>MW/year</v>
      </c>
      <c r="P234" s="220" t="str">
        <f>INDEX('Policy Characteristics'!J:J,MATCH(PolicyLevers!$C234,'Policy Characteristics'!$C:$C,0))</f>
        <v>**Description:** This policy causes the specified quantity of otherwise non-retiring capacity of the selected type(s) to be retired each year. // **Guidance for setting values: **//**Hard Coal : **The EIA projects that  Massachusetts will retire 0 MW of coal by 2050.  Massachusetts currently has 0 MW of coal capacity.//**Natural Gas Nonpeaker : **The EIA projects that  Massachusetts will retire 0 MW of gas non-peaking plants by 2050.  Massachusetts currently has 0MW of natural gas non-peaking capacity.//**Nuclear : **The EIA projects that  Massachusetts will retire 0 MW of nuclear capacity by 2050.  Massachusetts currently has 0 MW of nuclear capacity.//**Natural Gas Peaker : **The EIA projects that  Massachusetts will retire 0 MW of natural gas peaker capacity by 2050.  Massachusetts currently has 0 MW of natural gas peaker capacity.//**Lignite : **The EIA projects that  Massachusetts will retire 0 MW of natural gas peaker capacity by 2050.  Massachusetts currently has 0 MW of natural gas peaker capacity.</v>
      </c>
      <c r="Q234" s="186" t="str">
        <f>INDEX('Policy Characteristics'!K:K,MATCH(PolicyLevers!$C234,'Policy Characteristics'!$C:$C,0))</f>
        <v>electricity-sector-main.html#early-ret</v>
      </c>
      <c r="R234" s="193" t="str">
        <f>INDEX('Policy Characteristics'!L:L,MATCH(PolicyLevers!$C234,'Policy Characteristics'!$C:$C,0))</f>
        <v>early-retirement-of-power-plants.html</v>
      </c>
      <c r="S234" s="207" t="str">
        <f>INDEX('Policy Characteristics'!M:M,MATCH(PolicyLevers!$C234,'Policy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4" s="186" t="str">
        <f>INDEX('Policy Characteristics'!N:N,MATCH(PolicyLevers!$C234,'Policy Characteristics'!$C:$C,0))</f>
        <v>The Brattle Group, 2012, "Potential Coal Plant Retirements: 2012 Update," http://greatlakeslegalfoundation.org/wwcms/wp-content/uploads/documents/regulatory/TrainWreck/12Oct15_BrattleStudy.pdf, Page 8, Table 4</v>
      </c>
      <c r="U234" s="183" t="str">
        <f>INDEX('Policy Characteristics'!O:O,MATCH(PolicyLevers!$C234,'Policy Characteristics'!$C:$C,0))</f>
        <v>BCRBQ - auto update</v>
      </c>
    </row>
    <row r="235" spans="1:21" x14ac:dyDescent="0.25">
      <c r="A235" s="352" t="str">
        <f>INDEX('Policy Characteristics'!A:A,MATCH(PolicyLevers!$C235,'Policy Characteristics'!$C:$C,0))</f>
        <v>Electricity Supply</v>
      </c>
      <c r="B235" s="356" t="str">
        <f>INDEX('Policy Characteristics'!B:B,MATCH(PolicyLevers!$C235,'Policy Characteristics'!$C:$C,0))</f>
        <v>Early Retirement of Power Plants</v>
      </c>
      <c r="C235" s="191" t="str">
        <f t="shared" si="18"/>
        <v>Annual Additional Capacity Retired due to Early Retirement Policy</v>
      </c>
      <c r="D235" s="193" t="s">
        <v>608</v>
      </c>
      <c r="E235" s="186"/>
      <c r="F235" s="193" t="s">
        <v>609</v>
      </c>
      <c r="G235" s="186"/>
      <c r="H235" s="43">
        <v>590</v>
      </c>
      <c r="I235" s="358" t="s">
        <v>310</v>
      </c>
      <c r="J235" s="191" t="str">
        <f>INDEX('Policy Characteristics'!D:D,MATCH(PolicyLevers!$C235,'Policy Characteristics'!$C:$C,0))</f>
        <v>Early Retirement of Power Plants</v>
      </c>
      <c r="K235" s="191" t="str">
        <f>INDEX('Policy Characteristics'!E:E,MATCH(PolicyLevers!$C235,'Policy Characteristics'!$C:$C,0))</f>
        <v>elec early retirement</v>
      </c>
      <c r="L235" s="184">
        <f>INDEX('Policy Characteristics'!F:F,MATCH(PolicyLevers!$C235,'Policy Characteristics'!$C:$C,0))</f>
        <v>0</v>
      </c>
      <c r="M235" s="184">
        <f>INDEX('Policy Characteristics'!G:G,MATCH(PolicyLevers!$C235,'Policy Characteristics'!$C:$C,0))</f>
        <v>25000</v>
      </c>
      <c r="N235" s="184">
        <f>INDEX('Policy Characteristics'!H:H,MATCH(PolicyLevers!$C235,'Policy Characteristics'!$C:$C,0))</f>
        <v>500</v>
      </c>
      <c r="O235" s="201" t="str">
        <f>INDEX('Policy Characteristics'!I:I,MATCH(PolicyLevers!$C235,'Policy Characteristics'!$C:$C,0))</f>
        <v>MW/year</v>
      </c>
      <c r="P235" s="220" t="str">
        <f>INDEX('Policy Characteristics'!J:J,MATCH(PolicyLevers!$C235,'Policy Characteristics'!$C:$C,0))</f>
        <v>**Description:** This policy causes the specified quantity of otherwise non-retiring capacity of the selected type(s) to be retired each year. // **Guidance for setting values: **//**Hard Coal : **The EIA projects that  Massachusetts will retire 0 MW of coal by 2050.  Massachusetts currently has 0 MW of coal capacity.//**Natural Gas Nonpeaker : **The EIA projects that  Massachusetts will retire 0 MW of gas non-peaking plants by 2050.  Massachusetts currently has 0MW of natural gas non-peaking capacity.//**Nuclear : **The EIA projects that  Massachusetts will retire 0 MW of nuclear capacity by 2050.  Massachusetts currently has 0 MW of nuclear capacity.//**Natural Gas Peaker : **The EIA projects that  Massachusetts will retire 0 MW of natural gas peaker capacity by 2050.  Massachusetts currently has 0 MW of natural gas peaker capacity.//**Lignite : **The EIA projects that  Massachusetts will retire 0 MW of natural gas peaker capacity by 2050.  Massachusetts currently has 0 MW of natural gas peaker capacity.</v>
      </c>
      <c r="Q235" s="201" t="str">
        <f>INDEX('Policy Characteristics'!K:K,MATCH(PolicyLevers!$C235,'Policy Characteristics'!$C:$C,0))</f>
        <v>electricity-sector-main.html#early-ret</v>
      </c>
      <c r="R235" s="201" t="str">
        <f>INDEX('Policy Characteristics'!L:L,MATCH(PolicyLevers!$C235,'Policy Characteristics'!$C:$C,0))</f>
        <v>early-retirement-of-power-plants.html</v>
      </c>
      <c r="S235" s="207" t="str">
        <f>INDEX('Policy Characteristics'!M:M,MATCH(PolicyLevers!$C235,'Policy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5" s="186" t="str">
        <f>INDEX('Policy Characteristics'!N:N,MATCH(PolicyLevers!$C235,'Policy Characteristics'!$C:$C,0))</f>
        <v>The Brattle Group, 2012, "Potential Coal Plant Retirements: 2012 Update," http://greatlakeslegalfoundation.org/wwcms/wp-content/uploads/documents/regulatory/TrainWreck/12Oct15_BrattleStudy.pdf, Page 8, Table 4</v>
      </c>
      <c r="U235" s="183" t="str">
        <f>INDEX('Policy Characteristics'!O:O,MATCH(PolicyLevers!$C235,'Policy Characteristics'!$C:$C,0))</f>
        <v>BCRBQ - auto update</v>
      </c>
    </row>
    <row r="236" spans="1:21" x14ac:dyDescent="0.25">
      <c r="A236" s="352" t="str">
        <f>INDEX('Policy Characteristics'!A:A,MATCH(PolicyLevers!$C236,'Policy Characteristics'!$C:$C,0))</f>
        <v>Electricity Supply</v>
      </c>
      <c r="B236" s="356" t="str">
        <f>INDEX('Policy Characteristics'!B:B,MATCH(PolicyLevers!$C236,'Policy Characteristics'!$C:$C,0))</f>
        <v>Early Retirement of Power Plants</v>
      </c>
      <c r="C236" s="191" t="str">
        <f t="shared" si="18"/>
        <v>Annual Additional Capacity Retired due to Early Retirement Policy</v>
      </c>
      <c r="D236" s="193" t="s">
        <v>611</v>
      </c>
      <c r="E236" s="186"/>
      <c r="F236" s="193" t="s">
        <v>612</v>
      </c>
      <c r="G236" s="186"/>
      <c r="H236" s="43">
        <v>629</v>
      </c>
      <c r="I236" s="358" t="s">
        <v>332</v>
      </c>
      <c r="J236" s="191" t="str">
        <f>INDEX('Policy Characteristics'!D:D,MATCH(PolicyLevers!$C236,'Policy Characteristics'!$C:$C,0))</f>
        <v>Early Retirement of Power Plants</v>
      </c>
      <c r="K236" s="191" t="str">
        <f>INDEX('Policy Characteristics'!E:E,MATCH(PolicyLevers!$C236,'Policy Characteristics'!$C:$C,0))</f>
        <v>elec early retirement</v>
      </c>
      <c r="L236" s="192">
        <f>INDEX('Policy Characteristics'!F:F,MATCH(PolicyLevers!$C236,'Policy Characteristics'!$C:$C,0))</f>
        <v>0</v>
      </c>
      <c r="M236" s="192">
        <f>INDEX('Policy Characteristics'!G:G,MATCH(PolicyLevers!$C236,'Policy Characteristics'!$C:$C,0))</f>
        <v>25000</v>
      </c>
      <c r="N236" s="253">
        <f>INDEX('Policy Characteristics'!H:H,MATCH(PolicyLevers!$C236,'Policy Characteristics'!$C:$C,0))</f>
        <v>500</v>
      </c>
      <c r="O236" s="201" t="str">
        <f>INDEX('Policy Characteristics'!I:I,MATCH(PolicyLevers!$C236,'Policy Characteristics'!$C:$C,0))</f>
        <v>MW/year</v>
      </c>
      <c r="P236" s="188" t="str">
        <f>INDEX('Policy Characteristics'!J:J,MATCH(PolicyLevers!$C236,'Policy Characteristics'!$C:$C,0))</f>
        <v>**Description:** This policy causes the specified quantity of otherwise non-retiring capacity of the selected type(s) to be retired each year. // **Guidance for setting values: **//**Hard Coal : **The EIA projects that  Massachusetts will retire 0 MW of coal by 2050.  Massachusetts currently has 0 MW of coal capacity.//**Natural Gas Nonpeaker : **The EIA projects that  Massachusetts will retire 0 MW of gas non-peaking plants by 2050.  Massachusetts currently has 0MW of natural gas non-peaking capacity.//**Nuclear : **The EIA projects that  Massachusetts will retire 0 MW of nuclear capacity by 2050.  Massachusetts currently has 0 MW of nuclear capacity.//**Natural Gas Peaker : **The EIA projects that  Massachusetts will retire 0 MW of natural gas peaker capacity by 2050.  Massachusetts currently has 0 MW of natural gas peaker capacity.//**Lignite : **The EIA projects that  Massachusetts will retire 0 MW of natural gas peaker capacity by 2050.  Massachusetts currently has 0 MW of natural gas peaker capacity.</v>
      </c>
      <c r="Q236" s="186" t="str">
        <f>INDEX('Policy Characteristics'!K:K,MATCH(PolicyLevers!$C236,'Policy Characteristics'!$C:$C,0))</f>
        <v>electricity-sector-main.html#early-ret</v>
      </c>
      <c r="R236" s="193" t="str">
        <f>INDEX('Policy Characteristics'!L:L,MATCH(PolicyLevers!$C236,'Policy Characteristics'!$C:$C,0))</f>
        <v>early-retirement-of-power-plants.html</v>
      </c>
      <c r="S236" s="207" t="str">
        <f>INDEX('Policy Characteristics'!M:M,MATCH(PolicyLevers!$C236,'Policy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6" s="186" t="str">
        <f>INDEX('Policy Characteristics'!N:N,MATCH(PolicyLevers!$C236,'Policy Characteristics'!$C:$C,0))</f>
        <v>The Brattle Group, 2012, "Potential Coal Plant Retirements: 2012 Update," http://greatlakeslegalfoundation.org/wwcms/wp-content/uploads/documents/regulatory/TrainWreck/12Oct15_BrattleStudy.pdf, Page 8, Table 4</v>
      </c>
      <c r="U236" s="183" t="str">
        <f>INDEX('Policy Characteristics'!O:O,MATCH(PolicyLevers!$C236,'Policy Characteristics'!$C:$C,0))</f>
        <v>BCRBQ - auto update</v>
      </c>
    </row>
    <row r="237" spans="1:21" x14ac:dyDescent="0.25">
      <c r="A237" s="352" t="str">
        <f>INDEX('Policy Characteristics'!A:A,MATCH(PolicyLevers!$C237,'Policy Characteristics'!$C:$C,0))</f>
        <v>Electricity Supply</v>
      </c>
      <c r="B237" s="356" t="str">
        <f>INDEX('Policy Characteristics'!B:B,MATCH(PolicyLevers!$C237,'Policy Characteristics'!$C:$C,0))</f>
        <v>Early Retirement of Power Plants</v>
      </c>
      <c r="C237" s="191" t="str">
        <f t="shared" si="18"/>
        <v>Annual Additional Capacity Retired due to Early Retirement Policy</v>
      </c>
      <c r="D237" s="193" t="s">
        <v>613</v>
      </c>
      <c r="E237" s="186"/>
      <c r="F237" s="193" t="s">
        <v>614</v>
      </c>
      <c r="G237" s="186"/>
      <c r="H237" s="43">
        <v>630</v>
      </c>
      <c r="I237" s="358" t="s">
        <v>332</v>
      </c>
      <c r="J237" s="191" t="str">
        <f>INDEX('Policy Characteristics'!D:D,MATCH(PolicyLevers!$C237,'Policy Characteristics'!$C:$C,0))</f>
        <v>Early Retirement of Power Plants</v>
      </c>
      <c r="K237" s="191" t="str">
        <f>INDEX('Policy Characteristics'!E:E,MATCH(PolicyLevers!$C237,'Policy Characteristics'!$C:$C,0))</f>
        <v>elec early retirement</v>
      </c>
      <c r="L237" s="192">
        <f>INDEX('Policy Characteristics'!F:F,MATCH(PolicyLevers!$C237,'Policy Characteristics'!$C:$C,0))</f>
        <v>0</v>
      </c>
      <c r="M237" s="192">
        <f>INDEX('Policy Characteristics'!G:G,MATCH(PolicyLevers!$C237,'Policy Characteristics'!$C:$C,0))</f>
        <v>25000</v>
      </c>
      <c r="N237" s="253">
        <f>INDEX('Policy Characteristics'!H:H,MATCH(PolicyLevers!$C237,'Policy Characteristics'!$C:$C,0))</f>
        <v>500</v>
      </c>
      <c r="O237" s="201" t="str">
        <f>INDEX('Policy Characteristics'!I:I,MATCH(PolicyLevers!$C237,'Policy Characteristics'!$C:$C,0))</f>
        <v>MW/year</v>
      </c>
      <c r="P237" s="188" t="str">
        <f>INDEX('Policy Characteristics'!J:J,MATCH(PolicyLevers!$C237,'Policy Characteristics'!$C:$C,0))</f>
        <v>**Description:** This policy causes the specified quantity of otherwise non-retiring capacity of the selected type(s) to be retired each year. // **Guidance for setting values: **//**Hard Coal : **The EIA projects that  Massachusetts will retire 0 MW of coal by 2050.  Massachusetts currently has 0 MW of coal capacity.//**Natural Gas Nonpeaker : **The EIA projects that  Massachusetts will retire 0 MW of gas non-peaking plants by 2050.  Massachusetts currently has 0MW of natural gas non-peaking capacity.//**Nuclear : **The EIA projects that  Massachusetts will retire 0 MW of nuclear capacity by 2050.  Massachusetts currently has 0 MW of nuclear capacity.//**Natural Gas Peaker : **The EIA projects that  Massachusetts will retire 0 MW of natural gas peaker capacity by 2050.  Massachusetts currently has 0 MW of natural gas peaker capacity.//**Lignite : **The EIA projects that  Massachusetts will retire 0 MW of natural gas peaker capacity by 2050.  Massachusetts currently has 0 MW of natural gas peaker capacity.</v>
      </c>
      <c r="Q237" s="186" t="str">
        <f>INDEX('Policy Characteristics'!K:K,MATCH(PolicyLevers!$C237,'Policy Characteristics'!$C:$C,0))</f>
        <v>electricity-sector-main.html#early-ret</v>
      </c>
      <c r="R237" s="193" t="str">
        <f>INDEX('Policy Characteristics'!L:L,MATCH(PolicyLevers!$C237,'Policy Characteristics'!$C:$C,0))</f>
        <v>early-retirement-of-power-plants.html</v>
      </c>
      <c r="S237" s="207" t="str">
        <f>INDEX('Policy Characteristics'!M:M,MATCH(PolicyLevers!$C237,'Policy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7" s="186" t="str">
        <f>INDEX('Policy Characteristics'!N:N,MATCH(PolicyLevers!$C237,'Policy Characteristics'!$C:$C,0))</f>
        <v>The Brattle Group, 2012, "Potential Coal Plant Retirements: 2012 Update," http://greatlakeslegalfoundation.org/wwcms/wp-content/uploads/documents/regulatory/TrainWreck/12Oct15_BrattleStudy.pdf, Page 8, Table 4</v>
      </c>
      <c r="U237" s="183" t="str">
        <f>INDEX('Policy Characteristics'!O:O,MATCH(PolicyLevers!$C237,'Policy Characteristics'!$C:$C,0))</f>
        <v>BCRBQ - auto update</v>
      </c>
    </row>
    <row r="238" spans="1:21" x14ac:dyDescent="0.25">
      <c r="A238" s="352" t="str">
        <f>INDEX('Policy Characteristics'!A:A,MATCH(PolicyLevers!$C238,'Policy Characteristics'!$C:$C,0))</f>
        <v>Electricity Supply</v>
      </c>
      <c r="B238" s="356" t="str">
        <f>INDEX('Policy Characteristics'!B:B,MATCH(PolicyLevers!$C238,'Policy Characteristics'!$C:$C,0))</f>
        <v>Early Retirement of Power Plants</v>
      </c>
      <c r="C238" s="191" t="str">
        <f t="shared" si="18"/>
        <v>Annual Additional Capacity Retired due to Early Retirement Policy</v>
      </c>
      <c r="D238" s="193" t="s">
        <v>615</v>
      </c>
      <c r="E238" s="186"/>
      <c r="F238" s="193" t="s">
        <v>616</v>
      </c>
      <c r="G238" s="186"/>
      <c r="H238" s="43">
        <v>631</v>
      </c>
      <c r="I238" s="358" t="s">
        <v>332</v>
      </c>
      <c r="J238" s="191" t="str">
        <f>INDEX('Policy Characteristics'!D:D,MATCH(PolicyLevers!$C238,'Policy Characteristics'!$C:$C,0))</f>
        <v>Early Retirement of Power Plants</v>
      </c>
      <c r="K238" s="191" t="str">
        <f>INDEX('Policy Characteristics'!E:E,MATCH(PolicyLevers!$C238,'Policy Characteristics'!$C:$C,0))</f>
        <v>elec early retirement</v>
      </c>
      <c r="L238" s="192">
        <f>INDEX('Policy Characteristics'!F:F,MATCH(PolicyLevers!$C238,'Policy Characteristics'!$C:$C,0))</f>
        <v>0</v>
      </c>
      <c r="M238" s="192">
        <f>INDEX('Policy Characteristics'!G:G,MATCH(PolicyLevers!$C238,'Policy Characteristics'!$C:$C,0))</f>
        <v>25000</v>
      </c>
      <c r="N238" s="253">
        <f>INDEX('Policy Characteristics'!H:H,MATCH(PolicyLevers!$C238,'Policy Characteristics'!$C:$C,0))</f>
        <v>500</v>
      </c>
      <c r="O238" s="201" t="str">
        <f>INDEX('Policy Characteristics'!I:I,MATCH(PolicyLevers!$C238,'Policy Characteristics'!$C:$C,0))</f>
        <v>MW/year</v>
      </c>
      <c r="P238" s="188" t="str">
        <f>INDEX('Policy Characteristics'!J:J,MATCH(PolicyLevers!$C238,'Policy Characteristics'!$C:$C,0))</f>
        <v>**Description:** This policy causes the specified quantity of otherwise non-retiring capacity of the selected type(s) to be retired each year. // **Guidance for setting values: **//**Hard Coal : **The EIA projects that  Massachusetts will retire 0 MW of coal by 2050.  Massachusetts currently has 0 MW of coal capacity.//**Natural Gas Nonpeaker : **The EIA projects that  Massachusetts will retire 0 MW of gas non-peaking plants by 2050.  Massachusetts currently has 0MW of natural gas non-peaking capacity.//**Nuclear : **The EIA projects that  Massachusetts will retire 0 MW of nuclear capacity by 2050.  Massachusetts currently has 0 MW of nuclear capacity.//**Natural Gas Peaker : **The EIA projects that  Massachusetts will retire 0 MW of natural gas peaker capacity by 2050.  Massachusetts currently has 0 MW of natural gas peaker capacity.//**Lignite : **The EIA projects that  Massachusetts will retire 0 MW of natural gas peaker capacity by 2050.  Massachusetts currently has 0 MW of natural gas peaker capacity.</v>
      </c>
      <c r="Q238" s="186" t="str">
        <f>INDEX('Policy Characteristics'!K:K,MATCH(PolicyLevers!$C238,'Policy Characteristics'!$C:$C,0))</f>
        <v>electricity-sector-main.html#early-ret</v>
      </c>
      <c r="R238" s="193" t="str">
        <f>INDEX('Policy Characteristics'!L:L,MATCH(PolicyLevers!$C238,'Policy Characteristics'!$C:$C,0))</f>
        <v>early-retirement-of-power-plants.html</v>
      </c>
      <c r="S238" s="207" t="str">
        <f>INDEX('Policy Characteristics'!M:M,MATCH(PolicyLevers!$C238,'Policy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8" s="186" t="str">
        <f>INDEX('Policy Characteristics'!N:N,MATCH(PolicyLevers!$C238,'Policy Characteristics'!$C:$C,0))</f>
        <v>The Brattle Group, 2012, "Potential Coal Plant Retirements: 2012 Update," http://greatlakeslegalfoundation.org/wwcms/wp-content/uploads/documents/regulatory/TrainWreck/12Oct15_BrattleStudy.pdf, Page 8, Table 4</v>
      </c>
      <c r="U238" s="183" t="str">
        <f>INDEX('Policy Characteristics'!O:O,MATCH(PolicyLevers!$C238,'Policy Characteristics'!$C:$C,0))</f>
        <v>BCRBQ - auto update</v>
      </c>
    </row>
    <row r="239" spans="1:21" x14ac:dyDescent="0.25">
      <c r="A239" s="352" t="str">
        <f>INDEX('Policy Characteristics'!A:A,MATCH(PolicyLevers!$C239,'Policy Characteristics'!$C:$C,0))</f>
        <v>Electricity Supply</v>
      </c>
      <c r="B239" s="356" t="str">
        <f>INDEX('Policy Characteristics'!B:B,MATCH(PolicyLevers!$C239,'Policy Characteristics'!$C:$C,0))</f>
        <v>Early Retirement of Power Plants</v>
      </c>
      <c r="C239" s="191" t="str">
        <f t="shared" si="18"/>
        <v>Annual Additional Capacity Retired due to Early Retirement Policy</v>
      </c>
      <c r="D239" s="193" t="s">
        <v>617</v>
      </c>
      <c r="E239" s="186"/>
      <c r="F239" s="193" t="s">
        <v>618</v>
      </c>
      <c r="G239" s="186"/>
      <c r="H239" s="43">
        <v>632</v>
      </c>
      <c r="I239" s="358" t="s">
        <v>332</v>
      </c>
      <c r="J239" s="191" t="str">
        <f>INDEX('Policy Characteristics'!D:D,MATCH(PolicyLevers!$C239,'Policy Characteristics'!$C:$C,0))</f>
        <v>Early Retirement of Power Plants</v>
      </c>
      <c r="K239" s="191" t="str">
        <f>INDEX('Policy Characteristics'!E:E,MATCH(PolicyLevers!$C239,'Policy Characteristics'!$C:$C,0))</f>
        <v>elec early retirement</v>
      </c>
      <c r="L239" s="192">
        <f>INDEX('Policy Characteristics'!F:F,MATCH(PolicyLevers!$C239,'Policy Characteristics'!$C:$C,0))</f>
        <v>0</v>
      </c>
      <c r="M239" s="192">
        <f>INDEX('Policy Characteristics'!G:G,MATCH(PolicyLevers!$C239,'Policy Characteristics'!$C:$C,0))</f>
        <v>25000</v>
      </c>
      <c r="N239" s="253">
        <f>INDEX('Policy Characteristics'!H:H,MATCH(PolicyLevers!$C239,'Policy Characteristics'!$C:$C,0))</f>
        <v>500</v>
      </c>
      <c r="O239" s="201" t="str">
        <f>INDEX('Policy Characteristics'!I:I,MATCH(PolicyLevers!$C239,'Policy Characteristics'!$C:$C,0))</f>
        <v>MW/year</v>
      </c>
      <c r="P239" s="188" t="str">
        <f>INDEX('Policy Characteristics'!J:J,MATCH(PolicyLevers!$C239,'Policy Characteristics'!$C:$C,0))</f>
        <v>**Description:** This policy causes the specified quantity of otherwise non-retiring capacity of the selected type(s) to be retired each year. // **Guidance for setting values: **//**Hard Coal : **The EIA projects that  Massachusetts will retire 0 MW of coal by 2050.  Massachusetts currently has 0 MW of coal capacity.//**Natural Gas Nonpeaker : **The EIA projects that  Massachusetts will retire 0 MW of gas non-peaking plants by 2050.  Massachusetts currently has 0MW of natural gas non-peaking capacity.//**Nuclear : **The EIA projects that  Massachusetts will retire 0 MW of nuclear capacity by 2050.  Massachusetts currently has 0 MW of nuclear capacity.//**Natural Gas Peaker : **The EIA projects that  Massachusetts will retire 0 MW of natural gas peaker capacity by 2050.  Massachusetts currently has 0 MW of natural gas peaker capacity.//**Lignite : **The EIA projects that  Massachusetts will retire 0 MW of natural gas peaker capacity by 2050.  Massachusetts currently has 0 MW of natural gas peaker capacity.</v>
      </c>
      <c r="Q239" s="186" t="str">
        <f>INDEX('Policy Characteristics'!K:K,MATCH(PolicyLevers!$C239,'Policy Characteristics'!$C:$C,0))</f>
        <v>electricity-sector-main.html#early-ret</v>
      </c>
      <c r="R239" s="193" t="str">
        <f>INDEX('Policy Characteristics'!L:L,MATCH(PolicyLevers!$C239,'Policy Characteristics'!$C:$C,0))</f>
        <v>early-retirement-of-power-plants.html</v>
      </c>
      <c r="S239" s="207" t="str">
        <f>INDEX('Policy Characteristics'!M:M,MATCH(PolicyLevers!$C239,'Policy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9" s="186" t="str">
        <f>INDEX('Policy Characteristics'!N:N,MATCH(PolicyLevers!$C239,'Policy Characteristics'!$C:$C,0))</f>
        <v>The Brattle Group, 2012, "Potential Coal Plant Retirements: 2012 Update," http://greatlakeslegalfoundation.org/wwcms/wp-content/uploads/documents/regulatory/TrainWreck/12Oct15_BrattleStudy.pdf, Page 8, Table 4</v>
      </c>
      <c r="U239" s="183" t="str">
        <f>INDEX('Policy Characteristics'!O:O,MATCH(PolicyLevers!$C239,'Policy Characteristics'!$C:$C,0))</f>
        <v>BCRBQ - auto update</v>
      </c>
    </row>
    <row r="240" spans="1:21" x14ac:dyDescent="0.25">
      <c r="A240" s="352" t="str">
        <f>INDEX('Policy Characteristics'!A:A,MATCH(PolicyLevers!$C240,'Policy Characteristics'!$C:$C,0))</f>
        <v>Electricity Supply</v>
      </c>
      <c r="B240" s="357" t="str">
        <f>INDEX('Policy Characteristics'!B:B,MATCH(PolicyLevers!$C240,'Policy Characteristics'!$C:$C,0))</f>
        <v>Grid-Scale Electricity Storage</v>
      </c>
      <c r="C240" s="183" t="s">
        <v>667</v>
      </c>
      <c r="D240" s="186"/>
      <c r="E240" s="186"/>
      <c r="F240" s="186"/>
      <c r="G240" s="186"/>
      <c r="H240" s="43">
        <v>33</v>
      </c>
      <c r="I240" s="358" t="s">
        <v>310</v>
      </c>
      <c r="J240" s="183" t="str">
        <f>INDEX('Policy Characteristics'!D:D,MATCH(PolicyLevers!$C240,'Policy Characteristics'!$C:$C,0))</f>
        <v>Grid-Scale Electricity Storage</v>
      </c>
      <c r="K240" s="183" t="str">
        <f>INDEX('Policy Characteristics'!E:E,MATCH(PolicyLevers!$C240,'Policy Characteristics'!$C:$C,0))</f>
        <v>elec storage growth</v>
      </c>
      <c r="L240" s="205">
        <f>INDEX('Policy Characteristics'!F:F,MATCH(PolicyLevers!$C240,'Policy Characteristics'!$C:$C,0))</f>
        <v>0</v>
      </c>
      <c r="M240" s="205">
        <f>INDEX('Policy Characteristics'!G:G,MATCH(PolicyLevers!$C240,'Policy Characteristics'!$C:$C,0))</f>
        <v>1</v>
      </c>
      <c r="N240" s="255">
        <f>INDEX('Policy Characteristics'!H:H,MATCH(PolicyLevers!$C240,'Policy Characteristics'!$C:$C,0))</f>
        <v>0.01</v>
      </c>
      <c r="O240" s="186" t="str">
        <f>INDEX('Policy Characteristics'!I:I,MATCH(PolicyLevers!$C240,'Policy Characteristics'!$C:$C,0))</f>
        <v>% of potential achieved</v>
      </c>
      <c r="P240" s="220" t="str">
        <f>INDEX('Policy Characteristics'!J:J,MATCH(PolicyLevers!$C240,'Policy Characteristics'!$C:$C,0))</f>
        <v>**Description:** This policy causes grid-scale electricity storage from chemical batteries to increase above the amount predicted in the BAU Scenario. // **Guidance for setting values: **In 2019,  Massachusetts had about 0 of grid battery storage.  The BAU scenario is based on EIA AEO data and sees grid battery capacity reach 0 by 2050.  The additional potential is based on NREL's Renewable Electricity Futures Study (80% RE-ITI (2014) scenario) and suggests  Massachusetts could reach 0 of grid battery storage by 2050.</v>
      </c>
      <c r="Q240" s="186" t="str">
        <f>INDEX('Policy Characteristics'!K:K,MATCH(PolicyLevers!$C240,'Policy Characteristics'!$C:$C,0))</f>
        <v>electricity-sector-main.html#storage</v>
      </c>
      <c r="R240" s="193" t="str">
        <f>INDEX('Policy Characteristics'!L:L,MATCH(PolicyLevers!$C240,'Policy Characteristics'!$C:$C,0))</f>
        <v>grid-scale-electricity-storage.html</v>
      </c>
      <c r="S240" s="207" t="str">
        <f>INDEX('Policy Characteristics'!M:M,MATCH(PolicyLevers!$C240,'Policy Characteristics'!$C:$C,0))</f>
        <v>National Renewable Energy Laboratory, 2014, Renewable Electricity Futures Scenario Viewer,
http://www.nrel.gov/analysis/re_futures/data_viewer/#
80% RE-ITI (2014) scenario</v>
      </c>
      <c r="T240" s="186">
        <f>INDEX('Policy Characteristics'!N:N,MATCH(PolicyLevers!$C240,'Policy Characteristics'!$C:$C,0))</f>
        <v>0</v>
      </c>
      <c r="U240" s="183" t="str">
        <f>INDEX('Policy Characteristics'!O:O,MATCH(PolicyLevers!$C240,'Policy Characteristics'!$C:$C,0))</f>
        <v>GBSC - script!</v>
      </c>
    </row>
    <row r="241" spans="1:21" x14ac:dyDescent="0.25">
      <c r="A241" s="352" t="str">
        <f>INDEX('Policy Characteristics'!A:A,MATCH(PolicyLevers!$C241,'Policy Characteristics'!$C:$C,0))</f>
        <v>Electricity Supply</v>
      </c>
      <c r="B241" s="357" t="str">
        <f>INDEX('Policy Characteristics'!B:B,MATCH(PolicyLevers!$C241,'Policy Characteristics'!$C:$C,0))</f>
        <v>Increase Transmission</v>
      </c>
      <c r="C241" s="183" t="s">
        <v>673</v>
      </c>
      <c r="D241" s="186"/>
      <c r="E241" s="186"/>
      <c r="F241" s="186"/>
      <c r="G241" s="186"/>
      <c r="H241" s="43">
        <v>34</v>
      </c>
      <c r="I241" s="358" t="s">
        <v>310</v>
      </c>
      <c r="J241" s="183" t="str">
        <f>INDEX('Policy Characteristics'!D:D,MATCH(PolicyLevers!$C241,'Policy Characteristics'!$C:$C,0))</f>
        <v>Increase Transmission</v>
      </c>
      <c r="K241" s="183" t="str">
        <f>INDEX('Policy Characteristics'!E:E,MATCH(PolicyLevers!$C241,'Policy Characteristics'!$C:$C,0))</f>
        <v>elec transmission growth</v>
      </c>
      <c r="L241" s="205">
        <f>INDEX('Policy Characteristics'!F:F,MATCH(PolicyLevers!$C241,'Policy Characteristics'!$C:$C,0))</f>
        <v>0</v>
      </c>
      <c r="M241" s="205">
        <f>INDEX('Policy Characteristics'!G:G,MATCH(PolicyLevers!$C241,'Policy Characteristics'!$C:$C,0))</f>
        <v>1.1299999999999999</v>
      </c>
      <c r="N241" s="252">
        <f>INDEX('Policy Characteristics'!H:H,MATCH(PolicyLevers!$C241,'Policy Characteristics'!$C:$C,0))</f>
        <v>0.01</v>
      </c>
      <c r="O241" s="186" t="str">
        <f>INDEX('Policy Characteristics'!I:I,MATCH(PolicyLevers!$C241,'Policy Characteristics'!$C:$C,0))</f>
        <v>% increase in transmission capacity</v>
      </c>
      <c r="P241" s="188" t="str">
        <f>INDEX('Policy Characteristics'!J:J,MATCH(PolicyLevers!$C241,'Policy Characteristics'!$C:$C,0))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c r="Q241" s="186" t="str">
        <f>INDEX('Policy Characteristics'!K:K,MATCH(PolicyLevers!$C241,'Policy Characteristics'!$C:$C,0))</f>
        <v>electricity-sector-main.html#transmission</v>
      </c>
      <c r="R241" s="193" t="str">
        <f>INDEX('Policy Characteristics'!L:L,MATCH(PolicyLevers!$C241,'Policy Characteristics'!$C:$C,0))</f>
        <v>increase-transmission.html</v>
      </c>
      <c r="S241" s="207" t="str">
        <f>INDEX('Policy Characteristics'!M:M,MATCH(PolicyLevers!$C241,'Policy Characteristics'!$C:$C,0))</f>
        <v>National Renewable Energy Laboratory, 2014, Renewable Electricity Futures (Vol. 1),
http://www.nrel.gov/docs/fy12osti/52409-1.pdf, Page xli, Figure ES-8, 80% RE scenario.</v>
      </c>
      <c r="T241" s="186" t="str">
        <f>INDEX('Policy Characteristics'!N:N,MATCH(PolicyLevers!$C241,'Policy Characteristics'!$C:$C,0))</f>
        <v>National Renewable Energy Laboratory, 2014, Renewable Electricity Futures (Vol. 1),
http://www.nrel.gov/docs/fy12osti/52409-1.pdf, Page 2-10, 90% RE scenario.</v>
      </c>
      <c r="U241" s="183" t="str">
        <f>INDEX('Policy Characteristics'!O:O,MATCH(PolicyLevers!$C241,'Policy Characteristics'!$C:$C,0))</f>
        <v>BTC</v>
      </c>
    </row>
    <row r="242" spans="1:21" x14ac:dyDescent="0.25">
      <c r="A242" s="352" t="str">
        <f>INDEX('Policy Characteristics'!A:A,MATCH(PolicyLevers!$C242,'Policy Characteristics'!$C:$C,0))</f>
        <v>Electricity Supply</v>
      </c>
      <c r="B242" s="357" t="str">
        <f>INDEX('Policy Characteristics'!B:B,MATCH(PolicyLevers!$C242,'Policy Characteristics'!$C:$C,0))</f>
        <v>Non BAU Capacity Retirement Schedule</v>
      </c>
      <c r="C242" s="183" t="s">
        <v>683</v>
      </c>
      <c r="D242" s="186" t="s">
        <v>578</v>
      </c>
      <c r="E242" s="186"/>
      <c r="F242" s="186" t="s">
        <v>579</v>
      </c>
      <c r="G242" s="186"/>
      <c r="H242" s="43">
        <v>860</v>
      </c>
      <c r="I242" s="358" t="s">
        <v>332</v>
      </c>
      <c r="J242" s="183" t="str">
        <f>INDEX('Policy Characteristics'!D:D,MATCH(PolicyLevers!$C242,'Policy Characteristics'!$C:$C,0))</f>
        <v>Non BAU Capacity Retirement Schedule</v>
      </c>
      <c r="K242" s="225"/>
      <c r="L242" s="205">
        <f>INDEX('Policy Characteristics'!F:F,MATCH(PolicyLevers!$C242,'Policy Characteristics'!$C:$C,0))</f>
        <v>0</v>
      </c>
      <c r="M242" s="205">
        <f>INDEX('Policy Characteristics'!G:G,MATCH(PolicyLevers!$C242,'Policy Characteristics'!$C:$C,0))</f>
        <v>1</v>
      </c>
      <c r="N242" s="252">
        <f>INDEX('Policy Characteristics'!H:H,MATCH(PolicyLevers!$C242,'Policy Characteristics'!$C:$C,0))</f>
        <v>1</v>
      </c>
      <c r="O242" s="186" t="str">
        <f>INDEX('Policy Characteristics'!I:I,MATCH(PolicyLevers!$C242,'Policy Characteristics'!$C:$C,0))</f>
        <v>on/off</v>
      </c>
      <c r="P242" s="186" t="str">
        <f>INDEX('Policy Characteristics'!J:J,MATCH(PolicyLevers!$C242,'Policy Characteristics'!$C:$C,0))</f>
        <v xml:space="preserve">**Description:** This policy uses an alternative retirement schedule for existing capacity of the selected type(s). // </v>
      </c>
      <c r="Q242" s="186">
        <f>INDEX('Policy Characteristics'!K:K,MATCH(PolicyLevers!$C242,'Policy Characteristics'!$C:$C,0))</f>
        <v>0</v>
      </c>
      <c r="R242" s="193">
        <f>INDEX('Policy Characteristics'!L:L,MATCH(PolicyLevers!$C242,'Policy Characteristics'!$C:$C,0))</f>
        <v>0</v>
      </c>
      <c r="S242" s="207">
        <f>INDEX('Policy Characteristics'!M:M,MATCH(PolicyLevers!$C242,'Policy Characteristics'!$C:$C,0))</f>
        <v>0</v>
      </c>
      <c r="T242" s="186">
        <f>INDEX('Policy Characteristics'!N:N,MATCH(PolicyLevers!$C242,'Policy Characteristics'!$C:$C,0))</f>
        <v>0</v>
      </c>
      <c r="U242" s="183">
        <f>INDEX('Policy Characteristics'!O:O,MATCH(PolicyLevers!$C242,'Policy Characteristics'!$C:$C,0))</f>
        <v>0</v>
      </c>
    </row>
    <row r="243" spans="1:21" x14ac:dyDescent="0.25">
      <c r="A243" s="352" t="str">
        <f>INDEX('Policy Characteristics'!A:A,MATCH(PolicyLevers!$C243,'Policy Characteristics'!$C:$C,0))</f>
        <v>Electricity Supply</v>
      </c>
      <c r="B243" s="356" t="str">
        <f>INDEX('Policy Characteristics'!B:B,MATCH(PolicyLevers!$C243,'Policy Characteristics'!$C:$C,0))</f>
        <v>Non BAU Capacity Retirement Schedule</v>
      </c>
      <c r="C243" s="191" t="str">
        <f t="shared" ref="C243:C257" si="19">C$242</f>
        <v>Boolean Use Non BAU Capacity Retirement Schedule</v>
      </c>
      <c r="D243" s="193" t="s">
        <v>585</v>
      </c>
      <c r="E243" s="186"/>
      <c r="F243" s="193" t="s">
        <v>586</v>
      </c>
      <c r="G243" s="186"/>
      <c r="H243" s="43">
        <v>861</v>
      </c>
      <c r="I243" s="358" t="s">
        <v>332</v>
      </c>
      <c r="J243" s="191" t="str">
        <f>INDEX('Policy Characteristics'!D:D,MATCH(PolicyLevers!$C243,'Policy Characteristics'!$C:$C,0))</f>
        <v>Non BAU Capacity Retirement Schedule</v>
      </c>
      <c r="K243" s="225"/>
      <c r="L243" s="205">
        <f>INDEX('Policy Characteristics'!F:F,MATCH(PolicyLevers!$C243,'Policy Characteristics'!$C:$C,0))</f>
        <v>0</v>
      </c>
      <c r="M243" s="205">
        <f>INDEX('Policy Characteristics'!G:G,MATCH(PolicyLevers!$C243,'Policy Characteristics'!$C:$C,0))</f>
        <v>1</v>
      </c>
      <c r="N243" s="252">
        <f>INDEX('Policy Characteristics'!H:H,MATCH(PolicyLevers!$C243,'Policy Characteristics'!$C:$C,0))</f>
        <v>1</v>
      </c>
      <c r="O243" s="186" t="str">
        <f>INDEX('Policy Characteristics'!I:I,MATCH(PolicyLevers!$C243,'Policy Characteristics'!$C:$C,0))</f>
        <v>on/off</v>
      </c>
      <c r="P243" s="186" t="str">
        <f>INDEX('Policy Characteristics'!J:J,MATCH(PolicyLevers!$C243,'Policy Characteristics'!$C:$C,0))</f>
        <v xml:space="preserve">**Description:** This policy uses an alternative retirement schedule for existing capacity of the selected type(s). // </v>
      </c>
      <c r="Q243" s="186">
        <f>INDEX('Policy Characteristics'!K:K,MATCH(PolicyLevers!$C243,'Policy Characteristics'!$C:$C,0))</f>
        <v>0</v>
      </c>
      <c r="R243" s="193">
        <f>INDEX('Policy Characteristics'!L:L,MATCH(PolicyLevers!$C243,'Policy Characteristics'!$C:$C,0))</f>
        <v>0</v>
      </c>
      <c r="S243" s="207">
        <f>INDEX('Policy Characteristics'!M:M,MATCH(PolicyLevers!$C243,'Policy Characteristics'!$C:$C,0))</f>
        <v>0</v>
      </c>
      <c r="T243" s="186">
        <f>INDEX('Policy Characteristics'!N:N,MATCH(PolicyLevers!$C243,'Policy Characteristics'!$C:$C,0))</f>
        <v>0</v>
      </c>
      <c r="U243" s="183">
        <f>INDEX('Policy Characteristics'!O:O,MATCH(PolicyLevers!$C243,'Policy Characteristics'!$C:$C,0))</f>
        <v>0</v>
      </c>
    </row>
    <row r="244" spans="1:21" x14ac:dyDescent="0.25">
      <c r="A244" s="352" t="str">
        <f>INDEX('Policy Characteristics'!A:A,MATCH(PolicyLevers!$C244,'Policy Characteristics'!$C:$C,0))</f>
        <v>Electricity Supply</v>
      </c>
      <c r="B244" s="356" t="str">
        <f>INDEX('Policy Characteristics'!B:B,MATCH(PolicyLevers!$C244,'Policy Characteristics'!$C:$C,0))</f>
        <v>Non BAU Capacity Retirement Schedule</v>
      </c>
      <c r="C244" s="191" t="str">
        <f t="shared" si="19"/>
        <v>Boolean Use Non BAU Capacity Retirement Schedule</v>
      </c>
      <c r="D244" s="193" t="s">
        <v>588</v>
      </c>
      <c r="E244" s="186"/>
      <c r="F244" s="193" t="s">
        <v>589</v>
      </c>
      <c r="G244" s="186"/>
      <c r="H244" s="43">
        <v>862</v>
      </c>
      <c r="I244" s="358" t="s">
        <v>332</v>
      </c>
      <c r="J244" s="191" t="str">
        <f>INDEX('Policy Characteristics'!D:D,MATCH(PolicyLevers!$C244,'Policy Characteristics'!$C:$C,0))</f>
        <v>Non BAU Capacity Retirement Schedule</v>
      </c>
      <c r="K244" s="225"/>
      <c r="L244" s="205">
        <f>INDEX('Policy Characteristics'!F:F,MATCH(PolicyLevers!$C244,'Policy Characteristics'!$C:$C,0))</f>
        <v>0</v>
      </c>
      <c r="M244" s="205">
        <f>INDEX('Policy Characteristics'!G:G,MATCH(PolicyLevers!$C244,'Policy Characteristics'!$C:$C,0))</f>
        <v>1</v>
      </c>
      <c r="N244" s="256">
        <f>INDEX('Policy Characteristics'!H:H,MATCH(PolicyLevers!$C244,'Policy Characteristics'!$C:$C,0))</f>
        <v>1</v>
      </c>
      <c r="O244" s="201" t="str">
        <f>INDEX('Policy Characteristics'!I:I,MATCH(PolicyLevers!$C244,'Policy Characteristics'!$C:$C,0))</f>
        <v>on/off</v>
      </c>
      <c r="P244" s="186" t="str">
        <f>INDEX('Policy Characteristics'!J:J,MATCH(PolicyLevers!$C244,'Policy Characteristics'!$C:$C,0))</f>
        <v xml:space="preserve">**Description:** This policy uses an alternative retirement schedule for existing capacity of the selected type(s). // </v>
      </c>
      <c r="Q244" s="186">
        <f>INDEX('Policy Characteristics'!K:K,MATCH(PolicyLevers!$C244,'Policy Characteristics'!$C:$C,0))</f>
        <v>0</v>
      </c>
      <c r="R244" s="193">
        <f>INDEX('Policy Characteristics'!L:L,MATCH(PolicyLevers!$C244,'Policy Characteristics'!$C:$C,0))</f>
        <v>0</v>
      </c>
      <c r="S244" s="207">
        <f>INDEX('Policy Characteristics'!M:M,MATCH(PolicyLevers!$C244,'Policy Characteristics'!$C:$C,0))</f>
        <v>0</v>
      </c>
      <c r="T244" s="186">
        <f>INDEX('Policy Characteristics'!N:N,MATCH(PolicyLevers!$C244,'Policy Characteristics'!$C:$C,0))</f>
        <v>0</v>
      </c>
      <c r="U244" s="183">
        <f>INDEX('Policy Characteristics'!O:O,MATCH(PolicyLevers!$C244,'Policy Characteristics'!$C:$C,0))</f>
        <v>0</v>
      </c>
    </row>
    <row r="245" spans="1:21" x14ac:dyDescent="0.25">
      <c r="A245" s="352" t="str">
        <f>INDEX('Policy Characteristics'!A:A,MATCH(PolicyLevers!$C245,'Policy Characteristics'!$C:$C,0))</f>
        <v>Electricity Supply</v>
      </c>
      <c r="B245" s="356" t="str">
        <f>INDEX('Policy Characteristics'!B:B,MATCH(PolicyLevers!$C245,'Policy Characteristics'!$C:$C,0))</f>
        <v>Non BAU Capacity Retirement Schedule</v>
      </c>
      <c r="C245" s="191" t="str">
        <f t="shared" si="19"/>
        <v>Boolean Use Non BAU Capacity Retirement Schedule</v>
      </c>
      <c r="D245" s="193" t="s">
        <v>591</v>
      </c>
      <c r="E245" s="186"/>
      <c r="F245" s="193" t="s">
        <v>592</v>
      </c>
      <c r="G245" s="186"/>
      <c r="H245" s="43">
        <v>863</v>
      </c>
      <c r="I245" s="358" t="s">
        <v>332</v>
      </c>
      <c r="J245" s="191" t="str">
        <f>INDEX('Policy Characteristics'!D:D,MATCH(PolicyLevers!$C245,'Policy Characteristics'!$C:$C,0))</f>
        <v>Non BAU Capacity Retirement Schedule</v>
      </c>
      <c r="K245" s="225"/>
      <c r="L245" s="205">
        <f>INDEX('Policy Characteristics'!F:F,MATCH(PolicyLevers!$C245,'Policy Characteristics'!$C:$C,0))</f>
        <v>0</v>
      </c>
      <c r="M245" s="205">
        <f>INDEX('Policy Characteristics'!G:G,MATCH(PolicyLevers!$C245,'Policy Characteristics'!$C:$C,0))</f>
        <v>1</v>
      </c>
      <c r="N245" s="252">
        <f>INDEX('Policy Characteristics'!H:H,MATCH(PolicyLevers!$C245,'Policy Characteristics'!$C:$C,0))</f>
        <v>1</v>
      </c>
      <c r="O245" s="186" t="str">
        <f>INDEX('Policy Characteristics'!I:I,MATCH(PolicyLevers!$C245,'Policy Characteristics'!$C:$C,0))</f>
        <v>on/off</v>
      </c>
      <c r="P245" s="186" t="str">
        <f>INDEX('Policy Characteristics'!J:J,MATCH(PolicyLevers!$C245,'Policy Characteristics'!$C:$C,0))</f>
        <v xml:space="preserve">**Description:** This policy uses an alternative retirement schedule for existing capacity of the selected type(s). // </v>
      </c>
      <c r="Q245" s="186">
        <f>INDEX('Policy Characteristics'!K:K,MATCH(PolicyLevers!$C245,'Policy Characteristics'!$C:$C,0))</f>
        <v>0</v>
      </c>
      <c r="R245" s="193">
        <f>INDEX('Policy Characteristics'!L:L,MATCH(PolicyLevers!$C245,'Policy Characteristics'!$C:$C,0))</f>
        <v>0</v>
      </c>
      <c r="S245" s="207">
        <f>INDEX('Policy Characteristics'!M:M,MATCH(PolicyLevers!$C245,'Policy Characteristics'!$C:$C,0))</f>
        <v>0</v>
      </c>
      <c r="T245" s="186">
        <f>INDEX('Policy Characteristics'!N:N,MATCH(PolicyLevers!$C245,'Policy Characteristics'!$C:$C,0))</f>
        <v>0</v>
      </c>
      <c r="U245" s="183">
        <f>INDEX('Policy Characteristics'!O:O,MATCH(PolicyLevers!$C245,'Policy Characteristics'!$C:$C,0))</f>
        <v>0</v>
      </c>
    </row>
    <row r="246" spans="1:21" x14ac:dyDescent="0.25">
      <c r="A246" s="352" t="str">
        <f>INDEX('Policy Characteristics'!A:A,MATCH(PolicyLevers!$C246,'Policy Characteristics'!$C:$C,0))</f>
        <v>Electricity Supply</v>
      </c>
      <c r="B246" s="356" t="str">
        <f>INDEX('Policy Characteristics'!B:B,MATCH(PolicyLevers!$C246,'Policy Characteristics'!$C:$C,0))</f>
        <v>Non BAU Capacity Retirement Schedule</v>
      </c>
      <c r="C246" s="191" t="str">
        <f t="shared" si="19"/>
        <v>Boolean Use Non BAU Capacity Retirement Schedule</v>
      </c>
      <c r="D246" s="193" t="s">
        <v>594</v>
      </c>
      <c r="E246" s="186"/>
      <c r="F246" s="193" t="s">
        <v>595</v>
      </c>
      <c r="G246" s="186"/>
      <c r="H246" s="43">
        <v>864</v>
      </c>
      <c r="I246" s="358" t="s">
        <v>332</v>
      </c>
      <c r="J246" s="191" t="str">
        <f>INDEX('Policy Characteristics'!D:D,MATCH(PolicyLevers!$C246,'Policy Characteristics'!$C:$C,0))</f>
        <v>Non BAU Capacity Retirement Schedule</v>
      </c>
      <c r="K246" s="225"/>
      <c r="L246" s="205">
        <f>INDEX('Policy Characteristics'!F:F,MATCH(PolicyLevers!$C246,'Policy Characteristics'!$C:$C,0))</f>
        <v>0</v>
      </c>
      <c r="M246" s="205">
        <f>INDEX('Policy Characteristics'!G:G,MATCH(PolicyLevers!$C246,'Policy Characteristics'!$C:$C,0))</f>
        <v>1</v>
      </c>
      <c r="N246" s="252">
        <f>INDEX('Policy Characteristics'!H:H,MATCH(PolicyLevers!$C246,'Policy Characteristics'!$C:$C,0))</f>
        <v>1</v>
      </c>
      <c r="O246" s="186" t="str">
        <f>INDEX('Policy Characteristics'!I:I,MATCH(PolicyLevers!$C246,'Policy Characteristics'!$C:$C,0))</f>
        <v>on/off</v>
      </c>
      <c r="P246" s="186" t="str">
        <f>INDEX('Policy Characteristics'!J:J,MATCH(PolicyLevers!$C246,'Policy Characteristics'!$C:$C,0))</f>
        <v xml:space="preserve">**Description:** This policy uses an alternative retirement schedule for existing capacity of the selected type(s). // </v>
      </c>
      <c r="Q246" s="186">
        <f>INDEX('Policy Characteristics'!K:K,MATCH(PolicyLevers!$C246,'Policy Characteristics'!$C:$C,0))</f>
        <v>0</v>
      </c>
      <c r="R246" s="193">
        <f>INDEX('Policy Characteristics'!L:L,MATCH(PolicyLevers!$C246,'Policy Characteristics'!$C:$C,0))</f>
        <v>0</v>
      </c>
      <c r="S246" s="207">
        <f>INDEX('Policy Characteristics'!M:M,MATCH(PolicyLevers!$C246,'Policy Characteristics'!$C:$C,0))</f>
        <v>0</v>
      </c>
      <c r="T246" s="186">
        <f>INDEX('Policy Characteristics'!N:N,MATCH(PolicyLevers!$C246,'Policy Characteristics'!$C:$C,0))</f>
        <v>0</v>
      </c>
      <c r="U246" s="183">
        <f>INDEX('Policy Characteristics'!O:O,MATCH(PolicyLevers!$C246,'Policy Characteristics'!$C:$C,0))</f>
        <v>0</v>
      </c>
    </row>
    <row r="247" spans="1:21" x14ac:dyDescent="0.25">
      <c r="A247" s="352" t="str">
        <f>INDEX('Policy Characteristics'!A:A,MATCH(PolicyLevers!$C247,'Policy Characteristics'!$C:$C,0))</f>
        <v>Electricity Supply</v>
      </c>
      <c r="B247" s="356" t="str">
        <f>INDEX('Policy Characteristics'!B:B,MATCH(PolicyLevers!$C247,'Policy Characteristics'!$C:$C,0))</f>
        <v>Non BAU Capacity Retirement Schedule</v>
      </c>
      <c r="C247" s="191" t="str">
        <f t="shared" si="19"/>
        <v>Boolean Use Non BAU Capacity Retirement Schedule</v>
      </c>
      <c r="D247" s="193" t="s">
        <v>596</v>
      </c>
      <c r="E247" s="186"/>
      <c r="F247" s="193" t="s">
        <v>597</v>
      </c>
      <c r="G247" s="186"/>
      <c r="H247" s="43">
        <v>865</v>
      </c>
      <c r="I247" s="358" t="s">
        <v>332</v>
      </c>
      <c r="J247" s="191" t="str">
        <f>INDEX('Policy Characteristics'!D:D,MATCH(PolicyLevers!$C247,'Policy Characteristics'!$C:$C,0))</f>
        <v>Non BAU Capacity Retirement Schedule</v>
      </c>
      <c r="K247" s="225"/>
      <c r="L247" s="205">
        <f>INDEX('Policy Characteristics'!F:F,MATCH(PolicyLevers!$C247,'Policy Characteristics'!$C:$C,0))</f>
        <v>0</v>
      </c>
      <c r="M247" s="205">
        <f>INDEX('Policy Characteristics'!G:G,MATCH(PolicyLevers!$C247,'Policy Characteristics'!$C:$C,0))</f>
        <v>1</v>
      </c>
      <c r="N247" s="252">
        <f>INDEX('Policy Characteristics'!H:H,MATCH(PolicyLevers!$C247,'Policy Characteristics'!$C:$C,0))</f>
        <v>1</v>
      </c>
      <c r="O247" s="186" t="str">
        <f>INDEX('Policy Characteristics'!I:I,MATCH(PolicyLevers!$C247,'Policy Characteristics'!$C:$C,0))</f>
        <v>on/off</v>
      </c>
      <c r="P247" s="186" t="str">
        <f>INDEX('Policy Characteristics'!J:J,MATCH(PolicyLevers!$C247,'Policy Characteristics'!$C:$C,0))</f>
        <v xml:space="preserve">**Description:** This policy uses an alternative retirement schedule for existing capacity of the selected type(s). // </v>
      </c>
      <c r="Q247" s="186">
        <f>INDEX('Policy Characteristics'!K:K,MATCH(PolicyLevers!$C247,'Policy Characteristics'!$C:$C,0))</f>
        <v>0</v>
      </c>
      <c r="R247" s="193">
        <f>INDEX('Policy Characteristics'!L:L,MATCH(PolicyLevers!$C247,'Policy Characteristics'!$C:$C,0))</f>
        <v>0</v>
      </c>
      <c r="S247" s="207">
        <f>INDEX('Policy Characteristics'!M:M,MATCH(PolicyLevers!$C247,'Policy Characteristics'!$C:$C,0))</f>
        <v>0</v>
      </c>
      <c r="T247" s="186">
        <f>INDEX('Policy Characteristics'!N:N,MATCH(PolicyLevers!$C247,'Policy Characteristics'!$C:$C,0))</f>
        <v>0</v>
      </c>
      <c r="U247" s="183">
        <f>INDEX('Policy Characteristics'!O:O,MATCH(PolicyLevers!$C247,'Policy Characteristics'!$C:$C,0))</f>
        <v>0</v>
      </c>
    </row>
    <row r="248" spans="1:21" x14ac:dyDescent="0.25">
      <c r="A248" s="352" t="str">
        <f>INDEX('Policy Characteristics'!A:A,MATCH(PolicyLevers!$C248,'Policy Characteristics'!$C:$C,0))</f>
        <v>Electricity Supply</v>
      </c>
      <c r="B248" s="356" t="str">
        <f>INDEX('Policy Characteristics'!B:B,MATCH(PolicyLevers!$C248,'Policy Characteristics'!$C:$C,0))</f>
        <v>Non BAU Capacity Retirement Schedule</v>
      </c>
      <c r="C248" s="191" t="str">
        <f t="shared" si="19"/>
        <v>Boolean Use Non BAU Capacity Retirement Schedule</v>
      </c>
      <c r="D248" s="193" t="s">
        <v>598</v>
      </c>
      <c r="E248" s="186"/>
      <c r="F248" s="193" t="s">
        <v>599</v>
      </c>
      <c r="G248" s="186"/>
      <c r="H248" s="43">
        <v>866</v>
      </c>
      <c r="I248" s="358" t="s">
        <v>332</v>
      </c>
      <c r="J248" s="191" t="str">
        <f>INDEX('Policy Characteristics'!D:D,MATCH(PolicyLevers!$C248,'Policy Characteristics'!$C:$C,0))</f>
        <v>Non BAU Capacity Retirement Schedule</v>
      </c>
      <c r="K248" s="225"/>
      <c r="L248" s="205">
        <f>INDEX('Policy Characteristics'!F:F,MATCH(PolicyLevers!$C248,'Policy Characteristics'!$C:$C,0))</f>
        <v>0</v>
      </c>
      <c r="M248" s="205">
        <f>INDEX('Policy Characteristics'!G:G,MATCH(PolicyLevers!$C248,'Policy Characteristics'!$C:$C,0))</f>
        <v>1</v>
      </c>
      <c r="N248" s="252">
        <f>INDEX('Policy Characteristics'!H:H,MATCH(PolicyLevers!$C248,'Policy Characteristics'!$C:$C,0))</f>
        <v>1</v>
      </c>
      <c r="O248" s="186" t="str">
        <f>INDEX('Policy Characteristics'!I:I,MATCH(PolicyLevers!$C248,'Policy Characteristics'!$C:$C,0))</f>
        <v>on/off</v>
      </c>
      <c r="P248" s="186" t="str">
        <f>INDEX('Policy Characteristics'!J:J,MATCH(PolicyLevers!$C248,'Policy Characteristics'!$C:$C,0))</f>
        <v xml:space="preserve">**Description:** This policy uses an alternative retirement schedule for existing capacity of the selected type(s). // </v>
      </c>
      <c r="Q248" s="186">
        <f>INDEX('Policy Characteristics'!K:K,MATCH(PolicyLevers!$C248,'Policy Characteristics'!$C:$C,0))</f>
        <v>0</v>
      </c>
      <c r="R248" s="193">
        <f>INDEX('Policy Characteristics'!L:L,MATCH(PolicyLevers!$C248,'Policy Characteristics'!$C:$C,0))</f>
        <v>0</v>
      </c>
      <c r="S248" s="207">
        <f>INDEX('Policy Characteristics'!M:M,MATCH(PolicyLevers!$C248,'Policy Characteristics'!$C:$C,0))</f>
        <v>0</v>
      </c>
      <c r="T248" s="186">
        <f>INDEX('Policy Characteristics'!N:N,MATCH(PolicyLevers!$C248,'Policy Characteristics'!$C:$C,0))</f>
        <v>0</v>
      </c>
      <c r="U248" s="183">
        <f>INDEX('Policy Characteristics'!O:O,MATCH(PolicyLevers!$C248,'Policy Characteristics'!$C:$C,0))</f>
        <v>0</v>
      </c>
    </row>
    <row r="249" spans="1:21" x14ac:dyDescent="0.25">
      <c r="A249" s="352" t="str">
        <f>INDEX('Policy Characteristics'!A:A,MATCH(PolicyLevers!$C249,'Policy Characteristics'!$C:$C,0))</f>
        <v>Electricity Supply</v>
      </c>
      <c r="B249" s="356" t="str">
        <f>INDEX('Policy Characteristics'!B:B,MATCH(PolicyLevers!$C249,'Policy Characteristics'!$C:$C,0))</f>
        <v>Non BAU Capacity Retirement Schedule</v>
      </c>
      <c r="C249" s="191" t="str">
        <f t="shared" si="19"/>
        <v>Boolean Use Non BAU Capacity Retirement Schedule</v>
      </c>
      <c r="D249" s="193" t="s">
        <v>600</v>
      </c>
      <c r="E249" s="186"/>
      <c r="F249" s="193" t="s">
        <v>601</v>
      </c>
      <c r="G249" s="186"/>
      <c r="H249" s="43">
        <v>867</v>
      </c>
      <c r="I249" s="358" t="s">
        <v>332</v>
      </c>
      <c r="J249" s="191" t="str">
        <f>INDEX('Policy Characteristics'!D:D,MATCH(PolicyLevers!$C249,'Policy Characteristics'!$C:$C,0))</f>
        <v>Non BAU Capacity Retirement Schedule</v>
      </c>
      <c r="K249" s="225"/>
      <c r="L249" s="205">
        <f>INDEX('Policy Characteristics'!F:F,MATCH(PolicyLevers!$C249,'Policy Characteristics'!$C:$C,0))</f>
        <v>0</v>
      </c>
      <c r="M249" s="205">
        <f>INDEX('Policy Characteristics'!G:G,MATCH(PolicyLevers!$C249,'Policy Characteristics'!$C:$C,0))</f>
        <v>1</v>
      </c>
      <c r="N249" s="252">
        <f>INDEX('Policy Characteristics'!H:H,MATCH(PolicyLevers!$C249,'Policy Characteristics'!$C:$C,0))</f>
        <v>1</v>
      </c>
      <c r="O249" s="186" t="str">
        <f>INDEX('Policy Characteristics'!I:I,MATCH(PolicyLevers!$C249,'Policy Characteristics'!$C:$C,0))</f>
        <v>on/off</v>
      </c>
      <c r="P249" s="186" t="str">
        <f>INDEX('Policy Characteristics'!J:J,MATCH(PolicyLevers!$C249,'Policy Characteristics'!$C:$C,0))</f>
        <v xml:space="preserve">**Description:** This policy uses an alternative retirement schedule for existing capacity of the selected type(s). // </v>
      </c>
      <c r="Q249" s="186">
        <f>INDEX('Policy Characteristics'!K:K,MATCH(PolicyLevers!$C249,'Policy Characteristics'!$C:$C,0))</f>
        <v>0</v>
      </c>
      <c r="R249" s="193">
        <f>INDEX('Policy Characteristics'!L:L,MATCH(PolicyLevers!$C249,'Policy Characteristics'!$C:$C,0))</f>
        <v>0</v>
      </c>
      <c r="S249" s="207">
        <f>INDEX('Policy Characteristics'!M:M,MATCH(PolicyLevers!$C249,'Policy Characteristics'!$C:$C,0))</f>
        <v>0</v>
      </c>
      <c r="T249" s="186">
        <f>INDEX('Policy Characteristics'!N:N,MATCH(PolicyLevers!$C249,'Policy Characteristics'!$C:$C,0))</f>
        <v>0</v>
      </c>
      <c r="U249" s="183">
        <f>INDEX('Policy Characteristics'!O:O,MATCH(PolicyLevers!$C249,'Policy Characteristics'!$C:$C,0))</f>
        <v>0</v>
      </c>
    </row>
    <row r="250" spans="1:21" x14ac:dyDescent="0.25">
      <c r="A250" s="352" t="str">
        <f>INDEX('Policy Characteristics'!A:A,MATCH(PolicyLevers!$C250,'Policy Characteristics'!$C:$C,0))</f>
        <v>Electricity Supply</v>
      </c>
      <c r="B250" s="356" t="str">
        <f>INDEX('Policy Characteristics'!B:B,MATCH(PolicyLevers!$C250,'Policy Characteristics'!$C:$C,0))</f>
        <v>Non BAU Capacity Retirement Schedule</v>
      </c>
      <c r="C250" s="191" t="str">
        <f t="shared" si="19"/>
        <v>Boolean Use Non BAU Capacity Retirement Schedule</v>
      </c>
      <c r="D250" s="193" t="s">
        <v>602</v>
      </c>
      <c r="E250" s="186"/>
      <c r="F250" s="193" t="s">
        <v>603</v>
      </c>
      <c r="G250" s="186"/>
      <c r="H250" s="43">
        <v>868</v>
      </c>
      <c r="I250" s="358" t="s">
        <v>332</v>
      </c>
      <c r="J250" s="191" t="str">
        <f>INDEX('Policy Characteristics'!D:D,MATCH(PolicyLevers!$C250,'Policy Characteristics'!$C:$C,0))</f>
        <v>Non BAU Capacity Retirement Schedule</v>
      </c>
      <c r="K250" s="225"/>
      <c r="L250" s="205">
        <f>INDEX('Policy Characteristics'!F:F,MATCH(PolicyLevers!$C250,'Policy Characteristics'!$C:$C,0))</f>
        <v>0</v>
      </c>
      <c r="M250" s="205">
        <f>INDEX('Policy Characteristics'!G:G,MATCH(PolicyLevers!$C250,'Policy Characteristics'!$C:$C,0))</f>
        <v>1</v>
      </c>
      <c r="N250" s="252">
        <f>INDEX('Policy Characteristics'!H:H,MATCH(PolicyLevers!$C250,'Policy Characteristics'!$C:$C,0))</f>
        <v>1</v>
      </c>
      <c r="O250" s="186" t="str">
        <f>INDEX('Policy Characteristics'!I:I,MATCH(PolicyLevers!$C250,'Policy Characteristics'!$C:$C,0))</f>
        <v>on/off</v>
      </c>
      <c r="P250" s="186" t="str">
        <f>INDEX('Policy Characteristics'!J:J,MATCH(PolicyLevers!$C250,'Policy Characteristics'!$C:$C,0))</f>
        <v xml:space="preserve">**Description:** This policy uses an alternative retirement schedule for existing capacity of the selected type(s). // </v>
      </c>
      <c r="Q250" s="186">
        <f>INDEX('Policy Characteristics'!K:K,MATCH(PolicyLevers!$C250,'Policy Characteristics'!$C:$C,0))</f>
        <v>0</v>
      </c>
      <c r="R250" s="193">
        <f>INDEX('Policy Characteristics'!L:L,MATCH(PolicyLevers!$C250,'Policy Characteristics'!$C:$C,0))</f>
        <v>0</v>
      </c>
      <c r="S250" s="207">
        <f>INDEX('Policy Characteristics'!M:M,MATCH(PolicyLevers!$C250,'Policy Characteristics'!$C:$C,0))</f>
        <v>0</v>
      </c>
      <c r="T250" s="186">
        <f>INDEX('Policy Characteristics'!N:N,MATCH(PolicyLevers!$C250,'Policy Characteristics'!$C:$C,0))</f>
        <v>0</v>
      </c>
      <c r="U250" s="183">
        <f>INDEX('Policy Characteristics'!O:O,MATCH(PolicyLevers!$C250,'Policy Characteristics'!$C:$C,0))</f>
        <v>0</v>
      </c>
    </row>
    <row r="251" spans="1:21" x14ac:dyDescent="0.25">
      <c r="A251" s="352" t="str">
        <f>INDEX('Policy Characteristics'!A:A,MATCH(PolicyLevers!$C251,'Policy Characteristics'!$C:$C,0))</f>
        <v>Electricity Supply</v>
      </c>
      <c r="B251" s="356" t="str">
        <f>INDEX('Policy Characteristics'!B:B,MATCH(PolicyLevers!$C251,'Policy Characteristics'!$C:$C,0))</f>
        <v>Non BAU Capacity Retirement Schedule</v>
      </c>
      <c r="C251" s="191" t="str">
        <f t="shared" si="19"/>
        <v>Boolean Use Non BAU Capacity Retirement Schedule</v>
      </c>
      <c r="D251" s="193" t="s">
        <v>604</v>
      </c>
      <c r="E251" s="186"/>
      <c r="F251" s="193" t="s">
        <v>605</v>
      </c>
      <c r="G251" s="186"/>
      <c r="H251" s="43">
        <v>869</v>
      </c>
      <c r="I251" s="358" t="s">
        <v>332</v>
      </c>
      <c r="J251" s="191" t="str">
        <f>INDEX('Policy Characteristics'!D:D,MATCH(PolicyLevers!$C251,'Policy Characteristics'!$C:$C,0))</f>
        <v>Non BAU Capacity Retirement Schedule</v>
      </c>
      <c r="K251" s="225"/>
      <c r="L251" s="205">
        <f>INDEX('Policy Characteristics'!F:F,MATCH(PolicyLevers!$C251,'Policy Characteristics'!$C:$C,0))</f>
        <v>0</v>
      </c>
      <c r="M251" s="205">
        <f>INDEX('Policy Characteristics'!G:G,MATCH(PolicyLevers!$C251,'Policy Characteristics'!$C:$C,0))</f>
        <v>1</v>
      </c>
      <c r="N251" s="252">
        <f>INDEX('Policy Characteristics'!H:H,MATCH(PolicyLevers!$C251,'Policy Characteristics'!$C:$C,0))</f>
        <v>1</v>
      </c>
      <c r="O251" s="186" t="str">
        <f>INDEX('Policy Characteristics'!I:I,MATCH(PolicyLevers!$C251,'Policy Characteristics'!$C:$C,0))</f>
        <v>on/off</v>
      </c>
      <c r="P251" s="186" t="str">
        <f>INDEX('Policy Characteristics'!J:J,MATCH(PolicyLevers!$C251,'Policy Characteristics'!$C:$C,0))</f>
        <v xml:space="preserve">**Description:** This policy uses an alternative retirement schedule for existing capacity of the selected type(s). // </v>
      </c>
      <c r="Q251" s="186">
        <f>INDEX('Policy Characteristics'!K:K,MATCH(PolicyLevers!$C251,'Policy Characteristics'!$C:$C,0))</f>
        <v>0</v>
      </c>
      <c r="R251" s="193">
        <f>INDEX('Policy Characteristics'!L:L,MATCH(PolicyLevers!$C251,'Policy Characteristics'!$C:$C,0))</f>
        <v>0</v>
      </c>
      <c r="S251" s="207">
        <f>INDEX('Policy Characteristics'!M:M,MATCH(PolicyLevers!$C251,'Policy Characteristics'!$C:$C,0))</f>
        <v>0</v>
      </c>
      <c r="T251" s="186">
        <f>INDEX('Policy Characteristics'!N:N,MATCH(PolicyLevers!$C251,'Policy Characteristics'!$C:$C,0))</f>
        <v>0</v>
      </c>
      <c r="U251" s="183">
        <f>INDEX('Policy Characteristics'!O:O,MATCH(PolicyLevers!$C251,'Policy Characteristics'!$C:$C,0))</f>
        <v>0</v>
      </c>
    </row>
    <row r="252" spans="1:21" x14ac:dyDescent="0.25">
      <c r="A252" s="352" t="str">
        <f>INDEX('Policy Characteristics'!A:A,MATCH(PolicyLevers!$C252,'Policy Characteristics'!$C:$C,0))</f>
        <v>Electricity Supply</v>
      </c>
      <c r="B252" s="356" t="str">
        <f>INDEX('Policy Characteristics'!B:B,MATCH(PolicyLevers!$C252,'Policy Characteristics'!$C:$C,0))</f>
        <v>Non BAU Capacity Retirement Schedule</v>
      </c>
      <c r="C252" s="191" t="str">
        <f t="shared" si="19"/>
        <v>Boolean Use Non BAU Capacity Retirement Schedule</v>
      </c>
      <c r="D252" s="193" t="s">
        <v>606</v>
      </c>
      <c r="E252" s="186"/>
      <c r="F252" s="193" t="s">
        <v>607</v>
      </c>
      <c r="G252" s="186"/>
      <c r="H252" s="43">
        <v>870</v>
      </c>
      <c r="I252" s="358" t="s">
        <v>332</v>
      </c>
      <c r="J252" s="191" t="str">
        <f>INDEX('Policy Characteristics'!D:D,MATCH(PolicyLevers!$C252,'Policy Characteristics'!$C:$C,0))</f>
        <v>Non BAU Capacity Retirement Schedule</v>
      </c>
      <c r="K252" s="225"/>
      <c r="L252" s="205">
        <f>INDEX('Policy Characteristics'!F:F,MATCH(PolicyLevers!$C252,'Policy Characteristics'!$C:$C,0))</f>
        <v>0</v>
      </c>
      <c r="M252" s="205">
        <f>INDEX('Policy Characteristics'!G:G,MATCH(PolicyLevers!$C252,'Policy Characteristics'!$C:$C,0))</f>
        <v>1</v>
      </c>
      <c r="N252" s="252">
        <f>INDEX('Policy Characteristics'!H:H,MATCH(PolicyLevers!$C252,'Policy Characteristics'!$C:$C,0))</f>
        <v>1</v>
      </c>
      <c r="O252" s="186" t="str">
        <f>INDEX('Policy Characteristics'!I:I,MATCH(PolicyLevers!$C252,'Policy Characteristics'!$C:$C,0))</f>
        <v>on/off</v>
      </c>
      <c r="P252" s="186" t="str">
        <f>INDEX('Policy Characteristics'!J:J,MATCH(PolicyLevers!$C252,'Policy Characteristics'!$C:$C,0))</f>
        <v xml:space="preserve">**Description:** This policy uses an alternative retirement schedule for existing capacity of the selected type(s). // </v>
      </c>
      <c r="Q252" s="186">
        <f>INDEX('Policy Characteristics'!K:K,MATCH(PolicyLevers!$C252,'Policy Characteristics'!$C:$C,0))</f>
        <v>0</v>
      </c>
      <c r="R252" s="193">
        <f>INDEX('Policy Characteristics'!L:L,MATCH(PolicyLevers!$C252,'Policy Characteristics'!$C:$C,0))</f>
        <v>0</v>
      </c>
      <c r="S252" s="207">
        <f>INDEX('Policy Characteristics'!M:M,MATCH(PolicyLevers!$C252,'Policy Characteristics'!$C:$C,0))</f>
        <v>0</v>
      </c>
      <c r="T252" s="186">
        <f>INDEX('Policy Characteristics'!N:N,MATCH(PolicyLevers!$C252,'Policy Characteristics'!$C:$C,0))</f>
        <v>0</v>
      </c>
      <c r="U252" s="183">
        <f>INDEX('Policy Characteristics'!O:O,MATCH(PolicyLevers!$C252,'Policy Characteristics'!$C:$C,0))</f>
        <v>0</v>
      </c>
    </row>
    <row r="253" spans="1:21" x14ac:dyDescent="0.25">
      <c r="A253" s="352" t="str">
        <f>INDEX('Policy Characteristics'!A:A,MATCH(PolicyLevers!$C253,'Policy Characteristics'!$C:$C,0))</f>
        <v>Electricity Supply</v>
      </c>
      <c r="B253" s="356" t="str">
        <f>INDEX('Policy Characteristics'!B:B,MATCH(PolicyLevers!$C253,'Policy Characteristics'!$C:$C,0))</f>
        <v>Non BAU Capacity Retirement Schedule</v>
      </c>
      <c r="C253" s="191" t="str">
        <f t="shared" si="19"/>
        <v>Boolean Use Non BAU Capacity Retirement Schedule</v>
      </c>
      <c r="D253" s="193" t="s">
        <v>608</v>
      </c>
      <c r="E253" s="186"/>
      <c r="F253" s="193" t="s">
        <v>609</v>
      </c>
      <c r="G253" s="186"/>
      <c r="H253" s="43">
        <v>871</v>
      </c>
      <c r="I253" s="358" t="s">
        <v>332</v>
      </c>
      <c r="J253" s="191" t="str">
        <f>INDEX('Policy Characteristics'!D:D,MATCH(PolicyLevers!$C253,'Policy Characteristics'!$C:$C,0))</f>
        <v>Non BAU Capacity Retirement Schedule</v>
      </c>
      <c r="K253" s="225"/>
      <c r="L253" s="205">
        <f>INDEX('Policy Characteristics'!F:F,MATCH(PolicyLevers!$C253,'Policy Characteristics'!$C:$C,0))</f>
        <v>0</v>
      </c>
      <c r="M253" s="205">
        <f>INDEX('Policy Characteristics'!G:G,MATCH(PolicyLevers!$C253,'Policy Characteristics'!$C:$C,0))</f>
        <v>1</v>
      </c>
      <c r="N253" s="252">
        <f>INDEX('Policy Characteristics'!H:H,MATCH(PolicyLevers!$C253,'Policy Characteristics'!$C:$C,0))</f>
        <v>1</v>
      </c>
      <c r="O253" s="186" t="str">
        <f>INDEX('Policy Characteristics'!I:I,MATCH(PolicyLevers!$C253,'Policy Characteristics'!$C:$C,0))</f>
        <v>on/off</v>
      </c>
      <c r="P253" s="186" t="str">
        <f>INDEX('Policy Characteristics'!J:J,MATCH(PolicyLevers!$C253,'Policy Characteristics'!$C:$C,0))</f>
        <v xml:space="preserve">**Description:** This policy uses an alternative retirement schedule for existing capacity of the selected type(s). // </v>
      </c>
      <c r="Q253" s="186">
        <f>INDEX('Policy Characteristics'!K:K,MATCH(PolicyLevers!$C253,'Policy Characteristics'!$C:$C,0))</f>
        <v>0</v>
      </c>
      <c r="R253" s="193">
        <f>INDEX('Policy Characteristics'!L:L,MATCH(PolicyLevers!$C253,'Policy Characteristics'!$C:$C,0))</f>
        <v>0</v>
      </c>
      <c r="S253" s="207">
        <f>INDEX('Policy Characteristics'!M:M,MATCH(PolicyLevers!$C253,'Policy Characteristics'!$C:$C,0))</f>
        <v>0</v>
      </c>
      <c r="T253" s="186">
        <f>INDEX('Policy Characteristics'!N:N,MATCH(PolicyLevers!$C253,'Policy Characteristics'!$C:$C,0))</f>
        <v>0</v>
      </c>
      <c r="U253" s="183">
        <f>INDEX('Policy Characteristics'!O:O,MATCH(PolicyLevers!$C253,'Policy Characteristics'!$C:$C,0))</f>
        <v>0</v>
      </c>
    </row>
    <row r="254" spans="1:21" x14ac:dyDescent="0.25">
      <c r="A254" s="352" t="str">
        <f>INDEX('Policy Characteristics'!A:A,MATCH(PolicyLevers!$C254,'Policy Characteristics'!$C:$C,0))</f>
        <v>Electricity Supply</v>
      </c>
      <c r="B254" s="356" t="str">
        <f>INDEX('Policy Characteristics'!B:B,MATCH(PolicyLevers!$C254,'Policy Characteristics'!$C:$C,0))</f>
        <v>Non BAU Capacity Retirement Schedule</v>
      </c>
      <c r="C254" s="191" t="str">
        <f t="shared" si="19"/>
        <v>Boolean Use Non BAU Capacity Retirement Schedule</v>
      </c>
      <c r="D254" s="193" t="s">
        <v>611</v>
      </c>
      <c r="E254" s="186"/>
      <c r="F254" s="193" t="s">
        <v>612</v>
      </c>
      <c r="G254" s="186"/>
      <c r="H254" s="43">
        <v>872</v>
      </c>
      <c r="I254" s="358" t="s">
        <v>332</v>
      </c>
      <c r="J254" s="191" t="str">
        <f>INDEX('Policy Characteristics'!D:D,MATCH(PolicyLevers!$C254,'Policy Characteristics'!$C:$C,0))</f>
        <v>Non BAU Capacity Retirement Schedule</v>
      </c>
      <c r="K254" s="225"/>
      <c r="L254" s="205">
        <f>INDEX('Policy Characteristics'!F:F,MATCH(PolicyLevers!$C254,'Policy Characteristics'!$C:$C,0))</f>
        <v>0</v>
      </c>
      <c r="M254" s="205">
        <f>INDEX('Policy Characteristics'!G:G,MATCH(PolicyLevers!$C254,'Policy Characteristics'!$C:$C,0))</f>
        <v>1</v>
      </c>
      <c r="N254" s="252">
        <f>INDEX('Policy Characteristics'!H:H,MATCH(PolicyLevers!$C254,'Policy Characteristics'!$C:$C,0))</f>
        <v>1</v>
      </c>
      <c r="O254" s="186" t="str">
        <f>INDEX('Policy Characteristics'!I:I,MATCH(PolicyLevers!$C254,'Policy Characteristics'!$C:$C,0))</f>
        <v>on/off</v>
      </c>
      <c r="P254" s="186" t="str">
        <f>INDEX('Policy Characteristics'!J:J,MATCH(PolicyLevers!$C254,'Policy Characteristics'!$C:$C,0))</f>
        <v xml:space="preserve">**Description:** This policy uses an alternative retirement schedule for existing capacity of the selected type(s). // </v>
      </c>
      <c r="Q254" s="186">
        <f>INDEX('Policy Characteristics'!K:K,MATCH(PolicyLevers!$C254,'Policy Characteristics'!$C:$C,0))</f>
        <v>0</v>
      </c>
      <c r="R254" s="193">
        <f>INDEX('Policy Characteristics'!L:L,MATCH(PolicyLevers!$C254,'Policy Characteristics'!$C:$C,0))</f>
        <v>0</v>
      </c>
      <c r="S254" s="207">
        <f>INDEX('Policy Characteristics'!M:M,MATCH(PolicyLevers!$C254,'Policy Characteristics'!$C:$C,0))</f>
        <v>0</v>
      </c>
      <c r="T254" s="186">
        <f>INDEX('Policy Characteristics'!N:N,MATCH(PolicyLevers!$C254,'Policy Characteristics'!$C:$C,0))</f>
        <v>0</v>
      </c>
      <c r="U254" s="183">
        <f>INDEX('Policy Characteristics'!O:O,MATCH(PolicyLevers!$C254,'Policy Characteristics'!$C:$C,0))</f>
        <v>0</v>
      </c>
    </row>
    <row r="255" spans="1:21" x14ac:dyDescent="0.25">
      <c r="A255" s="352" t="str">
        <f>INDEX('Policy Characteristics'!A:A,MATCH(PolicyLevers!$C255,'Policy Characteristics'!$C:$C,0))</f>
        <v>Electricity Supply</v>
      </c>
      <c r="B255" s="356" t="str">
        <f>INDEX('Policy Characteristics'!B:B,MATCH(PolicyLevers!$C255,'Policy Characteristics'!$C:$C,0))</f>
        <v>Non BAU Capacity Retirement Schedule</v>
      </c>
      <c r="C255" s="191" t="str">
        <f t="shared" si="19"/>
        <v>Boolean Use Non BAU Capacity Retirement Schedule</v>
      </c>
      <c r="D255" s="193" t="s">
        <v>613</v>
      </c>
      <c r="E255" s="186"/>
      <c r="F255" s="193" t="s">
        <v>614</v>
      </c>
      <c r="G255" s="186"/>
      <c r="H255" s="43">
        <v>873</v>
      </c>
      <c r="I255" s="358" t="s">
        <v>332</v>
      </c>
      <c r="J255" s="191" t="str">
        <f>INDEX('Policy Characteristics'!D:D,MATCH(PolicyLevers!$C255,'Policy Characteristics'!$C:$C,0))</f>
        <v>Non BAU Capacity Retirement Schedule</v>
      </c>
      <c r="K255" s="225"/>
      <c r="L255" s="205">
        <f>INDEX('Policy Characteristics'!F:F,MATCH(PolicyLevers!$C255,'Policy Characteristics'!$C:$C,0))</f>
        <v>0</v>
      </c>
      <c r="M255" s="205">
        <f>INDEX('Policy Characteristics'!G:G,MATCH(PolicyLevers!$C255,'Policy Characteristics'!$C:$C,0))</f>
        <v>1</v>
      </c>
      <c r="N255" s="252">
        <f>INDEX('Policy Characteristics'!H:H,MATCH(PolicyLevers!$C255,'Policy Characteristics'!$C:$C,0))</f>
        <v>1</v>
      </c>
      <c r="O255" s="186" t="str">
        <f>INDEX('Policy Characteristics'!I:I,MATCH(PolicyLevers!$C255,'Policy Characteristics'!$C:$C,0))</f>
        <v>on/off</v>
      </c>
      <c r="P255" s="186" t="str">
        <f>INDEX('Policy Characteristics'!J:J,MATCH(PolicyLevers!$C255,'Policy Characteristics'!$C:$C,0))</f>
        <v xml:space="preserve">**Description:** This policy uses an alternative retirement schedule for existing capacity of the selected type(s). // </v>
      </c>
      <c r="Q255" s="186">
        <f>INDEX('Policy Characteristics'!K:K,MATCH(PolicyLevers!$C255,'Policy Characteristics'!$C:$C,0))</f>
        <v>0</v>
      </c>
      <c r="R255" s="193">
        <f>INDEX('Policy Characteristics'!L:L,MATCH(PolicyLevers!$C255,'Policy Characteristics'!$C:$C,0))</f>
        <v>0</v>
      </c>
      <c r="S255" s="207">
        <f>INDEX('Policy Characteristics'!M:M,MATCH(PolicyLevers!$C255,'Policy Characteristics'!$C:$C,0))</f>
        <v>0</v>
      </c>
      <c r="T255" s="186">
        <f>INDEX('Policy Characteristics'!N:N,MATCH(PolicyLevers!$C255,'Policy Characteristics'!$C:$C,0))</f>
        <v>0</v>
      </c>
      <c r="U255" s="183">
        <f>INDEX('Policy Characteristics'!O:O,MATCH(PolicyLevers!$C255,'Policy Characteristics'!$C:$C,0))</f>
        <v>0</v>
      </c>
    </row>
    <row r="256" spans="1:21" x14ac:dyDescent="0.25">
      <c r="A256" s="352" t="str">
        <f>INDEX('Policy Characteristics'!A:A,MATCH(PolicyLevers!$C256,'Policy Characteristics'!$C:$C,0))</f>
        <v>Electricity Supply</v>
      </c>
      <c r="B256" s="356" t="str">
        <f>INDEX('Policy Characteristics'!B:B,MATCH(PolicyLevers!$C256,'Policy Characteristics'!$C:$C,0))</f>
        <v>Non BAU Capacity Retirement Schedule</v>
      </c>
      <c r="C256" s="191" t="str">
        <f t="shared" si="19"/>
        <v>Boolean Use Non BAU Capacity Retirement Schedule</v>
      </c>
      <c r="D256" s="193" t="s">
        <v>615</v>
      </c>
      <c r="E256" s="186"/>
      <c r="F256" s="193" t="s">
        <v>616</v>
      </c>
      <c r="G256" s="186"/>
      <c r="H256" s="43">
        <v>874</v>
      </c>
      <c r="I256" s="358" t="s">
        <v>332</v>
      </c>
      <c r="J256" s="191" t="str">
        <f>INDEX('Policy Characteristics'!D:D,MATCH(PolicyLevers!$C256,'Policy Characteristics'!$C:$C,0))</f>
        <v>Non BAU Capacity Retirement Schedule</v>
      </c>
      <c r="K256" s="225"/>
      <c r="L256" s="205">
        <f>INDEX('Policy Characteristics'!F:F,MATCH(PolicyLevers!$C256,'Policy Characteristics'!$C:$C,0))</f>
        <v>0</v>
      </c>
      <c r="M256" s="205">
        <f>INDEX('Policy Characteristics'!G:G,MATCH(PolicyLevers!$C256,'Policy Characteristics'!$C:$C,0))</f>
        <v>1</v>
      </c>
      <c r="N256" s="252">
        <f>INDEX('Policy Characteristics'!H:H,MATCH(PolicyLevers!$C256,'Policy Characteristics'!$C:$C,0))</f>
        <v>1</v>
      </c>
      <c r="O256" s="186" t="str">
        <f>INDEX('Policy Characteristics'!I:I,MATCH(PolicyLevers!$C256,'Policy Characteristics'!$C:$C,0))</f>
        <v>on/off</v>
      </c>
      <c r="P256" s="186" t="str">
        <f>INDEX('Policy Characteristics'!J:J,MATCH(PolicyLevers!$C256,'Policy Characteristics'!$C:$C,0))</f>
        <v xml:space="preserve">**Description:** This policy uses an alternative retirement schedule for existing capacity of the selected type(s). // </v>
      </c>
      <c r="Q256" s="186">
        <f>INDEX('Policy Characteristics'!K:K,MATCH(PolicyLevers!$C256,'Policy Characteristics'!$C:$C,0))</f>
        <v>0</v>
      </c>
      <c r="R256" s="193">
        <f>INDEX('Policy Characteristics'!L:L,MATCH(PolicyLevers!$C256,'Policy Characteristics'!$C:$C,0))</f>
        <v>0</v>
      </c>
      <c r="S256" s="207">
        <f>INDEX('Policy Characteristics'!M:M,MATCH(PolicyLevers!$C256,'Policy Characteristics'!$C:$C,0))</f>
        <v>0</v>
      </c>
      <c r="T256" s="186">
        <f>INDEX('Policy Characteristics'!N:N,MATCH(PolicyLevers!$C256,'Policy Characteristics'!$C:$C,0))</f>
        <v>0</v>
      </c>
      <c r="U256" s="183">
        <f>INDEX('Policy Characteristics'!O:O,MATCH(PolicyLevers!$C256,'Policy Characteristics'!$C:$C,0))</f>
        <v>0</v>
      </c>
    </row>
    <row r="257" spans="1:21" x14ac:dyDescent="0.25">
      <c r="A257" s="352" t="str">
        <f>INDEX('Policy Characteristics'!A:A,MATCH(PolicyLevers!$C257,'Policy Characteristics'!$C:$C,0))</f>
        <v>Electricity Supply</v>
      </c>
      <c r="B257" s="356" t="str">
        <f>INDEX('Policy Characteristics'!B:B,MATCH(PolicyLevers!$C257,'Policy Characteristics'!$C:$C,0))</f>
        <v>Non BAU Capacity Retirement Schedule</v>
      </c>
      <c r="C257" s="191" t="str">
        <f t="shared" si="19"/>
        <v>Boolean Use Non BAU Capacity Retirement Schedule</v>
      </c>
      <c r="D257" s="193" t="s">
        <v>617</v>
      </c>
      <c r="E257" s="186"/>
      <c r="F257" s="193" t="s">
        <v>618</v>
      </c>
      <c r="G257" s="186"/>
      <c r="H257" s="43">
        <v>875</v>
      </c>
      <c r="I257" s="358" t="s">
        <v>332</v>
      </c>
      <c r="J257" s="191" t="str">
        <f>INDEX('Policy Characteristics'!D:D,MATCH(PolicyLevers!$C257,'Policy Characteristics'!$C:$C,0))</f>
        <v>Non BAU Capacity Retirement Schedule</v>
      </c>
      <c r="K257" s="225"/>
      <c r="L257" s="205">
        <f>INDEX('Policy Characteristics'!F:F,MATCH(PolicyLevers!$C257,'Policy Characteristics'!$C:$C,0))</f>
        <v>0</v>
      </c>
      <c r="M257" s="205">
        <f>INDEX('Policy Characteristics'!G:G,MATCH(PolicyLevers!$C257,'Policy Characteristics'!$C:$C,0))</f>
        <v>1</v>
      </c>
      <c r="N257" s="252">
        <f>INDEX('Policy Characteristics'!H:H,MATCH(PolicyLevers!$C257,'Policy Characteristics'!$C:$C,0))</f>
        <v>1</v>
      </c>
      <c r="O257" s="186" t="str">
        <f>INDEX('Policy Characteristics'!I:I,MATCH(PolicyLevers!$C257,'Policy Characteristics'!$C:$C,0))</f>
        <v>on/off</v>
      </c>
      <c r="P257" s="186" t="str">
        <f>INDEX('Policy Characteristics'!J:J,MATCH(PolicyLevers!$C257,'Policy Characteristics'!$C:$C,0))</f>
        <v xml:space="preserve">**Description:** This policy uses an alternative retirement schedule for existing capacity of the selected type(s). // </v>
      </c>
      <c r="Q257" s="186">
        <f>INDEX('Policy Characteristics'!K:K,MATCH(PolicyLevers!$C257,'Policy Characteristics'!$C:$C,0))</f>
        <v>0</v>
      </c>
      <c r="R257" s="193">
        <f>INDEX('Policy Characteristics'!L:L,MATCH(PolicyLevers!$C257,'Policy Characteristics'!$C:$C,0))</f>
        <v>0</v>
      </c>
      <c r="S257" s="207">
        <f>INDEX('Policy Characteristics'!M:M,MATCH(PolicyLevers!$C257,'Policy Characteristics'!$C:$C,0))</f>
        <v>0</v>
      </c>
      <c r="T257" s="186">
        <f>INDEX('Policy Characteristics'!N:N,MATCH(PolicyLevers!$C257,'Policy Characteristics'!$C:$C,0))</f>
        <v>0</v>
      </c>
      <c r="U257" s="183">
        <f>INDEX('Policy Characteristics'!O:O,MATCH(PolicyLevers!$C257,'Policy Characteristics'!$C:$C,0))</f>
        <v>0</v>
      </c>
    </row>
    <row r="258" spans="1:21" s="191" customFormat="1" x14ac:dyDescent="0.25">
      <c r="A258" s="352" t="str">
        <f>INDEX('Policy Characteristics'!A:A,MATCH(PolicyLevers!$C258,'Policy Characteristics'!$C:$C,0))</f>
        <v>Electricity Supply</v>
      </c>
      <c r="B258" s="357" t="str">
        <f>INDEX('Policy Characteristics'!B:B,MATCH(PolicyLevers!$C258,'Policy Characteristics'!$C:$C,0))</f>
        <v>Non BAU Mandated Capacity Construction</v>
      </c>
      <c r="C258" s="183" t="s">
        <v>685</v>
      </c>
      <c r="D258" s="186" t="s">
        <v>578</v>
      </c>
      <c r="E258" s="186"/>
      <c r="F258" s="186" t="s">
        <v>579</v>
      </c>
      <c r="G258" s="186"/>
      <c r="H258" s="43">
        <v>633</v>
      </c>
      <c r="I258" s="358" t="s">
        <v>332</v>
      </c>
      <c r="J258" s="183" t="str">
        <f>INDEX('Policy Characteristics'!D:D,MATCH(PolicyLevers!$C258,'Policy Characteristics'!$C:$C,0))</f>
        <v>Non BAU Mandated Capacity Construction</v>
      </c>
      <c r="K258" s="225"/>
      <c r="L258" s="183">
        <f>INDEX('Policy Characteristics'!F:F,MATCH(PolicyLevers!$C258,'Policy Characteristics'!$C:$C,0))</f>
        <v>0</v>
      </c>
      <c r="M258" s="183">
        <f>INDEX('Policy Characteristics'!G:G,MATCH(PolicyLevers!$C258,'Policy Characteristics'!$C:$C,0))</f>
        <v>1</v>
      </c>
      <c r="N258" s="183">
        <f>INDEX('Policy Characteristics'!H:H,MATCH(PolicyLevers!$C258,'Policy Characteristics'!$C:$C,0))</f>
        <v>1</v>
      </c>
      <c r="O258" s="186" t="str">
        <f>INDEX('Policy Characteristics'!I:I,MATCH(PolicyLevers!$C258,'Policy Characteristics'!$C:$C,0))</f>
        <v>on/off</v>
      </c>
      <c r="P258" s="188" t="str">
        <f>INDEX('Policy Characteristics'!J:J,MATCH(PolicyLevers!$C258,'Policy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58" s="201">
        <f>INDEX('Policy Characteristics'!K:K,MATCH(PolicyLevers!$C258,'Policy Characteristics'!$C:$C,0))</f>
        <v>0</v>
      </c>
      <c r="R258" s="193">
        <f>INDEX('Policy Characteristics'!L:L,MATCH(PolicyLevers!$C258,'Policy Characteristics'!$C:$C,0))</f>
        <v>0</v>
      </c>
      <c r="S258" s="221">
        <f>INDEX('Policy Characteristics'!M:M,MATCH(PolicyLevers!$C258,'Policy Characteristics'!$C:$C,0))</f>
        <v>0</v>
      </c>
      <c r="T258" s="201">
        <f>INDEX('Policy Characteristics'!N:N,MATCH(PolicyLevers!$C258,'Policy Characteristics'!$C:$C,0))</f>
        <v>0</v>
      </c>
      <c r="U258" s="191">
        <f>INDEX('Policy Characteristics'!O:O,MATCH(PolicyLevers!$C258,'Policy Characteristics'!$C:$C,0))</f>
        <v>0</v>
      </c>
    </row>
    <row r="259" spans="1:21" s="191" customFormat="1" x14ac:dyDescent="0.25">
      <c r="A259" s="352" t="str">
        <f>INDEX('Policy Characteristics'!A:A,MATCH(PolicyLevers!$C259,'Policy Characteristics'!$C:$C,0))</f>
        <v>Electricity Supply</v>
      </c>
      <c r="B259" s="356" t="str">
        <f>INDEX('Policy Characteristics'!B:B,MATCH(PolicyLevers!$C259,'Policy Characteristics'!$C:$C,0))</f>
        <v>Non BAU Mandated Capacity Construction</v>
      </c>
      <c r="C259" s="191" t="str">
        <f t="shared" ref="C259:C273" si="20">C$258</f>
        <v>Boolean Use Non BAU Mandated Capacity Construction Schedule</v>
      </c>
      <c r="D259" s="193" t="s">
        <v>585</v>
      </c>
      <c r="E259" s="186"/>
      <c r="F259" s="193" t="s">
        <v>586</v>
      </c>
      <c r="G259" s="186"/>
      <c r="H259" s="43">
        <v>634</v>
      </c>
      <c r="I259" s="358" t="s">
        <v>332</v>
      </c>
      <c r="J259" s="191" t="str">
        <f>INDEX('Policy Characteristics'!D:D,MATCH(PolicyLevers!$C259,'Policy Characteristics'!$C:$C,0))</f>
        <v>Non BAU Mandated Capacity Construction</v>
      </c>
      <c r="K259" s="225"/>
      <c r="L259" s="183">
        <f>INDEX('Policy Characteristics'!F:F,MATCH(PolicyLevers!$C259,'Policy Characteristics'!$C:$C,0))</f>
        <v>0</v>
      </c>
      <c r="M259" s="183">
        <f>INDEX('Policy Characteristics'!G:G,MATCH(PolicyLevers!$C259,'Policy Characteristics'!$C:$C,0))</f>
        <v>1</v>
      </c>
      <c r="N259" s="183">
        <f>INDEX('Policy Characteristics'!H:H,MATCH(PolicyLevers!$C259,'Policy Characteristics'!$C:$C,0))</f>
        <v>1</v>
      </c>
      <c r="O259" s="201" t="str">
        <f>INDEX('Policy Characteristics'!I:I,MATCH(PolicyLevers!$C259,'Policy Characteristics'!$C:$C,0))</f>
        <v>on/off</v>
      </c>
      <c r="P259" s="188" t="str">
        <f>INDEX('Policy Characteristics'!J:J,MATCH(PolicyLevers!$C259,'Policy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59" s="201">
        <f>INDEX('Policy Characteristics'!K:K,MATCH(PolicyLevers!$C259,'Policy Characteristics'!$C:$C,0))</f>
        <v>0</v>
      </c>
      <c r="R259" s="193">
        <f>INDEX('Policy Characteristics'!L:L,MATCH(PolicyLevers!$C259,'Policy Characteristics'!$C:$C,0))</f>
        <v>0</v>
      </c>
      <c r="S259" s="221">
        <f>INDEX('Policy Characteristics'!M:M,MATCH(PolicyLevers!$C259,'Policy Characteristics'!$C:$C,0))</f>
        <v>0</v>
      </c>
      <c r="T259" s="201">
        <f>INDEX('Policy Characteristics'!N:N,MATCH(PolicyLevers!$C259,'Policy Characteristics'!$C:$C,0))</f>
        <v>0</v>
      </c>
      <c r="U259" s="191">
        <f>INDEX('Policy Characteristics'!O:O,MATCH(PolicyLevers!$C259,'Policy Characteristics'!$C:$C,0))</f>
        <v>0</v>
      </c>
    </row>
    <row r="260" spans="1:21" s="191" customFormat="1" x14ac:dyDescent="0.25">
      <c r="A260" s="352" t="str">
        <f>INDEX('Policy Characteristics'!A:A,MATCH(PolicyLevers!$C260,'Policy Characteristics'!$C:$C,0))</f>
        <v>Electricity Supply</v>
      </c>
      <c r="B260" s="356" t="str">
        <f>INDEX('Policy Characteristics'!B:B,MATCH(PolicyLevers!$C260,'Policy Characteristics'!$C:$C,0))</f>
        <v>Non BAU Mandated Capacity Construction</v>
      </c>
      <c r="C260" s="191" t="str">
        <f t="shared" si="20"/>
        <v>Boolean Use Non BAU Mandated Capacity Construction Schedule</v>
      </c>
      <c r="D260" s="193" t="s">
        <v>588</v>
      </c>
      <c r="E260" s="186"/>
      <c r="F260" s="193" t="s">
        <v>589</v>
      </c>
      <c r="G260" s="186"/>
      <c r="H260" s="43">
        <v>635</v>
      </c>
      <c r="I260" s="358" t="s">
        <v>332</v>
      </c>
      <c r="J260" s="191" t="str">
        <f>INDEX('Policy Characteristics'!D:D,MATCH(PolicyLevers!$C260,'Policy Characteristics'!$C:$C,0))</f>
        <v>Non BAU Mandated Capacity Construction</v>
      </c>
      <c r="K260" s="225"/>
      <c r="L260" s="183">
        <f>INDEX('Policy Characteristics'!F:F,MATCH(PolicyLevers!$C260,'Policy Characteristics'!$C:$C,0))</f>
        <v>0</v>
      </c>
      <c r="M260" s="183">
        <f>INDEX('Policy Characteristics'!G:G,MATCH(PolicyLevers!$C260,'Policy Characteristics'!$C:$C,0))</f>
        <v>1</v>
      </c>
      <c r="N260" s="183">
        <f>INDEX('Policy Characteristics'!H:H,MATCH(PolicyLevers!$C260,'Policy Characteristics'!$C:$C,0))</f>
        <v>1</v>
      </c>
      <c r="O260" s="186" t="str">
        <f>INDEX('Policy Characteristics'!I:I,MATCH(PolicyLevers!$C260,'Policy Characteristics'!$C:$C,0))</f>
        <v>on/off</v>
      </c>
      <c r="P260" s="188" t="str">
        <f>INDEX('Policy Characteristics'!J:J,MATCH(PolicyLevers!$C260,'Policy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0" s="201">
        <f>INDEX('Policy Characteristics'!K:K,MATCH(PolicyLevers!$C260,'Policy Characteristics'!$C:$C,0))</f>
        <v>0</v>
      </c>
      <c r="R260" s="193">
        <f>INDEX('Policy Characteristics'!L:L,MATCH(PolicyLevers!$C260,'Policy Characteristics'!$C:$C,0))</f>
        <v>0</v>
      </c>
      <c r="S260" s="221">
        <f>INDEX('Policy Characteristics'!M:M,MATCH(PolicyLevers!$C260,'Policy Characteristics'!$C:$C,0))</f>
        <v>0</v>
      </c>
      <c r="T260" s="201">
        <f>INDEX('Policy Characteristics'!N:N,MATCH(PolicyLevers!$C260,'Policy Characteristics'!$C:$C,0))</f>
        <v>0</v>
      </c>
      <c r="U260" s="191">
        <f>INDEX('Policy Characteristics'!O:O,MATCH(PolicyLevers!$C260,'Policy Characteristics'!$C:$C,0))</f>
        <v>0</v>
      </c>
    </row>
    <row r="261" spans="1:21" s="191" customFormat="1" x14ac:dyDescent="0.25">
      <c r="A261" s="352" t="str">
        <f>INDEX('Policy Characteristics'!A:A,MATCH(PolicyLevers!$C261,'Policy Characteristics'!$C:$C,0))</f>
        <v>Electricity Supply</v>
      </c>
      <c r="B261" s="356" t="str">
        <f>INDEX('Policy Characteristics'!B:B,MATCH(PolicyLevers!$C261,'Policy Characteristics'!$C:$C,0))</f>
        <v>Non BAU Mandated Capacity Construction</v>
      </c>
      <c r="C261" s="191" t="str">
        <f t="shared" si="20"/>
        <v>Boolean Use Non BAU Mandated Capacity Construction Schedule</v>
      </c>
      <c r="D261" s="193" t="s">
        <v>591</v>
      </c>
      <c r="E261" s="186"/>
      <c r="F261" s="193" t="s">
        <v>592</v>
      </c>
      <c r="G261" s="186"/>
      <c r="H261" s="43">
        <v>636</v>
      </c>
      <c r="I261" s="358" t="s">
        <v>332</v>
      </c>
      <c r="J261" s="191" t="str">
        <f>INDEX('Policy Characteristics'!D:D,MATCH(PolicyLevers!$C261,'Policy Characteristics'!$C:$C,0))</f>
        <v>Non BAU Mandated Capacity Construction</v>
      </c>
      <c r="K261" s="225"/>
      <c r="L261" s="183">
        <f>INDEX('Policy Characteristics'!F:F,MATCH(PolicyLevers!$C261,'Policy Characteristics'!$C:$C,0))</f>
        <v>0</v>
      </c>
      <c r="M261" s="183">
        <f>INDEX('Policy Characteristics'!G:G,MATCH(PolicyLevers!$C261,'Policy Characteristics'!$C:$C,0))</f>
        <v>1</v>
      </c>
      <c r="N261" s="183">
        <f>INDEX('Policy Characteristics'!H:H,MATCH(PolicyLevers!$C261,'Policy Characteristics'!$C:$C,0))</f>
        <v>1</v>
      </c>
      <c r="O261" s="186" t="str">
        <f>INDEX('Policy Characteristics'!I:I,MATCH(PolicyLevers!$C261,'Policy Characteristics'!$C:$C,0))</f>
        <v>on/off</v>
      </c>
      <c r="P261" s="188" t="str">
        <f>INDEX('Policy Characteristics'!J:J,MATCH(PolicyLevers!$C261,'Policy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1" s="201">
        <f>INDEX('Policy Characteristics'!K:K,MATCH(PolicyLevers!$C261,'Policy Characteristics'!$C:$C,0))</f>
        <v>0</v>
      </c>
      <c r="R261" s="193">
        <f>INDEX('Policy Characteristics'!L:L,MATCH(PolicyLevers!$C261,'Policy Characteristics'!$C:$C,0))</f>
        <v>0</v>
      </c>
      <c r="S261" s="221">
        <f>INDEX('Policy Characteristics'!M:M,MATCH(PolicyLevers!$C261,'Policy Characteristics'!$C:$C,0))</f>
        <v>0</v>
      </c>
      <c r="T261" s="201">
        <f>INDEX('Policy Characteristics'!N:N,MATCH(PolicyLevers!$C261,'Policy Characteristics'!$C:$C,0))</f>
        <v>0</v>
      </c>
      <c r="U261" s="191">
        <f>INDEX('Policy Characteristics'!O:O,MATCH(PolicyLevers!$C261,'Policy Characteristics'!$C:$C,0))</f>
        <v>0</v>
      </c>
    </row>
    <row r="262" spans="1:21" s="191" customFormat="1" x14ac:dyDescent="0.25">
      <c r="A262" s="352" t="str">
        <f>INDEX('Policy Characteristics'!A:A,MATCH(PolicyLevers!$C262,'Policy Characteristics'!$C:$C,0))</f>
        <v>Electricity Supply</v>
      </c>
      <c r="B262" s="356" t="str">
        <f>INDEX('Policy Characteristics'!B:B,MATCH(PolicyLevers!$C262,'Policy Characteristics'!$C:$C,0))</f>
        <v>Non BAU Mandated Capacity Construction</v>
      </c>
      <c r="C262" s="191" t="str">
        <f t="shared" si="20"/>
        <v>Boolean Use Non BAU Mandated Capacity Construction Schedule</v>
      </c>
      <c r="D262" s="193" t="s">
        <v>594</v>
      </c>
      <c r="E262" s="186"/>
      <c r="F262" s="193" t="s">
        <v>595</v>
      </c>
      <c r="G262" s="186"/>
      <c r="H262" s="43">
        <v>637</v>
      </c>
      <c r="I262" s="358" t="s">
        <v>332</v>
      </c>
      <c r="J262" s="191" t="str">
        <f>INDEX('Policy Characteristics'!D:D,MATCH(PolicyLevers!$C262,'Policy Characteristics'!$C:$C,0))</f>
        <v>Non BAU Mandated Capacity Construction</v>
      </c>
      <c r="K262" s="225"/>
      <c r="L262" s="183">
        <f>INDEX('Policy Characteristics'!F:F,MATCH(PolicyLevers!$C262,'Policy Characteristics'!$C:$C,0))</f>
        <v>0</v>
      </c>
      <c r="M262" s="183">
        <f>INDEX('Policy Characteristics'!G:G,MATCH(PolicyLevers!$C262,'Policy Characteristics'!$C:$C,0))</f>
        <v>1</v>
      </c>
      <c r="N262" s="183">
        <f>INDEX('Policy Characteristics'!H:H,MATCH(PolicyLevers!$C262,'Policy Characteristics'!$C:$C,0))</f>
        <v>1</v>
      </c>
      <c r="O262" s="186" t="str">
        <f>INDEX('Policy Characteristics'!I:I,MATCH(PolicyLevers!$C262,'Policy Characteristics'!$C:$C,0))</f>
        <v>on/off</v>
      </c>
      <c r="P262" s="188" t="str">
        <f>INDEX('Policy Characteristics'!J:J,MATCH(PolicyLevers!$C262,'Policy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2" s="201">
        <f>INDEX('Policy Characteristics'!K:K,MATCH(PolicyLevers!$C262,'Policy Characteristics'!$C:$C,0))</f>
        <v>0</v>
      </c>
      <c r="R262" s="193">
        <f>INDEX('Policy Characteristics'!L:L,MATCH(PolicyLevers!$C262,'Policy Characteristics'!$C:$C,0))</f>
        <v>0</v>
      </c>
      <c r="S262" s="221">
        <f>INDEX('Policy Characteristics'!M:M,MATCH(PolicyLevers!$C262,'Policy Characteristics'!$C:$C,0))</f>
        <v>0</v>
      </c>
      <c r="T262" s="201">
        <f>INDEX('Policy Characteristics'!N:N,MATCH(PolicyLevers!$C262,'Policy Characteristics'!$C:$C,0))</f>
        <v>0</v>
      </c>
      <c r="U262" s="191">
        <f>INDEX('Policy Characteristics'!O:O,MATCH(PolicyLevers!$C262,'Policy Characteristics'!$C:$C,0))</f>
        <v>0</v>
      </c>
    </row>
    <row r="263" spans="1:21" s="191" customFormat="1" x14ac:dyDescent="0.25">
      <c r="A263" s="352" t="str">
        <f>INDEX('Policy Characteristics'!A:A,MATCH(PolicyLevers!$C263,'Policy Characteristics'!$C:$C,0))</f>
        <v>Electricity Supply</v>
      </c>
      <c r="B263" s="356" t="str">
        <f>INDEX('Policy Characteristics'!B:B,MATCH(PolicyLevers!$C263,'Policy Characteristics'!$C:$C,0))</f>
        <v>Non BAU Mandated Capacity Construction</v>
      </c>
      <c r="C263" s="191" t="str">
        <f t="shared" si="20"/>
        <v>Boolean Use Non BAU Mandated Capacity Construction Schedule</v>
      </c>
      <c r="D263" s="193" t="s">
        <v>596</v>
      </c>
      <c r="E263" s="186"/>
      <c r="F263" s="193" t="s">
        <v>597</v>
      </c>
      <c r="G263" s="186"/>
      <c r="H263" s="43">
        <v>638</v>
      </c>
      <c r="I263" s="358" t="s">
        <v>332</v>
      </c>
      <c r="J263" s="191" t="str">
        <f>INDEX('Policy Characteristics'!D:D,MATCH(PolicyLevers!$C263,'Policy Characteristics'!$C:$C,0))</f>
        <v>Non BAU Mandated Capacity Construction</v>
      </c>
      <c r="K263" s="225"/>
      <c r="L263" s="183">
        <f>INDEX('Policy Characteristics'!F:F,MATCH(PolicyLevers!$C263,'Policy Characteristics'!$C:$C,0))</f>
        <v>0</v>
      </c>
      <c r="M263" s="183">
        <f>INDEX('Policy Characteristics'!G:G,MATCH(PolicyLevers!$C263,'Policy Characteristics'!$C:$C,0))</f>
        <v>1</v>
      </c>
      <c r="N263" s="183">
        <f>INDEX('Policy Characteristics'!H:H,MATCH(PolicyLevers!$C263,'Policy Characteristics'!$C:$C,0))</f>
        <v>1</v>
      </c>
      <c r="O263" s="186" t="str">
        <f>INDEX('Policy Characteristics'!I:I,MATCH(PolicyLevers!$C263,'Policy Characteristics'!$C:$C,0))</f>
        <v>on/off</v>
      </c>
      <c r="P263" s="188" t="str">
        <f>INDEX('Policy Characteristics'!J:J,MATCH(PolicyLevers!$C263,'Policy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3" s="201">
        <f>INDEX('Policy Characteristics'!K:K,MATCH(PolicyLevers!$C263,'Policy Characteristics'!$C:$C,0))</f>
        <v>0</v>
      </c>
      <c r="R263" s="193">
        <f>INDEX('Policy Characteristics'!L:L,MATCH(PolicyLevers!$C263,'Policy Characteristics'!$C:$C,0))</f>
        <v>0</v>
      </c>
      <c r="S263" s="221">
        <f>INDEX('Policy Characteristics'!M:M,MATCH(PolicyLevers!$C263,'Policy Characteristics'!$C:$C,0))</f>
        <v>0</v>
      </c>
      <c r="T263" s="201">
        <f>INDEX('Policy Characteristics'!N:N,MATCH(PolicyLevers!$C263,'Policy Characteristics'!$C:$C,0))</f>
        <v>0</v>
      </c>
      <c r="U263" s="191">
        <f>INDEX('Policy Characteristics'!O:O,MATCH(PolicyLevers!$C263,'Policy Characteristics'!$C:$C,0))</f>
        <v>0</v>
      </c>
    </row>
    <row r="264" spans="1:21" s="191" customFormat="1" x14ac:dyDescent="0.25">
      <c r="A264" s="352" t="str">
        <f>INDEX('Policy Characteristics'!A:A,MATCH(PolicyLevers!$C264,'Policy Characteristics'!$C:$C,0))</f>
        <v>Electricity Supply</v>
      </c>
      <c r="B264" s="356" t="str">
        <f>INDEX('Policy Characteristics'!B:B,MATCH(PolicyLevers!$C264,'Policy Characteristics'!$C:$C,0))</f>
        <v>Non BAU Mandated Capacity Construction</v>
      </c>
      <c r="C264" s="191" t="str">
        <f t="shared" si="20"/>
        <v>Boolean Use Non BAU Mandated Capacity Construction Schedule</v>
      </c>
      <c r="D264" s="193" t="s">
        <v>598</v>
      </c>
      <c r="E264" s="186"/>
      <c r="F264" s="193" t="s">
        <v>599</v>
      </c>
      <c r="G264" s="186"/>
      <c r="H264" s="43">
        <v>639</v>
      </c>
      <c r="I264" s="358" t="s">
        <v>332</v>
      </c>
      <c r="J264" s="191" t="str">
        <f>INDEX('Policy Characteristics'!D:D,MATCH(PolicyLevers!$C264,'Policy Characteristics'!$C:$C,0))</f>
        <v>Non BAU Mandated Capacity Construction</v>
      </c>
      <c r="K264" s="225"/>
      <c r="L264" s="183">
        <f>INDEX('Policy Characteristics'!F:F,MATCH(PolicyLevers!$C264,'Policy Characteristics'!$C:$C,0))</f>
        <v>0</v>
      </c>
      <c r="M264" s="183">
        <f>INDEX('Policy Characteristics'!G:G,MATCH(PolicyLevers!$C264,'Policy Characteristics'!$C:$C,0))</f>
        <v>1</v>
      </c>
      <c r="N264" s="183">
        <f>INDEX('Policy Characteristics'!H:H,MATCH(PolicyLevers!$C264,'Policy Characteristics'!$C:$C,0))</f>
        <v>1</v>
      </c>
      <c r="O264" s="186" t="str">
        <f>INDEX('Policy Characteristics'!I:I,MATCH(PolicyLevers!$C264,'Policy Characteristics'!$C:$C,0))</f>
        <v>on/off</v>
      </c>
      <c r="P264" s="188" t="str">
        <f>INDEX('Policy Characteristics'!J:J,MATCH(PolicyLevers!$C264,'Policy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4" s="201">
        <f>INDEX('Policy Characteristics'!K:K,MATCH(PolicyLevers!$C264,'Policy Characteristics'!$C:$C,0))</f>
        <v>0</v>
      </c>
      <c r="R264" s="193">
        <f>INDEX('Policy Characteristics'!L:L,MATCH(PolicyLevers!$C264,'Policy Characteristics'!$C:$C,0))</f>
        <v>0</v>
      </c>
      <c r="S264" s="221">
        <f>INDEX('Policy Characteristics'!M:M,MATCH(PolicyLevers!$C264,'Policy Characteristics'!$C:$C,0))</f>
        <v>0</v>
      </c>
      <c r="T264" s="201">
        <f>INDEX('Policy Characteristics'!N:N,MATCH(PolicyLevers!$C264,'Policy Characteristics'!$C:$C,0))</f>
        <v>0</v>
      </c>
      <c r="U264" s="191">
        <f>INDEX('Policy Characteristics'!O:O,MATCH(PolicyLevers!$C264,'Policy Characteristics'!$C:$C,0))</f>
        <v>0</v>
      </c>
    </row>
    <row r="265" spans="1:21" s="191" customFormat="1" x14ac:dyDescent="0.25">
      <c r="A265" s="352" t="str">
        <f>INDEX('Policy Characteristics'!A:A,MATCH(PolicyLevers!$C265,'Policy Characteristics'!$C:$C,0))</f>
        <v>Electricity Supply</v>
      </c>
      <c r="B265" s="356" t="str">
        <f>INDEX('Policy Characteristics'!B:B,MATCH(PolicyLevers!$C265,'Policy Characteristics'!$C:$C,0))</f>
        <v>Non BAU Mandated Capacity Construction</v>
      </c>
      <c r="C265" s="191" t="str">
        <f t="shared" si="20"/>
        <v>Boolean Use Non BAU Mandated Capacity Construction Schedule</v>
      </c>
      <c r="D265" s="193" t="s">
        <v>600</v>
      </c>
      <c r="E265" s="186"/>
      <c r="F265" s="193" t="s">
        <v>601</v>
      </c>
      <c r="G265" s="186"/>
      <c r="H265" s="43">
        <v>640</v>
      </c>
      <c r="I265" s="358" t="s">
        <v>332</v>
      </c>
      <c r="J265" s="191" t="str">
        <f>INDEX('Policy Characteristics'!D:D,MATCH(PolicyLevers!$C265,'Policy Characteristics'!$C:$C,0))</f>
        <v>Non BAU Mandated Capacity Construction</v>
      </c>
      <c r="K265" s="225"/>
      <c r="L265" s="183">
        <f>INDEX('Policy Characteristics'!F:F,MATCH(PolicyLevers!$C265,'Policy Characteristics'!$C:$C,0))</f>
        <v>0</v>
      </c>
      <c r="M265" s="183">
        <f>INDEX('Policy Characteristics'!G:G,MATCH(PolicyLevers!$C265,'Policy Characteristics'!$C:$C,0))</f>
        <v>1</v>
      </c>
      <c r="N265" s="183">
        <f>INDEX('Policy Characteristics'!H:H,MATCH(PolicyLevers!$C265,'Policy Characteristics'!$C:$C,0))</f>
        <v>1</v>
      </c>
      <c r="O265" s="186" t="str">
        <f>INDEX('Policy Characteristics'!I:I,MATCH(PolicyLevers!$C265,'Policy Characteristics'!$C:$C,0))</f>
        <v>on/off</v>
      </c>
      <c r="P265" s="188" t="str">
        <f>INDEX('Policy Characteristics'!J:J,MATCH(PolicyLevers!$C265,'Policy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5" s="201">
        <f>INDEX('Policy Characteristics'!K:K,MATCH(PolicyLevers!$C265,'Policy Characteristics'!$C:$C,0))</f>
        <v>0</v>
      </c>
      <c r="R265" s="193">
        <f>INDEX('Policy Characteristics'!L:L,MATCH(PolicyLevers!$C265,'Policy Characteristics'!$C:$C,0))</f>
        <v>0</v>
      </c>
      <c r="S265" s="221">
        <f>INDEX('Policy Characteristics'!M:M,MATCH(PolicyLevers!$C265,'Policy Characteristics'!$C:$C,0))</f>
        <v>0</v>
      </c>
      <c r="T265" s="201">
        <f>INDEX('Policy Characteristics'!N:N,MATCH(PolicyLevers!$C265,'Policy Characteristics'!$C:$C,0))</f>
        <v>0</v>
      </c>
      <c r="U265" s="191">
        <f>INDEX('Policy Characteristics'!O:O,MATCH(PolicyLevers!$C265,'Policy Characteristics'!$C:$C,0))</f>
        <v>0</v>
      </c>
    </row>
    <row r="266" spans="1:21" s="191" customFormat="1" x14ac:dyDescent="0.25">
      <c r="A266" s="352" t="str">
        <f>INDEX('Policy Characteristics'!A:A,MATCH(PolicyLevers!$C266,'Policy Characteristics'!$C:$C,0))</f>
        <v>Electricity Supply</v>
      </c>
      <c r="B266" s="356" t="str">
        <f>INDEX('Policy Characteristics'!B:B,MATCH(PolicyLevers!$C266,'Policy Characteristics'!$C:$C,0))</f>
        <v>Non BAU Mandated Capacity Construction</v>
      </c>
      <c r="C266" s="191" t="str">
        <f t="shared" si="20"/>
        <v>Boolean Use Non BAU Mandated Capacity Construction Schedule</v>
      </c>
      <c r="D266" s="193" t="s">
        <v>602</v>
      </c>
      <c r="E266" s="186"/>
      <c r="F266" s="193" t="s">
        <v>603</v>
      </c>
      <c r="G266" s="186"/>
      <c r="H266" s="43">
        <v>641</v>
      </c>
      <c r="I266" s="358" t="s">
        <v>332</v>
      </c>
      <c r="J266" s="191" t="str">
        <f>INDEX('Policy Characteristics'!D:D,MATCH(PolicyLevers!$C266,'Policy Characteristics'!$C:$C,0))</f>
        <v>Non BAU Mandated Capacity Construction</v>
      </c>
      <c r="K266" s="225"/>
      <c r="L266" s="183">
        <f>INDEX('Policy Characteristics'!F:F,MATCH(PolicyLevers!$C266,'Policy Characteristics'!$C:$C,0))</f>
        <v>0</v>
      </c>
      <c r="M266" s="183">
        <f>INDEX('Policy Characteristics'!G:G,MATCH(PolicyLevers!$C266,'Policy Characteristics'!$C:$C,0))</f>
        <v>1</v>
      </c>
      <c r="N266" s="183">
        <f>INDEX('Policy Characteristics'!H:H,MATCH(PolicyLevers!$C266,'Policy Characteristics'!$C:$C,0))</f>
        <v>1</v>
      </c>
      <c r="O266" s="186" t="str">
        <f>INDEX('Policy Characteristics'!I:I,MATCH(PolicyLevers!$C266,'Policy Characteristics'!$C:$C,0))</f>
        <v>on/off</v>
      </c>
      <c r="P266" s="188" t="str">
        <f>INDEX('Policy Characteristics'!J:J,MATCH(PolicyLevers!$C266,'Policy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6" s="201">
        <f>INDEX('Policy Characteristics'!K:K,MATCH(PolicyLevers!$C266,'Policy Characteristics'!$C:$C,0))</f>
        <v>0</v>
      </c>
      <c r="R266" s="193">
        <f>INDEX('Policy Characteristics'!L:L,MATCH(PolicyLevers!$C266,'Policy Characteristics'!$C:$C,0))</f>
        <v>0</v>
      </c>
      <c r="S266" s="221">
        <f>INDEX('Policy Characteristics'!M:M,MATCH(PolicyLevers!$C266,'Policy Characteristics'!$C:$C,0))</f>
        <v>0</v>
      </c>
      <c r="T266" s="201">
        <f>INDEX('Policy Characteristics'!N:N,MATCH(PolicyLevers!$C266,'Policy Characteristics'!$C:$C,0))</f>
        <v>0</v>
      </c>
      <c r="U266" s="191">
        <f>INDEX('Policy Characteristics'!O:O,MATCH(PolicyLevers!$C266,'Policy Characteristics'!$C:$C,0))</f>
        <v>0</v>
      </c>
    </row>
    <row r="267" spans="1:21" s="191" customFormat="1" x14ac:dyDescent="0.25">
      <c r="A267" s="352" t="str">
        <f>INDEX('Policy Characteristics'!A:A,MATCH(PolicyLevers!$C267,'Policy Characteristics'!$C:$C,0))</f>
        <v>Electricity Supply</v>
      </c>
      <c r="B267" s="356" t="str">
        <f>INDEX('Policy Characteristics'!B:B,MATCH(PolicyLevers!$C267,'Policy Characteristics'!$C:$C,0))</f>
        <v>Non BAU Mandated Capacity Construction</v>
      </c>
      <c r="C267" s="191" t="str">
        <f t="shared" si="20"/>
        <v>Boolean Use Non BAU Mandated Capacity Construction Schedule</v>
      </c>
      <c r="D267" s="193" t="s">
        <v>604</v>
      </c>
      <c r="E267" s="186"/>
      <c r="F267" s="193" t="s">
        <v>605</v>
      </c>
      <c r="G267" s="186"/>
      <c r="H267" s="43">
        <v>642</v>
      </c>
      <c r="I267" s="358" t="s">
        <v>332</v>
      </c>
      <c r="J267" s="191" t="str">
        <f>INDEX('Policy Characteristics'!D:D,MATCH(PolicyLevers!$C267,'Policy Characteristics'!$C:$C,0))</f>
        <v>Non BAU Mandated Capacity Construction</v>
      </c>
      <c r="K267" s="225"/>
      <c r="L267" s="183">
        <f>INDEX('Policy Characteristics'!F:F,MATCH(PolicyLevers!$C267,'Policy Characteristics'!$C:$C,0))</f>
        <v>0</v>
      </c>
      <c r="M267" s="183">
        <f>INDEX('Policy Characteristics'!G:G,MATCH(PolicyLevers!$C267,'Policy Characteristics'!$C:$C,0))</f>
        <v>1</v>
      </c>
      <c r="N267" s="183">
        <f>INDEX('Policy Characteristics'!H:H,MATCH(PolicyLevers!$C267,'Policy Characteristics'!$C:$C,0))</f>
        <v>1</v>
      </c>
      <c r="O267" s="186" t="str">
        <f>INDEX('Policy Characteristics'!I:I,MATCH(PolicyLevers!$C267,'Policy Characteristics'!$C:$C,0))</f>
        <v>on/off</v>
      </c>
      <c r="P267" s="188" t="str">
        <f>INDEX('Policy Characteristics'!J:J,MATCH(PolicyLevers!$C267,'Policy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7" s="201">
        <f>INDEX('Policy Characteristics'!K:K,MATCH(PolicyLevers!$C267,'Policy Characteristics'!$C:$C,0))</f>
        <v>0</v>
      </c>
      <c r="R267" s="193">
        <f>INDEX('Policy Characteristics'!L:L,MATCH(PolicyLevers!$C267,'Policy Characteristics'!$C:$C,0))</f>
        <v>0</v>
      </c>
      <c r="S267" s="221">
        <f>INDEX('Policy Characteristics'!M:M,MATCH(PolicyLevers!$C267,'Policy Characteristics'!$C:$C,0))</f>
        <v>0</v>
      </c>
      <c r="T267" s="201">
        <f>INDEX('Policy Characteristics'!N:N,MATCH(PolicyLevers!$C267,'Policy Characteristics'!$C:$C,0))</f>
        <v>0</v>
      </c>
      <c r="U267" s="191">
        <f>INDEX('Policy Characteristics'!O:O,MATCH(PolicyLevers!$C267,'Policy Characteristics'!$C:$C,0))</f>
        <v>0</v>
      </c>
    </row>
    <row r="268" spans="1:21" s="191" customFormat="1" x14ac:dyDescent="0.25">
      <c r="A268" s="352" t="str">
        <f>INDEX('Policy Characteristics'!A:A,MATCH(PolicyLevers!$C268,'Policy Characteristics'!$C:$C,0))</f>
        <v>Electricity Supply</v>
      </c>
      <c r="B268" s="356" t="str">
        <f>INDEX('Policy Characteristics'!B:B,MATCH(PolicyLevers!$C268,'Policy Characteristics'!$C:$C,0))</f>
        <v>Non BAU Mandated Capacity Construction</v>
      </c>
      <c r="C268" s="191" t="str">
        <f t="shared" si="20"/>
        <v>Boolean Use Non BAU Mandated Capacity Construction Schedule</v>
      </c>
      <c r="D268" s="193" t="s">
        <v>606</v>
      </c>
      <c r="E268" s="186"/>
      <c r="F268" s="193" t="s">
        <v>607</v>
      </c>
      <c r="G268" s="186"/>
      <c r="H268" s="43">
        <v>643</v>
      </c>
      <c r="I268" s="358" t="s">
        <v>332</v>
      </c>
      <c r="J268" s="191" t="str">
        <f>INDEX('Policy Characteristics'!D:D,MATCH(PolicyLevers!$C268,'Policy Characteristics'!$C:$C,0))</f>
        <v>Non BAU Mandated Capacity Construction</v>
      </c>
      <c r="K268" s="225"/>
      <c r="L268" s="183">
        <f>INDEX('Policy Characteristics'!F:F,MATCH(PolicyLevers!$C268,'Policy Characteristics'!$C:$C,0))</f>
        <v>0</v>
      </c>
      <c r="M268" s="183">
        <f>INDEX('Policy Characteristics'!G:G,MATCH(PolicyLevers!$C268,'Policy Characteristics'!$C:$C,0))</f>
        <v>1</v>
      </c>
      <c r="N268" s="183">
        <f>INDEX('Policy Characteristics'!H:H,MATCH(PolicyLevers!$C268,'Policy Characteristics'!$C:$C,0))</f>
        <v>1</v>
      </c>
      <c r="O268" s="186" t="str">
        <f>INDEX('Policy Characteristics'!I:I,MATCH(PolicyLevers!$C268,'Policy Characteristics'!$C:$C,0))</f>
        <v>on/off</v>
      </c>
      <c r="P268" s="188" t="str">
        <f>INDEX('Policy Characteristics'!J:J,MATCH(PolicyLevers!$C268,'Policy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8" s="201">
        <f>INDEX('Policy Characteristics'!K:K,MATCH(PolicyLevers!$C268,'Policy Characteristics'!$C:$C,0))</f>
        <v>0</v>
      </c>
      <c r="R268" s="193">
        <f>INDEX('Policy Characteristics'!L:L,MATCH(PolicyLevers!$C268,'Policy Characteristics'!$C:$C,0))</f>
        <v>0</v>
      </c>
      <c r="S268" s="221">
        <f>INDEX('Policy Characteristics'!M:M,MATCH(PolicyLevers!$C268,'Policy Characteristics'!$C:$C,0))</f>
        <v>0</v>
      </c>
      <c r="T268" s="201">
        <f>INDEX('Policy Characteristics'!N:N,MATCH(PolicyLevers!$C268,'Policy Characteristics'!$C:$C,0))</f>
        <v>0</v>
      </c>
      <c r="U268" s="191">
        <f>INDEX('Policy Characteristics'!O:O,MATCH(PolicyLevers!$C268,'Policy Characteristics'!$C:$C,0))</f>
        <v>0</v>
      </c>
    </row>
    <row r="269" spans="1:21" s="191" customFormat="1" x14ac:dyDescent="0.25">
      <c r="A269" s="352" t="str">
        <f>INDEX('Policy Characteristics'!A:A,MATCH(PolicyLevers!$C269,'Policy Characteristics'!$C:$C,0))</f>
        <v>Electricity Supply</v>
      </c>
      <c r="B269" s="356" t="str">
        <f>INDEX('Policy Characteristics'!B:B,MATCH(PolicyLevers!$C269,'Policy Characteristics'!$C:$C,0))</f>
        <v>Non BAU Mandated Capacity Construction</v>
      </c>
      <c r="C269" s="191" t="str">
        <f t="shared" si="20"/>
        <v>Boolean Use Non BAU Mandated Capacity Construction Schedule</v>
      </c>
      <c r="D269" s="193" t="s">
        <v>608</v>
      </c>
      <c r="E269" s="186"/>
      <c r="F269" s="193" t="s">
        <v>609</v>
      </c>
      <c r="G269" s="186"/>
      <c r="H269" s="43">
        <v>644</v>
      </c>
      <c r="I269" s="358" t="s">
        <v>332</v>
      </c>
      <c r="J269" s="191" t="str">
        <f>INDEX('Policy Characteristics'!D:D,MATCH(PolicyLevers!$C269,'Policy Characteristics'!$C:$C,0))</f>
        <v>Non BAU Mandated Capacity Construction</v>
      </c>
      <c r="K269" s="225"/>
      <c r="L269" s="183">
        <f>INDEX('Policy Characteristics'!F:F,MATCH(PolicyLevers!$C269,'Policy Characteristics'!$C:$C,0))</f>
        <v>0</v>
      </c>
      <c r="M269" s="183">
        <f>INDEX('Policy Characteristics'!G:G,MATCH(PolicyLevers!$C269,'Policy Characteristics'!$C:$C,0))</f>
        <v>1</v>
      </c>
      <c r="N269" s="183">
        <f>INDEX('Policy Characteristics'!H:H,MATCH(PolicyLevers!$C269,'Policy Characteristics'!$C:$C,0))</f>
        <v>1</v>
      </c>
      <c r="O269" s="186" t="str">
        <f>INDEX('Policy Characteristics'!I:I,MATCH(PolicyLevers!$C269,'Policy Characteristics'!$C:$C,0))</f>
        <v>on/off</v>
      </c>
      <c r="P269" s="188" t="str">
        <f>INDEX('Policy Characteristics'!J:J,MATCH(PolicyLevers!$C269,'Policy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9" s="201">
        <f>INDEX('Policy Characteristics'!K:K,MATCH(PolicyLevers!$C269,'Policy Characteristics'!$C:$C,0))</f>
        <v>0</v>
      </c>
      <c r="R269" s="193">
        <f>INDEX('Policy Characteristics'!L:L,MATCH(PolicyLevers!$C269,'Policy Characteristics'!$C:$C,0))</f>
        <v>0</v>
      </c>
      <c r="S269" s="221">
        <f>INDEX('Policy Characteristics'!M:M,MATCH(PolicyLevers!$C269,'Policy Characteristics'!$C:$C,0))</f>
        <v>0</v>
      </c>
      <c r="T269" s="201">
        <f>INDEX('Policy Characteristics'!N:N,MATCH(PolicyLevers!$C269,'Policy Characteristics'!$C:$C,0))</f>
        <v>0</v>
      </c>
      <c r="U269" s="191">
        <f>INDEX('Policy Characteristics'!O:O,MATCH(PolicyLevers!$C269,'Policy Characteristics'!$C:$C,0))</f>
        <v>0</v>
      </c>
    </row>
    <row r="270" spans="1:21" s="191" customFormat="1" x14ac:dyDescent="0.25">
      <c r="A270" s="352" t="str">
        <f>INDEX('Policy Characteristics'!A:A,MATCH(PolicyLevers!$C270,'Policy Characteristics'!$C:$C,0))</f>
        <v>Electricity Supply</v>
      </c>
      <c r="B270" s="356" t="str">
        <f>INDEX('Policy Characteristics'!B:B,MATCH(PolicyLevers!$C270,'Policy Characteristics'!$C:$C,0))</f>
        <v>Non BAU Mandated Capacity Construction</v>
      </c>
      <c r="C270" s="191" t="str">
        <f t="shared" si="20"/>
        <v>Boolean Use Non BAU Mandated Capacity Construction Schedule</v>
      </c>
      <c r="D270" s="193" t="s">
        <v>611</v>
      </c>
      <c r="E270" s="186"/>
      <c r="F270" s="193" t="s">
        <v>612</v>
      </c>
      <c r="G270" s="186"/>
      <c r="H270" s="43">
        <v>645</v>
      </c>
      <c r="I270" s="358" t="s">
        <v>332</v>
      </c>
      <c r="J270" s="191" t="str">
        <f>INDEX('Policy Characteristics'!D:D,MATCH(PolicyLevers!$C270,'Policy Characteristics'!$C:$C,0))</f>
        <v>Non BAU Mandated Capacity Construction</v>
      </c>
      <c r="K270" s="225"/>
      <c r="L270" s="183">
        <f>INDEX('Policy Characteristics'!F:F,MATCH(PolicyLevers!$C270,'Policy Characteristics'!$C:$C,0))</f>
        <v>0</v>
      </c>
      <c r="M270" s="183">
        <f>INDEX('Policy Characteristics'!G:G,MATCH(PolicyLevers!$C270,'Policy Characteristics'!$C:$C,0))</f>
        <v>1</v>
      </c>
      <c r="N270" s="183">
        <f>INDEX('Policy Characteristics'!H:H,MATCH(PolicyLevers!$C270,'Policy Characteristics'!$C:$C,0))</f>
        <v>1</v>
      </c>
      <c r="O270" s="186" t="str">
        <f>INDEX('Policy Characteristics'!I:I,MATCH(PolicyLevers!$C270,'Policy Characteristics'!$C:$C,0))</f>
        <v>on/off</v>
      </c>
      <c r="P270" s="230" t="str">
        <f>INDEX('Policy Characteristics'!J:J,MATCH(PolicyLevers!$C270,'Policy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0" s="201">
        <f>INDEX('Policy Characteristics'!K:K,MATCH(PolicyLevers!$C270,'Policy Characteristics'!$C:$C,0))</f>
        <v>0</v>
      </c>
      <c r="R270" s="193">
        <f>INDEX('Policy Characteristics'!L:L,MATCH(PolicyLevers!$C270,'Policy Characteristics'!$C:$C,0))</f>
        <v>0</v>
      </c>
      <c r="S270" s="221">
        <f>INDEX('Policy Characteristics'!M:M,MATCH(PolicyLevers!$C270,'Policy Characteristics'!$C:$C,0))</f>
        <v>0</v>
      </c>
      <c r="T270" s="201">
        <f>INDEX('Policy Characteristics'!N:N,MATCH(PolicyLevers!$C270,'Policy Characteristics'!$C:$C,0))</f>
        <v>0</v>
      </c>
      <c r="U270" s="191">
        <f>INDEX('Policy Characteristics'!O:O,MATCH(PolicyLevers!$C270,'Policy Characteristics'!$C:$C,0))</f>
        <v>0</v>
      </c>
    </row>
    <row r="271" spans="1:21" s="191" customFormat="1" x14ac:dyDescent="0.25">
      <c r="A271" s="352" t="str">
        <f>INDEX('Policy Characteristics'!A:A,MATCH(PolicyLevers!$C271,'Policy Characteristics'!$C:$C,0))</f>
        <v>Electricity Supply</v>
      </c>
      <c r="B271" s="356" t="str">
        <f>INDEX('Policy Characteristics'!B:B,MATCH(PolicyLevers!$C271,'Policy Characteristics'!$C:$C,0))</f>
        <v>Non BAU Mandated Capacity Construction</v>
      </c>
      <c r="C271" s="191" t="str">
        <f t="shared" si="20"/>
        <v>Boolean Use Non BAU Mandated Capacity Construction Schedule</v>
      </c>
      <c r="D271" s="193" t="s">
        <v>613</v>
      </c>
      <c r="E271" s="186"/>
      <c r="F271" s="193" t="s">
        <v>614</v>
      </c>
      <c r="G271" s="186"/>
      <c r="H271" s="43">
        <v>646</v>
      </c>
      <c r="I271" s="358" t="s">
        <v>332</v>
      </c>
      <c r="J271" s="191" t="str">
        <f>INDEX('Policy Characteristics'!D:D,MATCH(PolicyLevers!$C271,'Policy Characteristics'!$C:$C,0))</f>
        <v>Non BAU Mandated Capacity Construction</v>
      </c>
      <c r="K271" s="225"/>
      <c r="L271" s="183">
        <f>INDEX('Policy Characteristics'!F:F,MATCH(PolicyLevers!$C271,'Policy Characteristics'!$C:$C,0))</f>
        <v>0</v>
      </c>
      <c r="M271" s="183">
        <f>INDEX('Policy Characteristics'!G:G,MATCH(PolicyLevers!$C271,'Policy Characteristics'!$C:$C,0))</f>
        <v>1</v>
      </c>
      <c r="N271" s="183">
        <f>INDEX('Policy Characteristics'!H:H,MATCH(PolicyLevers!$C271,'Policy Characteristics'!$C:$C,0))</f>
        <v>1</v>
      </c>
      <c r="O271" s="186" t="str">
        <f>INDEX('Policy Characteristics'!I:I,MATCH(PolicyLevers!$C271,'Policy Characteristics'!$C:$C,0))</f>
        <v>on/off</v>
      </c>
      <c r="P271" s="188" t="str">
        <f>INDEX('Policy Characteristics'!J:J,MATCH(PolicyLevers!$C271,'Policy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1" s="201">
        <f>INDEX('Policy Characteristics'!K:K,MATCH(PolicyLevers!$C271,'Policy Characteristics'!$C:$C,0))</f>
        <v>0</v>
      </c>
      <c r="R271" s="193">
        <f>INDEX('Policy Characteristics'!L:L,MATCH(PolicyLevers!$C271,'Policy Characteristics'!$C:$C,0))</f>
        <v>0</v>
      </c>
      <c r="S271" s="221">
        <f>INDEX('Policy Characteristics'!M:M,MATCH(PolicyLevers!$C271,'Policy Characteristics'!$C:$C,0))</f>
        <v>0</v>
      </c>
      <c r="T271" s="201">
        <f>INDEX('Policy Characteristics'!N:N,MATCH(PolicyLevers!$C271,'Policy Characteristics'!$C:$C,0))</f>
        <v>0</v>
      </c>
      <c r="U271" s="191">
        <f>INDEX('Policy Characteristics'!O:O,MATCH(PolicyLevers!$C271,'Policy Characteristics'!$C:$C,0))</f>
        <v>0</v>
      </c>
    </row>
    <row r="272" spans="1:21" s="191" customFormat="1" x14ac:dyDescent="0.25">
      <c r="A272" s="352" t="str">
        <f>INDEX('Policy Characteristics'!A:A,MATCH(PolicyLevers!$C272,'Policy Characteristics'!$C:$C,0))</f>
        <v>Electricity Supply</v>
      </c>
      <c r="B272" s="356" t="str">
        <f>INDEX('Policy Characteristics'!B:B,MATCH(PolicyLevers!$C272,'Policy Characteristics'!$C:$C,0))</f>
        <v>Non BAU Mandated Capacity Construction</v>
      </c>
      <c r="C272" s="191" t="str">
        <f t="shared" si="20"/>
        <v>Boolean Use Non BAU Mandated Capacity Construction Schedule</v>
      </c>
      <c r="D272" s="193" t="s">
        <v>615</v>
      </c>
      <c r="E272" s="186"/>
      <c r="F272" s="193" t="s">
        <v>616</v>
      </c>
      <c r="G272" s="186"/>
      <c r="H272" s="43">
        <v>647</v>
      </c>
      <c r="I272" s="358" t="s">
        <v>332</v>
      </c>
      <c r="J272" s="191" t="str">
        <f>INDEX('Policy Characteristics'!D:D,MATCH(PolicyLevers!$C272,'Policy Characteristics'!$C:$C,0))</f>
        <v>Non BAU Mandated Capacity Construction</v>
      </c>
      <c r="K272" s="225"/>
      <c r="L272" s="183">
        <f>INDEX('Policy Characteristics'!F:F,MATCH(PolicyLevers!$C272,'Policy Characteristics'!$C:$C,0))</f>
        <v>0</v>
      </c>
      <c r="M272" s="183">
        <f>INDEX('Policy Characteristics'!G:G,MATCH(PolicyLevers!$C272,'Policy Characteristics'!$C:$C,0))</f>
        <v>1</v>
      </c>
      <c r="N272" s="183">
        <f>INDEX('Policy Characteristics'!H:H,MATCH(PolicyLevers!$C272,'Policy Characteristics'!$C:$C,0))</f>
        <v>1</v>
      </c>
      <c r="O272" s="186" t="str">
        <f>INDEX('Policy Characteristics'!I:I,MATCH(PolicyLevers!$C272,'Policy Characteristics'!$C:$C,0))</f>
        <v>on/off</v>
      </c>
      <c r="P272" s="188" t="str">
        <f>INDEX('Policy Characteristics'!J:J,MATCH(PolicyLevers!$C272,'Policy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2" s="201">
        <f>INDEX('Policy Characteristics'!K:K,MATCH(PolicyLevers!$C272,'Policy Characteristics'!$C:$C,0))</f>
        <v>0</v>
      </c>
      <c r="R272" s="193">
        <f>INDEX('Policy Characteristics'!L:L,MATCH(PolicyLevers!$C272,'Policy Characteristics'!$C:$C,0))</f>
        <v>0</v>
      </c>
      <c r="S272" s="221">
        <f>INDEX('Policy Characteristics'!M:M,MATCH(PolicyLevers!$C272,'Policy Characteristics'!$C:$C,0))</f>
        <v>0</v>
      </c>
      <c r="T272" s="201">
        <f>INDEX('Policy Characteristics'!N:N,MATCH(PolicyLevers!$C272,'Policy Characteristics'!$C:$C,0))</f>
        <v>0</v>
      </c>
      <c r="U272" s="191">
        <f>INDEX('Policy Characteristics'!O:O,MATCH(PolicyLevers!$C272,'Policy Characteristics'!$C:$C,0))</f>
        <v>0</v>
      </c>
    </row>
    <row r="273" spans="1:21" s="191" customFormat="1" x14ac:dyDescent="0.25">
      <c r="A273" s="352" t="str">
        <f>INDEX('Policy Characteristics'!A:A,MATCH(PolicyLevers!$C273,'Policy Characteristics'!$C:$C,0))</f>
        <v>Electricity Supply</v>
      </c>
      <c r="B273" s="356" t="str">
        <f>INDEX('Policy Characteristics'!B:B,MATCH(PolicyLevers!$C273,'Policy Characteristics'!$C:$C,0))</f>
        <v>Non BAU Mandated Capacity Construction</v>
      </c>
      <c r="C273" s="191" t="str">
        <f t="shared" si="20"/>
        <v>Boolean Use Non BAU Mandated Capacity Construction Schedule</v>
      </c>
      <c r="D273" s="193" t="s">
        <v>617</v>
      </c>
      <c r="E273" s="186"/>
      <c r="F273" s="193" t="s">
        <v>618</v>
      </c>
      <c r="G273" s="186"/>
      <c r="H273" s="43">
        <v>648</v>
      </c>
      <c r="I273" s="358" t="s">
        <v>332</v>
      </c>
      <c r="J273" s="191" t="str">
        <f>INDEX('Policy Characteristics'!D:D,MATCH(PolicyLevers!$C273,'Policy Characteristics'!$C:$C,0))</f>
        <v>Non BAU Mandated Capacity Construction</v>
      </c>
      <c r="K273" s="225"/>
      <c r="L273" s="183">
        <f>INDEX('Policy Characteristics'!F:F,MATCH(PolicyLevers!$C273,'Policy Characteristics'!$C:$C,0))</f>
        <v>0</v>
      </c>
      <c r="M273" s="183">
        <f>INDEX('Policy Characteristics'!G:G,MATCH(PolicyLevers!$C273,'Policy Characteristics'!$C:$C,0))</f>
        <v>1</v>
      </c>
      <c r="N273" s="183">
        <f>INDEX('Policy Characteristics'!H:H,MATCH(PolicyLevers!$C273,'Policy Characteristics'!$C:$C,0))</f>
        <v>1</v>
      </c>
      <c r="O273" s="186" t="str">
        <f>INDEX('Policy Characteristics'!I:I,MATCH(PolicyLevers!$C273,'Policy Characteristics'!$C:$C,0))</f>
        <v>on/off</v>
      </c>
      <c r="P273" s="188" t="str">
        <f>INDEX('Policy Characteristics'!J:J,MATCH(PolicyLevers!$C273,'Policy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3" s="201">
        <f>INDEX('Policy Characteristics'!K:K,MATCH(PolicyLevers!$C273,'Policy Characteristics'!$C:$C,0))</f>
        <v>0</v>
      </c>
      <c r="R273" s="193">
        <f>INDEX('Policy Characteristics'!L:L,MATCH(PolicyLevers!$C273,'Policy Characteristics'!$C:$C,0))</f>
        <v>0</v>
      </c>
      <c r="S273" s="221">
        <f>INDEX('Policy Characteristics'!M:M,MATCH(PolicyLevers!$C273,'Policy Characteristics'!$C:$C,0))</f>
        <v>0</v>
      </c>
      <c r="T273" s="201">
        <f>INDEX('Policy Characteristics'!N:N,MATCH(PolicyLevers!$C273,'Policy Characteristics'!$C:$C,0))</f>
        <v>0</v>
      </c>
      <c r="U273" s="191">
        <f>INDEX('Policy Characteristics'!O:O,MATCH(PolicyLevers!$C273,'Policy Characteristics'!$C:$C,0))</f>
        <v>0</v>
      </c>
    </row>
    <row r="274" spans="1:21" s="191" customFormat="1" x14ac:dyDescent="0.25">
      <c r="A274" s="352" t="str">
        <f>INDEX('Policy Characteristics'!A:A,MATCH(PolicyLevers!$C274,'Policy Characteristics'!$C:$C,0))</f>
        <v>Electricity Supply</v>
      </c>
      <c r="B274" s="357" t="str">
        <f>INDEX('Policy Characteristics'!B:B,MATCH(PolicyLevers!$C274,'Policy Characteristics'!$C:$C,0))</f>
        <v>Non BAU RPS Qualifying Resources</v>
      </c>
      <c r="C274" s="183" t="s">
        <v>689</v>
      </c>
      <c r="D274" s="186"/>
      <c r="E274" s="186"/>
      <c r="F274" s="186"/>
      <c r="G274" s="186"/>
      <c r="H274" s="43">
        <v>649</v>
      </c>
      <c r="I274" s="358" t="s">
        <v>332</v>
      </c>
      <c r="J274" s="183" t="str">
        <f>INDEX('Policy Characteristics'!D:D,MATCH(PolicyLevers!$C274,'Policy Characteristics'!$C:$C,0))</f>
        <v>Non BAU RPS Qualifying Resources</v>
      </c>
      <c r="K274" s="183" t="str">
        <f>INDEX('Policy Characteristics'!E:E,MATCH(PolicyLevers!$C274,'Policy Characteristics'!$C:$C,0))</f>
        <v>elec non BAU RPS qualifying resources</v>
      </c>
      <c r="L274" s="183">
        <f>INDEX('Policy Characteristics'!F:F,MATCH(PolicyLevers!$C274,'Policy Characteristics'!$C:$C,0))</f>
        <v>0</v>
      </c>
      <c r="M274" s="183">
        <f>INDEX('Policy Characteristics'!G:G,MATCH(PolicyLevers!$C274,'Policy Characteristics'!$C:$C,0))</f>
        <v>1</v>
      </c>
      <c r="N274" s="183">
        <f>INDEX('Policy Characteristics'!H:H,MATCH(PolicyLevers!$C274,'Policy Characteristics'!$C:$C,0))</f>
        <v>1</v>
      </c>
      <c r="O274" s="186" t="str">
        <f>INDEX('Policy Characteristics'!I:I,MATCH(PolicyLevers!$C274,'Policy Characteristics'!$C:$C,0))</f>
        <v>on/off</v>
      </c>
      <c r="P274" s="188" t="str">
        <f>INDEX('Policy Characteristics'!J:J,MATCH(PolicyLevers!$C274,'Policy Characteristics'!$C:$C,0))</f>
        <v>**Description:**This policy expands the definitions for qualifying carbon-free sources for the carbon-free electricity standard to be wind, solar, hydro, nuclear, and municipal solid waste.//**Guidance for setting values: **</v>
      </c>
      <c r="Q274" s="201">
        <f>INDEX('Policy Characteristics'!K:K,MATCH(PolicyLevers!$C274,'Policy Characteristics'!$C:$C,0))</f>
        <v>0</v>
      </c>
      <c r="R274" s="193">
        <f>INDEX('Policy Characteristics'!L:L,MATCH(PolicyLevers!$C274,'Policy Characteristics'!$C:$C,0))</f>
        <v>0</v>
      </c>
      <c r="S274" s="221">
        <f>INDEX('Policy Characteristics'!M:M,MATCH(PolicyLevers!$C274,'Policy Characteristics'!$C:$C,0))</f>
        <v>0</v>
      </c>
      <c r="T274" s="201">
        <f>INDEX('Policy Characteristics'!N:N,MATCH(PolicyLevers!$C274,'Policy Characteristics'!$C:$C,0))</f>
        <v>0</v>
      </c>
      <c r="U274" s="191">
        <f>INDEX('Policy Characteristics'!O:O,MATCH(PolicyLevers!$C274,'Policy Characteristics'!$C:$C,0))</f>
        <v>0</v>
      </c>
    </row>
    <row r="275" spans="1:21" s="191" customFormat="1" x14ac:dyDescent="0.25">
      <c r="A275" s="352" t="str">
        <f>INDEX('Policy Characteristics'!A:A,MATCH(PolicyLevers!$C275,'Policy Characteristics'!$C:$C,0))</f>
        <v>Electricity Supply</v>
      </c>
      <c r="B275" s="357" t="str">
        <f>INDEX('Policy Characteristics'!B:B,MATCH(PolicyLevers!$C275,'Policy Characteristics'!$C:$C,0))</f>
        <v>Nuclear Plant Lifetime Extension</v>
      </c>
      <c r="C275" s="183" t="s">
        <v>692</v>
      </c>
      <c r="D275" s="193"/>
      <c r="E275" s="201"/>
      <c r="F275" s="193"/>
      <c r="G275" s="201"/>
      <c r="H275" s="43">
        <v>35</v>
      </c>
      <c r="I275" s="363" t="s">
        <v>332</v>
      </c>
      <c r="J275" s="183" t="str">
        <f>INDEX('Policy Characteristics'!D:D,MATCH(PolicyLevers!$C275,'Policy Characteristics'!$C:$C,0))</f>
        <v>Nuclear Lifetime Extension</v>
      </c>
      <c r="K275" s="225"/>
      <c r="L275" s="205">
        <f>INDEX('Policy Characteristics'!F:F,MATCH(PolicyLevers!$C275,'Policy Characteristics'!$C:$C,0))</f>
        <v>0</v>
      </c>
      <c r="M275" s="183">
        <f>INDEX('Policy Characteristics'!G:G,MATCH(PolicyLevers!$C275,'Policy Characteristics'!$C:$C,0))</f>
        <v>20</v>
      </c>
      <c r="N275" s="183">
        <f>INDEX('Policy Characteristics'!H:H,MATCH(PolicyLevers!$C275,'Policy Characteristics'!$C:$C,0))</f>
        <v>1</v>
      </c>
      <c r="O275" s="193" t="str">
        <f>INDEX('Policy Characteristics'!I:I,MATCH(PolicyLevers!$C275,'Policy Characteristics'!$C:$C,0))</f>
        <v>year(s)</v>
      </c>
      <c r="P275" s="188" t="str">
        <f>INDEX('Policy Characteristics'!J:J,MATCH(PolicyLevers!$C275,'Policy Characteristics'!$C:$C,0))</f>
        <v>**Description:** This policy extends the lifetime of all nuclear plants by the specified number of years.//</v>
      </c>
      <c r="Q275" s="186" t="str">
        <f>INDEX('Policy Characteristics'!K:K,MATCH(PolicyLevers!$C275,'Policy Characteristics'!$C:$C,0))</f>
        <v>electricity-sector-main.html#life-ext</v>
      </c>
      <c r="R275" s="193" t="str">
        <f>INDEX('Policy Characteristics'!L:L,MATCH(PolicyLevers!$C275,'Policy Characteristics'!$C:$C,0))</f>
        <v>nuclear-lifetime-extension.html</v>
      </c>
      <c r="S275" s="214" t="str">
        <f>INDEX('Policy Characteristics'!M:M,MATCH(PolicyLevers!$C275,'Policy Characteristics'!$C:$C,0))</f>
        <v>U.S. Energy Information Administration, 2014, "Almost all U.S. nuclear plants require life extension past 60 years to operate beyond 2050", http://www.eia.gov/todayinenergy/detail.cfm?id=19091.</v>
      </c>
      <c r="T275" s="193" t="str">
        <f>INDEX('Policy Characteristics'!N:N,MATCH(PolicyLevers!$C275,'Policy Characteristics'!$C:$C,0))</f>
        <v>U.S. Energy Information Administration, 2014, "Almost all U.S. nuclear plants require life extension past 60 years to operate beyond 2050", http://www.eia.gov/todayinenergy/detail.cfm?id=19091.</v>
      </c>
      <c r="U275" s="191">
        <f>INDEX('Policy Characteristics'!O:O,MATCH(PolicyLevers!$C275,'Policy Characteristics'!$C:$C,0))</f>
        <v>0</v>
      </c>
    </row>
    <row r="276" spans="1:21" s="184" customFormat="1" x14ac:dyDescent="0.25">
      <c r="A276" s="352" t="str">
        <f>INDEX('Policy Characteristics'!A:A,MATCH(PolicyLevers!$C276,'Policy Characteristics'!$C:$C,0))</f>
        <v>Electricity Supply</v>
      </c>
      <c r="B276" s="355" t="str">
        <f>INDEX('Policy Characteristics'!B:B,MATCH(PolicyLevers!$C276,'Policy Characteristics'!$C:$C,0))</f>
        <v>Reduce Plant Downtime</v>
      </c>
      <c r="C276" s="184" t="s">
        <v>700</v>
      </c>
      <c r="D276" s="193" t="s">
        <v>578</v>
      </c>
      <c r="E276" s="193" t="s">
        <v>701</v>
      </c>
      <c r="F276" s="186"/>
      <c r="G276" s="193"/>
      <c r="H276" s="185">
        <v>650</v>
      </c>
      <c r="I276" s="363" t="s">
        <v>332</v>
      </c>
      <c r="J276" s="184" t="str">
        <f>INDEX('Policy Characteristics'!D:D,MATCH(PolicyLevers!$C276,'Policy Characteristics'!$C:$C,0))</f>
        <v>Reduce Plant Downtime</v>
      </c>
      <c r="K276" s="183" t="str">
        <f>INDEX('Policy Characteristics'!E:E,MATCH(PolicyLevers!$C276,'Policy Characteristics'!$C:$C,0))</f>
        <v>elec reduce plant downtime</v>
      </c>
      <c r="L276" s="187">
        <f>INDEX('Policy Characteristics'!F:F,MATCH(PolicyLevers!$C276,'Policy Characteristics'!$C:$C,0))</f>
        <v>0</v>
      </c>
      <c r="M276" s="187">
        <f>INDEX('Policy Characteristics'!G:G,MATCH(PolicyLevers!$C276,'Policy Characteristics'!$C:$C,0))</f>
        <v>0</v>
      </c>
      <c r="N276" s="187">
        <f>INDEX('Policy Characteristics'!H:H,MATCH(PolicyLevers!$C276,'Policy Characteristics'!$C:$C,0))</f>
        <v>0</v>
      </c>
      <c r="O276" s="193">
        <f>INDEX('Policy Characteristics'!I:I,MATCH(PolicyLevers!$C276,'Policy Characteristics'!$C:$C,0))</f>
        <v>0</v>
      </c>
      <c r="P276" s="188" t="str">
        <f>INDEX('Policy Characteristics'!J:J,MATCH(PolicyLevers!$C276,'Policy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6" s="193">
        <f>INDEX('Policy Characteristics'!K:K,MATCH(PolicyLevers!$C276,'Policy Characteristics'!$C:$C,0))</f>
        <v>0</v>
      </c>
      <c r="R276" s="193">
        <f>INDEX('Policy Characteristics'!L:L,MATCH(PolicyLevers!$C276,'Policy Characteristics'!$C:$C,0))</f>
        <v>0</v>
      </c>
      <c r="S276" s="214">
        <f>INDEX('Policy Characteristics'!M:M,MATCH(PolicyLevers!$C276,'Policy Characteristics'!$C:$C,0))</f>
        <v>0</v>
      </c>
      <c r="T276" s="193">
        <f>INDEX('Policy Characteristics'!N:N,MATCH(PolicyLevers!$C276,'Policy Characteristics'!$C:$C,0))</f>
        <v>0</v>
      </c>
      <c r="U276" s="184">
        <f>INDEX('Policy Characteristics'!O:O,MATCH(PolicyLevers!$C276,'Policy Characteristics'!$C:$C,0))</f>
        <v>0</v>
      </c>
    </row>
    <row r="277" spans="1:21" s="184" customFormat="1" x14ac:dyDescent="0.25">
      <c r="A277" s="352" t="str">
        <f>INDEX('Policy Characteristics'!A:A,MATCH(PolicyLevers!$C277,'Policy Characteristics'!$C:$C,0))</f>
        <v>Electricity Supply</v>
      </c>
      <c r="B277" s="359" t="str">
        <f>INDEX('Policy Characteristics'!B:B,MATCH(PolicyLevers!$C277,'Policy Characteristics'!$C:$C,0))</f>
        <v>Reduce Plant Downtime</v>
      </c>
      <c r="C277" s="209" t="str">
        <f t="shared" ref="C277:C306" si="21">C$276</f>
        <v>Percentage Reduction in Plant Downtime</v>
      </c>
      <c r="D277" s="193" t="s">
        <v>578</v>
      </c>
      <c r="E277" s="193" t="s">
        <v>703</v>
      </c>
      <c r="F277" s="186"/>
      <c r="G277" s="193"/>
      <c r="H277" s="185">
        <v>651</v>
      </c>
      <c r="I277" s="363" t="s">
        <v>332</v>
      </c>
      <c r="J277" s="209" t="str">
        <f>INDEX('Policy Characteristics'!D:D,MATCH(PolicyLevers!$C277,'Policy Characteristics'!$C:$C,0))</f>
        <v>Reduce Plant Downtime</v>
      </c>
      <c r="K277" s="209" t="str">
        <f>INDEX('Policy Characteristics'!E:E,MATCH(PolicyLevers!$C277,'Policy Characteristics'!$C:$C,0))</f>
        <v>elec reduce plant downtime</v>
      </c>
      <c r="L277" s="187">
        <f>INDEX('Policy Characteristics'!F:F,MATCH(PolicyLevers!$C277,'Policy Characteristics'!$C:$C,0))</f>
        <v>0</v>
      </c>
      <c r="M277" s="187">
        <f>INDEX('Policy Characteristics'!G:G,MATCH(PolicyLevers!$C277,'Policy Characteristics'!$C:$C,0))</f>
        <v>0</v>
      </c>
      <c r="N277" s="187">
        <f>INDEX('Policy Characteristics'!H:H,MATCH(PolicyLevers!$C277,'Policy Characteristics'!$C:$C,0))</f>
        <v>0</v>
      </c>
      <c r="O277" s="193">
        <f>INDEX('Policy Characteristics'!I:I,MATCH(PolicyLevers!$C277,'Policy Characteristics'!$C:$C,0))</f>
        <v>0</v>
      </c>
      <c r="P277" s="188" t="str">
        <f>INDEX('Policy Characteristics'!J:J,MATCH(PolicyLevers!$C277,'Policy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7" s="193">
        <f>INDEX('Policy Characteristics'!K:K,MATCH(PolicyLevers!$C277,'Policy Characteristics'!$C:$C,0))</f>
        <v>0</v>
      </c>
      <c r="R277" s="193">
        <f>INDEX('Policy Characteristics'!L:L,MATCH(PolicyLevers!$C277,'Policy Characteristics'!$C:$C,0))</f>
        <v>0</v>
      </c>
      <c r="S277" s="214">
        <f>INDEX('Policy Characteristics'!M:M,MATCH(PolicyLevers!$C277,'Policy Characteristics'!$C:$C,0))</f>
        <v>0</v>
      </c>
      <c r="T277" s="193">
        <f>INDEX('Policy Characteristics'!N:N,MATCH(PolicyLevers!$C277,'Policy Characteristics'!$C:$C,0))</f>
        <v>0</v>
      </c>
      <c r="U277" s="184">
        <f>INDEX('Policy Characteristics'!O:O,MATCH(PolicyLevers!$C277,'Policy Characteristics'!$C:$C,0))</f>
        <v>0</v>
      </c>
    </row>
    <row r="278" spans="1:21" s="184" customFormat="1" x14ac:dyDescent="0.25">
      <c r="A278" s="352" t="str">
        <f>INDEX('Policy Characteristics'!A:A,MATCH(PolicyLevers!$C278,'Policy Characteristics'!$C:$C,0))</f>
        <v>Electricity Supply</v>
      </c>
      <c r="B278" s="359" t="str">
        <f>INDEX('Policy Characteristics'!B:B,MATCH(PolicyLevers!$C278,'Policy Characteristics'!$C:$C,0))</f>
        <v>Reduce Plant Downtime</v>
      </c>
      <c r="C278" s="209" t="str">
        <f t="shared" si="21"/>
        <v>Percentage Reduction in Plant Downtime</v>
      </c>
      <c r="D278" s="193" t="s">
        <v>578</v>
      </c>
      <c r="E278" s="193" t="s">
        <v>704</v>
      </c>
      <c r="F278" s="186"/>
      <c r="G278" s="193"/>
      <c r="H278" s="185">
        <v>652</v>
      </c>
      <c r="I278" s="363" t="s">
        <v>332</v>
      </c>
      <c r="J278" s="209" t="str">
        <f>INDEX('Policy Characteristics'!D:D,MATCH(PolicyLevers!$C278,'Policy Characteristics'!$C:$C,0))</f>
        <v>Reduce Plant Downtime</v>
      </c>
      <c r="K278" s="209" t="str">
        <f>INDEX('Policy Characteristics'!E:E,MATCH(PolicyLevers!$C278,'Policy Characteristics'!$C:$C,0))</f>
        <v>elec reduce plant downtime</v>
      </c>
      <c r="L278" s="184">
        <f>INDEX('Policy Characteristics'!F:F,MATCH(PolicyLevers!$C278,'Policy Characteristics'!$C:$C,0))</f>
        <v>0</v>
      </c>
      <c r="M278" s="184">
        <f>INDEX('Policy Characteristics'!G:G,MATCH(PolicyLevers!$C278,'Policy Characteristics'!$C:$C,0))</f>
        <v>0</v>
      </c>
      <c r="N278" s="184">
        <f>INDEX('Policy Characteristics'!H:H,MATCH(PolicyLevers!$C278,'Policy Characteristics'!$C:$C,0))</f>
        <v>0</v>
      </c>
      <c r="O278" s="193">
        <f>INDEX('Policy Characteristics'!I:I,MATCH(PolicyLevers!$C278,'Policy Characteristics'!$C:$C,0))</f>
        <v>0</v>
      </c>
      <c r="P278" s="188" t="str">
        <f>INDEX('Policy Characteristics'!J:J,MATCH(PolicyLevers!$C278,'Policy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8" s="193">
        <f>INDEX('Policy Characteristics'!K:K,MATCH(PolicyLevers!$C278,'Policy Characteristics'!$C:$C,0))</f>
        <v>0</v>
      </c>
      <c r="R278" s="193">
        <f>INDEX('Policy Characteristics'!L:L,MATCH(PolicyLevers!$C278,'Policy Characteristics'!$C:$C,0))</f>
        <v>0</v>
      </c>
      <c r="S278" s="214">
        <f>INDEX('Policy Characteristics'!M:M,MATCH(PolicyLevers!$C278,'Policy Characteristics'!$C:$C,0))</f>
        <v>0</v>
      </c>
      <c r="T278" s="193">
        <f>INDEX('Policy Characteristics'!N:N,MATCH(PolicyLevers!$C278,'Policy Characteristics'!$C:$C,0))</f>
        <v>0</v>
      </c>
      <c r="U278" s="184">
        <f>INDEX('Policy Characteristics'!O:O,MATCH(PolicyLevers!$C278,'Policy Characteristics'!$C:$C,0))</f>
        <v>0</v>
      </c>
    </row>
    <row r="279" spans="1:21" s="184" customFormat="1" x14ac:dyDescent="0.25">
      <c r="A279" s="352" t="str">
        <f>INDEX('Policy Characteristics'!A:A,MATCH(PolicyLevers!$C279,'Policy Characteristics'!$C:$C,0))</f>
        <v>Electricity Supply</v>
      </c>
      <c r="B279" s="359" t="str">
        <f>INDEX('Policy Characteristics'!B:B,MATCH(PolicyLevers!$C279,'Policy Characteristics'!$C:$C,0))</f>
        <v>Reduce Plant Downtime</v>
      </c>
      <c r="C279" s="209" t="str">
        <f t="shared" si="21"/>
        <v>Percentage Reduction in Plant Downtime</v>
      </c>
      <c r="D279" s="193" t="s">
        <v>585</v>
      </c>
      <c r="E279" s="193" t="s">
        <v>701</v>
      </c>
      <c r="F279" s="193" t="s">
        <v>705</v>
      </c>
      <c r="G279" s="193" t="s">
        <v>586</v>
      </c>
      <c r="H279" s="185">
        <v>141</v>
      </c>
      <c r="I279" s="363" t="s">
        <v>310</v>
      </c>
      <c r="J279" s="209" t="str">
        <f>INDEX('Policy Characteristics'!D:D,MATCH(PolicyLevers!$C279,'Policy Characteristics'!$C:$C,0))</f>
        <v>Reduce Plant Downtime</v>
      </c>
      <c r="K279" s="209" t="str">
        <f>INDEX('Policy Characteristics'!E:E,MATCH(PolicyLevers!$C279,'Policy Characteristics'!$C:$C,0))</f>
        <v>elec reduce plant downtime</v>
      </c>
      <c r="L279" s="187">
        <f>INDEX('Policy Characteristics'!F:F,MATCH(PolicyLevers!$C279,'Policy Characteristics'!$C:$C,0))</f>
        <v>0</v>
      </c>
      <c r="M279" s="187">
        <f>INDEX('Policy Characteristics'!G:G,MATCH(PolicyLevers!$C279,'Policy Characteristics'!$C:$C,0))</f>
        <v>0</v>
      </c>
      <c r="N279" s="187">
        <f>INDEX('Policy Characteristics'!H:H,MATCH(PolicyLevers!$C279,'Policy Characteristics'!$C:$C,0))</f>
        <v>0</v>
      </c>
      <c r="O279" s="193">
        <f>INDEX('Policy Characteristics'!I:I,MATCH(PolicyLevers!$C279,'Policy Characteristics'!$C:$C,0))</f>
        <v>0</v>
      </c>
      <c r="P279" s="188" t="str">
        <f>INDEX('Policy Characteristics'!J:J,MATCH(PolicyLevers!$C279,'Policy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9" s="193">
        <f>INDEX('Policy Characteristics'!K:K,MATCH(PolicyLevers!$C279,'Policy Characteristics'!$C:$C,0))</f>
        <v>0</v>
      </c>
      <c r="R279" s="193">
        <f>INDEX('Policy Characteristics'!L:L,MATCH(PolicyLevers!$C279,'Policy Characteristics'!$C:$C,0))</f>
        <v>0</v>
      </c>
      <c r="S279" s="214">
        <f>INDEX('Policy Characteristics'!M:M,MATCH(PolicyLevers!$C279,'Policy Characteristics'!$C:$C,0))</f>
        <v>0</v>
      </c>
      <c r="T279" s="193">
        <f>INDEX('Policy Characteristics'!N:N,MATCH(PolicyLevers!$C279,'Policy Characteristics'!$C:$C,0))</f>
        <v>0</v>
      </c>
      <c r="U279" s="184">
        <f>INDEX('Policy Characteristics'!O:O,MATCH(PolicyLevers!$C279,'Policy Characteristics'!$C:$C,0))</f>
        <v>0</v>
      </c>
    </row>
    <row r="280" spans="1:21" s="184" customFormat="1" x14ac:dyDescent="0.25">
      <c r="A280" s="352" t="str">
        <f>INDEX('Policy Characteristics'!A:A,MATCH(PolicyLevers!$C280,'Policy Characteristics'!$C:$C,0))</f>
        <v>Electricity Supply</v>
      </c>
      <c r="B280" s="359" t="str">
        <f>INDEX('Policy Characteristics'!B:B,MATCH(PolicyLevers!$C280,'Policy Characteristics'!$C:$C,0))</f>
        <v>Reduce Plant Downtime</v>
      </c>
      <c r="C280" s="209" t="str">
        <f t="shared" si="21"/>
        <v>Percentage Reduction in Plant Downtime</v>
      </c>
      <c r="D280" s="193" t="s">
        <v>585</v>
      </c>
      <c r="E280" s="193" t="s">
        <v>703</v>
      </c>
      <c r="F280" s="193"/>
      <c r="G280" s="193"/>
      <c r="H280" s="185">
        <v>653</v>
      </c>
      <c r="I280" s="363" t="s">
        <v>332</v>
      </c>
      <c r="J280" s="209" t="str">
        <f>INDEX('Policy Characteristics'!D:D,MATCH(PolicyLevers!$C280,'Policy Characteristics'!$C:$C,0))</f>
        <v>Reduce Plant Downtime</v>
      </c>
      <c r="K280" s="209" t="str">
        <f>INDEX('Policy Characteristics'!E:E,MATCH(PolicyLevers!$C280,'Policy Characteristics'!$C:$C,0))</f>
        <v>elec reduce plant downtime</v>
      </c>
      <c r="L280" s="187">
        <f>INDEX('Policy Characteristics'!F:F,MATCH(PolicyLevers!$C280,'Policy Characteristics'!$C:$C,0))</f>
        <v>0</v>
      </c>
      <c r="M280" s="187">
        <f>INDEX('Policy Characteristics'!G:G,MATCH(PolicyLevers!$C280,'Policy Characteristics'!$C:$C,0))</f>
        <v>0</v>
      </c>
      <c r="N280" s="187">
        <f>INDEX('Policy Characteristics'!H:H,MATCH(PolicyLevers!$C280,'Policy Characteristics'!$C:$C,0))</f>
        <v>0</v>
      </c>
      <c r="O280" s="193">
        <f>INDEX('Policy Characteristics'!I:I,MATCH(PolicyLevers!$C280,'Policy Characteristics'!$C:$C,0))</f>
        <v>0</v>
      </c>
      <c r="P280" s="188" t="str">
        <f>INDEX('Policy Characteristics'!J:J,MATCH(PolicyLevers!$C280,'Policy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0" s="193">
        <f>INDEX('Policy Characteristics'!K:K,MATCH(PolicyLevers!$C280,'Policy Characteristics'!$C:$C,0))</f>
        <v>0</v>
      </c>
      <c r="R280" s="193">
        <f>INDEX('Policy Characteristics'!L:L,MATCH(PolicyLevers!$C280,'Policy Characteristics'!$C:$C,0))</f>
        <v>0</v>
      </c>
      <c r="S280" s="214">
        <f>INDEX('Policy Characteristics'!M:M,MATCH(PolicyLevers!$C280,'Policy Characteristics'!$C:$C,0))</f>
        <v>0</v>
      </c>
      <c r="T280" s="193">
        <f>INDEX('Policy Characteristics'!N:N,MATCH(PolicyLevers!$C280,'Policy Characteristics'!$C:$C,0))</f>
        <v>0</v>
      </c>
      <c r="U280" s="184">
        <f>INDEX('Policy Characteristics'!O:O,MATCH(PolicyLevers!$C280,'Policy Characteristics'!$C:$C,0))</f>
        <v>0</v>
      </c>
    </row>
    <row r="281" spans="1:21" s="184" customFormat="1" x14ac:dyDescent="0.25">
      <c r="A281" s="352" t="str">
        <f>INDEX('Policy Characteristics'!A:A,MATCH(PolicyLevers!$C281,'Policy Characteristics'!$C:$C,0))</f>
        <v>Electricity Supply</v>
      </c>
      <c r="B281" s="359" t="str">
        <f>INDEX('Policy Characteristics'!B:B,MATCH(PolicyLevers!$C281,'Policy Characteristics'!$C:$C,0))</f>
        <v>Reduce Plant Downtime</v>
      </c>
      <c r="C281" s="209" t="str">
        <f t="shared" si="21"/>
        <v>Percentage Reduction in Plant Downtime</v>
      </c>
      <c r="D281" s="193" t="s">
        <v>585</v>
      </c>
      <c r="E281" s="193" t="s">
        <v>704</v>
      </c>
      <c r="F281" s="193"/>
      <c r="G281" s="193"/>
      <c r="H281" s="185">
        <v>654</v>
      </c>
      <c r="I281" s="363" t="s">
        <v>332</v>
      </c>
      <c r="J281" s="209" t="str">
        <f>INDEX('Policy Characteristics'!D:D,MATCH(PolicyLevers!$C281,'Policy Characteristics'!$C:$C,0))</f>
        <v>Reduce Plant Downtime</v>
      </c>
      <c r="K281" s="209" t="str">
        <f>INDEX('Policy Characteristics'!E:E,MATCH(PolicyLevers!$C281,'Policy Characteristics'!$C:$C,0))</f>
        <v>elec reduce plant downtime</v>
      </c>
      <c r="L281" s="184">
        <f>INDEX('Policy Characteristics'!F:F,MATCH(PolicyLevers!$C281,'Policy Characteristics'!$C:$C,0))</f>
        <v>0</v>
      </c>
      <c r="M281" s="184">
        <f>INDEX('Policy Characteristics'!G:G,MATCH(PolicyLevers!$C281,'Policy Characteristics'!$C:$C,0))</f>
        <v>0</v>
      </c>
      <c r="N281" s="184">
        <f>INDEX('Policy Characteristics'!H:H,MATCH(PolicyLevers!$C281,'Policy Characteristics'!$C:$C,0))</f>
        <v>0</v>
      </c>
      <c r="O281" s="193">
        <f>INDEX('Policy Characteristics'!I:I,MATCH(PolicyLevers!$C281,'Policy Characteristics'!$C:$C,0))</f>
        <v>0</v>
      </c>
      <c r="P281" s="188" t="str">
        <f>INDEX('Policy Characteristics'!J:J,MATCH(PolicyLevers!$C281,'Policy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1" s="193">
        <f>INDEX('Policy Characteristics'!K:K,MATCH(PolicyLevers!$C281,'Policy Characteristics'!$C:$C,0))</f>
        <v>0</v>
      </c>
      <c r="R281" s="193">
        <f>INDEX('Policy Characteristics'!L:L,MATCH(PolicyLevers!$C281,'Policy Characteristics'!$C:$C,0))</f>
        <v>0</v>
      </c>
      <c r="S281" s="214">
        <f>INDEX('Policy Characteristics'!M:M,MATCH(PolicyLevers!$C281,'Policy Characteristics'!$C:$C,0))</f>
        <v>0</v>
      </c>
      <c r="T281" s="193">
        <f>INDEX('Policy Characteristics'!N:N,MATCH(PolicyLevers!$C281,'Policy Characteristics'!$C:$C,0))</f>
        <v>0</v>
      </c>
      <c r="U281" s="184">
        <f>INDEX('Policy Characteristics'!O:O,MATCH(PolicyLevers!$C281,'Policy Characteristics'!$C:$C,0))</f>
        <v>0</v>
      </c>
    </row>
    <row r="282" spans="1:21" s="184" customFormat="1" x14ac:dyDescent="0.25">
      <c r="A282" s="352" t="str">
        <f>INDEX('Policy Characteristics'!A:A,MATCH(PolicyLevers!$C282,'Policy Characteristics'!$C:$C,0))</f>
        <v>Electricity Supply</v>
      </c>
      <c r="B282" s="359" t="str">
        <f>INDEX('Policy Characteristics'!B:B,MATCH(PolicyLevers!$C282,'Policy Characteristics'!$C:$C,0))</f>
        <v>Reduce Plant Downtime</v>
      </c>
      <c r="C282" s="209" t="str">
        <f t="shared" si="21"/>
        <v>Percentage Reduction in Plant Downtime</v>
      </c>
      <c r="D282" s="193" t="s">
        <v>588</v>
      </c>
      <c r="E282" s="193" t="s">
        <v>701</v>
      </c>
      <c r="F282" s="193"/>
      <c r="G282" s="193"/>
      <c r="H282" s="185">
        <v>655</v>
      </c>
      <c r="I282" s="363" t="s">
        <v>332</v>
      </c>
      <c r="J282" s="209" t="str">
        <f>INDEX('Policy Characteristics'!D:D,MATCH(PolicyLevers!$C282,'Policy Characteristics'!$C:$C,0))</f>
        <v>Reduce Plant Downtime</v>
      </c>
      <c r="K282" s="209" t="str">
        <f>INDEX('Policy Characteristics'!E:E,MATCH(PolicyLevers!$C282,'Policy Characteristics'!$C:$C,0))</f>
        <v>elec reduce plant downtime</v>
      </c>
      <c r="L282" s="184">
        <f>INDEX('Policy Characteristics'!F:F,MATCH(PolicyLevers!$C282,'Policy Characteristics'!$C:$C,0))</f>
        <v>0</v>
      </c>
      <c r="M282" s="184">
        <f>INDEX('Policy Characteristics'!G:G,MATCH(PolicyLevers!$C282,'Policy Characteristics'!$C:$C,0))</f>
        <v>0</v>
      </c>
      <c r="N282" s="184">
        <f>INDEX('Policy Characteristics'!H:H,MATCH(PolicyLevers!$C282,'Policy Characteristics'!$C:$C,0))</f>
        <v>0</v>
      </c>
      <c r="O282" s="193">
        <f>INDEX('Policy Characteristics'!I:I,MATCH(PolicyLevers!$C282,'Policy Characteristics'!$C:$C,0))</f>
        <v>0</v>
      </c>
      <c r="P282" s="188" t="str">
        <f>INDEX('Policy Characteristics'!J:J,MATCH(PolicyLevers!$C282,'Policy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2" s="193">
        <f>INDEX('Policy Characteristics'!K:K,MATCH(PolicyLevers!$C282,'Policy Characteristics'!$C:$C,0))</f>
        <v>0</v>
      </c>
      <c r="R282" s="193">
        <f>INDEX('Policy Characteristics'!L:L,MATCH(PolicyLevers!$C282,'Policy Characteristics'!$C:$C,0))</f>
        <v>0</v>
      </c>
      <c r="S282" s="214">
        <f>INDEX('Policy Characteristics'!M:M,MATCH(PolicyLevers!$C282,'Policy Characteristics'!$C:$C,0))</f>
        <v>0</v>
      </c>
      <c r="T282" s="193">
        <f>INDEX('Policy Characteristics'!N:N,MATCH(PolicyLevers!$C282,'Policy Characteristics'!$C:$C,0))</f>
        <v>0</v>
      </c>
      <c r="U282" s="184">
        <f>INDEX('Policy Characteristics'!O:O,MATCH(PolicyLevers!$C282,'Policy Characteristics'!$C:$C,0))</f>
        <v>0</v>
      </c>
    </row>
    <row r="283" spans="1:21" s="184" customFormat="1" x14ac:dyDescent="0.25">
      <c r="A283" s="352" t="str">
        <f>INDEX('Policy Characteristics'!A:A,MATCH(PolicyLevers!$C283,'Policy Characteristics'!$C:$C,0))</f>
        <v>Electricity Supply</v>
      </c>
      <c r="B283" s="359" t="str">
        <f>INDEX('Policy Characteristics'!B:B,MATCH(PolicyLevers!$C283,'Policy Characteristics'!$C:$C,0))</f>
        <v>Reduce Plant Downtime</v>
      </c>
      <c r="C283" s="209" t="str">
        <f t="shared" si="21"/>
        <v>Percentage Reduction in Plant Downtime</v>
      </c>
      <c r="D283" s="193" t="s">
        <v>588</v>
      </c>
      <c r="E283" s="193" t="s">
        <v>703</v>
      </c>
      <c r="F283" s="193"/>
      <c r="G283" s="193"/>
      <c r="H283" s="185">
        <v>656</v>
      </c>
      <c r="I283" s="363" t="s">
        <v>332</v>
      </c>
      <c r="J283" s="209" t="str">
        <f>INDEX('Policy Characteristics'!D:D,MATCH(PolicyLevers!$C283,'Policy Characteristics'!$C:$C,0))</f>
        <v>Reduce Plant Downtime</v>
      </c>
      <c r="K283" s="209" t="str">
        <f>INDEX('Policy Characteristics'!E:E,MATCH(PolicyLevers!$C283,'Policy Characteristics'!$C:$C,0))</f>
        <v>elec reduce plant downtime</v>
      </c>
      <c r="L283" s="184">
        <f>INDEX('Policy Characteristics'!F:F,MATCH(PolicyLevers!$C283,'Policy Characteristics'!$C:$C,0))</f>
        <v>0</v>
      </c>
      <c r="M283" s="184">
        <f>INDEX('Policy Characteristics'!G:G,MATCH(PolicyLevers!$C283,'Policy Characteristics'!$C:$C,0))</f>
        <v>0</v>
      </c>
      <c r="N283" s="184">
        <f>INDEX('Policy Characteristics'!H:H,MATCH(PolicyLevers!$C283,'Policy Characteristics'!$C:$C,0))</f>
        <v>0</v>
      </c>
      <c r="O283" s="193">
        <f>INDEX('Policy Characteristics'!I:I,MATCH(PolicyLevers!$C283,'Policy Characteristics'!$C:$C,0))</f>
        <v>0</v>
      </c>
      <c r="P283" s="188" t="str">
        <f>INDEX('Policy Characteristics'!J:J,MATCH(PolicyLevers!$C283,'Policy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3" s="193">
        <f>INDEX('Policy Characteristics'!K:K,MATCH(PolicyLevers!$C283,'Policy Characteristics'!$C:$C,0))</f>
        <v>0</v>
      </c>
      <c r="R283" s="193">
        <f>INDEX('Policy Characteristics'!L:L,MATCH(PolicyLevers!$C283,'Policy Characteristics'!$C:$C,0))</f>
        <v>0</v>
      </c>
      <c r="S283" s="214">
        <f>INDEX('Policy Characteristics'!M:M,MATCH(PolicyLevers!$C283,'Policy Characteristics'!$C:$C,0))</f>
        <v>0</v>
      </c>
      <c r="T283" s="193">
        <f>INDEX('Policy Characteristics'!N:N,MATCH(PolicyLevers!$C283,'Policy Characteristics'!$C:$C,0))</f>
        <v>0</v>
      </c>
      <c r="U283" s="184">
        <f>INDEX('Policy Characteristics'!O:O,MATCH(PolicyLevers!$C283,'Policy Characteristics'!$C:$C,0))</f>
        <v>0</v>
      </c>
    </row>
    <row r="284" spans="1:21" s="184" customFormat="1" x14ac:dyDescent="0.25">
      <c r="A284" s="352" t="str">
        <f>INDEX('Policy Characteristics'!A:A,MATCH(PolicyLevers!$C284,'Policy Characteristics'!$C:$C,0))</f>
        <v>Electricity Supply</v>
      </c>
      <c r="B284" s="359" t="str">
        <f>INDEX('Policy Characteristics'!B:B,MATCH(PolicyLevers!$C284,'Policy Characteristics'!$C:$C,0))</f>
        <v>Reduce Plant Downtime</v>
      </c>
      <c r="C284" s="209" t="str">
        <f t="shared" si="21"/>
        <v>Percentage Reduction in Plant Downtime</v>
      </c>
      <c r="D284" s="193" t="s">
        <v>588</v>
      </c>
      <c r="E284" s="193" t="s">
        <v>704</v>
      </c>
      <c r="F284" s="193"/>
      <c r="G284" s="193"/>
      <c r="H284" s="185">
        <v>657</v>
      </c>
      <c r="I284" s="363" t="s">
        <v>332</v>
      </c>
      <c r="J284" s="209" t="str">
        <f>INDEX('Policy Characteristics'!D:D,MATCH(PolicyLevers!$C284,'Policy Characteristics'!$C:$C,0))</f>
        <v>Reduce Plant Downtime</v>
      </c>
      <c r="K284" s="209" t="str">
        <f>INDEX('Policy Characteristics'!E:E,MATCH(PolicyLevers!$C284,'Policy Characteristics'!$C:$C,0))</f>
        <v>elec reduce plant downtime</v>
      </c>
      <c r="L284" s="184">
        <f>INDEX('Policy Characteristics'!F:F,MATCH(PolicyLevers!$C284,'Policy Characteristics'!$C:$C,0))</f>
        <v>0</v>
      </c>
      <c r="M284" s="184">
        <f>INDEX('Policy Characteristics'!G:G,MATCH(PolicyLevers!$C284,'Policy Characteristics'!$C:$C,0))</f>
        <v>0</v>
      </c>
      <c r="N284" s="184">
        <f>INDEX('Policy Characteristics'!H:H,MATCH(PolicyLevers!$C284,'Policy Characteristics'!$C:$C,0))</f>
        <v>0</v>
      </c>
      <c r="O284" s="193">
        <f>INDEX('Policy Characteristics'!I:I,MATCH(PolicyLevers!$C284,'Policy Characteristics'!$C:$C,0))</f>
        <v>0</v>
      </c>
      <c r="P284" s="188" t="str">
        <f>INDEX('Policy Characteristics'!J:J,MATCH(PolicyLevers!$C284,'Policy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4" s="193">
        <f>INDEX('Policy Characteristics'!K:K,MATCH(PolicyLevers!$C284,'Policy Characteristics'!$C:$C,0))</f>
        <v>0</v>
      </c>
      <c r="R284" s="193">
        <f>INDEX('Policy Characteristics'!L:L,MATCH(PolicyLevers!$C284,'Policy Characteristics'!$C:$C,0))</f>
        <v>0</v>
      </c>
      <c r="S284" s="214">
        <f>INDEX('Policy Characteristics'!M:M,MATCH(PolicyLevers!$C284,'Policy Characteristics'!$C:$C,0))</f>
        <v>0</v>
      </c>
      <c r="T284" s="193">
        <f>INDEX('Policy Characteristics'!N:N,MATCH(PolicyLevers!$C284,'Policy Characteristics'!$C:$C,0))</f>
        <v>0</v>
      </c>
      <c r="U284" s="184">
        <f>INDEX('Policy Characteristics'!O:O,MATCH(PolicyLevers!$C284,'Policy Characteristics'!$C:$C,0))</f>
        <v>0</v>
      </c>
    </row>
    <row r="285" spans="1:21" s="184" customFormat="1" x14ac:dyDescent="0.25">
      <c r="A285" s="352" t="str">
        <f>INDEX('Policy Characteristics'!A:A,MATCH(PolicyLevers!$C285,'Policy Characteristics'!$C:$C,0))</f>
        <v>Electricity Supply</v>
      </c>
      <c r="B285" s="359" t="str">
        <f>INDEX('Policy Characteristics'!B:B,MATCH(PolicyLevers!$C285,'Policy Characteristics'!$C:$C,0))</f>
        <v>Reduce Plant Downtime</v>
      </c>
      <c r="C285" s="209" t="str">
        <f t="shared" si="21"/>
        <v>Percentage Reduction in Plant Downtime</v>
      </c>
      <c r="D285" s="193" t="s">
        <v>591</v>
      </c>
      <c r="E285" s="193" t="s">
        <v>701</v>
      </c>
      <c r="F285" s="193"/>
      <c r="G285" s="193"/>
      <c r="H285" s="185">
        <v>658</v>
      </c>
      <c r="I285" s="363" t="s">
        <v>332</v>
      </c>
      <c r="J285" s="209" t="str">
        <f>INDEX('Policy Characteristics'!D:D,MATCH(PolicyLevers!$C285,'Policy Characteristics'!$C:$C,0))</f>
        <v>Reduce Plant Downtime</v>
      </c>
      <c r="K285" s="209" t="str">
        <f>INDEX('Policy Characteristics'!E:E,MATCH(PolicyLevers!$C285,'Policy Characteristics'!$C:$C,0))</f>
        <v>elec reduce plant downtime</v>
      </c>
      <c r="L285" s="184">
        <f>INDEX('Policy Characteristics'!F:F,MATCH(PolicyLevers!$C285,'Policy Characteristics'!$C:$C,0))</f>
        <v>0</v>
      </c>
      <c r="M285" s="184">
        <f>INDEX('Policy Characteristics'!G:G,MATCH(PolicyLevers!$C285,'Policy Characteristics'!$C:$C,0))</f>
        <v>0</v>
      </c>
      <c r="N285" s="184">
        <f>INDEX('Policy Characteristics'!H:H,MATCH(PolicyLevers!$C285,'Policy Characteristics'!$C:$C,0))</f>
        <v>0</v>
      </c>
      <c r="O285" s="193">
        <f>INDEX('Policy Characteristics'!I:I,MATCH(PolicyLevers!$C285,'Policy Characteristics'!$C:$C,0))</f>
        <v>0</v>
      </c>
      <c r="P285" s="188" t="str">
        <f>INDEX('Policy Characteristics'!J:J,MATCH(PolicyLevers!$C285,'Policy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5" s="193">
        <f>INDEX('Policy Characteristics'!K:K,MATCH(PolicyLevers!$C285,'Policy Characteristics'!$C:$C,0))</f>
        <v>0</v>
      </c>
      <c r="R285" s="193">
        <f>INDEX('Policy Characteristics'!L:L,MATCH(PolicyLevers!$C285,'Policy Characteristics'!$C:$C,0))</f>
        <v>0</v>
      </c>
      <c r="S285" s="214">
        <f>INDEX('Policy Characteristics'!M:M,MATCH(PolicyLevers!$C285,'Policy Characteristics'!$C:$C,0))</f>
        <v>0</v>
      </c>
      <c r="T285" s="193">
        <f>INDEX('Policy Characteristics'!N:N,MATCH(PolicyLevers!$C285,'Policy Characteristics'!$C:$C,0))</f>
        <v>0</v>
      </c>
      <c r="U285" s="184">
        <f>INDEX('Policy Characteristics'!O:O,MATCH(PolicyLevers!$C285,'Policy Characteristics'!$C:$C,0))</f>
        <v>0</v>
      </c>
    </row>
    <row r="286" spans="1:21" s="184" customFormat="1" x14ac:dyDescent="0.25">
      <c r="A286" s="352" t="str">
        <f>INDEX('Policy Characteristics'!A:A,MATCH(PolicyLevers!$C286,'Policy Characteristics'!$C:$C,0))</f>
        <v>Electricity Supply</v>
      </c>
      <c r="B286" s="359" t="str">
        <f>INDEX('Policy Characteristics'!B:B,MATCH(PolicyLevers!$C286,'Policy Characteristics'!$C:$C,0))</f>
        <v>Reduce Plant Downtime</v>
      </c>
      <c r="C286" s="209" t="str">
        <f t="shared" si="21"/>
        <v>Percentage Reduction in Plant Downtime</v>
      </c>
      <c r="D286" s="193" t="s">
        <v>591</v>
      </c>
      <c r="E286" s="193" t="s">
        <v>703</v>
      </c>
      <c r="F286" s="193"/>
      <c r="G286" s="193"/>
      <c r="H286" s="185">
        <v>659</v>
      </c>
      <c r="I286" s="363" t="s">
        <v>332</v>
      </c>
      <c r="J286" s="209" t="str">
        <f>INDEX('Policy Characteristics'!D:D,MATCH(PolicyLevers!$C286,'Policy Characteristics'!$C:$C,0))</f>
        <v>Reduce Plant Downtime</v>
      </c>
      <c r="K286" s="209" t="str">
        <f>INDEX('Policy Characteristics'!E:E,MATCH(PolicyLevers!$C286,'Policy Characteristics'!$C:$C,0))</f>
        <v>elec reduce plant downtime</v>
      </c>
      <c r="L286" s="184">
        <f>INDEX('Policy Characteristics'!F:F,MATCH(PolicyLevers!$C286,'Policy Characteristics'!$C:$C,0))</f>
        <v>0</v>
      </c>
      <c r="M286" s="184">
        <f>INDEX('Policy Characteristics'!G:G,MATCH(PolicyLevers!$C286,'Policy Characteristics'!$C:$C,0))</f>
        <v>0</v>
      </c>
      <c r="N286" s="184">
        <f>INDEX('Policy Characteristics'!H:H,MATCH(PolicyLevers!$C286,'Policy Characteristics'!$C:$C,0))</f>
        <v>0</v>
      </c>
      <c r="O286" s="193">
        <f>INDEX('Policy Characteristics'!I:I,MATCH(PolicyLevers!$C286,'Policy Characteristics'!$C:$C,0))</f>
        <v>0</v>
      </c>
      <c r="P286" s="188" t="str">
        <f>INDEX('Policy Characteristics'!J:J,MATCH(PolicyLevers!$C286,'Policy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6" s="193">
        <f>INDEX('Policy Characteristics'!K:K,MATCH(PolicyLevers!$C286,'Policy Characteristics'!$C:$C,0))</f>
        <v>0</v>
      </c>
      <c r="R286" s="193">
        <f>INDEX('Policy Characteristics'!L:L,MATCH(PolicyLevers!$C286,'Policy Characteristics'!$C:$C,0))</f>
        <v>0</v>
      </c>
      <c r="S286" s="214">
        <f>INDEX('Policy Characteristics'!M:M,MATCH(PolicyLevers!$C286,'Policy Characteristics'!$C:$C,0))</f>
        <v>0</v>
      </c>
      <c r="T286" s="193">
        <f>INDEX('Policy Characteristics'!N:N,MATCH(PolicyLevers!$C286,'Policy Characteristics'!$C:$C,0))</f>
        <v>0</v>
      </c>
      <c r="U286" s="184">
        <f>INDEX('Policy Characteristics'!O:O,MATCH(PolicyLevers!$C286,'Policy Characteristics'!$C:$C,0))</f>
        <v>0</v>
      </c>
    </row>
    <row r="287" spans="1:21" s="184" customFormat="1" x14ac:dyDescent="0.25">
      <c r="A287" s="352" t="str">
        <f>INDEX('Policy Characteristics'!A:A,MATCH(PolicyLevers!$C287,'Policy Characteristics'!$C:$C,0))</f>
        <v>Electricity Supply</v>
      </c>
      <c r="B287" s="359" t="str">
        <f>INDEX('Policy Characteristics'!B:B,MATCH(PolicyLevers!$C287,'Policy Characteristics'!$C:$C,0))</f>
        <v>Reduce Plant Downtime</v>
      </c>
      <c r="C287" s="209" t="str">
        <f t="shared" si="21"/>
        <v>Percentage Reduction in Plant Downtime</v>
      </c>
      <c r="D287" s="193" t="s">
        <v>591</v>
      </c>
      <c r="E287" s="193" t="s">
        <v>704</v>
      </c>
      <c r="F287" s="193"/>
      <c r="G287" s="193"/>
      <c r="H287" s="185">
        <v>660</v>
      </c>
      <c r="I287" s="363" t="s">
        <v>332</v>
      </c>
      <c r="J287" s="209" t="str">
        <f>INDEX('Policy Characteristics'!D:D,MATCH(PolicyLevers!$C287,'Policy Characteristics'!$C:$C,0))</f>
        <v>Reduce Plant Downtime</v>
      </c>
      <c r="K287" s="209" t="str">
        <f>INDEX('Policy Characteristics'!E:E,MATCH(PolicyLevers!$C287,'Policy Characteristics'!$C:$C,0))</f>
        <v>elec reduce plant downtime</v>
      </c>
      <c r="L287" s="184">
        <f>INDEX('Policy Characteristics'!F:F,MATCH(PolicyLevers!$C287,'Policy Characteristics'!$C:$C,0))</f>
        <v>0</v>
      </c>
      <c r="M287" s="184">
        <f>INDEX('Policy Characteristics'!G:G,MATCH(PolicyLevers!$C287,'Policy Characteristics'!$C:$C,0))</f>
        <v>0</v>
      </c>
      <c r="N287" s="184">
        <f>INDEX('Policy Characteristics'!H:H,MATCH(PolicyLevers!$C287,'Policy Characteristics'!$C:$C,0))</f>
        <v>0</v>
      </c>
      <c r="O287" s="193">
        <f>INDEX('Policy Characteristics'!I:I,MATCH(PolicyLevers!$C287,'Policy Characteristics'!$C:$C,0))</f>
        <v>0</v>
      </c>
      <c r="P287" s="188" t="str">
        <f>INDEX('Policy Characteristics'!J:J,MATCH(PolicyLevers!$C287,'Policy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7" s="193">
        <f>INDEX('Policy Characteristics'!K:K,MATCH(PolicyLevers!$C287,'Policy Characteristics'!$C:$C,0))</f>
        <v>0</v>
      </c>
      <c r="R287" s="193">
        <f>INDEX('Policy Characteristics'!L:L,MATCH(PolicyLevers!$C287,'Policy Characteristics'!$C:$C,0))</f>
        <v>0</v>
      </c>
      <c r="S287" s="214">
        <f>INDEX('Policy Characteristics'!M:M,MATCH(PolicyLevers!$C287,'Policy Characteristics'!$C:$C,0))</f>
        <v>0</v>
      </c>
      <c r="T287" s="193">
        <f>INDEX('Policy Characteristics'!N:N,MATCH(PolicyLevers!$C287,'Policy Characteristics'!$C:$C,0))</f>
        <v>0</v>
      </c>
      <c r="U287" s="184">
        <f>INDEX('Policy Characteristics'!O:O,MATCH(PolicyLevers!$C287,'Policy Characteristics'!$C:$C,0))</f>
        <v>0</v>
      </c>
    </row>
    <row r="288" spans="1:21" s="184" customFormat="1" x14ac:dyDescent="0.25">
      <c r="A288" s="352" t="str">
        <f>INDEX('Policy Characteristics'!A:A,MATCH(PolicyLevers!$C288,'Policy Characteristics'!$C:$C,0))</f>
        <v>Electricity Supply</v>
      </c>
      <c r="B288" s="359" t="str">
        <f>INDEX('Policy Characteristics'!B:B,MATCH(PolicyLevers!$C288,'Policy Characteristics'!$C:$C,0))</f>
        <v>Reduce Plant Downtime</v>
      </c>
      <c r="C288" s="209" t="str">
        <f t="shared" si="21"/>
        <v>Percentage Reduction in Plant Downtime</v>
      </c>
      <c r="D288" s="193" t="s">
        <v>594</v>
      </c>
      <c r="E288" s="193" t="s">
        <v>701</v>
      </c>
      <c r="F288" s="193"/>
      <c r="G288" s="193"/>
      <c r="H288" s="185">
        <v>661</v>
      </c>
      <c r="I288" s="363" t="s">
        <v>332</v>
      </c>
      <c r="J288" s="209" t="str">
        <f>INDEX('Policy Characteristics'!D:D,MATCH(PolicyLevers!$C288,'Policy Characteristics'!$C:$C,0))</f>
        <v>Reduce Plant Downtime</v>
      </c>
      <c r="K288" s="209" t="str">
        <f>INDEX('Policy Characteristics'!E:E,MATCH(PolicyLevers!$C288,'Policy Characteristics'!$C:$C,0))</f>
        <v>elec reduce plant downtime</v>
      </c>
      <c r="L288" s="184">
        <f>INDEX('Policy Characteristics'!F:F,MATCH(PolicyLevers!$C288,'Policy Characteristics'!$C:$C,0))</f>
        <v>0</v>
      </c>
      <c r="M288" s="184">
        <f>INDEX('Policy Characteristics'!G:G,MATCH(PolicyLevers!$C288,'Policy Characteristics'!$C:$C,0))</f>
        <v>0</v>
      </c>
      <c r="N288" s="184">
        <f>INDEX('Policy Characteristics'!H:H,MATCH(PolicyLevers!$C288,'Policy Characteristics'!$C:$C,0))</f>
        <v>0</v>
      </c>
      <c r="O288" s="193">
        <f>INDEX('Policy Characteristics'!I:I,MATCH(PolicyLevers!$C288,'Policy Characteristics'!$C:$C,0))</f>
        <v>0</v>
      </c>
      <c r="P288" s="188" t="str">
        <f>INDEX('Policy Characteristics'!J:J,MATCH(PolicyLevers!$C288,'Policy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8" s="193">
        <f>INDEX('Policy Characteristics'!K:K,MATCH(PolicyLevers!$C288,'Policy Characteristics'!$C:$C,0))</f>
        <v>0</v>
      </c>
      <c r="R288" s="193">
        <f>INDEX('Policy Characteristics'!L:L,MATCH(PolicyLevers!$C288,'Policy Characteristics'!$C:$C,0))</f>
        <v>0</v>
      </c>
      <c r="S288" s="214">
        <f>INDEX('Policy Characteristics'!M:M,MATCH(PolicyLevers!$C288,'Policy Characteristics'!$C:$C,0))</f>
        <v>0</v>
      </c>
      <c r="T288" s="193">
        <f>INDEX('Policy Characteristics'!N:N,MATCH(PolicyLevers!$C288,'Policy Characteristics'!$C:$C,0))</f>
        <v>0</v>
      </c>
      <c r="U288" s="184">
        <f>INDEX('Policy Characteristics'!O:O,MATCH(PolicyLevers!$C288,'Policy Characteristics'!$C:$C,0))</f>
        <v>0</v>
      </c>
    </row>
    <row r="289" spans="1:21" s="184" customFormat="1" x14ac:dyDescent="0.25">
      <c r="A289" s="352" t="str">
        <f>INDEX('Policy Characteristics'!A:A,MATCH(PolicyLevers!$C289,'Policy Characteristics'!$C:$C,0))</f>
        <v>Electricity Supply</v>
      </c>
      <c r="B289" s="359" t="str">
        <f>INDEX('Policy Characteristics'!B:B,MATCH(PolicyLevers!$C289,'Policy Characteristics'!$C:$C,0))</f>
        <v>Reduce Plant Downtime</v>
      </c>
      <c r="C289" s="209" t="str">
        <f t="shared" si="21"/>
        <v>Percentage Reduction in Plant Downtime</v>
      </c>
      <c r="D289" s="193" t="s">
        <v>594</v>
      </c>
      <c r="E289" s="193" t="s">
        <v>703</v>
      </c>
      <c r="F289" s="193"/>
      <c r="G289" s="193"/>
      <c r="H289" s="185">
        <v>662</v>
      </c>
      <c r="I289" s="363" t="s">
        <v>332</v>
      </c>
      <c r="J289" s="209" t="str">
        <f>INDEX('Policy Characteristics'!D:D,MATCH(PolicyLevers!$C289,'Policy Characteristics'!$C:$C,0))</f>
        <v>Reduce Plant Downtime</v>
      </c>
      <c r="K289" s="209" t="str">
        <f>INDEX('Policy Characteristics'!E:E,MATCH(PolicyLevers!$C289,'Policy Characteristics'!$C:$C,0))</f>
        <v>elec reduce plant downtime</v>
      </c>
      <c r="L289" s="184">
        <f>INDEX('Policy Characteristics'!F:F,MATCH(PolicyLevers!$C289,'Policy Characteristics'!$C:$C,0))</f>
        <v>0</v>
      </c>
      <c r="M289" s="184">
        <f>INDEX('Policy Characteristics'!G:G,MATCH(PolicyLevers!$C289,'Policy Characteristics'!$C:$C,0))</f>
        <v>0</v>
      </c>
      <c r="N289" s="184">
        <f>INDEX('Policy Characteristics'!H:H,MATCH(PolicyLevers!$C289,'Policy Characteristics'!$C:$C,0))</f>
        <v>0</v>
      </c>
      <c r="O289" s="193">
        <f>INDEX('Policy Characteristics'!I:I,MATCH(PolicyLevers!$C289,'Policy Characteristics'!$C:$C,0))</f>
        <v>0</v>
      </c>
      <c r="P289" s="188" t="str">
        <f>INDEX('Policy Characteristics'!J:J,MATCH(PolicyLevers!$C289,'Policy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9" s="193">
        <f>INDEX('Policy Characteristics'!K:K,MATCH(PolicyLevers!$C289,'Policy Characteristics'!$C:$C,0))</f>
        <v>0</v>
      </c>
      <c r="R289" s="193">
        <f>INDEX('Policy Characteristics'!L:L,MATCH(PolicyLevers!$C289,'Policy Characteristics'!$C:$C,0))</f>
        <v>0</v>
      </c>
      <c r="S289" s="214">
        <f>INDEX('Policy Characteristics'!M:M,MATCH(PolicyLevers!$C289,'Policy Characteristics'!$C:$C,0))</f>
        <v>0</v>
      </c>
      <c r="T289" s="193">
        <f>INDEX('Policy Characteristics'!N:N,MATCH(PolicyLevers!$C289,'Policy Characteristics'!$C:$C,0))</f>
        <v>0</v>
      </c>
      <c r="U289" s="184">
        <f>INDEX('Policy Characteristics'!O:O,MATCH(PolicyLevers!$C289,'Policy Characteristics'!$C:$C,0))</f>
        <v>0</v>
      </c>
    </row>
    <row r="290" spans="1:21" s="184" customFormat="1" x14ac:dyDescent="0.25">
      <c r="A290" s="352" t="str">
        <f>INDEX('Policy Characteristics'!A:A,MATCH(PolicyLevers!$C290,'Policy Characteristics'!$C:$C,0))</f>
        <v>Electricity Supply</v>
      </c>
      <c r="B290" s="359" t="str">
        <f>INDEX('Policy Characteristics'!B:B,MATCH(PolicyLevers!$C290,'Policy Characteristics'!$C:$C,0))</f>
        <v>Reduce Plant Downtime</v>
      </c>
      <c r="C290" s="209" t="str">
        <f t="shared" si="21"/>
        <v>Percentage Reduction in Plant Downtime</v>
      </c>
      <c r="D290" s="193" t="s">
        <v>594</v>
      </c>
      <c r="E290" s="193" t="s">
        <v>704</v>
      </c>
      <c r="F290" s="193" t="s">
        <v>711</v>
      </c>
      <c r="G290" s="193" t="s">
        <v>595</v>
      </c>
      <c r="H290" s="185">
        <v>143</v>
      </c>
      <c r="I290" s="363" t="s">
        <v>310</v>
      </c>
      <c r="J290" s="209" t="str">
        <f>INDEX('Policy Characteristics'!D:D,MATCH(PolicyLevers!$C290,'Policy Characteristics'!$C:$C,0))</f>
        <v>Reduce Plant Downtime</v>
      </c>
      <c r="K290" s="209" t="str">
        <f>INDEX('Policy Characteristics'!E:E,MATCH(PolicyLevers!$C290,'Policy Characteristics'!$C:$C,0))</f>
        <v>elec reduce plant downtime</v>
      </c>
      <c r="L290" s="187">
        <f>INDEX('Policy Characteristics'!F:F,MATCH(PolicyLevers!$C290,'Policy Characteristics'!$C:$C,0))</f>
        <v>0</v>
      </c>
      <c r="M290" s="187">
        <f>INDEX('Policy Characteristics'!G:G,MATCH(PolicyLevers!$C290,'Policy Characteristics'!$C:$C,0))</f>
        <v>0</v>
      </c>
      <c r="N290" s="187">
        <f>INDEX('Policy Characteristics'!H:H,MATCH(PolicyLevers!$C290,'Policy Characteristics'!$C:$C,0))</f>
        <v>0</v>
      </c>
      <c r="O290" s="193">
        <f>INDEX('Policy Characteristics'!I:I,MATCH(PolicyLevers!$C290,'Policy Characteristics'!$C:$C,0))</f>
        <v>0</v>
      </c>
      <c r="P290" s="188" t="str">
        <f>INDEX('Policy Characteristics'!J:J,MATCH(PolicyLevers!$C290,'Policy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0" s="193">
        <f>INDEX('Policy Characteristics'!K:K,MATCH(PolicyLevers!$C290,'Policy Characteristics'!$C:$C,0))</f>
        <v>0</v>
      </c>
      <c r="R290" s="193">
        <f>INDEX('Policy Characteristics'!L:L,MATCH(PolicyLevers!$C290,'Policy Characteristics'!$C:$C,0))</f>
        <v>0</v>
      </c>
      <c r="S290" s="214">
        <f>INDEX('Policy Characteristics'!M:M,MATCH(PolicyLevers!$C290,'Policy Characteristics'!$C:$C,0))</f>
        <v>0</v>
      </c>
      <c r="T290" s="193">
        <f>INDEX('Policy Characteristics'!N:N,MATCH(PolicyLevers!$C290,'Policy Characteristics'!$C:$C,0))</f>
        <v>0</v>
      </c>
      <c r="U290" s="184">
        <f>INDEX('Policy Characteristics'!O:O,MATCH(PolicyLevers!$C290,'Policy Characteristics'!$C:$C,0))</f>
        <v>0</v>
      </c>
    </row>
    <row r="291" spans="1:21" s="184" customFormat="1" x14ac:dyDescent="0.25">
      <c r="A291" s="352" t="str">
        <f>INDEX('Policy Characteristics'!A:A,MATCH(PolicyLevers!$C291,'Policy Characteristics'!$C:$C,0))</f>
        <v>Electricity Supply</v>
      </c>
      <c r="B291" s="359" t="str">
        <f>INDEX('Policy Characteristics'!B:B,MATCH(PolicyLevers!$C291,'Policy Characteristics'!$C:$C,0))</f>
        <v>Reduce Plant Downtime</v>
      </c>
      <c r="C291" s="209" t="str">
        <f t="shared" si="21"/>
        <v>Percentage Reduction in Plant Downtime</v>
      </c>
      <c r="D291" s="193" t="s">
        <v>596</v>
      </c>
      <c r="E291" s="193" t="s">
        <v>701</v>
      </c>
      <c r="F291" s="193"/>
      <c r="G291" s="193"/>
      <c r="H291" s="185">
        <v>663</v>
      </c>
      <c r="I291" s="363" t="s">
        <v>332</v>
      </c>
      <c r="J291" s="209" t="str">
        <f>INDEX('Policy Characteristics'!D:D,MATCH(PolicyLevers!$C291,'Policy Characteristics'!$C:$C,0))</f>
        <v>Reduce Plant Downtime</v>
      </c>
      <c r="K291" s="209" t="str">
        <f>INDEX('Policy Characteristics'!E:E,MATCH(PolicyLevers!$C291,'Policy Characteristics'!$C:$C,0))</f>
        <v>elec reduce plant downtime</v>
      </c>
      <c r="L291" s="184">
        <f>INDEX('Policy Characteristics'!F:F,MATCH(PolicyLevers!$C291,'Policy Characteristics'!$C:$C,0))</f>
        <v>0</v>
      </c>
      <c r="M291" s="184">
        <f>INDEX('Policy Characteristics'!G:G,MATCH(PolicyLevers!$C291,'Policy Characteristics'!$C:$C,0))</f>
        <v>0</v>
      </c>
      <c r="N291" s="184">
        <f>INDEX('Policy Characteristics'!H:H,MATCH(PolicyLevers!$C291,'Policy Characteristics'!$C:$C,0))</f>
        <v>0</v>
      </c>
      <c r="O291" s="193">
        <f>INDEX('Policy Characteristics'!I:I,MATCH(PolicyLevers!$C291,'Policy Characteristics'!$C:$C,0))</f>
        <v>0</v>
      </c>
      <c r="P291" s="188" t="str">
        <f>INDEX('Policy Characteristics'!J:J,MATCH(PolicyLevers!$C291,'Policy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1" s="193">
        <f>INDEX('Policy Characteristics'!K:K,MATCH(PolicyLevers!$C291,'Policy Characteristics'!$C:$C,0))</f>
        <v>0</v>
      </c>
      <c r="R291" s="193">
        <f>INDEX('Policy Characteristics'!L:L,MATCH(PolicyLevers!$C291,'Policy Characteristics'!$C:$C,0))</f>
        <v>0</v>
      </c>
      <c r="S291" s="214">
        <f>INDEX('Policy Characteristics'!M:M,MATCH(PolicyLevers!$C291,'Policy Characteristics'!$C:$C,0))</f>
        <v>0</v>
      </c>
      <c r="T291" s="193">
        <f>INDEX('Policy Characteristics'!N:N,MATCH(PolicyLevers!$C291,'Policy Characteristics'!$C:$C,0))</f>
        <v>0</v>
      </c>
      <c r="U291" s="184">
        <f>INDEX('Policy Characteristics'!O:O,MATCH(PolicyLevers!$C291,'Policy Characteristics'!$C:$C,0))</f>
        <v>0</v>
      </c>
    </row>
    <row r="292" spans="1:21" s="184" customFormat="1" x14ac:dyDescent="0.25">
      <c r="A292" s="352" t="str">
        <f>INDEX('Policy Characteristics'!A:A,MATCH(PolicyLevers!$C292,'Policy Characteristics'!$C:$C,0))</f>
        <v>Electricity Supply</v>
      </c>
      <c r="B292" s="359" t="str">
        <f>INDEX('Policy Characteristics'!B:B,MATCH(PolicyLevers!$C292,'Policy Characteristics'!$C:$C,0))</f>
        <v>Reduce Plant Downtime</v>
      </c>
      <c r="C292" s="209" t="str">
        <f t="shared" si="21"/>
        <v>Percentage Reduction in Plant Downtime</v>
      </c>
      <c r="D292" s="193" t="s">
        <v>596</v>
      </c>
      <c r="E292" s="193" t="s">
        <v>703</v>
      </c>
      <c r="F292" s="193"/>
      <c r="G292" s="193"/>
      <c r="H292" s="185">
        <v>664</v>
      </c>
      <c r="I292" s="363" t="s">
        <v>332</v>
      </c>
      <c r="J292" s="209" t="str">
        <f>INDEX('Policy Characteristics'!D:D,MATCH(PolicyLevers!$C292,'Policy Characteristics'!$C:$C,0))</f>
        <v>Reduce Plant Downtime</v>
      </c>
      <c r="K292" s="209" t="str">
        <f>INDEX('Policy Characteristics'!E:E,MATCH(PolicyLevers!$C292,'Policy Characteristics'!$C:$C,0))</f>
        <v>elec reduce plant downtime</v>
      </c>
      <c r="L292" s="184">
        <f>INDEX('Policy Characteristics'!F:F,MATCH(PolicyLevers!$C292,'Policy Characteristics'!$C:$C,0))</f>
        <v>0</v>
      </c>
      <c r="M292" s="184">
        <f>INDEX('Policy Characteristics'!G:G,MATCH(PolicyLevers!$C292,'Policy Characteristics'!$C:$C,0))</f>
        <v>0</v>
      </c>
      <c r="N292" s="184">
        <f>INDEX('Policy Characteristics'!H:H,MATCH(PolicyLevers!$C292,'Policy Characteristics'!$C:$C,0))</f>
        <v>0</v>
      </c>
      <c r="O292" s="193">
        <f>INDEX('Policy Characteristics'!I:I,MATCH(PolicyLevers!$C292,'Policy Characteristics'!$C:$C,0))</f>
        <v>0</v>
      </c>
      <c r="P292" s="188" t="str">
        <f>INDEX('Policy Characteristics'!J:J,MATCH(PolicyLevers!$C292,'Policy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2" s="193">
        <f>INDEX('Policy Characteristics'!K:K,MATCH(PolicyLevers!$C292,'Policy Characteristics'!$C:$C,0))</f>
        <v>0</v>
      </c>
      <c r="R292" s="193">
        <f>INDEX('Policy Characteristics'!L:L,MATCH(PolicyLevers!$C292,'Policy Characteristics'!$C:$C,0))</f>
        <v>0</v>
      </c>
      <c r="S292" s="214">
        <f>INDEX('Policy Characteristics'!M:M,MATCH(PolicyLevers!$C292,'Policy Characteristics'!$C:$C,0))</f>
        <v>0</v>
      </c>
      <c r="T292" s="193">
        <f>INDEX('Policy Characteristics'!N:N,MATCH(PolicyLevers!$C292,'Policy Characteristics'!$C:$C,0))</f>
        <v>0</v>
      </c>
      <c r="U292" s="184">
        <f>INDEX('Policy Characteristics'!O:O,MATCH(PolicyLevers!$C292,'Policy Characteristics'!$C:$C,0))</f>
        <v>0</v>
      </c>
    </row>
    <row r="293" spans="1:21" s="184" customFormat="1" x14ac:dyDescent="0.25">
      <c r="A293" s="352" t="str">
        <f>INDEX('Policy Characteristics'!A:A,MATCH(PolicyLevers!$C293,'Policy Characteristics'!$C:$C,0))</f>
        <v>Electricity Supply</v>
      </c>
      <c r="B293" s="359" t="str">
        <f>INDEX('Policy Characteristics'!B:B,MATCH(PolicyLevers!$C293,'Policy Characteristics'!$C:$C,0))</f>
        <v>Reduce Plant Downtime</v>
      </c>
      <c r="C293" s="209" t="str">
        <f t="shared" si="21"/>
        <v>Percentage Reduction in Plant Downtime</v>
      </c>
      <c r="D293" s="193" t="s">
        <v>596</v>
      </c>
      <c r="E293" s="193" t="s">
        <v>704</v>
      </c>
      <c r="F293" s="193" t="s">
        <v>711</v>
      </c>
      <c r="G293" s="193" t="s">
        <v>597</v>
      </c>
      <c r="H293" s="185">
        <v>144</v>
      </c>
      <c r="I293" s="363" t="s">
        <v>310</v>
      </c>
      <c r="J293" s="209" t="str">
        <f>INDEX('Policy Characteristics'!D:D,MATCH(PolicyLevers!$C293,'Policy Characteristics'!$C:$C,0))</f>
        <v>Reduce Plant Downtime</v>
      </c>
      <c r="K293" s="209" t="str">
        <f>INDEX('Policy Characteristics'!E:E,MATCH(PolicyLevers!$C293,'Policy Characteristics'!$C:$C,0))</f>
        <v>elec reduce plant downtime</v>
      </c>
      <c r="L293" s="187">
        <f>INDEX('Policy Characteristics'!F:F,MATCH(PolicyLevers!$C293,'Policy Characteristics'!$C:$C,0))</f>
        <v>0</v>
      </c>
      <c r="M293" s="187">
        <f>INDEX('Policy Characteristics'!G:G,MATCH(PolicyLevers!$C293,'Policy Characteristics'!$C:$C,0))</f>
        <v>0</v>
      </c>
      <c r="N293" s="187">
        <f>INDEX('Policy Characteristics'!H:H,MATCH(PolicyLevers!$C293,'Policy Characteristics'!$C:$C,0))</f>
        <v>0</v>
      </c>
      <c r="O293" s="193">
        <f>INDEX('Policy Characteristics'!I:I,MATCH(PolicyLevers!$C293,'Policy Characteristics'!$C:$C,0))</f>
        <v>0</v>
      </c>
      <c r="P293" s="188" t="str">
        <f>INDEX('Policy Characteristics'!J:J,MATCH(PolicyLevers!$C293,'Policy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3" s="193">
        <f>INDEX('Policy Characteristics'!K:K,MATCH(PolicyLevers!$C293,'Policy Characteristics'!$C:$C,0))</f>
        <v>0</v>
      </c>
      <c r="R293" s="193">
        <f>INDEX('Policy Characteristics'!L:L,MATCH(PolicyLevers!$C293,'Policy Characteristics'!$C:$C,0))</f>
        <v>0</v>
      </c>
      <c r="S293" s="214">
        <f>INDEX('Policy Characteristics'!M:M,MATCH(PolicyLevers!$C293,'Policy Characteristics'!$C:$C,0))</f>
        <v>0</v>
      </c>
      <c r="T293" s="193">
        <f>INDEX('Policy Characteristics'!N:N,MATCH(PolicyLevers!$C293,'Policy Characteristics'!$C:$C,0))</f>
        <v>0</v>
      </c>
      <c r="U293" s="184">
        <f>INDEX('Policy Characteristics'!O:O,MATCH(PolicyLevers!$C293,'Policy Characteristics'!$C:$C,0))</f>
        <v>0</v>
      </c>
    </row>
    <row r="294" spans="1:21" s="184" customFormat="1" x14ac:dyDescent="0.25">
      <c r="A294" s="352" t="str">
        <f>INDEX('Policy Characteristics'!A:A,MATCH(PolicyLevers!$C294,'Policy Characteristics'!$C:$C,0))</f>
        <v>Electricity Supply</v>
      </c>
      <c r="B294" s="359" t="str">
        <f>INDEX('Policy Characteristics'!B:B,MATCH(PolicyLevers!$C294,'Policy Characteristics'!$C:$C,0))</f>
        <v>Reduce Plant Downtime</v>
      </c>
      <c r="C294" s="209" t="str">
        <f t="shared" si="21"/>
        <v>Percentage Reduction in Plant Downtime</v>
      </c>
      <c r="D294" s="193" t="s">
        <v>598</v>
      </c>
      <c r="E294" s="193" t="s">
        <v>701</v>
      </c>
      <c r="F294" s="193"/>
      <c r="G294" s="193"/>
      <c r="H294" s="185">
        <v>665</v>
      </c>
      <c r="I294" s="363" t="s">
        <v>332</v>
      </c>
      <c r="J294" s="209" t="str">
        <f>INDEX('Policy Characteristics'!D:D,MATCH(PolicyLevers!$C294,'Policy Characteristics'!$C:$C,0))</f>
        <v>Reduce Plant Downtime</v>
      </c>
      <c r="K294" s="209" t="str">
        <f>INDEX('Policy Characteristics'!E:E,MATCH(PolicyLevers!$C294,'Policy Characteristics'!$C:$C,0))</f>
        <v>elec reduce plant downtime</v>
      </c>
      <c r="L294" s="184">
        <f>INDEX('Policy Characteristics'!F:F,MATCH(PolicyLevers!$C294,'Policy Characteristics'!$C:$C,0))</f>
        <v>0</v>
      </c>
      <c r="M294" s="184">
        <f>INDEX('Policy Characteristics'!G:G,MATCH(PolicyLevers!$C294,'Policy Characteristics'!$C:$C,0))</f>
        <v>0</v>
      </c>
      <c r="N294" s="184">
        <f>INDEX('Policy Characteristics'!H:H,MATCH(PolicyLevers!$C294,'Policy Characteristics'!$C:$C,0))</f>
        <v>0</v>
      </c>
      <c r="O294" s="193">
        <f>INDEX('Policy Characteristics'!I:I,MATCH(PolicyLevers!$C294,'Policy Characteristics'!$C:$C,0))</f>
        <v>0</v>
      </c>
      <c r="P294" s="188" t="str">
        <f>INDEX('Policy Characteristics'!J:J,MATCH(PolicyLevers!$C294,'Policy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4" s="193">
        <f>INDEX('Policy Characteristics'!K:K,MATCH(PolicyLevers!$C294,'Policy Characteristics'!$C:$C,0))</f>
        <v>0</v>
      </c>
      <c r="R294" s="193">
        <f>INDEX('Policy Characteristics'!L:L,MATCH(PolicyLevers!$C294,'Policy Characteristics'!$C:$C,0))</f>
        <v>0</v>
      </c>
      <c r="S294" s="214">
        <f>INDEX('Policy Characteristics'!M:M,MATCH(PolicyLevers!$C294,'Policy Characteristics'!$C:$C,0))</f>
        <v>0</v>
      </c>
      <c r="T294" s="193">
        <f>INDEX('Policy Characteristics'!N:N,MATCH(PolicyLevers!$C294,'Policy Characteristics'!$C:$C,0))</f>
        <v>0</v>
      </c>
      <c r="U294" s="184">
        <f>INDEX('Policy Characteristics'!O:O,MATCH(PolicyLevers!$C294,'Policy Characteristics'!$C:$C,0))</f>
        <v>0</v>
      </c>
    </row>
    <row r="295" spans="1:21" s="184" customFormat="1" x14ac:dyDescent="0.25">
      <c r="A295" s="352" t="str">
        <f>INDEX('Policy Characteristics'!A:A,MATCH(PolicyLevers!$C295,'Policy Characteristics'!$C:$C,0))</f>
        <v>Electricity Supply</v>
      </c>
      <c r="B295" s="359" t="str">
        <f>INDEX('Policy Characteristics'!B:B,MATCH(PolicyLevers!$C295,'Policy Characteristics'!$C:$C,0))</f>
        <v>Reduce Plant Downtime</v>
      </c>
      <c r="C295" s="209" t="str">
        <f t="shared" si="21"/>
        <v>Percentage Reduction in Plant Downtime</v>
      </c>
      <c r="D295" s="193" t="s">
        <v>598</v>
      </c>
      <c r="E295" s="193" t="s">
        <v>703</v>
      </c>
      <c r="F295" s="193"/>
      <c r="G295" s="193"/>
      <c r="H295" s="185">
        <v>666</v>
      </c>
      <c r="I295" s="363" t="s">
        <v>332</v>
      </c>
      <c r="J295" s="209" t="str">
        <f>INDEX('Policy Characteristics'!D:D,MATCH(PolicyLevers!$C295,'Policy Characteristics'!$C:$C,0))</f>
        <v>Reduce Plant Downtime</v>
      </c>
      <c r="K295" s="209" t="str">
        <f>INDEX('Policy Characteristics'!E:E,MATCH(PolicyLevers!$C295,'Policy Characteristics'!$C:$C,0))</f>
        <v>elec reduce plant downtime</v>
      </c>
      <c r="L295" s="184">
        <f>INDEX('Policy Characteristics'!F:F,MATCH(PolicyLevers!$C295,'Policy Characteristics'!$C:$C,0))</f>
        <v>0</v>
      </c>
      <c r="M295" s="184">
        <f>INDEX('Policy Characteristics'!G:G,MATCH(PolicyLevers!$C295,'Policy Characteristics'!$C:$C,0))</f>
        <v>0</v>
      </c>
      <c r="N295" s="184">
        <f>INDEX('Policy Characteristics'!H:H,MATCH(PolicyLevers!$C295,'Policy Characteristics'!$C:$C,0))</f>
        <v>0</v>
      </c>
      <c r="O295" s="193">
        <f>INDEX('Policy Characteristics'!I:I,MATCH(PolicyLevers!$C295,'Policy Characteristics'!$C:$C,0))</f>
        <v>0</v>
      </c>
      <c r="P295" s="188" t="str">
        <f>INDEX('Policy Characteristics'!J:J,MATCH(PolicyLevers!$C295,'Policy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5" s="193">
        <f>INDEX('Policy Characteristics'!K:K,MATCH(PolicyLevers!$C295,'Policy Characteristics'!$C:$C,0))</f>
        <v>0</v>
      </c>
      <c r="R295" s="193">
        <f>INDEX('Policy Characteristics'!L:L,MATCH(PolicyLevers!$C295,'Policy Characteristics'!$C:$C,0))</f>
        <v>0</v>
      </c>
      <c r="S295" s="214">
        <f>INDEX('Policy Characteristics'!M:M,MATCH(PolicyLevers!$C295,'Policy Characteristics'!$C:$C,0))</f>
        <v>0</v>
      </c>
      <c r="T295" s="193">
        <f>INDEX('Policy Characteristics'!N:N,MATCH(PolicyLevers!$C295,'Policy Characteristics'!$C:$C,0))</f>
        <v>0</v>
      </c>
      <c r="U295" s="184">
        <f>INDEX('Policy Characteristics'!O:O,MATCH(PolicyLevers!$C295,'Policy Characteristics'!$C:$C,0))</f>
        <v>0</v>
      </c>
    </row>
    <row r="296" spans="1:21" s="184" customFormat="1" x14ac:dyDescent="0.25">
      <c r="A296" s="352" t="str">
        <f>INDEX('Policy Characteristics'!A:A,MATCH(PolicyLevers!$C296,'Policy Characteristics'!$C:$C,0))</f>
        <v>Electricity Supply</v>
      </c>
      <c r="B296" s="359" t="str">
        <f>INDEX('Policy Characteristics'!B:B,MATCH(PolicyLevers!$C296,'Policy Characteristics'!$C:$C,0))</f>
        <v>Reduce Plant Downtime</v>
      </c>
      <c r="C296" s="209" t="str">
        <f t="shared" si="21"/>
        <v>Percentage Reduction in Plant Downtime</v>
      </c>
      <c r="D296" s="193" t="s">
        <v>598</v>
      </c>
      <c r="E296" s="193" t="s">
        <v>704</v>
      </c>
      <c r="F296" s="193"/>
      <c r="G296" s="193"/>
      <c r="H296" s="185">
        <v>667</v>
      </c>
      <c r="I296" s="363" t="s">
        <v>332</v>
      </c>
      <c r="J296" s="209" t="str">
        <f>INDEX('Policy Characteristics'!D:D,MATCH(PolicyLevers!$C296,'Policy Characteristics'!$C:$C,0))</f>
        <v>Reduce Plant Downtime</v>
      </c>
      <c r="K296" s="209" t="str">
        <f>INDEX('Policy Characteristics'!E:E,MATCH(PolicyLevers!$C296,'Policy Characteristics'!$C:$C,0))</f>
        <v>elec reduce plant downtime</v>
      </c>
      <c r="L296" s="184">
        <f>INDEX('Policy Characteristics'!F:F,MATCH(PolicyLevers!$C296,'Policy Characteristics'!$C:$C,0))</f>
        <v>0</v>
      </c>
      <c r="M296" s="184">
        <f>INDEX('Policy Characteristics'!G:G,MATCH(PolicyLevers!$C296,'Policy Characteristics'!$C:$C,0))</f>
        <v>0</v>
      </c>
      <c r="N296" s="184">
        <f>INDEX('Policy Characteristics'!H:H,MATCH(PolicyLevers!$C296,'Policy Characteristics'!$C:$C,0))</f>
        <v>0</v>
      </c>
      <c r="O296" s="193">
        <f>INDEX('Policy Characteristics'!I:I,MATCH(PolicyLevers!$C296,'Policy Characteristics'!$C:$C,0))</f>
        <v>0</v>
      </c>
      <c r="P296" s="188" t="str">
        <f>INDEX('Policy Characteristics'!J:J,MATCH(PolicyLevers!$C296,'Policy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6" s="193">
        <f>INDEX('Policy Characteristics'!K:K,MATCH(PolicyLevers!$C296,'Policy Characteristics'!$C:$C,0))</f>
        <v>0</v>
      </c>
      <c r="R296" s="193">
        <f>INDEX('Policy Characteristics'!L:L,MATCH(PolicyLevers!$C296,'Policy Characteristics'!$C:$C,0))</f>
        <v>0</v>
      </c>
      <c r="S296" s="214">
        <f>INDEX('Policy Characteristics'!M:M,MATCH(PolicyLevers!$C296,'Policy Characteristics'!$C:$C,0))</f>
        <v>0</v>
      </c>
      <c r="T296" s="193">
        <f>INDEX('Policy Characteristics'!N:N,MATCH(PolicyLevers!$C296,'Policy Characteristics'!$C:$C,0))</f>
        <v>0</v>
      </c>
      <c r="U296" s="184">
        <f>INDEX('Policy Characteristics'!O:O,MATCH(PolicyLevers!$C296,'Policy Characteristics'!$C:$C,0))</f>
        <v>0</v>
      </c>
    </row>
    <row r="297" spans="1:21" s="184" customFormat="1" x14ac:dyDescent="0.25">
      <c r="A297" s="352" t="str">
        <f>INDEX('Policy Characteristics'!A:A,MATCH(PolicyLevers!$C297,'Policy Characteristics'!$C:$C,0))</f>
        <v>Electricity Supply</v>
      </c>
      <c r="B297" s="359" t="str">
        <f>INDEX('Policy Characteristics'!B:B,MATCH(PolicyLevers!$C297,'Policy Characteristics'!$C:$C,0))</f>
        <v>Reduce Plant Downtime</v>
      </c>
      <c r="C297" s="209" t="str">
        <f t="shared" si="21"/>
        <v>Percentage Reduction in Plant Downtime</v>
      </c>
      <c r="D297" s="193" t="s">
        <v>600</v>
      </c>
      <c r="E297" s="193" t="s">
        <v>701</v>
      </c>
      <c r="F297" s="193"/>
      <c r="G297" s="193"/>
      <c r="H297" s="185">
        <v>668</v>
      </c>
      <c r="I297" s="363" t="s">
        <v>332</v>
      </c>
      <c r="J297" s="209" t="str">
        <f>INDEX('Policy Characteristics'!D:D,MATCH(PolicyLevers!$C297,'Policy Characteristics'!$C:$C,0))</f>
        <v>Reduce Plant Downtime</v>
      </c>
      <c r="K297" s="209" t="str">
        <f>INDEX('Policy Characteristics'!E:E,MATCH(PolicyLevers!$C297,'Policy Characteristics'!$C:$C,0))</f>
        <v>elec reduce plant downtime</v>
      </c>
      <c r="L297" s="184">
        <f>INDEX('Policy Characteristics'!F:F,MATCH(PolicyLevers!$C297,'Policy Characteristics'!$C:$C,0))</f>
        <v>0</v>
      </c>
      <c r="M297" s="184">
        <f>INDEX('Policy Characteristics'!G:G,MATCH(PolicyLevers!$C297,'Policy Characteristics'!$C:$C,0))</f>
        <v>0</v>
      </c>
      <c r="N297" s="184">
        <f>INDEX('Policy Characteristics'!H:H,MATCH(PolicyLevers!$C297,'Policy Characteristics'!$C:$C,0))</f>
        <v>0</v>
      </c>
      <c r="O297" s="193">
        <f>INDEX('Policy Characteristics'!I:I,MATCH(PolicyLevers!$C297,'Policy Characteristics'!$C:$C,0))</f>
        <v>0</v>
      </c>
      <c r="P297" s="188" t="str">
        <f>INDEX('Policy Characteristics'!J:J,MATCH(PolicyLevers!$C297,'Policy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7" s="193">
        <f>INDEX('Policy Characteristics'!K:K,MATCH(PolicyLevers!$C297,'Policy Characteristics'!$C:$C,0))</f>
        <v>0</v>
      </c>
      <c r="R297" s="193">
        <f>INDEX('Policy Characteristics'!L:L,MATCH(PolicyLevers!$C297,'Policy Characteristics'!$C:$C,0))</f>
        <v>0</v>
      </c>
      <c r="S297" s="214">
        <f>INDEX('Policy Characteristics'!M:M,MATCH(PolicyLevers!$C297,'Policy Characteristics'!$C:$C,0))</f>
        <v>0</v>
      </c>
      <c r="T297" s="193">
        <f>INDEX('Policy Characteristics'!N:N,MATCH(PolicyLevers!$C297,'Policy Characteristics'!$C:$C,0))</f>
        <v>0</v>
      </c>
      <c r="U297" s="184">
        <f>INDEX('Policy Characteristics'!O:O,MATCH(PolicyLevers!$C297,'Policy Characteristics'!$C:$C,0))</f>
        <v>0</v>
      </c>
    </row>
    <row r="298" spans="1:21" s="184" customFormat="1" x14ac:dyDescent="0.25">
      <c r="A298" s="352" t="str">
        <f>INDEX('Policy Characteristics'!A:A,MATCH(PolicyLevers!$C298,'Policy Characteristics'!$C:$C,0))</f>
        <v>Electricity Supply</v>
      </c>
      <c r="B298" s="359" t="str">
        <f>INDEX('Policy Characteristics'!B:B,MATCH(PolicyLevers!$C298,'Policy Characteristics'!$C:$C,0))</f>
        <v>Reduce Plant Downtime</v>
      </c>
      <c r="C298" s="209" t="str">
        <f t="shared" si="21"/>
        <v>Percentage Reduction in Plant Downtime</v>
      </c>
      <c r="D298" s="193" t="s">
        <v>600</v>
      </c>
      <c r="E298" s="193" t="s">
        <v>703</v>
      </c>
      <c r="F298" s="193"/>
      <c r="G298" s="193"/>
      <c r="H298" s="185">
        <v>669</v>
      </c>
      <c r="I298" s="363" t="s">
        <v>332</v>
      </c>
      <c r="J298" s="209" t="str">
        <f>INDEX('Policy Characteristics'!D:D,MATCH(PolicyLevers!$C298,'Policy Characteristics'!$C:$C,0))</f>
        <v>Reduce Plant Downtime</v>
      </c>
      <c r="K298" s="209" t="str">
        <f>INDEX('Policy Characteristics'!E:E,MATCH(PolicyLevers!$C298,'Policy Characteristics'!$C:$C,0))</f>
        <v>elec reduce plant downtime</v>
      </c>
      <c r="L298" s="184">
        <f>INDEX('Policy Characteristics'!F:F,MATCH(PolicyLevers!$C298,'Policy Characteristics'!$C:$C,0))</f>
        <v>0</v>
      </c>
      <c r="M298" s="184">
        <f>INDEX('Policy Characteristics'!G:G,MATCH(PolicyLevers!$C298,'Policy Characteristics'!$C:$C,0))</f>
        <v>0</v>
      </c>
      <c r="N298" s="184">
        <f>INDEX('Policy Characteristics'!H:H,MATCH(PolicyLevers!$C298,'Policy Characteristics'!$C:$C,0))</f>
        <v>0</v>
      </c>
      <c r="O298" s="193">
        <f>INDEX('Policy Characteristics'!I:I,MATCH(PolicyLevers!$C298,'Policy Characteristics'!$C:$C,0))</f>
        <v>0</v>
      </c>
      <c r="P298" s="188" t="str">
        <f>INDEX('Policy Characteristics'!J:J,MATCH(PolicyLevers!$C298,'Policy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8" s="193">
        <f>INDEX('Policy Characteristics'!K:K,MATCH(PolicyLevers!$C298,'Policy Characteristics'!$C:$C,0))</f>
        <v>0</v>
      </c>
      <c r="R298" s="193">
        <f>INDEX('Policy Characteristics'!L:L,MATCH(PolicyLevers!$C298,'Policy Characteristics'!$C:$C,0))</f>
        <v>0</v>
      </c>
      <c r="S298" s="214">
        <f>INDEX('Policy Characteristics'!M:M,MATCH(PolicyLevers!$C298,'Policy Characteristics'!$C:$C,0))</f>
        <v>0</v>
      </c>
      <c r="T298" s="193">
        <f>INDEX('Policy Characteristics'!N:N,MATCH(PolicyLevers!$C298,'Policy Characteristics'!$C:$C,0))</f>
        <v>0</v>
      </c>
      <c r="U298" s="184">
        <f>INDEX('Policy Characteristics'!O:O,MATCH(PolicyLevers!$C298,'Policy Characteristics'!$C:$C,0))</f>
        <v>0</v>
      </c>
    </row>
    <row r="299" spans="1:21" s="184" customFormat="1" x14ac:dyDescent="0.25">
      <c r="A299" s="352" t="str">
        <f>INDEX('Policy Characteristics'!A:A,MATCH(PolicyLevers!$C299,'Policy Characteristics'!$C:$C,0))</f>
        <v>Electricity Supply</v>
      </c>
      <c r="B299" s="359" t="str">
        <f>INDEX('Policy Characteristics'!B:B,MATCH(PolicyLevers!$C299,'Policy Characteristics'!$C:$C,0))</f>
        <v>Reduce Plant Downtime</v>
      </c>
      <c r="C299" s="209" t="str">
        <f t="shared" si="21"/>
        <v>Percentage Reduction in Plant Downtime</v>
      </c>
      <c r="D299" s="193" t="s">
        <v>600</v>
      </c>
      <c r="E299" s="193" t="s">
        <v>704</v>
      </c>
      <c r="F299" s="193"/>
      <c r="G299" s="193"/>
      <c r="H299" s="185">
        <v>670</v>
      </c>
      <c r="I299" s="363" t="s">
        <v>332</v>
      </c>
      <c r="J299" s="209" t="str">
        <f>INDEX('Policy Characteristics'!D:D,MATCH(PolicyLevers!$C299,'Policy Characteristics'!$C:$C,0))</f>
        <v>Reduce Plant Downtime</v>
      </c>
      <c r="K299" s="209" t="str">
        <f>INDEX('Policy Characteristics'!E:E,MATCH(PolicyLevers!$C299,'Policy Characteristics'!$C:$C,0))</f>
        <v>elec reduce plant downtime</v>
      </c>
      <c r="L299" s="184">
        <f>INDEX('Policy Characteristics'!F:F,MATCH(PolicyLevers!$C299,'Policy Characteristics'!$C:$C,0))</f>
        <v>0</v>
      </c>
      <c r="M299" s="184">
        <f>INDEX('Policy Characteristics'!G:G,MATCH(PolicyLevers!$C299,'Policy Characteristics'!$C:$C,0))</f>
        <v>0</v>
      </c>
      <c r="N299" s="184">
        <f>INDEX('Policy Characteristics'!H:H,MATCH(PolicyLevers!$C299,'Policy Characteristics'!$C:$C,0))</f>
        <v>0</v>
      </c>
      <c r="O299" s="193">
        <f>INDEX('Policy Characteristics'!I:I,MATCH(PolicyLevers!$C299,'Policy Characteristics'!$C:$C,0))</f>
        <v>0</v>
      </c>
      <c r="P299" s="188" t="str">
        <f>INDEX('Policy Characteristics'!J:J,MATCH(PolicyLevers!$C299,'Policy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9" s="193">
        <f>INDEX('Policy Characteristics'!K:K,MATCH(PolicyLevers!$C299,'Policy Characteristics'!$C:$C,0))</f>
        <v>0</v>
      </c>
      <c r="R299" s="193">
        <f>INDEX('Policy Characteristics'!L:L,MATCH(PolicyLevers!$C299,'Policy Characteristics'!$C:$C,0))</f>
        <v>0</v>
      </c>
      <c r="S299" s="214">
        <f>INDEX('Policy Characteristics'!M:M,MATCH(PolicyLevers!$C299,'Policy Characteristics'!$C:$C,0))</f>
        <v>0</v>
      </c>
      <c r="T299" s="193">
        <f>INDEX('Policy Characteristics'!N:N,MATCH(PolicyLevers!$C299,'Policy Characteristics'!$C:$C,0))</f>
        <v>0</v>
      </c>
      <c r="U299" s="184">
        <f>INDEX('Policy Characteristics'!O:O,MATCH(PolicyLevers!$C299,'Policy Characteristics'!$C:$C,0))</f>
        <v>0</v>
      </c>
    </row>
    <row r="300" spans="1:21" s="184" customFormat="1" x14ac:dyDescent="0.25">
      <c r="A300" s="352" t="str">
        <f>INDEX('Policy Characteristics'!A:A,MATCH(PolicyLevers!$C300,'Policy Characteristics'!$C:$C,0))</f>
        <v>Electricity Supply</v>
      </c>
      <c r="B300" s="359" t="str">
        <f>INDEX('Policy Characteristics'!B:B,MATCH(PolicyLevers!$C300,'Policy Characteristics'!$C:$C,0))</f>
        <v>Reduce Plant Downtime</v>
      </c>
      <c r="C300" s="209" t="str">
        <f t="shared" si="21"/>
        <v>Percentage Reduction in Plant Downtime</v>
      </c>
      <c r="D300" s="193" t="s">
        <v>604</v>
      </c>
      <c r="E300" s="193" t="s">
        <v>701</v>
      </c>
      <c r="F300" s="193"/>
      <c r="G300" s="193"/>
      <c r="H300" s="185">
        <v>671</v>
      </c>
      <c r="I300" s="363" t="s">
        <v>332</v>
      </c>
      <c r="J300" s="209" t="str">
        <f>INDEX('Policy Characteristics'!D:D,MATCH(PolicyLevers!$C300,'Policy Characteristics'!$C:$C,0))</f>
        <v>Reduce Plant Downtime</v>
      </c>
      <c r="K300" s="209" t="str">
        <f>INDEX('Policy Characteristics'!E:E,MATCH(PolicyLevers!$C300,'Policy Characteristics'!$C:$C,0))</f>
        <v>elec reduce plant downtime</v>
      </c>
      <c r="L300" s="184">
        <f>INDEX('Policy Characteristics'!F:F,MATCH(PolicyLevers!$C300,'Policy Characteristics'!$C:$C,0))</f>
        <v>0</v>
      </c>
      <c r="M300" s="184">
        <f>INDEX('Policy Characteristics'!G:G,MATCH(PolicyLevers!$C300,'Policy Characteristics'!$C:$C,0))</f>
        <v>0</v>
      </c>
      <c r="N300" s="184">
        <f>INDEX('Policy Characteristics'!H:H,MATCH(PolicyLevers!$C300,'Policy Characteristics'!$C:$C,0))</f>
        <v>0</v>
      </c>
      <c r="O300" s="193">
        <f>INDEX('Policy Characteristics'!I:I,MATCH(PolicyLevers!$C300,'Policy Characteristics'!$C:$C,0))</f>
        <v>0</v>
      </c>
      <c r="P300" s="188" t="str">
        <f>INDEX('Policy Characteristics'!J:J,MATCH(PolicyLevers!$C300,'Policy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0" s="193">
        <f>INDEX('Policy Characteristics'!K:K,MATCH(PolicyLevers!$C300,'Policy Characteristics'!$C:$C,0))</f>
        <v>0</v>
      </c>
      <c r="R300" s="193">
        <f>INDEX('Policy Characteristics'!L:L,MATCH(PolicyLevers!$C300,'Policy Characteristics'!$C:$C,0))</f>
        <v>0</v>
      </c>
      <c r="S300" s="214">
        <f>INDEX('Policy Characteristics'!M:M,MATCH(PolicyLevers!$C300,'Policy Characteristics'!$C:$C,0))</f>
        <v>0</v>
      </c>
      <c r="T300" s="193">
        <f>INDEX('Policy Characteristics'!N:N,MATCH(PolicyLevers!$C300,'Policy Characteristics'!$C:$C,0))</f>
        <v>0</v>
      </c>
      <c r="U300" s="184">
        <f>INDEX('Policy Characteristics'!O:O,MATCH(PolicyLevers!$C300,'Policy Characteristics'!$C:$C,0))</f>
        <v>0</v>
      </c>
    </row>
    <row r="301" spans="1:21" s="184" customFormat="1" x14ac:dyDescent="0.25">
      <c r="A301" s="352" t="str">
        <f>INDEX('Policy Characteristics'!A:A,MATCH(PolicyLevers!$C301,'Policy Characteristics'!$C:$C,0))</f>
        <v>Electricity Supply</v>
      </c>
      <c r="B301" s="359" t="str">
        <f>INDEX('Policy Characteristics'!B:B,MATCH(PolicyLevers!$C301,'Policy Characteristics'!$C:$C,0))</f>
        <v>Reduce Plant Downtime</v>
      </c>
      <c r="C301" s="209" t="str">
        <f t="shared" si="21"/>
        <v>Percentage Reduction in Plant Downtime</v>
      </c>
      <c r="D301" s="193" t="s">
        <v>604</v>
      </c>
      <c r="E301" s="193" t="s">
        <v>703</v>
      </c>
      <c r="F301" s="193"/>
      <c r="G301" s="193"/>
      <c r="H301" s="185">
        <v>672</v>
      </c>
      <c r="I301" s="363" t="s">
        <v>332</v>
      </c>
      <c r="J301" s="209" t="str">
        <f>INDEX('Policy Characteristics'!D:D,MATCH(PolicyLevers!$C301,'Policy Characteristics'!$C:$C,0))</f>
        <v>Reduce Plant Downtime</v>
      </c>
      <c r="K301" s="209" t="str">
        <f>INDEX('Policy Characteristics'!E:E,MATCH(PolicyLevers!$C301,'Policy Characteristics'!$C:$C,0))</f>
        <v>elec reduce plant downtime</v>
      </c>
      <c r="L301" s="184">
        <f>INDEX('Policy Characteristics'!F:F,MATCH(PolicyLevers!$C301,'Policy Characteristics'!$C:$C,0))</f>
        <v>0</v>
      </c>
      <c r="M301" s="184">
        <f>INDEX('Policy Characteristics'!G:G,MATCH(PolicyLevers!$C301,'Policy Characteristics'!$C:$C,0))</f>
        <v>0</v>
      </c>
      <c r="N301" s="184">
        <f>INDEX('Policy Characteristics'!H:H,MATCH(PolicyLevers!$C301,'Policy Characteristics'!$C:$C,0))</f>
        <v>0</v>
      </c>
      <c r="O301" s="193">
        <f>INDEX('Policy Characteristics'!I:I,MATCH(PolicyLevers!$C301,'Policy Characteristics'!$C:$C,0))</f>
        <v>0</v>
      </c>
      <c r="P301" s="188" t="str">
        <f>INDEX('Policy Characteristics'!J:J,MATCH(PolicyLevers!$C301,'Policy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1" s="193">
        <f>INDEX('Policy Characteristics'!K:K,MATCH(PolicyLevers!$C301,'Policy Characteristics'!$C:$C,0))</f>
        <v>0</v>
      </c>
      <c r="R301" s="193">
        <f>INDEX('Policy Characteristics'!L:L,MATCH(PolicyLevers!$C301,'Policy Characteristics'!$C:$C,0))</f>
        <v>0</v>
      </c>
      <c r="S301" s="214">
        <f>INDEX('Policy Characteristics'!M:M,MATCH(PolicyLevers!$C301,'Policy Characteristics'!$C:$C,0))</f>
        <v>0</v>
      </c>
      <c r="T301" s="193">
        <f>INDEX('Policy Characteristics'!N:N,MATCH(PolicyLevers!$C301,'Policy Characteristics'!$C:$C,0))</f>
        <v>0</v>
      </c>
      <c r="U301" s="184">
        <f>INDEX('Policy Characteristics'!O:O,MATCH(PolicyLevers!$C301,'Policy Characteristics'!$C:$C,0))</f>
        <v>0</v>
      </c>
    </row>
    <row r="302" spans="1:21" s="184" customFormat="1" x14ac:dyDescent="0.25">
      <c r="A302" s="352" t="str">
        <f>INDEX('Policy Characteristics'!A:A,MATCH(PolicyLevers!$C302,'Policy Characteristics'!$C:$C,0))</f>
        <v>Electricity Supply</v>
      </c>
      <c r="B302" s="359" t="str">
        <f>INDEX('Policy Characteristics'!B:B,MATCH(PolicyLevers!$C302,'Policy Characteristics'!$C:$C,0))</f>
        <v>Reduce Plant Downtime</v>
      </c>
      <c r="C302" s="209" t="str">
        <f t="shared" si="21"/>
        <v>Percentage Reduction in Plant Downtime</v>
      </c>
      <c r="D302" s="193" t="s">
        <v>604</v>
      </c>
      <c r="E302" s="193" t="s">
        <v>704</v>
      </c>
      <c r="F302" s="193"/>
      <c r="G302" s="193"/>
      <c r="H302" s="185">
        <v>673</v>
      </c>
      <c r="I302" s="363" t="s">
        <v>332</v>
      </c>
      <c r="J302" s="209" t="str">
        <f>INDEX('Policy Characteristics'!D:D,MATCH(PolicyLevers!$C302,'Policy Characteristics'!$C:$C,0))</f>
        <v>Reduce Plant Downtime</v>
      </c>
      <c r="K302" s="209" t="str">
        <f>INDEX('Policy Characteristics'!E:E,MATCH(PolicyLevers!$C302,'Policy Characteristics'!$C:$C,0))</f>
        <v>elec reduce plant downtime</v>
      </c>
      <c r="L302" s="184">
        <f>INDEX('Policy Characteristics'!F:F,MATCH(PolicyLevers!$C302,'Policy Characteristics'!$C:$C,0))</f>
        <v>0</v>
      </c>
      <c r="M302" s="184">
        <f>INDEX('Policy Characteristics'!G:G,MATCH(PolicyLevers!$C302,'Policy Characteristics'!$C:$C,0))</f>
        <v>0</v>
      </c>
      <c r="N302" s="184">
        <f>INDEX('Policy Characteristics'!H:H,MATCH(PolicyLevers!$C302,'Policy Characteristics'!$C:$C,0))</f>
        <v>0</v>
      </c>
      <c r="O302" s="193">
        <f>INDEX('Policy Characteristics'!I:I,MATCH(PolicyLevers!$C302,'Policy Characteristics'!$C:$C,0))</f>
        <v>0</v>
      </c>
      <c r="P302" s="188" t="str">
        <f>INDEX('Policy Characteristics'!J:J,MATCH(PolicyLevers!$C302,'Policy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2" s="193">
        <f>INDEX('Policy Characteristics'!K:K,MATCH(PolicyLevers!$C302,'Policy Characteristics'!$C:$C,0))</f>
        <v>0</v>
      </c>
      <c r="R302" s="193">
        <f>INDEX('Policy Characteristics'!L:L,MATCH(PolicyLevers!$C302,'Policy Characteristics'!$C:$C,0))</f>
        <v>0</v>
      </c>
      <c r="S302" s="214">
        <f>INDEX('Policy Characteristics'!M:M,MATCH(PolicyLevers!$C302,'Policy Characteristics'!$C:$C,0))</f>
        <v>0</v>
      </c>
      <c r="T302" s="193">
        <f>INDEX('Policy Characteristics'!N:N,MATCH(PolicyLevers!$C302,'Policy Characteristics'!$C:$C,0))</f>
        <v>0</v>
      </c>
      <c r="U302" s="184">
        <f>INDEX('Policy Characteristics'!O:O,MATCH(PolicyLevers!$C302,'Policy Characteristics'!$C:$C,0))</f>
        <v>0</v>
      </c>
    </row>
    <row r="303" spans="1:21" s="184" customFormat="1" x14ac:dyDescent="0.25">
      <c r="A303" s="352" t="str">
        <f>INDEX('Policy Characteristics'!A:A,MATCH(PolicyLevers!$C303,'Policy Characteristics'!$C:$C,0))</f>
        <v>Electricity Supply</v>
      </c>
      <c r="B303" s="359" t="str">
        <f>INDEX('Policy Characteristics'!B:B,MATCH(PolicyLevers!$C303,'Policy Characteristics'!$C:$C,0))</f>
        <v>Reduce Plant Downtime</v>
      </c>
      <c r="C303" s="209" t="str">
        <f t="shared" si="21"/>
        <v>Percentage Reduction in Plant Downtime</v>
      </c>
      <c r="D303" s="193" t="s">
        <v>606</v>
      </c>
      <c r="E303" s="193" t="s">
        <v>701</v>
      </c>
      <c r="F303" s="193"/>
      <c r="G303" s="193"/>
      <c r="H303" s="185">
        <v>674</v>
      </c>
      <c r="I303" s="363" t="s">
        <v>332</v>
      </c>
      <c r="J303" s="209" t="str">
        <f>INDEX('Policy Characteristics'!D:D,MATCH(PolicyLevers!$C303,'Policy Characteristics'!$C:$C,0))</f>
        <v>Reduce Plant Downtime</v>
      </c>
      <c r="K303" s="209" t="str">
        <f>INDEX('Policy Characteristics'!E:E,MATCH(PolicyLevers!$C303,'Policy Characteristics'!$C:$C,0))</f>
        <v>elec reduce plant downtime</v>
      </c>
      <c r="L303" s="184">
        <f>INDEX('Policy Characteristics'!F:F,MATCH(PolicyLevers!$C303,'Policy Characteristics'!$C:$C,0))</f>
        <v>0</v>
      </c>
      <c r="M303" s="184">
        <f>INDEX('Policy Characteristics'!G:G,MATCH(PolicyLevers!$C303,'Policy Characteristics'!$C:$C,0))</f>
        <v>0</v>
      </c>
      <c r="N303" s="184">
        <f>INDEX('Policy Characteristics'!H:H,MATCH(PolicyLevers!$C303,'Policy Characteristics'!$C:$C,0))</f>
        <v>0</v>
      </c>
      <c r="O303" s="193">
        <f>INDEX('Policy Characteristics'!I:I,MATCH(PolicyLevers!$C303,'Policy Characteristics'!$C:$C,0))</f>
        <v>0</v>
      </c>
      <c r="P303" s="188" t="str">
        <f>INDEX('Policy Characteristics'!J:J,MATCH(PolicyLevers!$C303,'Policy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3" s="193">
        <f>INDEX('Policy Characteristics'!K:K,MATCH(PolicyLevers!$C303,'Policy Characteristics'!$C:$C,0))</f>
        <v>0</v>
      </c>
      <c r="R303" s="193">
        <f>INDEX('Policy Characteristics'!L:L,MATCH(PolicyLevers!$C303,'Policy Characteristics'!$C:$C,0))</f>
        <v>0</v>
      </c>
      <c r="S303" s="214">
        <f>INDEX('Policy Characteristics'!M:M,MATCH(PolicyLevers!$C303,'Policy Characteristics'!$C:$C,0))</f>
        <v>0</v>
      </c>
      <c r="T303" s="193">
        <f>INDEX('Policy Characteristics'!N:N,MATCH(PolicyLevers!$C303,'Policy Characteristics'!$C:$C,0))</f>
        <v>0</v>
      </c>
      <c r="U303" s="184">
        <f>INDEX('Policy Characteristics'!O:O,MATCH(PolicyLevers!$C303,'Policy Characteristics'!$C:$C,0))</f>
        <v>0</v>
      </c>
    </row>
    <row r="304" spans="1:21" s="184" customFormat="1" x14ac:dyDescent="0.25">
      <c r="A304" s="352" t="str">
        <f>INDEX('Policy Characteristics'!A:A,MATCH(PolicyLevers!$C304,'Policy Characteristics'!$C:$C,0))</f>
        <v>Electricity Supply</v>
      </c>
      <c r="B304" s="359" t="str">
        <f>INDEX('Policy Characteristics'!B:B,MATCH(PolicyLevers!$C304,'Policy Characteristics'!$C:$C,0))</f>
        <v>Reduce Plant Downtime</v>
      </c>
      <c r="C304" s="209" t="str">
        <f t="shared" si="21"/>
        <v>Percentage Reduction in Plant Downtime</v>
      </c>
      <c r="D304" s="193" t="s">
        <v>606</v>
      </c>
      <c r="E304" s="193" t="s">
        <v>703</v>
      </c>
      <c r="F304" s="193"/>
      <c r="G304" s="193"/>
      <c r="H304" s="185">
        <v>675</v>
      </c>
      <c r="I304" s="363" t="s">
        <v>332</v>
      </c>
      <c r="J304" s="209" t="str">
        <f>INDEX('Policy Characteristics'!D:D,MATCH(PolicyLevers!$C304,'Policy Characteristics'!$C:$C,0))</f>
        <v>Reduce Plant Downtime</v>
      </c>
      <c r="K304" s="209" t="str">
        <f>INDEX('Policy Characteristics'!E:E,MATCH(PolicyLevers!$C304,'Policy Characteristics'!$C:$C,0))</f>
        <v>elec reduce plant downtime</v>
      </c>
      <c r="L304" s="184">
        <f>INDEX('Policy Characteristics'!F:F,MATCH(PolicyLevers!$C304,'Policy Characteristics'!$C:$C,0))</f>
        <v>0</v>
      </c>
      <c r="M304" s="184">
        <f>INDEX('Policy Characteristics'!G:G,MATCH(PolicyLevers!$C304,'Policy Characteristics'!$C:$C,0))</f>
        <v>0</v>
      </c>
      <c r="N304" s="184">
        <f>INDEX('Policy Characteristics'!H:H,MATCH(PolicyLevers!$C304,'Policy Characteristics'!$C:$C,0))</f>
        <v>0</v>
      </c>
      <c r="O304" s="193">
        <f>INDEX('Policy Characteristics'!I:I,MATCH(PolicyLevers!$C304,'Policy Characteristics'!$C:$C,0))</f>
        <v>0</v>
      </c>
      <c r="P304" s="188" t="str">
        <f>INDEX('Policy Characteristics'!J:J,MATCH(PolicyLevers!$C304,'Policy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4" s="193">
        <f>INDEX('Policy Characteristics'!K:K,MATCH(PolicyLevers!$C304,'Policy Characteristics'!$C:$C,0))</f>
        <v>0</v>
      </c>
      <c r="R304" s="193">
        <f>INDEX('Policy Characteristics'!L:L,MATCH(PolicyLevers!$C304,'Policy Characteristics'!$C:$C,0))</f>
        <v>0</v>
      </c>
      <c r="S304" s="214">
        <f>INDEX('Policy Characteristics'!M:M,MATCH(PolicyLevers!$C304,'Policy Characteristics'!$C:$C,0))</f>
        <v>0</v>
      </c>
      <c r="T304" s="193">
        <f>INDEX('Policy Characteristics'!N:N,MATCH(PolicyLevers!$C304,'Policy Characteristics'!$C:$C,0))</f>
        <v>0</v>
      </c>
      <c r="U304" s="184">
        <f>INDEX('Policy Characteristics'!O:O,MATCH(PolicyLevers!$C304,'Policy Characteristics'!$C:$C,0))</f>
        <v>0</v>
      </c>
    </row>
    <row r="305" spans="1:21" s="184" customFormat="1" x14ac:dyDescent="0.25">
      <c r="A305" s="352" t="str">
        <f>INDEX('Policy Characteristics'!A:A,MATCH(PolicyLevers!$C305,'Policy Characteristics'!$C:$C,0))</f>
        <v>Electricity Supply</v>
      </c>
      <c r="B305" s="359" t="str">
        <f>INDEX('Policy Characteristics'!B:B,MATCH(PolicyLevers!$C305,'Policy Characteristics'!$C:$C,0))</f>
        <v>Reduce Plant Downtime</v>
      </c>
      <c r="C305" s="209" t="str">
        <f t="shared" si="21"/>
        <v>Percentage Reduction in Plant Downtime</v>
      </c>
      <c r="D305" s="193" t="s">
        <v>606</v>
      </c>
      <c r="E305" s="193" t="s">
        <v>704</v>
      </c>
      <c r="F305" s="193"/>
      <c r="G305" s="193"/>
      <c r="H305" s="185">
        <v>676</v>
      </c>
      <c r="I305" s="363" t="s">
        <v>332</v>
      </c>
      <c r="J305" s="209" t="str">
        <f>INDEX('Policy Characteristics'!D:D,MATCH(PolicyLevers!$C305,'Policy Characteristics'!$C:$C,0))</f>
        <v>Reduce Plant Downtime</v>
      </c>
      <c r="K305" s="209" t="str">
        <f>INDEX('Policy Characteristics'!E:E,MATCH(PolicyLevers!$C305,'Policy Characteristics'!$C:$C,0))</f>
        <v>elec reduce plant downtime</v>
      </c>
      <c r="L305" s="184">
        <f>INDEX('Policy Characteristics'!F:F,MATCH(PolicyLevers!$C305,'Policy Characteristics'!$C:$C,0))</f>
        <v>0</v>
      </c>
      <c r="M305" s="184">
        <f>INDEX('Policy Characteristics'!G:G,MATCH(PolicyLevers!$C305,'Policy Characteristics'!$C:$C,0))</f>
        <v>0</v>
      </c>
      <c r="N305" s="184">
        <f>INDEX('Policy Characteristics'!H:H,MATCH(PolicyLevers!$C305,'Policy Characteristics'!$C:$C,0))</f>
        <v>0</v>
      </c>
      <c r="O305" s="193">
        <f>INDEX('Policy Characteristics'!I:I,MATCH(PolicyLevers!$C305,'Policy Characteristics'!$C:$C,0))</f>
        <v>0</v>
      </c>
      <c r="P305" s="188" t="str">
        <f>INDEX('Policy Characteristics'!J:J,MATCH(PolicyLevers!$C305,'Policy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5" s="193">
        <f>INDEX('Policy Characteristics'!K:K,MATCH(PolicyLevers!$C305,'Policy Characteristics'!$C:$C,0))</f>
        <v>0</v>
      </c>
      <c r="R305" s="193">
        <f>INDEX('Policy Characteristics'!L:L,MATCH(PolicyLevers!$C305,'Policy Characteristics'!$C:$C,0))</f>
        <v>0</v>
      </c>
      <c r="S305" s="214">
        <f>INDEX('Policy Characteristics'!M:M,MATCH(PolicyLevers!$C305,'Policy Characteristics'!$C:$C,0))</f>
        <v>0</v>
      </c>
      <c r="T305" s="193">
        <f>INDEX('Policy Characteristics'!N:N,MATCH(PolicyLevers!$C305,'Policy Characteristics'!$C:$C,0))</f>
        <v>0</v>
      </c>
      <c r="U305" s="184">
        <f>INDEX('Policy Characteristics'!O:O,MATCH(PolicyLevers!$C305,'Policy Characteristics'!$C:$C,0))</f>
        <v>0</v>
      </c>
    </row>
    <row r="306" spans="1:21" s="184" customFormat="1" x14ac:dyDescent="0.25">
      <c r="A306" s="352" t="str">
        <f>INDEX('Policy Characteristics'!A:A,MATCH(PolicyLevers!$C306,'Policy Characteristics'!$C:$C,0))</f>
        <v>Electricity Supply</v>
      </c>
      <c r="B306" s="359" t="str">
        <f>INDEX('Policy Characteristics'!B:B,MATCH(PolicyLevers!$C306,'Policy Characteristics'!$C:$C,0))</f>
        <v>Reduce Plant Downtime</v>
      </c>
      <c r="C306" s="209" t="str">
        <f t="shared" si="21"/>
        <v>Percentage Reduction in Plant Downtime</v>
      </c>
      <c r="D306" s="193" t="s">
        <v>608</v>
      </c>
      <c r="E306" s="193" t="s">
        <v>701</v>
      </c>
      <c r="F306" s="193"/>
      <c r="G306" s="193"/>
      <c r="H306" s="185">
        <v>677</v>
      </c>
      <c r="I306" s="363" t="s">
        <v>332</v>
      </c>
      <c r="J306" s="209" t="str">
        <f>INDEX('Policy Characteristics'!D:D,MATCH(PolicyLevers!$C306,'Policy Characteristics'!$C:$C,0))</f>
        <v>Reduce Plant Downtime</v>
      </c>
      <c r="K306" s="209" t="str">
        <f>INDEX('Policy Characteristics'!E:E,MATCH(PolicyLevers!$C306,'Policy Characteristics'!$C:$C,0))</f>
        <v>elec reduce plant downtime</v>
      </c>
      <c r="L306" s="192">
        <f>INDEX('Policy Characteristics'!F:F,MATCH(PolicyLevers!$C306,'Policy Characteristics'!$C:$C,0))</f>
        <v>0</v>
      </c>
      <c r="M306" s="192">
        <f>INDEX('Policy Characteristics'!G:G,MATCH(PolicyLevers!$C306,'Policy Characteristics'!$C:$C,0))</f>
        <v>0</v>
      </c>
      <c r="N306" s="253">
        <f>INDEX('Policy Characteristics'!H:H,MATCH(PolicyLevers!$C306,'Policy Characteristics'!$C:$C,0))</f>
        <v>0</v>
      </c>
      <c r="O306" s="201">
        <f>INDEX('Policy Characteristics'!I:I,MATCH(PolicyLevers!$C306,'Policy Characteristics'!$C:$C,0))</f>
        <v>0</v>
      </c>
      <c r="P306" s="188" t="str">
        <f>INDEX('Policy Characteristics'!J:J,MATCH(PolicyLevers!$C306,'Policy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6" s="193">
        <f>INDEX('Policy Characteristics'!K:K,MATCH(PolicyLevers!$C306,'Policy Characteristics'!$C:$C,0))</f>
        <v>0</v>
      </c>
      <c r="R306" s="193">
        <f>INDEX('Policy Characteristics'!L:L,MATCH(PolicyLevers!$C306,'Policy Characteristics'!$C:$C,0))</f>
        <v>0</v>
      </c>
      <c r="S306" s="214">
        <f>INDEX('Policy Characteristics'!M:M,MATCH(PolicyLevers!$C306,'Policy Characteristics'!$C:$C,0))</f>
        <v>0</v>
      </c>
      <c r="T306" s="193">
        <f>INDEX('Policy Characteristics'!N:N,MATCH(PolicyLevers!$C306,'Policy Characteristics'!$C:$C,0))</f>
        <v>0</v>
      </c>
      <c r="U306" s="184">
        <f>INDEX('Policy Characteristics'!O:O,MATCH(PolicyLevers!$C306,'Policy Characteristics'!$C:$C,0))</f>
        <v>0</v>
      </c>
    </row>
    <row r="307" spans="1:21" s="184" customFormat="1" x14ac:dyDescent="0.25">
      <c r="A307" s="352" t="str">
        <f>INDEX('Policy Characteristics'!A:A,MATCH(PolicyLevers!$C307,'Policy Characteristics'!$C:$C,0))</f>
        <v>Electricity Supply</v>
      </c>
      <c r="B307" s="359" t="str">
        <f>INDEX('Policy Characteristics'!B:B,MATCH(PolicyLevers!$C307,'Policy Characteristics'!$C:$C,0))</f>
        <v>Reduce Plant Downtime</v>
      </c>
      <c r="C307" s="209" t="str">
        <f t="shared" ref="C307:C320" si="22">C$276</f>
        <v>Percentage Reduction in Plant Downtime</v>
      </c>
      <c r="D307" s="193" t="s">
        <v>608</v>
      </c>
      <c r="E307" s="193" t="s">
        <v>703</v>
      </c>
      <c r="F307" s="193"/>
      <c r="G307" s="193"/>
      <c r="H307" s="185">
        <v>678</v>
      </c>
      <c r="I307" s="363" t="s">
        <v>332</v>
      </c>
      <c r="J307" s="209" t="str">
        <f>INDEX('Policy Characteristics'!D:D,MATCH(PolicyLevers!$C307,'Policy Characteristics'!$C:$C,0))</f>
        <v>Reduce Plant Downtime</v>
      </c>
      <c r="K307" s="209" t="str">
        <f>INDEX('Policy Characteristics'!E:E,MATCH(PolicyLevers!$C307,'Policy Characteristics'!$C:$C,0))</f>
        <v>elec reduce plant downtime</v>
      </c>
      <c r="L307" s="192">
        <f>INDEX('Policy Characteristics'!F:F,MATCH(PolicyLevers!$C307,'Policy Characteristics'!$C:$C,0))</f>
        <v>0</v>
      </c>
      <c r="M307" s="192">
        <f>INDEX('Policy Characteristics'!G:G,MATCH(PolicyLevers!$C307,'Policy Characteristics'!$C:$C,0))</f>
        <v>0</v>
      </c>
      <c r="N307" s="253">
        <f>INDEX('Policy Characteristics'!H:H,MATCH(PolicyLevers!$C307,'Policy Characteristics'!$C:$C,0))</f>
        <v>0</v>
      </c>
      <c r="O307" s="201">
        <f>INDEX('Policy Characteristics'!I:I,MATCH(PolicyLevers!$C307,'Policy Characteristics'!$C:$C,0))</f>
        <v>0</v>
      </c>
      <c r="P307" s="188" t="str">
        <f>INDEX('Policy Characteristics'!J:J,MATCH(PolicyLevers!$C307,'Policy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7" s="193">
        <f>INDEX('Policy Characteristics'!K:K,MATCH(PolicyLevers!$C307,'Policy Characteristics'!$C:$C,0))</f>
        <v>0</v>
      </c>
      <c r="R307" s="193">
        <f>INDEX('Policy Characteristics'!L:L,MATCH(PolicyLevers!$C307,'Policy Characteristics'!$C:$C,0))</f>
        <v>0</v>
      </c>
      <c r="S307" s="214">
        <f>INDEX('Policy Characteristics'!M:M,MATCH(PolicyLevers!$C307,'Policy Characteristics'!$C:$C,0))</f>
        <v>0</v>
      </c>
      <c r="T307" s="193">
        <f>INDEX('Policy Characteristics'!N:N,MATCH(PolicyLevers!$C307,'Policy Characteristics'!$C:$C,0))</f>
        <v>0</v>
      </c>
      <c r="U307" s="184">
        <f>INDEX('Policy Characteristics'!O:O,MATCH(PolicyLevers!$C307,'Policy Characteristics'!$C:$C,0))</f>
        <v>0</v>
      </c>
    </row>
    <row r="308" spans="1:21" s="184" customFormat="1" x14ac:dyDescent="0.25">
      <c r="A308" s="352" t="str">
        <f>INDEX('Policy Characteristics'!A:A,MATCH(PolicyLevers!$C308,'Policy Characteristics'!$C:$C,0))</f>
        <v>Electricity Supply</v>
      </c>
      <c r="B308" s="359" t="str">
        <f>INDEX('Policy Characteristics'!B:B,MATCH(PolicyLevers!$C308,'Policy Characteristics'!$C:$C,0))</f>
        <v>Reduce Plant Downtime</v>
      </c>
      <c r="C308" s="209" t="str">
        <f t="shared" si="22"/>
        <v>Percentage Reduction in Plant Downtime</v>
      </c>
      <c r="D308" s="193" t="s">
        <v>608</v>
      </c>
      <c r="E308" s="193" t="s">
        <v>704</v>
      </c>
      <c r="F308" s="193"/>
      <c r="G308" s="193"/>
      <c r="H308" s="185">
        <v>679</v>
      </c>
      <c r="I308" s="363" t="s">
        <v>332</v>
      </c>
      <c r="J308" s="209" t="str">
        <f>INDEX('Policy Characteristics'!D:D,MATCH(PolicyLevers!$C308,'Policy Characteristics'!$C:$C,0))</f>
        <v>Reduce Plant Downtime</v>
      </c>
      <c r="K308" s="209" t="str">
        <f>INDEX('Policy Characteristics'!E:E,MATCH(PolicyLevers!$C308,'Policy Characteristics'!$C:$C,0))</f>
        <v>elec reduce plant downtime</v>
      </c>
      <c r="L308" s="192">
        <f>INDEX('Policy Characteristics'!F:F,MATCH(PolicyLevers!$C308,'Policy Characteristics'!$C:$C,0))</f>
        <v>0</v>
      </c>
      <c r="M308" s="192">
        <f>INDEX('Policy Characteristics'!G:G,MATCH(PolicyLevers!$C308,'Policy Characteristics'!$C:$C,0))</f>
        <v>0</v>
      </c>
      <c r="N308" s="253">
        <f>INDEX('Policy Characteristics'!H:H,MATCH(PolicyLevers!$C308,'Policy Characteristics'!$C:$C,0))</f>
        <v>0</v>
      </c>
      <c r="O308" s="201">
        <f>INDEX('Policy Characteristics'!I:I,MATCH(PolicyLevers!$C308,'Policy Characteristics'!$C:$C,0))</f>
        <v>0</v>
      </c>
      <c r="P308" s="188" t="str">
        <f>INDEX('Policy Characteristics'!J:J,MATCH(PolicyLevers!$C308,'Policy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8" s="193">
        <f>INDEX('Policy Characteristics'!K:K,MATCH(PolicyLevers!$C308,'Policy Characteristics'!$C:$C,0))</f>
        <v>0</v>
      </c>
      <c r="R308" s="193">
        <f>INDEX('Policy Characteristics'!L:L,MATCH(PolicyLevers!$C308,'Policy Characteristics'!$C:$C,0))</f>
        <v>0</v>
      </c>
      <c r="S308" s="214">
        <f>INDEX('Policy Characteristics'!M:M,MATCH(PolicyLevers!$C308,'Policy Characteristics'!$C:$C,0))</f>
        <v>0</v>
      </c>
      <c r="T308" s="193">
        <f>INDEX('Policy Characteristics'!N:N,MATCH(PolicyLevers!$C308,'Policy Characteristics'!$C:$C,0))</f>
        <v>0</v>
      </c>
      <c r="U308" s="184">
        <f>INDEX('Policy Characteristics'!O:O,MATCH(PolicyLevers!$C308,'Policy Characteristics'!$C:$C,0))</f>
        <v>0</v>
      </c>
    </row>
    <row r="309" spans="1:21" s="184" customFormat="1" x14ac:dyDescent="0.25">
      <c r="A309" s="352" t="str">
        <f>INDEX('Policy Characteristics'!A:A,MATCH(PolicyLevers!$C309,'Policy Characteristics'!$C:$C,0))</f>
        <v>Electricity Supply</v>
      </c>
      <c r="B309" s="359" t="str">
        <f>INDEX('Policy Characteristics'!B:B,MATCH(PolicyLevers!$C309,'Policy Characteristics'!$C:$C,0))</f>
        <v>Reduce Plant Downtime</v>
      </c>
      <c r="C309" s="209" t="str">
        <f t="shared" si="22"/>
        <v>Percentage Reduction in Plant Downtime</v>
      </c>
      <c r="D309" s="193" t="s">
        <v>611</v>
      </c>
      <c r="E309" s="193" t="s">
        <v>701</v>
      </c>
      <c r="F309" s="193"/>
      <c r="G309" s="193"/>
      <c r="H309" s="185">
        <v>680</v>
      </c>
      <c r="I309" s="363" t="s">
        <v>332</v>
      </c>
      <c r="J309" s="209" t="str">
        <f>INDEX('Policy Characteristics'!D:D,MATCH(PolicyLevers!$C309,'Policy Characteristics'!$C:$C,0))</f>
        <v>Reduce Plant Downtime</v>
      </c>
      <c r="K309" s="209" t="str">
        <f>INDEX('Policy Characteristics'!E:E,MATCH(PolicyLevers!$C309,'Policy Characteristics'!$C:$C,0))</f>
        <v>elec reduce plant downtime</v>
      </c>
      <c r="L309" s="192">
        <f>INDEX('Policy Characteristics'!F:F,MATCH(PolicyLevers!$C309,'Policy Characteristics'!$C:$C,0))</f>
        <v>0</v>
      </c>
      <c r="M309" s="192">
        <f>INDEX('Policy Characteristics'!G:G,MATCH(PolicyLevers!$C309,'Policy Characteristics'!$C:$C,0))</f>
        <v>0</v>
      </c>
      <c r="N309" s="253">
        <f>INDEX('Policy Characteristics'!H:H,MATCH(PolicyLevers!$C309,'Policy Characteristics'!$C:$C,0))</f>
        <v>0</v>
      </c>
      <c r="O309" s="201">
        <f>INDEX('Policy Characteristics'!I:I,MATCH(PolicyLevers!$C309,'Policy Characteristics'!$C:$C,0))</f>
        <v>0</v>
      </c>
      <c r="P309" s="188" t="str">
        <f>INDEX('Policy Characteristics'!J:J,MATCH(PolicyLevers!$C309,'Policy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9" s="193">
        <f>INDEX('Policy Characteristics'!K:K,MATCH(PolicyLevers!$C309,'Policy Characteristics'!$C:$C,0))</f>
        <v>0</v>
      </c>
      <c r="R309" s="193">
        <f>INDEX('Policy Characteristics'!L:L,MATCH(PolicyLevers!$C309,'Policy Characteristics'!$C:$C,0))</f>
        <v>0</v>
      </c>
      <c r="S309" s="214">
        <f>INDEX('Policy Characteristics'!M:M,MATCH(PolicyLevers!$C309,'Policy Characteristics'!$C:$C,0))</f>
        <v>0</v>
      </c>
      <c r="T309" s="193">
        <f>INDEX('Policy Characteristics'!N:N,MATCH(PolicyLevers!$C309,'Policy Characteristics'!$C:$C,0))</f>
        <v>0</v>
      </c>
      <c r="U309" s="184">
        <f>INDEX('Policy Characteristics'!O:O,MATCH(PolicyLevers!$C309,'Policy Characteristics'!$C:$C,0))</f>
        <v>0</v>
      </c>
    </row>
    <row r="310" spans="1:21" s="184" customFormat="1" x14ac:dyDescent="0.25">
      <c r="A310" s="352" t="str">
        <f>INDEX('Policy Characteristics'!A:A,MATCH(PolicyLevers!$C310,'Policy Characteristics'!$C:$C,0))</f>
        <v>Electricity Supply</v>
      </c>
      <c r="B310" s="359" t="str">
        <f>INDEX('Policy Characteristics'!B:B,MATCH(PolicyLevers!$C310,'Policy Characteristics'!$C:$C,0))</f>
        <v>Reduce Plant Downtime</v>
      </c>
      <c r="C310" s="209" t="str">
        <f t="shared" si="22"/>
        <v>Percentage Reduction in Plant Downtime</v>
      </c>
      <c r="D310" s="193" t="s">
        <v>611</v>
      </c>
      <c r="E310" s="193" t="s">
        <v>703</v>
      </c>
      <c r="F310" s="193"/>
      <c r="G310" s="193"/>
      <c r="H310" s="185">
        <v>681</v>
      </c>
      <c r="I310" s="363" t="s">
        <v>332</v>
      </c>
      <c r="J310" s="209" t="str">
        <f>INDEX('Policy Characteristics'!D:D,MATCH(PolicyLevers!$C310,'Policy Characteristics'!$C:$C,0))</f>
        <v>Reduce Plant Downtime</v>
      </c>
      <c r="K310" s="209" t="str">
        <f>INDEX('Policy Characteristics'!E:E,MATCH(PolicyLevers!$C310,'Policy Characteristics'!$C:$C,0))</f>
        <v>elec reduce plant downtime</v>
      </c>
      <c r="L310" s="192">
        <f>INDEX('Policy Characteristics'!F:F,MATCH(PolicyLevers!$C310,'Policy Characteristics'!$C:$C,0))</f>
        <v>0</v>
      </c>
      <c r="M310" s="192">
        <f>INDEX('Policy Characteristics'!G:G,MATCH(PolicyLevers!$C310,'Policy Characteristics'!$C:$C,0))</f>
        <v>0</v>
      </c>
      <c r="N310" s="253">
        <f>INDEX('Policy Characteristics'!H:H,MATCH(PolicyLevers!$C310,'Policy Characteristics'!$C:$C,0))</f>
        <v>0</v>
      </c>
      <c r="O310" s="201">
        <f>INDEX('Policy Characteristics'!I:I,MATCH(PolicyLevers!$C310,'Policy Characteristics'!$C:$C,0))</f>
        <v>0</v>
      </c>
      <c r="P310" s="188" t="str">
        <f>INDEX('Policy Characteristics'!J:J,MATCH(PolicyLevers!$C310,'Policy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0" s="193">
        <f>INDEX('Policy Characteristics'!K:K,MATCH(PolicyLevers!$C310,'Policy Characteristics'!$C:$C,0))</f>
        <v>0</v>
      </c>
      <c r="R310" s="193">
        <f>INDEX('Policy Characteristics'!L:L,MATCH(PolicyLevers!$C310,'Policy Characteristics'!$C:$C,0))</f>
        <v>0</v>
      </c>
      <c r="S310" s="214">
        <f>INDEX('Policy Characteristics'!M:M,MATCH(PolicyLevers!$C310,'Policy Characteristics'!$C:$C,0))</f>
        <v>0</v>
      </c>
      <c r="T310" s="193">
        <f>INDEX('Policy Characteristics'!N:N,MATCH(PolicyLevers!$C310,'Policy Characteristics'!$C:$C,0))</f>
        <v>0</v>
      </c>
      <c r="U310" s="184">
        <f>INDEX('Policy Characteristics'!O:O,MATCH(PolicyLevers!$C310,'Policy Characteristics'!$C:$C,0))</f>
        <v>0</v>
      </c>
    </row>
    <row r="311" spans="1:21" s="184" customFormat="1" x14ac:dyDescent="0.25">
      <c r="A311" s="352" t="str">
        <f>INDEX('Policy Characteristics'!A:A,MATCH(PolicyLevers!$C311,'Policy Characteristics'!$C:$C,0))</f>
        <v>Electricity Supply</v>
      </c>
      <c r="B311" s="359" t="str">
        <f>INDEX('Policy Characteristics'!B:B,MATCH(PolicyLevers!$C311,'Policy Characteristics'!$C:$C,0))</f>
        <v>Reduce Plant Downtime</v>
      </c>
      <c r="C311" s="209" t="str">
        <f t="shared" si="22"/>
        <v>Percentage Reduction in Plant Downtime</v>
      </c>
      <c r="D311" s="193" t="s">
        <v>611</v>
      </c>
      <c r="E311" s="193" t="s">
        <v>704</v>
      </c>
      <c r="F311" s="193" t="s">
        <v>711</v>
      </c>
      <c r="G311" s="193" t="s">
        <v>612</v>
      </c>
      <c r="H311" s="185">
        <v>182</v>
      </c>
      <c r="I311" s="363" t="s">
        <v>310</v>
      </c>
      <c r="J311" s="209" t="str">
        <f>INDEX('Policy Characteristics'!D:D,MATCH(PolicyLevers!$C311,'Policy Characteristics'!$C:$C,0))</f>
        <v>Reduce Plant Downtime</v>
      </c>
      <c r="K311" s="191" t="str">
        <f>INDEX('Policy Characteristics'!E:E,MATCH(PolicyLevers!$C311,'Policy Characteristics'!$C:$C,0))</f>
        <v>elec reduce plant downtime</v>
      </c>
      <c r="L311" s="187">
        <f>INDEX('Policy Characteristics'!F:F,MATCH(PolicyLevers!$C311,'Policy Characteristics'!$C:$C,0))</f>
        <v>0</v>
      </c>
      <c r="M311" s="187">
        <f>INDEX('Policy Characteristics'!G:G,MATCH(PolicyLevers!$C311,'Policy Characteristics'!$C:$C,0))</f>
        <v>0</v>
      </c>
      <c r="N311" s="187">
        <f>INDEX('Policy Characteristics'!H:H,MATCH(PolicyLevers!$C311,'Policy Characteristics'!$C:$C,0))</f>
        <v>0</v>
      </c>
      <c r="O311" s="193">
        <f>INDEX('Policy Characteristics'!I:I,MATCH(PolicyLevers!$C311,'Policy Characteristics'!$C:$C,0))</f>
        <v>0</v>
      </c>
      <c r="P311" s="188" t="str">
        <f>INDEX('Policy Characteristics'!J:J,MATCH(PolicyLevers!$C311,'Policy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1" s="193">
        <f>INDEX('Policy Characteristics'!K:K,MATCH(PolicyLevers!$C311,'Policy Characteristics'!$C:$C,0))</f>
        <v>0</v>
      </c>
      <c r="R311" s="193">
        <f>INDEX('Policy Characteristics'!L:L,MATCH(PolicyLevers!$C311,'Policy Characteristics'!$C:$C,0))</f>
        <v>0</v>
      </c>
      <c r="S311" s="214">
        <f>INDEX('Policy Characteristics'!M:M,MATCH(PolicyLevers!$C311,'Policy Characteristics'!$C:$C,0))</f>
        <v>0</v>
      </c>
      <c r="T311" s="193">
        <f>INDEX('Policy Characteristics'!N:N,MATCH(PolicyLevers!$C311,'Policy Characteristics'!$C:$C,0))</f>
        <v>0</v>
      </c>
      <c r="U311" s="184">
        <f>INDEX('Policy Characteristics'!O:O,MATCH(PolicyLevers!$C311,'Policy Characteristics'!$C:$C,0))</f>
        <v>0</v>
      </c>
    </row>
    <row r="312" spans="1:21" s="184" customFormat="1" x14ac:dyDescent="0.25">
      <c r="A312" s="352" t="str">
        <f>INDEX('Policy Characteristics'!A:A,MATCH(PolicyLevers!$C312,'Policy Characteristics'!$C:$C,0))</f>
        <v>Electricity Supply</v>
      </c>
      <c r="B312" s="359" t="str">
        <f>INDEX('Policy Characteristics'!B:B,MATCH(PolicyLevers!$C312,'Policy Characteristics'!$C:$C,0))</f>
        <v>Reduce Plant Downtime</v>
      </c>
      <c r="C312" s="209" t="str">
        <f t="shared" si="22"/>
        <v>Percentage Reduction in Plant Downtime</v>
      </c>
      <c r="D312" s="193" t="s">
        <v>613</v>
      </c>
      <c r="E312" s="193" t="s">
        <v>701</v>
      </c>
      <c r="G312" s="193"/>
      <c r="H312" s="185">
        <v>682</v>
      </c>
      <c r="I312" s="363" t="s">
        <v>332</v>
      </c>
      <c r="J312" s="209" t="str">
        <f>INDEX('Policy Characteristics'!D:D,MATCH(PolicyLevers!$C312,'Policy Characteristics'!$C:$C,0))</f>
        <v>Reduce Plant Downtime</v>
      </c>
      <c r="K312" s="191" t="str">
        <f>INDEX('Policy Characteristics'!E:E,MATCH(PolicyLevers!$C312,'Policy Characteristics'!$C:$C,0))</f>
        <v>elec reduce plant downtime</v>
      </c>
      <c r="L312" s="187">
        <f>INDEX('Policy Characteristics'!F:F,MATCH(PolicyLevers!$C312,'Policy Characteristics'!$C:$C,0))</f>
        <v>0</v>
      </c>
      <c r="M312" s="187">
        <f>INDEX('Policy Characteristics'!G:G,MATCH(PolicyLevers!$C312,'Policy Characteristics'!$C:$C,0))</f>
        <v>0</v>
      </c>
      <c r="N312" s="187">
        <f>INDEX('Policy Characteristics'!H:H,MATCH(PolicyLevers!$C312,'Policy Characteristics'!$C:$C,0))</f>
        <v>0</v>
      </c>
      <c r="O312" s="193">
        <f>INDEX('Policy Characteristics'!I:I,MATCH(PolicyLevers!$C312,'Policy Characteristics'!$C:$C,0))</f>
        <v>0</v>
      </c>
      <c r="P312" s="188" t="str">
        <f>INDEX('Policy Characteristics'!J:J,MATCH(PolicyLevers!$C312,'Policy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2" s="193">
        <f>INDEX('Policy Characteristics'!K:K,MATCH(PolicyLevers!$C312,'Policy Characteristics'!$C:$C,0))</f>
        <v>0</v>
      </c>
      <c r="R312" s="193">
        <f>INDEX('Policy Characteristics'!L:L,MATCH(PolicyLevers!$C312,'Policy Characteristics'!$C:$C,0))</f>
        <v>0</v>
      </c>
      <c r="S312" s="214">
        <f>INDEX('Policy Characteristics'!M:M,MATCH(PolicyLevers!$C312,'Policy Characteristics'!$C:$C,0))</f>
        <v>0</v>
      </c>
      <c r="T312" s="193">
        <f>INDEX('Policy Characteristics'!N:N,MATCH(PolicyLevers!$C312,'Policy Characteristics'!$C:$C,0))</f>
        <v>0</v>
      </c>
      <c r="U312" s="184">
        <f>INDEX('Policy Characteristics'!O:O,MATCH(PolicyLevers!$C312,'Policy Characteristics'!$C:$C,0))</f>
        <v>0</v>
      </c>
    </row>
    <row r="313" spans="1:21" s="184" customFormat="1" x14ac:dyDescent="0.25">
      <c r="A313" s="352" t="str">
        <f>INDEX('Policy Characteristics'!A:A,MATCH(PolicyLevers!$C313,'Policy Characteristics'!$C:$C,0))</f>
        <v>Electricity Supply</v>
      </c>
      <c r="B313" s="359" t="str">
        <f>INDEX('Policy Characteristics'!B:B,MATCH(PolicyLevers!$C313,'Policy Characteristics'!$C:$C,0))</f>
        <v>Reduce Plant Downtime</v>
      </c>
      <c r="C313" s="209" t="str">
        <f t="shared" si="22"/>
        <v>Percentage Reduction in Plant Downtime</v>
      </c>
      <c r="D313" s="193" t="s">
        <v>613</v>
      </c>
      <c r="E313" s="193" t="s">
        <v>703</v>
      </c>
      <c r="H313" s="185">
        <v>683</v>
      </c>
      <c r="I313" s="363" t="s">
        <v>332</v>
      </c>
      <c r="J313" s="209" t="str">
        <f>INDEX('Policy Characteristics'!D:D,MATCH(PolicyLevers!$C313,'Policy Characteristics'!$C:$C,0))</f>
        <v>Reduce Plant Downtime</v>
      </c>
      <c r="K313" s="191" t="str">
        <f>INDEX('Policy Characteristics'!E:E,MATCH(PolicyLevers!$C313,'Policy Characteristics'!$C:$C,0))</f>
        <v>elec reduce plant downtime</v>
      </c>
      <c r="L313" s="187">
        <f>INDEX('Policy Characteristics'!F:F,MATCH(PolicyLevers!$C313,'Policy Characteristics'!$C:$C,0))</f>
        <v>0</v>
      </c>
      <c r="M313" s="187">
        <f>INDEX('Policy Characteristics'!G:G,MATCH(PolicyLevers!$C313,'Policy Characteristics'!$C:$C,0))</f>
        <v>0</v>
      </c>
      <c r="N313" s="187">
        <f>INDEX('Policy Characteristics'!H:H,MATCH(PolicyLevers!$C313,'Policy Characteristics'!$C:$C,0))</f>
        <v>0</v>
      </c>
      <c r="O313" s="193">
        <f>INDEX('Policy Characteristics'!I:I,MATCH(PolicyLevers!$C313,'Policy Characteristics'!$C:$C,0))</f>
        <v>0</v>
      </c>
      <c r="P313" s="188" t="str">
        <f>INDEX('Policy Characteristics'!J:J,MATCH(PolicyLevers!$C313,'Policy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3" s="193">
        <f>INDEX('Policy Characteristics'!K:K,MATCH(PolicyLevers!$C313,'Policy Characteristics'!$C:$C,0))</f>
        <v>0</v>
      </c>
      <c r="R313" s="193">
        <f>INDEX('Policy Characteristics'!L:L,MATCH(PolicyLevers!$C313,'Policy Characteristics'!$C:$C,0))</f>
        <v>0</v>
      </c>
      <c r="S313" s="214">
        <f>INDEX('Policy Characteristics'!M:M,MATCH(PolicyLevers!$C313,'Policy Characteristics'!$C:$C,0))</f>
        <v>0</v>
      </c>
      <c r="T313" s="193">
        <f>INDEX('Policy Characteristics'!N:N,MATCH(PolicyLevers!$C313,'Policy Characteristics'!$C:$C,0))</f>
        <v>0</v>
      </c>
      <c r="U313" s="184">
        <f>INDEX('Policy Characteristics'!O:O,MATCH(PolicyLevers!$C313,'Policy Characteristics'!$C:$C,0))</f>
        <v>0</v>
      </c>
    </row>
    <row r="314" spans="1:21" s="184" customFormat="1" x14ac:dyDescent="0.25">
      <c r="A314" s="352" t="str">
        <f>INDEX('Policy Characteristics'!A:A,MATCH(PolicyLevers!$C314,'Policy Characteristics'!$C:$C,0))</f>
        <v>Electricity Supply</v>
      </c>
      <c r="B314" s="359" t="str">
        <f>INDEX('Policy Characteristics'!B:B,MATCH(PolicyLevers!$C314,'Policy Characteristics'!$C:$C,0))</f>
        <v>Reduce Plant Downtime</v>
      </c>
      <c r="C314" s="209" t="str">
        <f t="shared" si="22"/>
        <v>Percentage Reduction in Plant Downtime</v>
      </c>
      <c r="D314" s="193" t="s">
        <v>613</v>
      </c>
      <c r="E314" s="193" t="s">
        <v>704</v>
      </c>
      <c r="H314" s="185">
        <v>684</v>
      </c>
      <c r="I314" s="363" t="s">
        <v>332</v>
      </c>
      <c r="J314" s="209" t="str">
        <f>INDEX('Policy Characteristics'!D:D,MATCH(PolicyLevers!$C314,'Policy Characteristics'!$C:$C,0))</f>
        <v>Reduce Plant Downtime</v>
      </c>
      <c r="K314" s="191" t="str">
        <f>INDEX('Policy Characteristics'!E:E,MATCH(PolicyLevers!$C314,'Policy Characteristics'!$C:$C,0))</f>
        <v>elec reduce plant downtime</v>
      </c>
      <c r="L314" s="187">
        <f>INDEX('Policy Characteristics'!F:F,MATCH(PolicyLevers!$C314,'Policy Characteristics'!$C:$C,0))</f>
        <v>0</v>
      </c>
      <c r="M314" s="187">
        <f>INDEX('Policy Characteristics'!G:G,MATCH(PolicyLevers!$C314,'Policy Characteristics'!$C:$C,0))</f>
        <v>0</v>
      </c>
      <c r="N314" s="187">
        <f>INDEX('Policy Characteristics'!H:H,MATCH(PolicyLevers!$C314,'Policy Characteristics'!$C:$C,0))</f>
        <v>0</v>
      </c>
      <c r="O314" s="193">
        <f>INDEX('Policy Characteristics'!I:I,MATCH(PolicyLevers!$C314,'Policy Characteristics'!$C:$C,0))</f>
        <v>0</v>
      </c>
      <c r="P314" s="188" t="str">
        <f>INDEX('Policy Characteristics'!J:J,MATCH(PolicyLevers!$C314,'Policy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4" s="193">
        <f>INDEX('Policy Characteristics'!K:K,MATCH(PolicyLevers!$C314,'Policy Characteristics'!$C:$C,0))</f>
        <v>0</v>
      </c>
      <c r="R314" s="193">
        <f>INDEX('Policy Characteristics'!L:L,MATCH(PolicyLevers!$C314,'Policy Characteristics'!$C:$C,0))</f>
        <v>0</v>
      </c>
      <c r="S314" s="214">
        <f>INDEX('Policy Characteristics'!M:M,MATCH(PolicyLevers!$C314,'Policy Characteristics'!$C:$C,0))</f>
        <v>0</v>
      </c>
      <c r="T314" s="193">
        <f>INDEX('Policy Characteristics'!N:N,MATCH(PolicyLevers!$C314,'Policy Characteristics'!$C:$C,0))</f>
        <v>0</v>
      </c>
      <c r="U314" s="184">
        <f>INDEX('Policy Characteristics'!O:O,MATCH(PolicyLevers!$C314,'Policy Characteristics'!$C:$C,0))</f>
        <v>0</v>
      </c>
    </row>
    <row r="315" spans="1:21" s="184" customFormat="1" x14ac:dyDescent="0.25">
      <c r="A315" s="352" t="str">
        <f>INDEX('Policy Characteristics'!A:A,MATCH(PolicyLevers!$C315,'Policy Characteristics'!$C:$C,0))</f>
        <v>Electricity Supply</v>
      </c>
      <c r="B315" s="359" t="str">
        <f>INDEX('Policy Characteristics'!B:B,MATCH(PolicyLevers!$C315,'Policy Characteristics'!$C:$C,0))</f>
        <v>Reduce Plant Downtime</v>
      </c>
      <c r="C315" s="209" t="str">
        <f t="shared" si="22"/>
        <v>Percentage Reduction in Plant Downtime</v>
      </c>
      <c r="D315" s="193" t="s">
        <v>615</v>
      </c>
      <c r="E315" s="193" t="s">
        <v>701</v>
      </c>
      <c r="G315" s="193"/>
      <c r="H315" s="185">
        <v>685</v>
      </c>
      <c r="I315" s="363" t="s">
        <v>332</v>
      </c>
      <c r="J315" s="209" t="str">
        <f>INDEX('Policy Characteristics'!D:D,MATCH(PolicyLevers!$C315,'Policy Characteristics'!$C:$C,0))</f>
        <v>Reduce Plant Downtime</v>
      </c>
      <c r="K315" s="191" t="str">
        <f>INDEX('Policy Characteristics'!E:E,MATCH(PolicyLevers!$C315,'Policy Characteristics'!$C:$C,0))</f>
        <v>elec reduce plant downtime</v>
      </c>
      <c r="L315" s="187">
        <f>INDEX('Policy Characteristics'!F:F,MATCH(PolicyLevers!$C315,'Policy Characteristics'!$C:$C,0))</f>
        <v>0</v>
      </c>
      <c r="M315" s="187">
        <f>INDEX('Policy Characteristics'!G:G,MATCH(PolicyLevers!$C315,'Policy Characteristics'!$C:$C,0))</f>
        <v>0</v>
      </c>
      <c r="N315" s="187">
        <f>INDEX('Policy Characteristics'!H:H,MATCH(PolicyLevers!$C315,'Policy Characteristics'!$C:$C,0))</f>
        <v>0</v>
      </c>
      <c r="O315" s="193">
        <f>INDEX('Policy Characteristics'!I:I,MATCH(PolicyLevers!$C315,'Policy Characteristics'!$C:$C,0))</f>
        <v>0</v>
      </c>
      <c r="P315" s="188" t="str">
        <f>INDEX('Policy Characteristics'!J:J,MATCH(PolicyLevers!$C315,'Policy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5" s="193">
        <f>INDEX('Policy Characteristics'!K:K,MATCH(PolicyLevers!$C315,'Policy Characteristics'!$C:$C,0))</f>
        <v>0</v>
      </c>
      <c r="R315" s="193">
        <f>INDEX('Policy Characteristics'!L:L,MATCH(PolicyLevers!$C315,'Policy Characteristics'!$C:$C,0))</f>
        <v>0</v>
      </c>
      <c r="S315" s="214">
        <f>INDEX('Policy Characteristics'!M:M,MATCH(PolicyLevers!$C315,'Policy Characteristics'!$C:$C,0))</f>
        <v>0</v>
      </c>
      <c r="T315" s="193">
        <f>INDEX('Policy Characteristics'!N:N,MATCH(PolicyLevers!$C315,'Policy Characteristics'!$C:$C,0))</f>
        <v>0</v>
      </c>
      <c r="U315" s="184">
        <f>INDEX('Policy Characteristics'!O:O,MATCH(PolicyLevers!$C315,'Policy Characteristics'!$C:$C,0))</f>
        <v>0</v>
      </c>
    </row>
    <row r="316" spans="1:21" s="184" customFormat="1" x14ac:dyDescent="0.25">
      <c r="A316" s="352" t="str">
        <f>INDEX('Policy Characteristics'!A:A,MATCH(PolicyLevers!$C316,'Policy Characteristics'!$C:$C,0))</f>
        <v>Electricity Supply</v>
      </c>
      <c r="B316" s="359" t="str">
        <f>INDEX('Policy Characteristics'!B:B,MATCH(PolicyLevers!$C316,'Policy Characteristics'!$C:$C,0))</f>
        <v>Reduce Plant Downtime</v>
      </c>
      <c r="C316" s="209" t="str">
        <f t="shared" si="22"/>
        <v>Percentage Reduction in Plant Downtime</v>
      </c>
      <c r="D316" s="193" t="s">
        <v>615</v>
      </c>
      <c r="E316" s="193" t="s">
        <v>703</v>
      </c>
      <c r="H316" s="185">
        <v>686</v>
      </c>
      <c r="I316" s="363" t="s">
        <v>332</v>
      </c>
      <c r="J316" s="209" t="str">
        <f>INDEX('Policy Characteristics'!D:D,MATCH(PolicyLevers!$C316,'Policy Characteristics'!$C:$C,0))</f>
        <v>Reduce Plant Downtime</v>
      </c>
      <c r="K316" s="191" t="str">
        <f>INDEX('Policy Characteristics'!E:E,MATCH(PolicyLevers!$C316,'Policy Characteristics'!$C:$C,0))</f>
        <v>elec reduce plant downtime</v>
      </c>
      <c r="L316" s="187">
        <f>INDEX('Policy Characteristics'!F:F,MATCH(PolicyLevers!$C316,'Policy Characteristics'!$C:$C,0))</f>
        <v>0</v>
      </c>
      <c r="M316" s="187">
        <f>INDEX('Policy Characteristics'!G:G,MATCH(PolicyLevers!$C316,'Policy Characteristics'!$C:$C,0))</f>
        <v>0</v>
      </c>
      <c r="N316" s="187">
        <f>INDEX('Policy Characteristics'!H:H,MATCH(PolicyLevers!$C316,'Policy Characteristics'!$C:$C,0))</f>
        <v>0</v>
      </c>
      <c r="O316" s="193">
        <f>INDEX('Policy Characteristics'!I:I,MATCH(PolicyLevers!$C316,'Policy Characteristics'!$C:$C,0))</f>
        <v>0</v>
      </c>
      <c r="P316" s="188" t="str">
        <f>INDEX('Policy Characteristics'!J:J,MATCH(PolicyLevers!$C316,'Policy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6" s="193">
        <f>INDEX('Policy Characteristics'!K:K,MATCH(PolicyLevers!$C316,'Policy Characteristics'!$C:$C,0))</f>
        <v>0</v>
      </c>
      <c r="R316" s="193">
        <f>INDEX('Policy Characteristics'!L:L,MATCH(PolicyLevers!$C316,'Policy Characteristics'!$C:$C,0))</f>
        <v>0</v>
      </c>
      <c r="S316" s="214">
        <f>INDEX('Policy Characteristics'!M:M,MATCH(PolicyLevers!$C316,'Policy Characteristics'!$C:$C,0))</f>
        <v>0</v>
      </c>
      <c r="T316" s="193">
        <f>INDEX('Policy Characteristics'!N:N,MATCH(PolicyLevers!$C316,'Policy Characteristics'!$C:$C,0))</f>
        <v>0</v>
      </c>
      <c r="U316" s="184">
        <f>INDEX('Policy Characteristics'!O:O,MATCH(PolicyLevers!$C316,'Policy Characteristics'!$C:$C,0))</f>
        <v>0</v>
      </c>
    </row>
    <row r="317" spans="1:21" s="184" customFormat="1" x14ac:dyDescent="0.25">
      <c r="A317" s="352" t="str">
        <f>INDEX('Policy Characteristics'!A:A,MATCH(PolicyLevers!$C317,'Policy Characteristics'!$C:$C,0))</f>
        <v>Electricity Supply</v>
      </c>
      <c r="B317" s="359" t="str">
        <f>INDEX('Policy Characteristics'!B:B,MATCH(PolicyLevers!$C317,'Policy Characteristics'!$C:$C,0))</f>
        <v>Reduce Plant Downtime</v>
      </c>
      <c r="C317" s="209" t="str">
        <f t="shared" si="22"/>
        <v>Percentage Reduction in Plant Downtime</v>
      </c>
      <c r="D317" s="193" t="s">
        <v>615</v>
      </c>
      <c r="E317" s="193" t="s">
        <v>704</v>
      </c>
      <c r="G317" s="193"/>
      <c r="H317" s="185">
        <v>687</v>
      </c>
      <c r="I317" s="363" t="s">
        <v>332</v>
      </c>
      <c r="J317" s="209" t="str">
        <f>INDEX('Policy Characteristics'!D:D,MATCH(PolicyLevers!$C317,'Policy Characteristics'!$C:$C,0))</f>
        <v>Reduce Plant Downtime</v>
      </c>
      <c r="K317" s="191" t="str">
        <f>INDEX('Policy Characteristics'!E:E,MATCH(PolicyLevers!$C317,'Policy Characteristics'!$C:$C,0))</f>
        <v>elec reduce plant downtime</v>
      </c>
      <c r="L317" s="187">
        <f>INDEX('Policy Characteristics'!F:F,MATCH(PolicyLevers!$C317,'Policy Characteristics'!$C:$C,0))</f>
        <v>0</v>
      </c>
      <c r="M317" s="187">
        <f>INDEX('Policy Characteristics'!G:G,MATCH(PolicyLevers!$C317,'Policy Characteristics'!$C:$C,0))</f>
        <v>0</v>
      </c>
      <c r="N317" s="187">
        <f>INDEX('Policy Characteristics'!H:H,MATCH(PolicyLevers!$C317,'Policy Characteristics'!$C:$C,0))</f>
        <v>0</v>
      </c>
      <c r="O317" s="193">
        <f>INDEX('Policy Characteristics'!I:I,MATCH(PolicyLevers!$C317,'Policy Characteristics'!$C:$C,0))</f>
        <v>0</v>
      </c>
      <c r="P317" s="188" t="str">
        <f>INDEX('Policy Characteristics'!J:J,MATCH(PolicyLevers!$C317,'Policy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7" s="193">
        <f>INDEX('Policy Characteristics'!K:K,MATCH(PolicyLevers!$C317,'Policy Characteristics'!$C:$C,0))</f>
        <v>0</v>
      </c>
      <c r="R317" s="193">
        <f>INDEX('Policy Characteristics'!L:L,MATCH(PolicyLevers!$C317,'Policy Characteristics'!$C:$C,0))</f>
        <v>0</v>
      </c>
      <c r="S317" s="214">
        <f>INDEX('Policy Characteristics'!M:M,MATCH(PolicyLevers!$C317,'Policy Characteristics'!$C:$C,0))</f>
        <v>0</v>
      </c>
      <c r="T317" s="193">
        <f>INDEX('Policy Characteristics'!N:N,MATCH(PolicyLevers!$C317,'Policy Characteristics'!$C:$C,0))</f>
        <v>0</v>
      </c>
      <c r="U317" s="184">
        <f>INDEX('Policy Characteristics'!O:O,MATCH(PolicyLevers!$C317,'Policy Characteristics'!$C:$C,0))</f>
        <v>0</v>
      </c>
    </row>
    <row r="318" spans="1:21" s="184" customFormat="1" x14ac:dyDescent="0.25">
      <c r="A318" s="352" t="str">
        <f>INDEX('Policy Characteristics'!A:A,MATCH(PolicyLevers!$C318,'Policy Characteristics'!$C:$C,0))</f>
        <v>Electricity Supply</v>
      </c>
      <c r="B318" s="359" t="str">
        <f>INDEX('Policy Characteristics'!B:B,MATCH(PolicyLevers!$C318,'Policy Characteristics'!$C:$C,0))</f>
        <v>Reduce Plant Downtime</v>
      </c>
      <c r="C318" s="209" t="str">
        <f t="shared" si="22"/>
        <v>Percentage Reduction in Plant Downtime</v>
      </c>
      <c r="D318" s="193" t="s">
        <v>617</v>
      </c>
      <c r="E318" s="193" t="s">
        <v>701</v>
      </c>
      <c r="G318" s="193"/>
      <c r="H318" s="185">
        <v>688</v>
      </c>
      <c r="I318" s="363" t="s">
        <v>332</v>
      </c>
      <c r="J318" s="209" t="str">
        <f>INDEX('Policy Characteristics'!D:D,MATCH(PolicyLevers!$C318,'Policy Characteristics'!$C:$C,0))</f>
        <v>Reduce Plant Downtime</v>
      </c>
      <c r="K318" s="191" t="str">
        <f>INDEX('Policy Characteristics'!E:E,MATCH(PolicyLevers!$C318,'Policy Characteristics'!$C:$C,0))</f>
        <v>elec reduce plant downtime</v>
      </c>
      <c r="L318" s="187">
        <f>INDEX('Policy Characteristics'!F:F,MATCH(PolicyLevers!$C318,'Policy Characteristics'!$C:$C,0))</f>
        <v>0</v>
      </c>
      <c r="M318" s="187">
        <f>INDEX('Policy Characteristics'!G:G,MATCH(PolicyLevers!$C318,'Policy Characteristics'!$C:$C,0))</f>
        <v>0</v>
      </c>
      <c r="N318" s="187">
        <f>INDEX('Policy Characteristics'!H:H,MATCH(PolicyLevers!$C318,'Policy Characteristics'!$C:$C,0))</f>
        <v>0</v>
      </c>
      <c r="O318" s="193">
        <f>INDEX('Policy Characteristics'!I:I,MATCH(PolicyLevers!$C318,'Policy Characteristics'!$C:$C,0))</f>
        <v>0</v>
      </c>
      <c r="P318" s="188" t="str">
        <f>INDEX('Policy Characteristics'!J:J,MATCH(PolicyLevers!$C318,'Policy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8" s="193">
        <f>INDEX('Policy Characteristics'!K:K,MATCH(PolicyLevers!$C318,'Policy Characteristics'!$C:$C,0))</f>
        <v>0</v>
      </c>
      <c r="R318" s="193">
        <f>INDEX('Policy Characteristics'!L:L,MATCH(PolicyLevers!$C318,'Policy Characteristics'!$C:$C,0))</f>
        <v>0</v>
      </c>
      <c r="S318" s="214">
        <f>INDEX('Policy Characteristics'!M:M,MATCH(PolicyLevers!$C318,'Policy Characteristics'!$C:$C,0))</f>
        <v>0</v>
      </c>
      <c r="T318" s="193">
        <f>INDEX('Policy Characteristics'!N:N,MATCH(PolicyLevers!$C318,'Policy Characteristics'!$C:$C,0))</f>
        <v>0</v>
      </c>
      <c r="U318" s="184">
        <f>INDEX('Policy Characteristics'!O:O,MATCH(PolicyLevers!$C318,'Policy Characteristics'!$C:$C,0))</f>
        <v>0</v>
      </c>
    </row>
    <row r="319" spans="1:21" s="184" customFormat="1" x14ac:dyDescent="0.25">
      <c r="A319" s="352" t="str">
        <f>INDEX('Policy Characteristics'!A:A,MATCH(PolicyLevers!$C319,'Policy Characteristics'!$C:$C,0))</f>
        <v>Electricity Supply</v>
      </c>
      <c r="B319" s="359" t="str">
        <f>INDEX('Policy Characteristics'!B:B,MATCH(PolicyLevers!$C319,'Policy Characteristics'!$C:$C,0))</f>
        <v>Reduce Plant Downtime</v>
      </c>
      <c r="C319" s="209" t="str">
        <f t="shared" si="22"/>
        <v>Percentage Reduction in Plant Downtime</v>
      </c>
      <c r="D319" s="193" t="s">
        <v>617</v>
      </c>
      <c r="E319" s="193" t="s">
        <v>703</v>
      </c>
      <c r="F319" s="193"/>
      <c r="G319" s="193"/>
      <c r="H319" s="185">
        <v>689</v>
      </c>
      <c r="I319" s="363" t="s">
        <v>332</v>
      </c>
      <c r="J319" s="209" t="str">
        <f>INDEX('Policy Characteristics'!D:D,MATCH(PolicyLevers!$C319,'Policy Characteristics'!$C:$C,0))</f>
        <v>Reduce Plant Downtime</v>
      </c>
      <c r="K319" s="191" t="str">
        <f>INDEX('Policy Characteristics'!E:E,MATCH(PolicyLevers!$C319,'Policy Characteristics'!$C:$C,0))</f>
        <v>elec reduce plant downtime</v>
      </c>
      <c r="L319" s="187">
        <f>INDEX('Policy Characteristics'!F:F,MATCH(PolicyLevers!$C319,'Policy Characteristics'!$C:$C,0))</f>
        <v>0</v>
      </c>
      <c r="M319" s="187">
        <f>INDEX('Policy Characteristics'!G:G,MATCH(PolicyLevers!$C319,'Policy Characteristics'!$C:$C,0))</f>
        <v>0</v>
      </c>
      <c r="N319" s="187">
        <f>INDEX('Policy Characteristics'!H:H,MATCH(PolicyLevers!$C319,'Policy Characteristics'!$C:$C,0))</f>
        <v>0</v>
      </c>
      <c r="O319" s="193">
        <f>INDEX('Policy Characteristics'!I:I,MATCH(PolicyLevers!$C319,'Policy Characteristics'!$C:$C,0))</f>
        <v>0</v>
      </c>
      <c r="P319" s="188" t="str">
        <f>INDEX('Policy Characteristics'!J:J,MATCH(PolicyLevers!$C319,'Policy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9" s="193">
        <f>INDEX('Policy Characteristics'!K:K,MATCH(PolicyLevers!$C319,'Policy Characteristics'!$C:$C,0))</f>
        <v>0</v>
      </c>
      <c r="R319" s="193">
        <f>INDEX('Policy Characteristics'!L:L,MATCH(PolicyLevers!$C319,'Policy Characteristics'!$C:$C,0))</f>
        <v>0</v>
      </c>
      <c r="S319" s="214">
        <f>INDEX('Policy Characteristics'!M:M,MATCH(PolicyLevers!$C319,'Policy Characteristics'!$C:$C,0))</f>
        <v>0</v>
      </c>
      <c r="T319" s="193">
        <f>INDEX('Policy Characteristics'!N:N,MATCH(PolicyLevers!$C319,'Policy Characteristics'!$C:$C,0))</f>
        <v>0</v>
      </c>
      <c r="U319" s="184">
        <f>INDEX('Policy Characteristics'!O:O,MATCH(PolicyLevers!$C319,'Policy Characteristics'!$C:$C,0))</f>
        <v>0</v>
      </c>
    </row>
    <row r="320" spans="1:21" s="184" customFormat="1" x14ac:dyDescent="0.25">
      <c r="A320" s="352" t="str">
        <f>INDEX('Policy Characteristics'!A:A,MATCH(PolicyLevers!$C320,'Policy Characteristics'!$C:$C,0))</f>
        <v>Electricity Supply</v>
      </c>
      <c r="B320" s="359" t="str">
        <f>INDEX('Policy Characteristics'!B:B,MATCH(PolicyLevers!$C320,'Policy Characteristics'!$C:$C,0))</f>
        <v>Reduce Plant Downtime</v>
      </c>
      <c r="C320" s="209" t="str">
        <f t="shared" si="22"/>
        <v>Percentage Reduction in Plant Downtime</v>
      </c>
      <c r="D320" s="193" t="s">
        <v>617</v>
      </c>
      <c r="E320" s="193" t="s">
        <v>704</v>
      </c>
      <c r="F320" s="193"/>
      <c r="G320" s="193"/>
      <c r="H320" s="185">
        <v>690</v>
      </c>
      <c r="I320" s="363" t="s">
        <v>332</v>
      </c>
      <c r="J320" s="209" t="str">
        <f>INDEX('Policy Characteristics'!D:D,MATCH(PolicyLevers!$C320,'Policy Characteristics'!$C:$C,0))</f>
        <v>Reduce Plant Downtime</v>
      </c>
      <c r="K320" s="191" t="str">
        <f>INDEX('Policy Characteristics'!E:E,MATCH(PolicyLevers!$C320,'Policy Characteristics'!$C:$C,0))</f>
        <v>elec reduce plant downtime</v>
      </c>
      <c r="L320" s="187">
        <f>INDEX('Policy Characteristics'!F:F,MATCH(PolicyLevers!$C320,'Policy Characteristics'!$C:$C,0))</f>
        <v>0</v>
      </c>
      <c r="M320" s="187">
        <f>INDEX('Policy Characteristics'!G:G,MATCH(PolicyLevers!$C320,'Policy Characteristics'!$C:$C,0))</f>
        <v>0</v>
      </c>
      <c r="N320" s="187">
        <f>INDEX('Policy Characteristics'!H:H,MATCH(PolicyLevers!$C320,'Policy Characteristics'!$C:$C,0))</f>
        <v>0</v>
      </c>
      <c r="O320" s="193">
        <f>INDEX('Policy Characteristics'!I:I,MATCH(PolicyLevers!$C320,'Policy Characteristics'!$C:$C,0))</f>
        <v>0</v>
      </c>
      <c r="P320" s="188" t="str">
        <f>INDEX('Policy Characteristics'!J:J,MATCH(PolicyLevers!$C320,'Policy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20" s="193">
        <f>INDEX('Policy Characteristics'!K:K,MATCH(PolicyLevers!$C320,'Policy Characteristics'!$C:$C,0))</f>
        <v>0</v>
      </c>
      <c r="R320" s="193">
        <f>INDEX('Policy Characteristics'!L:L,MATCH(PolicyLevers!$C320,'Policy Characteristics'!$C:$C,0))</f>
        <v>0</v>
      </c>
      <c r="S320" s="214">
        <f>INDEX('Policy Characteristics'!M:M,MATCH(PolicyLevers!$C320,'Policy Characteristics'!$C:$C,0))</f>
        <v>0</v>
      </c>
      <c r="T320" s="193">
        <f>INDEX('Policy Characteristics'!N:N,MATCH(PolicyLevers!$C320,'Policy Characteristics'!$C:$C,0))</f>
        <v>0</v>
      </c>
      <c r="U320" s="184">
        <f>INDEX('Policy Characteristics'!O:O,MATCH(PolicyLevers!$C320,'Policy Characteristics'!$C:$C,0))</f>
        <v>0</v>
      </c>
    </row>
    <row r="321" spans="1:21" s="184" customFormat="1" x14ac:dyDescent="0.25">
      <c r="A321" s="352" t="str">
        <f>INDEX('Policy Characteristics'!A:A,MATCH(PolicyLevers!$C321,'Policy Characteristics'!$C:$C,0))</f>
        <v>Electricity Supply</v>
      </c>
      <c r="B321" s="360" t="str">
        <f>INDEX('Policy Characteristics'!B:B,MATCH(PolicyLevers!$C321,'Policy Characteristics'!$C:$C,0))</f>
        <v>Reduce Soft Costs</v>
      </c>
      <c r="C321" s="185" t="s">
        <v>718</v>
      </c>
      <c r="D321" s="193" t="s">
        <v>594</v>
      </c>
      <c r="E321" s="193"/>
      <c r="F321" s="193" t="s">
        <v>595</v>
      </c>
      <c r="G321" s="193"/>
      <c r="H321" s="185">
        <v>194</v>
      </c>
      <c r="I321" s="363" t="s">
        <v>310</v>
      </c>
      <c r="J321" s="185" t="str">
        <f>INDEX('Policy Characteristics'!D:D,MATCH(PolicyLevers!$C321,'Policy Characteristics'!$C:$C,0))</f>
        <v>Reduce Soft Costs</v>
      </c>
      <c r="K321" s="184" t="str">
        <f>INDEX('Policy Characteristics'!E:E,MATCH(PolicyLevers!$C321,'Policy Characteristics'!$C:$C,0))</f>
        <v>elec reduce soft costs</v>
      </c>
      <c r="L321" s="187">
        <f>INDEX('Policy Characteristics'!F:F,MATCH(PolicyLevers!$C321,'Policy Characteristics'!$C:$C,0))</f>
        <v>0</v>
      </c>
      <c r="M321" s="187">
        <f>INDEX('Policy Characteristics'!G:G,MATCH(PolicyLevers!$C321,'Policy Characteristics'!$C:$C,0))</f>
        <v>0.9</v>
      </c>
      <c r="N321" s="187">
        <f>INDEX('Policy Characteristics'!H:H,MATCH(PolicyLevers!$C321,'Policy Characteristics'!$C:$C,0))</f>
        <v>0.01</v>
      </c>
      <c r="O321" s="193" t="str">
        <f>INDEX('Policy Characteristics'!I:I,MATCH(PolicyLevers!$C321,'Policy Characteristics'!$C:$C,0))</f>
        <v>% reduction in soft costs</v>
      </c>
      <c r="P321" s="188" t="str">
        <f>INDEX('Policy Characteristics'!J:J,MATCH(PolicyLevers!$C321,'Policy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1" s="193" t="str">
        <f>INDEX('Policy Characteristics'!K:K,MATCH(PolicyLevers!$C321,'Policy Characteristics'!$C:$C,0))</f>
        <v>endogenous-learning.html#red-soft-costs</v>
      </c>
      <c r="R321" s="193" t="str">
        <f>INDEX('Policy Characteristics'!L:L,MATCH(PolicyLevers!$C321,'Policy Characteristics'!$C:$C,0))</f>
        <v>reduce-soft-costs.html</v>
      </c>
      <c r="S321" s="214">
        <f>INDEX('Policy Characteristics'!M:M,MATCH(PolicyLevers!$C321,'Policy Characteristics'!$C:$C,0))</f>
        <v>0</v>
      </c>
      <c r="T321" s="193">
        <f>INDEX('Policy Characteristics'!N:N,MATCH(PolicyLevers!$C321,'Policy Characteristics'!$C:$C,0))</f>
        <v>0</v>
      </c>
      <c r="U321" s="184">
        <f>INDEX('Policy Characteristics'!O:O,MATCH(PolicyLevers!$C321,'Policy Characteristics'!$C:$C,0))</f>
        <v>0</v>
      </c>
    </row>
    <row r="322" spans="1:21" s="184" customFormat="1" x14ac:dyDescent="0.25">
      <c r="A322" s="352" t="str">
        <f>INDEX('Policy Characteristics'!A:A,MATCH(PolicyLevers!$C322,'Policy Characteristics'!$C:$C,0))</f>
        <v>Electricity Supply</v>
      </c>
      <c r="B322" s="359" t="str">
        <f>INDEX('Policy Characteristics'!B:B,MATCH(PolicyLevers!$C322,'Policy Characteristics'!$C:$C,0))</f>
        <v>Reduce Soft Costs</v>
      </c>
      <c r="C322" s="209" t="str">
        <f t="shared" ref="C322:C323" si="23">C$321</f>
        <v>Percent Reduction in Soft Costs of Capacity Construction</v>
      </c>
      <c r="D322" s="193" t="s">
        <v>596</v>
      </c>
      <c r="E322" s="193"/>
      <c r="F322" s="193" t="s">
        <v>597</v>
      </c>
      <c r="G322" s="193"/>
      <c r="H322" s="185">
        <v>195</v>
      </c>
      <c r="I322" s="363" t="s">
        <v>310</v>
      </c>
      <c r="J322" s="231" t="str">
        <f>INDEX('Policy Characteristics'!D:D,MATCH(PolicyLevers!$C322,'Policy Characteristics'!$C:$C,0))</f>
        <v>Reduce Soft Costs</v>
      </c>
      <c r="K322" s="231" t="str">
        <f>INDEX('Policy Characteristics'!E:E,MATCH(PolicyLevers!$C322,'Policy Characteristics'!$C:$C,0))</f>
        <v>elec reduce soft costs</v>
      </c>
      <c r="L322" s="232">
        <f>INDEX('Policy Characteristics'!F:F,MATCH(PolicyLevers!$C322,'Policy Characteristics'!$C:$C,0))</f>
        <v>0</v>
      </c>
      <c r="M322" s="232">
        <f>INDEX('Policy Characteristics'!G:G,MATCH(PolicyLevers!$C322,'Policy Characteristics'!$C:$C,0))</f>
        <v>0.9</v>
      </c>
      <c r="N322" s="257">
        <f>INDEX('Policy Characteristics'!H:H,MATCH(PolicyLevers!$C322,'Policy Characteristics'!$C:$C,0))</f>
        <v>0.01</v>
      </c>
      <c r="O322" s="231" t="str">
        <f>INDEX('Policy Characteristics'!I:I,MATCH(PolicyLevers!$C322,'Policy Characteristics'!$C:$C,0))</f>
        <v>% reduction in soft costs</v>
      </c>
      <c r="P322" s="188" t="str">
        <f>INDEX('Policy Characteristics'!J:J,MATCH(PolicyLevers!$C322,'Policy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2" s="231" t="str">
        <f>INDEX('Policy Characteristics'!K:K,MATCH(PolicyLevers!$C322,'Policy Characteristics'!$C:$C,0))</f>
        <v>endogenous-learning.html#red-soft-costs</v>
      </c>
      <c r="R322" s="231" t="str">
        <f>INDEX('Policy Characteristics'!L:L,MATCH(PolicyLevers!$C322,'Policy Characteristics'!$C:$C,0))</f>
        <v>reduce-soft-costs.html</v>
      </c>
      <c r="S322" s="214">
        <f>INDEX('Policy Characteristics'!M:M,MATCH(PolicyLevers!$C322,'Policy Characteristics'!$C:$C,0))</f>
        <v>0</v>
      </c>
      <c r="T322" s="193">
        <f>INDEX('Policy Characteristics'!N:N,MATCH(PolicyLevers!$C322,'Policy Characteristics'!$C:$C,0))</f>
        <v>0</v>
      </c>
      <c r="U322" s="184">
        <f>INDEX('Policy Characteristics'!O:O,MATCH(PolicyLevers!$C322,'Policy Characteristics'!$C:$C,0))</f>
        <v>0</v>
      </c>
    </row>
    <row r="323" spans="1:21" s="184" customFormat="1" x14ac:dyDescent="0.25">
      <c r="A323" s="352" t="str">
        <f>INDEX('Policy Characteristics'!A:A,MATCH(PolicyLevers!$C323,'Policy Characteristics'!$C:$C,0))</f>
        <v>Electricity Supply</v>
      </c>
      <c r="B323" s="359" t="str">
        <f>INDEX('Policy Characteristics'!B:B,MATCH(PolicyLevers!$C323,'Policy Characteristics'!$C:$C,0))</f>
        <v>Reduce Soft Costs</v>
      </c>
      <c r="C323" s="209" t="str">
        <f t="shared" si="23"/>
        <v>Percent Reduction in Soft Costs of Capacity Construction</v>
      </c>
      <c r="D323" s="193" t="s">
        <v>611</v>
      </c>
      <c r="E323" s="193"/>
      <c r="F323" s="193" t="s">
        <v>612</v>
      </c>
      <c r="G323" s="193"/>
      <c r="H323" s="185">
        <v>196</v>
      </c>
      <c r="I323" s="363" t="s">
        <v>310</v>
      </c>
      <c r="J323" s="231" t="str">
        <f>INDEX('Policy Characteristics'!D:D,MATCH(PolicyLevers!$C323,'Policy Characteristics'!$C:$C,0))</f>
        <v>Reduce Soft Costs</v>
      </c>
      <c r="K323" s="231" t="str">
        <f>INDEX('Policy Characteristics'!E:E,MATCH(PolicyLevers!$C323,'Policy Characteristics'!$C:$C,0))</f>
        <v>elec reduce soft costs</v>
      </c>
      <c r="L323" s="232">
        <f>INDEX('Policy Characteristics'!F:F,MATCH(PolicyLevers!$C323,'Policy Characteristics'!$C:$C,0))</f>
        <v>0</v>
      </c>
      <c r="M323" s="232">
        <f>INDEX('Policy Characteristics'!G:G,MATCH(PolicyLevers!$C323,'Policy Characteristics'!$C:$C,0))</f>
        <v>0.9</v>
      </c>
      <c r="N323" s="257">
        <f>INDEX('Policy Characteristics'!H:H,MATCH(PolicyLevers!$C323,'Policy Characteristics'!$C:$C,0))</f>
        <v>0.01</v>
      </c>
      <c r="O323" s="231" t="str">
        <f>INDEX('Policy Characteristics'!I:I,MATCH(PolicyLevers!$C323,'Policy Characteristics'!$C:$C,0))</f>
        <v>% reduction in soft costs</v>
      </c>
      <c r="P323" s="188" t="str">
        <f>INDEX('Policy Characteristics'!J:J,MATCH(PolicyLevers!$C323,'Policy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3" s="231" t="str">
        <f>INDEX('Policy Characteristics'!K:K,MATCH(PolicyLevers!$C323,'Policy Characteristics'!$C:$C,0))</f>
        <v>endogenous-learning.html#red-soft-costs</v>
      </c>
      <c r="R323" s="231" t="str">
        <f>INDEX('Policy Characteristics'!L:L,MATCH(PolicyLevers!$C323,'Policy Characteristics'!$C:$C,0))</f>
        <v>reduce-soft-costs.html</v>
      </c>
      <c r="S323" s="214">
        <f>INDEX('Policy Characteristics'!M:M,MATCH(PolicyLevers!$C323,'Policy Characteristics'!$C:$C,0))</f>
        <v>0</v>
      </c>
      <c r="T323" s="193">
        <f>INDEX('Policy Characteristics'!N:N,MATCH(PolicyLevers!$C323,'Policy Characteristics'!$C:$C,0))</f>
        <v>0</v>
      </c>
      <c r="U323" s="184">
        <f>INDEX('Policy Characteristics'!O:O,MATCH(PolicyLevers!$C323,'Policy Characteristics'!$C:$C,0))</f>
        <v>0</v>
      </c>
    </row>
    <row r="324" spans="1:21" s="184" customFormat="1" x14ac:dyDescent="0.25">
      <c r="A324" s="352" t="str">
        <f>INDEX('Policy Characteristics'!A:A,MATCH(PolicyLevers!$C324,'Policy Characteristics'!$C:$C,0))</f>
        <v>Electricity Supply</v>
      </c>
      <c r="B324" s="355" t="str">
        <f>INDEX('Policy Characteristics'!B:B,MATCH(PolicyLevers!$C324,'Policy Characteristics'!$C:$C,0))</f>
        <v>Reduce Transmission &amp; Distribution Losses</v>
      </c>
      <c r="C324" s="184" t="s">
        <v>727</v>
      </c>
      <c r="D324" s="193"/>
      <c r="E324" s="193"/>
      <c r="F324" s="193"/>
      <c r="G324" s="193"/>
      <c r="H324" s="185">
        <v>145</v>
      </c>
      <c r="I324" s="363" t="s">
        <v>310</v>
      </c>
      <c r="J324" s="184" t="str">
        <f>INDEX('Policy Characteristics'!D:D,MATCH(PolicyLevers!$C324,'Policy Characteristics'!$C:$C,0))</f>
        <v>Reduce T&amp;D Losses</v>
      </c>
      <c r="K324" s="183" t="str">
        <f>INDEX('Policy Characteristics'!E:E,MATCH(PolicyLevers!$C324,'Policy Characteristics'!$C:$C,0))</f>
        <v>elec avoid TND loss</v>
      </c>
      <c r="L324" s="187">
        <f>INDEX('Policy Characteristics'!F:F,MATCH(PolicyLevers!$C324,'Policy Characteristics'!$C:$C,0))</f>
        <v>0</v>
      </c>
      <c r="M324" s="187">
        <f>INDEX('Policy Characteristics'!G:G,MATCH(PolicyLevers!$C324,'Policy Characteristics'!$C:$C,0))</f>
        <v>0.4</v>
      </c>
      <c r="N324" s="187">
        <f>INDEX('Policy Characteristics'!H:H,MATCH(PolicyLevers!$C324,'Policy Characteristics'!$C:$C,0))</f>
        <v>0.01</v>
      </c>
      <c r="O324" s="193" t="str">
        <f>INDEX('Policy Characteristics'!I:I,MATCH(PolicyLevers!$C324,'Policy Characteristics'!$C:$C,0))</f>
        <v>% of losses avoided</v>
      </c>
      <c r="P324" s="188" t="str">
        <f>INDEX('Policy Characteristics'!J:J,MATCH(PolicyLevers!$C324,'Policy Characteristics'!$C:$C,0))</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c r="Q324" s="193" t="str">
        <f>INDEX('Policy Characteristics'!K:K,MATCH(PolicyLevers!$C324,'Policy Characteristics'!$C:$C,0))</f>
        <v>electricity-sector-main.html#red-tnd-losses</v>
      </c>
      <c r="R324" s="193" t="str">
        <f>INDEX('Policy Characteristics'!L:L,MATCH(PolicyLevers!$C324,'Policy Characteristics'!$C:$C,0))</f>
        <v>reduce-tnd-losses.html</v>
      </c>
      <c r="S324" s="214" t="str">
        <f>INDEX('Policy Characteristics'!M:M,MATCH(PolicyLevers!$C324,'Policy Characteristics'!$C:$C,0))</f>
        <v>The World Bank.  Electric power transmission and distribution losses (% of output).  http://data.worldbank.org/indicator/EG.ELC.LOSS.ZS</v>
      </c>
      <c r="T324" s="193">
        <f>INDEX('Policy Characteristics'!N:N,MATCH(PolicyLevers!$C324,'Policy Characteristics'!$C:$C,0))</f>
        <v>0</v>
      </c>
      <c r="U324" s="184">
        <f>INDEX('Policy Characteristics'!O:O,MATCH(PolicyLevers!$C324,'Policy Characteristics'!$C:$C,0))</f>
        <v>0</v>
      </c>
    </row>
    <row r="325" spans="1:21" s="184" customFormat="1" x14ac:dyDescent="0.25">
      <c r="A325" s="352" t="str">
        <f>INDEX('Policy Characteristics'!A:A,MATCH(PolicyLevers!$C325,'Policy Characteristics'!$C:$C,0))</f>
        <v>Electricity Supply</v>
      </c>
      <c r="B325" s="357" t="str">
        <f>INDEX('Policy Characteristics'!B:B,MATCH(PolicyLevers!$C325,'Policy Characteristics'!$C:$C,0))</f>
        <v>Subsidy for Capacity Construction</v>
      </c>
      <c r="C325" s="184" t="s">
        <v>736</v>
      </c>
      <c r="D325" s="186" t="s">
        <v>578</v>
      </c>
      <c r="E325" s="186"/>
      <c r="F325" s="193" t="s">
        <v>579</v>
      </c>
      <c r="G325" s="193"/>
      <c r="H325" s="185">
        <v>691</v>
      </c>
      <c r="I325" s="363" t="s">
        <v>332</v>
      </c>
      <c r="J325" s="183" t="str">
        <f>INDEX('Policy Characteristics'!D:D,MATCH(PolicyLevers!$C325,'Policy Characteristics'!$C:$C,0))</f>
        <v>Subsidy for Capacity Construction</v>
      </c>
      <c r="K325" s="183" t="str">
        <f>INDEX('Policy Characteristics'!E:E,MATCH(PolicyLevers!$C325,'Policy Characteristics'!$C:$C,0))</f>
        <v>elec capacity construction subsidy</v>
      </c>
      <c r="L325" s="187">
        <f>INDEX('Policy Characteristics'!F:F,MATCH(PolicyLevers!$C325,'Policy Characteristics'!$C:$C,0))</f>
        <v>0</v>
      </c>
      <c r="M325" s="187">
        <f>INDEX('Policy Characteristics'!G:G,MATCH(PolicyLevers!$C325,'Policy Characteristics'!$C:$C,0))</f>
        <v>0.95</v>
      </c>
      <c r="N325" s="187">
        <f>INDEX('Policy Characteristics'!H:H,MATCH(PolicyLevers!$C325,'Policy Characteristics'!$C:$C,0))</f>
        <v>0.01</v>
      </c>
      <c r="O325" s="193" t="str">
        <f>INDEX('Policy Characteristics'!I:I,MATCH(PolicyLevers!$C325,'Policy Characteristics'!$C:$C,0))</f>
        <v>% of construction cost</v>
      </c>
      <c r="P325" s="188" t="str">
        <f>INDEX('Policy Characteristics'!J:J,MATCH(PolicyLevers!$C325,'Policy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Massachusetts does not have a capacity construction subsidy for onshore wind. However, the Investment Tax Credit, a similar program for solar power, covers 30% of system costs through 2019, with declining amounts thereafter.//**Solar PV : ** Massachusetts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Massachusetts does not have a capacity construction subsidy for offshore wind. However, the Investment Tax Credit, a similar program for solar power, covers 30% of system costs through 2019, with declining amounts thereafter.</v>
      </c>
      <c r="Q325" s="186" t="str">
        <f>INDEX('Policy Characteristics'!K:K,MATCH(PolicyLevers!$C325,'Policy Characteristics'!$C:$C,0))</f>
        <v>electricity-sector-main.html#subsidies</v>
      </c>
      <c r="R325" s="193">
        <f>INDEX('Policy Characteristics'!L:L,MATCH(PolicyLevers!$C325,'Policy Characteristics'!$C:$C,0))</f>
        <v>0</v>
      </c>
      <c r="S325" s="214">
        <f>INDEX('Policy Characteristics'!M:M,MATCH(PolicyLevers!$C325,'Policy Characteristics'!$C:$C,0))</f>
        <v>0</v>
      </c>
      <c r="T325" s="193">
        <f>INDEX('Policy Characteristics'!N:N,MATCH(PolicyLevers!$C325,'Policy Characteristics'!$C:$C,0))</f>
        <v>0</v>
      </c>
      <c r="U325" s="184">
        <f>INDEX('Policy Characteristics'!O:O,MATCH(PolicyLevers!$C325,'Policy Characteristics'!$C:$C,0))</f>
        <v>0</v>
      </c>
    </row>
    <row r="326" spans="1:21" s="184" customFormat="1" x14ac:dyDescent="0.25">
      <c r="A326" s="352" t="str">
        <f>INDEX('Policy Characteristics'!A:A,MATCH(PolicyLevers!$C326,'Policy Characteristics'!$C:$C,0))</f>
        <v>Electricity Supply</v>
      </c>
      <c r="B326" s="359" t="str">
        <f>INDEX('Policy Characteristics'!B:B,MATCH(PolicyLevers!$C326,'Policy Characteristics'!$C:$C,0))</f>
        <v>Subsidy for Capacity Construction</v>
      </c>
      <c r="C326" s="209" t="str">
        <f t="shared" ref="C326:C337" si="24">C$325</f>
        <v>Perc Subsidy for Elec Capacity Construction</v>
      </c>
      <c r="D326" s="193" t="s">
        <v>740</v>
      </c>
      <c r="E326" s="201"/>
      <c r="F326" s="193" t="s">
        <v>741</v>
      </c>
      <c r="G326" s="193"/>
      <c r="H326" s="185">
        <v>692</v>
      </c>
      <c r="I326" s="363" t="s">
        <v>332</v>
      </c>
      <c r="J326" s="209" t="str">
        <f>INDEX('Policy Characteristics'!D:D,MATCH(PolicyLevers!$C326,'Policy Characteristics'!$C:$C,0))</f>
        <v>Subsidy for Capacity Construction</v>
      </c>
      <c r="K326" s="209" t="str">
        <f>INDEX('Policy Characteristics'!E:E,MATCH(PolicyLevers!$C326,'Policy Characteristics'!$C:$C,0))</f>
        <v>elec capacity construction subsidy</v>
      </c>
      <c r="L326" s="192">
        <f>INDEX('Policy Characteristics'!F:F,MATCH(PolicyLevers!$C326,'Policy Characteristics'!$C:$C,0))</f>
        <v>0</v>
      </c>
      <c r="M326" s="192">
        <f>INDEX('Policy Characteristics'!G:G,MATCH(PolicyLevers!$C326,'Policy Characteristics'!$C:$C,0))</f>
        <v>0.95</v>
      </c>
      <c r="N326" s="253">
        <f>INDEX('Policy Characteristics'!H:H,MATCH(PolicyLevers!$C326,'Policy Characteristics'!$C:$C,0))</f>
        <v>0.01</v>
      </c>
      <c r="O326" s="209" t="str">
        <f>INDEX('Policy Characteristics'!I:I,MATCH(PolicyLevers!$C326,'Policy Characteristics'!$C:$C,0))</f>
        <v>% of construction cost</v>
      </c>
      <c r="P326" s="188" t="str">
        <f>INDEX('Policy Characteristics'!J:J,MATCH(PolicyLevers!$C326,'Policy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Massachusetts does not have a capacity construction subsidy for onshore wind. However, the Investment Tax Credit, a similar program for solar power, covers 30% of system costs through 2019, with declining amounts thereafter.//**Solar PV : ** Massachusetts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Massachusetts does not have a capacity construction subsidy for offshore wind. However, the Investment Tax Credit, a similar program for solar power, covers 30% of system costs through 2019, with declining amounts thereafter.</v>
      </c>
      <c r="Q326" s="209" t="str">
        <f>INDEX('Policy Characteristics'!K:K,MATCH(PolicyLevers!$C326,'Policy Characteristics'!$C:$C,0))</f>
        <v>electricity-sector-main.html#subsidies</v>
      </c>
      <c r="R326" s="193">
        <f>INDEX('Policy Characteristics'!L:L,MATCH(PolicyLevers!$C326,'Policy Characteristics'!$C:$C,0))</f>
        <v>0</v>
      </c>
      <c r="S326" s="214">
        <f>INDEX('Policy Characteristics'!M:M,MATCH(PolicyLevers!$C326,'Policy Characteristics'!$C:$C,0))</f>
        <v>0</v>
      </c>
      <c r="T326" s="193">
        <f>INDEX('Policy Characteristics'!N:N,MATCH(PolicyLevers!$C326,'Policy Characteristics'!$C:$C,0))</f>
        <v>0</v>
      </c>
      <c r="U326" s="184">
        <f>INDEX('Policy Characteristics'!O:O,MATCH(PolicyLevers!$C326,'Policy Characteristics'!$C:$C,0))</f>
        <v>0</v>
      </c>
    </row>
    <row r="327" spans="1:21" s="184" customFormat="1" x14ac:dyDescent="0.25">
      <c r="A327" s="352" t="str">
        <f>INDEX('Policy Characteristics'!A:A,MATCH(PolicyLevers!$C327,'Policy Characteristics'!$C:$C,0))</f>
        <v>Electricity Supply</v>
      </c>
      <c r="B327" s="359" t="str">
        <f>INDEX('Policy Characteristics'!B:B,MATCH(PolicyLevers!$C327,'Policy Characteristics'!$C:$C,0))</f>
        <v>Subsidy for Capacity Construction</v>
      </c>
      <c r="C327" s="209" t="str">
        <f t="shared" si="24"/>
        <v>Perc Subsidy for Elec Capacity Construction</v>
      </c>
      <c r="D327" s="193" t="s">
        <v>588</v>
      </c>
      <c r="E327" s="201"/>
      <c r="F327" s="193" t="s">
        <v>589</v>
      </c>
      <c r="G327" s="193"/>
      <c r="H327" s="185">
        <v>517</v>
      </c>
      <c r="I327" s="363" t="s">
        <v>310</v>
      </c>
      <c r="J327" s="209" t="str">
        <f>INDEX('Policy Characteristics'!D:D,MATCH(PolicyLevers!$C327,'Policy Characteristics'!$C:$C,0))</f>
        <v>Subsidy for Capacity Construction</v>
      </c>
      <c r="K327" s="209" t="str">
        <f>INDEX('Policy Characteristics'!E:E,MATCH(PolicyLevers!$C327,'Policy Characteristics'!$C:$C,0))</f>
        <v>elec capacity construction subsidy</v>
      </c>
      <c r="L327" s="192">
        <f>INDEX('Policy Characteristics'!F:F,MATCH(PolicyLevers!$C327,'Policy Characteristics'!$C:$C,0))</f>
        <v>0</v>
      </c>
      <c r="M327" s="192">
        <f>INDEX('Policy Characteristics'!G:G,MATCH(PolicyLevers!$C327,'Policy Characteristics'!$C:$C,0))</f>
        <v>0.95</v>
      </c>
      <c r="N327" s="253">
        <f>INDEX('Policy Characteristics'!H:H,MATCH(PolicyLevers!$C327,'Policy Characteristics'!$C:$C,0))</f>
        <v>0.01</v>
      </c>
      <c r="O327" s="209" t="str">
        <f>INDEX('Policy Characteristics'!I:I,MATCH(PolicyLevers!$C327,'Policy Characteristics'!$C:$C,0))</f>
        <v>% of construction cost</v>
      </c>
      <c r="P327" s="188" t="str">
        <f>INDEX('Policy Characteristics'!J:J,MATCH(PolicyLevers!$C327,'Policy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Massachusetts does not have a capacity construction subsidy for onshore wind. However, the Investment Tax Credit, a similar program for solar power, covers 30% of system costs through 2019, with declining amounts thereafter.//**Solar PV : ** Massachusetts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Massachusetts does not have a capacity construction subsidy for offshore wind. However, the Investment Tax Credit, a similar program for solar power, covers 30% of system costs through 2019, with declining amounts thereafter.</v>
      </c>
      <c r="Q327" s="209" t="str">
        <f>INDEX('Policy Characteristics'!K:K,MATCH(PolicyLevers!$C327,'Policy Characteristics'!$C:$C,0))</f>
        <v>electricity-sector-main.html#subsidies</v>
      </c>
      <c r="R327" s="193">
        <f>INDEX('Policy Characteristics'!L:L,MATCH(PolicyLevers!$C327,'Policy Characteristics'!$C:$C,0))</f>
        <v>0</v>
      </c>
      <c r="S327" s="213">
        <f>INDEX('Policy Characteristics'!M:M,MATCH(PolicyLevers!$C327,'Policy Characteristics'!$C:$C,0))</f>
        <v>0</v>
      </c>
      <c r="T327" s="193">
        <f>INDEX('Policy Characteristics'!N:N,MATCH(PolicyLevers!$C327,'Policy Characteristics'!$C:$C,0))</f>
        <v>0</v>
      </c>
      <c r="U327" s="184">
        <f>INDEX('Policy Characteristics'!O:O,MATCH(PolicyLevers!$C327,'Policy Characteristics'!$C:$C,0))</f>
        <v>0</v>
      </c>
    </row>
    <row r="328" spans="1:21" s="184" customFormat="1" x14ac:dyDescent="0.25">
      <c r="A328" s="352" t="str">
        <f>INDEX('Policy Characteristics'!A:A,MATCH(PolicyLevers!$C328,'Policy Characteristics'!$C:$C,0))</f>
        <v>Electricity Supply</v>
      </c>
      <c r="B328" s="359" t="str">
        <f>INDEX('Policy Characteristics'!B:B,MATCH(PolicyLevers!$C328,'Policy Characteristics'!$C:$C,0))</f>
        <v>Subsidy for Capacity Construction</v>
      </c>
      <c r="C328" s="209" t="str">
        <f t="shared" si="24"/>
        <v>Perc Subsidy for Elec Capacity Construction</v>
      </c>
      <c r="D328" s="193" t="s">
        <v>591</v>
      </c>
      <c r="E328" s="201"/>
      <c r="F328" s="193" t="s">
        <v>592</v>
      </c>
      <c r="G328" s="193"/>
      <c r="H328" s="185">
        <v>693</v>
      </c>
      <c r="I328" s="363" t="s">
        <v>332</v>
      </c>
      <c r="J328" s="209" t="str">
        <f>INDEX('Policy Characteristics'!D:D,MATCH(PolicyLevers!$C328,'Policy Characteristics'!$C:$C,0))</f>
        <v>Subsidy for Capacity Construction</v>
      </c>
      <c r="K328" s="209" t="str">
        <f>INDEX('Policy Characteristics'!E:E,MATCH(PolicyLevers!$C328,'Policy Characteristics'!$C:$C,0))</f>
        <v>elec capacity construction subsidy</v>
      </c>
      <c r="L328" s="192">
        <f>INDEX('Policy Characteristics'!F:F,MATCH(PolicyLevers!$C328,'Policy Characteristics'!$C:$C,0))</f>
        <v>0</v>
      </c>
      <c r="M328" s="192">
        <f>INDEX('Policy Characteristics'!G:G,MATCH(PolicyLevers!$C328,'Policy Characteristics'!$C:$C,0))</f>
        <v>0.95</v>
      </c>
      <c r="N328" s="253">
        <f>INDEX('Policy Characteristics'!H:H,MATCH(PolicyLevers!$C328,'Policy Characteristics'!$C:$C,0))</f>
        <v>0.01</v>
      </c>
      <c r="O328" s="209" t="str">
        <f>INDEX('Policy Characteristics'!I:I,MATCH(PolicyLevers!$C328,'Policy Characteristics'!$C:$C,0))</f>
        <v>% of construction cost</v>
      </c>
      <c r="P328" s="188" t="str">
        <f>INDEX('Policy Characteristics'!J:J,MATCH(PolicyLevers!$C328,'Policy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Massachusetts does not have a capacity construction subsidy for onshore wind. However, the Investment Tax Credit, a similar program for solar power, covers 30% of system costs through 2019, with declining amounts thereafter.//**Solar PV : ** Massachusetts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Massachusetts does not have a capacity construction subsidy for offshore wind. However, the Investment Tax Credit, a similar program for solar power, covers 30% of system costs through 2019, with declining amounts thereafter.</v>
      </c>
      <c r="Q328" s="209" t="str">
        <f>INDEX('Policy Characteristics'!K:K,MATCH(PolicyLevers!$C328,'Policy Characteristics'!$C:$C,0))</f>
        <v>electricity-sector-main.html#subsidies</v>
      </c>
      <c r="R328" s="193">
        <f>INDEX('Policy Characteristics'!L:L,MATCH(PolicyLevers!$C328,'Policy Characteristics'!$C:$C,0))</f>
        <v>0</v>
      </c>
      <c r="S328" s="214">
        <f>INDEX('Policy Characteristics'!M:M,MATCH(PolicyLevers!$C328,'Policy Characteristics'!$C:$C,0))</f>
        <v>0</v>
      </c>
      <c r="T328" s="193">
        <f>INDEX('Policy Characteristics'!N:N,MATCH(PolicyLevers!$C328,'Policy Characteristics'!$C:$C,0))</f>
        <v>0</v>
      </c>
      <c r="U328" s="184">
        <f>INDEX('Policy Characteristics'!O:O,MATCH(PolicyLevers!$C328,'Policy Characteristics'!$C:$C,0))</f>
        <v>0</v>
      </c>
    </row>
    <row r="329" spans="1:21" s="184" customFormat="1" x14ac:dyDescent="0.25">
      <c r="A329" s="352" t="str">
        <f>INDEX('Policy Characteristics'!A:A,MATCH(PolicyLevers!$C329,'Policy Characteristics'!$C:$C,0))</f>
        <v>Electricity Supply</v>
      </c>
      <c r="B329" s="359" t="str">
        <f>INDEX('Policy Characteristics'!B:B,MATCH(PolicyLevers!$C329,'Policy Characteristics'!$C:$C,0))</f>
        <v>Subsidy for Capacity Construction</v>
      </c>
      <c r="C329" s="209" t="str">
        <f t="shared" si="24"/>
        <v>Perc Subsidy for Elec Capacity Construction</v>
      </c>
      <c r="D329" s="193" t="s">
        <v>594</v>
      </c>
      <c r="E329" s="201"/>
      <c r="F329" s="193" t="s">
        <v>595</v>
      </c>
      <c r="G329" s="193"/>
      <c r="H329" s="185">
        <v>518</v>
      </c>
      <c r="I329" s="363" t="s">
        <v>310</v>
      </c>
      <c r="J329" s="209" t="str">
        <f>INDEX('Policy Characteristics'!D:D,MATCH(PolicyLevers!$C329,'Policy Characteristics'!$C:$C,0))</f>
        <v>Subsidy for Capacity Construction</v>
      </c>
      <c r="K329" s="209" t="str">
        <f>INDEX('Policy Characteristics'!E:E,MATCH(PolicyLevers!$C329,'Policy Characteristics'!$C:$C,0))</f>
        <v>elec capacity construction subsidy</v>
      </c>
      <c r="L329" s="192">
        <f>INDEX('Policy Characteristics'!F:F,MATCH(PolicyLevers!$C329,'Policy Characteristics'!$C:$C,0))</f>
        <v>0</v>
      </c>
      <c r="M329" s="192">
        <f>INDEX('Policy Characteristics'!G:G,MATCH(PolicyLevers!$C329,'Policy Characteristics'!$C:$C,0))</f>
        <v>0.95</v>
      </c>
      <c r="N329" s="253">
        <f>INDEX('Policy Characteristics'!H:H,MATCH(PolicyLevers!$C329,'Policy Characteristics'!$C:$C,0))</f>
        <v>0.01</v>
      </c>
      <c r="O329" s="209" t="str">
        <f>INDEX('Policy Characteristics'!I:I,MATCH(PolicyLevers!$C329,'Policy Characteristics'!$C:$C,0))</f>
        <v>% of construction cost</v>
      </c>
      <c r="P329" s="195" t="str">
        <f>INDEX('Policy Characteristics'!J:J,MATCH(PolicyLevers!$C329,'Policy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Massachusetts does not have a capacity construction subsidy for onshore wind. However, the Investment Tax Credit, a similar program for solar power, covers 30% of system costs through 2019, with declining amounts thereafter.//**Solar PV : ** Massachusetts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Massachusetts does not have a capacity construction subsidy for offshore wind. However, the Investment Tax Credit, a similar program for solar power, covers 30% of system costs through 2019, with declining amounts thereafter.</v>
      </c>
      <c r="Q329" s="209" t="str">
        <f>INDEX('Policy Characteristics'!K:K,MATCH(PolicyLevers!$C329,'Policy Characteristics'!$C:$C,0))</f>
        <v>electricity-sector-main.html#subsidies</v>
      </c>
      <c r="R329" s="193">
        <f>INDEX('Policy Characteristics'!L:L,MATCH(PolicyLevers!$C329,'Policy Characteristics'!$C:$C,0))</f>
        <v>0</v>
      </c>
      <c r="S329" s="213">
        <f>INDEX('Policy Characteristics'!M:M,MATCH(PolicyLevers!$C329,'Policy Characteristics'!$C:$C,0))</f>
        <v>0</v>
      </c>
      <c r="T329" s="193">
        <f>INDEX('Policy Characteristics'!N:N,MATCH(PolicyLevers!$C329,'Policy Characteristics'!$C:$C,0))</f>
        <v>0</v>
      </c>
      <c r="U329" s="184">
        <f>INDEX('Policy Characteristics'!O:O,MATCH(PolicyLevers!$C329,'Policy Characteristics'!$C:$C,0))</f>
        <v>0</v>
      </c>
    </row>
    <row r="330" spans="1:21" s="184" customFormat="1" x14ac:dyDescent="0.25">
      <c r="A330" s="352" t="str">
        <f>INDEX('Policy Characteristics'!A:A,MATCH(PolicyLevers!$C330,'Policy Characteristics'!$C:$C,0))</f>
        <v>Electricity Supply</v>
      </c>
      <c r="B330" s="359" t="str">
        <f>INDEX('Policy Characteristics'!B:B,MATCH(PolicyLevers!$C330,'Policy Characteristics'!$C:$C,0))</f>
        <v>Subsidy for Capacity Construction</v>
      </c>
      <c r="C330" s="209" t="str">
        <f t="shared" si="24"/>
        <v>Perc Subsidy for Elec Capacity Construction</v>
      </c>
      <c r="D330" s="193" t="s">
        <v>596</v>
      </c>
      <c r="E330" s="201"/>
      <c r="F330" s="193" t="s">
        <v>597</v>
      </c>
      <c r="G330" s="193"/>
      <c r="H330" s="185">
        <v>519</v>
      </c>
      <c r="I330" s="363" t="s">
        <v>310</v>
      </c>
      <c r="J330" s="209" t="str">
        <f>INDEX('Policy Characteristics'!D:D,MATCH(PolicyLevers!$C330,'Policy Characteristics'!$C:$C,0))</f>
        <v>Subsidy for Capacity Construction</v>
      </c>
      <c r="K330" s="209" t="str">
        <f>INDEX('Policy Characteristics'!E:E,MATCH(PolicyLevers!$C330,'Policy Characteristics'!$C:$C,0))</f>
        <v>elec capacity construction subsidy</v>
      </c>
      <c r="L330" s="192">
        <f>INDEX('Policy Characteristics'!F:F,MATCH(PolicyLevers!$C330,'Policy Characteristics'!$C:$C,0))</f>
        <v>0</v>
      </c>
      <c r="M330" s="192">
        <f>INDEX('Policy Characteristics'!G:G,MATCH(PolicyLevers!$C330,'Policy Characteristics'!$C:$C,0))</f>
        <v>0.95</v>
      </c>
      <c r="N330" s="253">
        <f>INDEX('Policy Characteristics'!H:H,MATCH(PolicyLevers!$C330,'Policy Characteristics'!$C:$C,0))</f>
        <v>0.01</v>
      </c>
      <c r="O330" s="209" t="str">
        <f>INDEX('Policy Characteristics'!I:I,MATCH(PolicyLevers!$C330,'Policy Characteristics'!$C:$C,0))</f>
        <v>% of construction cost</v>
      </c>
      <c r="P330" s="195" t="str">
        <f>INDEX('Policy Characteristics'!J:J,MATCH(PolicyLevers!$C330,'Policy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Massachusetts does not have a capacity construction subsidy for onshore wind. However, the Investment Tax Credit, a similar program for solar power, covers 30% of system costs through 2019, with declining amounts thereafter.//**Solar PV : ** Massachusetts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Massachusetts does not have a capacity construction subsidy for offshore wind. However, the Investment Tax Credit, a similar program for solar power, covers 30% of system costs through 2019, with declining amounts thereafter.</v>
      </c>
      <c r="Q330" s="209" t="str">
        <f>INDEX('Policy Characteristics'!K:K,MATCH(PolicyLevers!$C330,'Policy Characteristics'!$C:$C,0))</f>
        <v>electricity-sector-main.html#subsidies</v>
      </c>
      <c r="R330" s="193">
        <f>INDEX('Policy Characteristics'!L:L,MATCH(PolicyLevers!$C330,'Policy Characteristics'!$C:$C,0))</f>
        <v>0</v>
      </c>
      <c r="S330" s="213">
        <f>INDEX('Policy Characteristics'!M:M,MATCH(PolicyLevers!$C330,'Policy Characteristics'!$C:$C,0))</f>
        <v>0</v>
      </c>
      <c r="T330" s="193">
        <f>INDEX('Policy Characteristics'!N:N,MATCH(PolicyLevers!$C330,'Policy Characteristics'!$C:$C,0))</f>
        <v>0</v>
      </c>
      <c r="U330" s="184">
        <f>INDEX('Policy Characteristics'!O:O,MATCH(PolicyLevers!$C330,'Policy Characteristics'!$C:$C,0))</f>
        <v>0</v>
      </c>
    </row>
    <row r="331" spans="1:21" s="184" customFormat="1" x14ac:dyDescent="0.25">
      <c r="A331" s="352" t="str">
        <f>INDEX('Policy Characteristics'!A:A,MATCH(PolicyLevers!$C331,'Policy Characteristics'!$C:$C,0))</f>
        <v>Electricity Supply</v>
      </c>
      <c r="B331" s="359" t="str">
        <f>INDEX('Policy Characteristics'!B:B,MATCH(PolicyLevers!$C331,'Policy Characteristics'!$C:$C,0))</f>
        <v>Subsidy for Capacity Construction</v>
      </c>
      <c r="C331" s="209" t="str">
        <f t="shared" si="24"/>
        <v>Perc Subsidy for Elec Capacity Construction</v>
      </c>
      <c r="D331" s="193" t="s">
        <v>598</v>
      </c>
      <c r="E331" s="201"/>
      <c r="F331" s="193" t="s">
        <v>599</v>
      </c>
      <c r="G331" s="193"/>
      <c r="H331" s="185">
        <v>520</v>
      </c>
      <c r="I331" s="363" t="s">
        <v>310</v>
      </c>
      <c r="J331" s="209" t="str">
        <f>INDEX('Policy Characteristics'!D:D,MATCH(PolicyLevers!$C331,'Policy Characteristics'!$C:$C,0))</f>
        <v>Subsidy for Capacity Construction</v>
      </c>
      <c r="K331" s="209" t="str">
        <f>INDEX('Policy Characteristics'!E:E,MATCH(PolicyLevers!$C331,'Policy Characteristics'!$C:$C,0))</f>
        <v>elec capacity construction subsidy</v>
      </c>
      <c r="L331" s="192">
        <f>INDEX('Policy Characteristics'!F:F,MATCH(PolicyLevers!$C331,'Policy Characteristics'!$C:$C,0))</f>
        <v>0</v>
      </c>
      <c r="M331" s="192">
        <f>INDEX('Policy Characteristics'!G:G,MATCH(PolicyLevers!$C331,'Policy Characteristics'!$C:$C,0))</f>
        <v>0.95</v>
      </c>
      <c r="N331" s="253">
        <f>INDEX('Policy Characteristics'!H:H,MATCH(PolicyLevers!$C331,'Policy Characteristics'!$C:$C,0))</f>
        <v>0.01</v>
      </c>
      <c r="O331" s="209" t="str">
        <f>INDEX('Policy Characteristics'!I:I,MATCH(PolicyLevers!$C331,'Policy Characteristics'!$C:$C,0))</f>
        <v>% of construction cost</v>
      </c>
      <c r="P331" s="184" t="str">
        <f>INDEX('Policy Characteristics'!J:J,MATCH(PolicyLevers!$C331,'Policy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Massachusetts does not have a capacity construction subsidy for onshore wind. However, the Investment Tax Credit, a similar program for solar power, covers 30% of system costs through 2019, with declining amounts thereafter.//**Solar PV : ** Massachusetts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Massachusetts does not have a capacity construction subsidy for offshore wind. However, the Investment Tax Credit, a similar program for solar power, covers 30% of system costs through 2019, with declining amounts thereafter.</v>
      </c>
      <c r="Q331" s="209" t="str">
        <f>INDEX('Policy Characteristics'!K:K,MATCH(PolicyLevers!$C331,'Policy Characteristics'!$C:$C,0))</f>
        <v>electricity-sector-main.html#subsidies</v>
      </c>
      <c r="R331" s="193">
        <f>INDEX('Policy Characteristics'!L:L,MATCH(PolicyLevers!$C331,'Policy Characteristics'!$C:$C,0))</f>
        <v>0</v>
      </c>
      <c r="S331" s="213">
        <f>INDEX('Policy Characteristics'!M:M,MATCH(PolicyLevers!$C331,'Policy Characteristics'!$C:$C,0))</f>
        <v>0</v>
      </c>
      <c r="T331" s="193">
        <f>INDEX('Policy Characteristics'!N:N,MATCH(PolicyLevers!$C331,'Policy Characteristics'!$C:$C,0))</f>
        <v>0</v>
      </c>
      <c r="U331" s="184">
        <f>INDEX('Policy Characteristics'!O:O,MATCH(PolicyLevers!$C331,'Policy Characteristics'!$C:$C,0))</f>
        <v>0</v>
      </c>
    </row>
    <row r="332" spans="1:21" s="184" customFormat="1" x14ac:dyDescent="0.25">
      <c r="A332" s="352" t="str">
        <f>INDEX('Policy Characteristics'!A:A,MATCH(PolicyLevers!$C332,'Policy Characteristics'!$C:$C,0))</f>
        <v>Electricity Supply</v>
      </c>
      <c r="B332" s="359" t="str">
        <f>INDEX('Policy Characteristics'!B:B,MATCH(PolicyLevers!$C332,'Policy Characteristics'!$C:$C,0))</f>
        <v>Subsidy for Capacity Construction</v>
      </c>
      <c r="C332" s="209" t="str">
        <f t="shared" si="24"/>
        <v>Perc Subsidy for Elec Capacity Construction</v>
      </c>
      <c r="D332" s="193" t="s">
        <v>600</v>
      </c>
      <c r="E332" s="201"/>
      <c r="F332" s="193" t="s">
        <v>601</v>
      </c>
      <c r="G332" s="193"/>
      <c r="H332" s="185">
        <v>521</v>
      </c>
      <c r="I332" s="363" t="s">
        <v>310</v>
      </c>
      <c r="J332" s="209" t="str">
        <f>INDEX('Policy Characteristics'!D:D,MATCH(PolicyLevers!$C332,'Policy Characteristics'!$C:$C,0))</f>
        <v>Subsidy for Capacity Construction</v>
      </c>
      <c r="K332" s="209" t="str">
        <f>INDEX('Policy Characteristics'!E:E,MATCH(PolicyLevers!$C332,'Policy Characteristics'!$C:$C,0))</f>
        <v>elec capacity construction subsidy</v>
      </c>
      <c r="L332" s="192">
        <f>INDEX('Policy Characteristics'!F:F,MATCH(PolicyLevers!$C332,'Policy Characteristics'!$C:$C,0))</f>
        <v>0</v>
      </c>
      <c r="M332" s="192">
        <f>INDEX('Policy Characteristics'!G:G,MATCH(PolicyLevers!$C332,'Policy Characteristics'!$C:$C,0))</f>
        <v>0.95</v>
      </c>
      <c r="N332" s="253">
        <f>INDEX('Policy Characteristics'!H:H,MATCH(PolicyLevers!$C332,'Policy Characteristics'!$C:$C,0))</f>
        <v>0.01</v>
      </c>
      <c r="O332" s="209" t="str">
        <f>INDEX('Policy Characteristics'!I:I,MATCH(PolicyLevers!$C332,'Policy Characteristics'!$C:$C,0))</f>
        <v>% of construction cost</v>
      </c>
      <c r="P332" s="188" t="str">
        <f>INDEX('Policy Characteristics'!J:J,MATCH(PolicyLevers!$C332,'Policy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Massachusetts does not have a capacity construction subsidy for onshore wind. However, the Investment Tax Credit, a similar program for solar power, covers 30% of system costs through 2019, with declining amounts thereafter.//**Solar PV : ** Massachusetts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Massachusetts does not have a capacity construction subsidy for offshore wind. However, the Investment Tax Credit, a similar program for solar power, covers 30% of system costs through 2019, with declining amounts thereafter.</v>
      </c>
      <c r="Q332" s="209" t="str">
        <f>INDEX('Policy Characteristics'!K:K,MATCH(PolicyLevers!$C332,'Policy Characteristics'!$C:$C,0))</f>
        <v>electricity-sector-main.html#subsidies</v>
      </c>
      <c r="R332" s="193">
        <f>INDEX('Policy Characteristics'!L:L,MATCH(PolicyLevers!$C332,'Policy Characteristics'!$C:$C,0))</f>
        <v>0</v>
      </c>
      <c r="S332" s="213">
        <f>INDEX('Policy Characteristics'!M:M,MATCH(PolicyLevers!$C332,'Policy Characteristics'!$C:$C,0))</f>
        <v>0</v>
      </c>
      <c r="T332" s="193">
        <f>INDEX('Policy Characteristics'!N:N,MATCH(PolicyLevers!$C332,'Policy Characteristics'!$C:$C,0))</f>
        <v>0</v>
      </c>
      <c r="U332" s="184">
        <f>INDEX('Policy Characteristics'!O:O,MATCH(PolicyLevers!$C332,'Policy Characteristics'!$C:$C,0))</f>
        <v>0</v>
      </c>
    </row>
    <row r="333" spans="1:21" s="184" customFormat="1" x14ac:dyDescent="0.25">
      <c r="A333" s="352" t="str">
        <f>INDEX('Policy Characteristics'!A:A,MATCH(PolicyLevers!$C333,'Policy Characteristics'!$C:$C,0))</f>
        <v>Electricity Supply</v>
      </c>
      <c r="B333" s="359" t="str">
        <f>INDEX('Policy Characteristics'!B:B,MATCH(PolicyLevers!$C333,'Policy Characteristics'!$C:$C,0))</f>
        <v>Subsidy for Capacity Construction</v>
      </c>
      <c r="C333" s="209" t="str">
        <f t="shared" si="24"/>
        <v>Perc Subsidy for Elec Capacity Construction</v>
      </c>
      <c r="D333" s="193" t="s">
        <v>608</v>
      </c>
      <c r="E333" s="201"/>
      <c r="F333" s="193" t="s">
        <v>609</v>
      </c>
      <c r="G333" s="193"/>
      <c r="H333" s="185">
        <v>694</v>
      </c>
      <c r="I333" s="363" t="s">
        <v>332</v>
      </c>
      <c r="J333" s="209" t="str">
        <f>INDEX('Policy Characteristics'!D:D,MATCH(PolicyLevers!$C333,'Policy Characteristics'!$C:$C,0))</f>
        <v>Subsidy for Capacity Construction</v>
      </c>
      <c r="K333" s="209" t="str">
        <f>INDEX('Policy Characteristics'!E:E,MATCH(PolicyLevers!$C333,'Policy Characteristics'!$C:$C,0))</f>
        <v>elec capacity construction subsidy</v>
      </c>
      <c r="L333" s="192">
        <f>INDEX('Policy Characteristics'!F:F,MATCH(PolicyLevers!$C333,'Policy Characteristics'!$C:$C,0))</f>
        <v>0</v>
      </c>
      <c r="M333" s="192">
        <f>INDEX('Policy Characteristics'!G:G,MATCH(PolicyLevers!$C333,'Policy Characteristics'!$C:$C,0))</f>
        <v>0.95</v>
      </c>
      <c r="N333" s="253">
        <f>INDEX('Policy Characteristics'!H:H,MATCH(PolicyLevers!$C333,'Policy Characteristics'!$C:$C,0))</f>
        <v>0.01</v>
      </c>
      <c r="O333" s="209" t="str">
        <f>INDEX('Policy Characteristics'!I:I,MATCH(PolicyLevers!$C333,'Policy Characteristics'!$C:$C,0))</f>
        <v>% of construction cost</v>
      </c>
      <c r="P333" s="188" t="str">
        <f>INDEX('Policy Characteristics'!J:J,MATCH(PolicyLevers!$C333,'Policy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Massachusetts does not have a capacity construction subsidy for onshore wind. However, the Investment Tax Credit, a similar program for solar power, covers 30% of system costs through 2019, with declining amounts thereafter.//**Solar PV : ** Massachusetts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Massachusetts does not have a capacity construction subsidy for offshore wind. However, the Investment Tax Credit, a similar program for solar power, covers 30% of system costs through 2019, with declining amounts thereafter.</v>
      </c>
      <c r="Q333" s="209" t="str">
        <f>INDEX('Policy Characteristics'!K:K,MATCH(PolicyLevers!$C333,'Policy Characteristics'!$C:$C,0))</f>
        <v>electricity-sector-main.html#subsidies</v>
      </c>
      <c r="R333" s="193">
        <f>INDEX('Policy Characteristics'!L:L,MATCH(PolicyLevers!$C333,'Policy Characteristics'!$C:$C,0))</f>
        <v>0</v>
      </c>
      <c r="S333" s="214">
        <f>INDEX('Policy Characteristics'!M:M,MATCH(PolicyLevers!$C333,'Policy Characteristics'!$C:$C,0))</f>
        <v>0</v>
      </c>
      <c r="T333" s="193">
        <f>INDEX('Policy Characteristics'!N:N,MATCH(PolicyLevers!$C333,'Policy Characteristics'!$C:$C,0))</f>
        <v>0</v>
      </c>
      <c r="U333" s="184">
        <f>INDEX('Policy Characteristics'!O:O,MATCH(PolicyLevers!$C333,'Policy Characteristics'!$C:$C,0))</f>
        <v>0</v>
      </c>
    </row>
    <row r="334" spans="1:21" s="184" customFormat="1" x14ac:dyDescent="0.25">
      <c r="A334" s="352" t="str">
        <f>INDEX('Policy Characteristics'!A:A,MATCH(PolicyLevers!$C334,'Policy Characteristics'!$C:$C,0))</f>
        <v>Electricity Supply</v>
      </c>
      <c r="B334" s="359" t="str">
        <f>INDEX('Policy Characteristics'!B:B,MATCH(PolicyLevers!$C334,'Policy Characteristics'!$C:$C,0))</f>
        <v>Subsidy for Capacity Construction</v>
      </c>
      <c r="C334" s="209" t="str">
        <f t="shared" si="24"/>
        <v>Perc Subsidy for Elec Capacity Construction</v>
      </c>
      <c r="D334" s="193" t="s">
        <v>611</v>
      </c>
      <c r="E334" s="201"/>
      <c r="F334" s="193" t="s">
        <v>612</v>
      </c>
      <c r="G334" s="193"/>
      <c r="H334" s="185">
        <v>522</v>
      </c>
      <c r="I334" s="363" t="s">
        <v>310</v>
      </c>
      <c r="J334" s="209" t="str">
        <f>INDEX('Policy Characteristics'!D:D,MATCH(PolicyLevers!$C334,'Policy Characteristics'!$C:$C,0))</f>
        <v>Subsidy for Capacity Construction</v>
      </c>
      <c r="K334" s="209" t="str">
        <f>INDEX('Policy Characteristics'!E:E,MATCH(PolicyLevers!$C334,'Policy Characteristics'!$C:$C,0))</f>
        <v>elec capacity construction subsidy</v>
      </c>
      <c r="L334" s="192">
        <f>INDEX('Policy Characteristics'!F:F,MATCH(PolicyLevers!$C334,'Policy Characteristics'!$C:$C,0))</f>
        <v>0</v>
      </c>
      <c r="M334" s="192">
        <f>INDEX('Policy Characteristics'!G:G,MATCH(PolicyLevers!$C334,'Policy Characteristics'!$C:$C,0))</f>
        <v>0.95</v>
      </c>
      <c r="N334" s="253">
        <f>INDEX('Policy Characteristics'!H:H,MATCH(PolicyLevers!$C334,'Policy Characteristics'!$C:$C,0))</f>
        <v>0.01</v>
      </c>
      <c r="O334" s="209" t="str">
        <f>INDEX('Policy Characteristics'!I:I,MATCH(PolicyLevers!$C334,'Policy Characteristics'!$C:$C,0))</f>
        <v>% of construction cost</v>
      </c>
      <c r="P334" s="195" t="str">
        <f>INDEX('Policy Characteristics'!J:J,MATCH(PolicyLevers!$C334,'Policy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Massachusetts does not have a capacity construction subsidy for onshore wind. However, the Investment Tax Credit, a similar program for solar power, covers 30% of system costs through 2019, with declining amounts thereafter.//**Solar PV : ** Massachusetts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Massachusetts does not have a capacity construction subsidy for offshore wind. However, the Investment Tax Credit, a similar program for solar power, covers 30% of system costs through 2019, with declining amounts thereafter.</v>
      </c>
      <c r="Q334" s="209" t="str">
        <f>INDEX('Policy Characteristics'!K:K,MATCH(PolicyLevers!$C334,'Policy Characteristics'!$C:$C,0))</f>
        <v>electricity-sector-main.html#subsidies</v>
      </c>
      <c r="R334" s="193">
        <f>INDEX('Policy Characteristics'!L:L,MATCH(PolicyLevers!$C334,'Policy Characteristics'!$C:$C,0))</f>
        <v>0</v>
      </c>
      <c r="S334" s="213">
        <f>INDEX('Policy Characteristics'!M:M,MATCH(PolicyLevers!$C334,'Policy Characteristics'!$C:$C,0))</f>
        <v>0</v>
      </c>
      <c r="T334" s="193">
        <f>INDEX('Policy Characteristics'!N:N,MATCH(PolicyLevers!$C334,'Policy Characteristics'!$C:$C,0))</f>
        <v>0</v>
      </c>
      <c r="U334" s="184">
        <f>INDEX('Policy Characteristics'!O:O,MATCH(PolicyLevers!$C334,'Policy Characteristics'!$C:$C,0))</f>
        <v>0</v>
      </c>
    </row>
    <row r="335" spans="1:21" s="184" customFormat="1" x14ac:dyDescent="0.25">
      <c r="A335" s="352" t="str">
        <f>INDEX('Policy Characteristics'!A:A,MATCH(PolicyLevers!$C335,'Policy Characteristics'!$C:$C,0))</f>
        <v>Electricity Supply</v>
      </c>
      <c r="B335" s="359" t="str">
        <f>INDEX('Policy Characteristics'!B:B,MATCH(PolicyLevers!$C335,'Policy Characteristics'!$C:$C,0))</f>
        <v>Subsidy for Capacity Construction</v>
      </c>
      <c r="C335" s="209" t="str">
        <f t="shared" si="24"/>
        <v>Perc Subsidy for Elec Capacity Construction</v>
      </c>
      <c r="D335" s="193" t="s">
        <v>613</v>
      </c>
      <c r="E335" s="186"/>
      <c r="F335" s="193" t="s">
        <v>614</v>
      </c>
      <c r="G335" s="193"/>
      <c r="H335" s="185">
        <v>695</v>
      </c>
      <c r="I335" s="363" t="s">
        <v>332</v>
      </c>
      <c r="J335" s="209" t="str">
        <f>INDEX('Policy Characteristics'!D:D,MATCH(PolicyLevers!$C335,'Policy Characteristics'!$C:$C,0))</f>
        <v>Subsidy for Capacity Construction</v>
      </c>
      <c r="K335" s="209" t="str">
        <f>INDEX('Policy Characteristics'!E:E,MATCH(PolicyLevers!$C335,'Policy Characteristics'!$C:$C,0))</f>
        <v>elec capacity construction subsidy</v>
      </c>
      <c r="L335" s="192">
        <f>INDEX('Policy Characteristics'!F:F,MATCH(PolicyLevers!$C335,'Policy Characteristics'!$C:$C,0))</f>
        <v>0</v>
      </c>
      <c r="M335" s="192">
        <f>INDEX('Policy Characteristics'!G:G,MATCH(PolicyLevers!$C335,'Policy Characteristics'!$C:$C,0))</f>
        <v>0.95</v>
      </c>
      <c r="N335" s="253">
        <f>INDEX('Policy Characteristics'!H:H,MATCH(PolicyLevers!$C335,'Policy Characteristics'!$C:$C,0))</f>
        <v>0.01</v>
      </c>
      <c r="O335" s="209" t="str">
        <f>INDEX('Policy Characteristics'!I:I,MATCH(PolicyLevers!$C335,'Policy Characteristics'!$C:$C,0))</f>
        <v>% of construction cost</v>
      </c>
      <c r="P335" s="188" t="str">
        <f>INDEX('Policy Characteristics'!J:J,MATCH(PolicyLevers!$C335,'Policy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Massachusetts does not have a capacity construction subsidy for onshore wind. However, the Investment Tax Credit, a similar program for solar power, covers 30% of system costs through 2019, with declining amounts thereafter.//**Solar PV : ** Massachusetts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Massachusetts does not have a capacity construction subsidy for offshore wind. However, the Investment Tax Credit, a similar program for solar power, covers 30% of system costs through 2019, with declining amounts thereafter.</v>
      </c>
      <c r="Q335" s="209" t="str">
        <f>INDEX('Policy Characteristics'!K:K,MATCH(PolicyLevers!$C335,'Policy Characteristics'!$C:$C,0))</f>
        <v>electricity-sector-main.html#subsidies</v>
      </c>
      <c r="R335" s="193">
        <f>INDEX('Policy Characteristics'!L:L,MATCH(PolicyLevers!$C335,'Policy Characteristics'!$C:$C,0))</f>
        <v>0</v>
      </c>
      <c r="S335" s="214">
        <f>INDEX('Policy Characteristics'!M:M,MATCH(PolicyLevers!$C335,'Policy Characteristics'!$C:$C,0))</f>
        <v>0</v>
      </c>
      <c r="T335" s="193">
        <f>INDEX('Policy Characteristics'!N:N,MATCH(PolicyLevers!$C335,'Policy Characteristics'!$C:$C,0))</f>
        <v>0</v>
      </c>
      <c r="U335" s="184">
        <f>INDEX('Policy Characteristics'!O:O,MATCH(PolicyLevers!$C335,'Policy Characteristics'!$C:$C,0))</f>
        <v>0</v>
      </c>
    </row>
    <row r="336" spans="1:21" s="184" customFormat="1" x14ac:dyDescent="0.25">
      <c r="A336" s="352" t="str">
        <f>INDEX('Policy Characteristics'!A:A,MATCH(PolicyLevers!$C336,'Policy Characteristics'!$C:$C,0))</f>
        <v>Electricity Supply</v>
      </c>
      <c r="B336" s="359" t="str">
        <f>INDEX('Policy Characteristics'!B:B,MATCH(PolicyLevers!$C336,'Policy Characteristics'!$C:$C,0))</f>
        <v>Subsidy for Capacity Construction</v>
      </c>
      <c r="C336" s="209" t="str">
        <f t="shared" si="24"/>
        <v>Perc Subsidy for Elec Capacity Construction</v>
      </c>
      <c r="D336" s="193" t="s">
        <v>615</v>
      </c>
      <c r="E336" s="186"/>
      <c r="F336" s="193" t="s">
        <v>616</v>
      </c>
      <c r="G336" s="193"/>
      <c r="H336" s="185">
        <v>696</v>
      </c>
      <c r="I336" s="363" t="s">
        <v>332</v>
      </c>
      <c r="J336" s="209" t="str">
        <f>INDEX('Policy Characteristics'!D:D,MATCH(PolicyLevers!$C336,'Policy Characteristics'!$C:$C,0))</f>
        <v>Subsidy for Capacity Construction</v>
      </c>
      <c r="K336" s="209" t="str">
        <f>INDEX('Policy Characteristics'!E:E,MATCH(PolicyLevers!$C336,'Policy Characteristics'!$C:$C,0))</f>
        <v>elec capacity construction subsidy</v>
      </c>
      <c r="L336" s="192">
        <f>INDEX('Policy Characteristics'!F:F,MATCH(PolicyLevers!$C336,'Policy Characteristics'!$C:$C,0))</f>
        <v>0</v>
      </c>
      <c r="M336" s="192">
        <f>INDEX('Policy Characteristics'!G:G,MATCH(PolicyLevers!$C336,'Policy Characteristics'!$C:$C,0))</f>
        <v>0.95</v>
      </c>
      <c r="N336" s="253">
        <f>INDEX('Policy Characteristics'!H:H,MATCH(PolicyLevers!$C336,'Policy Characteristics'!$C:$C,0))</f>
        <v>0.01</v>
      </c>
      <c r="O336" s="209" t="str">
        <f>INDEX('Policy Characteristics'!I:I,MATCH(PolicyLevers!$C336,'Policy Characteristics'!$C:$C,0))</f>
        <v>% of construction cost</v>
      </c>
      <c r="P336" s="188" t="str">
        <f>INDEX('Policy Characteristics'!J:J,MATCH(PolicyLevers!$C336,'Policy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Massachusetts does not have a capacity construction subsidy for onshore wind. However, the Investment Tax Credit, a similar program for solar power, covers 30% of system costs through 2019, with declining amounts thereafter.//**Solar PV : ** Massachusetts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Massachusetts does not have a capacity construction subsidy for offshore wind. However, the Investment Tax Credit, a similar program for solar power, covers 30% of system costs through 2019, with declining amounts thereafter.</v>
      </c>
      <c r="Q336" s="209" t="str">
        <f>INDEX('Policy Characteristics'!K:K,MATCH(PolicyLevers!$C336,'Policy Characteristics'!$C:$C,0))</f>
        <v>electricity-sector-main.html#subsidies</v>
      </c>
      <c r="R336" s="193">
        <f>INDEX('Policy Characteristics'!L:L,MATCH(PolicyLevers!$C336,'Policy Characteristics'!$C:$C,0))</f>
        <v>0</v>
      </c>
      <c r="S336" s="214">
        <f>INDEX('Policy Characteristics'!M:M,MATCH(PolicyLevers!$C336,'Policy Characteristics'!$C:$C,0))</f>
        <v>0</v>
      </c>
      <c r="T336" s="193">
        <f>INDEX('Policy Characteristics'!N:N,MATCH(PolicyLevers!$C336,'Policy Characteristics'!$C:$C,0))</f>
        <v>0</v>
      </c>
      <c r="U336" s="184">
        <f>INDEX('Policy Characteristics'!O:O,MATCH(PolicyLevers!$C336,'Policy Characteristics'!$C:$C,0))</f>
        <v>0</v>
      </c>
    </row>
    <row r="337" spans="1:21" s="184" customFormat="1" x14ac:dyDescent="0.25">
      <c r="A337" s="352" t="str">
        <f>INDEX('Policy Characteristics'!A:A,MATCH(PolicyLevers!$C337,'Policy Characteristics'!$C:$C,0))</f>
        <v>Electricity Supply</v>
      </c>
      <c r="B337" s="359" t="str">
        <f>INDEX('Policy Characteristics'!B:B,MATCH(PolicyLevers!$C337,'Policy Characteristics'!$C:$C,0))</f>
        <v>Subsidy for Capacity Construction</v>
      </c>
      <c r="C337" s="209" t="str">
        <f t="shared" si="24"/>
        <v>Perc Subsidy for Elec Capacity Construction</v>
      </c>
      <c r="D337" s="193" t="s">
        <v>617</v>
      </c>
      <c r="E337" s="186"/>
      <c r="F337" s="193" t="s">
        <v>618</v>
      </c>
      <c r="G337" s="193"/>
      <c r="H337" s="185">
        <v>697</v>
      </c>
      <c r="I337" s="363" t="s">
        <v>332</v>
      </c>
      <c r="J337" s="209" t="str">
        <f>INDEX('Policy Characteristics'!D:D,MATCH(PolicyLevers!$C337,'Policy Characteristics'!$C:$C,0))</f>
        <v>Subsidy for Capacity Construction</v>
      </c>
      <c r="K337" s="209" t="str">
        <f>INDEX('Policy Characteristics'!E:E,MATCH(PolicyLevers!$C337,'Policy Characteristics'!$C:$C,0))</f>
        <v>elec capacity construction subsidy</v>
      </c>
      <c r="L337" s="192">
        <f>INDEX('Policy Characteristics'!F:F,MATCH(PolicyLevers!$C337,'Policy Characteristics'!$C:$C,0))</f>
        <v>0</v>
      </c>
      <c r="M337" s="192">
        <f>INDEX('Policy Characteristics'!G:G,MATCH(PolicyLevers!$C337,'Policy Characteristics'!$C:$C,0))</f>
        <v>0.95</v>
      </c>
      <c r="N337" s="253">
        <f>INDEX('Policy Characteristics'!H:H,MATCH(PolicyLevers!$C337,'Policy Characteristics'!$C:$C,0))</f>
        <v>0.01</v>
      </c>
      <c r="O337" s="209" t="str">
        <f>INDEX('Policy Characteristics'!I:I,MATCH(PolicyLevers!$C337,'Policy Characteristics'!$C:$C,0))</f>
        <v>% of construction cost</v>
      </c>
      <c r="P337" s="188" t="str">
        <f>INDEX('Policy Characteristics'!J:J,MATCH(PolicyLevers!$C337,'Policy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Massachusetts does not have a capacity construction subsidy for onshore wind. However, the Investment Tax Credit, a similar program for solar power, covers 30% of system costs through 2019, with declining amounts thereafter.//**Solar PV : ** Massachusetts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Massachusetts does not have a capacity construction subsidy for offshore wind. However, the Investment Tax Credit, a similar program for solar power, covers 30% of system costs through 2019, with declining amounts thereafter.</v>
      </c>
      <c r="Q337" s="209" t="str">
        <f>INDEX('Policy Characteristics'!K:K,MATCH(PolicyLevers!$C337,'Policy Characteristics'!$C:$C,0))</f>
        <v>electricity-sector-main.html#subsidies</v>
      </c>
      <c r="R337" s="193">
        <f>INDEX('Policy Characteristics'!L:L,MATCH(PolicyLevers!$C337,'Policy Characteristics'!$C:$C,0))</f>
        <v>0</v>
      </c>
      <c r="S337" s="214">
        <f>INDEX('Policy Characteristics'!M:M,MATCH(PolicyLevers!$C337,'Policy Characteristics'!$C:$C,0))</f>
        <v>0</v>
      </c>
      <c r="T337" s="193">
        <f>INDEX('Policy Characteristics'!N:N,MATCH(PolicyLevers!$C337,'Policy Characteristics'!$C:$C,0))</f>
        <v>0</v>
      </c>
      <c r="U337" s="184">
        <f>INDEX('Policy Characteristics'!O:O,MATCH(PolicyLevers!$C337,'Policy Characteristics'!$C:$C,0))</f>
        <v>0</v>
      </c>
    </row>
    <row r="338" spans="1:21" s="191" customFormat="1" x14ac:dyDescent="0.25">
      <c r="A338" s="352" t="str">
        <f>INDEX('Policy Characteristics'!A:A,MATCH(PolicyLevers!$C338,'Policy Characteristics'!$C:$C,0))</f>
        <v>Electricity Supply</v>
      </c>
      <c r="B338" s="357" t="str">
        <f>INDEX('Policy Characteristics'!B:B,MATCH(PolicyLevers!$C338,'Policy Characteristics'!$C:$C,0))</f>
        <v>Subsidy for Electricity Production</v>
      </c>
      <c r="C338" s="183" t="s">
        <v>748</v>
      </c>
      <c r="D338" s="186" t="s">
        <v>578</v>
      </c>
      <c r="E338" s="186"/>
      <c r="F338" s="193" t="s">
        <v>579</v>
      </c>
      <c r="G338" s="186"/>
      <c r="H338" s="185">
        <v>698</v>
      </c>
      <c r="I338" s="363" t="s">
        <v>332</v>
      </c>
      <c r="J338" s="183" t="str">
        <f>INDEX('Policy Characteristics'!D:D,MATCH(PolicyLevers!$C338,'Policy Characteristics'!$C:$C,0))</f>
        <v>Subsidy for Electricity Production</v>
      </c>
      <c r="K338" s="183" t="str">
        <f>INDEX('Policy Characteristics'!E:E,MATCH(PolicyLevers!$C338,'Policy Characteristics'!$C:$C,0))</f>
        <v>elec generation subsidy</v>
      </c>
      <c r="L338" s="183">
        <f>INDEX('Policy Characteristics'!F:F,MATCH(PolicyLevers!$C338,'Policy Characteristics'!$C:$C,0))</f>
        <v>0</v>
      </c>
      <c r="M338" s="183">
        <f>INDEX('Policy Characteristics'!G:G,MATCH(PolicyLevers!$C338,'Policy Characteristics'!$C:$C,0))</f>
        <v>60</v>
      </c>
      <c r="N338" s="183">
        <f>INDEX('Policy Characteristics'!H:H,MATCH(PolicyLevers!$C338,'Policy Characteristics'!$C:$C,0))</f>
        <v>1</v>
      </c>
      <c r="O338" s="186" t="str">
        <f>INDEX('Policy Characteristics'!I:I,MATCH(PolicyLevers!$C338,'Policy Characteristics'!$C:$C,0))</f>
        <v>$/MWh</v>
      </c>
      <c r="P338" s="188" t="str">
        <f>INDEX('Policy Characteristics'!J:J,MATCH(PolicyLevers!$C338,'Policy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38" s="201" t="str">
        <f>INDEX('Policy Characteristics'!K:K,MATCH(PolicyLevers!$C338,'Policy Characteristics'!$C:$C,0))</f>
        <v>electricity-sector-main.html#subsidies</v>
      </c>
      <c r="R338" s="193" t="str">
        <f>INDEX('Policy Characteristics'!L:L,MATCH(PolicyLevers!$C338,'Policy Characteristics'!$C:$C,0))</f>
        <v>subsidy-for-electricity-production.html</v>
      </c>
      <c r="S338" s="214" t="str">
        <f>INDEX('Policy Characteristics'!M:M,MATCH(PolicyLevers!$C338,'Policy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38" s="201">
        <f>INDEX('Policy Characteristics'!N:N,MATCH(PolicyLevers!$C338,'Policy Characteristics'!$C:$C,0))</f>
        <v>0</v>
      </c>
      <c r="U338" s="191">
        <f>INDEX('Policy Characteristics'!O:O,MATCH(PolicyLevers!$C338,'Policy Characteristics'!$C:$C,0))</f>
        <v>0</v>
      </c>
    </row>
    <row r="339" spans="1:21" s="191" customFormat="1" x14ac:dyDescent="0.25">
      <c r="A339" s="352" t="str">
        <f>INDEX('Policy Characteristics'!A:A,MATCH(PolicyLevers!$C339,'Policy Characteristics'!$C:$C,0))</f>
        <v>Electricity Supply</v>
      </c>
      <c r="B339" s="356" t="str">
        <f>INDEX('Policy Characteristics'!B:B,MATCH(PolicyLevers!$C339,'Policy Characteristics'!$C:$C,0))</f>
        <v>Subsidy for Electricity Production</v>
      </c>
      <c r="C339" s="191" t="str">
        <f t="shared" ref="C339:C350" si="25">C$338</f>
        <v>Subsidy for Elec Production by Fuel</v>
      </c>
      <c r="D339" s="193" t="s">
        <v>740</v>
      </c>
      <c r="E339" s="201"/>
      <c r="F339" s="193" t="s">
        <v>741</v>
      </c>
      <c r="G339" s="201"/>
      <c r="H339" s="185">
        <v>699</v>
      </c>
      <c r="I339" s="363" t="s">
        <v>332</v>
      </c>
      <c r="J339" s="191" t="str">
        <f>INDEX('Policy Characteristics'!D:D,MATCH(PolicyLevers!$C339,'Policy Characteristics'!$C:$C,0))</f>
        <v>Subsidy for Electricity Production</v>
      </c>
      <c r="K339" s="191" t="str">
        <f>INDEX('Policy Characteristics'!E:E,MATCH(PolicyLevers!$C339,'Policy Characteristics'!$C:$C,0))</f>
        <v>elec generation subsidy</v>
      </c>
      <c r="L339" s="191">
        <f>INDEX('Policy Characteristics'!F:F,MATCH(PolicyLevers!$C339,'Policy Characteristics'!$C:$C,0))</f>
        <v>0</v>
      </c>
      <c r="M339" s="191">
        <f>INDEX('Policy Characteristics'!G:G,MATCH(PolicyLevers!$C339,'Policy Characteristics'!$C:$C,0))</f>
        <v>60</v>
      </c>
      <c r="N339" s="191">
        <f>INDEX('Policy Characteristics'!H:H,MATCH(PolicyLevers!$C339,'Policy Characteristics'!$C:$C,0))</f>
        <v>1</v>
      </c>
      <c r="O339" s="201" t="str">
        <f>INDEX('Policy Characteristics'!I:I,MATCH(PolicyLevers!$C339,'Policy Characteristics'!$C:$C,0))</f>
        <v>$/MWh</v>
      </c>
      <c r="P339" s="188" t="str">
        <f>INDEX('Policy Characteristics'!J:J,MATCH(PolicyLevers!$C339,'Policy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39" s="201" t="str">
        <f>INDEX('Policy Characteristics'!K:K,MATCH(PolicyLevers!$C339,'Policy Characteristics'!$C:$C,0))</f>
        <v>electricity-sector-main.html#subsidies</v>
      </c>
      <c r="R339" s="193" t="str">
        <f>INDEX('Policy Characteristics'!L:L,MATCH(PolicyLevers!$C339,'Policy Characteristics'!$C:$C,0))</f>
        <v>subsidy-for-electricity-production.html</v>
      </c>
      <c r="S339" s="214" t="str">
        <f>INDEX('Policy Characteristics'!M:M,MATCH(PolicyLevers!$C339,'Policy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39" s="201">
        <f>INDEX('Policy Characteristics'!N:N,MATCH(PolicyLevers!$C339,'Policy Characteristics'!$C:$C,0))</f>
        <v>0</v>
      </c>
      <c r="U339" s="191">
        <f>INDEX('Policy Characteristics'!O:O,MATCH(PolicyLevers!$C339,'Policy Characteristics'!$C:$C,0))</f>
        <v>0</v>
      </c>
    </row>
    <row r="340" spans="1:21" s="191" customFormat="1" x14ac:dyDescent="0.25">
      <c r="A340" s="352" t="str">
        <f>INDEX('Policy Characteristics'!A:A,MATCH(PolicyLevers!$C340,'Policy Characteristics'!$C:$C,0))</f>
        <v>Electricity Supply</v>
      </c>
      <c r="B340" s="356" t="str">
        <f>INDEX('Policy Characteristics'!B:B,MATCH(PolicyLevers!$C340,'Policy Characteristics'!$C:$C,0))</f>
        <v>Subsidy for Electricity Production</v>
      </c>
      <c r="C340" s="191" t="str">
        <f t="shared" si="25"/>
        <v>Subsidy for Elec Production by Fuel</v>
      </c>
      <c r="D340" s="193" t="s">
        <v>588</v>
      </c>
      <c r="E340" s="201"/>
      <c r="F340" s="193" t="s">
        <v>589</v>
      </c>
      <c r="G340" s="201"/>
      <c r="H340" s="43">
        <v>37</v>
      </c>
      <c r="I340" s="363" t="s">
        <v>310</v>
      </c>
      <c r="J340" s="191" t="str">
        <f>INDEX('Policy Characteristics'!D:D,MATCH(PolicyLevers!$C340,'Policy Characteristics'!$C:$C,0))</f>
        <v>Subsidy for Electricity Production</v>
      </c>
      <c r="K340" s="191" t="str">
        <f>INDEX('Policy Characteristics'!E:E,MATCH(PolicyLevers!$C340,'Policy Characteristics'!$C:$C,0))</f>
        <v>elec generation subsidy</v>
      </c>
      <c r="L340" s="184">
        <f>INDEX('Policy Characteristics'!F:F,MATCH(PolicyLevers!$C340,'Policy Characteristics'!$C:$C,0))</f>
        <v>0</v>
      </c>
      <c r="M340" s="184">
        <f>INDEX('Policy Characteristics'!G:G,MATCH(PolicyLevers!$C340,'Policy Characteristics'!$C:$C,0))</f>
        <v>60</v>
      </c>
      <c r="N340" s="184">
        <f>INDEX('Policy Characteristics'!H:H,MATCH(PolicyLevers!$C340,'Policy Characteristics'!$C:$C,0))</f>
        <v>1</v>
      </c>
      <c r="O340" s="233" t="str">
        <f>INDEX('Policy Characteristics'!I:I,MATCH(PolicyLevers!$C340,'Policy Characteristics'!$C:$C,0))</f>
        <v>$/MWh</v>
      </c>
      <c r="P340" s="220" t="str">
        <f>INDEX('Policy Characteristics'!J:J,MATCH(PolicyLevers!$C340,'Policy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0" s="186" t="str">
        <f>INDEX('Policy Characteristics'!K:K,MATCH(PolicyLevers!$C340,'Policy Characteristics'!$C:$C,0))</f>
        <v>electricity-sector-main.html#subsidies</v>
      </c>
      <c r="R340" s="193" t="str">
        <f>INDEX('Policy Characteristics'!L:L,MATCH(PolicyLevers!$C340,'Policy Characteristics'!$C:$C,0))</f>
        <v>subsidy-for-electricity-production.html</v>
      </c>
      <c r="S340" s="207" t="str">
        <f>INDEX('Policy Characteristics'!M:M,MATCH(PolicyLevers!$C340,'Policy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0" s="186">
        <f>INDEX('Policy Characteristics'!N:N,MATCH(PolicyLevers!$C340,'Policy Characteristics'!$C:$C,0))</f>
        <v>0</v>
      </c>
      <c r="U340" s="191">
        <f>INDEX('Policy Characteristics'!O:O,MATCH(PolicyLevers!$C340,'Policy Characteristics'!$C:$C,0))</f>
        <v>0</v>
      </c>
    </row>
    <row r="341" spans="1:21" s="191" customFormat="1" x14ac:dyDescent="0.25">
      <c r="A341" s="352" t="str">
        <f>INDEX('Policy Characteristics'!A:A,MATCH(PolicyLevers!$C341,'Policy Characteristics'!$C:$C,0))</f>
        <v>Electricity Supply</v>
      </c>
      <c r="B341" s="356" t="str">
        <f>INDEX('Policy Characteristics'!B:B,MATCH(PolicyLevers!$C341,'Policy Characteristics'!$C:$C,0))</f>
        <v>Subsidy for Electricity Production</v>
      </c>
      <c r="C341" s="191" t="str">
        <f t="shared" si="25"/>
        <v>Subsidy for Elec Production by Fuel</v>
      </c>
      <c r="D341" s="193" t="s">
        <v>591</v>
      </c>
      <c r="E341" s="201"/>
      <c r="F341" s="193" t="s">
        <v>592</v>
      </c>
      <c r="G341" s="201"/>
      <c r="H341" s="43">
        <v>700</v>
      </c>
      <c r="I341" s="363" t="s">
        <v>332</v>
      </c>
      <c r="J341" s="191" t="str">
        <f>INDEX('Policy Characteristics'!D:D,MATCH(PolicyLevers!$C341,'Policy Characteristics'!$C:$C,0))</f>
        <v>Subsidy for Electricity Production</v>
      </c>
      <c r="K341" s="191" t="str">
        <f>INDEX('Policy Characteristics'!E:E,MATCH(PolicyLevers!$C341,'Policy Characteristics'!$C:$C,0))</f>
        <v>elec generation subsidy</v>
      </c>
      <c r="L341" s="191">
        <f>INDEX('Policy Characteristics'!F:F,MATCH(PolicyLevers!$C341,'Policy Characteristics'!$C:$C,0))</f>
        <v>0</v>
      </c>
      <c r="M341" s="191">
        <f>INDEX('Policy Characteristics'!G:G,MATCH(PolicyLevers!$C341,'Policy Characteristics'!$C:$C,0))</f>
        <v>60</v>
      </c>
      <c r="N341" s="191">
        <f>INDEX('Policy Characteristics'!H:H,MATCH(PolicyLevers!$C341,'Policy Characteristics'!$C:$C,0))</f>
        <v>1</v>
      </c>
      <c r="O341" s="201" t="str">
        <f>INDEX('Policy Characteristics'!I:I,MATCH(PolicyLevers!$C341,'Policy Characteristics'!$C:$C,0))</f>
        <v>$/MWh</v>
      </c>
      <c r="P341" s="220" t="str">
        <f>INDEX('Policy Characteristics'!J:J,MATCH(PolicyLevers!$C341,'Policy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1" s="201" t="str">
        <f>INDEX('Policy Characteristics'!K:K,MATCH(PolicyLevers!$C341,'Policy Characteristics'!$C:$C,0))</f>
        <v>electricity-sector-main.html#subsidies</v>
      </c>
      <c r="R341" s="193" t="str">
        <f>INDEX('Policy Characteristics'!L:L,MATCH(PolicyLevers!$C341,'Policy Characteristics'!$C:$C,0))</f>
        <v>subsidy-for-electricity-production.html</v>
      </c>
      <c r="S341" s="221" t="str">
        <f>INDEX('Policy Characteristics'!M:M,MATCH(PolicyLevers!$C341,'Policy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1" s="201">
        <f>INDEX('Policy Characteristics'!N:N,MATCH(PolicyLevers!$C341,'Policy Characteristics'!$C:$C,0))</f>
        <v>0</v>
      </c>
      <c r="U341" s="191">
        <f>INDEX('Policy Characteristics'!O:O,MATCH(PolicyLevers!$C341,'Policy Characteristics'!$C:$C,0))</f>
        <v>0</v>
      </c>
    </row>
    <row r="342" spans="1:21" x14ac:dyDescent="0.25">
      <c r="A342" s="352" t="str">
        <f>INDEX('Policy Characteristics'!A:A,MATCH(PolicyLevers!$C342,'Policy Characteristics'!$C:$C,0))</f>
        <v>Electricity Supply</v>
      </c>
      <c r="B342" s="356" t="str">
        <f>INDEX('Policy Characteristics'!B:B,MATCH(PolicyLevers!$C342,'Policy Characteristics'!$C:$C,0))</f>
        <v>Subsidy for Electricity Production</v>
      </c>
      <c r="C342" s="191" t="str">
        <f t="shared" si="25"/>
        <v>Subsidy for Elec Production by Fuel</v>
      </c>
      <c r="D342" s="193" t="s">
        <v>594</v>
      </c>
      <c r="E342" s="201"/>
      <c r="F342" s="193" t="s">
        <v>595</v>
      </c>
      <c r="G342" s="201"/>
      <c r="H342" s="43">
        <v>39</v>
      </c>
      <c r="I342" s="363" t="s">
        <v>310</v>
      </c>
      <c r="J342" s="191" t="str">
        <f>INDEX('Policy Characteristics'!D:D,MATCH(PolicyLevers!$C342,'Policy Characteristics'!$C:$C,0))</f>
        <v>Subsidy for Electricity Production</v>
      </c>
      <c r="K342" s="191" t="str">
        <f>INDEX('Policy Characteristics'!E:E,MATCH(PolicyLevers!$C342,'Policy Characteristics'!$C:$C,0))</f>
        <v>elec generation subsidy</v>
      </c>
      <c r="L342" s="191">
        <f>INDEX('Policy Characteristics'!F:F,MATCH(PolicyLevers!$C342,'Policy Characteristics'!$C:$C,0))</f>
        <v>0</v>
      </c>
      <c r="M342" s="191">
        <f>INDEX('Policy Characteristics'!G:G,MATCH(PolicyLevers!$C342,'Policy Characteristics'!$C:$C,0))</f>
        <v>60</v>
      </c>
      <c r="N342" s="191">
        <f>INDEX('Policy Characteristics'!H:H,MATCH(PolicyLevers!$C342,'Policy Characteristics'!$C:$C,0))</f>
        <v>1</v>
      </c>
      <c r="O342" s="201" t="str">
        <f>INDEX('Policy Characteristics'!I:I,MATCH(PolicyLevers!$C342,'Policy Characteristics'!$C:$C,0))</f>
        <v>$/MWh</v>
      </c>
      <c r="P342" s="220" t="str">
        <f>INDEX('Policy Characteristics'!J:J,MATCH(PolicyLevers!$C342,'Policy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2" s="186" t="str">
        <f>INDEX('Policy Characteristics'!K:K,MATCH(PolicyLevers!$C342,'Policy Characteristics'!$C:$C,0))</f>
        <v>electricity-sector-main.html#subsidies</v>
      </c>
      <c r="R342" s="193" t="str">
        <f>INDEX('Policy Characteristics'!L:L,MATCH(PolicyLevers!$C342,'Policy Characteristics'!$C:$C,0))</f>
        <v>subsidy-for-electricity-production.html</v>
      </c>
      <c r="S342" s="221" t="str">
        <f>INDEX('Policy Characteristics'!M:M,MATCH(PolicyLevers!$C342,'Policy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2" s="186">
        <f>INDEX('Policy Characteristics'!N:N,MATCH(PolicyLevers!$C342,'Policy Characteristics'!$C:$C,0))</f>
        <v>0</v>
      </c>
      <c r="U342" s="183">
        <f>INDEX('Policy Characteristics'!O:O,MATCH(PolicyLevers!$C342,'Policy Characteristics'!$C:$C,0))</f>
        <v>0</v>
      </c>
    </row>
    <row r="343" spans="1:21" x14ac:dyDescent="0.25">
      <c r="A343" s="352" t="str">
        <f>INDEX('Policy Characteristics'!A:A,MATCH(PolicyLevers!$C343,'Policy Characteristics'!$C:$C,0))</f>
        <v>Electricity Supply</v>
      </c>
      <c r="B343" s="356" t="str">
        <f>INDEX('Policy Characteristics'!B:B,MATCH(PolicyLevers!$C343,'Policy Characteristics'!$C:$C,0))</f>
        <v>Subsidy for Electricity Production</v>
      </c>
      <c r="C343" s="191" t="str">
        <f t="shared" si="25"/>
        <v>Subsidy for Elec Production by Fuel</v>
      </c>
      <c r="D343" s="193" t="s">
        <v>596</v>
      </c>
      <c r="E343" s="201"/>
      <c r="F343" s="193" t="s">
        <v>597</v>
      </c>
      <c r="G343" s="201"/>
      <c r="H343" s="43">
        <v>40</v>
      </c>
      <c r="I343" s="363" t="s">
        <v>310</v>
      </c>
      <c r="J343" s="191" t="str">
        <f>INDEX('Policy Characteristics'!D:D,MATCH(PolicyLevers!$C343,'Policy Characteristics'!$C:$C,0))</f>
        <v>Subsidy for Electricity Production</v>
      </c>
      <c r="K343" s="191" t="str">
        <f>INDEX('Policy Characteristics'!E:E,MATCH(PolicyLevers!$C343,'Policy Characteristics'!$C:$C,0))</f>
        <v>elec generation subsidy</v>
      </c>
      <c r="L343" s="191">
        <f>INDEX('Policy Characteristics'!F:F,MATCH(PolicyLevers!$C343,'Policy Characteristics'!$C:$C,0))</f>
        <v>0</v>
      </c>
      <c r="M343" s="191">
        <f>INDEX('Policy Characteristics'!G:G,MATCH(PolicyLevers!$C343,'Policy Characteristics'!$C:$C,0))</f>
        <v>60</v>
      </c>
      <c r="N343" s="191">
        <f>INDEX('Policy Characteristics'!H:H,MATCH(PolicyLevers!$C343,'Policy Characteristics'!$C:$C,0))</f>
        <v>1</v>
      </c>
      <c r="O343" s="201" t="str">
        <f>INDEX('Policy Characteristics'!I:I,MATCH(PolicyLevers!$C343,'Policy Characteristics'!$C:$C,0))</f>
        <v>$/MWh</v>
      </c>
      <c r="P343" s="220" t="str">
        <f>INDEX('Policy Characteristics'!J:J,MATCH(PolicyLevers!$C343,'Policy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3" s="186" t="str">
        <f>INDEX('Policy Characteristics'!K:K,MATCH(PolicyLevers!$C343,'Policy Characteristics'!$C:$C,0))</f>
        <v>electricity-sector-main.html#subsidies</v>
      </c>
      <c r="R343" s="193" t="str">
        <f>INDEX('Policy Characteristics'!L:L,MATCH(PolicyLevers!$C343,'Policy Characteristics'!$C:$C,0))</f>
        <v>subsidy-for-electricity-production.html</v>
      </c>
      <c r="S343" s="221" t="str">
        <f>INDEX('Policy Characteristics'!M:M,MATCH(PolicyLevers!$C343,'Policy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3" s="186">
        <f>INDEX('Policy Characteristics'!N:N,MATCH(PolicyLevers!$C343,'Policy Characteristics'!$C:$C,0))</f>
        <v>0</v>
      </c>
      <c r="U343" s="183">
        <f>INDEX('Policy Characteristics'!O:O,MATCH(PolicyLevers!$C343,'Policy Characteristics'!$C:$C,0))</f>
        <v>0</v>
      </c>
    </row>
    <row r="344" spans="1:21" x14ac:dyDescent="0.25">
      <c r="A344" s="352" t="str">
        <f>INDEX('Policy Characteristics'!A:A,MATCH(PolicyLevers!$C344,'Policy Characteristics'!$C:$C,0))</f>
        <v>Electricity Supply</v>
      </c>
      <c r="B344" s="356" t="str">
        <f>INDEX('Policy Characteristics'!B:B,MATCH(PolicyLevers!$C344,'Policy Characteristics'!$C:$C,0))</f>
        <v>Subsidy for Electricity Production</v>
      </c>
      <c r="C344" s="191" t="str">
        <f t="shared" si="25"/>
        <v>Subsidy for Elec Production by Fuel</v>
      </c>
      <c r="D344" s="193" t="s">
        <v>598</v>
      </c>
      <c r="E344" s="201"/>
      <c r="F344" s="193" t="s">
        <v>599</v>
      </c>
      <c r="G344" s="201"/>
      <c r="H344" s="43">
        <v>41</v>
      </c>
      <c r="I344" s="363" t="s">
        <v>310</v>
      </c>
      <c r="J344" s="191" t="str">
        <f>INDEX('Policy Characteristics'!D:D,MATCH(PolicyLevers!$C344,'Policy Characteristics'!$C:$C,0))</f>
        <v>Subsidy for Electricity Production</v>
      </c>
      <c r="K344" s="191" t="str">
        <f>INDEX('Policy Characteristics'!E:E,MATCH(PolicyLevers!$C344,'Policy Characteristics'!$C:$C,0))</f>
        <v>elec generation subsidy</v>
      </c>
      <c r="L344" s="191">
        <f>INDEX('Policy Characteristics'!F:F,MATCH(PolicyLevers!$C344,'Policy Characteristics'!$C:$C,0))</f>
        <v>0</v>
      </c>
      <c r="M344" s="191">
        <f>INDEX('Policy Characteristics'!G:G,MATCH(PolicyLevers!$C344,'Policy Characteristics'!$C:$C,0))</f>
        <v>60</v>
      </c>
      <c r="N344" s="191">
        <f>INDEX('Policy Characteristics'!H:H,MATCH(PolicyLevers!$C344,'Policy Characteristics'!$C:$C,0))</f>
        <v>1</v>
      </c>
      <c r="O344" s="201" t="str">
        <f>INDEX('Policy Characteristics'!I:I,MATCH(PolicyLevers!$C344,'Policy Characteristics'!$C:$C,0))</f>
        <v>$/MWh</v>
      </c>
      <c r="P344" s="220" t="str">
        <f>INDEX('Policy Characteristics'!J:J,MATCH(PolicyLevers!$C344,'Policy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4" s="186" t="str">
        <f>INDEX('Policy Characteristics'!K:K,MATCH(PolicyLevers!$C344,'Policy Characteristics'!$C:$C,0))</f>
        <v>electricity-sector-main.html#subsidies</v>
      </c>
      <c r="R344" s="193" t="str">
        <f>INDEX('Policy Characteristics'!L:L,MATCH(PolicyLevers!$C344,'Policy Characteristics'!$C:$C,0))</f>
        <v>subsidy-for-electricity-production.html</v>
      </c>
      <c r="S344" s="221" t="str">
        <f>INDEX('Policy Characteristics'!M:M,MATCH(PolicyLevers!$C344,'Policy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4" s="186">
        <f>INDEX('Policy Characteristics'!N:N,MATCH(PolicyLevers!$C344,'Policy Characteristics'!$C:$C,0))</f>
        <v>0</v>
      </c>
      <c r="U344" s="183">
        <f>INDEX('Policy Characteristics'!O:O,MATCH(PolicyLevers!$C344,'Policy Characteristics'!$C:$C,0))</f>
        <v>0</v>
      </c>
    </row>
    <row r="345" spans="1:21" x14ac:dyDescent="0.25">
      <c r="A345" s="352" t="str">
        <f>INDEX('Policy Characteristics'!A:A,MATCH(PolicyLevers!$C345,'Policy Characteristics'!$C:$C,0))</f>
        <v>Electricity Supply</v>
      </c>
      <c r="B345" s="356" t="str">
        <f>INDEX('Policy Characteristics'!B:B,MATCH(PolicyLevers!$C345,'Policy Characteristics'!$C:$C,0))</f>
        <v>Subsidy for Electricity Production</v>
      </c>
      <c r="C345" s="191" t="str">
        <f t="shared" si="25"/>
        <v>Subsidy for Elec Production by Fuel</v>
      </c>
      <c r="D345" s="193" t="s">
        <v>600</v>
      </c>
      <c r="E345" s="201"/>
      <c r="F345" s="193" t="s">
        <v>601</v>
      </c>
      <c r="G345" s="201"/>
      <c r="H345" s="43">
        <v>42</v>
      </c>
      <c r="I345" s="363" t="s">
        <v>310</v>
      </c>
      <c r="J345" s="191" t="str">
        <f>INDEX('Policy Characteristics'!D:D,MATCH(PolicyLevers!$C345,'Policy Characteristics'!$C:$C,0))</f>
        <v>Subsidy for Electricity Production</v>
      </c>
      <c r="K345" s="191" t="str">
        <f>INDEX('Policy Characteristics'!E:E,MATCH(PolicyLevers!$C345,'Policy Characteristics'!$C:$C,0))</f>
        <v>elec generation subsidy</v>
      </c>
      <c r="L345" s="191">
        <f>INDEX('Policy Characteristics'!F:F,MATCH(PolicyLevers!$C345,'Policy Characteristics'!$C:$C,0))</f>
        <v>0</v>
      </c>
      <c r="M345" s="191">
        <f>INDEX('Policy Characteristics'!G:G,MATCH(PolicyLevers!$C345,'Policy Characteristics'!$C:$C,0))</f>
        <v>60</v>
      </c>
      <c r="N345" s="191">
        <f>INDEX('Policy Characteristics'!H:H,MATCH(PolicyLevers!$C345,'Policy Characteristics'!$C:$C,0))</f>
        <v>1</v>
      </c>
      <c r="O345" s="201" t="str">
        <f>INDEX('Policy Characteristics'!I:I,MATCH(PolicyLevers!$C345,'Policy Characteristics'!$C:$C,0))</f>
        <v>$/MWh</v>
      </c>
      <c r="P345" s="220" t="str">
        <f>INDEX('Policy Characteristics'!J:J,MATCH(PolicyLevers!$C345,'Policy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5" s="186" t="str">
        <f>INDEX('Policy Characteristics'!K:K,MATCH(PolicyLevers!$C345,'Policy Characteristics'!$C:$C,0))</f>
        <v>electricity-sector-main.html#subsidies</v>
      </c>
      <c r="R345" s="193" t="str">
        <f>INDEX('Policy Characteristics'!L:L,MATCH(PolicyLevers!$C345,'Policy Characteristics'!$C:$C,0))</f>
        <v>subsidy-for-electricity-production.html</v>
      </c>
      <c r="S345" s="221" t="str">
        <f>INDEX('Policy Characteristics'!M:M,MATCH(PolicyLevers!$C345,'Policy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5" s="186">
        <f>INDEX('Policy Characteristics'!N:N,MATCH(PolicyLevers!$C345,'Policy Characteristics'!$C:$C,0))</f>
        <v>0</v>
      </c>
      <c r="U345" s="183">
        <f>INDEX('Policy Characteristics'!O:O,MATCH(PolicyLevers!$C345,'Policy Characteristics'!$C:$C,0))</f>
        <v>0</v>
      </c>
    </row>
    <row r="346" spans="1:21" x14ac:dyDescent="0.25">
      <c r="A346" s="352" t="str">
        <f>INDEX('Policy Characteristics'!A:A,MATCH(PolicyLevers!$C346,'Policy Characteristics'!$C:$C,0))</f>
        <v>Electricity Supply</v>
      </c>
      <c r="B346" s="356" t="str">
        <f>INDEX('Policy Characteristics'!B:B,MATCH(PolicyLevers!$C346,'Policy Characteristics'!$C:$C,0))</f>
        <v>Subsidy for Electricity Production</v>
      </c>
      <c r="C346" s="191" t="str">
        <f t="shared" si="25"/>
        <v>Subsidy for Elec Production by Fuel</v>
      </c>
      <c r="D346" s="193" t="s">
        <v>608</v>
      </c>
      <c r="E346" s="201"/>
      <c r="F346" s="193" t="s">
        <v>609</v>
      </c>
      <c r="G346" s="201"/>
      <c r="H346" s="43">
        <v>701</v>
      </c>
      <c r="I346" s="363" t="s">
        <v>332</v>
      </c>
      <c r="J346" s="191" t="str">
        <f>INDEX('Policy Characteristics'!D:D,MATCH(PolicyLevers!$C346,'Policy Characteristics'!$C:$C,0))</f>
        <v>Subsidy for Electricity Production</v>
      </c>
      <c r="K346" s="191" t="str">
        <f>INDEX('Policy Characteristics'!E:E,MATCH(PolicyLevers!$C346,'Policy Characteristics'!$C:$C,0))</f>
        <v>elec generation subsidy</v>
      </c>
      <c r="L346" s="192">
        <f>INDEX('Policy Characteristics'!F:F,MATCH(PolicyLevers!$C346,'Policy Characteristics'!$C:$C,0))</f>
        <v>0</v>
      </c>
      <c r="M346" s="192">
        <f>INDEX('Policy Characteristics'!G:G,MATCH(PolicyLevers!$C346,'Policy Characteristics'!$C:$C,0))</f>
        <v>60</v>
      </c>
      <c r="N346" s="253">
        <f>INDEX('Policy Characteristics'!H:H,MATCH(PolicyLevers!$C346,'Policy Characteristics'!$C:$C,0))</f>
        <v>1</v>
      </c>
      <c r="O346" s="201" t="str">
        <f>INDEX('Policy Characteristics'!I:I,MATCH(PolicyLevers!$C346,'Policy Characteristics'!$C:$C,0))</f>
        <v>$/MWh</v>
      </c>
      <c r="P346" s="183" t="str">
        <f>INDEX('Policy Characteristics'!J:J,MATCH(PolicyLevers!$C346,'Policy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6" s="186" t="str">
        <f>INDEX('Policy Characteristics'!K:K,MATCH(PolicyLevers!$C346,'Policy Characteristics'!$C:$C,0))</f>
        <v>electricity-sector-main.html#subsidies</v>
      </c>
      <c r="R346" s="193" t="str">
        <f>INDEX('Policy Characteristics'!L:L,MATCH(PolicyLevers!$C346,'Policy Characteristics'!$C:$C,0))</f>
        <v>subsidy-for-electricity-production.html</v>
      </c>
      <c r="S346" s="221" t="str">
        <f>INDEX('Policy Characteristics'!M:M,MATCH(PolicyLevers!$C346,'Policy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6" s="186">
        <f>INDEX('Policy Characteristics'!N:N,MATCH(PolicyLevers!$C346,'Policy Characteristics'!$C:$C,0))</f>
        <v>0</v>
      </c>
      <c r="U346" s="183">
        <f>INDEX('Policy Characteristics'!O:O,MATCH(PolicyLevers!$C346,'Policy Characteristics'!$C:$C,0))</f>
        <v>0</v>
      </c>
    </row>
    <row r="347" spans="1:21" x14ac:dyDescent="0.25">
      <c r="A347" s="352" t="str">
        <f>INDEX('Policy Characteristics'!A:A,MATCH(PolicyLevers!$C347,'Policy Characteristics'!$C:$C,0))</f>
        <v>Electricity Supply</v>
      </c>
      <c r="B347" s="356" t="str">
        <f>INDEX('Policy Characteristics'!B:B,MATCH(PolicyLevers!$C347,'Policy Characteristics'!$C:$C,0))</f>
        <v>Subsidy for Electricity Production</v>
      </c>
      <c r="C347" s="191" t="str">
        <f t="shared" si="25"/>
        <v>Subsidy for Elec Production by Fuel</v>
      </c>
      <c r="D347" s="193" t="s">
        <v>611</v>
      </c>
      <c r="E347" s="201"/>
      <c r="F347" s="193" t="s">
        <v>612</v>
      </c>
      <c r="G347" s="201"/>
      <c r="H347" s="43">
        <v>184</v>
      </c>
      <c r="I347" s="363" t="s">
        <v>310</v>
      </c>
      <c r="J347" s="191" t="str">
        <f>INDEX('Policy Characteristics'!D:D,MATCH(PolicyLevers!$C347,'Policy Characteristics'!$C:$C,0))</f>
        <v>Subsidy for Electricity Production</v>
      </c>
      <c r="K347" s="191" t="str">
        <f>INDEX('Policy Characteristics'!E:E,MATCH(PolicyLevers!$C347,'Policy Characteristics'!$C:$C,0))</f>
        <v>elec generation subsidy</v>
      </c>
      <c r="L347" s="191">
        <f>INDEX('Policy Characteristics'!F:F,MATCH(PolicyLevers!$C347,'Policy Characteristics'!$C:$C,0))</f>
        <v>0</v>
      </c>
      <c r="M347" s="191">
        <f>INDEX('Policy Characteristics'!G:G,MATCH(PolicyLevers!$C347,'Policy Characteristics'!$C:$C,0))</f>
        <v>60</v>
      </c>
      <c r="N347" s="191">
        <f>INDEX('Policy Characteristics'!H:H,MATCH(PolicyLevers!$C347,'Policy Characteristics'!$C:$C,0))</f>
        <v>1</v>
      </c>
      <c r="O347" s="201" t="str">
        <f>INDEX('Policy Characteristics'!I:I,MATCH(PolicyLevers!$C347,'Policy Characteristics'!$C:$C,0))</f>
        <v>$/MWh</v>
      </c>
      <c r="P347" s="220" t="str">
        <f>INDEX('Policy Characteristics'!J:J,MATCH(PolicyLevers!$C347,'Policy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7" s="186" t="str">
        <f>INDEX('Policy Characteristics'!K:K,MATCH(PolicyLevers!$C347,'Policy Characteristics'!$C:$C,0))</f>
        <v>electricity-sector-main.html#subsidies</v>
      </c>
      <c r="R347" s="193" t="str">
        <f>INDEX('Policy Characteristics'!L:L,MATCH(PolicyLevers!$C347,'Policy Characteristics'!$C:$C,0))</f>
        <v>subsidy-for-electricity-production.html</v>
      </c>
      <c r="S347" s="221" t="str">
        <f>INDEX('Policy Characteristics'!M:M,MATCH(PolicyLevers!$C347,'Policy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7" s="186">
        <f>INDEX('Policy Characteristics'!N:N,MATCH(PolicyLevers!$C347,'Policy Characteristics'!$C:$C,0))</f>
        <v>0</v>
      </c>
      <c r="U347" s="183">
        <f>INDEX('Policy Characteristics'!O:O,MATCH(PolicyLevers!$C347,'Policy Characteristics'!$C:$C,0))</f>
        <v>0</v>
      </c>
    </row>
    <row r="348" spans="1:21" x14ac:dyDescent="0.25">
      <c r="A348" s="352" t="str">
        <f>INDEX('Policy Characteristics'!A:A,MATCH(PolicyLevers!$C348,'Policy Characteristics'!$C:$C,0))</f>
        <v>Electricity Supply</v>
      </c>
      <c r="B348" s="356" t="str">
        <f>INDEX('Policy Characteristics'!B:B,MATCH(PolicyLevers!$C348,'Policy Characteristics'!$C:$C,0))</f>
        <v>Subsidy for Electricity Production</v>
      </c>
      <c r="C348" s="191" t="str">
        <f t="shared" si="25"/>
        <v>Subsidy for Elec Production by Fuel</v>
      </c>
      <c r="D348" s="193" t="s">
        <v>613</v>
      </c>
      <c r="E348" s="186"/>
      <c r="F348" s="193" t="s">
        <v>614</v>
      </c>
      <c r="G348" s="201"/>
      <c r="H348" s="43">
        <v>702</v>
      </c>
      <c r="I348" s="363" t="s">
        <v>332</v>
      </c>
      <c r="J348" s="191" t="str">
        <f>INDEX('Policy Characteristics'!D:D,MATCH(PolicyLevers!$C348,'Policy Characteristics'!$C:$C,0))</f>
        <v>Subsidy for Electricity Production</v>
      </c>
      <c r="K348" s="191" t="str">
        <f>INDEX('Policy Characteristics'!E:E,MATCH(PolicyLevers!$C348,'Policy Characteristics'!$C:$C,0))</f>
        <v>elec generation subsidy</v>
      </c>
      <c r="L348" s="191">
        <f>INDEX('Policy Characteristics'!F:F,MATCH(PolicyLevers!$C348,'Policy Characteristics'!$C:$C,0))</f>
        <v>0</v>
      </c>
      <c r="M348" s="191">
        <f>INDEX('Policy Characteristics'!G:G,MATCH(PolicyLevers!$C348,'Policy Characteristics'!$C:$C,0))</f>
        <v>60</v>
      </c>
      <c r="N348" s="191">
        <f>INDEX('Policy Characteristics'!H:H,MATCH(PolicyLevers!$C348,'Policy Characteristics'!$C:$C,0))</f>
        <v>1</v>
      </c>
      <c r="O348" s="201" t="str">
        <f>INDEX('Policy Characteristics'!I:I,MATCH(PolicyLevers!$C348,'Policy Characteristics'!$C:$C,0))</f>
        <v>$/MWh</v>
      </c>
      <c r="P348" s="188" t="str">
        <f>INDEX('Policy Characteristics'!J:J,MATCH(PolicyLevers!$C348,'Policy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8" s="186" t="str">
        <f>INDEX('Policy Characteristics'!K:K,MATCH(PolicyLevers!$C348,'Policy Characteristics'!$C:$C,0))</f>
        <v>electricity-sector-main.html#subsidies</v>
      </c>
      <c r="R348" s="193" t="str">
        <f>INDEX('Policy Characteristics'!L:L,MATCH(PolicyLevers!$C348,'Policy Characteristics'!$C:$C,0))</f>
        <v>subsidy-for-electricity-production.html</v>
      </c>
      <c r="S348" s="221" t="str">
        <f>INDEX('Policy Characteristics'!M:M,MATCH(PolicyLevers!$C348,'Policy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8" s="186">
        <f>INDEX('Policy Characteristics'!N:N,MATCH(PolicyLevers!$C348,'Policy Characteristics'!$C:$C,0))</f>
        <v>0</v>
      </c>
      <c r="U348" s="183">
        <f>INDEX('Policy Characteristics'!O:O,MATCH(PolicyLevers!$C348,'Policy Characteristics'!$C:$C,0))</f>
        <v>0</v>
      </c>
    </row>
    <row r="349" spans="1:21" x14ac:dyDescent="0.25">
      <c r="A349" s="352" t="str">
        <f>INDEX('Policy Characteristics'!A:A,MATCH(PolicyLevers!$C349,'Policy Characteristics'!$C:$C,0))</f>
        <v>Electricity Supply</v>
      </c>
      <c r="B349" s="356" t="str">
        <f>INDEX('Policy Characteristics'!B:B,MATCH(PolicyLevers!$C349,'Policy Characteristics'!$C:$C,0))</f>
        <v>Subsidy for Electricity Production</v>
      </c>
      <c r="C349" s="191" t="str">
        <f t="shared" si="25"/>
        <v>Subsidy for Elec Production by Fuel</v>
      </c>
      <c r="D349" s="193" t="s">
        <v>615</v>
      </c>
      <c r="E349" s="186"/>
      <c r="F349" s="193" t="s">
        <v>616</v>
      </c>
      <c r="G349" s="201"/>
      <c r="H349" s="43">
        <v>703</v>
      </c>
      <c r="I349" s="363" t="s">
        <v>332</v>
      </c>
      <c r="J349" s="191" t="str">
        <f>INDEX('Policy Characteristics'!D:D,MATCH(PolicyLevers!$C349,'Policy Characteristics'!$C:$C,0))</f>
        <v>Subsidy for Electricity Production</v>
      </c>
      <c r="K349" s="191" t="str">
        <f>INDEX('Policy Characteristics'!E:E,MATCH(PolicyLevers!$C349,'Policy Characteristics'!$C:$C,0))</f>
        <v>elec generation subsidy</v>
      </c>
      <c r="L349" s="191">
        <f>INDEX('Policy Characteristics'!F:F,MATCH(PolicyLevers!$C349,'Policy Characteristics'!$C:$C,0))</f>
        <v>0</v>
      </c>
      <c r="M349" s="191">
        <f>INDEX('Policy Characteristics'!G:G,MATCH(PolicyLevers!$C349,'Policy Characteristics'!$C:$C,0))</f>
        <v>60</v>
      </c>
      <c r="N349" s="191">
        <f>INDEX('Policy Characteristics'!H:H,MATCH(PolicyLevers!$C349,'Policy Characteristics'!$C:$C,0))</f>
        <v>1</v>
      </c>
      <c r="O349" s="201" t="str">
        <f>INDEX('Policy Characteristics'!I:I,MATCH(PolicyLevers!$C349,'Policy Characteristics'!$C:$C,0))</f>
        <v>$/MWh</v>
      </c>
      <c r="P349" s="188" t="str">
        <f>INDEX('Policy Characteristics'!J:J,MATCH(PolicyLevers!$C349,'Policy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9" s="186" t="str">
        <f>INDEX('Policy Characteristics'!K:K,MATCH(PolicyLevers!$C349,'Policy Characteristics'!$C:$C,0))</f>
        <v>electricity-sector-main.html#subsidies</v>
      </c>
      <c r="R349" s="193" t="str">
        <f>INDEX('Policy Characteristics'!L:L,MATCH(PolicyLevers!$C349,'Policy Characteristics'!$C:$C,0))</f>
        <v>subsidy-for-electricity-production.html</v>
      </c>
      <c r="S349" s="221" t="str">
        <f>INDEX('Policy Characteristics'!M:M,MATCH(PolicyLevers!$C349,'Policy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9" s="186">
        <f>INDEX('Policy Characteristics'!N:N,MATCH(PolicyLevers!$C349,'Policy Characteristics'!$C:$C,0))</f>
        <v>0</v>
      </c>
      <c r="U349" s="183">
        <f>INDEX('Policy Characteristics'!O:O,MATCH(PolicyLevers!$C349,'Policy Characteristics'!$C:$C,0))</f>
        <v>0</v>
      </c>
    </row>
    <row r="350" spans="1:21" x14ac:dyDescent="0.25">
      <c r="A350" s="352" t="str">
        <f>INDEX('Policy Characteristics'!A:A,MATCH(PolicyLevers!$C350,'Policy Characteristics'!$C:$C,0))</f>
        <v>Electricity Supply</v>
      </c>
      <c r="B350" s="356" t="str">
        <f>INDEX('Policy Characteristics'!B:B,MATCH(PolicyLevers!$C350,'Policy Characteristics'!$C:$C,0))</f>
        <v>Subsidy for Electricity Production</v>
      </c>
      <c r="C350" s="191" t="str">
        <f t="shared" si="25"/>
        <v>Subsidy for Elec Production by Fuel</v>
      </c>
      <c r="D350" s="193" t="s">
        <v>617</v>
      </c>
      <c r="E350" s="186"/>
      <c r="F350" s="193" t="s">
        <v>618</v>
      </c>
      <c r="G350" s="201"/>
      <c r="H350" s="43">
        <v>704</v>
      </c>
      <c r="I350" s="363" t="s">
        <v>332</v>
      </c>
      <c r="J350" s="191" t="str">
        <f>INDEX('Policy Characteristics'!D:D,MATCH(PolicyLevers!$C350,'Policy Characteristics'!$C:$C,0))</f>
        <v>Subsidy for Electricity Production</v>
      </c>
      <c r="K350" s="191" t="str">
        <f>INDEX('Policy Characteristics'!E:E,MATCH(PolicyLevers!$C350,'Policy Characteristics'!$C:$C,0))</f>
        <v>elec generation subsidy</v>
      </c>
      <c r="L350" s="191">
        <f>INDEX('Policy Characteristics'!F:F,MATCH(PolicyLevers!$C350,'Policy Characteristics'!$C:$C,0))</f>
        <v>0</v>
      </c>
      <c r="M350" s="191">
        <f>INDEX('Policy Characteristics'!G:G,MATCH(PolicyLevers!$C350,'Policy Characteristics'!$C:$C,0))</f>
        <v>60</v>
      </c>
      <c r="N350" s="191">
        <f>INDEX('Policy Characteristics'!H:H,MATCH(PolicyLevers!$C350,'Policy Characteristics'!$C:$C,0))</f>
        <v>1</v>
      </c>
      <c r="O350" s="201" t="str">
        <f>INDEX('Policy Characteristics'!I:I,MATCH(PolicyLevers!$C350,'Policy Characteristics'!$C:$C,0))</f>
        <v>$/MWh</v>
      </c>
      <c r="P350" s="188" t="str">
        <f>INDEX('Policy Characteristics'!J:J,MATCH(PolicyLevers!$C350,'Policy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50" s="186" t="str">
        <f>INDEX('Policy Characteristics'!K:K,MATCH(PolicyLevers!$C350,'Policy Characteristics'!$C:$C,0))</f>
        <v>electricity-sector-main.html#subsidies</v>
      </c>
      <c r="R350" s="193" t="str">
        <f>INDEX('Policy Characteristics'!L:L,MATCH(PolicyLevers!$C350,'Policy Characteristics'!$C:$C,0))</f>
        <v>subsidy-for-electricity-production.html</v>
      </c>
      <c r="S350" s="221" t="str">
        <f>INDEX('Policy Characteristics'!M:M,MATCH(PolicyLevers!$C350,'Policy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50" s="186">
        <f>INDEX('Policy Characteristics'!N:N,MATCH(PolicyLevers!$C350,'Policy Characteristics'!$C:$C,0))</f>
        <v>0</v>
      </c>
      <c r="U350" s="183">
        <f>INDEX('Policy Characteristics'!O:O,MATCH(PolicyLevers!$C350,'Policy Characteristics'!$C:$C,0))</f>
        <v>0</v>
      </c>
    </row>
    <row r="351" spans="1:21" x14ac:dyDescent="0.25">
      <c r="A351" s="352" t="str">
        <f>INDEX('Policy Characteristics'!A:A,MATCH(PolicyLevers!$C351,'Policy Characteristics'!$C:$C,0))</f>
        <v>Industry</v>
      </c>
      <c r="B351" s="357" t="str">
        <f>INDEX('Policy Characteristics'!B:B,MATCH(PolicyLevers!$C351,'Policy Characteristics'!$C:$C,0))</f>
        <v>Carbon Capture and Sequestration</v>
      </c>
      <c r="C351" s="183" t="s">
        <v>754</v>
      </c>
      <c r="D351" s="186" t="s">
        <v>2121</v>
      </c>
      <c r="E351" s="193" t="s">
        <v>756</v>
      </c>
      <c r="F351" s="183" t="s">
        <v>2153</v>
      </c>
      <c r="G351" s="186" t="s">
        <v>758</v>
      </c>
      <c r="H351" s="261">
        <v>908</v>
      </c>
      <c r="I351" s="363" t="s">
        <v>332</v>
      </c>
      <c r="J351" s="183" t="str">
        <f>INDEX('Policy Characteristics'!D:D,MATCH(PolicyLevers!$C351,'Policy Characteristics'!$C:$C,0))</f>
        <v>Industry CCS</v>
      </c>
      <c r="K351" s="183" t="str">
        <f>INDEX('Policy Characteristics'!E:E,MATCH(PolicyLevers!$C351,'Policy Characteristics'!$C:$C,0))</f>
        <v>indst CCS</v>
      </c>
      <c r="L351" s="205">
        <f>INDEX('Policy Characteristics'!F:F,MATCH(PolicyLevers!$C351,'Policy Characteristics'!$C:$C,0))</f>
        <v>0</v>
      </c>
      <c r="M351" s="206">
        <f>INDEX('Policy Characteristics'!G:G,MATCH(PolicyLevers!$C351,'Policy Characteristics'!$C:$C,0))</f>
        <v>1</v>
      </c>
      <c r="N351" s="206">
        <f>INDEX('Policy Characteristics'!H:H,MATCH(PolicyLevers!$C351,'Policy Characteristics'!$C:$C,0))</f>
        <v>0.01</v>
      </c>
      <c r="O351" s="186" t="str">
        <f>INDEX('Policy Characteristics'!I:I,MATCH(PolicyLevers!$C351,'Policy Characteristics'!$C:$C,0))</f>
        <v>% of CO2 captured</v>
      </c>
      <c r="P351" s="186" t="str">
        <f>INDEX('Policy Characteristics'!J:J,MATCH(PolicyLevers!$C351,'Policy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1" s="186" t="str">
        <f>INDEX('Policy Characteristics'!K:K,MATCH(PolicyLevers!$C351,'Policy Characteristics'!$C:$C,0))</f>
        <v>ccs.html#ccs</v>
      </c>
      <c r="R351" s="193" t="str">
        <f>INDEX('Policy Characteristics'!L:L,MATCH(PolicyLevers!$C351,'Policy Characteristics'!$C:$C,0))</f>
        <v>carbon-capture-and-sequestration.html</v>
      </c>
      <c r="S351" s="207">
        <f>INDEX('Policy Characteristics'!M:M,MATCH(PolicyLevers!$C351,'Policy Characteristics'!$C:$C,0))</f>
        <v>0</v>
      </c>
      <c r="T351" s="186">
        <f>INDEX('Policy Characteristics'!N:N,MATCH(PolicyLevers!$C351,'Policy Characteristics'!$C:$C,0))</f>
        <v>0</v>
      </c>
      <c r="U351" s="183">
        <f>INDEX('Policy Characteristics'!O:O,MATCH(PolicyLevers!$C351,'Policy Characteristics'!$C:$C,0))</f>
        <v>0</v>
      </c>
    </row>
    <row r="352" spans="1:21" x14ac:dyDescent="0.25">
      <c r="A352" s="352" t="str">
        <f>INDEX('Policy Characteristics'!A:A,MATCH(PolicyLevers!$C352,'Policy Characteristics'!$C:$C,0))</f>
        <v>Industry</v>
      </c>
      <c r="B352" s="356" t="str">
        <f>INDEX('Policy Characteristics'!B:B,MATCH(PolicyLevers!$C352,'Policy Characteristics'!$C:$C,0))</f>
        <v>Carbon Capture and Sequestration</v>
      </c>
      <c r="C352" s="191" t="str">
        <f t="shared" ref="C352:C367" si="26">C$351</f>
        <v>Industry Sector Fraction of Potential Additional CCS Achieved</v>
      </c>
      <c r="D352" s="186" t="s">
        <v>2121</v>
      </c>
      <c r="E352" s="193" t="s">
        <v>762</v>
      </c>
      <c r="F352" s="183" t="s">
        <v>2153</v>
      </c>
      <c r="G352" s="186" t="s">
        <v>763</v>
      </c>
      <c r="H352" s="261">
        <v>909</v>
      </c>
      <c r="I352" s="363" t="s">
        <v>332</v>
      </c>
      <c r="J352" s="191" t="str">
        <f>INDEX('Policy Characteristics'!D:D,MATCH(PolicyLevers!$C352,'Policy Characteristics'!$C:$C,0))</f>
        <v>Industry CCS</v>
      </c>
      <c r="K352" s="191" t="str">
        <f>INDEX('Policy Characteristics'!E:E,MATCH(PolicyLevers!$C352,'Policy Characteristics'!$C:$C,0))</f>
        <v>indst CCS</v>
      </c>
      <c r="L352" s="199">
        <f>INDEX('Policy Characteristics'!F:F,MATCH(PolicyLevers!$C352,'Policy Characteristics'!$C:$C,0))</f>
        <v>0</v>
      </c>
      <c r="M352" s="199">
        <f>INDEX('Policy Characteristics'!G:G,MATCH(PolicyLevers!$C352,'Policy Characteristics'!$C:$C,0))</f>
        <v>1</v>
      </c>
      <c r="N352" s="199">
        <f>INDEX('Policy Characteristics'!H:H,MATCH(PolicyLevers!$C352,'Policy Characteristics'!$C:$C,0))</f>
        <v>0.01</v>
      </c>
      <c r="O352" s="191" t="str">
        <f>INDEX('Policy Characteristics'!I:I,MATCH(PolicyLevers!$C352,'Policy Characteristics'!$C:$C,0))</f>
        <v>% of CO2 captured</v>
      </c>
      <c r="P352" s="201" t="str">
        <f>INDEX('Policy Characteristics'!J:J,MATCH(PolicyLevers!$C352,'Policy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2" s="191" t="str">
        <f>INDEX('Policy Characteristics'!K:K,MATCH(PolicyLevers!$C352,'Policy Characteristics'!$C:$C,0))</f>
        <v>ccs.html#ccs</v>
      </c>
      <c r="R352" s="191" t="str">
        <f>INDEX('Policy Characteristics'!L:L,MATCH(PolicyLevers!$C352,'Policy Characteristics'!$C:$C,0))</f>
        <v>carbon-capture-and-sequestration.html</v>
      </c>
      <c r="S352" s="207">
        <f>INDEX('Policy Characteristics'!M:M,MATCH(PolicyLevers!$C352,'Policy Characteristics'!$C:$C,0))</f>
        <v>0</v>
      </c>
      <c r="T352" s="186">
        <f>INDEX('Policy Characteristics'!N:N,MATCH(PolicyLevers!$C352,'Policy Characteristics'!$C:$C,0))</f>
        <v>0</v>
      </c>
      <c r="U352" s="183">
        <f>INDEX('Policy Characteristics'!O:O,MATCH(PolicyLevers!$C352,'Policy Characteristics'!$C:$C,0))</f>
        <v>0</v>
      </c>
    </row>
    <row r="353" spans="1:21" x14ac:dyDescent="0.25">
      <c r="A353" s="352" t="str">
        <f>INDEX('Policy Characteristics'!A:A,MATCH(PolicyLevers!$C353,'Policy Characteristics'!$C:$C,0))</f>
        <v>Industry</v>
      </c>
      <c r="B353" s="356" t="str">
        <f>INDEX('Policy Characteristics'!B:B,MATCH(PolicyLevers!$C353,'Policy Characteristics'!$C:$C,0))</f>
        <v>Carbon Capture and Sequestration</v>
      </c>
      <c r="C353" s="191" t="str">
        <f t="shared" si="26"/>
        <v>Industry Sector Fraction of Potential Additional CCS Achieved</v>
      </c>
      <c r="D353" s="193" t="s">
        <v>2119</v>
      </c>
      <c r="E353" s="193" t="s">
        <v>756</v>
      </c>
      <c r="F353" s="183" t="s">
        <v>1831</v>
      </c>
      <c r="G353" s="186" t="s">
        <v>758</v>
      </c>
      <c r="H353" s="261">
        <v>910</v>
      </c>
      <c r="I353" s="363" t="s">
        <v>332</v>
      </c>
      <c r="J353" s="191" t="str">
        <f>INDEX('Policy Characteristics'!D:D,MATCH(PolicyLevers!$C353,'Policy Characteristics'!$C:$C,0))</f>
        <v>Industry CCS</v>
      </c>
      <c r="K353" s="191" t="str">
        <f>INDEX('Policy Characteristics'!E:E,MATCH(PolicyLevers!$C353,'Policy Characteristics'!$C:$C,0))</f>
        <v>indst CCS</v>
      </c>
      <c r="L353" s="199">
        <f>INDEX('Policy Characteristics'!F:F,MATCH(PolicyLevers!$C353,'Policy Characteristics'!$C:$C,0))</f>
        <v>0</v>
      </c>
      <c r="M353" s="199">
        <f>INDEX('Policy Characteristics'!G:G,MATCH(PolicyLevers!$C353,'Policy Characteristics'!$C:$C,0))</f>
        <v>1</v>
      </c>
      <c r="N353" s="199">
        <f>INDEX('Policy Characteristics'!H:H,MATCH(PolicyLevers!$C353,'Policy Characteristics'!$C:$C,0))</f>
        <v>0.01</v>
      </c>
      <c r="O353" s="191" t="str">
        <f>INDEX('Policy Characteristics'!I:I,MATCH(PolicyLevers!$C353,'Policy Characteristics'!$C:$C,0))</f>
        <v>% of CO2 captured</v>
      </c>
      <c r="P353" s="201" t="str">
        <f>INDEX('Policy Characteristics'!J:J,MATCH(PolicyLevers!$C353,'Policy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3" s="191" t="str">
        <f>INDEX('Policy Characteristics'!K:K,MATCH(PolicyLevers!$C353,'Policy Characteristics'!$C:$C,0))</f>
        <v>ccs.html#ccs</v>
      </c>
      <c r="R353" s="191" t="str">
        <f>INDEX('Policy Characteristics'!L:L,MATCH(PolicyLevers!$C353,'Policy Characteristics'!$C:$C,0))</f>
        <v>carbon-capture-and-sequestration.html</v>
      </c>
      <c r="S353" s="221">
        <f>INDEX('Policy Characteristics'!M:M,MATCH(PolicyLevers!$C353,'Policy Characteristics'!$C:$C,0))</f>
        <v>0</v>
      </c>
      <c r="T353" s="186">
        <f>INDEX('Policy Characteristics'!N:N,MATCH(PolicyLevers!$C353,'Policy Characteristics'!$C:$C,0))</f>
        <v>0</v>
      </c>
      <c r="U353" s="183">
        <f>INDEX('Policy Characteristics'!O:O,MATCH(PolicyLevers!$C353,'Policy Characteristics'!$C:$C,0))</f>
        <v>0</v>
      </c>
    </row>
    <row r="354" spans="1:21" x14ac:dyDescent="0.25">
      <c r="A354" s="352" t="str">
        <f>INDEX('Policy Characteristics'!A:A,MATCH(PolicyLevers!$C354,'Policy Characteristics'!$C:$C,0))</f>
        <v>Industry</v>
      </c>
      <c r="B354" s="356" t="str">
        <f>INDEX('Policy Characteristics'!B:B,MATCH(PolicyLevers!$C354,'Policy Characteristics'!$C:$C,0))</f>
        <v>Carbon Capture and Sequestration</v>
      </c>
      <c r="C354" s="191" t="str">
        <f t="shared" si="26"/>
        <v>Industry Sector Fraction of Potential Additional CCS Achieved</v>
      </c>
      <c r="D354" s="193" t="s">
        <v>2119</v>
      </c>
      <c r="E354" s="193" t="s">
        <v>762</v>
      </c>
      <c r="F354" s="183" t="s">
        <v>1831</v>
      </c>
      <c r="G354" s="186" t="s">
        <v>763</v>
      </c>
      <c r="H354" s="261">
        <v>911</v>
      </c>
      <c r="I354" s="363" t="s">
        <v>332</v>
      </c>
      <c r="J354" s="191" t="str">
        <f>INDEX('Policy Characteristics'!D:D,MATCH(PolicyLevers!$C354,'Policy Characteristics'!$C:$C,0))</f>
        <v>Industry CCS</v>
      </c>
      <c r="K354" s="191" t="str">
        <f>INDEX('Policy Characteristics'!E:E,MATCH(PolicyLevers!$C354,'Policy Characteristics'!$C:$C,0))</f>
        <v>indst CCS</v>
      </c>
      <c r="L354" s="199">
        <f>INDEX('Policy Characteristics'!F:F,MATCH(PolicyLevers!$C354,'Policy Characteristics'!$C:$C,0))</f>
        <v>0</v>
      </c>
      <c r="M354" s="199">
        <f>INDEX('Policy Characteristics'!G:G,MATCH(PolicyLevers!$C354,'Policy Characteristics'!$C:$C,0))</f>
        <v>1</v>
      </c>
      <c r="N354" s="199">
        <f>INDEX('Policy Characteristics'!H:H,MATCH(PolicyLevers!$C354,'Policy Characteristics'!$C:$C,0))</f>
        <v>0.01</v>
      </c>
      <c r="O354" s="191" t="str">
        <f>INDEX('Policy Characteristics'!I:I,MATCH(PolicyLevers!$C354,'Policy Characteristics'!$C:$C,0))</f>
        <v>% of CO2 captured</v>
      </c>
      <c r="P354" s="201" t="str">
        <f>INDEX('Policy Characteristics'!J:J,MATCH(PolicyLevers!$C354,'Policy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4" s="191" t="str">
        <f>INDEX('Policy Characteristics'!K:K,MATCH(PolicyLevers!$C354,'Policy Characteristics'!$C:$C,0))</f>
        <v>ccs.html#ccs</v>
      </c>
      <c r="R354" s="191" t="str">
        <f>INDEX('Policy Characteristics'!L:L,MATCH(PolicyLevers!$C354,'Policy Characteristics'!$C:$C,0))</f>
        <v>carbon-capture-and-sequestration.html</v>
      </c>
      <c r="S354" s="221">
        <f>INDEX('Policy Characteristics'!M:M,MATCH(PolicyLevers!$C354,'Policy Characteristics'!$C:$C,0))</f>
        <v>0</v>
      </c>
      <c r="T354" s="186">
        <f>INDEX('Policy Characteristics'!N:N,MATCH(PolicyLevers!$C354,'Policy Characteristics'!$C:$C,0))</f>
        <v>0</v>
      </c>
      <c r="U354" s="183">
        <f>INDEX('Policy Characteristics'!O:O,MATCH(PolicyLevers!$C354,'Policy Characteristics'!$C:$C,0))</f>
        <v>0</v>
      </c>
    </row>
    <row r="355" spans="1:21" x14ac:dyDescent="0.25">
      <c r="A355" s="352" t="str">
        <f>INDEX('Policy Characteristics'!A:A,MATCH(PolicyLevers!$C355,'Policy Characteristics'!$C:$C,0))</f>
        <v>Industry</v>
      </c>
      <c r="B355" s="356" t="str">
        <f>INDEX('Policy Characteristics'!B:B,MATCH(PolicyLevers!$C355,'Policy Characteristics'!$C:$C,0))</f>
        <v>Carbon Capture and Sequestration</v>
      </c>
      <c r="C355" s="191" t="str">
        <f t="shared" si="26"/>
        <v>Industry Sector Fraction of Potential Additional CCS Achieved</v>
      </c>
      <c r="D355" s="193" t="s">
        <v>2117</v>
      </c>
      <c r="E355" s="193" t="s">
        <v>756</v>
      </c>
      <c r="F355" s="183" t="s">
        <v>2123</v>
      </c>
      <c r="G355" s="186" t="s">
        <v>758</v>
      </c>
      <c r="H355" s="261">
        <v>912</v>
      </c>
      <c r="I355" s="363" t="s">
        <v>332</v>
      </c>
      <c r="J355" s="191" t="str">
        <f>INDEX('Policy Characteristics'!D:D,MATCH(PolicyLevers!$C355,'Policy Characteristics'!$C:$C,0))</f>
        <v>Industry CCS</v>
      </c>
      <c r="K355" s="191" t="str">
        <f>INDEX('Policy Characteristics'!E:E,MATCH(PolicyLevers!$C355,'Policy Characteristics'!$C:$C,0))</f>
        <v>indst CCS</v>
      </c>
      <c r="L355" s="199">
        <f>INDEX('Policy Characteristics'!F:F,MATCH(PolicyLevers!$C355,'Policy Characteristics'!$C:$C,0))</f>
        <v>0</v>
      </c>
      <c r="M355" s="199">
        <f>INDEX('Policy Characteristics'!G:G,MATCH(PolicyLevers!$C355,'Policy Characteristics'!$C:$C,0))</f>
        <v>1</v>
      </c>
      <c r="N355" s="199">
        <f>INDEX('Policy Characteristics'!H:H,MATCH(PolicyLevers!$C355,'Policy Characteristics'!$C:$C,0))</f>
        <v>0.01</v>
      </c>
      <c r="O355" s="191" t="str">
        <f>INDEX('Policy Characteristics'!I:I,MATCH(PolicyLevers!$C355,'Policy Characteristics'!$C:$C,0))</f>
        <v>% of CO2 captured</v>
      </c>
      <c r="P355" s="201" t="str">
        <f>INDEX('Policy Characteristics'!J:J,MATCH(PolicyLevers!$C355,'Policy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5" s="191" t="str">
        <f>INDEX('Policy Characteristics'!K:K,MATCH(PolicyLevers!$C355,'Policy Characteristics'!$C:$C,0))</f>
        <v>ccs.html#ccs</v>
      </c>
      <c r="R355" s="191" t="str">
        <f>INDEX('Policy Characteristics'!L:L,MATCH(PolicyLevers!$C355,'Policy Characteristics'!$C:$C,0))</f>
        <v>carbon-capture-and-sequestration.html</v>
      </c>
      <c r="S355" s="221">
        <f>INDEX('Policy Characteristics'!M:M,MATCH(PolicyLevers!$C355,'Policy Characteristics'!$C:$C,0))</f>
        <v>0</v>
      </c>
      <c r="T355" s="186">
        <f>INDEX('Policy Characteristics'!N:N,MATCH(PolicyLevers!$C355,'Policy Characteristics'!$C:$C,0))</f>
        <v>0</v>
      </c>
      <c r="U355" s="183">
        <f>INDEX('Policy Characteristics'!O:O,MATCH(PolicyLevers!$C355,'Policy Characteristics'!$C:$C,0))</f>
        <v>0</v>
      </c>
    </row>
    <row r="356" spans="1:21" x14ac:dyDescent="0.25">
      <c r="A356" s="352" t="str">
        <f>INDEX('Policy Characteristics'!A:A,MATCH(PolicyLevers!$C356,'Policy Characteristics'!$C:$C,0))</f>
        <v>Industry</v>
      </c>
      <c r="B356" s="356" t="str">
        <f>INDEX('Policy Characteristics'!B:B,MATCH(PolicyLevers!$C356,'Policy Characteristics'!$C:$C,0))</f>
        <v>Carbon Capture and Sequestration</v>
      </c>
      <c r="C356" s="191" t="str">
        <f t="shared" si="26"/>
        <v>Industry Sector Fraction of Potential Additional CCS Achieved</v>
      </c>
      <c r="D356" s="193" t="s">
        <v>2117</v>
      </c>
      <c r="E356" s="193" t="s">
        <v>762</v>
      </c>
      <c r="F356" s="183" t="s">
        <v>2123</v>
      </c>
      <c r="G356" s="186" t="s">
        <v>763</v>
      </c>
      <c r="H356" s="261">
        <v>913</v>
      </c>
      <c r="I356" s="363" t="s">
        <v>332</v>
      </c>
      <c r="J356" s="191" t="str">
        <f>INDEX('Policy Characteristics'!D:D,MATCH(PolicyLevers!$C356,'Policy Characteristics'!$C:$C,0))</f>
        <v>Industry CCS</v>
      </c>
      <c r="K356" s="191" t="str">
        <f>INDEX('Policy Characteristics'!E:E,MATCH(PolicyLevers!$C356,'Policy Characteristics'!$C:$C,0))</f>
        <v>indst CCS</v>
      </c>
      <c r="L356" s="199">
        <f>INDEX('Policy Characteristics'!F:F,MATCH(PolicyLevers!$C356,'Policy Characteristics'!$C:$C,0))</f>
        <v>0</v>
      </c>
      <c r="M356" s="199">
        <f>INDEX('Policy Characteristics'!G:G,MATCH(PolicyLevers!$C356,'Policy Characteristics'!$C:$C,0))</f>
        <v>1</v>
      </c>
      <c r="N356" s="199">
        <f>INDEX('Policy Characteristics'!H:H,MATCH(PolicyLevers!$C356,'Policy Characteristics'!$C:$C,0))</f>
        <v>0.01</v>
      </c>
      <c r="O356" s="191" t="str">
        <f>INDEX('Policy Characteristics'!I:I,MATCH(PolicyLevers!$C356,'Policy Characteristics'!$C:$C,0))</f>
        <v>% of CO2 captured</v>
      </c>
      <c r="P356" s="201" t="str">
        <f>INDEX('Policy Characteristics'!J:J,MATCH(PolicyLevers!$C356,'Policy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6" s="191" t="str">
        <f>INDEX('Policy Characteristics'!K:K,MATCH(PolicyLevers!$C356,'Policy Characteristics'!$C:$C,0))</f>
        <v>ccs.html#ccs</v>
      </c>
      <c r="R356" s="191" t="str">
        <f>INDEX('Policy Characteristics'!L:L,MATCH(PolicyLevers!$C356,'Policy Characteristics'!$C:$C,0))</f>
        <v>carbon-capture-and-sequestration.html</v>
      </c>
      <c r="S356" s="221">
        <f>INDEX('Policy Characteristics'!M:M,MATCH(PolicyLevers!$C356,'Policy Characteristics'!$C:$C,0))</f>
        <v>0</v>
      </c>
      <c r="T356" s="186">
        <f>INDEX('Policy Characteristics'!N:N,MATCH(PolicyLevers!$C356,'Policy Characteristics'!$C:$C,0))</f>
        <v>0</v>
      </c>
      <c r="U356" s="183">
        <f>INDEX('Policy Characteristics'!O:O,MATCH(PolicyLevers!$C356,'Policy Characteristics'!$C:$C,0))</f>
        <v>0</v>
      </c>
    </row>
    <row r="357" spans="1:21" x14ac:dyDescent="0.25">
      <c r="A357" s="352" t="str">
        <f>INDEX('Policy Characteristics'!A:A,MATCH(PolicyLevers!$C357,'Policy Characteristics'!$C:$C,0))</f>
        <v>Industry</v>
      </c>
      <c r="B357" s="356" t="str">
        <f>INDEX('Policy Characteristics'!B:B,MATCH(PolicyLevers!$C357,'Policy Characteristics'!$C:$C,0))</f>
        <v>Carbon Capture and Sequestration</v>
      </c>
      <c r="C357" s="191" t="str">
        <f t="shared" si="26"/>
        <v>Industry Sector Fraction of Potential Additional CCS Achieved</v>
      </c>
      <c r="D357" s="193" t="s">
        <v>2115</v>
      </c>
      <c r="E357" s="193" t="s">
        <v>756</v>
      </c>
      <c r="F357" s="183" t="s">
        <v>2152</v>
      </c>
      <c r="G357" s="186" t="s">
        <v>758</v>
      </c>
      <c r="H357" s="261">
        <v>914</v>
      </c>
      <c r="I357" s="363" t="s">
        <v>332</v>
      </c>
      <c r="J357" s="191" t="str">
        <f>INDEX('Policy Characteristics'!D:D,MATCH(PolicyLevers!$C357,'Policy Characteristics'!$C:$C,0))</f>
        <v>Industry CCS</v>
      </c>
      <c r="K357" s="191" t="str">
        <f>INDEX('Policy Characteristics'!E:E,MATCH(PolicyLevers!$C357,'Policy Characteristics'!$C:$C,0))</f>
        <v>indst CCS</v>
      </c>
      <c r="L357" s="199">
        <f>INDEX('Policy Characteristics'!F:F,MATCH(PolicyLevers!$C357,'Policy Characteristics'!$C:$C,0))</f>
        <v>0</v>
      </c>
      <c r="M357" s="199">
        <f>INDEX('Policy Characteristics'!G:G,MATCH(PolicyLevers!$C357,'Policy Characteristics'!$C:$C,0))</f>
        <v>1</v>
      </c>
      <c r="N357" s="199">
        <f>INDEX('Policy Characteristics'!H:H,MATCH(PolicyLevers!$C357,'Policy Characteristics'!$C:$C,0))</f>
        <v>0.01</v>
      </c>
      <c r="O357" s="191" t="str">
        <f>INDEX('Policy Characteristics'!I:I,MATCH(PolicyLevers!$C357,'Policy Characteristics'!$C:$C,0))</f>
        <v>% of CO2 captured</v>
      </c>
      <c r="P357" s="201" t="str">
        <f>INDEX('Policy Characteristics'!J:J,MATCH(PolicyLevers!$C357,'Policy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7" s="191" t="str">
        <f>INDEX('Policy Characteristics'!K:K,MATCH(PolicyLevers!$C357,'Policy Characteristics'!$C:$C,0))</f>
        <v>ccs.html#ccs</v>
      </c>
      <c r="R357" s="191" t="str">
        <f>INDEX('Policy Characteristics'!L:L,MATCH(PolicyLevers!$C357,'Policy Characteristics'!$C:$C,0))</f>
        <v>carbon-capture-and-sequestration.html</v>
      </c>
      <c r="S357" s="221">
        <f>INDEX('Policy Characteristics'!M:M,MATCH(PolicyLevers!$C357,'Policy Characteristics'!$C:$C,0))</f>
        <v>0</v>
      </c>
      <c r="T357" s="186">
        <f>INDEX('Policy Characteristics'!N:N,MATCH(PolicyLevers!$C357,'Policy Characteristics'!$C:$C,0))</f>
        <v>0</v>
      </c>
      <c r="U357" s="183">
        <f>INDEX('Policy Characteristics'!O:O,MATCH(PolicyLevers!$C357,'Policy Characteristics'!$C:$C,0))</f>
        <v>0</v>
      </c>
    </row>
    <row r="358" spans="1:21" x14ac:dyDescent="0.25">
      <c r="A358" s="352" t="str">
        <f>INDEX('Policy Characteristics'!A:A,MATCH(PolicyLevers!$C358,'Policy Characteristics'!$C:$C,0))</f>
        <v>Industry</v>
      </c>
      <c r="B358" s="356" t="str">
        <f>INDEX('Policy Characteristics'!B:B,MATCH(PolicyLevers!$C358,'Policy Characteristics'!$C:$C,0))</f>
        <v>Carbon Capture and Sequestration</v>
      </c>
      <c r="C358" s="191" t="str">
        <f t="shared" si="26"/>
        <v>Industry Sector Fraction of Potential Additional CCS Achieved</v>
      </c>
      <c r="D358" s="193" t="s">
        <v>2115</v>
      </c>
      <c r="E358" s="193" t="s">
        <v>762</v>
      </c>
      <c r="F358" s="183" t="s">
        <v>2152</v>
      </c>
      <c r="G358" s="186" t="s">
        <v>763</v>
      </c>
      <c r="H358" s="261">
        <v>915</v>
      </c>
      <c r="I358" s="363" t="s">
        <v>332</v>
      </c>
      <c r="J358" s="191" t="str">
        <f>INDEX('Policy Characteristics'!D:D,MATCH(PolicyLevers!$C358,'Policy Characteristics'!$C:$C,0))</f>
        <v>Industry CCS</v>
      </c>
      <c r="K358" s="191" t="str">
        <f>INDEX('Policy Characteristics'!E:E,MATCH(PolicyLevers!$C358,'Policy Characteristics'!$C:$C,0))</f>
        <v>indst CCS</v>
      </c>
      <c r="L358" s="199">
        <f>INDEX('Policy Characteristics'!F:F,MATCH(PolicyLevers!$C358,'Policy Characteristics'!$C:$C,0))</f>
        <v>0</v>
      </c>
      <c r="M358" s="199">
        <f>INDEX('Policy Characteristics'!G:G,MATCH(PolicyLevers!$C358,'Policy Characteristics'!$C:$C,0))</f>
        <v>1</v>
      </c>
      <c r="N358" s="199">
        <f>INDEX('Policy Characteristics'!H:H,MATCH(PolicyLevers!$C358,'Policy Characteristics'!$C:$C,0))</f>
        <v>0.01</v>
      </c>
      <c r="O358" s="191" t="str">
        <f>INDEX('Policy Characteristics'!I:I,MATCH(PolicyLevers!$C358,'Policy Characteristics'!$C:$C,0))</f>
        <v>% of CO2 captured</v>
      </c>
      <c r="P358" s="201" t="str">
        <f>INDEX('Policy Characteristics'!J:J,MATCH(PolicyLevers!$C358,'Policy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8" s="191" t="str">
        <f>INDEX('Policy Characteristics'!K:K,MATCH(PolicyLevers!$C358,'Policy Characteristics'!$C:$C,0))</f>
        <v>ccs.html#ccs</v>
      </c>
      <c r="R358" s="191" t="str">
        <f>INDEX('Policy Characteristics'!L:L,MATCH(PolicyLevers!$C358,'Policy Characteristics'!$C:$C,0))</f>
        <v>carbon-capture-and-sequestration.html</v>
      </c>
      <c r="S358" s="221">
        <f>INDEX('Policy Characteristics'!M:M,MATCH(PolicyLevers!$C358,'Policy Characteristics'!$C:$C,0))</f>
        <v>0</v>
      </c>
      <c r="T358" s="186">
        <f>INDEX('Policy Characteristics'!N:N,MATCH(PolicyLevers!$C358,'Policy Characteristics'!$C:$C,0))</f>
        <v>0</v>
      </c>
      <c r="U358" s="183">
        <f>INDEX('Policy Characteristics'!O:O,MATCH(PolicyLevers!$C358,'Policy Characteristics'!$C:$C,0))</f>
        <v>0</v>
      </c>
    </row>
    <row r="359" spans="1:21" x14ac:dyDescent="0.25">
      <c r="A359" s="352" t="str">
        <f>INDEX('Policy Characteristics'!A:A,MATCH(PolicyLevers!$C359,'Policy Characteristics'!$C:$C,0))</f>
        <v>Industry</v>
      </c>
      <c r="B359" s="356" t="str">
        <f>INDEX('Policy Characteristics'!B:B,MATCH(PolicyLevers!$C359,'Policy Characteristics'!$C:$C,0))</f>
        <v>Carbon Capture and Sequestration</v>
      </c>
      <c r="C359" s="191" t="str">
        <f t="shared" si="26"/>
        <v>Industry Sector Fraction of Potential Additional CCS Achieved</v>
      </c>
      <c r="D359" s="193" t="s">
        <v>2113</v>
      </c>
      <c r="E359" s="193" t="s">
        <v>756</v>
      </c>
      <c r="F359" s="183" t="s">
        <v>2151</v>
      </c>
      <c r="G359" s="186" t="s">
        <v>758</v>
      </c>
      <c r="H359" s="261">
        <v>916</v>
      </c>
      <c r="I359" s="358" t="s">
        <v>310</v>
      </c>
      <c r="J359" s="191" t="str">
        <f>INDEX('Policy Characteristics'!D:D,MATCH(PolicyLevers!$C359,'Policy Characteristics'!$C:$C,0))</f>
        <v>Industry CCS</v>
      </c>
      <c r="K359" s="191" t="str">
        <f>INDEX('Policy Characteristics'!E:E,MATCH(PolicyLevers!$C359,'Policy Characteristics'!$C:$C,0))</f>
        <v>indst CCS</v>
      </c>
      <c r="L359" s="199">
        <f>INDEX('Policy Characteristics'!F:F,MATCH(PolicyLevers!$C359,'Policy Characteristics'!$C:$C,0))</f>
        <v>0</v>
      </c>
      <c r="M359" s="199">
        <f>INDEX('Policy Characteristics'!G:G,MATCH(PolicyLevers!$C359,'Policy Characteristics'!$C:$C,0))</f>
        <v>1</v>
      </c>
      <c r="N359" s="199">
        <f>INDEX('Policy Characteristics'!H:H,MATCH(PolicyLevers!$C359,'Policy Characteristics'!$C:$C,0))</f>
        <v>0.01</v>
      </c>
      <c r="O359" s="191" t="str">
        <f>INDEX('Policy Characteristics'!I:I,MATCH(PolicyLevers!$C359,'Policy Characteristics'!$C:$C,0))</f>
        <v>% of CO2 captured</v>
      </c>
      <c r="P359" s="191" t="str">
        <f>INDEX('Policy Characteristics'!J:J,MATCH(PolicyLevers!$C359,'Policy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9" s="191" t="str">
        <f>INDEX('Policy Characteristics'!K:K,MATCH(PolicyLevers!$C359,'Policy Characteristics'!$C:$C,0))</f>
        <v>ccs.html#ccs</v>
      </c>
      <c r="R359" s="191" t="str">
        <f>INDEX('Policy Characteristics'!L:L,MATCH(PolicyLevers!$C359,'Policy Characteristics'!$C:$C,0))</f>
        <v>carbon-capture-and-sequestration.html</v>
      </c>
      <c r="S359" s="221">
        <f>INDEX('Policy Characteristics'!M:M,MATCH(PolicyLevers!$C359,'Policy Characteristics'!$C:$C,0))</f>
        <v>0</v>
      </c>
      <c r="T359" s="186">
        <f>INDEX('Policy Characteristics'!N:N,MATCH(PolicyLevers!$C359,'Policy Characteristics'!$C:$C,0))</f>
        <v>0</v>
      </c>
      <c r="U359" s="183">
        <f>INDEX('Policy Characteristics'!O:O,MATCH(PolicyLevers!$C359,'Policy Characteristics'!$C:$C,0))</f>
        <v>0</v>
      </c>
    </row>
    <row r="360" spans="1:21" x14ac:dyDescent="0.25">
      <c r="A360" s="352" t="str">
        <f>INDEX('Policy Characteristics'!A:A,MATCH(PolicyLevers!$C360,'Policy Characteristics'!$C:$C,0))</f>
        <v>Industry</v>
      </c>
      <c r="B360" s="356" t="str">
        <f>INDEX('Policy Characteristics'!B:B,MATCH(PolicyLevers!$C360,'Policy Characteristics'!$C:$C,0))</f>
        <v>Carbon Capture and Sequestration</v>
      </c>
      <c r="C360" s="191" t="str">
        <f t="shared" si="26"/>
        <v>Industry Sector Fraction of Potential Additional CCS Achieved</v>
      </c>
      <c r="D360" s="193" t="s">
        <v>2113</v>
      </c>
      <c r="E360" s="193" t="s">
        <v>762</v>
      </c>
      <c r="F360" s="183" t="s">
        <v>2151</v>
      </c>
      <c r="G360" s="186" t="s">
        <v>763</v>
      </c>
      <c r="H360" s="261">
        <v>917</v>
      </c>
      <c r="I360" s="363" t="s">
        <v>332</v>
      </c>
      <c r="J360" s="191" t="str">
        <f>INDEX('Policy Characteristics'!D:D,MATCH(PolicyLevers!$C360,'Policy Characteristics'!$C:$C,0))</f>
        <v>Industry CCS</v>
      </c>
      <c r="K360" s="191" t="str">
        <f>INDEX('Policy Characteristics'!E:E,MATCH(PolicyLevers!$C360,'Policy Characteristics'!$C:$C,0))</f>
        <v>indst CCS</v>
      </c>
      <c r="L360" s="199">
        <f>INDEX('Policy Characteristics'!F:F,MATCH(PolicyLevers!$C360,'Policy Characteristics'!$C:$C,0))</f>
        <v>0</v>
      </c>
      <c r="M360" s="199">
        <f>INDEX('Policy Characteristics'!G:G,MATCH(PolicyLevers!$C360,'Policy Characteristics'!$C:$C,0))</f>
        <v>1</v>
      </c>
      <c r="N360" s="199">
        <f>INDEX('Policy Characteristics'!H:H,MATCH(PolicyLevers!$C360,'Policy Characteristics'!$C:$C,0))</f>
        <v>0.01</v>
      </c>
      <c r="O360" s="191" t="str">
        <f>INDEX('Policy Characteristics'!I:I,MATCH(PolicyLevers!$C360,'Policy Characteristics'!$C:$C,0))</f>
        <v>% of CO2 captured</v>
      </c>
      <c r="P360" s="191" t="str">
        <f>INDEX('Policy Characteristics'!J:J,MATCH(PolicyLevers!$C360,'Policy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0" s="191" t="str">
        <f>INDEX('Policy Characteristics'!K:K,MATCH(PolicyLevers!$C360,'Policy Characteristics'!$C:$C,0))</f>
        <v>ccs.html#ccs</v>
      </c>
      <c r="R360" s="191" t="str">
        <f>INDEX('Policy Characteristics'!L:L,MATCH(PolicyLevers!$C360,'Policy Characteristics'!$C:$C,0))</f>
        <v>carbon-capture-and-sequestration.html</v>
      </c>
      <c r="S360" s="221">
        <f>INDEX('Policy Characteristics'!M:M,MATCH(PolicyLevers!$C360,'Policy Characteristics'!$C:$C,0))</f>
        <v>0</v>
      </c>
      <c r="T360" s="186">
        <f>INDEX('Policy Characteristics'!N:N,MATCH(PolicyLevers!$C360,'Policy Characteristics'!$C:$C,0))</f>
        <v>0</v>
      </c>
      <c r="U360" s="183">
        <f>INDEX('Policy Characteristics'!O:O,MATCH(PolicyLevers!$C360,'Policy Characteristics'!$C:$C,0))</f>
        <v>0</v>
      </c>
    </row>
    <row r="361" spans="1:21" x14ac:dyDescent="0.25">
      <c r="A361" s="352" t="str">
        <f>INDEX('Policy Characteristics'!A:A,MATCH(PolicyLevers!$C361,'Policy Characteristics'!$C:$C,0))</f>
        <v>Industry</v>
      </c>
      <c r="B361" s="356" t="str">
        <f>INDEX('Policy Characteristics'!B:B,MATCH(PolicyLevers!$C361,'Policy Characteristics'!$C:$C,0))</f>
        <v>Carbon Capture and Sequestration</v>
      </c>
      <c r="C361" s="191" t="str">
        <f t="shared" si="26"/>
        <v>Industry Sector Fraction of Potential Additional CCS Achieved</v>
      </c>
      <c r="D361" s="193" t="s">
        <v>2111</v>
      </c>
      <c r="E361" s="193" t="s">
        <v>756</v>
      </c>
      <c r="F361" s="183" t="s">
        <v>2150</v>
      </c>
      <c r="G361" s="186" t="s">
        <v>758</v>
      </c>
      <c r="H361" s="261">
        <v>918</v>
      </c>
      <c r="I361" s="358" t="s">
        <v>310</v>
      </c>
      <c r="J361" s="191" t="str">
        <f>INDEX('Policy Characteristics'!D:D,MATCH(PolicyLevers!$C361,'Policy Characteristics'!$C:$C,0))</f>
        <v>Industry CCS</v>
      </c>
      <c r="K361" s="191" t="str">
        <f>INDEX('Policy Characteristics'!E:E,MATCH(PolicyLevers!$C361,'Policy Characteristics'!$C:$C,0))</f>
        <v>indst CCS</v>
      </c>
      <c r="L361" s="199">
        <f>INDEX('Policy Characteristics'!F:F,MATCH(PolicyLevers!$C361,'Policy Characteristics'!$C:$C,0))</f>
        <v>0</v>
      </c>
      <c r="M361" s="199">
        <f>INDEX('Policy Characteristics'!G:G,MATCH(PolicyLevers!$C361,'Policy Characteristics'!$C:$C,0))</f>
        <v>1</v>
      </c>
      <c r="N361" s="199">
        <f>INDEX('Policy Characteristics'!H:H,MATCH(PolicyLevers!$C361,'Policy Characteristics'!$C:$C,0))</f>
        <v>0.01</v>
      </c>
      <c r="O361" s="191" t="str">
        <f>INDEX('Policy Characteristics'!I:I,MATCH(PolicyLevers!$C361,'Policy Characteristics'!$C:$C,0))</f>
        <v>% of CO2 captured</v>
      </c>
      <c r="P361" s="191" t="str">
        <f>INDEX('Policy Characteristics'!J:J,MATCH(PolicyLevers!$C361,'Policy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1" s="191" t="str">
        <f>INDEX('Policy Characteristics'!K:K,MATCH(PolicyLevers!$C361,'Policy Characteristics'!$C:$C,0))</f>
        <v>ccs.html#ccs</v>
      </c>
      <c r="R361" s="191" t="str">
        <f>INDEX('Policy Characteristics'!L:L,MATCH(PolicyLevers!$C361,'Policy Characteristics'!$C:$C,0))</f>
        <v>carbon-capture-and-sequestration.html</v>
      </c>
      <c r="S361" s="221">
        <f>INDEX('Policy Characteristics'!M:M,MATCH(PolicyLevers!$C361,'Policy Characteristics'!$C:$C,0))</f>
        <v>0</v>
      </c>
      <c r="T361" s="186">
        <f>INDEX('Policy Characteristics'!N:N,MATCH(PolicyLevers!$C361,'Policy Characteristics'!$C:$C,0))</f>
        <v>0</v>
      </c>
      <c r="U361" s="183">
        <f>INDEX('Policy Characteristics'!O:O,MATCH(PolicyLevers!$C361,'Policy Characteristics'!$C:$C,0))</f>
        <v>0</v>
      </c>
    </row>
    <row r="362" spans="1:21" x14ac:dyDescent="0.25">
      <c r="A362" s="352" t="str">
        <f>INDEX('Policy Characteristics'!A:A,MATCH(PolicyLevers!$C362,'Policy Characteristics'!$C:$C,0))</f>
        <v>Industry</v>
      </c>
      <c r="B362" s="356" t="str">
        <f>INDEX('Policy Characteristics'!B:B,MATCH(PolicyLevers!$C362,'Policy Characteristics'!$C:$C,0))</f>
        <v>Carbon Capture and Sequestration</v>
      </c>
      <c r="C362" s="191" t="str">
        <f t="shared" si="26"/>
        <v>Industry Sector Fraction of Potential Additional CCS Achieved</v>
      </c>
      <c r="D362" s="193" t="s">
        <v>2111</v>
      </c>
      <c r="E362" s="193" t="s">
        <v>762</v>
      </c>
      <c r="F362" s="183" t="s">
        <v>2150</v>
      </c>
      <c r="G362" s="186" t="s">
        <v>763</v>
      </c>
      <c r="H362" s="261">
        <v>919</v>
      </c>
      <c r="I362" s="363" t="s">
        <v>332</v>
      </c>
      <c r="J362" s="191" t="str">
        <f>INDEX('Policy Characteristics'!D:D,MATCH(PolicyLevers!$C362,'Policy Characteristics'!$C:$C,0))</f>
        <v>Industry CCS</v>
      </c>
      <c r="K362" s="191" t="str">
        <f>INDEX('Policy Characteristics'!E:E,MATCH(PolicyLevers!$C362,'Policy Characteristics'!$C:$C,0))</f>
        <v>indst CCS</v>
      </c>
      <c r="L362" s="199">
        <f>INDEX('Policy Characteristics'!F:F,MATCH(PolicyLevers!$C362,'Policy Characteristics'!$C:$C,0))</f>
        <v>0</v>
      </c>
      <c r="M362" s="199">
        <f>INDEX('Policy Characteristics'!G:G,MATCH(PolicyLevers!$C362,'Policy Characteristics'!$C:$C,0))</f>
        <v>1</v>
      </c>
      <c r="N362" s="199">
        <f>INDEX('Policy Characteristics'!H:H,MATCH(PolicyLevers!$C362,'Policy Characteristics'!$C:$C,0))</f>
        <v>0.01</v>
      </c>
      <c r="O362" s="191" t="str">
        <f>INDEX('Policy Characteristics'!I:I,MATCH(PolicyLevers!$C362,'Policy Characteristics'!$C:$C,0))</f>
        <v>% of CO2 captured</v>
      </c>
      <c r="P362" s="191" t="str">
        <f>INDEX('Policy Characteristics'!J:J,MATCH(PolicyLevers!$C362,'Policy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2" s="191" t="str">
        <f>INDEX('Policy Characteristics'!K:K,MATCH(PolicyLevers!$C362,'Policy Characteristics'!$C:$C,0))</f>
        <v>ccs.html#ccs</v>
      </c>
      <c r="R362" s="191" t="str">
        <f>INDEX('Policy Characteristics'!L:L,MATCH(PolicyLevers!$C362,'Policy Characteristics'!$C:$C,0))</f>
        <v>carbon-capture-and-sequestration.html</v>
      </c>
      <c r="S362" s="221">
        <f>INDEX('Policy Characteristics'!M:M,MATCH(PolicyLevers!$C362,'Policy Characteristics'!$C:$C,0))</f>
        <v>0</v>
      </c>
      <c r="T362" s="186">
        <f>INDEX('Policy Characteristics'!N:N,MATCH(PolicyLevers!$C362,'Policy Characteristics'!$C:$C,0))</f>
        <v>0</v>
      </c>
      <c r="U362" s="183">
        <f>INDEX('Policy Characteristics'!O:O,MATCH(PolicyLevers!$C362,'Policy Characteristics'!$C:$C,0))</f>
        <v>0</v>
      </c>
    </row>
    <row r="363" spans="1:21" x14ac:dyDescent="0.25">
      <c r="A363" s="352" t="str">
        <f>INDEX('Policy Characteristics'!A:A,MATCH(PolicyLevers!$C363,'Policy Characteristics'!$C:$C,0))</f>
        <v>Industry</v>
      </c>
      <c r="B363" s="356" t="str">
        <f>INDEX('Policy Characteristics'!B:B,MATCH(PolicyLevers!$C363,'Policy Characteristics'!$C:$C,0))</f>
        <v>Carbon Capture and Sequestration</v>
      </c>
      <c r="C363" s="191" t="str">
        <f t="shared" si="26"/>
        <v>Industry Sector Fraction of Potential Additional CCS Achieved</v>
      </c>
      <c r="D363" s="193" t="s">
        <v>2109</v>
      </c>
      <c r="E363" s="193" t="s">
        <v>756</v>
      </c>
      <c r="F363" s="183" t="s">
        <v>2149</v>
      </c>
      <c r="G363" s="186" t="s">
        <v>758</v>
      </c>
      <c r="H363" s="261">
        <v>920</v>
      </c>
      <c r="I363" s="358" t="s">
        <v>310</v>
      </c>
      <c r="J363" s="191" t="str">
        <f>INDEX('Policy Characteristics'!D:D,MATCH(PolicyLevers!$C363,'Policy Characteristics'!$C:$C,0))</f>
        <v>Industry CCS</v>
      </c>
      <c r="K363" s="191" t="str">
        <f>INDEX('Policy Characteristics'!E:E,MATCH(PolicyLevers!$C363,'Policy Characteristics'!$C:$C,0))</f>
        <v>indst CCS</v>
      </c>
      <c r="L363" s="199">
        <f>INDEX('Policy Characteristics'!F:F,MATCH(PolicyLevers!$C363,'Policy Characteristics'!$C:$C,0))</f>
        <v>0</v>
      </c>
      <c r="M363" s="199">
        <f>INDEX('Policy Characteristics'!G:G,MATCH(PolicyLevers!$C363,'Policy Characteristics'!$C:$C,0))</f>
        <v>1</v>
      </c>
      <c r="N363" s="199">
        <f>INDEX('Policy Characteristics'!H:H,MATCH(PolicyLevers!$C363,'Policy Characteristics'!$C:$C,0))</f>
        <v>0.01</v>
      </c>
      <c r="O363" s="191" t="str">
        <f>INDEX('Policy Characteristics'!I:I,MATCH(PolicyLevers!$C363,'Policy Characteristics'!$C:$C,0))</f>
        <v>% of CO2 captured</v>
      </c>
      <c r="P363" s="191" t="str">
        <f>INDEX('Policy Characteristics'!J:J,MATCH(PolicyLevers!$C363,'Policy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3" s="191" t="str">
        <f>INDEX('Policy Characteristics'!K:K,MATCH(PolicyLevers!$C363,'Policy Characteristics'!$C:$C,0))</f>
        <v>ccs.html#ccs</v>
      </c>
      <c r="R363" s="191" t="str">
        <f>INDEX('Policy Characteristics'!L:L,MATCH(PolicyLevers!$C363,'Policy Characteristics'!$C:$C,0))</f>
        <v>carbon-capture-and-sequestration.html</v>
      </c>
      <c r="S363" s="221">
        <f>INDEX('Policy Characteristics'!M:M,MATCH(PolicyLevers!$C363,'Policy Characteristics'!$C:$C,0))</f>
        <v>0</v>
      </c>
      <c r="T363" s="186">
        <f>INDEX('Policy Characteristics'!N:N,MATCH(PolicyLevers!$C363,'Policy Characteristics'!$C:$C,0))</f>
        <v>0</v>
      </c>
      <c r="U363" s="183">
        <f>INDEX('Policy Characteristics'!O:O,MATCH(PolicyLevers!$C363,'Policy Characteristics'!$C:$C,0))</f>
        <v>0</v>
      </c>
    </row>
    <row r="364" spans="1:21" x14ac:dyDescent="0.25">
      <c r="A364" s="352" t="str">
        <f>INDEX('Policy Characteristics'!A:A,MATCH(PolicyLevers!$C364,'Policy Characteristics'!$C:$C,0))</f>
        <v>Industry</v>
      </c>
      <c r="B364" s="356" t="str">
        <f>INDEX('Policy Characteristics'!B:B,MATCH(PolicyLevers!$C364,'Policy Characteristics'!$C:$C,0))</f>
        <v>Carbon Capture and Sequestration</v>
      </c>
      <c r="C364" s="191" t="str">
        <f t="shared" si="26"/>
        <v>Industry Sector Fraction of Potential Additional CCS Achieved</v>
      </c>
      <c r="D364" s="193" t="s">
        <v>2109</v>
      </c>
      <c r="E364" s="193" t="s">
        <v>762</v>
      </c>
      <c r="F364" s="183" t="s">
        <v>2149</v>
      </c>
      <c r="G364" s="186" t="s">
        <v>763</v>
      </c>
      <c r="H364" s="261">
        <v>921</v>
      </c>
      <c r="I364" s="363" t="s">
        <v>332</v>
      </c>
      <c r="J364" s="191" t="str">
        <f>INDEX('Policy Characteristics'!D:D,MATCH(PolicyLevers!$C364,'Policy Characteristics'!$C:$C,0))</f>
        <v>Industry CCS</v>
      </c>
      <c r="K364" s="191" t="str">
        <f>INDEX('Policy Characteristics'!E:E,MATCH(PolicyLevers!$C364,'Policy Characteristics'!$C:$C,0))</f>
        <v>indst CCS</v>
      </c>
      <c r="L364" s="199">
        <f>INDEX('Policy Characteristics'!F:F,MATCH(PolicyLevers!$C364,'Policy Characteristics'!$C:$C,0))</f>
        <v>0</v>
      </c>
      <c r="M364" s="199">
        <f>INDEX('Policy Characteristics'!G:G,MATCH(PolicyLevers!$C364,'Policy Characteristics'!$C:$C,0))</f>
        <v>1</v>
      </c>
      <c r="N364" s="199">
        <f>INDEX('Policy Characteristics'!H:H,MATCH(PolicyLevers!$C364,'Policy Characteristics'!$C:$C,0))</f>
        <v>0.01</v>
      </c>
      <c r="O364" s="191" t="str">
        <f>INDEX('Policy Characteristics'!I:I,MATCH(PolicyLevers!$C364,'Policy Characteristics'!$C:$C,0))</f>
        <v>% of CO2 captured</v>
      </c>
      <c r="P364" s="191" t="str">
        <f>INDEX('Policy Characteristics'!J:J,MATCH(PolicyLevers!$C364,'Policy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4" s="191" t="str">
        <f>INDEX('Policy Characteristics'!K:K,MATCH(PolicyLevers!$C364,'Policy Characteristics'!$C:$C,0))</f>
        <v>ccs.html#ccs</v>
      </c>
      <c r="R364" s="191" t="str">
        <f>INDEX('Policy Characteristics'!L:L,MATCH(PolicyLevers!$C364,'Policy Characteristics'!$C:$C,0))</f>
        <v>carbon-capture-and-sequestration.html</v>
      </c>
      <c r="S364" s="221">
        <f>INDEX('Policy Characteristics'!M:M,MATCH(PolicyLevers!$C364,'Policy Characteristics'!$C:$C,0))</f>
        <v>0</v>
      </c>
      <c r="T364" s="186">
        <f>INDEX('Policy Characteristics'!N:N,MATCH(PolicyLevers!$C364,'Policy Characteristics'!$C:$C,0))</f>
        <v>0</v>
      </c>
      <c r="U364" s="183">
        <f>INDEX('Policy Characteristics'!O:O,MATCH(PolicyLevers!$C364,'Policy Characteristics'!$C:$C,0))</f>
        <v>0</v>
      </c>
    </row>
    <row r="365" spans="1:21" x14ac:dyDescent="0.25">
      <c r="A365" s="352" t="str">
        <f>INDEX('Policy Characteristics'!A:A,MATCH(PolicyLevers!$C365,'Policy Characteristics'!$C:$C,0))</f>
        <v>Industry</v>
      </c>
      <c r="B365" s="356" t="str">
        <f>INDEX('Policy Characteristics'!B:B,MATCH(PolicyLevers!$C365,'Policy Characteristics'!$C:$C,0))</f>
        <v>Carbon Capture and Sequestration</v>
      </c>
      <c r="C365" s="191" t="str">
        <f t="shared" si="26"/>
        <v>Industry Sector Fraction of Potential Additional CCS Achieved</v>
      </c>
      <c r="D365" s="193" t="s">
        <v>2107</v>
      </c>
      <c r="E365" s="193" t="s">
        <v>756</v>
      </c>
      <c r="F365" s="183" t="s">
        <v>2148</v>
      </c>
      <c r="G365" s="186" t="s">
        <v>758</v>
      </c>
      <c r="H365" s="261">
        <v>922</v>
      </c>
      <c r="I365" s="358" t="s">
        <v>310</v>
      </c>
      <c r="J365" s="191" t="str">
        <f>INDEX('Policy Characteristics'!D:D,MATCH(PolicyLevers!$C365,'Policy Characteristics'!$C:$C,0))</f>
        <v>Industry CCS</v>
      </c>
      <c r="K365" s="191" t="str">
        <f>INDEX('Policy Characteristics'!E:E,MATCH(PolicyLevers!$C365,'Policy Characteristics'!$C:$C,0))</f>
        <v>indst CCS</v>
      </c>
      <c r="L365" s="199">
        <f>INDEX('Policy Characteristics'!F:F,MATCH(PolicyLevers!$C365,'Policy Characteristics'!$C:$C,0))</f>
        <v>0</v>
      </c>
      <c r="M365" s="199">
        <f>INDEX('Policy Characteristics'!G:G,MATCH(PolicyLevers!$C365,'Policy Characteristics'!$C:$C,0))</f>
        <v>1</v>
      </c>
      <c r="N365" s="199">
        <f>INDEX('Policy Characteristics'!H:H,MATCH(PolicyLevers!$C365,'Policy Characteristics'!$C:$C,0))</f>
        <v>0.01</v>
      </c>
      <c r="O365" s="191" t="str">
        <f>INDEX('Policy Characteristics'!I:I,MATCH(PolicyLevers!$C365,'Policy Characteristics'!$C:$C,0))</f>
        <v>% of CO2 captured</v>
      </c>
      <c r="P365" s="191" t="str">
        <f>INDEX('Policy Characteristics'!J:J,MATCH(PolicyLevers!$C365,'Policy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5" s="191" t="str">
        <f>INDEX('Policy Characteristics'!K:K,MATCH(PolicyLevers!$C365,'Policy Characteristics'!$C:$C,0))</f>
        <v>ccs.html#ccs</v>
      </c>
      <c r="R365" s="191" t="str">
        <f>INDEX('Policy Characteristics'!L:L,MATCH(PolicyLevers!$C365,'Policy Characteristics'!$C:$C,0))</f>
        <v>carbon-capture-and-sequestration.html</v>
      </c>
      <c r="S365" s="221">
        <f>INDEX('Policy Characteristics'!M:M,MATCH(PolicyLevers!$C365,'Policy Characteristics'!$C:$C,0))</f>
        <v>0</v>
      </c>
      <c r="T365" s="186">
        <f>INDEX('Policy Characteristics'!N:N,MATCH(PolicyLevers!$C365,'Policy Characteristics'!$C:$C,0))</f>
        <v>0</v>
      </c>
      <c r="U365" s="183">
        <f>INDEX('Policy Characteristics'!O:O,MATCH(PolicyLevers!$C365,'Policy Characteristics'!$C:$C,0))</f>
        <v>0</v>
      </c>
    </row>
    <row r="366" spans="1:21" x14ac:dyDescent="0.25">
      <c r="A366" s="352" t="str">
        <f>INDEX('Policy Characteristics'!A:A,MATCH(PolicyLevers!$C366,'Policy Characteristics'!$C:$C,0))</f>
        <v>Industry</v>
      </c>
      <c r="B366" s="356" t="str">
        <f>INDEX('Policy Characteristics'!B:B,MATCH(PolicyLevers!$C366,'Policy Characteristics'!$C:$C,0))</f>
        <v>Carbon Capture and Sequestration</v>
      </c>
      <c r="C366" s="191" t="str">
        <f t="shared" si="26"/>
        <v>Industry Sector Fraction of Potential Additional CCS Achieved</v>
      </c>
      <c r="D366" s="193" t="s">
        <v>2107</v>
      </c>
      <c r="E366" s="193" t="s">
        <v>762</v>
      </c>
      <c r="F366" s="183" t="s">
        <v>2148</v>
      </c>
      <c r="G366" s="186" t="s">
        <v>763</v>
      </c>
      <c r="H366" s="261">
        <v>923</v>
      </c>
      <c r="I366" s="363" t="s">
        <v>332</v>
      </c>
      <c r="J366" s="191" t="str">
        <f>INDEX('Policy Characteristics'!D:D,MATCH(PolicyLevers!$C366,'Policy Characteristics'!$C:$C,0))</f>
        <v>Industry CCS</v>
      </c>
      <c r="K366" s="191" t="str">
        <f>INDEX('Policy Characteristics'!E:E,MATCH(PolicyLevers!$C366,'Policy Characteristics'!$C:$C,0))</f>
        <v>indst CCS</v>
      </c>
      <c r="L366" s="199">
        <f>INDEX('Policy Characteristics'!F:F,MATCH(PolicyLevers!$C366,'Policy Characteristics'!$C:$C,0))</f>
        <v>0</v>
      </c>
      <c r="M366" s="199">
        <f>INDEX('Policy Characteristics'!G:G,MATCH(PolicyLevers!$C366,'Policy Characteristics'!$C:$C,0))</f>
        <v>1</v>
      </c>
      <c r="N366" s="199">
        <f>INDEX('Policy Characteristics'!H:H,MATCH(PolicyLevers!$C366,'Policy Characteristics'!$C:$C,0))</f>
        <v>0.01</v>
      </c>
      <c r="O366" s="191" t="str">
        <f>INDEX('Policy Characteristics'!I:I,MATCH(PolicyLevers!$C366,'Policy Characteristics'!$C:$C,0))</f>
        <v>% of CO2 captured</v>
      </c>
      <c r="P366" s="201" t="str">
        <f>INDEX('Policy Characteristics'!J:J,MATCH(PolicyLevers!$C366,'Policy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6" s="191" t="str">
        <f>INDEX('Policy Characteristics'!K:K,MATCH(PolicyLevers!$C366,'Policy Characteristics'!$C:$C,0))</f>
        <v>ccs.html#ccs</v>
      </c>
      <c r="R366" s="191" t="str">
        <f>INDEX('Policy Characteristics'!L:L,MATCH(PolicyLevers!$C366,'Policy Characteristics'!$C:$C,0))</f>
        <v>carbon-capture-and-sequestration.html</v>
      </c>
      <c r="S366" s="221">
        <f>INDEX('Policy Characteristics'!M:M,MATCH(PolicyLevers!$C366,'Policy Characteristics'!$C:$C,0))</f>
        <v>0</v>
      </c>
      <c r="T366" s="186">
        <f>INDEX('Policy Characteristics'!N:N,MATCH(PolicyLevers!$C366,'Policy Characteristics'!$C:$C,0))</f>
        <v>0</v>
      </c>
      <c r="U366" s="183">
        <f>INDEX('Policy Characteristics'!O:O,MATCH(PolicyLevers!$C366,'Policy Characteristics'!$C:$C,0))</f>
        <v>0</v>
      </c>
    </row>
    <row r="367" spans="1:21" x14ac:dyDescent="0.25">
      <c r="A367" s="352" t="str">
        <f>INDEX('Policy Characteristics'!A:A,MATCH(PolicyLevers!$C367,'Policy Characteristics'!$C:$C,0))</f>
        <v>Industry</v>
      </c>
      <c r="B367" s="356" t="str">
        <f>INDEX('Policy Characteristics'!B:B,MATCH(PolicyLevers!$C367,'Policy Characteristics'!$C:$C,0))</f>
        <v>Carbon Capture and Sequestration</v>
      </c>
      <c r="C367" s="191" t="str">
        <f t="shared" si="26"/>
        <v>Industry Sector Fraction of Potential Additional CCS Achieved</v>
      </c>
      <c r="D367" s="193" t="s">
        <v>2105</v>
      </c>
      <c r="E367" s="193" t="s">
        <v>756</v>
      </c>
      <c r="F367" s="183" t="s">
        <v>2147</v>
      </c>
      <c r="G367" s="186" t="s">
        <v>758</v>
      </c>
      <c r="H367" s="261">
        <v>924</v>
      </c>
      <c r="I367" s="358" t="s">
        <v>310</v>
      </c>
      <c r="J367" s="191" t="str">
        <f>INDEX('Policy Characteristics'!D:D,MATCH(PolicyLevers!$C367,'Policy Characteristics'!$C:$C,0))</f>
        <v>Industry CCS</v>
      </c>
      <c r="K367" s="191" t="str">
        <f>INDEX('Policy Characteristics'!E:E,MATCH(PolicyLevers!$C367,'Policy Characteristics'!$C:$C,0))</f>
        <v>indst CCS</v>
      </c>
      <c r="L367" s="199">
        <f>INDEX('Policy Characteristics'!F:F,MATCH(PolicyLevers!$C367,'Policy Characteristics'!$C:$C,0))</f>
        <v>0</v>
      </c>
      <c r="M367" s="199">
        <f>INDEX('Policy Characteristics'!G:G,MATCH(PolicyLevers!$C367,'Policy Characteristics'!$C:$C,0))</f>
        <v>1</v>
      </c>
      <c r="N367" s="199">
        <f>INDEX('Policy Characteristics'!H:H,MATCH(PolicyLevers!$C367,'Policy Characteristics'!$C:$C,0))</f>
        <v>0.01</v>
      </c>
      <c r="O367" s="191" t="str">
        <f>INDEX('Policy Characteristics'!I:I,MATCH(PolicyLevers!$C367,'Policy Characteristics'!$C:$C,0))</f>
        <v>% of CO2 captured</v>
      </c>
      <c r="P367" s="201" t="str">
        <f>INDEX('Policy Characteristics'!J:J,MATCH(PolicyLevers!$C367,'Policy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7" s="191" t="str">
        <f>INDEX('Policy Characteristics'!K:K,MATCH(PolicyLevers!$C367,'Policy Characteristics'!$C:$C,0))</f>
        <v>ccs.html#ccs</v>
      </c>
      <c r="R367" s="191" t="str">
        <f>INDEX('Policy Characteristics'!L:L,MATCH(PolicyLevers!$C367,'Policy Characteristics'!$C:$C,0))</f>
        <v>carbon-capture-and-sequestration.html</v>
      </c>
      <c r="S367" s="221">
        <f>INDEX('Policy Characteristics'!M:M,MATCH(PolicyLevers!$C367,'Policy Characteristics'!$C:$C,0))</f>
        <v>0</v>
      </c>
      <c r="T367" s="186">
        <f>INDEX('Policy Characteristics'!N:N,MATCH(PolicyLevers!$C367,'Policy Characteristics'!$C:$C,0))</f>
        <v>0</v>
      </c>
      <c r="U367" s="183">
        <f>INDEX('Policy Characteristics'!O:O,MATCH(PolicyLevers!$C367,'Policy Characteristics'!$C:$C,0))</f>
        <v>0</v>
      </c>
    </row>
    <row r="368" spans="1:21" x14ac:dyDescent="0.25">
      <c r="A368" s="352" t="str">
        <f>INDEX('Policy Characteristics'!A:A,MATCH(PolicyLevers!$C368,'Policy Characteristics'!$C:$C,0))</f>
        <v>Industry</v>
      </c>
      <c r="B368" s="356" t="str">
        <f>INDEX('Policy Characteristics'!B:B,MATCH(PolicyLevers!$C368,'Policy Characteristics'!$C:$C,0))</f>
        <v>Carbon Capture and Sequestration</v>
      </c>
      <c r="C368" s="191" t="str">
        <f t="shared" ref="C368:C400" si="27">C$351</f>
        <v>Industry Sector Fraction of Potential Additional CCS Achieved</v>
      </c>
      <c r="D368" s="193" t="s">
        <v>2105</v>
      </c>
      <c r="E368" s="193" t="s">
        <v>762</v>
      </c>
      <c r="F368" s="183" t="s">
        <v>2147</v>
      </c>
      <c r="G368" s="186" t="s">
        <v>763</v>
      </c>
      <c r="H368" s="261">
        <v>925</v>
      </c>
      <c r="I368" s="363" t="s">
        <v>332</v>
      </c>
      <c r="J368" s="191" t="str">
        <f>INDEX('Policy Characteristics'!D:D,MATCH(PolicyLevers!$C368,'Policy Characteristics'!$C:$C,0))</f>
        <v>Industry CCS</v>
      </c>
      <c r="K368" s="191" t="str">
        <f>INDEX('Policy Characteristics'!E:E,MATCH(PolicyLevers!$C368,'Policy Characteristics'!$C:$C,0))</f>
        <v>indst CCS</v>
      </c>
      <c r="L368" s="199">
        <f>INDEX('Policy Characteristics'!F:F,MATCH(PolicyLevers!$C368,'Policy Characteristics'!$C:$C,0))</f>
        <v>0</v>
      </c>
      <c r="M368" s="199">
        <f>INDEX('Policy Characteristics'!G:G,MATCH(PolicyLevers!$C368,'Policy Characteristics'!$C:$C,0))</f>
        <v>1</v>
      </c>
      <c r="N368" s="199">
        <f>INDEX('Policy Characteristics'!H:H,MATCH(PolicyLevers!$C368,'Policy Characteristics'!$C:$C,0))</f>
        <v>0.01</v>
      </c>
      <c r="O368" s="191" t="str">
        <f>INDEX('Policy Characteristics'!I:I,MATCH(PolicyLevers!$C368,'Policy Characteristics'!$C:$C,0))</f>
        <v>% of CO2 captured</v>
      </c>
      <c r="P368" s="201" t="str">
        <f>INDEX('Policy Characteristics'!J:J,MATCH(PolicyLevers!$C368,'Policy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8" s="191" t="str">
        <f>INDEX('Policy Characteristics'!K:K,MATCH(PolicyLevers!$C368,'Policy Characteristics'!$C:$C,0))</f>
        <v>ccs.html#ccs</v>
      </c>
      <c r="R368" s="191" t="str">
        <f>INDEX('Policy Characteristics'!L:L,MATCH(PolicyLevers!$C368,'Policy Characteristics'!$C:$C,0))</f>
        <v>carbon-capture-and-sequestration.html</v>
      </c>
      <c r="S368" s="221">
        <f>INDEX('Policy Characteristics'!M:M,MATCH(PolicyLevers!$C368,'Policy Characteristics'!$C:$C,0))</f>
        <v>0</v>
      </c>
      <c r="T368" s="186">
        <f>INDEX('Policy Characteristics'!N:N,MATCH(PolicyLevers!$C368,'Policy Characteristics'!$C:$C,0))</f>
        <v>0</v>
      </c>
      <c r="U368" s="183">
        <f>INDEX('Policy Characteristics'!O:O,MATCH(PolicyLevers!$C368,'Policy Characteristics'!$C:$C,0))</f>
        <v>0</v>
      </c>
    </row>
    <row r="369" spans="1:21" x14ac:dyDescent="0.25">
      <c r="A369" s="352" t="str">
        <f>INDEX('Policy Characteristics'!A:A,MATCH(PolicyLevers!$C369,'Policy Characteristics'!$C:$C,0))</f>
        <v>Industry</v>
      </c>
      <c r="B369" s="356" t="str">
        <f>INDEX('Policy Characteristics'!B:B,MATCH(PolicyLevers!$C369,'Policy Characteristics'!$C:$C,0))</f>
        <v>Carbon Capture and Sequestration</v>
      </c>
      <c r="C369" s="191" t="str">
        <f t="shared" si="27"/>
        <v>Industry Sector Fraction of Potential Additional CCS Achieved</v>
      </c>
      <c r="D369" s="193" t="s">
        <v>2103</v>
      </c>
      <c r="E369" s="193" t="s">
        <v>756</v>
      </c>
      <c r="F369" s="183" t="s">
        <v>1832</v>
      </c>
      <c r="G369" s="186" t="s">
        <v>758</v>
      </c>
      <c r="H369" s="261">
        <v>926</v>
      </c>
      <c r="I369" s="358" t="s">
        <v>310</v>
      </c>
      <c r="J369" s="191" t="str">
        <f>INDEX('Policy Characteristics'!D:D,MATCH(PolicyLevers!$C369,'Policy Characteristics'!$C:$C,0))</f>
        <v>Industry CCS</v>
      </c>
      <c r="K369" s="191" t="str">
        <f>INDEX('Policy Characteristics'!E:E,MATCH(PolicyLevers!$C369,'Policy Characteristics'!$C:$C,0))</f>
        <v>indst CCS</v>
      </c>
      <c r="L369" s="199">
        <f>INDEX('Policy Characteristics'!F:F,MATCH(PolicyLevers!$C369,'Policy Characteristics'!$C:$C,0))</f>
        <v>0</v>
      </c>
      <c r="M369" s="199">
        <f>INDEX('Policy Characteristics'!G:G,MATCH(PolicyLevers!$C369,'Policy Characteristics'!$C:$C,0))</f>
        <v>1</v>
      </c>
      <c r="N369" s="199">
        <f>INDEX('Policy Characteristics'!H:H,MATCH(PolicyLevers!$C369,'Policy Characteristics'!$C:$C,0))</f>
        <v>0.01</v>
      </c>
      <c r="O369" s="191" t="str">
        <f>INDEX('Policy Characteristics'!I:I,MATCH(PolicyLevers!$C369,'Policy Characteristics'!$C:$C,0))</f>
        <v>% of CO2 captured</v>
      </c>
      <c r="P369" s="201" t="str">
        <f>INDEX('Policy Characteristics'!J:J,MATCH(PolicyLevers!$C369,'Policy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9" s="191" t="str">
        <f>INDEX('Policy Characteristics'!K:K,MATCH(PolicyLevers!$C369,'Policy Characteristics'!$C:$C,0))</f>
        <v>ccs.html#ccs</v>
      </c>
      <c r="R369" s="191" t="str">
        <f>INDEX('Policy Characteristics'!L:L,MATCH(PolicyLevers!$C369,'Policy Characteristics'!$C:$C,0))</f>
        <v>carbon-capture-and-sequestration.html</v>
      </c>
      <c r="S369" s="221">
        <f>INDEX('Policy Characteristics'!M:M,MATCH(PolicyLevers!$C369,'Policy Characteristics'!$C:$C,0))</f>
        <v>0</v>
      </c>
      <c r="T369" s="186">
        <f>INDEX('Policy Characteristics'!N:N,MATCH(PolicyLevers!$C369,'Policy Characteristics'!$C:$C,0))</f>
        <v>0</v>
      </c>
      <c r="U369" s="183">
        <f>INDEX('Policy Characteristics'!O:O,MATCH(PolicyLevers!$C369,'Policy Characteristics'!$C:$C,0))</f>
        <v>0</v>
      </c>
    </row>
    <row r="370" spans="1:21" x14ac:dyDescent="0.25">
      <c r="A370" s="352" t="str">
        <f>INDEX('Policy Characteristics'!A:A,MATCH(PolicyLevers!$C370,'Policy Characteristics'!$C:$C,0))</f>
        <v>Industry</v>
      </c>
      <c r="B370" s="356" t="str">
        <f>INDEX('Policy Characteristics'!B:B,MATCH(PolicyLevers!$C370,'Policy Characteristics'!$C:$C,0))</f>
        <v>Carbon Capture and Sequestration</v>
      </c>
      <c r="C370" s="191" t="str">
        <f t="shared" si="27"/>
        <v>Industry Sector Fraction of Potential Additional CCS Achieved</v>
      </c>
      <c r="D370" s="193" t="s">
        <v>2103</v>
      </c>
      <c r="E370" s="193" t="s">
        <v>762</v>
      </c>
      <c r="F370" s="183" t="s">
        <v>1832</v>
      </c>
      <c r="G370" s="186" t="s">
        <v>763</v>
      </c>
      <c r="H370" s="261">
        <v>927</v>
      </c>
      <c r="I370" s="358" t="s">
        <v>310</v>
      </c>
      <c r="J370" s="191" t="str">
        <f>INDEX('Policy Characteristics'!D:D,MATCH(PolicyLevers!$C370,'Policy Characteristics'!$C:$C,0))</f>
        <v>Industry CCS</v>
      </c>
      <c r="K370" s="191" t="str">
        <f>INDEX('Policy Characteristics'!E:E,MATCH(PolicyLevers!$C370,'Policy Characteristics'!$C:$C,0))</f>
        <v>indst CCS</v>
      </c>
      <c r="L370" s="199">
        <f>INDEX('Policy Characteristics'!F:F,MATCH(PolicyLevers!$C370,'Policy Characteristics'!$C:$C,0))</f>
        <v>0</v>
      </c>
      <c r="M370" s="199">
        <f>INDEX('Policy Characteristics'!G:G,MATCH(PolicyLevers!$C370,'Policy Characteristics'!$C:$C,0))</f>
        <v>1</v>
      </c>
      <c r="N370" s="199">
        <f>INDEX('Policy Characteristics'!H:H,MATCH(PolicyLevers!$C370,'Policy Characteristics'!$C:$C,0))</f>
        <v>0.01</v>
      </c>
      <c r="O370" s="191" t="str">
        <f>INDEX('Policy Characteristics'!I:I,MATCH(PolicyLevers!$C370,'Policy Characteristics'!$C:$C,0))</f>
        <v>% of CO2 captured</v>
      </c>
      <c r="P370" s="201" t="str">
        <f>INDEX('Policy Characteristics'!J:J,MATCH(PolicyLevers!$C370,'Policy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0" s="191" t="str">
        <f>INDEX('Policy Characteristics'!K:K,MATCH(PolicyLevers!$C370,'Policy Characteristics'!$C:$C,0))</f>
        <v>ccs.html#ccs</v>
      </c>
      <c r="R370" s="191" t="str">
        <f>INDEX('Policy Characteristics'!L:L,MATCH(PolicyLevers!$C370,'Policy Characteristics'!$C:$C,0))</f>
        <v>carbon-capture-and-sequestration.html</v>
      </c>
      <c r="S370" s="221">
        <f>INDEX('Policy Characteristics'!M:M,MATCH(PolicyLevers!$C370,'Policy Characteristics'!$C:$C,0))</f>
        <v>0</v>
      </c>
      <c r="T370" s="186">
        <f>INDEX('Policy Characteristics'!N:N,MATCH(PolicyLevers!$C370,'Policy Characteristics'!$C:$C,0))</f>
        <v>0</v>
      </c>
      <c r="U370" s="183">
        <f>INDEX('Policy Characteristics'!O:O,MATCH(PolicyLevers!$C370,'Policy Characteristics'!$C:$C,0))</f>
        <v>0</v>
      </c>
    </row>
    <row r="371" spans="1:21" x14ac:dyDescent="0.25">
      <c r="A371" s="352" t="str">
        <f>INDEX('Policy Characteristics'!A:A,MATCH(PolicyLevers!$C371,'Policy Characteristics'!$C:$C,0))</f>
        <v>Industry</v>
      </c>
      <c r="B371" s="356" t="str">
        <f>INDEX('Policy Characteristics'!B:B,MATCH(PolicyLevers!$C371,'Policy Characteristics'!$C:$C,0))</f>
        <v>Carbon Capture and Sequestration</v>
      </c>
      <c r="C371" s="191" t="str">
        <f t="shared" si="27"/>
        <v>Industry Sector Fraction of Potential Additional CCS Achieved</v>
      </c>
      <c r="D371" s="193" t="s">
        <v>2102</v>
      </c>
      <c r="E371" s="193" t="s">
        <v>756</v>
      </c>
      <c r="F371" s="183" t="s">
        <v>2146</v>
      </c>
      <c r="G371" s="186" t="s">
        <v>758</v>
      </c>
      <c r="H371" s="261">
        <v>928</v>
      </c>
      <c r="I371" s="358" t="s">
        <v>310</v>
      </c>
      <c r="J371" s="191" t="str">
        <f>INDEX('Policy Characteristics'!D:D,MATCH(PolicyLevers!$C371,'Policy Characteristics'!$C:$C,0))</f>
        <v>Industry CCS</v>
      </c>
      <c r="K371" s="191" t="str">
        <f>INDEX('Policy Characteristics'!E:E,MATCH(PolicyLevers!$C371,'Policy Characteristics'!$C:$C,0))</f>
        <v>indst CCS</v>
      </c>
      <c r="L371" s="199">
        <f>INDEX('Policy Characteristics'!F:F,MATCH(PolicyLevers!$C371,'Policy Characteristics'!$C:$C,0))</f>
        <v>0</v>
      </c>
      <c r="M371" s="199">
        <f>INDEX('Policy Characteristics'!G:G,MATCH(PolicyLevers!$C371,'Policy Characteristics'!$C:$C,0))</f>
        <v>1</v>
      </c>
      <c r="N371" s="199">
        <f>INDEX('Policy Characteristics'!H:H,MATCH(PolicyLevers!$C371,'Policy Characteristics'!$C:$C,0))</f>
        <v>0.01</v>
      </c>
      <c r="O371" s="191" t="str">
        <f>INDEX('Policy Characteristics'!I:I,MATCH(PolicyLevers!$C371,'Policy Characteristics'!$C:$C,0))</f>
        <v>% of CO2 captured</v>
      </c>
      <c r="P371" s="201" t="str">
        <f>INDEX('Policy Characteristics'!J:J,MATCH(PolicyLevers!$C371,'Policy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1" s="191" t="str">
        <f>INDEX('Policy Characteristics'!K:K,MATCH(PolicyLevers!$C371,'Policy Characteristics'!$C:$C,0))</f>
        <v>ccs.html#ccs</v>
      </c>
      <c r="R371" s="191" t="str">
        <f>INDEX('Policy Characteristics'!L:L,MATCH(PolicyLevers!$C371,'Policy Characteristics'!$C:$C,0))</f>
        <v>carbon-capture-and-sequestration.html</v>
      </c>
      <c r="S371" s="221">
        <f>INDEX('Policy Characteristics'!M:M,MATCH(PolicyLevers!$C371,'Policy Characteristics'!$C:$C,0))</f>
        <v>0</v>
      </c>
      <c r="T371" s="186">
        <f>INDEX('Policy Characteristics'!N:N,MATCH(PolicyLevers!$C371,'Policy Characteristics'!$C:$C,0))</f>
        <v>0</v>
      </c>
      <c r="U371" s="183">
        <f>INDEX('Policy Characteristics'!O:O,MATCH(PolicyLevers!$C371,'Policy Characteristics'!$C:$C,0))</f>
        <v>0</v>
      </c>
    </row>
    <row r="372" spans="1:21" x14ac:dyDescent="0.25">
      <c r="A372" s="352" t="str">
        <f>INDEX('Policy Characteristics'!A:A,MATCH(PolicyLevers!$C372,'Policy Characteristics'!$C:$C,0))</f>
        <v>Industry</v>
      </c>
      <c r="B372" s="356" t="str">
        <f>INDEX('Policy Characteristics'!B:B,MATCH(PolicyLevers!$C372,'Policy Characteristics'!$C:$C,0))</f>
        <v>Carbon Capture and Sequestration</v>
      </c>
      <c r="C372" s="191" t="str">
        <f t="shared" si="27"/>
        <v>Industry Sector Fraction of Potential Additional CCS Achieved</v>
      </c>
      <c r="D372" s="193" t="s">
        <v>2102</v>
      </c>
      <c r="E372" s="193" t="s">
        <v>762</v>
      </c>
      <c r="F372" s="183" t="s">
        <v>2146</v>
      </c>
      <c r="G372" s="186" t="s">
        <v>763</v>
      </c>
      <c r="H372" s="261">
        <v>929</v>
      </c>
      <c r="I372" s="363" t="s">
        <v>332</v>
      </c>
      <c r="J372" s="191" t="str">
        <f>INDEX('Policy Characteristics'!D:D,MATCH(PolicyLevers!$C372,'Policy Characteristics'!$C:$C,0))</f>
        <v>Industry CCS</v>
      </c>
      <c r="K372" s="191" t="str">
        <f>INDEX('Policy Characteristics'!E:E,MATCH(PolicyLevers!$C372,'Policy Characteristics'!$C:$C,0))</f>
        <v>indst CCS</v>
      </c>
      <c r="L372" s="199">
        <f>INDEX('Policy Characteristics'!F:F,MATCH(PolicyLevers!$C372,'Policy Characteristics'!$C:$C,0))</f>
        <v>0</v>
      </c>
      <c r="M372" s="199">
        <f>INDEX('Policy Characteristics'!G:G,MATCH(PolicyLevers!$C372,'Policy Characteristics'!$C:$C,0))</f>
        <v>1</v>
      </c>
      <c r="N372" s="199">
        <f>INDEX('Policy Characteristics'!H:H,MATCH(PolicyLevers!$C372,'Policy Characteristics'!$C:$C,0))</f>
        <v>0.01</v>
      </c>
      <c r="O372" s="191" t="str">
        <f>INDEX('Policy Characteristics'!I:I,MATCH(PolicyLevers!$C372,'Policy Characteristics'!$C:$C,0))</f>
        <v>% of CO2 captured</v>
      </c>
      <c r="P372" s="201" t="str">
        <f>INDEX('Policy Characteristics'!J:J,MATCH(PolicyLevers!$C372,'Policy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2" s="191" t="str">
        <f>INDEX('Policy Characteristics'!K:K,MATCH(PolicyLevers!$C372,'Policy Characteristics'!$C:$C,0))</f>
        <v>ccs.html#ccs</v>
      </c>
      <c r="R372" s="191" t="str">
        <f>INDEX('Policy Characteristics'!L:L,MATCH(PolicyLevers!$C372,'Policy Characteristics'!$C:$C,0))</f>
        <v>carbon-capture-and-sequestration.html</v>
      </c>
      <c r="S372" s="221">
        <f>INDEX('Policy Characteristics'!M:M,MATCH(PolicyLevers!$C372,'Policy Characteristics'!$C:$C,0))</f>
        <v>0</v>
      </c>
      <c r="T372" s="186">
        <f>INDEX('Policy Characteristics'!N:N,MATCH(PolicyLevers!$C372,'Policy Characteristics'!$C:$C,0))</f>
        <v>0</v>
      </c>
      <c r="U372" s="183">
        <f>INDEX('Policy Characteristics'!O:O,MATCH(PolicyLevers!$C372,'Policy Characteristics'!$C:$C,0))</f>
        <v>0</v>
      </c>
    </row>
    <row r="373" spans="1:21" x14ac:dyDescent="0.25">
      <c r="A373" s="352" t="str">
        <f>INDEX('Policy Characteristics'!A:A,MATCH(PolicyLevers!$C373,'Policy Characteristics'!$C:$C,0))</f>
        <v>Industry</v>
      </c>
      <c r="B373" s="356" t="str">
        <f>INDEX('Policy Characteristics'!B:B,MATCH(PolicyLevers!$C373,'Policy Characteristics'!$C:$C,0))</f>
        <v>Carbon Capture and Sequestration</v>
      </c>
      <c r="C373" s="191" t="str">
        <f t="shared" si="27"/>
        <v>Industry Sector Fraction of Potential Additional CCS Achieved</v>
      </c>
      <c r="D373" s="193" t="s">
        <v>2100</v>
      </c>
      <c r="E373" s="193" t="s">
        <v>756</v>
      </c>
      <c r="F373" s="183" t="s">
        <v>2145</v>
      </c>
      <c r="G373" s="186" t="s">
        <v>758</v>
      </c>
      <c r="H373" s="261">
        <v>930</v>
      </c>
      <c r="I373" s="358" t="s">
        <v>310</v>
      </c>
      <c r="J373" s="191" t="str">
        <f>INDEX('Policy Characteristics'!D:D,MATCH(PolicyLevers!$C373,'Policy Characteristics'!$C:$C,0))</f>
        <v>Industry CCS</v>
      </c>
      <c r="K373" s="191" t="str">
        <f>INDEX('Policy Characteristics'!E:E,MATCH(PolicyLevers!$C373,'Policy Characteristics'!$C:$C,0))</f>
        <v>indst CCS</v>
      </c>
      <c r="L373" s="199">
        <f>INDEX('Policy Characteristics'!F:F,MATCH(PolicyLevers!$C373,'Policy Characteristics'!$C:$C,0))</f>
        <v>0</v>
      </c>
      <c r="M373" s="199">
        <f>INDEX('Policy Characteristics'!G:G,MATCH(PolicyLevers!$C373,'Policy Characteristics'!$C:$C,0))</f>
        <v>1</v>
      </c>
      <c r="N373" s="199">
        <f>INDEX('Policy Characteristics'!H:H,MATCH(PolicyLevers!$C373,'Policy Characteristics'!$C:$C,0))</f>
        <v>0.01</v>
      </c>
      <c r="O373" s="191" t="str">
        <f>INDEX('Policy Characteristics'!I:I,MATCH(PolicyLevers!$C373,'Policy Characteristics'!$C:$C,0))</f>
        <v>% of CO2 captured</v>
      </c>
      <c r="P373" s="201" t="str">
        <f>INDEX('Policy Characteristics'!J:J,MATCH(PolicyLevers!$C373,'Policy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3" s="191" t="str">
        <f>INDEX('Policy Characteristics'!K:K,MATCH(PolicyLevers!$C373,'Policy Characteristics'!$C:$C,0))</f>
        <v>ccs.html#ccs</v>
      </c>
      <c r="R373" s="191" t="str">
        <f>INDEX('Policy Characteristics'!L:L,MATCH(PolicyLevers!$C373,'Policy Characteristics'!$C:$C,0))</f>
        <v>carbon-capture-and-sequestration.html</v>
      </c>
      <c r="S373" s="221">
        <f>INDEX('Policy Characteristics'!M:M,MATCH(PolicyLevers!$C373,'Policy Characteristics'!$C:$C,0))</f>
        <v>0</v>
      </c>
      <c r="T373" s="186">
        <f>INDEX('Policy Characteristics'!N:N,MATCH(PolicyLevers!$C373,'Policy Characteristics'!$C:$C,0))</f>
        <v>0</v>
      </c>
      <c r="U373" s="183">
        <f>INDEX('Policy Characteristics'!O:O,MATCH(PolicyLevers!$C373,'Policy Characteristics'!$C:$C,0))</f>
        <v>0</v>
      </c>
    </row>
    <row r="374" spans="1:21" x14ac:dyDescent="0.25">
      <c r="A374" s="352" t="str">
        <f>INDEX('Policy Characteristics'!A:A,MATCH(PolicyLevers!$C374,'Policy Characteristics'!$C:$C,0))</f>
        <v>Industry</v>
      </c>
      <c r="B374" s="356" t="str">
        <f>INDEX('Policy Characteristics'!B:B,MATCH(PolicyLevers!$C374,'Policy Characteristics'!$C:$C,0))</f>
        <v>Carbon Capture and Sequestration</v>
      </c>
      <c r="C374" s="191" t="str">
        <f t="shared" si="27"/>
        <v>Industry Sector Fraction of Potential Additional CCS Achieved</v>
      </c>
      <c r="D374" s="193" t="s">
        <v>2100</v>
      </c>
      <c r="E374" s="193" t="s">
        <v>762</v>
      </c>
      <c r="F374" s="183" t="s">
        <v>2145</v>
      </c>
      <c r="G374" s="186" t="s">
        <v>763</v>
      </c>
      <c r="H374" s="261">
        <v>931</v>
      </c>
      <c r="I374" s="363" t="s">
        <v>332</v>
      </c>
      <c r="J374" s="191" t="str">
        <f>INDEX('Policy Characteristics'!D:D,MATCH(PolicyLevers!$C374,'Policy Characteristics'!$C:$C,0))</f>
        <v>Industry CCS</v>
      </c>
      <c r="K374" s="191" t="str">
        <f>INDEX('Policy Characteristics'!E:E,MATCH(PolicyLevers!$C374,'Policy Characteristics'!$C:$C,0))</f>
        <v>indst CCS</v>
      </c>
      <c r="L374" s="199">
        <f>INDEX('Policy Characteristics'!F:F,MATCH(PolicyLevers!$C374,'Policy Characteristics'!$C:$C,0))</f>
        <v>0</v>
      </c>
      <c r="M374" s="199">
        <f>INDEX('Policy Characteristics'!G:G,MATCH(PolicyLevers!$C374,'Policy Characteristics'!$C:$C,0))</f>
        <v>1</v>
      </c>
      <c r="N374" s="199">
        <f>INDEX('Policy Characteristics'!H:H,MATCH(PolicyLevers!$C374,'Policy Characteristics'!$C:$C,0))</f>
        <v>0.01</v>
      </c>
      <c r="O374" s="191" t="str">
        <f>INDEX('Policy Characteristics'!I:I,MATCH(PolicyLevers!$C374,'Policy Characteristics'!$C:$C,0))</f>
        <v>% of CO2 captured</v>
      </c>
      <c r="P374" s="201" t="str">
        <f>INDEX('Policy Characteristics'!J:J,MATCH(PolicyLevers!$C374,'Policy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4" s="191" t="str">
        <f>INDEX('Policy Characteristics'!K:K,MATCH(PolicyLevers!$C374,'Policy Characteristics'!$C:$C,0))</f>
        <v>ccs.html#ccs</v>
      </c>
      <c r="R374" s="191" t="str">
        <f>INDEX('Policy Characteristics'!L:L,MATCH(PolicyLevers!$C374,'Policy Characteristics'!$C:$C,0))</f>
        <v>carbon-capture-and-sequestration.html</v>
      </c>
      <c r="S374" s="221">
        <f>INDEX('Policy Characteristics'!M:M,MATCH(PolicyLevers!$C374,'Policy Characteristics'!$C:$C,0))</f>
        <v>0</v>
      </c>
      <c r="T374" s="186">
        <f>INDEX('Policy Characteristics'!N:N,MATCH(PolicyLevers!$C374,'Policy Characteristics'!$C:$C,0))</f>
        <v>0</v>
      </c>
      <c r="U374" s="183">
        <f>INDEX('Policy Characteristics'!O:O,MATCH(PolicyLevers!$C374,'Policy Characteristics'!$C:$C,0))</f>
        <v>0</v>
      </c>
    </row>
    <row r="375" spans="1:21" x14ac:dyDescent="0.25">
      <c r="A375" s="352" t="str">
        <f>INDEX('Policy Characteristics'!A:A,MATCH(PolicyLevers!$C375,'Policy Characteristics'!$C:$C,0))</f>
        <v>Industry</v>
      </c>
      <c r="B375" s="356" t="str">
        <f>INDEX('Policy Characteristics'!B:B,MATCH(PolicyLevers!$C375,'Policy Characteristics'!$C:$C,0))</f>
        <v>Carbon Capture and Sequestration</v>
      </c>
      <c r="C375" s="191" t="str">
        <f t="shared" si="27"/>
        <v>Industry Sector Fraction of Potential Additional CCS Achieved</v>
      </c>
      <c r="D375" s="193" t="s">
        <v>2098</v>
      </c>
      <c r="E375" s="193" t="s">
        <v>756</v>
      </c>
      <c r="F375" s="183" t="s">
        <v>2144</v>
      </c>
      <c r="G375" s="186" t="s">
        <v>758</v>
      </c>
      <c r="H375" s="261">
        <v>932</v>
      </c>
      <c r="I375" s="358" t="s">
        <v>310</v>
      </c>
      <c r="J375" s="191" t="str">
        <f>INDEX('Policy Characteristics'!D:D,MATCH(PolicyLevers!$C375,'Policy Characteristics'!$C:$C,0))</f>
        <v>Industry CCS</v>
      </c>
      <c r="K375" s="191" t="str">
        <f>INDEX('Policy Characteristics'!E:E,MATCH(PolicyLevers!$C375,'Policy Characteristics'!$C:$C,0))</f>
        <v>indst CCS</v>
      </c>
      <c r="L375" s="199">
        <f>INDEX('Policy Characteristics'!F:F,MATCH(PolicyLevers!$C375,'Policy Characteristics'!$C:$C,0))</f>
        <v>0</v>
      </c>
      <c r="M375" s="199">
        <f>INDEX('Policy Characteristics'!G:G,MATCH(PolicyLevers!$C375,'Policy Characteristics'!$C:$C,0))</f>
        <v>1</v>
      </c>
      <c r="N375" s="199">
        <f>INDEX('Policy Characteristics'!H:H,MATCH(PolicyLevers!$C375,'Policy Characteristics'!$C:$C,0))</f>
        <v>0.01</v>
      </c>
      <c r="O375" s="191" t="str">
        <f>INDEX('Policy Characteristics'!I:I,MATCH(PolicyLevers!$C375,'Policy Characteristics'!$C:$C,0))</f>
        <v>% of CO2 captured</v>
      </c>
      <c r="P375" s="201" t="str">
        <f>INDEX('Policy Characteristics'!J:J,MATCH(PolicyLevers!$C375,'Policy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5" s="191" t="str">
        <f>INDEX('Policy Characteristics'!K:K,MATCH(PolicyLevers!$C375,'Policy Characteristics'!$C:$C,0))</f>
        <v>ccs.html#ccs</v>
      </c>
      <c r="R375" s="191" t="str">
        <f>INDEX('Policy Characteristics'!L:L,MATCH(PolicyLevers!$C375,'Policy Characteristics'!$C:$C,0))</f>
        <v>carbon-capture-and-sequestration.html</v>
      </c>
      <c r="S375" s="221">
        <f>INDEX('Policy Characteristics'!M:M,MATCH(PolicyLevers!$C375,'Policy Characteristics'!$C:$C,0))</f>
        <v>0</v>
      </c>
      <c r="T375" s="186">
        <f>INDEX('Policy Characteristics'!N:N,MATCH(PolicyLevers!$C375,'Policy Characteristics'!$C:$C,0))</f>
        <v>0</v>
      </c>
      <c r="U375" s="183">
        <f>INDEX('Policy Characteristics'!O:O,MATCH(PolicyLevers!$C375,'Policy Characteristics'!$C:$C,0))</f>
        <v>0</v>
      </c>
    </row>
    <row r="376" spans="1:21" x14ac:dyDescent="0.25">
      <c r="A376" s="352" t="str">
        <f>INDEX('Policy Characteristics'!A:A,MATCH(PolicyLevers!$C376,'Policy Characteristics'!$C:$C,0))</f>
        <v>Industry</v>
      </c>
      <c r="B376" s="356" t="str">
        <f>INDEX('Policy Characteristics'!B:B,MATCH(PolicyLevers!$C376,'Policy Characteristics'!$C:$C,0))</f>
        <v>Carbon Capture and Sequestration</v>
      </c>
      <c r="C376" s="191" t="str">
        <f t="shared" si="27"/>
        <v>Industry Sector Fraction of Potential Additional CCS Achieved</v>
      </c>
      <c r="D376" s="193" t="s">
        <v>2098</v>
      </c>
      <c r="E376" s="193" t="s">
        <v>762</v>
      </c>
      <c r="F376" s="183" t="s">
        <v>2144</v>
      </c>
      <c r="G376" s="186" t="s">
        <v>763</v>
      </c>
      <c r="H376" s="261">
        <v>933</v>
      </c>
      <c r="I376" s="358" t="s">
        <v>310</v>
      </c>
      <c r="J376" s="191" t="str">
        <f>INDEX('Policy Characteristics'!D:D,MATCH(PolicyLevers!$C376,'Policy Characteristics'!$C:$C,0))</f>
        <v>Industry CCS</v>
      </c>
      <c r="K376" s="191" t="str">
        <f>INDEX('Policy Characteristics'!E:E,MATCH(PolicyLevers!$C376,'Policy Characteristics'!$C:$C,0))</f>
        <v>indst CCS</v>
      </c>
      <c r="L376" s="199">
        <f>INDEX('Policy Characteristics'!F:F,MATCH(PolicyLevers!$C376,'Policy Characteristics'!$C:$C,0))</f>
        <v>0</v>
      </c>
      <c r="M376" s="199">
        <f>INDEX('Policy Characteristics'!G:G,MATCH(PolicyLevers!$C376,'Policy Characteristics'!$C:$C,0))</f>
        <v>1</v>
      </c>
      <c r="N376" s="199">
        <f>INDEX('Policy Characteristics'!H:H,MATCH(PolicyLevers!$C376,'Policy Characteristics'!$C:$C,0))</f>
        <v>0.01</v>
      </c>
      <c r="O376" s="191" t="str">
        <f>INDEX('Policy Characteristics'!I:I,MATCH(PolicyLevers!$C376,'Policy Characteristics'!$C:$C,0))</f>
        <v>% of CO2 captured</v>
      </c>
      <c r="P376" s="201" t="str">
        <f>INDEX('Policy Characteristics'!J:J,MATCH(PolicyLevers!$C376,'Policy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6" s="191" t="str">
        <f>INDEX('Policy Characteristics'!K:K,MATCH(PolicyLevers!$C376,'Policy Characteristics'!$C:$C,0))</f>
        <v>ccs.html#ccs</v>
      </c>
      <c r="R376" s="191" t="str">
        <f>INDEX('Policy Characteristics'!L:L,MATCH(PolicyLevers!$C376,'Policy Characteristics'!$C:$C,0))</f>
        <v>carbon-capture-and-sequestration.html</v>
      </c>
      <c r="S376" s="221">
        <f>INDEX('Policy Characteristics'!M:M,MATCH(PolicyLevers!$C376,'Policy Characteristics'!$C:$C,0))</f>
        <v>0</v>
      </c>
      <c r="T376" s="186">
        <f>INDEX('Policy Characteristics'!N:N,MATCH(PolicyLevers!$C376,'Policy Characteristics'!$C:$C,0))</f>
        <v>0</v>
      </c>
      <c r="U376" s="183">
        <f>INDEX('Policy Characteristics'!O:O,MATCH(PolicyLevers!$C376,'Policy Characteristics'!$C:$C,0))</f>
        <v>0</v>
      </c>
    </row>
    <row r="377" spans="1:21" x14ac:dyDescent="0.25">
      <c r="A377" s="352" t="str">
        <f>INDEX('Policy Characteristics'!A:A,MATCH(PolicyLevers!$C377,'Policy Characteristics'!$C:$C,0))</f>
        <v>Industry</v>
      </c>
      <c r="B377" s="356" t="str">
        <f>INDEX('Policy Characteristics'!B:B,MATCH(PolicyLevers!$C377,'Policy Characteristics'!$C:$C,0))</f>
        <v>Carbon Capture and Sequestration</v>
      </c>
      <c r="C377" s="191" t="str">
        <f t="shared" si="27"/>
        <v>Industry Sector Fraction of Potential Additional CCS Achieved</v>
      </c>
      <c r="D377" s="193" t="s">
        <v>2096</v>
      </c>
      <c r="E377" s="193" t="s">
        <v>756</v>
      </c>
      <c r="F377" s="183" t="s">
        <v>1833</v>
      </c>
      <c r="G377" s="186" t="s">
        <v>758</v>
      </c>
      <c r="H377" s="261">
        <v>934</v>
      </c>
      <c r="I377" s="358" t="s">
        <v>310</v>
      </c>
      <c r="J377" s="191" t="str">
        <f>INDEX('Policy Characteristics'!D:D,MATCH(PolicyLevers!$C377,'Policy Characteristics'!$C:$C,0))</f>
        <v>Industry CCS</v>
      </c>
      <c r="K377" s="191" t="str">
        <f>INDEX('Policy Characteristics'!E:E,MATCH(PolicyLevers!$C377,'Policy Characteristics'!$C:$C,0))</f>
        <v>indst CCS</v>
      </c>
      <c r="L377" s="199">
        <f>INDEX('Policy Characteristics'!F:F,MATCH(PolicyLevers!$C377,'Policy Characteristics'!$C:$C,0))</f>
        <v>0</v>
      </c>
      <c r="M377" s="199">
        <f>INDEX('Policy Characteristics'!G:G,MATCH(PolicyLevers!$C377,'Policy Characteristics'!$C:$C,0))</f>
        <v>1</v>
      </c>
      <c r="N377" s="199">
        <f>INDEX('Policy Characteristics'!H:H,MATCH(PolicyLevers!$C377,'Policy Characteristics'!$C:$C,0))</f>
        <v>0.01</v>
      </c>
      <c r="O377" s="191" t="str">
        <f>INDEX('Policy Characteristics'!I:I,MATCH(PolicyLevers!$C377,'Policy Characteristics'!$C:$C,0))</f>
        <v>% of CO2 captured</v>
      </c>
      <c r="P377" s="201" t="str">
        <f>INDEX('Policy Characteristics'!J:J,MATCH(PolicyLevers!$C377,'Policy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7" s="191" t="str">
        <f>INDEX('Policy Characteristics'!K:K,MATCH(PolicyLevers!$C377,'Policy Characteristics'!$C:$C,0))</f>
        <v>ccs.html#ccs</v>
      </c>
      <c r="R377" s="191" t="str">
        <f>INDEX('Policy Characteristics'!L:L,MATCH(PolicyLevers!$C377,'Policy Characteristics'!$C:$C,0))</f>
        <v>carbon-capture-and-sequestration.html</v>
      </c>
      <c r="S377" s="221">
        <f>INDEX('Policy Characteristics'!M:M,MATCH(PolicyLevers!$C377,'Policy Characteristics'!$C:$C,0))</f>
        <v>0</v>
      </c>
      <c r="T377" s="186">
        <f>INDEX('Policy Characteristics'!N:N,MATCH(PolicyLevers!$C377,'Policy Characteristics'!$C:$C,0))</f>
        <v>0</v>
      </c>
      <c r="U377" s="183">
        <f>INDEX('Policy Characteristics'!O:O,MATCH(PolicyLevers!$C377,'Policy Characteristics'!$C:$C,0))</f>
        <v>0</v>
      </c>
    </row>
    <row r="378" spans="1:21" x14ac:dyDescent="0.25">
      <c r="A378" s="352" t="str">
        <f>INDEX('Policy Characteristics'!A:A,MATCH(PolicyLevers!$C378,'Policy Characteristics'!$C:$C,0))</f>
        <v>Industry</v>
      </c>
      <c r="B378" s="356" t="str">
        <f>INDEX('Policy Characteristics'!B:B,MATCH(PolicyLevers!$C378,'Policy Characteristics'!$C:$C,0))</f>
        <v>Carbon Capture and Sequestration</v>
      </c>
      <c r="C378" s="191" t="str">
        <f t="shared" si="27"/>
        <v>Industry Sector Fraction of Potential Additional CCS Achieved</v>
      </c>
      <c r="D378" s="193" t="s">
        <v>2096</v>
      </c>
      <c r="E378" s="193" t="s">
        <v>762</v>
      </c>
      <c r="F378" s="183" t="s">
        <v>1833</v>
      </c>
      <c r="G378" s="186" t="s">
        <v>763</v>
      </c>
      <c r="H378" s="261">
        <v>935</v>
      </c>
      <c r="I378" s="358" t="s">
        <v>310</v>
      </c>
      <c r="J378" s="191" t="str">
        <f>INDEX('Policy Characteristics'!D:D,MATCH(PolicyLevers!$C378,'Policy Characteristics'!$C:$C,0))</f>
        <v>Industry CCS</v>
      </c>
      <c r="K378" s="191" t="str">
        <f>INDEX('Policy Characteristics'!E:E,MATCH(PolicyLevers!$C378,'Policy Characteristics'!$C:$C,0))</f>
        <v>indst CCS</v>
      </c>
      <c r="L378" s="199">
        <f>INDEX('Policy Characteristics'!F:F,MATCH(PolicyLevers!$C378,'Policy Characteristics'!$C:$C,0))</f>
        <v>0</v>
      </c>
      <c r="M378" s="199">
        <f>INDEX('Policy Characteristics'!G:G,MATCH(PolicyLevers!$C378,'Policy Characteristics'!$C:$C,0))</f>
        <v>1</v>
      </c>
      <c r="N378" s="199">
        <f>INDEX('Policy Characteristics'!H:H,MATCH(PolicyLevers!$C378,'Policy Characteristics'!$C:$C,0))</f>
        <v>0.01</v>
      </c>
      <c r="O378" s="191" t="str">
        <f>INDEX('Policy Characteristics'!I:I,MATCH(PolicyLevers!$C378,'Policy Characteristics'!$C:$C,0))</f>
        <v>% of CO2 captured</v>
      </c>
      <c r="P378" s="201" t="str">
        <f>INDEX('Policy Characteristics'!J:J,MATCH(PolicyLevers!$C378,'Policy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8" s="191" t="str">
        <f>INDEX('Policy Characteristics'!K:K,MATCH(PolicyLevers!$C378,'Policy Characteristics'!$C:$C,0))</f>
        <v>ccs.html#ccs</v>
      </c>
      <c r="R378" s="191" t="str">
        <f>INDEX('Policy Characteristics'!L:L,MATCH(PolicyLevers!$C378,'Policy Characteristics'!$C:$C,0))</f>
        <v>carbon-capture-and-sequestration.html</v>
      </c>
      <c r="S378" s="221">
        <f>INDEX('Policy Characteristics'!M:M,MATCH(PolicyLevers!$C378,'Policy Characteristics'!$C:$C,0))</f>
        <v>0</v>
      </c>
      <c r="T378" s="186">
        <f>INDEX('Policy Characteristics'!N:N,MATCH(PolicyLevers!$C378,'Policy Characteristics'!$C:$C,0))</f>
        <v>0</v>
      </c>
      <c r="U378" s="183">
        <f>INDEX('Policy Characteristics'!O:O,MATCH(PolicyLevers!$C378,'Policy Characteristics'!$C:$C,0))</f>
        <v>0</v>
      </c>
    </row>
    <row r="379" spans="1:21" x14ac:dyDescent="0.25">
      <c r="A379" s="352" t="str">
        <f>INDEX('Policy Characteristics'!A:A,MATCH(PolicyLevers!$C379,'Policy Characteristics'!$C:$C,0))</f>
        <v>Industry</v>
      </c>
      <c r="B379" s="356" t="str">
        <f>INDEX('Policy Characteristics'!B:B,MATCH(PolicyLevers!$C379,'Policy Characteristics'!$C:$C,0))</f>
        <v>Carbon Capture and Sequestration</v>
      </c>
      <c r="C379" s="191" t="str">
        <f t="shared" si="27"/>
        <v>Industry Sector Fraction of Potential Additional CCS Achieved</v>
      </c>
      <c r="D379" s="193" t="s">
        <v>2095</v>
      </c>
      <c r="E379" s="193" t="s">
        <v>756</v>
      </c>
      <c r="F379" s="183" t="s">
        <v>2143</v>
      </c>
      <c r="G379" s="186" t="s">
        <v>758</v>
      </c>
      <c r="H379" s="261">
        <v>936</v>
      </c>
      <c r="I379" s="358" t="s">
        <v>310</v>
      </c>
      <c r="J379" s="191" t="str">
        <f>INDEX('Policy Characteristics'!D:D,MATCH(PolicyLevers!$C379,'Policy Characteristics'!$C:$C,0))</f>
        <v>Industry CCS</v>
      </c>
      <c r="K379" s="191" t="str">
        <f>INDEX('Policy Characteristics'!E:E,MATCH(PolicyLevers!$C379,'Policy Characteristics'!$C:$C,0))</f>
        <v>indst CCS</v>
      </c>
      <c r="L379" s="199">
        <f>INDEX('Policy Characteristics'!F:F,MATCH(PolicyLevers!$C379,'Policy Characteristics'!$C:$C,0))</f>
        <v>0</v>
      </c>
      <c r="M379" s="199">
        <f>INDEX('Policy Characteristics'!G:G,MATCH(PolicyLevers!$C379,'Policy Characteristics'!$C:$C,0))</f>
        <v>1</v>
      </c>
      <c r="N379" s="199">
        <f>INDEX('Policy Characteristics'!H:H,MATCH(PolicyLevers!$C379,'Policy Characteristics'!$C:$C,0))</f>
        <v>0.01</v>
      </c>
      <c r="O379" s="191" t="str">
        <f>INDEX('Policy Characteristics'!I:I,MATCH(PolicyLevers!$C379,'Policy Characteristics'!$C:$C,0))</f>
        <v>% of CO2 captured</v>
      </c>
      <c r="P379" s="201" t="str">
        <f>INDEX('Policy Characteristics'!J:J,MATCH(PolicyLevers!$C379,'Policy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9" s="191" t="str">
        <f>INDEX('Policy Characteristics'!K:K,MATCH(PolicyLevers!$C379,'Policy Characteristics'!$C:$C,0))</f>
        <v>ccs.html#ccs</v>
      </c>
      <c r="R379" s="191" t="str">
        <f>INDEX('Policy Characteristics'!L:L,MATCH(PolicyLevers!$C379,'Policy Characteristics'!$C:$C,0))</f>
        <v>carbon-capture-and-sequestration.html</v>
      </c>
      <c r="S379" s="221">
        <f>INDEX('Policy Characteristics'!M:M,MATCH(PolicyLevers!$C379,'Policy Characteristics'!$C:$C,0))</f>
        <v>0</v>
      </c>
      <c r="T379" s="186">
        <f>INDEX('Policy Characteristics'!N:N,MATCH(PolicyLevers!$C379,'Policy Characteristics'!$C:$C,0))</f>
        <v>0</v>
      </c>
      <c r="U379" s="183">
        <f>INDEX('Policy Characteristics'!O:O,MATCH(PolicyLevers!$C379,'Policy Characteristics'!$C:$C,0))</f>
        <v>0</v>
      </c>
    </row>
    <row r="380" spans="1:21" x14ac:dyDescent="0.25">
      <c r="A380" s="352" t="str">
        <f>INDEX('Policy Characteristics'!A:A,MATCH(PolicyLevers!$C380,'Policy Characteristics'!$C:$C,0))</f>
        <v>Industry</v>
      </c>
      <c r="B380" s="356" t="str">
        <f>INDEX('Policy Characteristics'!B:B,MATCH(PolicyLevers!$C380,'Policy Characteristics'!$C:$C,0))</f>
        <v>Carbon Capture and Sequestration</v>
      </c>
      <c r="C380" s="191" t="str">
        <f t="shared" si="27"/>
        <v>Industry Sector Fraction of Potential Additional CCS Achieved</v>
      </c>
      <c r="D380" s="193" t="s">
        <v>2095</v>
      </c>
      <c r="E380" s="193" t="s">
        <v>762</v>
      </c>
      <c r="F380" s="183" t="s">
        <v>2143</v>
      </c>
      <c r="G380" s="186" t="s">
        <v>763</v>
      </c>
      <c r="H380" s="261">
        <v>937</v>
      </c>
      <c r="I380" s="363" t="s">
        <v>332</v>
      </c>
      <c r="J380" s="191" t="str">
        <f>INDEX('Policy Characteristics'!D:D,MATCH(PolicyLevers!$C380,'Policy Characteristics'!$C:$C,0))</f>
        <v>Industry CCS</v>
      </c>
      <c r="K380" s="191" t="str">
        <f>INDEX('Policy Characteristics'!E:E,MATCH(PolicyLevers!$C380,'Policy Characteristics'!$C:$C,0))</f>
        <v>indst CCS</v>
      </c>
      <c r="L380" s="199">
        <f>INDEX('Policy Characteristics'!F:F,MATCH(PolicyLevers!$C380,'Policy Characteristics'!$C:$C,0))</f>
        <v>0</v>
      </c>
      <c r="M380" s="199">
        <f>INDEX('Policy Characteristics'!G:G,MATCH(PolicyLevers!$C380,'Policy Characteristics'!$C:$C,0))</f>
        <v>1</v>
      </c>
      <c r="N380" s="199">
        <f>INDEX('Policy Characteristics'!H:H,MATCH(PolicyLevers!$C380,'Policy Characteristics'!$C:$C,0))</f>
        <v>0.01</v>
      </c>
      <c r="O380" s="191" t="str">
        <f>INDEX('Policy Characteristics'!I:I,MATCH(PolicyLevers!$C380,'Policy Characteristics'!$C:$C,0))</f>
        <v>% of CO2 captured</v>
      </c>
      <c r="P380" s="201" t="str">
        <f>INDEX('Policy Characteristics'!J:J,MATCH(PolicyLevers!$C380,'Policy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0" s="191" t="str">
        <f>INDEX('Policy Characteristics'!K:K,MATCH(PolicyLevers!$C380,'Policy Characteristics'!$C:$C,0))</f>
        <v>ccs.html#ccs</v>
      </c>
      <c r="R380" s="191" t="str">
        <f>INDEX('Policy Characteristics'!L:L,MATCH(PolicyLevers!$C380,'Policy Characteristics'!$C:$C,0))</f>
        <v>carbon-capture-and-sequestration.html</v>
      </c>
      <c r="S380" s="221">
        <f>INDEX('Policy Characteristics'!M:M,MATCH(PolicyLevers!$C380,'Policy Characteristics'!$C:$C,0))</f>
        <v>0</v>
      </c>
      <c r="T380" s="186">
        <f>INDEX('Policy Characteristics'!N:N,MATCH(PolicyLevers!$C380,'Policy Characteristics'!$C:$C,0))</f>
        <v>0</v>
      </c>
      <c r="U380" s="183">
        <f>INDEX('Policy Characteristics'!O:O,MATCH(PolicyLevers!$C380,'Policy Characteristics'!$C:$C,0))</f>
        <v>0</v>
      </c>
    </row>
    <row r="381" spans="1:21" x14ac:dyDescent="0.25">
      <c r="A381" s="352" t="str">
        <f>INDEX('Policy Characteristics'!A:A,MATCH(PolicyLevers!$C381,'Policy Characteristics'!$C:$C,0))</f>
        <v>Industry</v>
      </c>
      <c r="B381" s="356" t="str">
        <f>INDEX('Policy Characteristics'!B:B,MATCH(PolicyLevers!$C381,'Policy Characteristics'!$C:$C,0))</f>
        <v>Carbon Capture and Sequestration</v>
      </c>
      <c r="C381" s="191" t="str">
        <f t="shared" si="27"/>
        <v>Industry Sector Fraction of Potential Additional CCS Achieved</v>
      </c>
      <c r="D381" s="193" t="s">
        <v>2093</v>
      </c>
      <c r="E381" s="193" t="s">
        <v>756</v>
      </c>
      <c r="F381" s="183" t="s">
        <v>2142</v>
      </c>
      <c r="G381" s="186" t="s">
        <v>758</v>
      </c>
      <c r="H381" s="261">
        <v>938</v>
      </c>
      <c r="I381" s="358" t="s">
        <v>310</v>
      </c>
      <c r="J381" s="191" t="str">
        <f>INDEX('Policy Characteristics'!D:D,MATCH(PolicyLevers!$C381,'Policy Characteristics'!$C:$C,0))</f>
        <v>Industry CCS</v>
      </c>
      <c r="K381" s="191" t="str">
        <f>INDEX('Policy Characteristics'!E:E,MATCH(PolicyLevers!$C381,'Policy Characteristics'!$C:$C,0))</f>
        <v>indst CCS</v>
      </c>
      <c r="L381" s="199">
        <f>INDEX('Policy Characteristics'!F:F,MATCH(PolicyLevers!$C381,'Policy Characteristics'!$C:$C,0))</f>
        <v>0</v>
      </c>
      <c r="M381" s="199">
        <f>INDEX('Policy Characteristics'!G:G,MATCH(PolicyLevers!$C381,'Policy Characteristics'!$C:$C,0))</f>
        <v>1</v>
      </c>
      <c r="N381" s="199">
        <f>INDEX('Policy Characteristics'!H:H,MATCH(PolicyLevers!$C381,'Policy Characteristics'!$C:$C,0))</f>
        <v>0.01</v>
      </c>
      <c r="O381" s="191" t="str">
        <f>INDEX('Policy Characteristics'!I:I,MATCH(PolicyLevers!$C381,'Policy Characteristics'!$C:$C,0))</f>
        <v>% of CO2 captured</v>
      </c>
      <c r="P381" s="201" t="str">
        <f>INDEX('Policy Characteristics'!J:J,MATCH(PolicyLevers!$C381,'Policy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1" s="191" t="str">
        <f>INDEX('Policy Characteristics'!K:K,MATCH(PolicyLevers!$C381,'Policy Characteristics'!$C:$C,0))</f>
        <v>ccs.html#ccs</v>
      </c>
      <c r="R381" s="191" t="str">
        <f>INDEX('Policy Characteristics'!L:L,MATCH(PolicyLevers!$C381,'Policy Characteristics'!$C:$C,0))</f>
        <v>carbon-capture-and-sequestration.html</v>
      </c>
      <c r="S381" s="221">
        <f>INDEX('Policy Characteristics'!M:M,MATCH(PolicyLevers!$C381,'Policy Characteristics'!$C:$C,0))</f>
        <v>0</v>
      </c>
      <c r="T381" s="186">
        <f>INDEX('Policy Characteristics'!N:N,MATCH(PolicyLevers!$C381,'Policy Characteristics'!$C:$C,0))</f>
        <v>0</v>
      </c>
      <c r="U381" s="183">
        <f>INDEX('Policy Characteristics'!O:O,MATCH(PolicyLevers!$C381,'Policy Characteristics'!$C:$C,0))</f>
        <v>0</v>
      </c>
    </row>
    <row r="382" spans="1:21" x14ac:dyDescent="0.25">
      <c r="A382" s="352" t="str">
        <f>INDEX('Policy Characteristics'!A:A,MATCH(PolicyLevers!$C382,'Policy Characteristics'!$C:$C,0))</f>
        <v>Industry</v>
      </c>
      <c r="B382" s="356" t="str">
        <f>INDEX('Policy Characteristics'!B:B,MATCH(PolicyLevers!$C382,'Policy Characteristics'!$C:$C,0))</f>
        <v>Carbon Capture and Sequestration</v>
      </c>
      <c r="C382" s="191" t="str">
        <f t="shared" si="27"/>
        <v>Industry Sector Fraction of Potential Additional CCS Achieved</v>
      </c>
      <c r="D382" s="193" t="s">
        <v>2093</v>
      </c>
      <c r="E382" s="193" t="s">
        <v>762</v>
      </c>
      <c r="F382" s="183" t="s">
        <v>2142</v>
      </c>
      <c r="G382" s="186" t="s">
        <v>763</v>
      </c>
      <c r="H382" s="261">
        <v>939</v>
      </c>
      <c r="I382" s="363" t="s">
        <v>332</v>
      </c>
      <c r="J382" s="191" t="str">
        <f>INDEX('Policy Characteristics'!D:D,MATCH(PolicyLevers!$C382,'Policy Characteristics'!$C:$C,0))</f>
        <v>Industry CCS</v>
      </c>
      <c r="K382" s="191" t="str">
        <f>INDEX('Policy Characteristics'!E:E,MATCH(PolicyLevers!$C382,'Policy Characteristics'!$C:$C,0))</f>
        <v>indst CCS</v>
      </c>
      <c r="L382" s="199">
        <f>INDEX('Policy Characteristics'!F:F,MATCH(PolicyLevers!$C382,'Policy Characteristics'!$C:$C,0))</f>
        <v>0</v>
      </c>
      <c r="M382" s="199">
        <f>INDEX('Policy Characteristics'!G:G,MATCH(PolicyLevers!$C382,'Policy Characteristics'!$C:$C,0))</f>
        <v>1</v>
      </c>
      <c r="N382" s="199">
        <f>INDEX('Policy Characteristics'!H:H,MATCH(PolicyLevers!$C382,'Policy Characteristics'!$C:$C,0))</f>
        <v>0.01</v>
      </c>
      <c r="O382" s="191" t="str">
        <f>INDEX('Policy Characteristics'!I:I,MATCH(PolicyLevers!$C382,'Policy Characteristics'!$C:$C,0))</f>
        <v>% of CO2 captured</v>
      </c>
      <c r="P382" s="201" t="str">
        <f>INDEX('Policy Characteristics'!J:J,MATCH(PolicyLevers!$C382,'Policy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2" s="191" t="str">
        <f>INDEX('Policy Characteristics'!K:K,MATCH(PolicyLevers!$C382,'Policy Characteristics'!$C:$C,0))</f>
        <v>ccs.html#ccs</v>
      </c>
      <c r="R382" s="191" t="str">
        <f>INDEX('Policy Characteristics'!L:L,MATCH(PolicyLevers!$C382,'Policy Characteristics'!$C:$C,0))</f>
        <v>carbon-capture-and-sequestration.html</v>
      </c>
      <c r="S382" s="221">
        <f>INDEX('Policy Characteristics'!M:M,MATCH(PolicyLevers!$C382,'Policy Characteristics'!$C:$C,0))</f>
        <v>0</v>
      </c>
      <c r="T382" s="186">
        <f>INDEX('Policy Characteristics'!N:N,MATCH(PolicyLevers!$C382,'Policy Characteristics'!$C:$C,0))</f>
        <v>0</v>
      </c>
      <c r="U382" s="183">
        <f>INDEX('Policy Characteristics'!O:O,MATCH(PolicyLevers!$C382,'Policy Characteristics'!$C:$C,0))</f>
        <v>0</v>
      </c>
    </row>
    <row r="383" spans="1:21" x14ac:dyDescent="0.25">
      <c r="A383" s="352" t="str">
        <f>INDEX('Policy Characteristics'!A:A,MATCH(PolicyLevers!$C383,'Policy Characteristics'!$C:$C,0))</f>
        <v>Industry</v>
      </c>
      <c r="B383" s="356" t="str">
        <f>INDEX('Policy Characteristics'!B:B,MATCH(PolicyLevers!$C383,'Policy Characteristics'!$C:$C,0))</f>
        <v>Carbon Capture and Sequestration</v>
      </c>
      <c r="C383" s="191" t="str">
        <f t="shared" si="27"/>
        <v>Industry Sector Fraction of Potential Additional CCS Achieved</v>
      </c>
      <c r="D383" s="193" t="s">
        <v>2091</v>
      </c>
      <c r="E383" s="193" t="s">
        <v>756</v>
      </c>
      <c r="F383" s="183" t="s">
        <v>2141</v>
      </c>
      <c r="G383" s="186" t="s">
        <v>758</v>
      </c>
      <c r="H383" s="261">
        <v>940</v>
      </c>
      <c r="I383" s="358" t="s">
        <v>310</v>
      </c>
      <c r="J383" s="191" t="str">
        <f>INDEX('Policy Characteristics'!D:D,MATCH(PolicyLevers!$C383,'Policy Characteristics'!$C:$C,0))</f>
        <v>Industry CCS</v>
      </c>
      <c r="K383" s="191" t="str">
        <f>INDEX('Policy Characteristics'!E:E,MATCH(PolicyLevers!$C383,'Policy Characteristics'!$C:$C,0))</f>
        <v>indst CCS</v>
      </c>
      <c r="L383" s="199">
        <f>INDEX('Policy Characteristics'!F:F,MATCH(PolicyLevers!$C383,'Policy Characteristics'!$C:$C,0))</f>
        <v>0</v>
      </c>
      <c r="M383" s="199">
        <f>INDEX('Policy Characteristics'!G:G,MATCH(PolicyLevers!$C383,'Policy Characteristics'!$C:$C,0))</f>
        <v>1</v>
      </c>
      <c r="N383" s="199">
        <f>INDEX('Policy Characteristics'!H:H,MATCH(PolicyLevers!$C383,'Policy Characteristics'!$C:$C,0))</f>
        <v>0.01</v>
      </c>
      <c r="O383" s="191" t="str">
        <f>INDEX('Policy Characteristics'!I:I,MATCH(PolicyLevers!$C383,'Policy Characteristics'!$C:$C,0))</f>
        <v>% of CO2 captured</v>
      </c>
      <c r="P383" s="201" t="str">
        <f>INDEX('Policy Characteristics'!J:J,MATCH(PolicyLevers!$C383,'Policy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3" s="191" t="str">
        <f>INDEX('Policy Characteristics'!K:K,MATCH(PolicyLevers!$C383,'Policy Characteristics'!$C:$C,0))</f>
        <v>ccs.html#ccs</v>
      </c>
      <c r="R383" s="191" t="str">
        <f>INDEX('Policy Characteristics'!L:L,MATCH(PolicyLevers!$C383,'Policy Characteristics'!$C:$C,0))</f>
        <v>carbon-capture-and-sequestration.html</v>
      </c>
      <c r="S383" s="221">
        <f>INDEX('Policy Characteristics'!M:M,MATCH(PolicyLevers!$C383,'Policy Characteristics'!$C:$C,0))</f>
        <v>0</v>
      </c>
      <c r="T383" s="186">
        <f>INDEX('Policy Characteristics'!N:N,MATCH(PolicyLevers!$C383,'Policy Characteristics'!$C:$C,0))</f>
        <v>0</v>
      </c>
      <c r="U383" s="183">
        <f>INDEX('Policy Characteristics'!O:O,MATCH(PolicyLevers!$C383,'Policy Characteristics'!$C:$C,0))</f>
        <v>0</v>
      </c>
    </row>
    <row r="384" spans="1:21" x14ac:dyDescent="0.25">
      <c r="A384" s="352" t="str">
        <f>INDEX('Policy Characteristics'!A:A,MATCH(PolicyLevers!$C384,'Policy Characteristics'!$C:$C,0))</f>
        <v>Industry</v>
      </c>
      <c r="B384" s="356" t="str">
        <f>INDEX('Policy Characteristics'!B:B,MATCH(PolicyLevers!$C384,'Policy Characteristics'!$C:$C,0))</f>
        <v>Carbon Capture and Sequestration</v>
      </c>
      <c r="C384" s="191" t="str">
        <f t="shared" si="27"/>
        <v>Industry Sector Fraction of Potential Additional CCS Achieved</v>
      </c>
      <c r="D384" s="193" t="s">
        <v>2091</v>
      </c>
      <c r="E384" s="193" t="s">
        <v>762</v>
      </c>
      <c r="F384" s="183" t="s">
        <v>2141</v>
      </c>
      <c r="G384" s="186" t="s">
        <v>763</v>
      </c>
      <c r="H384" s="261">
        <v>941</v>
      </c>
      <c r="I384" s="363" t="s">
        <v>332</v>
      </c>
      <c r="J384" s="191" t="str">
        <f>INDEX('Policy Characteristics'!D:D,MATCH(PolicyLevers!$C384,'Policy Characteristics'!$C:$C,0))</f>
        <v>Industry CCS</v>
      </c>
      <c r="K384" s="191" t="str">
        <f>INDEX('Policy Characteristics'!E:E,MATCH(PolicyLevers!$C384,'Policy Characteristics'!$C:$C,0))</f>
        <v>indst CCS</v>
      </c>
      <c r="L384" s="199">
        <f>INDEX('Policy Characteristics'!F:F,MATCH(PolicyLevers!$C384,'Policy Characteristics'!$C:$C,0))</f>
        <v>0</v>
      </c>
      <c r="M384" s="199">
        <f>INDEX('Policy Characteristics'!G:G,MATCH(PolicyLevers!$C384,'Policy Characteristics'!$C:$C,0))</f>
        <v>1</v>
      </c>
      <c r="N384" s="199">
        <f>INDEX('Policy Characteristics'!H:H,MATCH(PolicyLevers!$C384,'Policy Characteristics'!$C:$C,0))</f>
        <v>0.01</v>
      </c>
      <c r="O384" s="191" t="str">
        <f>INDEX('Policy Characteristics'!I:I,MATCH(PolicyLevers!$C384,'Policy Characteristics'!$C:$C,0))</f>
        <v>% of CO2 captured</v>
      </c>
      <c r="P384" s="201" t="str">
        <f>INDEX('Policy Characteristics'!J:J,MATCH(PolicyLevers!$C384,'Policy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4" s="191" t="str">
        <f>INDEX('Policy Characteristics'!K:K,MATCH(PolicyLevers!$C384,'Policy Characteristics'!$C:$C,0))</f>
        <v>ccs.html#ccs</v>
      </c>
      <c r="R384" s="191" t="str">
        <f>INDEX('Policy Characteristics'!L:L,MATCH(PolicyLevers!$C384,'Policy Characteristics'!$C:$C,0))</f>
        <v>carbon-capture-and-sequestration.html</v>
      </c>
      <c r="S384" s="221">
        <f>INDEX('Policy Characteristics'!M:M,MATCH(PolicyLevers!$C384,'Policy Characteristics'!$C:$C,0))</f>
        <v>0</v>
      </c>
      <c r="T384" s="186">
        <f>INDEX('Policy Characteristics'!N:N,MATCH(PolicyLevers!$C384,'Policy Characteristics'!$C:$C,0))</f>
        <v>0</v>
      </c>
      <c r="U384" s="183">
        <f>INDEX('Policy Characteristics'!O:O,MATCH(PolicyLevers!$C384,'Policy Characteristics'!$C:$C,0))</f>
        <v>0</v>
      </c>
    </row>
    <row r="385" spans="1:21" x14ac:dyDescent="0.25">
      <c r="A385" s="352" t="str">
        <f>INDEX('Policy Characteristics'!A:A,MATCH(PolicyLevers!$C385,'Policy Characteristics'!$C:$C,0))</f>
        <v>Industry</v>
      </c>
      <c r="B385" s="356" t="str">
        <f>INDEX('Policy Characteristics'!B:B,MATCH(PolicyLevers!$C385,'Policy Characteristics'!$C:$C,0))</f>
        <v>Carbon Capture and Sequestration</v>
      </c>
      <c r="C385" s="191" t="str">
        <f t="shared" si="27"/>
        <v>Industry Sector Fraction of Potential Additional CCS Achieved</v>
      </c>
      <c r="D385" s="193" t="s">
        <v>2089</v>
      </c>
      <c r="E385" s="193" t="s">
        <v>756</v>
      </c>
      <c r="F385" s="183" t="s">
        <v>2140</v>
      </c>
      <c r="G385" s="186" t="s">
        <v>758</v>
      </c>
      <c r="H385" s="261">
        <v>942</v>
      </c>
      <c r="I385" s="358" t="s">
        <v>310</v>
      </c>
      <c r="J385" s="191" t="str">
        <f>INDEX('Policy Characteristics'!D:D,MATCH(PolicyLevers!$C385,'Policy Characteristics'!$C:$C,0))</f>
        <v>Industry CCS</v>
      </c>
      <c r="K385" s="191" t="str">
        <f>INDEX('Policy Characteristics'!E:E,MATCH(PolicyLevers!$C385,'Policy Characteristics'!$C:$C,0))</f>
        <v>indst CCS</v>
      </c>
      <c r="L385" s="199">
        <f>INDEX('Policy Characteristics'!F:F,MATCH(PolicyLevers!$C385,'Policy Characteristics'!$C:$C,0))</f>
        <v>0</v>
      </c>
      <c r="M385" s="199">
        <f>INDEX('Policy Characteristics'!G:G,MATCH(PolicyLevers!$C385,'Policy Characteristics'!$C:$C,0))</f>
        <v>1</v>
      </c>
      <c r="N385" s="199">
        <f>INDEX('Policy Characteristics'!H:H,MATCH(PolicyLevers!$C385,'Policy Characteristics'!$C:$C,0))</f>
        <v>0.01</v>
      </c>
      <c r="O385" s="191" t="str">
        <f>INDEX('Policy Characteristics'!I:I,MATCH(PolicyLevers!$C385,'Policy Characteristics'!$C:$C,0))</f>
        <v>% of CO2 captured</v>
      </c>
      <c r="P385" s="201" t="str">
        <f>INDEX('Policy Characteristics'!J:J,MATCH(PolicyLevers!$C385,'Policy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5" s="191" t="str">
        <f>INDEX('Policy Characteristics'!K:K,MATCH(PolicyLevers!$C385,'Policy Characteristics'!$C:$C,0))</f>
        <v>ccs.html#ccs</v>
      </c>
      <c r="R385" s="191" t="str">
        <f>INDEX('Policy Characteristics'!L:L,MATCH(PolicyLevers!$C385,'Policy Characteristics'!$C:$C,0))</f>
        <v>carbon-capture-and-sequestration.html</v>
      </c>
      <c r="S385" s="221">
        <f>INDEX('Policy Characteristics'!M:M,MATCH(PolicyLevers!$C385,'Policy Characteristics'!$C:$C,0))</f>
        <v>0</v>
      </c>
      <c r="T385" s="186">
        <f>INDEX('Policy Characteristics'!N:N,MATCH(PolicyLevers!$C385,'Policy Characteristics'!$C:$C,0))</f>
        <v>0</v>
      </c>
      <c r="U385" s="183">
        <f>INDEX('Policy Characteristics'!O:O,MATCH(PolicyLevers!$C385,'Policy Characteristics'!$C:$C,0))</f>
        <v>0</v>
      </c>
    </row>
    <row r="386" spans="1:21" x14ac:dyDescent="0.25">
      <c r="A386" s="352" t="str">
        <f>INDEX('Policy Characteristics'!A:A,MATCH(PolicyLevers!$C386,'Policy Characteristics'!$C:$C,0))</f>
        <v>Industry</v>
      </c>
      <c r="B386" s="356" t="str">
        <f>INDEX('Policy Characteristics'!B:B,MATCH(PolicyLevers!$C386,'Policy Characteristics'!$C:$C,0))</f>
        <v>Carbon Capture and Sequestration</v>
      </c>
      <c r="C386" s="191" t="str">
        <f t="shared" si="27"/>
        <v>Industry Sector Fraction of Potential Additional CCS Achieved</v>
      </c>
      <c r="D386" s="193" t="s">
        <v>2089</v>
      </c>
      <c r="E386" s="193" t="s">
        <v>762</v>
      </c>
      <c r="F386" s="183" t="s">
        <v>2140</v>
      </c>
      <c r="G386" s="186" t="s">
        <v>763</v>
      </c>
      <c r="H386" s="261">
        <v>943</v>
      </c>
      <c r="I386" s="363" t="s">
        <v>332</v>
      </c>
      <c r="J386" s="191" t="str">
        <f>INDEX('Policy Characteristics'!D:D,MATCH(PolicyLevers!$C386,'Policy Characteristics'!$C:$C,0))</f>
        <v>Industry CCS</v>
      </c>
      <c r="K386" s="191" t="str">
        <f>INDEX('Policy Characteristics'!E:E,MATCH(PolicyLevers!$C386,'Policy Characteristics'!$C:$C,0))</f>
        <v>indst CCS</v>
      </c>
      <c r="L386" s="199">
        <f>INDEX('Policy Characteristics'!F:F,MATCH(PolicyLevers!$C386,'Policy Characteristics'!$C:$C,0))</f>
        <v>0</v>
      </c>
      <c r="M386" s="199">
        <f>INDEX('Policy Characteristics'!G:G,MATCH(PolicyLevers!$C386,'Policy Characteristics'!$C:$C,0))</f>
        <v>1</v>
      </c>
      <c r="N386" s="199">
        <f>INDEX('Policy Characteristics'!H:H,MATCH(PolicyLevers!$C386,'Policy Characteristics'!$C:$C,0))</f>
        <v>0.01</v>
      </c>
      <c r="O386" s="191" t="str">
        <f>INDEX('Policy Characteristics'!I:I,MATCH(PolicyLevers!$C386,'Policy Characteristics'!$C:$C,0))</f>
        <v>% of CO2 captured</v>
      </c>
      <c r="P386" s="201" t="str">
        <f>INDEX('Policy Characteristics'!J:J,MATCH(PolicyLevers!$C386,'Policy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6" s="191" t="str">
        <f>INDEX('Policy Characteristics'!K:K,MATCH(PolicyLevers!$C386,'Policy Characteristics'!$C:$C,0))</f>
        <v>ccs.html#ccs</v>
      </c>
      <c r="R386" s="191" t="str">
        <f>INDEX('Policy Characteristics'!L:L,MATCH(PolicyLevers!$C386,'Policy Characteristics'!$C:$C,0))</f>
        <v>carbon-capture-and-sequestration.html</v>
      </c>
      <c r="S386" s="221">
        <f>INDEX('Policy Characteristics'!M:M,MATCH(PolicyLevers!$C386,'Policy Characteristics'!$C:$C,0))</f>
        <v>0</v>
      </c>
      <c r="T386" s="186">
        <f>INDEX('Policy Characteristics'!N:N,MATCH(PolicyLevers!$C386,'Policy Characteristics'!$C:$C,0))</f>
        <v>0</v>
      </c>
      <c r="U386" s="183">
        <f>INDEX('Policy Characteristics'!O:O,MATCH(PolicyLevers!$C386,'Policy Characteristics'!$C:$C,0))</f>
        <v>0</v>
      </c>
    </row>
    <row r="387" spans="1:21" x14ac:dyDescent="0.25">
      <c r="A387" s="352" t="str">
        <f>INDEX('Policy Characteristics'!A:A,MATCH(PolicyLevers!$C387,'Policy Characteristics'!$C:$C,0))</f>
        <v>Industry</v>
      </c>
      <c r="B387" s="356" t="str">
        <f>INDEX('Policy Characteristics'!B:B,MATCH(PolicyLevers!$C387,'Policy Characteristics'!$C:$C,0))</f>
        <v>Carbon Capture and Sequestration</v>
      </c>
      <c r="C387" s="191" t="str">
        <f t="shared" si="27"/>
        <v>Industry Sector Fraction of Potential Additional CCS Achieved</v>
      </c>
      <c r="D387" s="193" t="s">
        <v>2087</v>
      </c>
      <c r="E387" s="193" t="s">
        <v>756</v>
      </c>
      <c r="F387" s="183" t="s">
        <v>2139</v>
      </c>
      <c r="G387" s="186" t="s">
        <v>758</v>
      </c>
      <c r="H387" s="261">
        <v>944</v>
      </c>
      <c r="I387" s="358" t="s">
        <v>310</v>
      </c>
      <c r="J387" s="191" t="str">
        <f>INDEX('Policy Characteristics'!D:D,MATCH(PolicyLevers!$C387,'Policy Characteristics'!$C:$C,0))</f>
        <v>Industry CCS</v>
      </c>
      <c r="K387" s="191" t="str">
        <f>INDEX('Policy Characteristics'!E:E,MATCH(PolicyLevers!$C387,'Policy Characteristics'!$C:$C,0))</f>
        <v>indst CCS</v>
      </c>
      <c r="L387" s="199">
        <f>INDEX('Policy Characteristics'!F:F,MATCH(PolicyLevers!$C387,'Policy Characteristics'!$C:$C,0))</f>
        <v>0</v>
      </c>
      <c r="M387" s="199">
        <f>INDEX('Policy Characteristics'!G:G,MATCH(PolicyLevers!$C387,'Policy Characteristics'!$C:$C,0))</f>
        <v>1</v>
      </c>
      <c r="N387" s="199">
        <f>INDEX('Policy Characteristics'!H:H,MATCH(PolicyLevers!$C387,'Policy Characteristics'!$C:$C,0))</f>
        <v>0.01</v>
      </c>
      <c r="O387" s="191" t="str">
        <f>INDEX('Policy Characteristics'!I:I,MATCH(PolicyLevers!$C387,'Policy Characteristics'!$C:$C,0))</f>
        <v>% of CO2 captured</v>
      </c>
      <c r="P387" s="201" t="str">
        <f>INDEX('Policy Characteristics'!J:J,MATCH(PolicyLevers!$C387,'Policy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7" s="191" t="str">
        <f>INDEX('Policy Characteristics'!K:K,MATCH(PolicyLevers!$C387,'Policy Characteristics'!$C:$C,0))</f>
        <v>ccs.html#ccs</v>
      </c>
      <c r="R387" s="191" t="str">
        <f>INDEX('Policy Characteristics'!L:L,MATCH(PolicyLevers!$C387,'Policy Characteristics'!$C:$C,0))</f>
        <v>carbon-capture-and-sequestration.html</v>
      </c>
      <c r="S387" s="221">
        <f>INDEX('Policy Characteristics'!M:M,MATCH(PolicyLevers!$C387,'Policy Characteristics'!$C:$C,0))</f>
        <v>0</v>
      </c>
      <c r="T387" s="186">
        <f>INDEX('Policy Characteristics'!N:N,MATCH(PolicyLevers!$C387,'Policy Characteristics'!$C:$C,0))</f>
        <v>0</v>
      </c>
      <c r="U387" s="183">
        <f>INDEX('Policy Characteristics'!O:O,MATCH(PolicyLevers!$C387,'Policy Characteristics'!$C:$C,0))</f>
        <v>0</v>
      </c>
    </row>
    <row r="388" spans="1:21" x14ac:dyDescent="0.25">
      <c r="A388" s="352" t="str">
        <f>INDEX('Policy Characteristics'!A:A,MATCH(PolicyLevers!$C388,'Policy Characteristics'!$C:$C,0))</f>
        <v>Industry</v>
      </c>
      <c r="B388" s="356" t="str">
        <f>INDEX('Policy Characteristics'!B:B,MATCH(PolicyLevers!$C388,'Policy Characteristics'!$C:$C,0))</f>
        <v>Carbon Capture and Sequestration</v>
      </c>
      <c r="C388" s="191" t="str">
        <f t="shared" si="27"/>
        <v>Industry Sector Fraction of Potential Additional CCS Achieved</v>
      </c>
      <c r="D388" s="193" t="s">
        <v>2087</v>
      </c>
      <c r="E388" s="193" t="s">
        <v>762</v>
      </c>
      <c r="F388" s="183" t="s">
        <v>2139</v>
      </c>
      <c r="G388" s="186" t="s">
        <v>763</v>
      </c>
      <c r="H388" s="261">
        <v>945</v>
      </c>
      <c r="I388" s="363" t="s">
        <v>332</v>
      </c>
      <c r="J388" s="191" t="str">
        <f>INDEX('Policy Characteristics'!D:D,MATCH(PolicyLevers!$C388,'Policy Characteristics'!$C:$C,0))</f>
        <v>Industry CCS</v>
      </c>
      <c r="K388" s="191" t="str">
        <f>INDEX('Policy Characteristics'!E:E,MATCH(PolicyLevers!$C388,'Policy Characteristics'!$C:$C,0))</f>
        <v>indst CCS</v>
      </c>
      <c r="L388" s="199">
        <f>INDEX('Policy Characteristics'!F:F,MATCH(PolicyLevers!$C388,'Policy Characteristics'!$C:$C,0))</f>
        <v>0</v>
      </c>
      <c r="M388" s="199">
        <f>INDEX('Policy Characteristics'!G:G,MATCH(PolicyLevers!$C388,'Policy Characteristics'!$C:$C,0))</f>
        <v>1</v>
      </c>
      <c r="N388" s="199">
        <f>INDEX('Policy Characteristics'!H:H,MATCH(PolicyLevers!$C388,'Policy Characteristics'!$C:$C,0))</f>
        <v>0.01</v>
      </c>
      <c r="O388" s="191" t="str">
        <f>INDEX('Policy Characteristics'!I:I,MATCH(PolicyLevers!$C388,'Policy Characteristics'!$C:$C,0))</f>
        <v>% of CO2 captured</v>
      </c>
      <c r="P388" s="201" t="str">
        <f>INDEX('Policy Characteristics'!J:J,MATCH(PolicyLevers!$C388,'Policy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8" s="191" t="str">
        <f>INDEX('Policy Characteristics'!K:K,MATCH(PolicyLevers!$C388,'Policy Characteristics'!$C:$C,0))</f>
        <v>ccs.html#ccs</v>
      </c>
      <c r="R388" s="191" t="str">
        <f>INDEX('Policy Characteristics'!L:L,MATCH(PolicyLevers!$C388,'Policy Characteristics'!$C:$C,0))</f>
        <v>carbon-capture-and-sequestration.html</v>
      </c>
      <c r="S388" s="221">
        <f>INDEX('Policy Characteristics'!M:M,MATCH(PolicyLevers!$C388,'Policy Characteristics'!$C:$C,0))</f>
        <v>0</v>
      </c>
      <c r="T388" s="186">
        <f>INDEX('Policy Characteristics'!N:N,MATCH(PolicyLevers!$C388,'Policy Characteristics'!$C:$C,0))</f>
        <v>0</v>
      </c>
      <c r="U388" s="183">
        <f>INDEX('Policy Characteristics'!O:O,MATCH(PolicyLevers!$C388,'Policy Characteristics'!$C:$C,0))</f>
        <v>0</v>
      </c>
    </row>
    <row r="389" spans="1:21" x14ac:dyDescent="0.25">
      <c r="A389" s="352" t="str">
        <f>INDEX('Policy Characteristics'!A:A,MATCH(PolicyLevers!$C389,'Policy Characteristics'!$C:$C,0))</f>
        <v>Industry</v>
      </c>
      <c r="B389" s="356" t="str">
        <f>INDEX('Policy Characteristics'!B:B,MATCH(PolicyLevers!$C389,'Policy Characteristics'!$C:$C,0))</f>
        <v>Carbon Capture and Sequestration</v>
      </c>
      <c r="C389" s="191" t="str">
        <f t="shared" si="27"/>
        <v>Industry Sector Fraction of Potential Additional CCS Achieved</v>
      </c>
      <c r="D389" s="193" t="s">
        <v>2085</v>
      </c>
      <c r="E389" s="193" t="s">
        <v>756</v>
      </c>
      <c r="F389" s="183" t="s">
        <v>2138</v>
      </c>
      <c r="G389" s="186" t="s">
        <v>758</v>
      </c>
      <c r="H389" s="261">
        <v>946</v>
      </c>
      <c r="I389" s="358" t="s">
        <v>310</v>
      </c>
      <c r="J389" s="191" t="str">
        <f>INDEX('Policy Characteristics'!D:D,MATCH(PolicyLevers!$C389,'Policy Characteristics'!$C:$C,0))</f>
        <v>Industry CCS</v>
      </c>
      <c r="K389" s="191" t="str">
        <f>INDEX('Policy Characteristics'!E:E,MATCH(PolicyLevers!$C389,'Policy Characteristics'!$C:$C,0))</f>
        <v>indst CCS</v>
      </c>
      <c r="L389" s="199">
        <f>INDEX('Policy Characteristics'!F:F,MATCH(PolicyLevers!$C389,'Policy Characteristics'!$C:$C,0))</f>
        <v>0</v>
      </c>
      <c r="M389" s="199">
        <f>INDEX('Policy Characteristics'!G:G,MATCH(PolicyLevers!$C389,'Policy Characteristics'!$C:$C,0))</f>
        <v>1</v>
      </c>
      <c r="N389" s="199">
        <f>INDEX('Policy Characteristics'!H:H,MATCH(PolicyLevers!$C389,'Policy Characteristics'!$C:$C,0))</f>
        <v>0.01</v>
      </c>
      <c r="O389" s="191" t="str">
        <f>INDEX('Policy Characteristics'!I:I,MATCH(PolicyLevers!$C389,'Policy Characteristics'!$C:$C,0))</f>
        <v>% of CO2 captured</v>
      </c>
      <c r="P389" s="201" t="str">
        <f>INDEX('Policy Characteristics'!J:J,MATCH(PolicyLevers!$C389,'Policy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9" s="191" t="str">
        <f>INDEX('Policy Characteristics'!K:K,MATCH(PolicyLevers!$C389,'Policy Characteristics'!$C:$C,0))</f>
        <v>ccs.html#ccs</v>
      </c>
      <c r="R389" s="191" t="str">
        <f>INDEX('Policy Characteristics'!L:L,MATCH(PolicyLevers!$C389,'Policy Characteristics'!$C:$C,0))</f>
        <v>carbon-capture-and-sequestration.html</v>
      </c>
      <c r="S389" s="221">
        <f>INDEX('Policy Characteristics'!M:M,MATCH(PolicyLevers!$C389,'Policy Characteristics'!$C:$C,0))</f>
        <v>0</v>
      </c>
      <c r="T389" s="186">
        <f>INDEX('Policy Characteristics'!N:N,MATCH(PolicyLevers!$C389,'Policy Characteristics'!$C:$C,0))</f>
        <v>0</v>
      </c>
      <c r="U389" s="183">
        <f>INDEX('Policy Characteristics'!O:O,MATCH(PolicyLevers!$C389,'Policy Characteristics'!$C:$C,0))</f>
        <v>0</v>
      </c>
    </row>
    <row r="390" spans="1:21" x14ac:dyDescent="0.25">
      <c r="A390" s="352" t="str">
        <f>INDEX('Policy Characteristics'!A:A,MATCH(PolicyLevers!$C390,'Policy Characteristics'!$C:$C,0))</f>
        <v>Industry</v>
      </c>
      <c r="B390" s="356" t="str">
        <f>INDEX('Policy Characteristics'!B:B,MATCH(PolicyLevers!$C390,'Policy Characteristics'!$C:$C,0))</f>
        <v>Carbon Capture and Sequestration</v>
      </c>
      <c r="C390" s="191" t="str">
        <f t="shared" si="27"/>
        <v>Industry Sector Fraction of Potential Additional CCS Achieved</v>
      </c>
      <c r="D390" s="193" t="s">
        <v>2085</v>
      </c>
      <c r="E390" s="193" t="s">
        <v>762</v>
      </c>
      <c r="F390" s="183" t="s">
        <v>2138</v>
      </c>
      <c r="G390" s="186" t="s">
        <v>763</v>
      </c>
      <c r="H390" s="261">
        <v>947</v>
      </c>
      <c r="I390" s="363" t="s">
        <v>332</v>
      </c>
      <c r="J390" s="191" t="str">
        <f>INDEX('Policy Characteristics'!D:D,MATCH(PolicyLevers!$C390,'Policy Characteristics'!$C:$C,0))</f>
        <v>Industry CCS</v>
      </c>
      <c r="K390" s="191" t="str">
        <f>INDEX('Policy Characteristics'!E:E,MATCH(PolicyLevers!$C390,'Policy Characteristics'!$C:$C,0))</f>
        <v>indst CCS</v>
      </c>
      <c r="L390" s="199">
        <f>INDEX('Policy Characteristics'!F:F,MATCH(PolicyLevers!$C390,'Policy Characteristics'!$C:$C,0))</f>
        <v>0</v>
      </c>
      <c r="M390" s="199">
        <f>INDEX('Policy Characteristics'!G:G,MATCH(PolicyLevers!$C390,'Policy Characteristics'!$C:$C,0))</f>
        <v>1</v>
      </c>
      <c r="N390" s="199">
        <f>INDEX('Policy Characteristics'!H:H,MATCH(PolicyLevers!$C390,'Policy Characteristics'!$C:$C,0))</f>
        <v>0.01</v>
      </c>
      <c r="O390" s="191" t="str">
        <f>INDEX('Policy Characteristics'!I:I,MATCH(PolicyLevers!$C390,'Policy Characteristics'!$C:$C,0))</f>
        <v>% of CO2 captured</v>
      </c>
      <c r="P390" s="201" t="str">
        <f>INDEX('Policy Characteristics'!J:J,MATCH(PolicyLevers!$C390,'Policy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0" s="191" t="str">
        <f>INDEX('Policy Characteristics'!K:K,MATCH(PolicyLevers!$C390,'Policy Characteristics'!$C:$C,0))</f>
        <v>ccs.html#ccs</v>
      </c>
      <c r="R390" s="191" t="str">
        <f>INDEX('Policy Characteristics'!L:L,MATCH(PolicyLevers!$C390,'Policy Characteristics'!$C:$C,0))</f>
        <v>carbon-capture-and-sequestration.html</v>
      </c>
      <c r="S390" s="221">
        <f>INDEX('Policy Characteristics'!M:M,MATCH(PolicyLevers!$C390,'Policy Characteristics'!$C:$C,0))</f>
        <v>0</v>
      </c>
      <c r="T390" s="186">
        <f>INDEX('Policy Characteristics'!N:N,MATCH(PolicyLevers!$C390,'Policy Characteristics'!$C:$C,0))</f>
        <v>0</v>
      </c>
      <c r="U390" s="183">
        <f>INDEX('Policy Characteristics'!O:O,MATCH(PolicyLevers!$C390,'Policy Characteristics'!$C:$C,0))</f>
        <v>0</v>
      </c>
    </row>
    <row r="391" spans="1:21" x14ac:dyDescent="0.25">
      <c r="A391" s="352" t="str">
        <f>INDEX('Policy Characteristics'!A:A,MATCH(PolicyLevers!$C391,'Policy Characteristics'!$C:$C,0))</f>
        <v>Industry</v>
      </c>
      <c r="B391" s="356" t="str">
        <f>INDEX('Policy Characteristics'!B:B,MATCH(PolicyLevers!$C391,'Policy Characteristics'!$C:$C,0))</f>
        <v>Carbon Capture and Sequestration</v>
      </c>
      <c r="C391" s="191" t="str">
        <f t="shared" si="27"/>
        <v>Industry Sector Fraction of Potential Additional CCS Achieved</v>
      </c>
      <c r="D391" s="193" t="s">
        <v>2083</v>
      </c>
      <c r="E391" s="193" t="s">
        <v>756</v>
      </c>
      <c r="F391" s="183" t="s">
        <v>2137</v>
      </c>
      <c r="G391" s="186" t="s">
        <v>758</v>
      </c>
      <c r="H391" s="261">
        <v>948</v>
      </c>
      <c r="I391" s="358" t="s">
        <v>310</v>
      </c>
      <c r="J391" s="191" t="str">
        <f>INDEX('Policy Characteristics'!D:D,MATCH(PolicyLevers!$C391,'Policy Characteristics'!$C:$C,0))</f>
        <v>Industry CCS</v>
      </c>
      <c r="K391" s="191" t="str">
        <f>INDEX('Policy Characteristics'!E:E,MATCH(PolicyLevers!$C391,'Policy Characteristics'!$C:$C,0))</f>
        <v>indst CCS</v>
      </c>
      <c r="L391" s="199">
        <f>INDEX('Policy Characteristics'!F:F,MATCH(PolicyLevers!$C391,'Policy Characteristics'!$C:$C,0))</f>
        <v>0</v>
      </c>
      <c r="M391" s="199">
        <f>INDEX('Policy Characteristics'!G:G,MATCH(PolicyLevers!$C391,'Policy Characteristics'!$C:$C,0))</f>
        <v>1</v>
      </c>
      <c r="N391" s="199">
        <f>INDEX('Policy Characteristics'!H:H,MATCH(PolicyLevers!$C391,'Policy Characteristics'!$C:$C,0))</f>
        <v>0.01</v>
      </c>
      <c r="O391" s="191" t="str">
        <f>INDEX('Policy Characteristics'!I:I,MATCH(PolicyLevers!$C391,'Policy Characteristics'!$C:$C,0))</f>
        <v>% of CO2 captured</v>
      </c>
      <c r="P391" s="201" t="str">
        <f>INDEX('Policy Characteristics'!J:J,MATCH(PolicyLevers!$C391,'Policy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1" s="191" t="str">
        <f>INDEX('Policy Characteristics'!K:K,MATCH(PolicyLevers!$C391,'Policy Characteristics'!$C:$C,0))</f>
        <v>ccs.html#ccs</v>
      </c>
      <c r="R391" s="191" t="str">
        <f>INDEX('Policy Characteristics'!L:L,MATCH(PolicyLevers!$C391,'Policy Characteristics'!$C:$C,0))</f>
        <v>carbon-capture-and-sequestration.html</v>
      </c>
      <c r="S391" s="221">
        <f>INDEX('Policy Characteristics'!M:M,MATCH(PolicyLevers!$C391,'Policy Characteristics'!$C:$C,0))</f>
        <v>0</v>
      </c>
      <c r="T391" s="186">
        <f>INDEX('Policy Characteristics'!N:N,MATCH(PolicyLevers!$C391,'Policy Characteristics'!$C:$C,0))</f>
        <v>0</v>
      </c>
      <c r="U391" s="183">
        <f>INDEX('Policy Characteristics'!O:O,MATCH(PolicyLevers!$C391,'Policy Characteristics'!$C:$C,0))</f>
        <v>0</v>
      </c>
    </row>
    <row r="392" spans="1:21" x14ac:dyDescent="0.25">
      <c r="A392" s="352" t="str">
        <f>INDEX('Policy Characteristics'!A:A,MATCH(PolicyLevers!$C392,'Policy Characteristics'!$C:$C,0))</f>
        <v>Industry</v>
      </c>
      <c r="B392" s="356" t="str">
        <f>INDEX('Policy Characteristics'!B:B,MATCH(PolicyLevers!$C392,'Policy Characteristics'!$C:$C,0))</f>
        <v>Carbon Capture and Sequestration</v>
      </c>
      <c r="C392" s="191" t="str">
        <f t="shared" si="27"/>
        <v>Industry Sector Fraction of Potential Additional CCS Achieved</v>
      </c>
      <c r="D392" s="193" t="s">
        <v>2083</v>
      </c>
      <c r="E392" s="193" t="s">
        <v>762</v>
      </c>
      <c r="F392" s="183" t="s">
        <v>2137</v>
      </c>
      <c r="G392" s="186" t="s">
        <v>763</v>
      </c>
      <c r="H392" s="261">
        <v>949</v>
      </c>
      <c r="I392" s="363" t="s">
        <v>332</v>
      </c>
      <c r="J392" s="191" t="str">
        <f>INDEX('Policy Characteristics'!D:D,MATCH(PolicyLevers!$C392,'Policy Characteristics'!$C:$C,0))</f>
        <v>Industry CCS</v>
      </c>
      <c r="K392" s="191" t="str">
        <f>INDEX('Policy Characteristics'!E:E,MATCH(PolicyLevers!$C392,'Policy Characteristics'!$C:$C,0))</f>
        <v>indst CCS</v>
      </c>
      <c r="L392" s="199">
        <f>INDEX('Policy Characteristics'!F:F,MATCH(PolicyLevers!$C392,'Policy Characteristics'!$C:$C,0))</f>
        <v>0</v>
      </c>
      <c r="M392" s="199">
        <f>INDEX('Policy Characteristics'!G:G,MATCH(PolicyLevers!$C392,'Policy Characteristics'!$C:$C,0))</f>
        <v>1</v>
      </c>
      <c r="N392" s="199">
        <f>INDEX('Policy Characteristics'!H:H,MATCH(PolicyLevers!$C392,'Policy Characteristics'!$C:$C,0))</f>
        <v>0.01</v>
      </c>
      <c r="O392" s="191" t="str">
        <f>INDEX('Policy Characteristics'!I:I,MATCH(PolicyLevers!$C392,'Policy Characteristics'!$C:$C,0))</f>
        <v>% of CO2 captured</v>
      </c>
      <c r="P392" s="201" t="str">
        <f>INDEX('Policy Characteristics'!J:J,MATCH(PolicyLevers!$C392,'Policy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2" s="191" t="str">
        <f>INDEX('Policy Characteristics'!K:K,MATCH(PolicyLevers!$C392,'Policy Characteristics'!$C:$C,0))</f>
        <v>ccs.html#ccs</v>
      </c>
      <c r="R392" s="191" t="str">
        <f>INDEX('Policy Characteristics'!L:L,MATCH(PolicyLevers!$C392,'Policy Characteristics'!$C:$C,0))</f>
        <v>carbon-capture-and-sequestration.html</v>
      </c>
      <c r="S392" s="221">
        <f>INDEX('Policy Characteristics'!M:M,MATCH(PolicyLevers!$C392,'Policy Characteristics'!$C:$C,0))</f>
        <v>0</v>
      </c>
      <c r="T392" s="186">
        <f>INDEX('Policy Characteristics'!N:N,MATCH(PolicyLevers!$C392,'Policy Characteristics'!$C:$C,0))</f>
        <v>0</v>
      </c>
      <c r="U392" s="183">
        <f>INDEX('Policy Characteristics'!O:O,MATCH(PolicyLevers!$C392,'Policy Characteristics'!$C:$C,0))</f>
        <v>0</v>
      </c>
    </row>
    <row r="393" spans="1:21" x14ac:dyDescent="0.25">
      <c r="A393" s="352" t="str">
        <f>INDEX('Policy Characteristics'!A:A,MATCH(PolicyLevers!$C393,'Policy Characteristics'!$C:$C,0))</f>
        <v>Industry</v>
      </c>
      <c r="B393" s="356" t="str">
        <f>INDEX('Policy Characteristics'!B:B,MATCH(PolicyLevers!$C393,'Policy Characteristics'!$C:$C,0))</f>
        <v>Carbon Capture and Sequestration</v>
      </c>
      <c r="C393" s="191" t="str">
        <f t="shared" si="27"/>
        <v>Industry Sector Fraction of Potential Additional CCS Achieved</v>
      </c>
      <c r="D393" s="193" t="s">
        <v>2081</v>
      </c>
      <c r="E393" s="193" t="s">
        <v>756</v>
      </c>
      <c r="F393" s="183" t="s">
        <v>2136</v>
      </c>
      <c r="G393" s="186" t="s">
        <v>758</v>
      </c>
      <c r="H393" s="261">
        <v>950</v>
      </c>
      <c r="I393" s="358" t="s">
        <v>310</v>
      </c>
      <c r="J393" s="191" t="str">
        <f>INDEX('Policy Characteristics'!D:D,MATCH(PolicyLevers!$C393,'Policy Characteristics'!$C:$C,0))</f>
        <v>Industry CCS</v>
      </c>
      <c r="K393" s="191" t="str">
        <f>INDEX('Policy Characteristics'!E:E,MATCH(PolicyLevers!$C393,'Policy Characteristics'!$C:$C,0))</f>
        <v>indst CCS</v>
      </c>
      <c r="L393" s="199">
        <f>INDEX('Policy Characteristics'!F:F,MATCH(PolicyLevers!$C393,'Policy Characteristics'!$C:$C,0))</f>
        <v>0</v>
      </c>
      <c r="M393" s="199">
        <f>INDEX('Policy Characteristics'!G:G,MATCH(PolicyLevers!$C393,'Policy Characteristics'!$C:$C,0))</f>
        <v>1</v>
      </c>
      <c r="N393" s="199">
        <f>INDEX('Policy Characteristics'!H:H,MATCH(PolicyLevers!$C393,'Policy Characteristics'!$C:$C,0))</f>
        <v>0.01</v>
      </c>
      <c r="O393" s="191" t="str">
        <f>INDEX('Policy Characteristics'!I:I,MATCH(PolicyLevers!$C393,'Policy Characteristics'!$C:$C,0))</f>
        <v>% of CO2 captured</v>
      </c>
      <c r="P393" s="201" t="str">
        <f>INDEX('Policy Characteristics'!J:J,MATCH(PolicyLevers!$C393,'Policy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3" s="191" t="str">
        <f>INDEX('Policy Characteristics'!K:K,MATCH(PolicyLevers!$C393,'Policy Characteristics'!$C:$C,0))</f>
        <v>ccs.html#ccs</v>
      </c>
      <c r="R393" s="191" t="str">
        <f>INDEX('Policy Characteristics'!L:L,MATCH(PolicyLevers!$C393,'Policy Characteristics'!$C:$C,0))</f>
        <v>carbon-capture-and-sequestration.html</v>
      </c>
      <c r="S393" s="221">
        <f>INDEX('Policy Characteristics'!M:M,MATCH(PolicyLevers!$C393,'Policy Characteristics'!$C:$C,0))</f>
        <v>0</v>
      </c>
      <c r="T393" s="186">
        <f>INDEX('Policy Characteristics'!N:N,MATCH(PolicyLevers!$C393,'Policy Characteristics'!$C:$C,0))</f>
        <v>0</v>
      </c>
      <c r="U393" s="183">
        <f>INDEX('Policy Characteristics'!O:O,MATCH(PolicyLevers!$C393,'Policy Characteristics'!$C:$C,0))</f>
        <v>0</v>
      </c>
    </row>
    <row r="394" spans="1:21" x14ac:dyDescent="0.25">
      <c r="A394" s="352" t="str">
        <f>INDEX('Policy Characteristics'!A:A,MATCH(PolicyLevers!$C394,'Policy Characteristics'!$C:$C,0))</f>
        <v>Industry</v>
      </c>
      <c r="B394" s="356" t="str">
        <f>INDEX('Policy Characteristics'!B:B,MATCH(PolicyLevers!$C394,'Policy Characteristics'!$C:$C,0))</f>
        <v>Carbon Capture and Sequestration</v>
      </c>
      <c r="C394" s="191" t="str">
        <f t="shared" si="27"/>
        <v>Industry Sector Fraction of Potential Additional CCS Achieved</v>
      </c>
      <c r="D394" s="193" t="s">
        <v>2081</v>
      </c>
      <c r="E394" s="193" t="s">
        <v>762</v>
      </c>
      <c r="F394" s="183" t="s">
        <v>2136</v>
      </c>
      <c r="G394" s="186" t="s">
        <v>763</v>
      </c>
      <c r="H394" s="261">
        <v>951</v>
      </c>
      <c r="I394" s="363" t="s">
        <v>332</v>
      </c>
      <c r="J394" s="191" t="str">
        <f>INDEX('Policy Characteristics'!D:D,MATCH(PolicyLevers!$C394,'Policy Characteristics'!$C:$C,0))</f>
        <v>Industry CCS</v>
      </c>
      <c r="K394" s="191" t="str">
        <f>INDEX('Policy Characteristics'!E:E,MATCH(PolicyLevers!$C394,'Policy Characteristics'!$C:$C,0))</f>
        <v>indst CCS</v>
      </c>
      <c r="L394" s="199">
        <f>INDEX('Policy Characteristics'!F:F,MATCH(PolicyLevers!$C394,'Policy Characteristics'!$C:$C,0))</f>
        <v>0</v>
      </c>
      <c r="M394" s="199">
        <f>INDEX('Policy Characteristics'!G:G,MATCH(PolicyLevers!$C394,'Policy Characteristics'!$C:$C,0))</f>
        <v>1</v>
      </c>
      <c r="N394" s="199">
        <f>INDEX('Policy Characteristics'!H:H,MATCH(PolicyLevers!$C394,'Policy Characteristics'!$C:$C,0))</f>
        <v>0.01</v>
      </c>
      <c r="O394" s="191" t="str">
        <f>INDEX('Policy Characteristics'!I:I,MATCH(PolicyLevers!$C394,'Policy Characteristics'!$C:$C,0))</f>
        <v>% of CO2 captured</v>
      </c>
      <c r="P394" s="201" t="str">
        <f>INDEX('Policy Characteristics'!J:J,MATCH(PolicyLevers!$C394,'Policy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4" s="191" t="str">
        <f>INDEX('Policy Characteristics'!K:K,MATCH(PolicyLevers!$C394,'Policy Characteristics'!$C:$C,0))</f>
        <v>ccs.html#ccs</v>
      </c>
      <c r="R394" s="191" t="str">
        <f>INDEX('Policy Characteristics'!L:L,MATCH(PolicyLevers!$C394,'Policy Characteristics'!$C:$C,0))</f>
        <v>carbon-capture-and-sequestration.html</v>
      </c>
      <c r="S394" s="221">
        <f>INDEX('Policy Characteristics'!M:M,MATCH(PolicyLevers!$C394,'Policy Characteristics'!$C:$C,0))</f>
        <v>0</v>
      </c>
      <c r="T394" s="186">
        <f>INDEX('Policy Characteristics'!N:N,MATCH(PolicyLevers!$C394,'Policy Characteristics'!$C:$C,0))</f>
        <v>0</v>
      </c>
      <c r="U394" s="183">
        <f>INDEX('Policy Characteristics'!O:O,MATCH(PolicyLevers!$C394,'Policy Characteristics'!$C:$C,0))</f>
        <v>0</v>
      </c>
    </row>
    <row r="395" spans="1:21" x14ac:dyDescent="0.25">
      <c r="A395" s="352" t="str">
        <f>INDEX('Policy Characteristics'!A:A,MATCH(PolicyLevers!$C395,'Policy Characteristics'!$C:$C,0))</f>
        <v>Industry</v>
      </c>
      <c r="B395" s="356" t="str">
        <f>INDEX('Policy Characteristics'!B:B,MATCH(PolicyLevers!$C395,'Policy Characteristics'!$C:$C,0))</f>
        <v>Carbon Capture and Sequestration</v>
      </c>
      <c r="C395" s="191" t="str">
        <f t="shared" si="27"/>
        <v>Industry Sector Fraction of Potential Additional CCS Achieved</v>
      </c>
      <c r="D395" s="193" t="s">
        <v>2079</v>
      </c>
      <c r="E395" s="193" t="s">
        <v>756</v>
      </c>
      <c r="F395" s="183" t="s">
        <v>2122</v>
      </c>
      <c r="G395" s="186" t="s">
        <v>758</v>
      </c>
      <c r="H395" s="261">
        <v>952</v>
      </c>
      <c r="I395" s="358" t="s">
        <v>310</v>
      </c>
      <c r="J395" s="191" t="str">
        <f>INDEX('Policy Characteristics'!D:D,MATCH(PolicyLevers!$C395,'Policy Characteristics'!$C:$C,0))</f>
        <v>Industry CCS</v>
      </c>
      <c r="K395" s="191" t="str">
        <f>INDEX('Policy Characteristics'!E:E,MATCH(PolicyLevers!$C395,'Policy Characteristics'!$C:$C,0))</f>
        <v>indst CCS</v>
      </c>
      <c r="L395" s="199">
        <f>INDEX('Policy Characteristics'!F:F,MATCH(PolicyLevers!$C395,'Policy Characteristics'!$C:$C,0))</f>
        <v>0</v>
      </c>
      <c r="M395" s="199">
        <f>INDEX('Policy Characteristics'!G:G,MATCH(PolicyLevers!$C395,'Policy Characteristics'!$C:$C,0))</f>
        <v>1</v>
      </c>
      <c r="N395" s="199">
        <f>INDEX('Policy Characteristics'!H:H,MATCH(PolicyLevers!$C395,'Policy Characteristics'!$C:$C,0))</f>
        <v>0.01</v>
      </c>
      <c r="O395" s="191" t="str">
        <f>INDEX('Policy Characteristics'!I:I,MATCH(PolicyLevers!$C395,'Policy Characteristics'!$C:$C,0))</f>
        <v>% of CO2 captured</v>
      </c>
      <c r="P395" s="201" t="str">
        <f>INDEX('Policy Characteristics'!J:J,MATCH(PolicyLevers!$C395,'Policy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5" s="191" t="str">
        <f>INDEX('Policy Characteristics'!K:K,MATCH(PolicyLevers!$C395,'Policy Characteristics'!$C:$C,0))</f>
        <v>ccs.html#ccs</v>
      </c>
      <c r="R395" s="191" t="str">
        <f>INDEX('Policy Characteristics'!L:L,MATCH(PolicyLevers!$C395,'Policy Characteristics'!$C:$C,0))</f>
        <v>carbon-capture-and-sequestration.html</v>
      </c>
      <c r="S395" s="221">
        <f>INDEX('Policy Characteristics'!M:M,MATCH(PolicyLevers!$C395,'Policy Characteristics'!$C:$C,0))</f>
        <v>0</v>
      </c>
      <c r="T395" s="186">
        <f>INDEX('Policy Characteristics'!N:N,MATCH(PolicyLevers!$C395,'Policy Characteristics'!$C:$C,0))</f>
        <v>0</v>
      </c>
      <c r="U395" s="183">
        <f>INDEX('Policy Characteristics'!O:O,MATCH(PolicyLevers!$C395,'Policy Characteristics'!$C:$C,0))</f>
        <v>0</v>
      </c>
    </row>
    <row r="396" spans="1:21" x14ac:dyDescent="0.25">
      <c r="A396" s="352" t="str">
        <f>INDEX('Policy Characteristics'!A:A,MATCH(PolicyLevers!$C396,'Policy Characteristics'!$C:$C,0))</f>
        <v>Industry</v>
      </c>
      <c r="B396" s="356" t="str">
        <f>INDEX('Policy Characteristics'!B:B,MATCH(PolicyLevers!$C396,'Policy Characteristics'!$C:$C,0))</f>
        <v>Carbon Capture and Sequestration</v>
      </c>
      <c r="C396" s="191" t="str">
        <f t="shared" si="27"/>
        <v>Industry Sector Fraction of Potential Additional CCS Achieved</v>
      </c>
      <c r="D396" s="193" t="s">
        <v>2079</v>
      </c>
      <c r="E396" s="193" t="s">
        <v>762</v>
      </c>
      <c r="F396" s="183" t="s">
        <v>2122</v>
      </c>
      <c r="G396" s="186" t="s">
        <v>763</v>
      </c>
      <c r="H396" s="261">
        <v>953</v>
      </c>
      <c r="I396" s="363" t="s">
        <v>332</v>
      </c>
      <c r="J396" s="191" t="str">
        <f>INDEX('Policy Characteristics'!D:D,MATCH(PolicyLevers!$C396,'Policy Characteristics'!$C:$C,0))</f>
        <v>Industry CCS</v>
      </c>
      <c r="K396" s="191" t="str">
        <f>INDEX('Policy Characteristics'!E:E,MATCH(PolicyLevers!$C396,'Policy Characteristics'!$C:$C,0))</f>
        <v>indst CCS</v>
      </c>
      <c r="L396" s="199">
        <f>INDEX('Policy Characteristics'!F:F,MATCH(PolicyLevers!$C396,'Policy Characteristics'!$C:$C,0))</f>
        <v>0</v>
      </c>
      <c r="M396" s="199">
        <f>INDEX('Policy Characteristics'!G:G,MATCH(PolicyLevers!$C396,'Policy Characteristics'!$C:$C,0))</f>
        <v>1</v>
      </c>
      <c r="N396" s="199">
        <f>INDEX('Policy Characteristics'!H:H,MATCH(PolicyLevers!$C396,'Policy Characteristics'!$C:$C,0))</f>
        <v>0.01</v>
      </c>
      <c r="O396" s="191" t="str">
        <f>INDEX('Policy Characteristics'!I:I,MATCH(PolicyLevers!$C396,'Policy Characteristics'!$C:$C,0))</f>
        <v>% of CO2 captured</v>
      </c>
      <c r="P396" s="201" t="str">
        <f>INDEX('Policy Characteristics'!J:J,MATCH(PolicyLevers!$C396,'Policy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6" s="191" t="str">
        <f>INDEX('Policy Characteristics'!K:K,MATCH(PolicyLevers!$C396,'Policy Characteristics'!$C:$C,0))</f>
        <v>ccs.html#ccs</v>
      </c>
      <c r="R396" s="191" t="str">
        <f>INDEX('Policy Characteristics'!L:L,MATCH(PolicyLevers!$C396,'Policy Characteristics'!$C:$C,0))</f>
        <v>carbon-capture-and-sequestration.html</v>
      </c>
      <c r="S396" s="221">
        <f>INDEX('Policy Characteristics'!M:M,MATCH(PolicyLevers!$C396,'Policy Characteristics'!$C:$C,0))</f>
        <v>0</v>
      </c>
      <c r="T396" s="186">
        <f>INDEX('Policy Characteristics'!N:N,MATCH(PolicyLevers!$C396,'Policy Characteristics'!$C:$C,0))</f>
        <v>0</v>
      </c>
      <c r="U396" s="183">
        <f>INDEX('Policy Characteristics'!O:O,MATCH(PolicyLevers!$C396,'Policy Characteristics'!$C:$C,0))</f>
        <v>0</v>
      </c>
    </row>
    <row r="397" spans="1:21" x14ac:dyDescent="0.25">
      <c r="A397" s="352" t="str">
        <f>INDEX('Policy Characteristics'!A:A,MATCH(PolicyLevers!$C397,'Policy Characteristics'!$C:$C,0))</f>
        <v>Industry</v>
      </c>
      <c r="B397" s="356" t="str">
        <f>INDEX('Policy Characteristics'!B:B,MATCH(PolicyLevers!$C397,'Policy Characteristics'!$C:$C,0))</f>
        <v>Carbon Capture and Sequestration</v>
      </c>
      <c r="C397" s="191" t="str">
        <f t="shared" si="27"/>
        <v>Industry Sector Fraction of Potential Additional CCS Achieved</v>
      </c>
      <c r="D397" s="193" t="s">
        <v>2077</v>
      </c>
      <c r="E397" s="193" t="s">
        <v>756</v>
      </c>
      <c r="F397" s="183" t="s">
        <v>2135</v>
      </c>
      <c r="G397" s="186" t="s">
        <v>758</v>
      </c>
      <c r="H397" s="261">
        <v>954</v>
      </c>
      <c r="I397" s="363" t="s">
        <v>332</v>
      </c>
      <c r="J397" s="191" t="str">
        <f>INDEX('Policy Characteristics'!D:D,MATCH(PolicyLevers!$C397,'Policy Characteristics'!$C:$C,0))</f>
        <v>Industry CCS</v>
      </c>
      <c r="K397" s="191" t="str">
        <f>INDEX('Policy Characteristics'!E:E,MATCH(PolicyLevers!$C397,'Policy Characteristics'!$C:$C,0))</f>
        <v>indst CCS</v>
      </c>
      <c r="L397" s="199">
        <f>INDEX('Policy Characteristics'!F:F,MATCH(PolicyLevers!$C397,'Policy Characteristics'!$C:$C,0))</f>
        <v>0</v>
      </c>
      <c r="M397" s="199">
        <f>INDEX('Policy Characteristics'!G:G,MATCH(PolicyLevers!$C397,'Policy Characteristics'!$C:$C,0))</f>
        <v>1</v>
      </c>
      <c r="N397" s="199">
        <f>INDEX('Policy Characteristics'!H:H,MATCH(PolicyLevers!$C397,'Policy Characteristics'!$C:$C,0))</f>
        <v>0.01</v>
      </c>
      <c r="O397" s="191" t="str">
        <f>INDEX('Policy Characteristics'!I:I,MATCH(PolicyLevers!$C397,'Policy Characteristics'!$C:$C,0))</f>
        <v>% of CO2 captured</v>
      </c>
      <c r="P397" s="201" t="str">
        <f>INDEX('Policy Characteristics'!J:J,MATCH(PolicyLevers!$C397,'Policy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7" s="191" t="str">
        <f>INDEX('Policy Characteristics'!K:K,MATCH(PolicyLevers!$C397,'Policy Characteristics'!$C:$C,0))</f>
        <v>ccs.html#ccs</v>
      </c>
      <c r="R397" s="191" t="str">
        <f>INDEX('Policy Characteristics'!L:L,MATCH(PolicyLevers!$C397,'Policy Characteristics'!$C:$C,0))</f>
        <v>carbon-capture-and-sequestration.html</v>
      </c>
      <c r="S397" s="221">
        <f>INDEX('Policy Characteristics'!M:M,MATCH(PolicyLevers!$C397,'Policy Characteristics'!$C:$C,0))</f>
        <v>0</v>
      </c>
      <c r="T397" s="186">
        <f>INDEX('Policy Characteristics'!N:N,MATCH(PolicyLevers!$C397,'Policy Characteristics'!$C:$C,0))</f>
        <v>0</v>
      </c>
      <c r="U397" s="183">
        <f>INDEX('Policy Characteristics'!O:O,MATCH(PolicyLevers!$C397,'Policy Characteristics'!$C:$C,0))</f>
        <v>0</v>
      </c>
    </row>
    <row r="398" spans="1:21" x14ac:dyDescent="0.25">
      <c r="A398" s="352" t="str">
        <f>INDEX('Policy Characteristics'!A:A,MATCH(PolicyLevers!$C398,'Policy Characteristics'!$C:$C,0))</f>
        <v>Industry</v>
      </c>
      <c r="B398" s="356" t="str">
        <f>INDEX('Policy Characteristics'!B:B,MATCH(PolicyLevers!$C398,'Policy Characteristics'!$C:$C,0))</f>
        <v>Carbon Capture and Sequestration</v>
      </c>
      <c r="C398" s="191" t="str">
        <f t="shared" si="27"/>
        <v>Industry Sector Fraction of Potential Additional CCS Achieved</v>
      </c>
      <c r="D398" s="193" t="s">
        <v>2077</v>
      </c>
      <c r="E398" s="193" t="s">
        <v>762</v>
      </c>
      <c r="F398" s="183" t="s">
        <v>2135</v>
      </c>
      <c r="G398" s="186" t="s">
        <v>763</v>
      </c>
      <c r="H398" s="261">
        <v>955</v>
      </c>
      <c r="I398" s="363" t="s">
        <v>332</v>
      </c>
      <c r="J398" s="191" t="str">
        <f>INDEX('Policy Characteristics'!D:D,MATCH(PolicyLevers!$C398,'Policy Characteristics'!$C:$C,0))</f>
        <v>Industry CCS</v>
      </c>
      <c r="K398" s="191" t="str">
        <f>INDEX('Policy Characteristics'!E:E,MATCH(PolicyLevers!$C398,'Policy Characteristics'!$C:$C,0))</f>
        <v>indst CCS</v>
      </c>
      <c r="L398" s="199">
        <f>INDEX('Policy Characteristics'!F:F,MATCH(PolicyLevers!$C398,'Policy Characteristics'!$C:$C,0))</f>
        <v>0</v>
      </c>
      <c r="M398" s="199">
        <f>INDEX('Policy Characteristics'!G:G,MATCH(PolicyLevers!$C398,'Policy Characteristics'!$C:$C,0))</f>
        <v>1</v>
      </c>
      <c r="N398" s="199">
        <f>INDEX('Policy Characteristics'!H:H,MATCH(PolicyLevers!$C398,'Policy Characteristics'!$C:$C,0))</f>
        <v>0.01</v>
      </c>
      <c r="O398" s="191" t="str">
        <f>INDEX('Policy Characteristics'!I:I,MATCH(PolicyLevers!$C398,'Policy Characteristics'!$C:$C,0))</f>
        <v>% of CO2 captured</v>
      </c>
      <c r="P398" s="201" t="str">
        <f>INDEX('Policy Characteristics'!J:J,MATCH(PolicyLevers!$C398,'Policy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8" s="191" t="str">
        <f>INDEX('Policy Characteristics'!K:K,MATCH(PolicyLevers!$C398,'Policy Characteristics'!$C:$C,0))</f>
        <v>ccs.html#ccs</v>
      </c>
      <c r="R398" s="191" t="str">
        <f>INDEX('Policy Characteristics'!L:L,MATCH(PolicyLevers!$C398,'Policy Characteristics'!$C:$C,0))</f>
        <v>carbon-capture-and-sequestration.html</v>
      </c>
      <c r="S398" s="221">
        <f>INDEX('Policy Characteristics'!M:M,MATCH(PolicyLevers!$C398,'Policy Characteristics'!$C:$C,0))</f>
        <v>0</v>
      </c>
      <c r="T398" s="186">
        <f>INDEX('Policy Characteristics'!N:N,MATCH(PolicyLevers!$C398,'Policy Characteristics'!$C:$C,0))</f>
        <v>0</v>
      </c>
      <c r="U398" s="183">
        <f>INDEX('Policy Characteristics'!O:O,MATCH(PolicyLevers!$C398,'Policy Characteristics'!$C:$C,0))</f>
        <v>0</v>
      </c>
    </row>
    <row r="399" spans="1:21" x14ac:dyDescent="0.25">
      <c r="A399" s="352" t="str">
        <f>INDEX('Policy Characteristics'!A:A,MATCH(PolicyLevers!$C399,'Policy Characteristics'!$C:$C,0))</f>
        <v>Industry</v>
      </c>
      <c r="B399" s="356" t="str">
        <f>INDEX('Policy Characteristics'!B:B,MATCH(PolicyLevers!$C399,'Policy Characteristics'!$C:$C,0))</f>
        <v>Carbon Capture and Sequestration</v>
      </c>
      <c r="C399" s="191" t="str">
        <f t="shared" si="27"/>
        <v>Industry Sector Fraction of Potential Additional CCS Achieved</v>
      </c>
      <c r="D399" s="193" t="s">
        <v>2075</v>
      </c>
      <c r="E399" s="193" t="s">
        <v>756</v>
      </c>
      <c r="F399" s="183" t="s">
        <v>2125</v>
      </c>
      <c r="G399" s="186" t="s">
        <v>758</v>
      </c>
      <c r="H399" s="261">
        <v>956</v>
      </c>
      <c r="I399" s="363" t="s">
        <v>332</v>
      </c>
      <c r="J399" s="191" t="str">
        <f>INDEX('Policy Characteristics'!D:D,MATCH(PolicyLevers!$C399,'Policy Characteristics'!$C:$C,0))</f>
        <v>Industry CCS</v>
      </c>
      <c r="K399" s="191" t="str">
        <f>INDEX('Policy Characteristics'!E:E,MATCH(PolicyLevers!$C399,'Policy Characteristics'!$C:$C,0))</f>
        <v>indst CCS</v>
      </c>
      <c r="L399" s="199">
        <f>INDEX('Policy Characteristics'!F:F,MATCH(PolicyLevers!$C399,'Policy Characteristics'!$C:$C,0))</f>
        <v>0</v>
      </c>
      <c r="M399" s="199">
        <f>INDEX('Policy Characteristics'!G:G,MATCH(PolicyLevers!$C399,'Policy Characteristics'!$C:$C,0))</f>
        <v>1</v>
      </c>
      <c r="N399" s="199">
        <f>INDEX('Policy Characteristics'!H:H,MATCH(PolicyLevers!$C399,'Policy Characteristics'!$C:$C,0))</f>
        <v>0.01</v>
      </c>
      <c r="O399" s="191" t="str">
        <f>INDEX('Policy Characteristics'!I:I,MATCH(PolicyLevers!$C399,'Policy Characteristics'!$C:$C,0))</f>
        <v>% of CO2 captured</v>
      </c>
      <c r="P399" s="201" t="str">
        <f>INDEX('Policy Characteristics'!J:J,MATCH(PolicyLevers!$C399,'Policy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9" s="191" t="str">
        <f>INDEX('Policy Characteristics'!K:K,MATCH(PolicyLevers!$C399,'Policy Characteristics'!$C:$C,0))</f>
        <v>ccs.html#ccs</v>
      </c>
      <c r="R399" s="191" t="str">
        <f>INDEX('Policy Characteristics'!L:L,MATCH(PolicyLevers!$C399,'Policy Characteristics'!$C:$C,0))</f>
        <v>carbon-capture-and-sequestration.html</v>
      </c>
      <c r="S399" s="221">
        <f>INDEX('Policy Characteristics'!M:M,MATCH(PolicyLevers!$C399,'Policy Characteristics'!$C:$C,0))</f>
        <v>0</v>
      </c>
      <c r="T399" s="186">
        <f>INDEX('Policy Characteristics'!N:N,MATCH(PolicyLevers!$C399,'Policy Characteristics'!$C:$C,0))</f>
        <v>0</v>
      </c>
      <c r="U399" s="183">
        <f>INDEX('Policy Characteristics'!O:O,MATCH(PolicyLevers!$C399,'Policy Characteristics'!$C:$C,0))</f>
        <v>0</v>
      </c>
    </row>
    <row r="400" spans="1:21" x14ac:dyDescent="0.25">
      <c r="A400" s="352" t="str">
        <f>INDEX('Policy Characteristics'!A:A,MATCH(PolicyLevers!$C400,'Policy Characteristics'!$C:$C,0))</f>
        <v>Industry</v>
      </c>
      <c r="B400" s="356" t="str">
        <f>INDEX('Policy Characteristics'!B:B,MATCH(PolicyLevers!$C400,'Policy Characteristics'!$C:$C,0))</f>
        <v>Carbon Capture and Sequestration</v>
      </c>
      <c r="C400" s="191" t="str">
        <f t="shared" si="27"/>
        <v>Industry Sector Fraction of Potential Additional CCS Achieved</v>
      </c>
      <c r="D400" s="193" t="s">
        <v>2075</v>
      </c>
      <c r="E400" s="193" t="s">
        <v>762</v>
      </c>
      <c r="F400" s="183" t="s">
        <v>2125</v>
      </c>
      <c r="G400" s="186" t="s">
        <v>763</v>
      </c>
      <c r="H400" s="261">
        <v>957</v>
      </c>
      <c r="I400" s="363" t="s">
        <v>332</v>
      </c>
      <c r="J400" s="191" t="str">
        <f>INDEX('Policy Characteristics'!D:D,MATCH(PolicyLevers!$C400,'Policy Characteristics'!$C:$C,0))</f>
        <v>Industry CCS</v>
      </c>
      <c r="K400" s="191" t="str">
        <f>INDEX('Policy Characteristics'!E:E,MATCH(PolicyLevers!$C400,'Policy Characteristics'!$C:$C,0))</f>
        <v>indst CCS</v>
      </c>
      <c r="L400" s="199">
        <f>INDEX('Policy Characteristics'!F:F,MATCH(PolicyLevers!$C400,'Policy Characteristics'!$C:$C,0))</f>
        <v>0</v>
      </c>
      <c r="M400" s="199">
        <f>INDEX('Policy Characteristics'!G:G,MATCH(PolicyLevers!$C400,'Policy Characteristics'!$C:$C,0))</f>
        <v>1</v>
      </c>
      <c r="N400" s="199">
        <f>INDEX('Policy Characteristics'!H:H,MATCH(PolicyLevers!$C400,'Policy Characteristics'!$C:$C,0))</f>
        <v>0.01</v>
      </c>
      <c r="O400" s="191" t="str">
        <f>INDEX('Policy Characteristics'!I:I,MATCH(PolicyLevers!$C400,'Policy Characteristics'!$C:$C,0))</f>
        <v>% of CO2 captured</v>
      </c>
      <c r="P400" s="201" t="str">
        <f>INDEX('Policy Characteristics'!J:J,MATCH(PolicyLevers!$C400,'Policy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00" s="191" t="str">
        <f>INDEX('Policy Characteristics'!K:K,MATCH(PolicyLevers!$C400,'Policy Characteristics'!$C:$C,0))</f>
        <v>ccs.html#ccs</v>
      </c>
      <c r="R400" s="191" t="str">
        <f>INDEX('Policy Characteristics'!L:L,MATCH(PolicyLevers!$C400,'Policy Characteristics'!$C:$C,0))</f>
        <v>carbon-capture-and-sequestration.html</v>
      </c>
      <c r="S400" s="221">
        <f>INDEX('Policy Characteristics'!M:M,MATCH(PolicyLevers!$C400,'Policy Characteristics'!$C:$C,0))</f>
        <v>0</v>
      </c>
      <c r="T400" s="186">
        <f>INDEX('Policy Characteristics'!N:N,MATCH(PolicyLevers!$C400,'Policy Characteristics'!$C:$C,0))</f>
        <v>0</v>
      </c>
      <c r="U400" s="183">
        <f>INDEX('Policy Characteristics'!O:O,MATCH(PolicyLevers!$C400,'Policy Characteristics'!$C:$C,0))</f>
        <v>0</v>
      </c>
    </row>
    <row r="401" spans="1:21" x14ac:dyDescent="0.25">
      <c r="A401" s="352" t="str">
        <f>INDEX('Policy Characteristics'!A:A,MATCH(PolicyLevers!$C401,'Policy Characteristics'!$C:$C,0))</f>
        <v>Industry</v>
      </c>
      <c r="B401" s="357" t="str">
        <f>INDEX('Policy Characteristics'!B:B,MATCH(PolicyLevers!$C401,'Policy Characteristics'!$C:$C,0))</f>
        <v>Cement Clinker Substitution</v>
      </c>
      <c r="C401" s="183" t="s">
        <v>779</v>
      </c>
      <c r="D401" s="186"/>
      <c r="E401" s="186"/>
      <c r="F401" s="186"/>
      <c r="G401" s="186"/>
      <c r="H401" s="43">
        <v>43</v>
      </c>
      <c r="I401" s="358" t="s">
        <v>310</v>
      </c>
      <c r="J401" s="183" t="str">
        <f>INDEX('Policy Characteristics'!D:D,MATCH(PolicyLevers!$C401,'Policy Characteristics'!$C:$C,0))</f>
        <v>Cement Clinker Substitution</v>
      </c>
      <c r="K401" s="183" t="str">
        <f>INDEX('Policy Characteristics'!E:E,MATCH(PolicyLevers!$C401,'Policy Characteristics'!$C:$C,0))</f>
        <v>indst cement measures</v>
      </c>
      <c r="L401" s="205">
        <f>INDEX('Policy Characteristics'!F:F,MATCH(PolicyLevers!$C401,'Policy Characteristics'!$C:$C,0))</f>
        <v>0</v>
      </c>
      <c r="M401" s="206">
        <f>INDEX('Policy Characteristics'!G:G,MATCH(PolicyLevers!$C401,'Policy Characteristics'!$C:$C,0))</f>
        <v>1</v>
      </c>
      <c r="N401" s="206">
        <f>INDEX('Policy Characteristics'!H:H,MATCH(PolicyLevers!$C401,'Policy Characteristics'!$C:$C,0))</f>
        <v>0.01</v>
      </c>
      <c r="O401" s="186" t="str">
        <f>INDEX('Policy Characteristics'!I:I,MATCH(PolicyLevers!$C401,'Policy Characteristics'!$C:$C,0))</f>
        <v>% of potential achieved</v>
      </c>
      <c r="P401" s="188" t="str">
        <f>INDEX('Policy Characteristics'!J:J,MATCH(PolicyLevers!$C401,'Policy Characteristics'!$C:$C,0))</f>
        <v>**Description:** This policy reduces CO2 emissions from the cement industry by substituting other inputs, such as fly ash, for a portion of the clinker in cement. // **Guidance for setting values: **  If this policy is fully implemented, the share of clinker in cement is reduced to 60%.</v>
      </c>
      <c r="Q401" s="186" t="str">
        <f>INDEX('Policy Characteristics'!K:K,MATCH(PolicyLevers!$C401,'Policy Characteristics'!$C:$C,0))</f>
        <v>industry-ag-main.html#clinker</v>
      </c>
      <c r="R401" s="193" t="str">
        <f>INDEX('Policy Characteristics'!L:L,MATCH(PolicyLevers!$C401,'Policy Characteristics'!$C:$C,0))</f>
        <v>cement-clinker-substitution.html</v>
      </c>
      <c r="S401" s="207" t="str">
        <f>INDEX('Policy Characteristics'!M:M,MATCH(PolicyLevers!$C401,'Policy Characteristics'!$C:$C,0))</f>
        <v>International Energy Agency and Cement Sustainability Initiative. 2018. Technology Roadmap: Low-Carbon Transition in the Cement Industry. p41. http://www.iea.org/publications/freepublications/publication/TechnologyRoadmapLowCarbonTransitionintheCementIndustry.pdf</v>
      </c>
      <c r="T401" s="186">
        <f>INDEX('Policy Characteristics'!N:N,MATCH(PolicyLevers!$C401,'Policy Characteristics'!$C:$C,0))</f>
        <v>0</v>
      </c>
      <c r="U401" s="183">
        <f>INDEX('Policy Characteristics'!O:O,MATCH(PolicyLevers!$C401,'Policy Characteristics'!$C:$C,0))</f>
        <v>0</v>
      </c>
    </row>
    <row r="402" spans="1:21" s="191" customFormat="1" x14ac:dyDescent="0.25">
      <c r="A402" s="352" t="str">
        <f>INDEX('Policy Characteristics'!A:A,MATCH(PolicyLevers!$C402,'Policy Characteristics'!$C:$C,0))</f>
        <v>Industry</v>
      </c>
      <c r="B402" s="357" t="str">
        <f>INDEX('Policy Characteristics'!B:B,MATCH(PolicyLevers!$C402,'Policy Characteristics'!$C:$C,0))</f>
        <v>Cogeneration and Waste Heat Recovery</v>
      </c>
      <c r="C402" s="183" t="s">
        <v>786</v>
      </c>
      <c r="D402" s="186"/>
      <c r="E402" s="186"/>
      <c r="F402" s="186"/>
      <c r="G402" s="186"/>
      <c r="H402" s="43">
        <v>44</v>
      </c>
      <c r="I402" s="358" t="s">
        <v>310</v>
      </c>
      <c r="J402" s="183" t="str">
        <f>INDEX('Policy Characteristics'!D:D,MATCH(PolicyLevers!$C402,'Policy Characteristics'!$C:$C,0))</f>
        <v>Cogeneration and Waste Heat Recovery</v>
      </c>
      <c r="K402" s="183" t="str">
        <f>INDEX('Policy Characteristics'!E:E,MATCH(PolicyLevers!$C402,'Policy Characteristics'!$C:$C,0))</f>
        <v>indst CHP</v>
      </c>
      <c r="L402" s="205">
        <f>INDEX('Policy Characteristics'!F:F,MATCH(PolicyLevers!$C402,'Policy Characteristics'!$C:$C,0))</f>
        <v>0</v>
      </c>
      <c r="M402" s="206">
        <f>INDEX('Policy Characteristics'!G:G,MATCH(PolicyLevers!$C402,'Policy Characteristics'!$C:$C,0))</f>
        <v>1</v>
      </c>
      <c r="N402" s="206">
        <f>INDEX('Policy Characteristics'!H:H,MATCH(PolicyLevers!$C402,'Policy Characteristics'!$C:$C,0))</f>
        <v>0.01</v>
      </c>
      <c r="O402" s="186" t="str">
        <f>INDEX('Policy Characteristics'!I:I,MATCH(PolicyLevers!$C402,'Policy Characteristics'!$C:$C,0))</f>
        <v>% of potential achieved</v>
      </c>
      <c r="P402" s="188" t="str">
        <f>INDEX('Policy Characteristics'!J:J,MATCH(PolicyLevers!$C402,'Policy Characteristics'!$C:$C,0))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c r="Q402" s="186" t="str">
        <f>INDEX('Policy Characteristics'!K:K,MATCH(PolicyLevers!$C402,'Policy Characteristics'!$C:$C,0))</f>
        <v>industry-ag-main.html#cogen</v>
      </c>
      <c r="R402" s="193" t="str">
        <f>INDEX('Policy Characteristics'!L:L,MATCH(PolicyLevers!$C402,'Policy Characteristics'!$C:$C,0))</f>
        <v>cogeneration-and-waste-heat-recovery.html</v>
      </c>
      <c r="S402" s="207" t="str">
        <f>INDEX('Policy Characteristics'!M:M,MATCH(PolicyLevers!$C402,'Policy Characteristics'!$C:$C,0))</f>
        <v>Calculated from model data; see the relevant variable(s) in the InputData folder for source information.</v>
      </c>
      <c r="T402" s="201">
        <f>INDEX('Policy Characteristics'!N:N,MATCH(PolicyLevers!$C402,'Policy Characteristics'!$C:$C,0))</f>
        <v>0</v>
      </c>
      <c r="U402" s="191">
        <f>INDEX('Policy Characteristics'!O:O,MATCH(PolicyLevers!$C402,'Policy Characteristics'!$C:$C,0))</f>
        <v>0</v>
      </c>
    </row>
    <row r="403" spans="1:21" s="191" customFormat="1" x14ac:dyDescent="0.25">
      <c r="A403" s="352" t="str">
        <f>INDEX('Policy Characteristics'!A:A,MATCH(PolicyLevers!$C403,'Policy Characteristics'!$C:$C,0))</f>
        <v>Industry</v>
      </c>
      <c r="B403" s="357" t="str">
        <f>INDEX('Policy Characteristics'!B:B,MATCH(PolicyLevers!$C403,'Policy Characteristics'!$C:$C,0))</f>
        <v>Early Retirement of Industrial Facilities</v>
      </c>
      <c r="C403" s="183" t="s">
        <v>792</v>
      </c>
      <c r="D403" s="186"/>
      <c r="E403" s="186"/>
      <c r="F403" s="186"/>
      <c r="G403" s="186"/>
      <c r="H403" s="43">
        <v>45</v>
      </c>
      <c r="I403" s="358" t="s">
        <v>310</v>
      </c>
      <c r="J403" s="183" t="str">
        <f>INDEX('Policy Characteristics'!D:D,MATCH(PolicyLevers!$C403,'Policy Characteristics'!$C:$C,0))</f>
        <v>Early Retirement of Industrial Facilities</v>
      </c>
      <c r="K403" s="183" t="str">
        <f>INDEX('Policy Characteristics'!E:E,MATCH(PolicyLevers!$C403,'Policy Characteristics'!$C:$C,0))</f>
        <v>indst early retirement</v>
      </c>
      <c r="L403" s="205">
        <f>INDEX('Policy Characteristics'!F:F,MATCH(PolicyLevers!$C403,'Policy Characteristics'!$C:$C,0))</f>
        <v>0</v>
      </c>
      <c r="M403" s="206">
        <f>INDEX('Policy Characteristics'!G:G,MATCH(PolicyLevers!$C403,'Policy Characteristics'!$C:$C,0))</f>
        <v>1</v>
      </c>
      <c r="N403" s="206">
        <f>INDEX('Policy Characteristics'!H:H,MATCH(PolicyLevers!$C403,'Policy Characteristics'!$C:$C,0))</f>
        <v>0.01</v>
      </c>
      <c r="O403" s="186" t="str">
        <f>INDEX('Policy Characteristics'!I:I,MATCH(PolicyLevers!$C403,'Policy Characteristics'!$C:$C,0))</f>
        <v>% of potential achieved</v>
      </c>
      <c r="P403" s="188" t="str">
        <f>INDEX('Policy Characteristics'!J:J,MATCH(PolicyLevers!$C403,'Policy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c r="Q403" s="186" t="str">
        <f>INDEX('Policy Characteristics'!K:K,MATCH(PolicyLevers!$C403,'Policy Characteristics'!$C:$C,0))</f>
        <v>industry-ag-main.html#early-ret</v>
      </c>
      <c r="R403" s="193" t="str">
        <f>INDEX('Policy Characteristics'!L:L,MATCH(PolicyLevers!$C403,'Policy Characteristics'!$C:$C,0))</f>
        <v>early-retirement-of-industrial-facilities.html</v>
      </c>
      <c r="S403" s="207" t="str">
        <f>INDEX('Policy Characteristics'!M:M,MATCH(PolicyLevers!$C403,'Policy Characteristics'!$C:$C,0))</f>
        <v>Calculated from model data; see the relevant variable(s) in the InputData folder for source information.</v>
      </c>
      <c r="T403" s="201">
        <f>INDEX('Policy Characteristics'!N:N,MATCH(PolicyLevers!$C403,'Policy Characteristics'!$C:$C,0))</f>
        <v>0</v>
      </c>
      <c r="U403" s="191">
        <f>INDEX('Policy Characteristics'!O:O,MATCH(PolicyLevers!$C403,'Policy Characteristics'!$C:$C,0))</f>
        <v>0</v>
      </c>
    </row>
    <row r="404" spans="1:21" s="191" customFormat="1" x14ac:dyDescent="0.25">
      <c r="A404" s="352" t="str">
        <f>INDEX('Policy Characteristics'!A:A,MATCH(PolicyLevers!$C404,'Policy Characteristics'!$C:$C,0))</f>
        <v>Industry</v>
      </c>
      <c r="B404" s="357" t="str">
        <f>INDEX('Policy Characteristics'!B:B,MATCH(PolicyLevers!$C404,'Policy Characteristics'!$C:$C,0))</f>
        <v>Industry Energy Efficiency Standards</v>
      </c>
      <c r="C404" s="183" t="s">
        <v>798</v>
      </c>
      <c r="D404" s="186" t="s">
        <v>2121</v>
      </c>
      <c r="E404" s="186" t="s">
        <v>799</v>
      </c>
      <c r="F404" s="183" t="s">
        <v>2153</v>
      </c>
      <c r="G404" s="186" t="s">
        <v>800</v>
      </c>
      <c r="H404" s="43">
        <v>958</v>
      </c>
      <c r="I404" s="358" t="s">
        <v>310</v>
      </c>
      <c r="J404" s="183" t="str">
        <f>INDEX('Policy Characteristics'!D:D,MATCH(PolicyLevers!$C404,'Policy Characteristics'!$C:$C,0))</f>
        <v>Industry Energy Efficiency Standards</v>
      </c>
      <c r="K404" s="183" t="str">
        <f>INDEX('Policy Characteristics'!E:E,MATCH(PolicyLevers!$C404,'Policy Characteristics'!$C:$C,0))</f>
        <v>indst efficiency standards</v>
      </c>
      <c r="L404" s="206">
        <f>INDEX('Policy Characteristics'!F:F,MATCH(PolicyLevers!$C404,'Policy Characteristics'!$C:$C,0))</f>
        <v>0</v>
      </c>
      <c r="M404" s="206">
        <f>INDEX('Policy Characteristics'!G:G,MATCH(PolicyLevers!$C404,'Policy Characteristics'!$C:$C,0))</f>
        <v>0.25</v>
      </c>
      <c r="N404" s="206">
        <f>INDEX('Policy Characteristics'!H:H,MATCH(PolicyLevers!$C404,'Policy Characteristics'!$C:$C,0))</f>
        <v>0.01</v>
      </c>
      <c r="O404" s="186" t="str">
        <f>INDEX('Policy Characteristics'!I:I,MATCH(PolicyLevers!$C404,'Policy Characteristics'!$C:$C,0))</f>
        <v>% reduction in energy use</v>
      </c>
      <c r="P404" s="186" t="str">
        <f>INDEX('Policy Characteristics'!J:J,MATCH(PolicyLevers!$C404,'Policy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4" s="186" t="str">
        <f>INDEX('Policy Characteristics'!K:K,MATCH(PolicyLevers!$C404,'Policy Characteristics'!$C:$C,0))</f>
        <v>industry-ag-main.html#eff-stds</v>
      </c>
      <c r="R404" s="193" t="str">
        <f>INDEX('Policy Characteristics'!L:L,MATCH(PolicyLevers!$C404,'Policy Characteristics'!$C:$C,0))</f>
        <v>industry-energy-efficiency-standards.html</v>
      </c>
      <c r="S404" s="214" t="str">
        <f>INDEX('Policy Characteristics'!M:M,MATCH(PolicyLevers!$C404,'Policy Characteristics'!$C:$C,0))</f>
        <v>U.S. DOE, 2016, Industrial Energy Efficiency Potential Analysis, https://energy.gov/sites/prod/files/2017/04/f34/energy-savings-by-state-industrial-methodology.pdf</v>
      </c>
      <c r="T404" s="193" t="str">
        <f>INDEX('Policy Characteristics'!N:N,MATCH(PolicyLevers!$C404,'Policy Characteristics'!$C:$C,0))</f>
        <v>U.S. DOE, 2016, Industrial Energy Efficiency Potential Analysis, https://energy.gov/sites/prod/files/2017/04/f34/energy-savings-by-state-industrial-methodology.pdf</v>
      </c>
      <c r="U404" s="183">
        <f>INDEX('Policy Characteristics'!O:O,MATCH(PolicyLevers!$C404,'Policy Characteristics'!$C:$C,0))</f>
        <v>0</v>
      </c>
    </row>
    <row r="405" spans="1:21" s="191" customFormat="1" x14ac:dyDescent="0.25">
      <c r="A405" s="352" t="str">
        <f>INDEX('Policy Characteristics'!A:A,MATCH(PolicyLevers!$C405,'Policy Characteristics'!$C:$C,0))</f>
        <v>Industry</v>
      </c>
      <c r="B405" s="356" t="str">
        <f>INDEX('Policy Characteristics'!B:B,MATCH(PolicyLevers!$C405,'Policy Characteristics'!$C:$C,0))</f>
        <v>Industry Energy Efficiency Standards</v>
      </c>
      <c r="C405" s="191" t="str">
        <f t="shared" ref="C405:C420" si="28">C$404</f>
        <v>Percentage Improvement in Eqpt Efficiency Standards above BAU</v>
      </c>
      <c r="D405" s="186" t="s">
        <v>2121</v>
      </c>
      <c r="E405" s="186" t="s">
        <v>806</v>
      </c>
      <c r="F405" s="183" t="s">
        <v>2153</v>
      </c>
      <c r="G405" s="186" t="s">
        <v>807</v>
      </c>
      <c r="H405" s="43">
        <v>959</v>
      </c>
      <c r="I405" s="358" t="s">
        <v>332</v>
      </c>
      <c r="J405" s="191" t="str">
        <f>INDEX('Policy Characteristics'!D:D,MATCH(PolicyLevers!$C405,'Policy Characteristics'!$C:$C,0))</f>
        <v>Industry Energy Efficiency Standards</v>
      </c>
      <c r="K405" s="199" t="str">
        <f>INDEX('Policy Characteristics'!E:E,MATCH(PolicyLevers!$C405,'Policy Characteristics'!$C:$C,0))</f>
        <v>indst efficiency standards</v>
      </c>
      <c r="L405" s="199">
        <f>INDEX('Policy Characteristics'!F:F,MATCH(PolicyLevers!$C405,'Policy Characteristics'!$C:$C,0))</f>
        <v>0</v>
      </c>
      <c r="M405" s="199">
        <f>INDEX('Policy Characteristics'!G:G,MATCH(PolicyLevers!$C405,'Policy Characteristics'!$C:$C,0))</f>
        <v>0.25</v>
      </c>
      <c r="N405" s="199">
        <f>INDEX('Policy Characteristics'!H:H,MATCH(PolicyLevers!$C405,'Policy Characteristics'!$C:$C,0))</f>
        <v>0.01</v>
      </c>
      <c r="O405" s="201" t="str">
        <f>INDEX('Policy Characteristics'!I:I,MATCH(PolicyLevers!$C405,'Policy Characteristics'!$C:$C,0))</f>
        <v>% reduction in energy use</v>
      </c>
      <c r="P405" s="201" t="str">
        <f>INDEX('Policy Characteristics'!J:J,MATCH(PolicyLevers!$C405,'Policy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5" s="201" t="str">
        <f>INDEX('Policy Characteristics'!K:K,MATCH(PolicyLevers!$C405,'Policy Characteristics'!$C:$C,0))</f>
        <v>industry-ag-main.html#eff-stds</v>
      </c>
      <c r="R405" s="201" t="str">
        <f>INDEX('Policy Characteristics'!L:L,MATCH(PolicyLevers!$C405,'Policy Characteristics'!$C:$C,0))</f>
        <v>industry-energy-efficiency-standards.html</v>
      </c>
      <c r="S405" s="221" t="str">
        <f>INDEX('Policy Characteristics'!M:M,MATCH(PolicyLevers!$C405,'Policy Characteristics'!$C:$C,0))</f>
        <v>U.S. DOE, 2016, Industrial Energy Efficiency Potential Analysis, https://energy.gov/sites/prod/files/2017/04/f34/energy-savings-by-state-industrial-methodology.pdf</v>
      </c>
      <c r="T405" s="201" t="str">
        <f>INDEX('Policy Characteristics'!N:N,MATCH(PolicyLevers!$C405,'Policy Characteristics'!$C:$C,0))</f>
        <v>U.S. DOE, 2016, Industrial Energy Efficiency Potential Analysis, https://energy.gov/sites/prod/files/2017/04/f34/energy-savings-by-state-industrial-methodology.pdf</v>
      </c>
      <c r="U405" s="183">
        <f>INDEX('Policy Characteristics'!O:O,MATCH(PolicyLevers!$C405,'Policy Characteristics'!$C:$C,0))</f>
        <v>0</v>
      </c>
    </row>
    <row r="406" spans="1:21" s="191" customFormat="1" x14ac:dyDescent="0.25">
      <c r="A406" s="352" t="str">
        <f>INDEX('Policy Characteristics'!A:A,MATCH(PolicyLevers!$C406,'Policy Characteristics'!$C:$C,0))</f>
        <v>Industry</v>
      </c>
      <c r="B406" s="356" t="str">
        <f>INDEX('Policy Characteristics'!B:B,MATCH(PolicyLevers!$C406,'Policy Characteristics'!$C:$C,0))</f>
        <v>Industry Energy Efficiency Standards</v>
      </c>
      <c r="C406" s="191" t="str">
        <f t="shared" si="28"/>
        <v>Percentage Improvement in Eqpt Efficiency Standards above BAU</v>
      </c>
      <c r="D406" s="186" t="s">
        <v>2121</v>
      </c>
      <c r="E406" s="186" t="s">
        <v>808</v>
      </c>
      <c r="F406" s="183" t="s">
        <v>2153</v>
      </c>
      <c r="G406" s="186" t="s">
        <v>809</v>
      </c>
      <c r="H406" s="43">
        <v>960</v>
      </c>
      <c r="I406" s="358" t="s">
        <v>310</v>
      </c>
      <c r="J406" s="191" t="str">
        <f>INDEX('Policy Characteristics'!D:D,MATCH(PolicyLevers!$C406,'Policy Characteristics'!$C:$C,0))</f>
        <v>Industry Energy Efficiency Standards</v>
      </c>
      <c r="K406" s="199" t="str">
        <f>INDEX('Policy Characteristics'!E:E,MATCH(PolicyLevers!$C406,'Policy Characteristics'!$C:$C,0))</f>
        <v>indst efficiency standards</v>
      </c>
      <c r="L406" s="199">
        <f>INDEX('Policy Characteristics'!F:F,MATCH(PolicyLevers!$C406,'Policy Characteristics'!$C:$C,0))</f>
        <v>0</v>
      </c>
      <c r="M406" s="199">
        <f>INDEX('Policy Characteristics'!G:G,MATCH(PolicyLevers!$C406,'Policy Characteristics'!$C:$C,0))</f>
        <v>0.25</v>
      </c>
      <c r="N406" s="199">
        <f>INDEX('Policy Characteristics'!H:H,MATCH(PolicyLevers!$C406,'Policy Characteristics'!$C:$C,0))</f>
        <v>0.01</v>
      </c>
      <c r="O406" s="201" t="str">
        <f>INDEX('Policy Characteristics'!I:I,MATCH(PolicyLevers!$C406,'Policy Characteristics'!$C:$C,0))</f>
        <v>% reduction in energy use</v>
      </c>
      <c r="P406" s="201" t="str">
        <f>INDEX('Policy Characteristics'!J:J,MATCH(PolicyLevers!$C406,'Policy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6" s="201" t="str">
        <f>INDEX('Policy Characteristics'!K:K,MATCH(PolicyLevers!$C406,'Policy Characteristics'!$C:$C,0))</f>
        <v>industry-ag-main.html#eff-stds</v>
      </c>
      <c r="R406" s="201" t="str">
        <f>INDEX('Policy Characteristics'!L:L,MATCH(PolicyLevers!$C406,'Policy Characteristics'!$C:$C,0))</f>
        <v>industry-energy-efficiency-standards.html</v>
      </c>
      <c r="S406" s="221" t="str">
        <f>INDEX('Policy Characteristics'!M:M,MATCH(PolicyLevers!$C406,'Policy Characteristics'!$C:$C,0))</f>
        <v>U.S. DOE, 2016, Industrial Energy Efficiency Potential Analysis, https://energy.gov/sites/prod/files/2017/04/f34/energy-savings-by-state-industrial-methodology.pdf</v>
      </c>
      <c r="T406" s="201" t="str">
        <f>INDEX('Policy Characteristics'!N:N,MATCH(PolicyLevers!$C406,'Policy Characteristics'!$C:$C,0))</f>
        <v>U.S. DOE, 2016, Industrial Energy Efficiency Potential Analysis, https://energy.gov/sites/prod/files/2017/04/f34/energy-savings-by-state-industrial-methodology.pdf</v>
      </c>
      <c r="U406" s="183">
        <f>INDEX('Policy Characteristics'!O:O,MATCH(PolicyLevers!$C406,'Policy Characteristics'!$C:$C,0))</f>
        <v>0</v>
      </c>
    </row>
    <row r="407" spans="1:21" s="191" customFormat="1" x14ac:dyDescent="0.25">
      <c r="A407" s="352" t="str">
        <f>INDEX('Policy Characteristics'!A:A,MATCH(PolicyLevers!$C407,'Policy Characteristics'!$C:$C,0))</f>
        <v>Industry</v>
      </c>
      <c r="B407" s="356" t="str">
        <f>INDEX('Policy Characteristics'!B:B,MATCH(PolicyLevers!$C407,'Policy Characteristics'!$C:$C,0))</f>
        <v>Industry Energy Efficiency Standards</v>
      </c>
      <c r="C407" s="191" t="str">
        <f t="shared" si="28"/>
        <v>Percentage Improvement in Eqpt Efficiency Standards above BAU</v>
      </c>
      <c r="D407" s="186" t="s">
        <v>2121</v>
      </c>
      <c r="E407" s="186" t="s">
        <v>810</v>
      </c>
      <c r="F407" s="183" t="s">
        <v>2153</v>
      </c>
      <c r="G407" s="186" t="s">
        <v>811</v>
      </c>
      <c r="H407" s="43">
        <v>961</v>
      </c>
      <c r="I407" s="358" t="s">
        <v>332</v>
      </c>
      <c r="J407" s="191" t="str">
        <f>INDEX('Policy Characteristics'!D:D,MATCH(PolicyLevers!$C407,'Policy Characteristics'!$C:$C,0))</f>
        <v>Industry Energy Efficiency Standards</v>
      </c>
      <c r="K407" s="199" t="str">
        <f>INDEX('Policy Characteristics'!E:E,MATCH(PolicyLevers!$C407,'Policy Characteristics'!$C:$C,0))</f>
        <v>indst efficiency standards</v>
      </c>
      <c r="L407" s="199">
        <f>INDEX('Policy Characteristics'!F:F,MATCH(PolicyLevers!$C407,'Policy Characteristics'!$C:$C,0))</f>
        <v>0</v>
      </c>
      <c r="M407" s="199">
        <f>INDEX('Policy Characteristics'!G:G,MATCH(PolicyLevers!$C407,'Policy Characteristics'!$C:$C,0))</f>
        <v>0.25</v>
      </c>
      <c r="N407" s="199">
        <f>INDEX('Policy Characteristics'!H:H,MATCH(PolicyLevers!$C407,'Policy Characteristics'!$C:$C,0))</f>
        <v>0.01</v>
      </c>
      <c r="O407" s="201" t="str">
        <f>INDEX('Policy Characteristics'!I:I,MATCH(PolicyLevers!$C407,'Policy Characteristics'!$C:$C,0))</f>
        <v>% reduction in energy use</v>
      </c>
      <c r="P407" s="201" t="str">
        <f>INDEX('Policy Characteristics'!J:J,MATCH(PolicyLevers!$C407,'Policy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7" s="201" t="str">
        <f>INDEX('Policy Characteristics'!K:K,MATCH(PolicyLevers!$C407,'Policy Characteristics'!$C:$C,0))</f>
        <v>industry-ag-main.html#eff-stds</v>
      </c>
      <c r="R407" s="201" t="str">
        <f>INDEX('Policy Characteristics'!L:L,MATCH(PolicyLevers!$C407,'Policy Characteristics'!$C:$C,0))</f>
        <v>industry-energy-efficiency-standards.html</v>
      </c>
      <c r="S407" s="221" t="str">
        <f>INDEX('Policy Characteristics'!M:M,MATCH(PolicyLevers!$C407,'Policy Characteristics'!$C:$C,0))</f>
        <v>U.S. DOE, 2016, Industrial Energy Efficiency Potential Analysis, https://energy.gov/sites/prod/files/2017/04/f34/energy-savings-by-state-industrial-methodology.pdf</v>
      </c>
      <c r="T407" s="201" t="str">
        <f>INDEX('Policy Characteristics'!N:N,MATCH(PolicyLevers!$C407,'Policy Characteristics'!$C:$C,0))</f>
        <v>U.S. DOE, 2016, Industrial Energy Efficiency Potential Analysis, https://energy.gov/sites/prod/files/2017/04/f34/energy-savings-by-state-industrial-methodology.pdf</v>
      </c>
      <c r="U407" s="183">
        <f>INDEX('Policy Characteristics'!O:O,MATCH(PolicyLevers!$C407,'Policy Characteristics'!$C:$C,0))</f>
        <v>0</v>
      </c>
    </row>
    <row r="408" spans="1:21" s="191" customFormat="1" x14ac:dyDescent="0.25">
      <c r="A408" s="352" t="str">
        <f>INDEX('Policy Characteristics'!A:A,MATCH(PolicyLevers!$C408,'Policy Characteristics'!$C:$C,0))</f>
        <v>Industry</v>
      </c>
      <c r="B408" s="356" t="str">
        <f>INDEX('Policy Characteristics'!B:B,MATCH(PolicyLevers!$C408,'Policy Characteristics'!$C:$C,0))</f>
        <v>Industry Energy Efficiency Standards</v>
      </c>
      <c r="C408" s="191" t="str">
        <f t="shared" si="28"/>
        <v>Percentage Improvement in Eqpt Efficiency Standards above BAU</v>
      </c>
      <c r="D408" s="186" t="s">
        <v>2121</v>
      </c>
      <c r="E408" s="186" t="s">
        <v>812</v>
      </c>
      <c r="F408" s="183" t="s">
        <v>2153</v>
      </c>
      <c r="G408" s="186" t="s">
        <v>813</v>
      </c>
      <c r="H408" s="43">
        <v>962</v>
      </c>
      <c r="I408" s="358" t="s">
        <v>310</v>
      </c>
      <c r="J408" s="191" t="str">
        <f>INDEX('Policy Characteristics'!D:D,MATCH(PolicyLevers!$C408,'Policy Characteristics'!$C:$C,0))</f>
        <v>Industry Energy Efficiency Standards</v>
      </c>
      <c r="K408" s="199" t="str">
        <f>INDEX('Policy Characteristics'!E:E,MATCH(PolicyLevers!$C408,'Policy Characteristics'!$C:$C,0))</f>
        <v>indst efficiency standards</v>
      </c>
      <c r="L408" s="199">
        <f>INDEX('Policy Characteristics'!F:F,MATCH(PolicyLevers!$C408,'Policy Characteristics'!$C:$C,0))</f>
        <v>0</v>
      </c>
      <c r="M408" s="199">
        <f>INDEX('Policy Characteristics'!G:G,MATCH(PolicyLevers!$C408,'Policy Characteristics'!$C:$C,0))</f>
        <v>0.25</v>
      </c>
      <c r="N408" s="199">
        <f>INDEX('Policy Characteristics'!H:H,MATCH(PolicyLevers!$C408,'Policy Characteristics'!$C:$C,0))</f>
        <v>0.01</v>
      </c>
      <c r="O408" s="201" t="str">
        <f>INDEX('Policy Characteristics'!I:I,MATCH(PolicyLevers!$C408,'Policy Characteristics'!$C:$C,0))</f>
        <v>% reduction in energy use</v>
      </c>
      <c r="P408" s="201" t="str">
        <f>INDEX('Policy Characteristics'!J:J,MATCH(PolicyLevers!$C408,'Policy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8" s="201" t="str">
        <f>INDEX('Policy Characteristics'!K:K,MATCH(PolicyLevers!$C408,'Policy Characteristics'!$C:$C,0))</f>
        <v>industry-ag-main.html#eff-stds</v>
      </c>
      <c r="R408" s="201" t="str">
        <f>INDEX('Policy Characteristics'!L:L,MATCH(PolicyLevers!$C408,'Policy Characteristics'!$C:$C,0))</f>
        <v>industry-energy-efficiency-standards.html</v>
      </c>
      <c r="S408" s="221" t="str">
        <f>INDEX('Policy Characteristics'!M:M,MATCH(PolicyLevers!$C408,'Policy Characteristics'!$C:$C,0))</f>
        <v>U.S. DOE, 2016, Industrial Energy Efficiency Potential Analysis, https://energy.gov/sites/prod/files/2017/04/f34/energy-savings-by-state-industrial-methodology.pdf</v>
      </c>
      <c r="T408" s="201" t="str">
        <f>INDEX('Policy Characteristics'!N:N,MATCH(PolicyLevers!$C408,'Policy Characteristics'!$C:$C,0))</f>
        <v>U.S. DOE, 2016, Industrial Energy Efficiency Potential Analysis, https://energy.gov/sites/prod/files/2017/04/f34/energy-savings-by-state-industrial-methodology.pdf</v>
      </c>
      <c r="U408" s="183">
        <f>INDEX('Policy Characteristics'!O:O,MATCH(PolicyLevers!$C408,'Policy Characteristics'!$C:$C,0))</f>
        <v>0</v>
      </c>
    </row>
    <row r="409" spans="1:21" s="191" customFormat="1" x14ac:dyDescent="0.25">
      <c r="A409" s="352" t="str">
        <f>INDEX('Policy Characteristics'!A:A,MATCH(PolicyLevers!$C409,'Policy Characteristics'!$C:$C,0))</f>
        <v>Industry</v>
      </c>
      <c r="B409" s="356" t="str">
        <f>INDEX('Policy Characteristics'!B:B,MATCH(PolicyLevers!$C409,'Policy Characteristics'!$C:$C,0))</f>
        <v>Industry Energy Efficiency Standards</v>
      </c>
      <c r="C409" s="191" t="str">
        <f t="shared" si="28"/>
        <v>Percentage Improvement in Eqpt Efficiency Standards above BAU</v>
      </c>
      <c r="D409" s="186" t="s">
        <v>2121</v>
      </c>
      <c r="E409" s="186" t="s">
        <v>814</v>
      </c>
      <c r="F409" s="183" t="s">
        <v>2153</v>
      </c>
      <c r="G409" s="186" t="s">
        <v>815</v>
      </c>
      <c r="H409" s="43">
        <v>963</v>
      </c>
      <c r="I409" s="358" t="s">
        <v>332</v>
      </c>
      <c r="J409" s="191" t="str">
        <f>INDEX('Policy Characteristics'!D:D,MATCH(PolicyLevers!$C409,'Policy Characteristics'!$C:$C,0))</f>
        <v>Industry Energy Efficiency Standards</v>
      </c>
      <c r="K409" s="199" t="str">
        <f>INDEX('Policy Characteristics'!E:E,MATCH(PolicyLevers!$C409,'Policy Characteristics'!$C:$C,0))</f>
        <v>indst efficiency standards</v>
      </c>
      <c r="L409" s="199">
        <f>INDEX('Policy Characteristics'!F:F,MATCH(PolicyLevers!$C409,'Policy Characteristics'!$C:$C,0))</f>
        <v>0</v>
      </c>
      <c r="M409" s="199">
        <f>INDEX('Policy Characteristics'!G:G,MATCH(PolicyLevers!$C409,'Policy Characteristics'!$C:$C,0))</f>
        <v>0.25</v>
      </c>
      <c r="N409" s="199">
        <f>INDEX('Policy Characteristics'!H:H,MATCH(PolicyLevers!$C409,'Policy Characteristics'!$C:$C,0))</f>
        <v>0.01</v>
      </c>
      <c r="O409" s="201" t="str">
        <f>INDEX('Policy Characteristics'!I:I,MATCH(PolicyLevers!$C409,'Policy Characteristics'!$C:$C,0))</f>
        <v>% reduction in energy use</v>
      </c>
      <c r="P409" s="201" t="str">
        <f>INDEX('Policy Characteristics'!J:J,MATCH(PolicyLevers!$C409,'Policy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9" s="201" t="str">
        <f>INDEX('Policy Characteristics'!K:K,MATCH(PolicyLevers!$C409,'Policy Characteristics'!$C:$C,0))</f>
        <v>industry-ag-main.html#eff-stds</v>
      </c>
      <c r="R409" s="201" t="str">
        <f>INDEX('Policy Characteristics'!L:L,MATCH(PolicyLevers!$C409,'Policy Characteristics'!$C:$C,0))</f>
        <v>industry-energy-efficiency-standards.html</v>
      </c>
      <c r="S409" s="221" t="str">
        <f>INDEX('Policy Characteristics'!M:M,MATCH(PolicyLevers!$C409,'Policy Characteristics'!$C:$C,0))</f>
        <v>U.S. DOE, 2016, Industrial Energy Efficiency Potential Analysis, https://energy.gov/sites/prod/files/2017/04/f34/energy-savings-by-state-industrial-methodology.pdf</v>
      </c>
      <c r="T409" s="201" t="str">
        <f>INDEX('Policy Characteristics'!N:N,MATCH(PolicyLevers!$C409,'Policy Characteristics'!$C:$C,0))</f>
        <v>U.S. DOE, 2016, Industrial Energy Efficiency Potential Analysis, https://energy.gov/sites/prod/files/2017/04/f34/energy-savings-by-state-industrial-methodology.pdf</v>
      </c>
      <c r="U409" s="183">
        <f>INDEX('Policy Characteristics'!O:O,MATCH(PolicyLevers!$C409,'Policy Characteristics'!$C:$C,0))</f>
        <v>0</v>
      </c>
    </row>
    <row r="410" spans="1:21" x14ac:dyDescent="0.25">
      <c r="A410" s="352" t="str">
        <f>INDEX('Policy Characteristics'!A:A,MATCH(PolicyLevers!$C410,'Policy Characteristics'!$C:$C,0))</f>
        <v>Industry</v>
      </c>
      <c r="B410" s="356" t="str">
        <f>INDEX('Policy Characteristics'!B:B,MATCH(PolicyLevers!$C410,'Policy Characteristics'!$C:$C,0))</f>
        <v>Industry Energy Efficiency Standards</v>
      </c>
      <c r="C410" s="191" t="str">
        <f>C$404</f>
        <v>Percentage Improvement in Eqpt Efficiency Standards above BAU</v>
      </c>
      <c r="D410" s="186" t="s">
        <v>2121</v>
      </c>
      <c r="E410" s="186" t="s">
        <v>816</v>
      </c>
      <c r="F410" s="183" t="s">
        <v>2153</v>
      </c>
      <c r="G410" s="186" t="s">
        <v>817</v>
      </c>
      <c r="H410" s="43">
        <v>964</v>
      </c>
      <c r="I410" s="358" t="s">
        <v>332</v>
      </c>
      <c r="J410" s="191" t="str">
        <f>INDEX('Policy Characteristics'!D:D,MATCH(PolicyLevers!$C410,'Policy Characteristics'!$C:$C,0))</f>
        <v>Industry Energy Efficiency Standards</v>
      </c>
      <c r="K410" s="199" t="str">
        <f>INDEX('Policy Characteristics'!E:E,MATCH(PolicyLevers!$C410,'Policy Characteristics'!$C:$C,0))</f>
        <v>indst efficiency standards</v>
      </c>
      <c r="L410" s="199">
        <f>INDEX('Policy Characteristics'!F:F,MATCH(PolicyLevers!$C410,'Policy Characteristics'!$C:$C,0))</f>
        <v>0</v>
      </c>
      <c r="M410" s="199">
        <f>INDEX('Policy Characteristics'!G:G,MATCH(PolicyLevers!$C410,'Policy Characteristics'!$C:$C,0))</f>
        <v>0.25</v>
      </c>
      <c r="N410" s="199">
        <f>INDEX('Policy Characteristics'!H:H,MATCH(PolicyLevers!$C410,'Policy Characteristics'!$C:$C,0))</f>
        <v>0.01</v>
      </c>
      <c r="O410" s="201" t="str">
        <f>INDEX('Policy Characteristics'!I:I,MATCH(PolicyLevers!$C410,'Policy Characteristics'!$C:$C,0))</f>
        <v>% reduction in energy use</v>
      </c>
      <c r="P410" s="201" t="str">
        <f>INDEX('Policy Characteristics'!J:J,MATCH(PolicyLevers!$C410,'Policy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0" s="201" t="str">
        <f>INDEX('Policy Characteristics'!K:K,MATCH(PolicyLevers!$C410,'Policy Characteristics'!$C:$C,0))</f>
        <v>industry-ag-main.html#eff-stds</v>
      </c>
      <c r="R410" s="201" t="str">
        <f>INDEX('Policy Characteristics'!L:L,MATCH(PolicyLevers!$C410,'Policy Characteristics'!$C:$C,0))</f>
        <v>industry-energy-efficiency-standards.html</v>
      </c>
      <c r="S410" s="221" t="str">
        <f>INDEX('Policy Characteristics'!M:M,MATCH(PolicyLevers!$C410,'Policy Characteristics'!$C:$C,0))</f>
        <v>U.S. DOE, 2016, Industrial Energy Efficiency Potential Analysis, https://energy.gov/sites/prod/files/2017/04/f34/energy-savings-by-state-industrial-methodology.pdf</v>
      </c>
      <c r="T410" s="201" t="str">
        <f>INDEX('Policy Characteristics'!N:N,MATCH(PolicyLevers!$C410,'Policy Characteristics'!$C:$C,0))</f>
        <v>U.S. DOE, 2016, Industrial Energy Efficiency Potential Analysis, https://energy.gov/sites/prod/files/2017/04/f34/energy-savings-by-state-industrial-methodology.pdf</v>
      </c>
      <c r="U410" s="183">
        <f>INDEX('Policy Characteristics'!O:O,MATCH(PolicyLevers!$C410,'Policy Characteristics'!$C:$C,0))</f>
        <v>0</v>
      </c>
    </row>
    <row r="411" spans="1:21" s="191" customFormat="1" x14ac:dyDescent="0.25">
      <c r="A411" s="352" t="str">
        <f>INDEX('Policy Characteristics'!A:A,MATCH(PolicyLevers!$C411,'Policy Characteristics'!$C:$C,0))</f>
        <v>Industry</v>
      </c>
      <c r="B411" s="356" t="str">
        <f>INDEX('Policy Characteristics'!B:B,MATCH(PolicyLevers!$C411,'Policy Characteristics'!$C:$C,0))</f>
        <v>Industry Energy Efficiency Standards</v>
      </c>
      <c r="C411" s="191" t="str">
        <f t="shared" si="28"/>
        <v>Percentage Improvement in Eqpt Efficiency Standards above BAU</v>
      </c>
      <c r="D411" s="186" t="s">
        <v>2121</v>
      </c>
      <c r="E411" s="186" t="s">
        <v>818</v>
      </c>
      <c r="F411" s="183" t="s">
        <v>2153</v>
      </c>
      <c r="G411" s="186" t="s">
        <v>819</v>
      </c>
      <c r="H411" s="43">
        <v>965</v>
      </c>
      <c r="I411" s="358" t="s">
        <v>310</v>
      </c>
      <c r="J411" s="191" t="str">
        <f>INDEX('Policy Characteristics'!D:D,MATCH(PolicyLevers!$C411,'Policy Characteristics'!$C:$C,0))</f>
        <v>Industry Energy Efficiency Standards</v>
      </c>
      <c r="K411" s="199" t="str">
        <f>INDEX('Policy Characteristics'!E:E,MATCH(PolicyLevers!$C411,'Policy Characteristics'!$C:$C,0))</f>
        <v>indst efficiency standards</v>
      </c>
      <c r="L411" s="199">
        <f>INDEX('Policy Characteristics'!F:F,MATCH(PolicyLevers!$C411,'Policy Characteristics'!$C:$C,0))</f>
        <v>0</v>
      </c>
      <c r="M411" s="199">
        <f>INDEX('Policy Characteristics'!G:G,MATCH(PolicyLevers!$C411,'Policy Characteristics'!$C:$C,0))</f>
        <v>0.25</v>
      </c>
      <c r="N411" s="199">
        <f>INDEX('Policy Characteristics'!H:H,MATCH(PolicyLevers!$C411,'Policy Characteristics'!$C:$C,0))</f>
        <v>0.01</v>
      </c>
      <c r="O411" s="201" t="str">
        <f>INDEX('Policy Characteristics'!I:I,MATCH(PolicyLevers!$C411,'Policy Characteristics'!$C:$C,0))</f>
        <v>% reduction in energy use</v>
      </c>
      <c r="P411" s="201" t="str">
        <f>INDEX('Policy Characteristics'!J:J,MATCH(PolicyLevers!$C411,'Policy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1" s="201" t="str">
        <f>INDEX('Policy Characteristics'!K:K,MATCH(PolicyLevers!$C411,'Policy Characteristics'!$C:$C,0))</f>
        <v>industry-ag-main.html#eff-stds</v>
      </c>
      <c r="R411" s="201" t="str">
        <f>INDEX('Policy Characteristics'!L:L,MATCH(PolicyLevers!$C411,'Policy Characteristics'!$C:$C,0))</f>
        <v>industry-energy-efficiency-standards.html</v>
      </c>
      <c r="S411" s="221" t="str">
        <f>INDEX('Policy Characteristics'!M:M,MATCH(PolicyLevers!$C411,'Policy Characteristics'!$C:$C,0))</f>
        <v>U.S. DOE, 2016, Industrial Energy Efficiency Potential Analysis, https://energy.gov/sites/prod/files/2017/04/f34/energy-savings-by-state-industrial-methodology.pdf</v>
      </c>
      <c r="T411" s="201" t="str">
        <f>INDEX('Policy Characteristics'!N:N,MATCH(PolicyLevers!$C411,'Policy Characteristics'!$C:$C,0))</f>
        <v>U.S. DOE, 2016, Industrial Energy Efficiency Potential Analysis, https://energy.gov/sites/prod/files/2017/04/f34/energy-savings-by-state-industrial-methodology.pdf</v>
      </c>
      <c r="U411" s="183">
        <f>INDEX('Policy Characteristics'!O:O,MATCH(PolicyLevers!$C411,'Policy Characteristics'!$C:$C,0))</f>
        <v>0</v>
      </c>
    </row>
    <row r="412" spans="1:21" s="191" customFormat="1" x14ac:dyDescent="0.25">
      <c r="A412" s="352" t="str">
        <f>INDEX('Policy Characteristics'!A:A,MATCH(PolicyLevers!$C412,'Policy Characteristics'!$C:$C,0))</f>
        <v>Industry</v>
      </c>
      <c r="B412" s="356" t="str">
        <f>INDEX('Policy Characteristics'!B:B,MATCH(PolicyLevers!$C412,'Policy Characteristics'!$C:$C,0))</f>
        <v>Industry Energy Efficiency Standards</v>
      </c>
      <c r="C412" s="191" t="str">
        <f t="shared" si="28"/>
        <v>Percentage Improvement in Eqpt Efficiency Standards above BAU</v>
      </c>
      <c r="D412" s="186" t="s">
        <v>2121</v>
      </c>
      <c r="E412" s="186" t="s">
        <v>820</v>
      </c>
      <c r="F412" s="183" t="s">
        <v>2153</v>
      </c>
      <c r="G412" s="186" t="s">
        <v>821</v>
      </c>
      <c r="H412" s="43">
        <v>966</v>
      </c>
      <c r="I412" s="358" t="s">
        <v>310</v>
      </c>
      <c r="J412" s="191" t="str">
        <f>INDEX('Policy Characteristics'!D:D,MATCH(PolicyLevers!$C412,'Policy Characteristics'!$C:$C,0))</f>
        <v>Industry Energy Efficiency Standards</v>
      </c>
      <c r="K412" s="199" t="str">
        <f>INDEX('Policy Characteristics'!E:E,MATCH(PolicyLevers!$C412,'Policy Characteristics'!$C:$C,0))</f>
        <v>indst efficiency standards</v>
      </c>
      <c r="L412" s="199">
        <f>INDEX('Policy Characteristics'!F:F,MATCH(PolicyLevers!$C412,'Policy Characteristics'!$C:$C,0))</f>
        <v>0</v>
      </c>
      <c r="M412" s="199">
        <f>INDEX('Policy Characteristics'!G:G,MATCH(PolicyLevers!$C412,'Policy Characteristics'!$C:$C,0))</f>
        <v>0.25</v>
      </c>
      <c r="N412" s="199">
        <f>INDEX('Policy Characteristics'!H:H,MATCH(PolicyLevers!$C412,'Policy Characteristics'!$C:$C,0))</f>
        <v>0.01</v>
      </c>
      <c r="O412" s="201" t="str">
        <f>INDEX('Policy Characteristics'!I:I,MATCH(PolicyLevers!$C412,'Policy Characteristics'!$C:$C,0))</f>
        <v>% reduction in energy use</v>
      </c>
      <c r="P412" s="201" t="str">
        <f>INDEX('Policy Characteristics'!J:J,MATCH(PolicyLevers!$C412,'Policy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2" s="201" t="str">
        <f>INDEX('Policy Characteristics'!K:K,MATCH(PolicyLevers!$C412,'Policy Characteristics'!$C:$C,0))</f>
        <v>industry-ag-main.html#eff-stds</v>
      </c>
      <c r="R412" s="201" t="str">
        <f>INDEX('Policy Characteristics'!L:L,MATCH(PolicyLevers!$C412,'Policy Characteristics'!$C:$C,0))</f>
        <v>industry-energy-efficiency-standards.html</v>
      </c>
      <c r="S412" s="221" t="str">
        <f>INDEX('Policy Characteristics'!M:M,MATCH(PolicyLevers!$C412,'Policy Characteristics'!$C:$C,0))</f>
        <v>U.S. DOE, 2016, Industrial Energy Efficiency Potential Analysis, https://energy.gov/sites/prod/files/2017/04/f34/energy-savings-by-state-industrial-methodology.pdf</v>
      </c>
      <c r="T412" s="201" t="str">
        <f>INDEX('Policy Characteristics'!N:N,MATCH(PolicyLevers!$C412,'Policy Characteristics'!$C:$C,0))</f>
        <v>U.S. DOE, 2016, Industrial Energy Efficiency Potential Analysis, https://energy.gov/sites/prod/files/2017/04/f34/energy-savings-by-state-industrial-methodology.pdf</v>
      </c>
      <c r="U412" s="183">
        <f>INDEX('Policy Characteristics'!O:O,MATCH(PolicyLevers!$C412,'Policy Characteristics'!$C:$C,0))</f>
        <v>0</v>
      </c>
    </row>
    <row r="413" spans="1:21" s="191" customFormat="1" x14ac:dyDescent="0.25">
      <c r="A413" s="352" t="str">
        <f>INDEX('Policy Characteristics'!A:A,MATCH(PolicyLevers!$C413,'Policy Characteristics'!$C:$C,0))</f>
        <v>Industry</v>
      </c>
      <c r="B413" s="356" t="str">
        <f>INDEX('Policy Characteristics'!B:B,MATCH(PolicyLevers!$C413,'Policy Characteristics'!$C:$C,0))</f>
        <v>Industry Energy Efficiency Standards</v>
      </c>
      <c r="C413" s="191" t="str">
        <f t="shared" si="28"/>
        <v>Percentage Improvement in Eqpt Efficiency Standards above BAU</v>
      </c>
      <c r="D413" s="186" t="s">
        <v>2121</v>
      </c>
      <c r="E413" s="186" t="s">
        <v>822</v>
      </c>
      <c r="F413" s="183" t="s">
        <v>2153</v>
      </c>
      <c r="G413" s="186" t="s">
        <v>823</v>
      </c>
      <c r="H413" s="43">
        <v>967</v>
      </c>
      <c r="I413" s="358" t="s">
        <v>332</v>
      </c>
      <c r="J413" s="191" t="str">
        <f>INDEX('Policy Characteristics'!D:D,MATCH(PolicyLevers!$C413,'Policy Characteristics'!$C:$C,0))</f>
        <v>Industry Energy Efficiency Standards</v>
      </c>
      <c r="K413" s="199" t="str">
        <f>INDEX('Policy Characteristics'!E:E,MATCH(PolicyLevers!$C413,'Policy Characteristics'!$C:$C,0))</f>
        <v>indst efficiency standards</v>
      </c>
      <c r="L413" s="199">
        <f>INDEX('Policy Characteristics'!F:F,MATCH(PolicyLevers!$C413,'Policy Characteristics'!$C:$C,0))</f>
        <v>0</v>
      </c>
      <c r="M413" s="199">
        <f>INDEX('Policy Characteristics'!G:G,MATCH(PolicyLevers!$C413,'Policy Characteristics'!$C:$C,0))</f>
        <v>0.25</v>
      </c>
      <c r="N413" s="199">
        <f>INDEX('Policy Characteristics'!H:H,MATCH(PolicyLevers!$C413,'Policy Characteristics'!$C:$C,0))</f>
        <v>0.01</v>
      </c>
      <c r="O413" s="201" t="str">
        <f>INDEX('Policy Characteristics'!I:I,MATCH(PolicyLevers!$C413,'Policy Characteristics'!$C:$C,0))</f>
        <v>% reduction in energy use</v>
      </c>
      <c r="P413" s="201" t="str">
        <f>INDEX('Policy Characteristics'!J:J,MATCH(PolicyLevers!$C413,'Policy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3" s="201" t="str">
        <f>INDEX('Policy Characteristics'!K:K,MATCH(PolicyLevers!$C413,'Policy Characteristics'!$C:$C,0))</f>
        <v>industry-ag-main.html#eff-stds</v>
      </c>
      <c r="R413" s="201" t="str">
        <f>INDEX('Policy Characteristics'!L:L,MATCH(PolicyLevers!$C413,'Policy Characteristics'!$C:$C,0))</f>
        <v>industry-energy-efficiency-standards.html</v>
      </c>
      <c r="S413" s="221" t="str">
        <f>INDEX('Policy Characteristics'!M:M,MATCH(PolicyLevers!$C413,'Policy Characteristics'!$C:$C,0))</f>
        <v>U.S. DOE, 2016, Industrial Energy Efficiency Potential Analysis, https://energy.gov/sites/prod/files/2017/04/f34/energy-savings-by-state-industrial-methodology.pdf</v>
      </c>
      <c r="T413" s="201" t="str">
        <f>INDEX('Policy Characteristics'!N:N,MATCH(PolicyLevers!$C413,'Policy Characteristics'!$C:$C,0))</f>
        <v>U.S. DOE, 2016, Industrial Energy Efficiency Potential Analysis, https://energy.gov/sites/prod/files/2017/04/f34/energy-savings-by-state-industrial-methodology.pdf</v>
      </c>
      <c r="U413" s="183">
        <f>INDEX('Policy Characteristics'!O:O,MATCH(PolicyLevers!$C413,'Policy Characteristics'!$C:$C,0))</f>
        <v>0</v>
      </c>
    </row>
    <row r="414" spans="1:21" s="191" customFormat="1" x14ac:dyDescent="0.25">
      <c r="A414" s="352" t="str">
        <f>INDEX('Policy Characteristics'!A:A,MATCH(PolicyLevers!$C414,'Policy Characteristics'!$C:$C,0))</f>
        <v>Industry</v>
      </c>
      <c r="B414" s="356" t="str">
        <f>INDEX('Policy Characteristics'!B:B,MATCH(PolicyLevers!$C414,'Policy Characteristics'!$C:$C,0))</f>
        <v>Industry Energy Efficiency Standards</v>
      </c>
      <c r="C414" s="191" t="str">
        <f t="shared" si="28"/>
        <v>Percentage Improvement in Eqpt Efficiency Standards above BAU</v>
      </c>
      <c r="D414" s="193" t="s">
        <v>2119</v>
      </c>
      <c r="E414" s="186" t="s">
        <v>799</v>
      </c>
      <c r="F414" s="183" t="s">
        <v>1831</v>
      </c>
      <c r="G414" s="186" t="s">
        <v>800</v>
      </c>
      <c r="H414" s="43">
        <v>968</v>
      </c>
      <c r="I414" s="358" t="s">
        <v>310</v>
      </c>
      <c r="J414" s="191" t="str">
        <f>INDEX('Policy Characteristics'!D:D,MATCH(PolicyLevers!$C414,'Policy Characteristics'!$C:$C,0))</f>
        <v>Industry Energy Efficiency Standards</v>
      </c>
      <c r="K414" s="199" t="str">
        <f>INDEX('Policy Characteristics'!E:E,MATCH(PolicyLevers!$C414,'Policy Characteristics'!$C:$C,0))</f>
        <v>indst efficiency standards</v>
      </c>
      <c r="L414" s="199">
        <f>INDEX('Policy Characteristics'!F:F,MATCH(PolicyLevers!$C414,'Policy Characteristics'!$C:$C,0))</f>
        <v>0</v>
      </c>
      <c r="M414" s="199">
        <f>INDEX('Policy Characteristics'!G:G,MATCH(PolicyLevers!$C414,'Policy Characteristics'!$C:$C,0))</f>
        <v>0.25</v>
      </c>
      <c r="N414" s="199">
        <f>INDEX('Policy Characteristics'!H:H,MATCH(PolicyLevers!$C414,'Policy Characteristics'!$C:$C,0))</f>
        <v>0.01</v>
      </c>
      <c r="O414" s="201" t="str">
        <f>INDEX('Policy Characteristics'!I:I,MATCH(PolicyLevers!$C414,'Policy Characteristics'!$C:$C,0))</f>
        <v>% reduction in energy use</v>
      </c>
      <c r="P414" s="201" t="str">
        <f>INDEX('Policy Characteristics'!J:J,MATCH(PolicyLevers!$C414,'Policy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4" s="201" t="str">
        <f>INDEX('Policy Characteristics'!K:K,MATCH(PolicyLevers!$C414,'Policy Characteristics'!$C:$C,0))</f>
        <v>industry-ag-main.html#eff-stds</v>
      </c>
      <c r="R414" s="201" t="str">
        <f>INDEX('Policy Characteristics'!L:L,MATCH(PolicyLevers!$C414,'Policy Characteristics'!$C:$C,0))</f>
        <v>industry-energy-efficiency-standards.html</v>
      </c>
      <c r="S414" s="221" t="str">
        <f>INDEX('Policy Characteristics'!M:M,MATCH(PolicyLevers!$C414,'Policy Characteristics'!$C:$C,0))</f>
        <v>U.S. DOE, 2016, Industrial Energy Efficiency Potential Analysis, https://energy.gov/sites/prod/files/2017/04/f34/energy-savings-by-state-industrial-methodology.pdf</v>
      </c>
      <c r="T414" s="201" t="str">
        <f>INDEX('Policy Characteristics'!N:N,MATCH(PolicyLevers!$C414,'Policy Characteristics'!$C:$C,0))</f>
        <v>U.S. DOE, 2016, Industrial Energy Efficiency Potential Analysis, https://energy.gov/sites/prod/files/2017/04/f34/energy-savings-by-state-industrial-methodology.pdf</v>
      </c>
      <c r="U414" s="183">
        <f>INDEX('Policy Characteristics'!O:O,MATCH(PolicyLevers!$C414,'Policy Characteristics'!$C:$C,0))</f>
        <v>0</v>
      </c>
    </row>
    <row r="415" spans="1:21" s="191" customFormat="1" x14ac:dyDescent="0.25">
      <c r="A415" s="352" t="str">
        <f>INDEX('Policy Characteristics'!A:A,MATCH(PolicyLevers!$C415,'Policy Characteristics'!$C:$C,0))</f>
        <v>Industry</v>
      </c>
      <c r="B415" s="356" t="str">
        <f>INDEX('Policy Characteristics'!B:B,MATCH(PolicyLevers!$C415,'Policy Characteristics'!$C:$C,0))</f>
        <v>Industry Energy Efficiency Standards</v>
      </c>
      <c r="C415" s="191" t="str">
        <f t="shared" si="28"/>
        <v>Percentage Improvement in Eqpt Efficiency Standards above BAU</v>
      </c>
      <c r="D415" s="193" t="s">
        <v>2119</v>
      </c>
      <c r="E415" s="186" t="s">
        <v>806</v>
      </c>
      <c r="F415" s="183" t="s">
        <v>1831</v>
      </c>
      <c r="G415" s="186" t="s">
        <v>807</v>
      </c>
      <c r="H415" s="43">
        <v>969</v>
      </c>
      <c r="I415" s="358" t="s">
        <v>310</v>
      </c>
      <c r="J415" s="191" t="str">
        <f>INDEX('Policy Characteristics'!D:D,MATCH(PolicyLevers!$C415,'Policy Characteristics'!$C:$C,0))</f>
        <v>Industry Energy Efficiency Standards</v>
      </c>
      <c r="K415" s="199" t="str">
        <f>INDEX('Policy Characteristics'!E:E,MATCH(PolicyLevers!$C415,'Policy Characteristics'!$C:$C,0))</f>
        <v>indst efficiency standards</v>
      </c>
      <c r="L415" s="199">
        <f>INDEX('Policy Characteristics'!F:F,MATCH(PolicyLevers!$C415,'Policy Characteristics'!$C:$C,0))</f>
        <v>0</v>
      </c>
      <c r="M415" s="199">
        <f>INDEX('Policy Characteristics'!G:G,MATCH(PolicyLevers!$C415,'Policy Characteristics'!$C:$C,0))</f>
        <v>0.25</v>
      </c>
      <c r="N415" s="199">
        <f>INDEX('Policy Characteristics'!H:H,MATCH(PolicyLevers!$C415,'Policy Characteristics'!$C:$C,0))</f>
        <v>0.01</v>
      </c>
      <c r="O415" s="201" t="str">
        <f>INDEX('Policy Characteristics'!I:I,MATCH(PolicyLevers!$C415,'Policy Characteristics'!$C:$C,0))</f>
        <v>% reduction in energy use</v>
      </c>
      <c r="P415" s="201" t="str">
        <f>INDEX('Policy Characteristics'!J:J,MATCH(PolicyLevers!$C415,'Policy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5" s="201" t="str">
        <f>INDEX('Policy Characteristics'!K:K,MATCH(PolicyLevers!$C415,'Policy Characteristics'!$C:$C,0))</f>
        <v>industry-ag-main.html#eff-stds</v>
      </c>
      <c r="R415" s="201" t="str">
        <f>INDEX('Policy Characteristics'!L:L,MATCH(PolicyLevers!$C415,'Policy Characteristics'!$C:$C,0))</f>
        <v>industry-energy-efficiency-standards.html</v>
      </c>
      <c r="S415" s="221" t="str">
        <f>INDEX('Policy Characteristics'!M:M,MATCH(PolicyLevers!$C415,'Policy Characteristics'!$C:$C,0))</f>
        <v>U.S. DOE, 2016, Industrial Energy Efficiency Potential Analysis, https://energy.gov/sites/prod/files/2017/04/f34/energy-savings-by-state-industrial-methodology.pdf</v>
      </c>
      <c r="T415" s="201" t="str">
        <f>INDEX('Policy Characteristics'!N:N,MATCH(PolicyLevers!$C415,'Policy Characteristics'!$C:$C,0))</f>
        <v>U.S. DOE, 2016, Industrial Energy Efficiency Potential Analysis, https://energy.gov/sites/prod/files/2017/04/f34/energy-savings-by-state-industrial-methodology.pdf</v>
      </c>
      <c r="U415" s="183">
        <f>INDEX('Policy Characteristics'!O:O,MATCH(PolicyLevers!$C415,'Policy Characteristics'!$C:$C,0))</f>
        <v>0</v>
      </c>
    </row>
    <row r="416" spans="1:21" s="191" customFormat="1" x14ac:dyDescent="0.25">
      <c r="A416" s="352" t="str">
        <f>INDEX('Policy Characteristics'!A:A,MATCH(PolicyLevers!$C416,'Policy Characteristics'!$C:$C,0))</f>
        <v>Industry</v>
      </c>
      <c r="B416" s="356" t="str">
        <f>INDEX('Policy Characteristics'!B:B,MATCH(PolicyLevers!$C416,'Policy Characteristics'!$C:$C,0))</f>
        <v>Industry Energy Efficiency Standards</v>
      </c>
      <c r="C416" s="191" t="str">
        <f t="shared" si="28"/>
        <v>Percentage Improvement in Eqpt Efficiency Standards above BAU</v>
      </c>
      <c r="D416" s="193" t="s">
        <v>2119</v>
      </c>
      <c r="E416" s="186" t="s">
        <v>808</v>
      </c>
      <c r="F416" s="183" t="s">
        <v>1831</v>
      </c>
      <c r="G416" s="186" t="s">
        <v>809</v>
      </c>
      <c r="H416" s="43">
        <v>970</v>
      </c>
      <c r="I416" s="358" t="s">
        <v>310</v>
      </c>
      <c r="J416" s="191" t="str">
        <f>INDEX('Policy Characteristics'!D:D,MATCH(PolicyLevers!$C416,'Policy Characteristics'!$C:$C,0))</f>
        <v>Industry Energy Efficiency Standards</v>
      </c>
      <c r="K416" s="199" t="str">
        <f>INDEX('Policy Characteristics'!E:E,MATCH(PolicyLevers!$C416,'Policy Characteristics'!$C:$C,0))</f>
        <v>indst efficiency standards</v>
      </c>
      <c r="L416" s="199">
        <f>INDEX('Policy Characteristics'!F:F,MATCH(PolicyLevers!$C416,'Policy Characteristics'!$C:$C,0))</f>
        <v>0</v>
      </c>
      <c r="M416" s="199">
        <f>INDEX('Policy Characteristics'!G:G,MATCH(PolicyLevers!$C416,'Policy Characteristics'!$C:$C,0))</f>
        <v>0.25</v>
      </c>
      <c r="N416" s="199">
        <f>INDEX('Policy Characteristics'!H:H,MATCH(PolicyLevers!$C416,'Policy Characteristics'!$C:$C,0))</f>
        <v>0.01</v>
      </c>
      <c r="O416" s="201" t="str">
        <f>INDEX('Policy Characteristics'!I:I,MATCH(PolicyLevers!$C416,'Policy Characteristics'!$C:$C,0))</f>
        <v>% reduction in energy use</v>
      </c>
      <c r="P416" s="201" t="str">
        <f>INDEX('Policy Characteristics'!J:J,MATCH(PolicyLevers!$C416,'Policy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6" s="201" t="str">
        <f>INDEX('Policy Characteristics'!K:K,MATCH(PolicyLevers!$C416,'Policy Characteristics'!$C:$C,0))</f>
        <v>industry-ag-main.html#eff-stds</v>
      </c>
      <c r="R416" s="201" t="str">
        <f>INDEX('Policy Characteristics'!L:L,MATCH(PolicyLevers!$C416,'Policy Characteristics'!$C:$C,0))</f>
        <v>industry-energy-efficiency-standards.html</v>
      </c>
      <c r="S416" s="221" t="str">
        <f>INDEX('Policy Characteristics'!M:M,MATCH(PolicyLevers!$C416,'Policy Characteristics'!$C:$C,0))</f>
        <v>U.S. DOE, 2016, Industrial Energy Efficiency Potential Analysis, https://energy.gov/sites/prod/files/2017/04/f34/energy-savings-by-state-industrial-methodology.pdf</v>
      </c>
      <c r="T416" s="201" t="str">
        <f>INDEX('Policy Characteristics'!N:N,MATCH(PolicyLevers!$C416,'Policy Characteristics'!$C:$C,0))</f>
        <v>U.S. DOE, 2016, Industrial Energy Efficiency Potential Analysis, https://energy.gov/sites/prod/files/2017/04/f34/energy-savings-by-state-industrial-methodology.pdf</v>
      </c>
      <c r="U416" s="183">
        <f>INDEX('Policy Characteristics'!O:O,MATCH(PolicyLevers!$C416,'Policy Characteristics'!$C:$C,0))</f>
        <v>0</v>
      </c>
    </row>
    <row r="417" spans="1:21" s="191" customFormat="1" x14ac:dyDescent="0.25">
      <c r="A417" s="352" t="str">
        <f>INDEX('Policy Characteristics'!A:A,MATCH(PolicyLevers!$C417,'Policy Characteristics'!$C:$C,0))</f>
        <v>Industry</v>
      </c>
      <c r="B417" s="356" t="str">
        <f>INDEX('Policy Characteristics'!B:B,MATCH(PolicyLevers!$C417,'Policy Characteristics'!$C:$C,0))</f>
        <v>Industry Energy Efficiency Standards</v>
      </c>
      <c r="C417" s="191" t="str">
        <f t="shared" si="28"/>
        <v>Percentage Improvement in Eqpt Efficiency Standards above BAU</v>
      </c>
      <c r="D417" s="193" t="s">
        <v>2119</v>
      </c>
      <c r="E417" s="186" t="s">
        <v>810</v>
      </c>
      <c r="F417" s="183" t="s">
        <v>1831</v>
      </c>
      <c r="G417" s="186" t="s">
        <v>811</v>
      </c>
      <c r="H417" s="43">
        <v>971</v>
      </c>
      <c r="I417" s="358" t="s">
        <v>332</v>
      </c>
      <c r="J417" s="191" t="str">
        <f>INDEX('Policy Characteristics'!D:D,MATCH(PolicyLevers!$C417,'Policy Characteristics'!$C:$C,0))</f>
        <v>Industry Energy Efficiency Standards</v>
      </c>
      <c r="K417" s="199" t="str">
        <f>INDEX('Policy Characteristics'!E:E,MATCH(PolicyLevers!$C417,'Policy Characteristics'!$C:$C,0))</f>
        <v>indst efficiency standards</v>
      </c>
      <c r="L417" s="199">
        <f>INDEX('Policy Characteristics'!F:F,MATCH(PolicyLevers!$C417,'Policy Characteristics'!$C:$C,0))</f>
        <v>0</v>
      </c>
      <c r="M417" s="199">
        <f>INDEX('Policy Characteristics'!G:G,MATCH(PolicyLevers!$C417,'Policy Characteristics'!$C:$C,0))</f>
        <v>0.25</v>
      </c>
      <c r="N417" s="199">
        <f>INDEX('Policy Characteristics'!H:H,MATCH(PolicyLevers!$C417,'Policy Characteristics'!$C:$C,0))</f>
        <v>0.01</v>
      </c>
      <c r="O417" s="201" t="str">
        <f>INDEX('Policy Characteristics'!I:I,MATCH(PolicyLevers!$C417,'Policy Characteristics'!$C:$C,0))</f>
        <v>% reduction in energy use</v>
      </c>
      <c r="P417" s="201" t="str">
        <f>INDEX('Policy Characteristics'!J:J,MATCH(PolicyLevers!$C417,'Policy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7" s="201" t="str">
        <f>INDEX('Policy Characteristics'!K:K,MATCH(PolicyLevers!$C417,'Policy Characteristics'!$C:$C,0))</f>
        <v>industry-ag-main.html#eff-stds</v>
      </c>
      <c r="R417" s="201" t="str">
        <f>INDEX('Policy Characteristics'!L:L,MATCH(PolicyLevers!$C417,'Policy Characteristics'!$C:$C,0))</f>
        <v>industry-energy-efficiency-standards.html</v>
      </c>
      <c r="S417" s="221" t="str">
        <f>INDEX('Policy Characteristics'!M:M,MATCH(PolicyLevers!$C417,'Policy Characteristics'!$C:$C,0))</f>
        <v>U.S. DOE, 2016, Industrial Energy Efficiency Potential Analysis, https://energy.gov/sites/prod/files/2017/04/f34/energy-savings-by-state-industrial-methodology.pdf</v>
      </c>
      <c r="T417" s="201" t="str">
        <f>INDEX('Policy Characteristics'!N:N,MATCH(PolicyLevers!$C417,'Policy Characteristics'!$C:$C,0))</f>
        <v>U.S. DOE, 2016, Industrial Energy Efficiency Potential Analysis, https://energy.gov/sites/prod/files/2017/04/f34/energy-savings-by-state-industrial-methodology.pdf</v>
      </c>
      <c r="U417" s="183">
        <f>INDEX('Policy Characteristics'!O:O,MATCH(PolicyLevers!$C417,'Policy Characteristics'!$C:$C,0))</f>
        <v>0</v>
      </c>
    </row>
    <row r="418" spans="1:21" s="191" customFormat="1" x14ac:dyDescent="0.25">
      <c r="A418" s="352" t="str">
        <f>INDEX('Policy Characteristics'!A:A,MATCH(PolicyLevers!$C418,'Policy Characteristics'!$C:$C,0))</f>
        <v>Industry</v>
      </c>
      <c r="B418" s="356" t="str">
        <f>INDEX('Policy Characteristics'!B:B,MATCH(PolicyLevers!$C418,'Policy Characteristics'!$C:$C,0))</f>
        <v>Industry Energy Efficiency Standards</v>
      </c>
      <c r="C418" s="191" t="str">
        <f t="shared" si="28"/>
        <v>Percentage Improvement in Eqpt Efficiency Standards above BAU</v>
      </c>
      <c r="D418" s="193" t="s">
        <v>2119</v>
      </c>
      <c r="E418" s="186" t="s">
        <v>812</v>
      </c>
      <c r="F418" s="183" t="s">
        <v>1831</v>
      </c>
      <c r="G418" s="186" t="s">
        <v>813</v>
      </c>
      <c r="H418" s="43">
        <v>972</v>
      </c>
      <c r="I418" s="358" t="s">
        <v>310</v>
      </c>
      <c r="J418" s="191" t="str">
        <f>INDEX('Policy Characteristics'!D:D,MATCH(PolicyLevers!$C418,'Policy Characteristics'!$C:$C,0))</f>
        <v>Industry Energy Efficiency Standards</v>
      </c>
      <c r="K418" s="199" t="str">
        <f>INDEX('Policy Characteristics'!E:E,MATCH(PolicyLevers!$C418,'Policy Characteristics'!$C:$C,0))</f>
        <v>indst efficiency standards</v>
      </c>
      <c r="L418" s="199">
        <f>INDEX('Policy Characteristics'!F:F,MATCH(PolicyLevers!$C418,'Policy Characteristics'!$C:$C,0))</f>
        <v>0</v>
      </c>
      <c r="M418" s="199">
        <f>INDEX('Policy Characteristics'!G:G,MATCH(PolicyLevers!$C418,'Policy Characteristics'!$C:$C,0))</f>
        <v>0.25</v>
      </c>
      <c r="N418" s="199">
        <f>INDEX('Policy Characteristics'!H:H,MATCH(PolicyLevers!$C418,'Policy Characteristics'!$C:$C,0))</f>
        <v>0.01</v>
      </c>
      <c r="O418" s="201" t="str">
        <f>INDEX('Policy Characteristics'!I:I,MATCH(PolicyLevers!$C418,'Policy Characteristics'!$C:$C,0))</f>
        <v>% reduction in energy use</v>
      </c>
      <c r="P418" s="201" t="str">
        <f>INDEX('Policy Characteristics'!J:J,MATCH(PolicyLevers!$C418,'Policy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8" s="201" t="str">
        <f>INDEX('Policy Characteristics'!K:K,MATCH(PolicyLevers!$C418,'Policy Characteristics'!$C:$C,0))</f>
        <v>industry-ag-main.html#eff-stds</v>
      </c>
      <c r="R418" s="201" t="str">
        <f>INDEX('Policy Characteristics'!L:L,MATCH(PolicyLevers!$C418,'Policy Characteristics'!$C:$C,0))</f>
        <v>industry-energy-efficiency-standards.html</v>
      </c>
      <c r="S418" s="221" t="str">
        <f>INDEX('Policy Characteristics'!M:M,MATCH(PolicyLevers!$C418,'Policy Characteristics'!$C:$C,0))</f>
        <v>U.S. DOE, 2016, Industrial Energy Efficiency Potential Analysis, https://energy.gov/sites/prod/files/2017/04/f34/energy-savings-by-state-industrial-methodology.pdf</v>
      </c>
      <c r="T418" s="201" t="str">
        <f>INDEX('Policy Characteristics'!N:N,MATCH(PolicyLevers!$C418,'Policy Characteristics'!$C:$C,0))</f>
        <v>U.S. DOE, 2016, Industrial Energy Efficiency Potential Analysis, https://energy.gov/sites/prod/files/2017/04/f34/energy-savings-by-state-industrial-methodology.pdf</v>
      </c>
      <c r="U418" s="183">
        <f>INDEX('Policy Characteristics'!O:O,MATCH(PolicyLevers!$C418,'Policy Characteristics'!$C:$C,0))</f>
        <v>0</v>
      </c>
    </row>
    <row r="419" spans="1:21" s="191" customFormat="1" x14ac:dyDescent="0.25">
      <c r="A419" s="352" t="str">
        <f>INDEX('Policy Characteristics'!A:A,MATCH(PolicyLevers!$C419,'Policy Characteristics'!$C:$C,0))</f>
        <v>Industry</v>
      </c>
      <c r="B419" s="356" t="str">
        <f>INDEX('Policy Characteristics'!B:B,MATCH(PolicyLevers!$C419,'Policy Characteristics'!$C:$C,0))</f>
        <v>Industry Energy Efficiency Standards</v>
      </c>
      <c r="C419" s="191" t="str">
        <f t="shared" si="28"/>
        <v>Percentage Improvement in Eqpt Efficiency Standards above BAU</v>
      </c>
      <c r="D419" s="193" t="s">
        <v>2119</v>
      </c>
      <c r="E419" s="186" t="s">
        <v>814</v>
      </c>
      <c r="F419" s="183" t="s">
        <v>1831</v>
      </c>
      <c r="G419" s="186" t="s">
        <v>815</v>
      </c>
      <c r="H419" s="43">
        <v>973</v>
      </c>
      <c r="I419" s="358" t="s">
        <v>332</v>
      </c>
      <c r="J419" s="191" t="str">
        <f>INDEX('Policy Characteristics'!D:D,MATCH(PolicyLevers!$C419,'Policy Characteristics'!$C:$C,0))</f>
        <v>Industry Energy Efficiency Standards</v>
      </c>
      <c r="K419" s="199" t="str">
        <f>INDEX('Policy Characteristics'!E:E,MATCH(PolicyLevers!$C419,'Policy Characteristics'!$C:$C,0))</f>
        <v>indst efficiency standards</v>
      </c>
      <c r="L419" s="199">
        <f>INDEX('Policy Characteristics'!F:F,MATCH(PolicyLevers!$C419,'Policy Characteristics'!$C:$C,0))</f>
        <v>0</v>
      </c>
      <c r="M419" s="199">
        <f>INDEX('Policy Characteristics'!G:G,MATCH(PolicyLevers!$C419,'Policy Characteristics'!$C:$C,0))</f>
        <v>0.25</v>
      </c>
      <c r="N419" s="199">
        <f>INDEX('Policy Characteristics'!H:H,MATCH(PolicyLevers!$C419,'Policy Characteristics'!$C:$C,0))</f>
        <v>0.01</v>
      </c>
      <c r="O419" s="201" t="str">
        <f>INDEX('Policy Characteristics'!I:I,MATCH(PolicyLevers!$C419,'Policy Characteristics'!$C:$C,0))</f>
        <v>% reduction in energy use</v>
      </c>
      <c r="P419" s="201" t="str">
        <f>INDEX('Policy Characteristics'!J:J,MATCH(PolicyLevers!$C419,'Policy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9" s="201" t="str">
        <f>INDEX('Policy Characteristics'!K:K,MATCH(PolicyLevers!$C419,'Policy Characteristics'!$C:$C,0))</f>
        <v>industry-ag-main.html#eff-stds</v>
      </c>
      <c r="R419" s="201" t="str">
        <f>INDEX('Policy Characteristics'!L:L,MATCH(PolicyLevers!$C419,'Policy Characteristics'!$C:$C,0))</f>
        <v>industry-energy-efficiency-standards.html</v>
      </c>
      <c r="S419" s="221" t="str">
        <f>INDEX('Policy Characteristics'!M:M,MATCH(PolicyLevers!$C419,'Policy Characteristics'!$C:$C,0))</f>
        <v>U.S. DOE, 2016, Industrial Energy Efficiency Potential Analysis, https://energy.gov/sites/prod/files/2017/04/f34/energy-savings-by-state-industrial-methodology.pdf</v>
      </c>
      <c r="T419" s="201" t="str">
        <f>INDEX('Policy Characteristics'!N:N,MATCH(PolicyLevers!$C419,'Policy Characteristics'!$C:$C,0))</f>
        <v>U.S. DOE, 2016, Industrial Energy Efficiency Potential Analysis, https://energy.gov/sites/prod/files/2017/04/f34/energy-savings-by-state-industrial-methodology.pdf</v>
      </c>
      <c r="U419" s="183">
        <f>INDEX('Policy Characteristics'!O:O,MATCH(PolicyLevers!$C419,'Policy Characteristics'!$C:$C,0))</f>
        <v>0</v>
      </c>
    </row>
    <row r="420" spans="1:21" s="191" customFormat="1" x14ac:dyDescent="0.25">
      <c r="A420" s="352" t="str">
        <f>INDEX('Policy Characteristics'!A:A,MATCH(PolicyLevers!$C420,'Policy Characteristics'!$C:$C,0))</f>
        <v>Industry</v>
      </c>
      <c r="B420" s="356" t="str">
        <f>INDEX('Policy Characteristics'!B:B,MATCH(PolicyLevers!$C420,'Policy Characteristics'!$C:$C,0))</f>
        <v>Industry Energy Efficiency Standards</v>
      </c>
      <c r="C420" s="191" t="str">
        <f t="shared" si="28"/>
        <v>Percentage Improvement in Eqpt Efficiency Standards above BAU</v>
      </c>
      <c r="D420" s="193" t="s">
        <v>2119</v>
      </c>
      <c r="E420" s="186" t="s">
        <v>816</v>
      </c>
      <c r="F420" s="183" t="s">
        <v>1831</v>
      </c>
      <c r="G420" s="186" t="s">
        <v>817</v>
      </c>
      <c r="H420" s="43">
        <v>974</v>
      </c>
      <c r="I420" s="358" t="s">
        <v>332</v>
      </c>
      <c r="J420" s="191" t="str">
        <f>INDEX('Policy Characteristics'!D:D,MATCH(PolicyLevers!$C420,'Policy Characteristics'!$C:$C,0))</f>
        <v>Industry Energy Efficiency Standards</v>
      </c>
      <c r="K420" s="199" t="str">
        <f>INDEX('Policy Characteristics'!E:E,MATCH(PolicyLevers!$C420,'Policy Characteristics'!$C:$C,0))</f>
        <v>indst efficiency standards</v>
      </c>
      <c r="L420" s="199">
        <f>INDEX('Policy Characteristics'!F:F,MATCH(PolicyLevers!$C420,'Policy Characteristics'!$C:$C,0))</f>
        <v>0</v>
      </c>
      <c r="M420" s="199">
        <f>INDEX('Policy Characteristics'!G:G,MATCH(PolicyLevers!$C420,'Policy Characteristics'!$C:$C,0))</f>
        <v>0.25</v>
      </c>
      <c r="N420" s="199">
        <f>INDEX('Policy Characteristics'!H:H,MATCH(PolicyLevers!$C420,'Policy Characteristics'!$C:$C,0))</f>
        <v>0.01</v>
      </c>
      <c r="O420" s="201" t="str">
        <f>INDEX('Policy Characteristics'!I:I,MATCH(PolicyLevers!$C420,'Policy Characteristics'!$C:$C,0))</f>
        <v>% reduction in energy use</v>
      </c>
      <c r="P420" s="201" t="str">
        <f>INDEX('Policy Characteristics'!J:J,MATCH(PolicyLevers!$C420,'Policy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0" s="201" t="str">
        <f>INDEX('Policy Characteristics'!K:K,MATCH(PolicyLevers!$C420,'Policy Characteristics'!$C:$C,0))</f>
        <v>industry-ag-main.html#eff-stds</v>
      </c>
      <c r="R420" s="201" t="str">
        <f>INDEX('Policy Characteristics'!L:L,MATCH(PolicyLevers!$C420,'Policy Characteristics'!$C:$C,0))</f>
        <v>industry-energy-efficiency-standards.html</v>
      </c>
      <c r="S420" s="221" t="str">
        <f>INDEX('Policy Characteristics'!M:M,MATCH(PolicyLevers!$C420,'Policy Characteristics'!$C:$C,0))</f>
        <v>U.S. DOE, 2016, Industrial Energy Efficiency Potential Analysis, https://energy.gov/sites/prod/files/2017/04/f34/energy-savings-by-state-industrial-methodology.pdf</v>
      </c>
      <c r="T420" s="201" t="str">
        <f>INDEX('Policy Characteristics'!N:N,MATCH(PolicyLevers!$C420,'Policy Characteristics'!$C:$C,0))</f>
        <v>U.S. DOE, 2016, Industrial Energy Efficiency Potential Analysis, https://energy.gov/sites/prod/files/2017/04/f34/energy-savings-by-state-industrial-methodology.pdf</v>
      </c>
      <c r="U420" s="183">
        <f>INDEX('Policy Characteristics'!O:O,MATCH(PolicyLevers!$C420,'Policy Characteristics'!$C:$C,0))</f>
        <v>0</v>
      </c>
    </row>
    <row r="421" spans="1:21" s="191" customFormat="1" x14ac:dyDescent="0.25">
      <c r="A421" s="352" t="str">
        <f>INDEX('Policy Characteristics'!A:A,MATCH(PolicyLevers!$C421,'Policy Characteristics'!$C:$C,0))</f>
        <v>Industry</v>
      </c>
      <c r="B421" s="356" t="str">
        <f>INDEX('Policy Characteristics'!B:B,MATCH(PolicyLevers!$C421,'Policy Characteristics'!$C:$C,0))</f>
        <v>Industry Energy Efficiency Standards</v>
      </c>
      <c r="C421" s="191" t="str">
        <f t="shared" ref="C421" si="29">C$404</f>
        <v>Percentage Improvement in Eqpt Efficiency Standards above BAU</v>
      </c>
      <c r="D421" s="193" t="s">
        <v>2119</v>
      </c>
      <c r="E421" s="186" t="s">
        <v>818</v>
      </c>
      <c r="F421" s="183" t="s">
        <v>1831</v>
      </c>
      <c r="G421" s="186" t="s">
        <v>819</v>
      </c>
      <c r="H421" s="43">
        <v>975</v>
      </c>
      <c r="I421" s="358" t="s">
        <v>310</v>
      </c>
      <c r="J421" s="191" t="str">
        <f>INDEX('Policy Characteristics'!D:D,MATCH(PolicyLevers!$C421,'Policy Characteristics'!$C:$C,0))</f>
        <v>Industry Energy Efficiency Standards</v>
      </c>
      <c r="K421" s="199" t="str">
        <f>INDEX('Policy Characteristics'!E:E,MATCH(PolicyLevers!$C421,'Policy Characteristics'!$C:$C,0))</f>
        <v>indst efficiency standards</v>
      </c>
      <c r="L421" s="199">
        <f>INDEX('Policy Characteristics'!F:F,MATCH(PolicyLevers!$C421,'Policy Characteristics'!$C:$C,0))</f>
        <v>0</v>
      </c>
      <c r="M421" s="199">
        <f>INDEX('Policy Characteristics'!G:G,MATCH(PolicyLevers!$C421,'Policy Characteristics'!$C:$C,0))</f>
        <v>0.25</v>
      </c>
      <c r="N421" s="199">
        <f>INDEX('Policy Characteristics'!H:H,MATCH(PolicyLevers!$C421,'Policy Characteristics'!$C:$C,0))</f>
        <v>0.01</v>
      </c>
      <c r="O421" s="201" t="str">
        <f>INDEX('Policy Characteristics'!I:I,MATCH(PolicyLevers!$C421,'Policy Characteristics'!$C:$C,0))</f>
        <v>% reduction in energy use</v>
      </c>
      <c r="P421" s="201" t="str">
        <f>INDEX('Policy Characteristics'!J:J,MATCH(PolicyLevers!$C421,'Policy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1" s="201" t="str">
        <f>INDEX('Policy Characteristics'!K:K,MATCH(PolicyLevers!$C421,'Policy Characteristics'!$C:$C,0))</f>
        <v>industry-ag-main.html#eff-stds</v>
      </c>
      <c r="R421" s="201" t="str">
        <f>INDEX('Policy Characteristics'!L:L,MATCH(PolicyLevers!$C421,'Policy Characteristics'!$C:$C,0))</f>
        <v>industry-energy-efficiency-standards.html</v>
      </c>
      <c r="S421" s="221" t="str">
        <f>INDEX('Policy Characteristics'!M:M,MATCH(PolicyLevers!$C421,'Policy Characteristics'!$C:$C,0))</f>
        <v>U.S. DOE, 2016, Industrial Energy Efficiency Potential Analysis, https://energy.gov/sites/prod/files/2017/04/f34/energy-savings-by-state-industrial-methodology.pdf</v>
      </c>
      <c r="T421" s="201" t="str">
        <f>INDEX('Policy Characteristics'!N:N,MATCH(PolicyLevers!$C421,'Policy Characteristics'!$C:$C,0))</f>
        <v>U.S. DOE, 2016, Industrial Energy Efficiency Potential Analysis, https://energy.gov/sites/prod/files/2017/04/f34/energy-savings-by-state-industrial-methodology.pdf</v>
      </c>
      <c r="U421" s="183">
        <f>INDEX('Policy Characteristics'!O:O,MATCH(PolicyLevers!$C421,'Policy Characteristics'!$C:$C,0))</f>
        <v>0</v>
      </c>
    </row>
    <row r="422" spans="1:21" s="191" customFormat="1" x14ac:dyDescent="0.25">
      <c r="A422" s="352" t="str">
        <f>INDEX('Policy Characteristics'!A:A,MATCH(PolicyLevers!$C422,'Policy Characteristics'!$C:$C,0))</f>
        <v>Industry</v>
      </c>
      <c r="B422" s="356" t="str">
        <f>INDEX('Policy Characteristics'!B:B,MATCH(PolicyLevers!$C422,'Policy Characteristics'!$C:$C,0))</f>
        <v>Industry Energy Efficiency Standards</v>
      </c>
      <c r="C422" s="191" t="str">
        <f t="shared" ref="C422:C484" si="30">C$404</f>
        <v>Percentage Improvement in Eqpt Efficiency Standards above BAU</v>
      </c>
      <c r="D422" s="193" t="s">
        <v>2119</v>
      </c>
      <c r="E422" s="186" t="s">
        <v>820</v>
      </c>
      <c r="F422" s="183" t="s">
        <v>1831</v>
      </c>
      <c r="G422" s="186" t="s">
        <v>821</v>
      </c>
      <c r="H422" s="43">
        <v>976</v>
      </c>
      <c r="I422" s="358" t="s">
        <v>332</v>
      </c>
      <c r="J422" s="191" t="str">
        <f>INDEX('Policy Characteristics'!D:D,MATCH(PolicyLevers!$C422,'Policy Characteristics'!$C:$C,0))</f>
        <v>Industry Energy Efficiency Standards</v>
      </c>
      <c r="K422" s="199" t="str">
        <f>INDEX('Policy Characteristics'!E:E,MATCH(PolicyLevers!$C422,'Policy Characteristics'!$C:$C,0))</f>
        <v>indst efficiency standards</v>
      </c>
      <c r="L422" s="199">
        <f>INDEX('Policy Characteristics'!F:F,MATCH(PolicyLevers!$C422,'Policy Characteristics'!$C:$C,0))</f>
        <v>0</v>
      </c>
      <c r="M422" s="199">
        <f>INDEX('Policy Characteristics'!G:G,MATCH(PolicyLevers!$C422,'Policy Characteristics'!$C:$C,0))</f>
        <v>0.25</v>
      </c>
      <c r="N422" s="199">
        <f>INDEX('Policy Characteristics'!H:H,MATCH(PolicyLevers!$C422,'Policy Characteristics'!$C:$C,0))</f>
        <v>0.01</v>
      </c>
      <c r="O422" s="201" t="str">
        <f>INDEX('Policy Characteristics'!I:I,MATCH(PolicyLevers!$C422,'Policy Characteristics'!$C:$C,0))</f>
        <v>% reduction in energy use</v>
      </c>
      <c r="P422" s="201" t="str">
        <f>INDEX('Policy Characteristics'!J:J,MATCH(PolicyLevers!$C422,'Policy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2" s="201" t="str">
        <f>INDEX('Policy Characteristics'!K:K,MATCH(PolicyLevers!$C422,'Policy Characteristics'!$C:$C,0))</f>
        <v>industry-ag-main.html#eff-stds</v>
      </c>
      <c r="R422" s="201" t="str">
        <f>INDEX('Policy Characteristics'!L:L,MATCH(PolicyLevers!$C422,'Policy Characteristics'!$C:$C,0))</f>
        <v>industry-energy-efficiency-standards.html</v>
      </c>
      <c r="S422" s="221" t="str">
        <f>INDEX('Policy Characteristics'!M:M,MATCH(PolicyLevers!$C422,'Policy Characteristics'!$C:$C,0))</f>
        <v>U.S. DOE, 2016, Industrial Energy Efficiency Potential Analysis, https://energy.gov/sites/prod/files/2017/04/f34/energy-savings-by-state-industrial-methodology.pdf</v>
      </c>
      <c r="T422" s="201" t="str">
        <f>INDEX('Policy Characteristics'!N:N,MATCH(PolicyLevers!$C422,'Policy Characteristics'!$C:$C,0))</f>
        <v>U.S. DOE, 2016, Industrial Energy Efficiency Potential Analysis, https://energy.gov/sites/prod/files/2017/04/f34/energy-savings-by-state-industrial-methodology.pdf</v>
      </c>
      <c r="U422" s="183">
        <f>INDEX('Policy Characteristics'!O:O,MATCH(PolicyLevers!$C422,'Policy Characteristics'!$C:$C,0))</f>
        <v>0</v>
      </c>
    </row>
    <row r="423" spans="1:21" s="191" customFormat="1" x14ac:dyDescent="0.25">
      <c r="A423" s="352" t="str">
        <f>INDEX('Policy Characteristics'!A:A,MATCH(PolicyLevers!$C423,'Policy Characteristics'!$C:$C,0))</f>
        <v>Industry</v>
      </c>
      <c r="B423" s="356" t="str">
        <f>INDEX('Policy Characteristics'!B:B,MATCH(PolicyLevers!$C423,'Policy Characteristics'!$C:$C,0))</f>
        <v>Industry Energy Efficiency Standards</v>
      </c>
      <c r="C423" s="191" t="str">
        <f t="shared" si="30"/>
        <v>Percentage Improvement in Eqpt Efficiency Standards above BAU</v>
      </c>
      <c r="D423" s="193" t="s">
        <v>2119</v>
      </c>
      <c r="E423" s="186" t="s">
        <v>822</v>
      </c>
      <c r="F423" s="183" t="s">
        <v>1831</v>
      </c>
      <c r="G423" s="186" t="s">
        <v>823</v>
      </c>
      <c r="H423" s="43">
        <v>977</v>
      </c>
      <c r="I423" s="358" t="s">
        <v>332</v>
      </c>
      <c r="J423" s="191" t="str">
        <f>INDEX('Policy Characteristics'!D:D,MATCH(PolicyLevers!$C423,'Policy Characteristics'!$C:$C,0))</f>
        <v>Industry Energy Efficiency Standards</v>
      </c>
      <c r="K423" s="199" t="str">
        <f>INDEX('Policy Characteristics'!E:E,MATCH(PolicyLevers!$C423,'Policy Characteristics'!$C:$C,0))</f>
        <v>indst efficiency standards</v>
      </c>
      <c r="L423" s="199">
        <f>INDEX('Policy Characteristics'!F:F,MATCH(PolicyLevers!$C423,'Policy Characteristics'!$C:$C,0))</f>
        <v>0</v>
      </c>
      <c r="M423" s="199">
        <f>INDEX('Policy Characteristics'!G:G,MATCH(PolicyLevers!$C423,'Policy Characteristics'!$C:$C,0))</f>
        <v>0.25</v>
      </c>
      <c r="N423" s="199">
        <f>INDEX('Policy Characteristics'!H:H,MATCH(PolicyLevers!$C423,'Policy Characteristics'!$C:$C,0))</f>
        <v>0.01</v>
      </c>
      <c r="O423" s="201" t="str">
        <f>INDEX('Policy Characteristics'!I:I,MATCH(PolicyLevers!$C423,'Policy Characteristics'!$C:$C,0))</f>
        <v>% reduction in energy use</v>
      </c>
      <c r="P423" s="201" t="str">
        <f>INDEX('Policy Characteristics'!J:J,MATCH(PolicyLevers!$C423,'Policy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3" s="201" t="str">
        <f>INDEX('Policy Characteristics'!K:K,MATCH(PolicyLevers!$C423,'Policy Characteristics'!$C:$C,0))</f>
        <v>industry-ag-main.html#eff-stds</v>
      </c>
      <c r="R423" s="201" t="str">
        <f>INDEX('Policy Characteristics'!L:L,MATCH(PolicyLevers!$C423,'Policy Characteristics'!$C:$C,0))</f>
        <v>industry-energy-efficiency-standards.html</v>
      </c>
      <c r="S423" s="221" t="str">
        <f>INDEX('Policy Characteristics'!M:M,MATCH(PolicyLevers!$C423,'Policy Characteristics'!$C:$C,0))</f>
        <v>U.S. DOE, 2016, Industrial Energy Efficiency Potential Analysis, https://energy.gov/sites/prod/files/2017/04/f34/energy-savings-by-state-industrial-methodology.pdf</v>
      </c>
      <c r="T423" s="201" t="str">
        <f>INDEX('Policy Characteristics'!N:N,MATCH(PolicyLevers!$C423,'Policy Characteristics'!$C:$C,0))</f>
        <v>U.S. DOE, 2016, Industrial Energy Efficiency Potential Analysis, https://energy.gov/sites/prod/files/2017/04/f34/energy-savings-by-state-industrial-methodology.pdf</v>
      </c>
      <c r="U423" s="183">
        <f>INDEX('Policy Characteristics'!O:O,MATCH(PolicyLevers!$C423,'Policy Characteristics'!$C:$C,0))</f>
        <v>0</v>
      </c>
    </row>
    <row r="424" spans="1:21" s="191" customFormat="1" x14ac:dyDescent="0.25">
      <c r="A424" s="352" t="str">
        <f>INDEX('Policy Characteristics'!A:A,MATCH(PolicyLevers!$C424,'Policy Characteristics'!$C:$C,0))</f>
        <v>Industry</v>
      </c>
      <c r="B424" s="356" t="str">
        <f>INDEX('Policy Characteristics'!B:B,MATCH(PolicyLevers!$C424,'Policy Characteristics'!$C:$C,0))</f>
        <v>Industry Energy Efficiency Standards</v>
      </c>
      <c r="C424" s="191" t="str">
        <f t="shared" si="30"/>
        <v>Percentage Improvement in Eqpt Efficiency Standards above BAU</v>
      </c>
      <c r="D424" s="193" t="s">
        <v>2117</v>
      </c>
      <c r="E424" s="186" t="s">
        <v>799</v>
      </c>
      <c r="F424" s="183" t="s">
        <v>2123</v>
      </c>
      <c r="G424" s="186" t="s">
        <v>800</v>
      </c>
      <c r="H424" s="43">
        <v>978</v>
      </c>
      <c r="I424" s="358" t="s">
        <v>310</v>
      </c>
      <c r="J424" s="191" t="str">
        <f>INDEX('Policy Characteristics'!D:D,MATCH(PolicyLevers!$C424,'Policy Characteristics'!$C:$C,0))</f>
        <v>Industry Energy Efficiency Standards</v>
      </c>
      <c r="K424" s="199" t="str">
        <f>INDEX('Policy Characteristics'!E:E,MATCH(PolicyLevers!$C424,'Policy Characteristics'!$C:$C,0))</f>
        <v>indst efficiency standards</v>
      </c>
      <c r="L424" s="199">
        <f>INDEX('Policy Characteristics'!F:F,MATCH(PolicyLevers!$C424,'Policy Characteristics'!$C:$C,0))</f>
        <v>0</v>
      </c>
      <c r="M424" s="199">
        <f>INDEX('Policy Characteristics'!G:G,MATCH(PolicyLevers!$C424,'Policy Characteristics'!$C:$C,0))</f>
        <v>0.25</v>
      </c>
      <c r="N424" s="199">
        <f>INDEX('Policy Characteristics'!H:H,MATCH(PolicyLevers!$C424,'Policy Characteristics'!$C:$C,0))</f>
        <v>0.01</v>
      </c>
      <c r="O424" s="201" t="str">
        <f>INDEX('Policy Characteristics'!I:I,MATCH(PolicyLevers!$C424,'Policy Characteristics'!$C:$C,0))</f>
        <v>% reduction in energy use</v>
      </c>
      <c r="P424" s="201" t="str">
        <f>INDEX('Policy Characteristics'!J:J,MATCH(PolicyLevers!$C424,'Policy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4" s="201" t="str">
        <f>INDEX('Policy Characteristics'!K:K,MATCH(PolicyLevers!$C424,'Policy Characteristics'!$C:$C,0))</f>
        <v>industry-ag-main.html#eff-stds</v>
      </c>
      <c r="R424" s="201" t="str">
        <f>INDEX('Policy Characteristics'!L:L,MATCH(PolicyLevers!$C424,'Policy Characteristics'!$C:$C,0))</f>
        <v>industry-energy-efficiency-standards.html</v>
      </c>
      <c r="S424" s="221" t="str">
        <f>INDEX('Policy Characteristics'!M:M,MATCH(PolicyLevers!$C424,'Policy Characteristics'!$C:$C,0))</f>
        <v>U.S. DOE, 2016, Industrial Energy Efficiency Potential Analysis, https://energy.gov/sites/prod/files/2017/04/f34/energy-savings-by-state-industrial-methodology.pdf</v>
      </c>
      <c r="T424" s="201" t="str">
        <f>INDEX('Policy Characteristics'!N:N,MATCH(PolicyLevers!$C424,'Policy Characteristics'!$C:$C,0))</f>
        <v>U.S. DOE, 2016, Industrial Energy Efficiency Potential Analysis, https://energy.gov/sites/prod/files/2017/04/f34/energy-savings-by-state-industrial-methodology.pdf</v>
      </c>
      <c r="U424" s="183">
        <f>INDEX('Policy Characteristics'!O:O,MATCH(PolicyLevers!$C424,'Policy Characteristics'!$C:$C,0))</f>
        <v>0</v>
      </c>
    </row>
    <row r="425" spans="1:21" s="191" customFormat="1" x14ac:dyDescent="0.25">
      <c r="A425" s="352" t="str">
        <f>INDEX('Policy Characteristics'!A:A,MATCH(PolicyLevers!$C425,'Policy Characteristics'!$C:$C,0))</f>
        <v>Industry</v>
      </c>
      <c r="B425" s="356" t="str">
        <f>INDEX('Policy Characteristics'!B:B,MATCH(PolicyLevers!$C425,'Policy Characteristics'!$C:$C,0))</f>
        <v>Industry Energy Efficiency Standards</v>
      </c>
      <c r="C425" s="191" t="str">
        <f t="shared" si="30"/>
        <v>Percentage Improvement in Eqpt Efficiency Standards above BAU</v>
      </c>
      <c r="D425" s="193" t="s">
        <v>2117</v>
      </c>
      <c r="E425" s="186" t="s">
        <v>806</v>
      </c>
      <c r="F425" s="183" t="s">
        <v>2123</v>
      </c>
      <c r="G425" s="186" t="s">
        <v>807</v>
      </c>
      <c r="H425" s="43">
        <v>979</v>
      </c>
      <c r="I425" s="358" t="s">
        <v>332</v>
      </c>
      <c r="J425" s="191" t="str">
        <f>INDEX('Policy Characteristics'!D:D,MATCH(PolicyLevers!$C425,'Policy Characteristics'!$C:$C,0))</f>
        <v>Industry Energy Efficiency Standards</v>
      </c>
      <c r="K425" s="199" t="str">
        <f>INDEX('Policy Characteristics'!E:E,MATCH(PolicyLevers!$C425,'Policy Characteristics'!$C:$C,0))</f>
        <v>indst efficiency standards</v>
      </c>
      <c r="L425" s="199">
        <f>INDEX('Policy Characteristics'!F:F,MATCH(PolicyLevers!$C425,'Policy Characteristics'!$C:$C,0))</f>
        <v>0</v>
      </c>
      <c r="M425" s="199">
        <f>INDEX('Policy Characteristics'!G:G,MATCH(PolicyLevers!$C425,'Policy Characteristics'!$C:$C,0))</f>
        <v>0.25</v>
      </c>
      <c r="N425" s="199">
        <f>INDEX('Policy Characteristics'!H:H,MATCH(PolicyLevers!$C425,'Policy Characteristics'!$C:$C,0))</f>
        <v>0.01</v>
      </c>
      <c r="O425" s="201" t="str">
        <f>INDEX('Policy Characteristics'!I:I,MATCH(PolicyLevers!$C425,'Policy Characteristics'!$C:$C,0))</f>
        <v>% reduction in energy use</v>
      </c>
      <c r="P425" s="201" t="str">
        <f>INDEX('Policy Characteristics'!J:J,MATCH(PolicyLevers!$C425,'Policy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5" s="201" t="str">
        <f>INDEX('Policy Characteristics'!K:K,MATCH(PolicyLevers!$C425,'Policy Characteristics'!$C:$C,0))</f>
        <v>industry-ag-main.html#eff-stds</v>
      </c>
      <c r="R425" s="201" t="str">
        <f>INDEX('Policy Characteristics'!L:L,MATCH(PolicyLevers!$C425,'Policy Characteristics'!$C:$C,0))</f>
        <v>industry-energy-efficiency-standards.html</v>
      </c>
      <c r="S425" s="221" t="str">
        <f>INDEX('Policy Characteristics'!M:M,MATCH(PolicyLevers!$C425,'Policy Characteristics'!$C:$C,0))</f>
        <v>U.S. DOE, 2016, Industrial Energy Efficiency Potential Analysis, https://energy.gov/sites/prod/files/2017/04/f34/energy-savings-by-state-industrial-methodology.pdf</v>
      </c>
      <c r="T425" s="201" t="str">
        <f>INDEX('Policy Characteristics'!N:N,MATCH(PolicyLevers!$C425,'Policy Characteristics'!$C:$C,0))</f>
        <v>U.S. DOE, 2016, Industrial Energy Efficiency Potential Analysis, https://energy.gov/sites/prod/files/2017/04/f34/energy-savings-by-state-industrial-methodology.pdf</v>
      </c>
      <c r="U425" s="183">
        <f>INDEX('Policy Characteristics'!O:O,MATCH(PolicyLevers!$C425,'Policy Characteristics'!$C:$C,0))</f>
        <v>0</v>
      </c>
    </row>
    <row r="426" spans="1:21" s="191" customFormat="1" x14ac:dyDescent="0.25">
      <c r="A426" s="352" t="str">
        <f>INDEX('Policy Characteristics'!A:A,MATCH(PolicyLevers!$C426,'Policy Characteristics'!$C:$C,0))</f>
        <v>Industry</v>
      </c>
      <c r="B426" s="356" t="str">
        <f>INDEX('Policy Characteristics'!B:B,MATCH(PolicyLevers!$C426,'Policy Characteristics'!$C:$C,0))</f>
        <v>Industry Energy Efficiency Standards</v>
      </c>
      <c r="C426" s="191" t="str">
        <f t="shared" si="30"/>
        <v>Percentage Improvement in Eqpt Efficiency Standards above BAU</v>
      </c>
      <c r="D426" s="193" t="s">
        <v>2117</v>
      </c>
      <c r="E426" s="186" t="s">
        <v>808</v>
      </c>
      <c r="F426" s="183" t="s">
        <v>2123</v>
      </c>
      <c r="G426" s="186" t="s">
        <v>809</v>
      </c>
      <c r="H426" s="43">
        <v>980</v>
      </c>
      <c r="I426" s="358" t="s">
        <v>310</v>
      </c>
      <c r="J426" s="191" t="str">
        <f>INDEX('Policy Characteristics'!D:D,MATCH(PolicyLevers!$C426,'Policy Characteristics'!$C:$C,0))</f>
        <v>Industry Energy Efficiency Standards</v>
      </c>
      <c r="K426" s="199" t="str">
        <f>INDEX('Policy Characteristics'!E:E,MATCH(PolicyLevers!$C426,'Policy Characteristics'!$C:$C,0))</f>
        <v>indst efficiency standards</v>
      </c>
      <c r="L426" s="199">
        <f>INDEX('Policy Characteristics'!F:F,MATCH(PolicyLevers!$C426,'Policy Characteristics'!$C:$C,0))</f>
        <v>0</v>
      </c>
      <c r="M426" s="199">
        <f>INDEX('Policy Characteristics'!G:G,MATCH(PolicyLevers!$C426,'Policy Characteristics'!$C:$C,0))</f>
        <v>0.25</v>
      </c>
      <c r="N426" s="199">
        <f>INDEX('Policy Characteristics'!H:H,MATCH(PolicyLevers!$C426,'Policy Characteristics'!$C:$C,0))</f>
        <v>0.01</v>
      </c>
      <c r="O426" s="201" t="str">
        <f>INDEX('Policy Characteristics'!I:I,MATCH(PolicyLevers!$C426,'Policy Characteristics'!$C:$C,0))</f>
        <v>% reduction in energy use</v>
      </c>
      <c r="P426" s="201" t="str">
        <f>INDEX('Policy Characteristics'!J:J,MATCH(PolicyLevers!$C426,'Policy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6" s="201" t="str">
        <f>INDEX('Policy Characteristics'!K:K,MATCH(PolicyLevers!$C426,'Policy Characteristics'!$C:$C,0))</f>
        <v>industry-ag-main.html#eff-stds</v>
      </c>
      <c r="R426" s="201" t="str">
        <f>INDEX('Policy Characteristics'!L:L,MATCH(PolicyLevers!$C426,'Policy Characteristics'!$C:$C,0))</f>
        <v>industry-energy-efficiency-standards.html</v>
      </c>
      <c r="S426" s="221" t="str">
        <f>INDEX('Policy Characteristics'!M:M,MATCH(PolicyLevers!$C426,'Policy Characteristics'!$C:$C,0))</f>
        <v>U.S. DOE, 2016, Industrial Energy Efficiency Potential Analysis, https://energy.gov/sites/prod/files/2017/04/f34/energy-savings-by-state-industrial-methodology.pdf</v>
      </c>
      <c r="T426" s="201" t="str">
        <f>INDEX('Policy Characteristics'!N:N,MATCH(PolicyLevers!$C426,'Policy Characteristics'!$C:$C,0))</f>
        <v>U.S. DOE, 2016, Industrial Energy Efficiency Potential Analysis, https://energy.gov/sites/prod/files/2017/04/f34/energy-savings-by-state-industrial-methodology.pdf</v>
      </c>
      <c r="U426" s="183">
        <f>INDEX('Policy Characteristics'!O:O,MATCH(PolicyLevers!$C426,'Policy Characteristics'!$C:$C,0))</f>
        <v>0</v>
      </c>
    </row>
    <row r="427" spans="1:21" s="191" customFormat="1" x14ac:dyDescent="0.25">
      <c r="A427" s="352" t="str">
        <f>INDEX('Policy Characteristics'!A:A,MATCH(PolicyLevers!$C427,'Policy Characteristics'!$C:$C,0))</f>
        <v>Industry</v>
      </c>
      <c r="B427" s="356" t="str">
        <f>INDEX('Policy Characteristics'!B:B,MATCH(PolicyLevers!$C427,'Policy Characteristics'!$C:$C,0))</f>
        <v>Industry Energy Efficiency Standards</v>
      </c>
      <c r="C427" s="191" t="str">
        <f t="shared" si="30"/>
        <v>Percentage Improvement in Eqpt Efficiency Standards above BAU</v>
      </c>
      <c r="D427" s="193" t="s">
        <v>2117</v>
      </c>
      <c r="E427" s="186" t="s">
        <v>810</v>
      </c>
      <c r="F427" s="183" t="s">
        <v>2123</v>
      </c>
      <c r="G427" s="186" t="s">
        <v>811</v>
      </c>
      <c r="H427" s="43">
        <v>981</v>
      </c>
      <c r="I427" s="358" t="s">
        <v>332</v>
      </c>
      <c r="J427" s="191" t="str">
        <f>INDEX('Policy Characteristics'!D:D,MATCH(PolicyLevers!$C427,'Policy Characteristics'!$C:$C,0))</f>
        <v>Industry Energy Efficiency Standards</v>
      </c>
      <c r="K427" s="199" t="str">
        <f>INDEX('Policy Characteristics'!E:E,MATCH(PolicyLevers!$C427,'Policy Characteristics'!$C:$C,0))</f>
        <v>indst efficiency standards</v>
      </c>
      <c r="L427" s="199">
        <f>INDEX('Policy Characteristics'!F:F,MATCH(PolicyLevers!$C427,'Policy Characteristics'!$C:$C,0))</f>
        <v>0</v>
      </c>
      <c r="M427" s="199">
        <f>INDEX('Policy Characteristics'!G:G,MATCH(PolicyLevers!$C427,'Policy Characteristics'!$C:$C,0))</f>
        <v>0.25</v>
      </c>
      <c r="N427" s="199">
        <f>INDEX('Policy Characteristics'!H:H,MATCH(PolicyLevers!$C427,'Policy Characteristics'!$C:$C,0))</f>
        <v>0.01</v>
      </c>
      <c r="O427" s="201" t="str">
        <f>INDEX('Policy Characteristics'!I:I,MATCH(PolicyLevers!$C427,'Policy Characteristics'!$C:$C,0))</f>
        <v>% reduction in energy use</v>
      </c>
      <c r="P427" s="201" t="str">
        <f>INDEX('Policy Characteristics'!J:J,MATCH(PolicyLevers!$C427,'Policy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7" s="201" t="str">
        <f>INDEX('Policy Characteristics'!K:K,MATCH(PolicyLevers!$C427,'Policy Characteristics'!$C:$C,0))</f>
        <v>industry-ag-main.html#eff-stds</v>
      </c>
      <c r="R427" s="201" t="str">
        <f>INDEX('Policy Characteristics'!L:L,MATCH(PolicyLevers!$C427,'Policy Characteristics'!$C:$C,0))</f>
        <v>industry-energy-efficiency-standards.html</v>
      </c>
      <c r="S427" s="221" t="str">
        <f>INDEX('Policy Characteristics'!M:M,MATCH(PolicyLevers!$C427,'Policy Characteristics'!$C:$C,0))</f>
        <v>U.S. DOE, 2016, Industrial Energy Efficiency Potential Analysis, https://energy.gov/sites/prod/files/2017/04/f34/energy-savings-by-state-industrial-methodology.pdf</v>
      </c>
      <c r="T427" s="201" t="str">
        <f>INDEX('Policy Characteristics'!N:N,MATCH(PolicyLevers!$C427,'Policy Characteristics'!$C:$C,0))</f>
        <v>U.S. DOE, 2016, Industrial Energy Efficiency Potential Analysis, https://energy.gov/sites/prod/files/2017/04/f34/energy-savings-by-state-industrial-methodology.pdf</v>
      </c>
      <c r="U427" s="183">
        <f>INDEX('Policy Characteristics'!O:O,MATCH(PolicyLevers!$C427,'Policy Characteristics'!$C:$C,0))</f>
        <v>0</v>
      </c>
    </row>
    <row r="428" spans="1:21" s="191" customFormat="1" x14ac:dyDescent="0.25">
      <c r="A428" s="352" t="str">
        <f>INDEX('Policy Characteristics'!A:A,MATCH(PolicyLevers!$C428,'Policy Characteristics'!$C:$C,0))</f>
        <v>Industry</v>
      </c>
      <c r="B428" s="356" t="str">
        <f>INDEX('Policy Characteristics'!B:B,MATCH(PolicyLevers!$C428,'Policy Characteristics'!$C:$C,0))</f>
        <v>Industry Energy Efficiency Standards</v>
      </c>
      <c r="C428" s="191" t="str">
        <f t="shared" si="30"/>
        <v>Percentage Improvement in Eqpt Efficiency Standards above BAU</v>
      </c>
      <c r="D428" s="193" t="s">
        <v>2117</v>
      </c>
      <c r="E428" s="186" t="s">
        <v>812</v>
      </c>
      <c r="F428" s="183" t="s">
        <v>2123</v>
      </c>
      <c r="G428" s="186" t="s">
        <v>813</v>
      </c>
      <c r="H428" s="43">
        <v>982</v>
      </c>
      <c r="I428" s="358" t="s">
        <v>310</v>
      </c>
      <c r="J428" s="191" t="str">
        <f>INDEX('Policy Characteristics'!D:D,MATCH(PolicyLevers!$C428,'Policy Characteristics'!$C:$C,0))</f>
        <v>Industry Energy Efficiency Standards</v>
      </c>
      <c r="K428" s="199" t="str">
        <f>INDEX('Policy Characteristics'!E:E,MATCH(PolicyLevers!$C428,'Policy Characteristics'!$C:$C,0))</f>
        <v>indst efficiency standards</v>
      </c>
      <c r="L428" s="199">
        <f>INDEX('Policy Characteristics'!F:F,MATCH(PolicyLevers!$C428,'Policy Characteristics'!$C:$C,0))</f>
        <v>0</v>
      </c>
      <c r="M428" s="199">
        <f>INDEX('Policy Characteristics'!G:G,MATCH(PolicyLevers!$C428,'Policy Characteristics'!$C:$C,0))</f>
        <v>0.25</v>
      </c>
      <c r="N428" s="199">
        <f>INDEX('Policy Characteristics'!H:H,MATCH(PolicyLevers!$C428,'Policy Characteristics'!$C:$C,0))</f>
        <v>0.01</v>
      </c>
      <c r="O428" s="201" t="str">
        <f>INDEX('Policy Characteristics'!I:I,MATCH(PolicyLevers!$C428,'Policy Characteristics'!$C:$C,0))</f>
        <v>% reduction in energy use</v>
      </c>
      <c r="P428" s="201" t="str">
        <f>INDEX('Policy Characteristics'!J:J,MATCH(PolicyLevers!$C428,'Policy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8" s="201" t="str">
        <f>INDEX('Policy Characteristics'!K:K,MATCH(PolicyLevers!$C428,'Policy Characteristics'!$C:$C,0))</f>
        <v>industry-ag-main.html#eff-stds</v>
      </c>
      <c r="R428" s="201" t="str">
        <f>INDEX('Policy Characteristics'!L:L,MATCH(PolicyLevers!$C428,'Policy Characteristics'!$C:$C,0))</f>
        <v>industry-energy-efficiency-standards.html</v>
      </c>
      <c r="S428" s="221" t="str">
        <f>INDEX('Policy Characteristics'!M:M,MATCH(PolicyLevers!$C428,'Policy Characteristics'!$C:$C,0))</f>
        <v>U.S. DOE, 2016, Industrial Energy Efficiency Potential Analysis, https://energy.gov/sites/prod/files/2017/04/f34/energy-savings-by-state-industrial-methodology.pdf</v>
      </c>
      <c r="T428" s="201" t="str">
        <f>INDEX('Policy Characteristics'!N:N,MATCH(PolicyLevers!$C428,'Policy Characteristics'!$C:$C,0))</f>
        <v>U.S. DOE, 2016, Industrial Energy Efficiency Potential Analysis, https://energy.gov/sites/prod/files/2017/04/f34/energy-savings-by-state-industrial-methodology.pdf</v>
      </c>
      <c r="U428" s="183">
        <f>INDEX('Policy Characteristics'!O:O,MATCH(PolicyLevers!$C428,'Policy Characteristics'!$C:$C,0))</f>
        <v>0</v>
      </c>
    </row>
    <row r="429" spans="1:21" s="191" customFormat="1" x14ac:dyDescent="0.25">
      <c r="A429" s="352" t="str">
        <f>INDEX('Policy Characteristics'!A:A,MATCH(PolicyLevers!$C429,'Policy Characteristics'!$C:$C,0))</f>
        <v>Industry</v>
      </c>
      <c r="B429" s="356" t="str">
        <f>INDEX('Policy Characteristics'!B:B,MATCH(PolicyLevers!$C429,'Policy Characteristics'!$C:$C,0))</f>
        <v>Industry Energy Efficiency Standards</v>
      </c>
      <c r="C429" s="191" t="str">
        <f t="shared" si="30"/>
        <v>Percentage Improvement in Eqpt Efficiency Standards above BAU</v>
      </c>
      <c r="D429" s="193" t="s">
        <v>2117</v>
      </c>
      <c r="E429" s="186" t="s">
        <v>814</v>
      </c>
      <c r="F429" s="183" t="s">
        <v>2123</v>
      </c>
      <c r="G429" s="186" t="s">
        <v>815</v>
      </c>
      <c r="H429" s="43">
        <v>983</v>
      </c>
      <c r="I429" s="358" t="s">
        <v>332</v>
      </c>
      <c r="J429" s="191" t="str">
        <f>INDEX('Policy Characteristics'!D:D,MATCH(PolicyLevers!$C429,'Policy Characteristics'!$C:$C,0))</f>
        <v>Industry Energy Efficiency Standards</v>
      </c>
      <c r="K429" s="199" t="str">
        <f>INDEX('Policy Characteristics'!E:E,MATCH(PolicyLevers!$C429,'Policy Characteristics'!$C:$C,0))</f>
        <v>indst efficiency standards</v>
      </c>
      <c r="L429" s="199">
        <f>INDEX('Policy Characteristics'!F:F,MATCH(PolicyLevers!$C429,'Policy Characteristics'!$C:$C,0))</f>
        <v>0</v>
      </c>
      <c r="M429" s="199">
        <f>INDEX('Policy Characteristics'!G:G,MATCH(PolicyLevers!$C429,'Policy Characteristics'!$C:$C,0))</f>
        <v>0.25</v>
      </c>
      <c r="N429" s="199">
        <f>INDEX('Policy Characteristics'!H:H,MATCH(PolicyLevers!$C429,'Policy Characteristics'!$C:$C,0))</f>
        <v>0.01</v>
      </c>
      <c r="O429" s="201" t="str">
        <f>INDEX('Policy Characteristics'!I:I,MATCH(PolicyLevers!$C429,'Policy Characteristics'!$C:$C,0))</f>
        <v>% reduction in energy use</v>
      </c>
      <c r="P429" s="201" t="str">
        <f>INDEX('Policy Characteristics'!J:J,MATCH(PolicyLevers!$C429,'Policy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9" s="201" t="str">
        <f>INDEX('Policy Characteristics'!K:K,MATCH(PolicyLevers!$C429,'Policy Characteristics'!$C:$C,0))</f>
        <v>industry-ag-main.html#eff-stds</v>
      </c>
      <c r="R429" s="201" t="str">
        <f>INDEX('Policy Characteristics'!L:L,MATCH(PolicyLevers!$C429,'Policy Characteristics'!$C:$C,0))</f>
        <v>industry-energy-efficiency-standards.html</v>
      </c>
      <c r="S429" s="221" t="str">
        <f>INDEX('Policy Characteristics'!M:M,MATCH(PolicyLevers!$C429,'Policy Characteristics'!$C:$C,0))</f>
        <v>U.S. DOE, 2016, Industrial Energy Efficiency Potential Analysis, https://energy.gov/sites/prod/files/2017/04/f34/energy-savings-by-state-industrial-methodology.pdf</v>
      </c>
      <c r="T429" s="201" t="str">
        <f>INDEX('Policy Characteristics'!N:N,MATCH(PolicyLevers!$C429,'Policy Characteristics'!$C:$C,0))</f>
        <v>U.S. DOE, 2016, Industrial Energy Efficiency Potential Analysis, https://energy.gov/sites/prod/files/2017/04/f34/energy-savings-by-state-industrial-methodology.pdf</v>
      </c>
      <c r="U429" s="183">
        <f>INDEX('Policy Characteristics'!O:O,MATCH(PolicyLevers!$C429,'Policy Characteristics'!$C:$C,0))</f>
        <v>0</v>
      </c>
    </row>
    <row r="430" spans="1:21" s="191" customFormat="1" x14ac:dyDescent="0.25">
      <c r="A430" s="352" t="str">
        <f>INDEX('Policy Characteristics'!A:A,MATCH(PolicyLevers!$C430,'Policy Characteristics'!$C:$C,0))</f>
        <v>Industry</v>
      </c>
      <c r="B430" s="356" t="str">
        <f>INDEX('Policy Characteristics'!B:B,MATCH(PolicyLevers!$C430,'Policy Characteristics'!$C:$C,0))</f>
        <v>Industry Energy Efficiency Standards</v>
      </c>
      <c r="C430" s="191" t="str">
        <f t="shared" si="30"/>
        <v>Percentage Improvement in Eqpt Efficiency Standards above BAU</v>
      </c>
      <c r="D430" s="193" t="s">
        <v>2117</v>
      </c>
      <c r="E430" s="186" t="s">
        <v>816</v>
      </c>
      <c r="F430" s="183" t="s">
        <v>2123</v>
      </c>
      <c r="G430" s="186" t="s">
        <v>817</v>
      </c>
      <c r="H430" s="43">
        <v>984</v>
      </c>
      <c r="I430" s="358" t="s">
        <v>332</v>
      </c>
      <c r="J430" s="191" t="str">
        <f>INDEX('Policy Characteristics'!D:D,MATCH(PolicyLevers!$C430,'Policy Characteristics'!$C:$C,0))</f>
        <v>Industry Energy Efficiency Standards</v>
      </c>
      <c r="K430" s="199" t="str">
        <f>INDEX('Policy Characteristics'!E:E,MATCH(PolicyLevers!$C430,'Policy Characteristics'!$C:$C,0))</f>
        <v>indst efficiency standards</v>
      </c>
      <c r="L430" s="199">
        <f>INDEX('Policy Characteristics'!F:F,MATCH(PolicyLevers!$C430,'Policy Characteristics'!$C:$C,0))</f>
        <v>0</v>
      </c>
      <c r="M430" s="199">
        <f>INDEX('Policy Characteristics'!G:G,MATCH(PolicyLevers!$C430,'Policy Characteristics'!$C:$C,0))</f>
        <v>0.25</v>
      </c>
      <c r="N430" s="199">
        <f>INDEX('Policy Characteristics'!H:H,MATCH(PolicyLevers!$C430,'Policy Characteristics'!$C:$C,0))</f>
        <v>0.01</v>
      </c>
      <c r="O430" s="201" t="str">
        <f>INDEX('Policy Characteristics'!I:I,MATCH(PolicyLevers!$C430,'Policy Characteristics'!$C:$C,0))</f>
        <v>% reduction in energy use</v>
      </c>
      <c r="P430" s="201" t="str">
        <f>INDEX('Policy Characteristics'!J:J,MATCH(PolicyLevers!$C430,'Policy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0" s="201" t="str">
        <f>INDEX('Policy Characteristics'!K:K,MATCH(PolicyLevers!$C430,'Policy Characteristics'!$C:$C,0))</f>
        <v>industry-ag-main.html#eff-stds</v>
      </c>
      <c r="R430" s="201" t="str">
        <f>INDEX('Policy Characteristics'!L:L,MATCH(PolicyLevers!$C430,'Policy Characteristics'!$C:$C,0))</f>
        <v>industry-energy-efficiency-standards.html</v>
      </c>
      <c r="S430" s="221" t="str">
        <f>INDEX('Policy Characteristics'!M:M,MATCH(PolicyLevers!$C430,'Policy Characteristics'!$C:$C,0))</f>
        <v>U.S. DOE, 2016, Industrial Energy Efficiency Potential Analysis, https://energy.gov/sites/prod/files/2017/04/f34/energy-savings-by-state-industrial-methodology.pdf</v>
      </c>
      <c r="T430" s="201" t="str">
        <f>INDEX('Policy Characteristics'!N:N,MATCH(PolicyLevers!$C430,'Policy Characteristics'!$C:$C,0))</f>
        <v>U.S. DOE, 2016, Industrial Energy Efficiency Potential Analysis, https://energy.gov/sites/prod/files/2017/04/f34/energy-savings-by-state-industrial-methodology.pdf</v>
      </c>
      <c r="U430" s="183">
        <f>INDEX('Policy Characteristics'!O:O,MATCH(PolicyLevers!$C430,'Policy Characteristics'!$C:$C,0))</f>
        <v>0</v>
      </c>
    </row>
    <row r="431" spans="1:21" s="191" customFormat="1" x14ac:dyDescent="0.25">
      <c r="A431" s="352" t="str">
        <f>INDEX('Policy Characteristics'!A:A,MATCH(PolicyLevers!$C431,'Policy Characteristics'!$C:$C,0))</f>
        <v>Industry</v>
      </c>
      <c r="B431" s="356" t="str">
        <f>INDEX('Policy Characteristics'!B:B,MATCH(PolicyLevers!$C431,'Policy Characteristics'!$C:$C,0))</f>
        <v>Industry Energy Efficiency Standards</v>
      </c>
      <c r="C431" s="191" t="str">
        <f t="shared" si="30"/>
        <v>Percentage Improvement in Eqpt Efficiency Standards above BAU</v>
      </c>
      <c r="D431" s="193" t="s">
        <v>2117</v>
      </c>
      <c r="E431" s="186" t="s">
        <v>818</v>
      </c>
      <c r="F431" s="183" t="s">
        <v>2123</v>
      </c>
      <c r="G431" s="186" t="s">
        <v>819</v>
      </c>
      <c r="H431" s="43">
        <v>985</v>
      </c>
      <c r="I431" s="358" t="s">
        <v>310</v>
      </c>
      <c r="J431" s="191" t="str">
        <f>INDEX('Policy Characteristics'!D:D,MATCH(PolicyLevers!$C431,'Policy Characteristics'!$C:$C,0))</f>
        <v>Industry Energy Efficiency Standards</v>
      </c>
      <c r="K431" s="199" t="str">
        <f>INDEX('Policy Characteristics'!E:E,MATCH(PolicyLevers!$C431,'Policy Characteristics'!$C:$C,0))</f>
        <v>indst efficiency standards</v>
      </c>
      <c r="L431" s="199">
        <f>INDEX('Policy Characteristics'!F:F,MATCH(PolicyLevers!$C431,'Policy Characteristics'!$C:$C,0))</f>
        <v>0</v>
      </c>
      <c r="M431" s="199">
        <f>INDEX('Policy Characteristics'!G:G,MATCH(PolicyLevers!$C431,'Policy Characteristics'!$C:$C,0))</f>
        <v>0.25</v>
      </c>
      <c r="N431" s="199">
        <f>INDEX('Policy Characteristics'!H:H,MATCH(PolicyLevers!$C431,'Policy Characteristics'!$C:$C,0))</f>
        <v>0.01</v>
      </c>
      <c r="O431" s="201" t="str">
        <f>INDEX('Policy Characteristics'!I:I,MATCH(PolicyLevers!$C431,'Policy Characteristics'!$C:$C,0))</f>
        <v>% reduction in energy use</v>
      </c>
      <c r="P431" s="201" t="str">
        <f>INDEX('Policy Characteristics'!J:J,MATCH(PolicyLevers!$C431,'Policy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1" s="201" t="str">
        <f>INDEX('Policy Characteristics'!K:K,MATCH(PolicyLevers!$C431,'Policy Characteristics'!$C:$C,0))</f>
        <v>industry-ag-main.html#eff-stds</v>
      </c>
      <c r="R431" s="201" t="str">
        <f>INDEX('Policy Characteristics'!L:L,MATCH(PolicyLevers!$C431,'Policy Characteristics'!$C:$C,0))</f>
        <v>industry-energy-efficiency-standards.html</v>
      </c>
      <c r="S431" s="221" t="str">
        <f>INDEX('Policy Characteristics'!M:M,MATCH(PolicyLevers!$C431,'Policy Characteristics'!$C:$C,0))</f>
        <v>U.S. DOE, 2016, Industrial Energy Efficiency Potential Analysis, https://energy.gov/sites/prod/files/2017/04/f34/energy-savings-by-state-industrial-methodology.pdf</v>
      </c>
      <c r="T431" s="201" t="str">
        <f>INDEX('Policy Characteristics'!N:N,MATCH(PolicyLevers!$C431,'Policy Characteristics'!$C:$C,0))</f>
        <v>U.S. DOE, 2016, Industrial Energy Efficiency Potential Analysis, https://energy.gov/sites/prod/files/2017/04/f34/energy-savings-by-state-industrial-methodology.pdf</v>
      </c>
      <c r="U431" s="183">
        <f>INDEX('Policy Characteristics'!O:O,MATCH(PolicyLevers!$C431,'Policy Characteristics'!$C:$C,0))</f>
        <v>0</v>
      </c>
    </row>
    <row r="432" spans="1:21" s="191" customFormat="1" x14ac:dyDescent="0.25">
      <c r="A432" s="352" t="str">
        <f>INDEX('Policy Characteristics'!A:A,MATCH(PolicyLevers!$C432,'Policy Characteristics'!$C:$C,0))</f>
        <v>Industry</v>
      </c>
      <c r="B432" s="356" t="str">
        <f>INDEX('Policy Characteristics'!B:B,MATCH(PolicyLevers!$C432,'Policy Characteristics'!$C:$C,0))</f>
        <v>Industry Energy Efficiency Standards</v>
      </c>
      <c r="C432" s="191" t="str">
        <f t="shared" si="30"/>
        <v>Percentage Improvement in Eqpt Efficiency Standards above BAU</v>
      </c>
      <c r="D432" s="193" t="s">
        <v>2117</v>
      </c>
      <c r="E432" s="186" t="s">
        <v>820</v>
      </c>
      <c r="F432" s="183" t="s">
        <v>2123</v>
      </c>
      <c r="G432" s="186" t="s">
        <v>821</v>
      </c>
      <c r="H432" s="43">
        <v>986</v>
      </c>
      <c r="I432" s="358" t="s">
        <v>332</v>
      </c>
      <c r="J432" s="191" t="str">
        <f>INDEX('Policy Characteristics'!D:D,MATCH(PolicyLevers!$C432,'Policy Characteristics'!$C:$C,0))</f>
        <v>Industry Energy Efficiency Standards</v>
      </c>
      <c r="K432" s="199" t="str">
        <f>INDEX('Policy Characteristics'!E:E,MATCH(PolicyLevers!$C432,'Policy Characteristics'!$C:$C,0))</f>
        <v>indst efficiency standards</v>
      </c>
      <c r="L432" s="199">
        <f>INDEX('Policy Characteristics'!F:F,MATCH(PolicyLevers!$C432,'Policy Characteristics'!$C:$C,0))</f>
        <v>0</v>
      </c>
      <c r="M432" s="199">
        <f>INDEX('Policy Characteristics'!G:G,MATCH(PolicyLevers!$C432,'Policy Characteristics'!$C:$C,0))</f>
        <v>0.25</v>
      </c>
      <c r="N432" s="199">
        <f>INDEX('Policy Characteristics'!H:H,MATCH(PolicyLevers!$C432,'Policy Characteristics'!$C:$C,0))</f>
        <v>0.01</v>
      </c>
      <c r="O432" s="201" t="str">
        <f>INDEX('Policy Characteristics'!I:I,MATCH(PolicyLevers!$C432,'Policy Characteristics'!$C:$C,0))</f>
        <v>% reduction in energy use</v>
      </c>
      <c r="P432" s="201" t="str">
        <f>INDEX('Policy Characteristics'!J:J,MATCH(PolicyLevers!$C432,'Policy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2" s="201" t="str">
        <f>INDEX('Policy Characteristics'!K:K,MATCH(PolicyLevers!$C432,'Policy Characteristics'!$C:$C,0))</f>
        <v>industry-ag-main.html#eff-stds</v>
      </c>
      <c r="R432" s="201" t="str">
        <f>INDEX('Policy Characteristics'!L:L,MATCH(PolicyLevers!$C432,'Policy Characteristics'!$C:$C,0))</f>
        <v>industry-energy-efficiency-standards.html</v>
      </c>
      <c r="S432" s="221" t="str">
        <f>INDEX('Policy Characteristics'!M:M,MATCH(PolicyLevers!$C432,'Policy Characteristics'!$C:$C,0))</f>
        <v>U.S. DOE, 2016, Industrial Energy Efficiency Potential Analysis, https://energy.gov/sites/prod/files/2017/04/f34/energy-savings-by-state-industrial-methodology.pdf</v>
      </c>
      <c r="T432" s="201" t="str">
        <f>INDEX('Policy Characteristics'!N:N,MATCH(PolicyLevers!$C432,'Policy Characteristics'!$C:$C,0))</f>
        <v>U.S. DOE, 2016, Industrial Energy Efficiency Potential Analysis, https://energy.gov/sites/prod/files/2017/04/f34/energy-savings-by-state-industrial-methodology.pdf</v>
      </c>
      <c r="U432" s="183">
        <f>INDEX('Policy Characteristics'!O:O,MATCH(PolicyLevers!$C432,'Policy Characteristics'!$C:$C,0))</f>
        <v>0</v>
      </c>
    </row>
    <row r="433" spans="1:21" s="191" customFormat="1" x14ac:dyDescent="0.25">
      <c r="A433" s="352" t="str">
        <f>INDEX('Policy Characteristics'!A:A,MATCH(PolicyLevers!$C433,'Policy Characteristics'!$C:$C,0))</f>
        <v>Industry</v>
      </c>
      <c r="B433" s="356" t="str">
        <f>INDEX('Policy Characteristics'!B:B,MATCH(PolicyLevers!$C433,'Policy Characteristics'!$C:$C,0))</f>
        <v>Industry Energy Efficiency Standards</v>
      </c>
      <c r="C433" s="191" t="str">
        <f t="shared" si="30"/>
        <v>Percentage Improvement in Eqpt Efficiency Standards above BAU</v>
      </c>
      <c r="D433" s="193" t="s">
        <v>2117</v>
      </c>
      <c r="E433" s="186" t="s">
        <v>822</v>
      </c>
      <c r="F433" s="183" t="s">
        <v>2123</v>
      </c>
      <c r="G433" s="186" t="s">
        <v>823</v>
      </c>
      <c r="H433" s="43">
        <v>987</v>
      </c>
      <c r="I433" s="358" t="s">
        <v>332</v>
      </c>
      <c r="J433" s="191" t="str">
        <f>INDEX('Policy Characteristics'!D:D,MATCH(PolicyLevers!$C433,'Policy Characteristics'!$C:$C,0))</f>
        <v>Industry Energy Efficiency Standards</v>
      </c>
      <c r="K433" s="199" t="str">
        <f>INDEX('Policy Characteristics'!E:E,MATCH(PolicyLevers!$C433,'Policy Characteristics'!$C:$C,0))</f>
        <v>indst efficiency standards</v>
      </c>
      <c r="L433" s="199">
        <f>INDEX('Policy Characteristics'!F:F,MATCH(PolicyLevers!$C433,'Policy Characteristics'!$C:$C,0))</f>
        <v>0</v>
      </c>
      <c r="M433" s="199">
        <f>INDEX('Policy Characteristics'!G:G,MATCH(PolicyLevers!$C433,'Policy Characteristics'!$C:$C,0))</f>
        <v>0.25</v>
      </c>
      <c r="N433" s="199">
        <f>INDEX('Policy Characteristics'!H:H,MATCH(PolicyLevers!$C433,'Policy Characteristics'!$C:$C,0))</f>
        <v>0.01</v>
      </c>
      <c r="O433" s="201" t="str">
        <f>INDEX('Policy Characteristics'!I:I,MATCH(PolicyLevers!$C433,'Policy Characteristics'!$C:$C,0))</f>
        <v>% reduction in energy use</v>
      </c>
      <c r="P433" s="201" t="str">
        <f>INDEX('Policy Characteristics'!J:J,MATCH(PolicyLevers!$C433,'Policy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3" s="201" t="str">
        <f>INDEX('Policy Characteristics'!K:K,MATCH(PolicyLevers!$C433,'Policy Characteristics'!$C:$C,0))</f>
        <v>industry-ag-main.html#eff-stds</v>
      </c>
      <c r="R433" s="201" t="str">
        <f>INDEX('Policy Characteristics'!L:L,MATCH(PolicyLevers!$C433,'Policy Characteristics'!$C:$C,0))</f>
        <v>industry-energy-efficiency-standards.html</v>
      </c>
      <c r="S433" s="221" t="str">
        <f>INDEX('Policy Characteristics'!M:M,MATCH(PolicyLevers!$C433,'Policy Characteristics'!$C:$C,0))</f>
        <v>U.S. DOE, 2016, Industrial Energy Efficiency Potential Analysis, https://energy.gov/sites/prod/files/2017/04/f34/energy-savings-by-state-industrial-methodology.pdf</v>
      </c>
      <c r="T433" s="201" t="str">
        <f>INDEX('Policy Characteristics'!N:N,MATCH(PolicyLevers!$C433,'Policy Characteristics'!$C:$C,0))</f>
        <v>U.S. DOE, 2016, Industrial Energy Efficiency Potential Analysis, https://energy.gov/sites/prod/files/2017/04/f34/energy-savings-by-state-industrial-methodology.pdf</v>
      </c>
      <c r="U433" s="183">
        <f>INDEX('Policy Characteristics'!O:O,MATCH(PolicyLevers!$C433,'Policy Characteristics'!$C:$C,0))</f>
        <v>0</v>
      </c>
    </row>
    <row r="434" spans="1:21" s="191" customFormat="1" x14ac:dyDescent="0.25">
      <c r="A434" s="352" t="str">
        <f>INDEX('Policy Characteristics'!A:A,MATCH(PolicyLevers!$C434,'Policy Characteristics'!$C:$C,0))</f>
        <v>Industry</v>
      </c>
      <c r="B434" s="356" t="str">
        <f>INDEX('Policy Characteristics'!B:B,MATCH(PolicyLevers!$C434,'Policy Characteristics'!$C:$C,0))</f>
        <v>Industry Energy Efficiency Standards</v>
      </c>
      <c r="C434" s="191" t="str">
        <f t="shared" si="30"/>
        <v>Percentage Improvement in Eqpt Efficiency Standards above BAU</v>
      </c>
      <c r="D434" s="193" t="s">
        <v>2115</v>
      </c>
      <c r="E434" s="186" t="s">
        <v>799</v>
      </c>
      <c r="F434" s="183" t="s">
        <v>2152</v>
      </c>
      <c r="G434" s="186" t="s">
        <v>800</v>
      </c>
      <c r="H434" s="43">
        <v>988</v>
      </c>
      <c r="I434" s="358" t="s">
        <v>310</v>
      </c>
      <c r="J434" s="191" t="str">
        <f>INDEX('Policy Characteristics'!D:D,MATCH(PolicyLevers!$C434,'Policy Characteristics'!$C:$C,0))</f>
        <v>Industry Energy Efficiency Standards</v>
      </c>
      <c r="K434" s="199" t="str">
        <f>INDEX('Policy Characteristics'!E:E,MATCH(PolicyLevers!$C434,'Policy Characteristics'!$C:$C,0))</f>
        <v>indst efficiency standards</v>
      </c>
      <c r="L434" s="199">
        <f>INDEX('Policy Characteristics'!F:F,MATCH(PolicyLevers!$C434,'Policy Characteristics'!$C:$C,0))</f>
        <v>0</v>
      </c>
      <c r="M434" s="199">
        <f>INDEX('Policy Characteristics'!G:G,MATCH(PolicyLevers!$C434,'Policy Characteristics'!$C:$C,0))</f>
        <v>0.25</v>
      </c>
      <c r="N434" s="199">
        <f>INDEX('Policy Characteristics'!H:H,MATCH(PolicyLevers!$C434,'Policy Characteristics'!$C:$C,0))</f>
        <v>0.01</v>
      </c>
      <c r="O434" s="201" t="str">
        <f>INDEX('Policy Characteristics'!I:I,MATCH(PolicyLevers!$C434,'Policy Characteristics'!$C:$C,0))</f>
        <v>% reduction in energy use</v>
      </c>
      <c r="P434" s="201" t="str">
        <f>INDEX('Policy Characteristics'!J:J,MATCH(PolicyLevers!$C434,'Policy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4" s="201" t="str">
        <f>INDEX('Policy Characteristics'!K:K,MATCH(PolicyLevers!$C434,'Policy Characteristics'!$C:$C,0))</f>
        <v>industry-ag-main.html#eff-stds</v>
      </c>
      <c r="R434" s="201" t="str">
        <f>INDEX('Policy Characteristics'!L:L,MATCH(PolicyLevers!$C434,'Policy Characteristics'!$C:$C,0))</f>
        <v>industry-energy-efficiency-standards.html</v>
      </c>
      <c r="S434" s="221" t="str">
        <f>INDEX('Policy Characteristics'!M:M,MATCH(PolicyLevers!$C434,'Policy Characteristics'!$C:$C,0))</f>
        <v>U.S. DOE, 2016, Industrial Energy Efficiency Potential Analysis, https://energy.gov/sites/prod/files/2017/04/f34/energy-savings-by-state-industrial-methodology.pdf</v>
      </c>
      <c r="T434" s="201" t="str">
        <f>INDEX('Policy Characteristics'!N:N,MATCH(PolicyLevers!$C434,'Policy Characteristics'!$C:$C,0))</f>
        <v>U.S. DOE, 2016, Industrial Energy Efficiency Potential Analysis, https://energy.gov/sites/prod/files/2017/04/f34/energy-savings-by-state-industrial-methodology.pdf</v>
      </c>
      <c r="U434" s="183">
        <f>INDEX('Policy Characteristics'!O:O,MATCH(PolicyLevers!$C434,'Policy Characteristics'!$C:$C,0))</f>
        <v>0</v>
      </c>
    </row>
    <row r="435" spans="1:21" s="191" customFormat="1" x14ac:dyDescent="0.25">
      <c r="A435" s="352" t="str">
        <f>INDEX('Policy Characteristics'!A:A,MATCH(PolicyLevers!$C435,'Policy Characteristics'!$C:$C,0))</f>
        <v>Industry</v>
      </c>
      <c r="B435" s="356" t="str">
        <f>INDEX('Policy Characteristics'!B:B,MATCH(PolicyLevers!$C435,'Policy Characteristics'!$C:$C,0))</f>
        <v>Industry Energy Efficiency Standards</v>
      </c>
      <c r="C435" s="191" t="str">
        <f t="shared" si="30"/>
        <v>Percentage Improvement in Eqpt Efficiency Standards above BAU</v>
      </c>
      <c r="D435" s="193" t="s">
        <v>2115</v>
      </c>
      <c r="E435" s="186" t="s">
        <v>806</v>
      </c>
      <c r="F435" s="183" t="s">
        <v>2152</v>
      </c>
      <c r="G435" s="186" t="s">
        <v>807</v>
      </c>
      <c r="H435" s="43">
        <v>989</v>
      </c>
      <c r="I435" s="358" t="s">
        <v>332</v>
      </c>
      <c r="J435" s="191" t="str">
        <f>INDEX('Policy Characteristics'!D:D,MATCH(PolicyLevers!$C435,'Policy Characteristics'!$C:$C,0))</f>
        <v>Industry Energy Efficiency Standards</v>
      </c>
      <c r="K435" s="199" t="str">
        <f>INDEX('Policy Characteristics'!E:E,MATCH(PolicyLevers!$C435,'Policy Characteristics'!$C:$C,0))</f>
        <v>indst efficiency standards</v>
      </c>
      <c r="L435" s="199">
        <f>INDEX('Policy Characteristics'!F:F,MATCH(PolicyLevers!$C435,'Policy Characteristics'!$C:$C,0))</f>
        <v>0</v>
      </c>
      <c r="M435" s="199">
        <f>INDEX('Policy Characteristics'!G:G,MATCH(PolicyLevers!$C435,'Policy Characteristics'!$C:$C,0))</f>
        <v>0.25</v>
      </c>
      <c r="N435" s="199">
        <f>INDEX('Policy Characteristics'!H:H,MATCH(PolicyLevers!$C435,'Policy Characteristics'!$C:$C,0))</f>
        <v>0.01</v>
      </c>
      <c r="O435" s="201" t="str">
        <f>INDEX('Policy Characteristics'!I:I,MATCH(PolicyLevers!$C435,'Policy Characteristics'!$C:$C,0))</f>
        <v>% reduction in energy use</v>
      </c>
      <c r="P435" s="201" t="str">
        <f>INDEX('Policy Characteristics'!J:J,MATCH(PolicyLevers!$C435,'Policy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5" s="201" t="str">
        <f>INDEX('Policy Characteristics'!K:K,MATCH(PolicyLevers!$C435,'Policy Characteristics'!$C:$C,0))</f>
        <v>industry-ag-main.html#eff-stds</v>
      </c>
      <c r="R435" s="201" t="str">
        <f>INDEX('Policy Characteristics'!L:L,MATCH(PolicyLevers!$C435,'Policy Characteristics'!$C:$C,0))</f>
        <v>industry-energy-efficiency-standards.html</v>
      </c>
      <c r="S435" s="221" t="str">
        <f>INDEX('Policy Characteristics'!M:M,MATCH(PolicyLevers!$C435,'Policy Characteristics'!$C:$C,0))</f>
        <v>U.S. DOE, 2016, Industrial Energy Efficiency Potential Analysis, https://energy.gov/sites/prod/files/2017/04/f34/energy-savings-by-state-industrial-methodology.pdf</v>
      </c>
      <c r="T435" s="201" t="str">
        <f>INDEX('Policy Characteristics'!N:N,MATCH(PolicyLevers!$C435,'Policy Characteristics'!$C:$C,0))</f>
        <v>U.S. DOE, 2016, Industrial Energy Efficiency Potential Analysis, https://energy.gov/sites/prod/files/2017/04/f34/energy-savings-by-state-industrial-methodology.pdf</v>
      </c>
      <c r="U435" s="183">
        <f>INDEX('Policy Characteristics'!O:O,MATCH(PolicyLevers!$C435,'Policy Characteristics'!$C:$C,0))</f>
        <v>0</v>
      </c>
    </row>
    <row r="436" spans="1:21" s="191" customFormat="1" x14ac:dyDescent="0.25">
      <c r="A436" s="352" t="str">
        <f>INDEX('Policy Characteristics'!A:A,MATCH(PolicyLevers!$C436,'Policy Characteristics'!$C:$C,0))</f>
        <v>Industry</v>
      </c>
      <c r="B436" s="356" t="str">
        <f>INDEX('Policy Characteristics'!B:B,MATCH(PolicyLevers!$C436,'Policy Characteristics'!$C:$C,0))</f>
        <v>Industry Energy Efficiency Standards</v>
      </c>
      <c r="C436" s="191" t="str">
        <f t="shared" si="30"/>
        <v>Percentage Improvement in Eqpt Efficiency Standards above BAU</v>
      </c>
      <c r="D436" s="193" t="s">
        <v>2115</v>
      </c>
      <c r="E436" s="186" t="s">
        <v>808</v>
      </c>
      <c r="F436" s="183" t="s">
        <v>2152</v>
      </c>
      <c r="G436" s="186" t="s">
        <v>809</v>
      </c>
      <c r="H436" s="43">
        <v>990</v>
      </c>
      <c r="I436" s="358" t="s">
        <v>310</v>
      </c>
      <c r="J436" s="191" t="str">
        <f>INDEX('Policy Characteristics'!D:D,MATCH(PolicyLevers!$C436,'Policy Characteristics'!$C:$C,0))</f>
        <v>Industry Energy Efficiency Standards</v>
      </c>
      <c r="K436" s="199" t="str">
        <f>INDEX('Policy Characteristics'!E:E,MATCH(PolicyLevers!$C436,'Policy Characteristics'!$C:$C,0))</f>
        <v>indst efficiency standards</v>
      </c>
      <c r="L436" s="199">
        <f>INDEX('Policy Characteristics'!F:F,MATCH(PolicyLevers!$C436,'Policy Characteristics'!$C:$C,0))</f>
        <v>0</v>
      </c>
      <c r="M436" s="199">
        <f>INDEX('Policy Characteristics'!G:G,MATCH(PolicyLevers!$C436,'Policy Characteristics'!$C:$C,0))</f>
        <v>0.25</v>
      </c>
      <c r="N436" s="199">
        <f>INDEX('Policy Characteristics'!H:H,MATCH(PolicyLevers!$C436,'Policy Characteristics'!$C:$C,0))</f>
        <v>0.01</v>
      </c>
      <c r="O436" s="201" t="str">
        <f>INDEX('Policy Characteristics'!I:I,MATCH(PolicyLevers!$C436,'Policy Characteristics'!$C:$C,0))</f>
        <v>% reduction in energy use</v>
      </c>
      <c r="P436" s="201" t="str">
        <f>INDEX('Policy Characteristics'!J:J,MATCH(PolicyLevers!$C436,'Policy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6" s="201" t="str">
        <f>INDEX('Policy Characteristics'!K:K,MATCH(PolicyLevers!$C436,'Policy Characteristics'!$C:$C,0))</f>
        <v>industry-ag-main.html#eff-stds</v>
      </c>
      <c r="R436" s="201" t="str">
        <f>INDEX('Policy Characteristics'!L:L,MATCH(PolicyLevers!$C436,'Policy Characteristics'!$C:$C,0))</f>
        <v>industry-energy-efficiency-standards.html</v>
      </c>
      <c r="S436" s="221" t="str">
        <f>INDEX('Policy Characteristics'!M:M,MATCH(PolicyLevers!$C436,'Policy Characteristics'!$C:$C,0))</f>
        <v>U.S. DOE, 2016, Industrial Energy Efficiency Potential Analysis, https://energy.gov/sites/prod/files/2017/04/f34/energy-savings-by-state-industrial-methodology.pdf</v>
      </c>
      <c r="T436" s="201" t="str">
        <f>INDEX('Policy Characteristics'!N:N,MATCH(PolicyLevers!$C436,'Policy Characteristics'!$C:$C,0))</f>
        <v>U.S. DOE, 2016, Industrial Energy Efficiency Potential Analysis, https://energy.gov/sites/prod/files/2017/04/f34/energy-savings-by-state-industrial-methodology.pdf</v>
      </c>
      <c r="U436" s="183">
        <f>INDEX('Policy Characteristics'!O:O,MATCH(PolicyLevers!$C436,'Policy Characteristics'!$C:$C,0))</f>
        <v>0</v>
      </c>
    </row>
    <row r="437" spans="1:21" s="191" customFormat="1" x14ac:dyDescent="0.25">
      <c r="A437" s="352" t="str">
        <f>INDEX('Policy Characteristics'!A:A,MATCH(PolicyLevers!$C437,'Policy Characteristics'!$C:$C,0))</f>
        <v>Industry</v>
      </c>
      <c r="B437" s="356" t="str">
        <f>INDEX('Policy Characteristics'!B:B,MATCH(PolicyLevers!$C437,'Policy Characteristics'!$C:$C,0))</f>
        <v>Industry Energy Efficiency Standards</v>
      </c>
      <c r="C437" s="191" t="str">
        <f t="shared" si="30"/>
        <v>Percentage Improvement in Eqpt Efficiency Standards above BAU</v>
      </c>
      <c r="D437" s="193" t="s">
        <v>2115</v>
      </c>
      <c r="E437" s="186" t="s">
        <v>810</v>
      </c>
      <c r="F437" s="183" t="s">
        <v>2152</v>
      </c>
      <c r="G437" s="186" t="s">
        <v>811</v>
      </c>
      <c r="H437" s="43">
        <v>991</v>
      </c>
      <c r="I437" s="358" t="s">
        <v>332</v>
      </c>
      <c r="J437" s="191" t="str">
        <f>INDEX('Policy Characteristics'!D:D,MATCH(PolicyLevers!$C437,'Policy Characteristics'!$C:$C,0))</f>
        <v>Industry Energy Efficiency Standards</v>
      </c>
      <c r="K437" s="199" t="str">
        <f>INDEX('Policy Characteristics'!E:E,MATCH(PolicyLevers!$C437,'Policy Characteristics'!$C:$C,0))</f>
        <v>indst efficiency standards</v>
      </c>
      <c r="L437" s="199">
        <f>INDEX('Policy Characteristics'!F:F,MATCH(PolicyLevers!$C437,'Policy Characteristics'!$C:$C,0))</f>
        <v>0</v>
      </c>
      <c r="M437" s="199">
        <f>INDEX('Policy Characteristics'!G:G,MATCH(PolicyLevers!$C437,'Policy Characteristics'!$C:$C,0))</f>
        <v>0.25</v>
      </c>
      <c r="N437" s="199">
        <f>INDEX('Policy Characteristics'!H:H,MATCH(PolicyLevers!$C437,'Policy Characteristics'!$C:$C,0))</f>
        <v>0.01</v>
      </c>
      <c r="O437" s="201" t="str">
        <f>INDEX('Policy Characteristics'!I:I,MATCH(PolicyLevers!$C437,'Policy Characteristics'!$C:$C,0))</f>
        <v>% reduction in energy use</v>
      </c>
      <c r="P437" s="201" t="str">
        <f>INDEX('Policy Characteristics'!J:J,MATCH(PolicyLevers!$C437,'Policy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7" s="201" t="str">
        <f>INDEX('Policy Characteristics'!K:K,MATCH(PolicyLevers!$C437,'Policy Characteristics'!$C:$C,0))</f>
        <v>industry-ag-main.html#eff-stds</v>
      </c>
      <c r="R437" s="201" t="str">
        <f>INDEX('Policy Characteristics'!L:L,MATCH(PolicyLevers!$C437,'Policy Characteristics'!$C:$C,0))</f>
        <v>industry-energy-efficiency-standards.html</v>
      </c>
      <c r="S437" s="221" t="str">
        <f>INDEX('Policy Characteristics'!M:M,MATCH(PolicyLevers!$C437,'Policy Characteristics'!$C:$C,0))</f>
        <v>U.S. DOE, 2016, Industrial Energy Efficiency Potential Analysis, https://energy.gov/sites/prod/files/2017/04/f34/energy-savings-by-state-industrial-methodology.pdf</v>
      </c>
      <c r="T437" s="201" t="str">
        <f>INDEX('Policy Characteristics'!N:N,MATCH(PolicyLevers!$C437,'Policy Characteristics'!$C:$C,0))</f>
        <v>U.S. DOE, 2016, Industrial Energy Efficiency Potential Analysis, https://energy.gov/sites/prod/files/2017/04/f34/energy-savings-by-state-industrial-methodology.pdf</v>
      </c>
      <c r="U437" s="183">
        <f>INDEX('Policy Characteristics'!O:O,MATCH(PolicyLevers!$C437,'Policy Characteristics'!$C:$C,0))</f>
        <v>0</v>
      </c>
    </row>
    <row r="438" spans="1:21" s="191" customFormat="1" x14ac:dyDescent="0.25">
      <c r="A438" s="352" t="str">
        <f>INDEX('Policy Characteristics'!A:A,MATCH(PolicyLevers!$C438,'Policy Characteristics'!$C:$C,0))</f>
        <v>Industry</v>
      </c>
      <c r="B438" s="356" t="str">
        <f>INDEX('Policy Characteristics'!B:B,MATCH(PolicyLevers!$C438,'Policy Characteristics'!$C:$C,0))</f>
        <v>Industry Energy Efficiency Standards</v>
      </c>
      <c r="C438" s="191" t="str">
        <f t="shared" si="30"/>
        <v>Percentage Improvement in Eqpt Efficiency Standards above BAU</v>
      </c>
      <c r="D438" s="193" t="s">
        <v>2115</v>
      </c>
      <c r="E438" s="186" t="s">
        <v>812</v>
      </c>
      <c r="F438" s="183" t="s">
        <v>2152</v>
      </c>
      <c r="G438" s="186" t="s">
        <v>813</v>
      </c>
      <c r="H438" s="43">
        <v>992</v>
      </c>
      <c r="I438" s="358" t="s">
        <v>310</v>
      </c>
      <c r="J438" s="191" t="str">
        <f>INDEX('Policy Characteristics'!D:D,MATCH(PolicyLevers!$C438,'Policy Characteristics'!$C:$C,0))</f>
        <v>Industry Energy Efficiency Standards</v>
      </c>
      <c r="K438" s="199" t="str">
        <f>INDEX('Policy Characteristics'!E:E,MATCH(PolicyLevers!$C438,'Policy Characteristics'!$C:$C,0))</f>
        <v>indst efficiency standards</v>
      </c>
      <c r="L438" s="199">
        <f>INDEX('Policy Characteristics'!F:F,MATCH(PolicyLevers!$C438,'Policy Characteristics'!$C:$C,0))</f>
        <v>0</v>
      </c>
      <c r="M438" s="199">
        <f>INDEX('Policy Characteristics'!G:G,MATCH(PolicyLevers!$C438,'Policy Characteristics'!$C:$C,0))</f>
        <v>0.25</v>
      </c>
      <c r="N438" s="199">
        <f>INDEX('Policy Characteristics'!H:H,MATCH(PolicyLevers!$C438,'Policy Characteristics'!$C:$C,0))</f>
        <v>0.01</v>
      </c>
      <c r="O438" s="201" t="str">
        <f>INDEX('Policy Characteristics'!I:I,MATCH(PolicyLevers!$C438,'Policy Characteristics'!$C:$C,0))</f>
        <v>% reduction in energy use</v>
      </c>
      <c r="P438" s="201" t="str">
        <f>INDEX('Policy Characteristics'!J:J,MATCH(PolicyLevers!$C438,'Policy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8" s="201" t="str">
        <f>INDEX('Policy Characteristics'!K:K,MATCH(PolicyLevers!$C438,'Policy Characteristics'!$C:$C,0))</f>
        <v>industry-ag-main.html#eff-stds</v>
      </c>
      <c r="R438" s="201" t="str">
        <f>INDEX('Policy Characteristics'!L:L,MATCH(PolicyLevers!$C438,'Policy Characteristics'!$C:$C,0))</f>
        <v>industry-energy-efficiency-standards.html</v>
      </c>
      <c r="S438" s="221" t="str">
        <f>INDEX('Policy Characteristics'!M:M,MATCH(PolicyLevers!$C438,'Policy Characteristics'!$C:$C,0))</f>
        <v>U.S. DOE, 2016, Industrial Energy Efficiency Potential Analysis, https://energy.gov/sites/prod/files/2017/04/f34/energy-savings-by-state-industrial-methodology.pdf</v>
      </c>
      <c r="T438" s="201" t="str">
        <f>INDEX('Policy Characteristics'!N:N,MATCH(PolicyLevers!$C438,'Policy Characteristics'!$C:$C,0))</f>
        <v>U.S. DOE, 2016, Industrial Energy Efficiency Potential Analysis, https://energy.gov/sites/prod/files/2017/04/f34/energy-savings-by-state-industrial-methodology.pdf</v>
      </c>
      <c r="U438" s="183">
        <f>INDEX('Policy Characteristics'!O:O,MATCH(PolicyLevers!$C438,'Policy Characteristics'!$C:$C,0))</f>
        <v>0</v>
      </c>
    </row>
    <row r="439" spans="1:21" s="191" customFormat="1" x14ac:dyDescent="0.25">
      <c r="A439" s="352" t="str">
        <f>INDEX('Policy Characteristics'!A:A,MATCH(PolicyLevers!$C439,'Policy Characteristics'!$C:$C,0))</f>
        <v>Industry</v>
      </c>
      <c r="B439" s="356" t="str">
        <f>INDEX('Policy Characteristics'!B:B,MATCH(PolicyLevers!$C439,'Policy Characteristics'!$C:$C,0))</f>
        <v>Industry Energy Efficiency Standards</v>
      </c>
      <c r="C439" s="191" t="str">
        <f t="shared" si="30"/>
        <v>Percentage Improvement in Eqpt Efficiency Standards above BAU</v>
      </c>
      <c r="D439" s="193" t="s">
        <v>2115</v>
      </c>
      <c r="E439" s="186" t="s">
        <v>814</v>
      </c>
      <c r="F439" s="183" t="s">
        <v>2152</v>
      </c>
      <c r="G439" s="186" t="s">
        <v>815</v>
      </c>
      <c r="H439" s="43">
        <v>993</v>
      </c>
      <c r="I439" s="358" t="s">
        <v>332</v>
      </c>
      <c r="J439" s="191" t="str">
        <f>INDEX('Policy Characteristics'!D:D,MATCH(PolicyLevers!$C439,'Policy Characteristics'!$C:$C,0))</f>
        <v>Industry Energy Efficiency Standards</v>
      </c>
      <c r="K439" s="199" t="str">
        <f>INDEX('Policy Characteristics'!E:E,MATCH(PolicyLevers!$C439,'Policy Characteristics'!$C:$C,0))</f>
        <v>indst efficiency standards</v>
      </c>
      <c r="L439" s="199">
        <f>INDEX('Policy Characteristics'!F:F,MATCH(PolicyLevers!$C439,'Policy Characteristics'!$C:$C,0))</f>
        <v>0</v>
      </c>
      <c r="M439" s="199">
        <f>INDEX('Policy Characteristics'!G:G,MATCH(PolicyLevers!$C439,'Policy Characteristics'!$C:$C,0))</f>
        <v>0.25</v>
      </c>
      <c r="N439" s="199">
        <f>INDEX('Policy Characteristics'!H:H,MATCH(PolicyLevers!$C439,'Policy Characteristics'!$C:$C,0))</f>
        <v>0.01</v>
      </c>
      <c r="O439" s="201" t="str">
        <f>INDEX('Policy Characteristics'!I:I,MATCH(PolicyLevers!$C439,'Policy Characteristics'!$C:$C,0))</f>
        <v>% reduction in energy use</v>
      </c>
      <c r="P439" s="201" t="str">
        <f>INDEX('Policy Characteristics'!J:J,MATCH(PolicyLevers!$C439,'Policy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9" s="201" t="str">
        <f>INDEX('Policy Characteristics'!K:K,MATCH(PolicyLevers!$C439,'Policy Characteristics'!$C:$C,0))</f>
        <v>industry-ag-main.html#eff-stds</v>
      </c>
      <c r="R439" s="201" t="str">
        <f>INDEX('Policy Characteristics'!L:L,MATCH(PolicyLevers!$C439,'Policy Characteristics'!$C:$C,0))</f>
        <v>industry-energy-efficiency-standards.html</v>
      </c>
      <c r="S439" s="221" t="str">
        <f>INDEX('Policy Characteristics'!M:M,MATCH(PolicyLevers!$C439,'Policy Characteristics'!$C:$C,0))</f>
        <v>U.S. DOE, 2016, Industrial Energy Efficiency Potential Analysis, https://energy.gov/sites/prod/files/2017/04/f34/energy-savings-by-state-industrial-methodology.pdf</v>
      </c>
      <c r="T439" s="201" t="str">
        <f>INDEX('Policy Characteristics'!N:N,MATCH(PolicyLevers!$C439,'Policy Characteristics'!$C:$C,0))</f>
        <v>U.S. DOE, 2016, Industrial Energy Efficiency Potential Analysis, https://energy.gov/sites/prod/files/2017/04/f34/energy-savings-by-state-industrial-methodology.pdf</v>
      </c>
      <c r="U439" s="183">
        <f>INDEX('Policy Characteristics'!O:O,MATCH(PolicyLevers!$C439,'Policy Characteristics'!$C:$C,0))</f>
        <v>0</v>
      </c>
    </row>
    <row r="440" spans="1:21" s="191" customFormat="1" x14ac:dyDescent="0.25">
      <c r="A440" s="352" t="str">
        <f>INDEX('Policy Characteristics'!A:A,MATCH(PolicyLevers!$C440,'Policy Characteristics'!$C:$C,0))</f>
        <v>Industry</v>
      </c>
      <c r="B440" s="356" t="str">
        <f>INDEX('Policy Characteristics'!B:B,MATCH(PolicyLevers!$C440,'Policy Characteristics'!$C:$C,0))</f>
        <v>Industry Energy Efficiency Standards</v>
      </c>
      <c r="C440" s="191" t="str">
        <f t="shared" si="30"/>
        <v>Percentage Improvement in Eqpt Efficiency Standards above BAU</v>
      </c>
      <c r="D440" s="193" t="s">
        <v>2115</v>
      </c>
      <c r="E440" s="186" t="s">
        <v>816</v>
      </c>
      <c r="F440" s="183" t="s">
        <v>2152</v>
      </c>
      <c r="G440" s="186" t="s">
        <v>817</v>
      </c>
      <c r="H440" s="43">
        <v>994</v>
      </c>
      <c r="I440" s="358" t="s">
        <v>332</v>
      </c>
      <c r="J440" s="191" t="str">
        <f>INDEX('Policy Characteristics'!D:D,MATCH(PolicyLevers!$C440,'Policy Characteristics'!$C:$C,0))</f>
        <v>Industry Energy Efficiency Standards</v>
      </c>
      <c r="K440" s="199" t="str">
        <f>INDEX('Policy Characteristics'!E:E,MATCH(PolicyLevers!$C440,'Policy Characteristics'!$C:$C,0))</f>
        <v>indst efficiency standards</v>
      </c>
      <c r="L440" s="199">
        <f>INDEX('Policy Characteristics'!F:F,MATCH(PolicyLevers!$C440,'Policy Characteristics'!$C:$C,0))</f>
        <v>0</v>
      </c>
      <c r="M440" s="199">
        <f>INDEX('Policy Characteristics'!G:G,MATCH(PolicyLevers!$C440,'Policy Characteristics'!$C:$C,0))</f>
        <v>0.25</v>
      </c>
      <c r="N440" s="199">
        <f>INDEX('Policy Characteristics'!H:H,MATCH(PolicyLevers!$C440,'Policy Characteristics'!$C:$C,0))</f>
        <v>0.01</v>
      </c>
      <c r="O440" s="201" t="str">
        <f>INDEX('Policy Characteristics'!I:I,MATCH(PolicyLevers!$C440,'Policy Characteristics'!$C:$C,0))</f>
        <v>% reduction in energy use</v>
      </c>
      <c r="P440" s="201" t="str">
        <f>INDEX('Policy Characteristics'!J:J,MATCH(PolicyLevers!$C440,'Policy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0" s="201" t="str">
        <f>INDEX('Policy Characteristics'!K:K,MATCH(PolicyLevers!$C440,'Policy Characteristics'!$C:$C,0))</f>
        <v>industry-ag-main.html#eff-stds</v>
      </c>
      <c r="R440" s="201" t="str">
        <f>INDEX('Policy Characteristics'!L:L,MATCH(PolicyLevers!$C440,'Policy Characteristics'!$C:$C,0))</f>
        <v>industry-energy-efficiency-standards.html</v>
      </c>
      <c r="S440" s="221" t="str">
        <f>INDEX('Policy Characteristics'!M:M,MATCH(PolicyLevers!$C440,'Policy Characteristics'!$C:$C,0))</f>
        <v>U.S. DOE, 2016, Industrial Energy Efficiency Potential Analysis, https://energy.gov/sites/prod/files/2017/04/f34/energy-savings-by-state-industrial-methodology.pdf</v>
      </c>
      <c r="T440" s="201" t="str">
        <f>INDEX('Policy Characteristics'!N:N,MATCH(PolicyLevers!$C440,'Policy Characteristics'!$C:$C,0))</f>
        <v>U.S. DOE, 2016, Industrial Energy Efficiency Potential Analysis, https://energy.gov/sites/prod/files/2017/04/f34/energy-savings-by-state-industrial-methodology.pdf</v>
      </c>
      <c r="U440" s="183">
        <f>INDEX('Policy Characteristics'!O:O,MATCH(PolicyLevers!$C440,'Policy Characteristics'!$C:$C,0))</f>
        <v>0</v>
      </c>
    </row>
    <row r="441" spans="1:21" s="191" customFormat="1" x14ac:dyDescent="0.25">
      <c r="A441" s="352" t="str">
        <f>INDEX('Policy Characteristics'!A:A,MATCH(PolicyLevers!$C441,'Policy Characteristics'!$C:$C,0))</f>
        <v>Industry</v>
      </c>
      <c r="B441" s="356" t="str">
        <f>INDEX('Policy Characteristics'!B:B,MATCH(PolicyLevers!$C441,'Policy Characteristics'!$C:$C,0))</f>
        <v>Industry Energy Efficiency Standards</v>
      </c>
      <c r="C441" s="191" t="str">
        <f t="shared" si="30"/>
        <v>Percentage Improvement in Eqpt Efficiency Standards above BAU</v>
      </c>
      <c r="D441" s="193" t="s">
        <v>2115</v>
      </c>
      <c r="E441" s="186" t="s">
        <v>818</v>
      </c>
      <c r="F441" s="183" t="s">
        <v>2152</v>
      </c>
      <c r="G441" s="186" t="s">
        <v>819</v>
      </c>
      <c r="H441" s="43">
        <v>995</v>
      </c>
      <c r="I441" s="358" t="s">
        <v>310</v>
      </c>
      <c r="J441" s="191" t="str">
        <f>INDEX('Policy Characteristics'!D:D,MATCH(PolicyLevers!$C441,'Policy Characteristics'!$C:$C,0))</f>
        <v>Industry Energy Efficiency Standards</v>
      </c>
      <c r="K441" s="199" t="str">
        <f>INDEX('Policy Characteristics'!E:E,MATCH(PolicyLevers!$C441,'Policy Characteristics'!$C:$C,0))</f>
        <v>indst efficiency standards</v>
      </c>
      <c r="L441" s="199">
        <f>INDEX('Policy Characteristics'!F:F,MATCH(PolicyLevers!$C441,'Policy Characteristics'!$C:$C,0))</f>
        <v>0</v>
      </c>
      <c r="M441" s="199">
        <f>INDEX('Policy Characteristics'!G:G,MATCH(PolicyLevers!$C441,'Policy Characteristics'!$C:$C,0))</f>
        <v>0.25</v>
      </c>
      <c r="N441" s="199">
        <f>INDEX('Policy Characteristics'!H:H,MATCH(PolicyLevers!$C441,'Policy Characteristics'!$C:$C,0))</f>
        <v>0.01</v>
      </c>
      <c r="O441" s="201" t="str">
        <f>INDEX('Policy Characteristics'!I:I,MATCH(PolicyLevers!$C441,'Policy Characteristics'!$C:$C,0))</f>
        <v>% reduction in energy use</v>
      </c>
      <c r="P441" s="201" t="str">
        <f>INDEX('Policy Characteristics'!J:J,MATCH(PolicyLevers!$C441,'Policy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1" s="201" t="str">
        <f>INDEX('Policy Characteristics'!K:K,MATCH(PolicyLevers!$C441,'Policy Characteristics'!$C:$C,0))</f>
        <v>industry-ag-main.html#eff-stds</v>
      </c>
      <c r="R441" s="201" t="str">
        <f>INDEX('Policy Characteristics'!L:L,MATCH(PolicyLevers!$C441,'Policy Characteristics'!$C:$C,0))</f>
        <v>industry-energy-efficiency-standards.html</v>
      </c>
      <c r="S441" s="221" t="str">
        <f>INDEX('Policy Characteristics'!M:M,MATCH(PolicyLevers!$C441,'Policy Characteristics'!$C:$C,0))</f>
        <v>U.S. DOE, 2016, Industrial Energy Efficiency Potential Analysis, https://energy.gov/sites/prod/files/2017/04/f34/energy-savings-by-state-industrial-methodology.pdf</v>
      </c>
      <c r="T441" s="201" t="str">
        <f>INDEX('Policy Characteristics'!N:N,MATCH(PolicyLevers!$C441,'Policy Characteristics'!$C:$C,0))</f>
        <v>U.S. DOE, 2016, Industrial Energy Efficiency Potential Analysis, https://energy.gov/sites/prod/files/2017/04/f34/energy-savings-by-state-industrial-methodology.pdf</v>
      </c>
      <c r="U441" s="183">
        <f>INDEX('Policy Characteristics'!O:O,MATCH(PolicyLevers!$C441,'Policy Characteristics'!$C:$C,0))</f>
        <v>0</v>
      </c>
    </row>
    <row r="442" spans="1:21" s="191" customFormat="1" x14ac:dyDescent="0.25">
      <c r="A442" s="352" t="str">
        <f>INDEX('Policy Characteristics'!A:A,MATCH(PolicyLevers!$C442,'Policy Characteristics'!$C:$C,0))</f>
        <v>Industry</v>
      </c>
      <c r="B442" s="356" t="str">
        <f>INDEX('Policy Characteristics'!B:B,MATCH(PolicyLevers!$C442,'Policy Characteristics'!$C:$C,0))</f>
        <v>Industry Energy Efficiency Standards</v>
      </c>
      <c r="C442" s="191" t="str">
        <f t="shared" si="30"/>
        <v>Percentage Improvement in Eqpt Efficiency Standards above BAU</v>
      </c>
      <c r="D442" s="193" t="s">
        <v>2115</v>
      </c>
      <c r="E442" s="186" t="s">
        <v>820</v>
      </c>
      <c r="F442" s="183" t="s">
        <v>2152</v>
      </c>
      <c r="G442" s="186" t="s">
        <v>821</v>
      </c>
      <c r="H442" s="43">
        <v>996</v>
      </c>
      <c r="I442" s="358" t="s">
        <v>332</v>
      </c>
      <c r="J442" s="191" t="str">
        <f>INDEX('Policy Characteristics'!D:D,MATCH(PolicyLevers!$C442,'Policy Characteristics'!$C:$C,0))</f>
        <v>Industry Energy Efficiency Standards</v>
      </c>
      <c r="K442" s="199" t="str">
        <f>INDEX('Policy Characteristics'!E:E,MATCH(PolicyLevers!$C442,'Policy Characteristics'!$C:$C,0))</f>
        <v>indst efficiency standards</v>
      </c>
      <c r="L442" s="199">
        <f>INDEX('Policy Characteristics'!F:F,MATCH(PolicyLevers!$C442,'Policy Characteristics'!$C:$C,0))</f>
        <v>0</v>
      </c>
      <c r="M442" s="199">
        <f>INDEX('Policy Characteristics'!G:G,MATCH(PolicyLevers!$C442,'Policy Characteristics'!$C:$C,0))</f>
        <v>0.25</v>
      </c>
      <c r="N442" s="199">
        <f>INDEX('Policy Characteristics'!H:H,MATCH(PolicyLevers!$C442,'Policy Characteristics'!$C:$C,0))</f>
        <v>0.01</v>
      </c>
      <c r="O442" s="201" t="str">
        <f>INDEX('Policy Characteristics'!I:I,MATCH(PolicyLevers!$C442,'Policy Characteristics'!$C:$C,0))</f>
        <v>% reduction in energy use</v>
      </c>
      <c r="P442" s="201" t="str">
        <f>INDEX('Policy Characteristics'!J:J,MATCH(PolicyLevers!$C442,'Policy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2" s="201" t="str">
        <f>INDEX('Policy Characteristics'!K:K,MATCH(PolicyLevers!$C442,'Policy Characteristics'!$C:$C,0))</f>
        <v>industry-ag-main.html#eff-stds</v>
      </c>
      <c r="R442" s="201" t="str">
        <f>INDEX('Policy Characteristics'!L:L,MATCH(PolicyLevers!$C442,'Policy Characteristics'!$C:$C,0))</f>
        <v>industry-energy-efficiency-standards.html</v>
      </c>
      <c r="S442" s="221" t="str">
        <f>INDEX('Policy Characteristics'!M:M,MATCH(PolicyLevers!$C442,'Policy Characteristics'!$C:$C,0))</f>
        <v>U.S. DOE, 2016, Industrial Energy Efficiency Potential Analysis, https://energy.gov/sites/prod/files/2017/04/f34/energy-savings-by-state-industrial-methodology.pdf</v>
      </c>
      <c r="T442" s="201" t="str">
        <f>INDEX('Policy Characteristics'!N:N,MATCH(PolicyLevers!$C442,'Policy Characteristics'!$C:$C,0))</f>
        <v>U.S. DOE, 2016, Industrial Energy Efficiency Potential Analysis, https://energy.gov/sites/prod/files/2017/04/f34/energy-savings-by-state-industrial-methodology.pdf</v>
      </c>
      <c r="U442" s="183">
        <f>INDEX('Policy Characteristics'!O:O,MATCH(PolicyLevers!$C442,'Policy Characteristics'!$C:$C,0))</f>
        <v>0</v>
      </c>
    </row>
    <row r="443" spans="1:21" s="191" customFormat="1" x14ac:dyDescent="0.25">
      <c r="A443" s="352" t="str">
        <f>INDEX('Policy Characteristics'!A:A,MATCH(PolicyLevers!$C443,'Policy Characteristics'!$C:$C,0))</f>
        <v>Industry</v>
      </c>
      <c r="B443" s="356" t="str">
        <f>INDEX('Policy Characteristics'!B:B,MATCH(PolicyLevers!$C443,'Policy Characteristics'!$C:$C,0))</f>
        <v>Industry Energy Efficiency Standards</v>
      </c>
      <c r="C443" s="191" t="str">
        <f t="shared" si="30"/>
        <v>Percentage Improvement in Eqpt Efficiency Standards above BAU</v>
      </c>
      <c r="D443" s="193" t="s">
        <v>2115</v>
      </c>
      <c r="E443" s="186" t="s">
        <v>822</v>
      </c>
      <c r="F443" s="183" t="s">
        <v>2152</v>
      </c>
      <c r="G443" s="186" t="s">
        <v>823</v>
      </c>
      <c r="H443" s="43">
        <v>997</v>
      </c>
      <c r="I443" s="358" t="s">
        <v>332</v>
      </c>
      <c r="J443" s="191" t="str">
        <f>INDEX('Policy Characteristics'!D:D,MATCH(PolicyLevers!$C443,'Policy Characteristics'!$C:$C,0))</f>
        <v>Industry Energy Efficiency Standards</v>
      </c>
      <c r="K443" s="199" t="str">
        <f>INDEX('Policy Characteristics'!E:E,MATCH(PolicyLevers!$C443,'Policy Characteristics'!$C:$C,0))</f>
        <v>indst efficiency standards</v>
      </c>
      <c r="L443" s="199">
        <f>INDEX('Policy Characteristics'!F:F,MATCH(PolicyLevers!$C443,'Policy Characteristics'!$C:$C,0))</f>
        <v>0</v>
      </c>
      <c r="M443" s="199">
        <f>INDEX('Policy Characteristics'!G:G,MATCH(PolicyLevers!$C443,'Policy Characteristics'!$C:$C,0))</f>
        <v>0.25</v>
      </c>
      <c r="N443" s="199">
        <f>INDEX('Policy Characteristics'!H:H,MATCH(PolicyLevers!$C443,'Policy Characteristics'!$C:$C,0))</f>
        <v>0.01</v>
      </c>
      <c r="O443" s="201" t="str">
        <f>INDEX('Policy Characteristics'!I:I,MATCH(PolicyLevers!$C443,'Policy Characteristics'!$C:$C,0))</f>
        <v>% reduction in energy use</v>
      </c>
      <c r="P443" s="201" t="str">
        <f>INDEX('Policy Characteristics'!J:J,MATCH(PolicyLevers!$C443,'Policy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3" s="201" t="str">
        <f>INDEX('Policy Characteristics'!K:K,MATCH(PolicyLevers!$C443,'Policy Characteristics'!$C:$C,0))</f>
        <v>industry-ag-main.html#eff-stds</v>
      </c>
      <c r="R443" s="201" t="str">
        <f>INDEX('Policy Characteristics'!L:L,MATCH(PolicyLevers!$C443,'Policy Characteristics'!$C:$C,0))</f>
        <v>industry-energy-efficiency-standards.html</v>
      </c>
      <c r="S443" s="221" t="str">
        <f>INDEX('Policy Characteristics'!M:M,MATCH(PolicyLevers!$C443,'Policy Characteristics'!$C:$C,0))</f>
        <v>U.S. DOE, 2016, Industrial Energy Efficiency Potential Analysis, https://energy.gov/sites/prod/files/2017/04/f34/energy-savings-by-state-industrial-methodology.pdf</v>
      </c>
      <c r="T443" s="201" t="str">
        <f>INDEX('Policy Characteristics'!N:N,MATCH(PolicyLevers!$C443,'Policy Characteristics'!$C:$C,0))</f>
        <v>U.S. DOE, 2016, Industrial Energy Efficiency Potential Analysis, https://energy.gov/sites/prod/files/2017/04/f34/energy-savings-by-state-industrial-methodology.pdf</v>
      </c>
      <c r="U443" s="183">
        <f>INDEX('Policy Characteristics'!O:O,MATCH(PolicyLevers!$C443,'Policy Characteristics'!$C:$C,0))</f>
        <v>0</v>
      </c>
    </row>
    <row r="444" spans="1:21" s="191" customFormat="1" x14ac:dyDescent="0.25">
      <c r="A444" s="352" t="str">
        <f>INDEX('Policy Characteristics'!A:A,MATCH(PolicyLevers!$C444,'Policy Characteristics'!$C:$C,0))</f>
        <v>Industry</v>
      </c>
      <c r="B444" s="356" t="str">
        <f>INDEX('Policy Characteristics'!B:B,MATCH(PolicyLevers!$C444,'Policy Characteristics'!$C:$C,0))</f>
        <v>Industry Energy Efficiency Standards</v>
      </c>
      <c r="C444" s="191" t="str">
        <f t="shared" si="30"/>
        <v>Percentage Improvement in Eqpt Efficiency Standards above BAU</v>
      </c>
      <c r="D444" s="193" t="s">
        <v>2113</v>
      </c>
      <c r="E444" s="186" t="s">
        <v>799</v>
      </c>
      <c r="F444" s="183" t="s">
        <v>2151</v>
      </c>
      <c r="G444" s="186" t="s">
        <v>800</v>
      </c>
      <c r="H444" s="43">
        <v>998</v>
      </c>
      <c r="I444" s="358" t="s">
        <v>310</v>
      </c>
      <c r="J444" s="191" t="str">
        <f>INDEX('Policy Characteristics'!D:D,MATCH(PolicyLevers!$C444,'Policy Characteristics'!$C:$C,0))</f>
        <v>Industry Energy Efficiency Standards</v>
      </c>
      <c r="K444" s="199" t="str">
        <f>INDEX('Policy Characteristics'!E:E,MATCH(PolicyLevers!$C444,'Policy Characteristics'!$C:$C,0))</f>
        <v>indst efficiency standards</v>
      </c>
      <c r="L444" s="199">
        <f>INDEX('Policy Characteristics'!F:F,MATCH(PolicyLevers!$C444,'Policy Characteristics'!$C:$C,0))</f>
        <v>0</v>
      </c>
      <c r="M444" s="199">
        <f>INDEX('Policy Characteristics'!G:G,MATCH(PolicyLevers!$C444,'Policy Characteristics'!$C:$C,0))</f>
        <v>0.25</v>
      </c>
      <c r="N444" s="199">
        <f>INDEX('Policy Characteristics'!H:H,MATCH(PolicyLevers!$C444,'Policy Characteristics'!$C:$C,0))</f>
        <v>0.01</v>
      </c>
      <c r="O444" s="201" t="str">
        <f>INDEX('Policy Characteristics'!I:I,MATCH(PolicyLevers!$C444,'Policy Characteristics'!$C:$C,0))</f>
        <v>% reduction in energy use</v>
      </c>
      <c r="P444" s="201" t="str">
        <f>INDEX('Policy Characteristics'!J:J,MATCH(PolicyLevers!$C444,'Policy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4" s="201" t="str">
        <f>INDEX('Policy Characteristics'!K:K,MATCH(PolicyLevers!$C444,'Policy Characteristics'!$C:$C,0))</f>
        <v>industry-ag-main.html#eff-stds</v>
      </c>
      <c r="R444" s="201" t="str">
        <f>INDEX('Policy Characteristics'!L:L,MATCH(PolicyLevers!$C444,'Policy Characteristics'!$C:$C,0))</f>
        <v>industry-energy-efficiency-standards.html</v>
      </c>
      <c r="S444" s="221" t="str">
        <f>INDEX('Policy Characteristics'!M:M,MATCH(PolicyLevers!$C444,'Policy Characteristics'!$C:$C,0))</f>
        <v>U.S. DOE, 2016, Industrial Energy Efficiency Potential Analysis, https://energy.gov/sites/prod/files/2017/04/f34/energy-savings-by-state-industrial-methodology.pdf</v>
      </c>
      <c r="T444" s="201" t="str">
        <f>INDEX('Policy Characteristics'!N:N,MATCH(PolicyLevers!$C444,'Policy Characteristics'!$C:$C,0))</f>
        <v>U.S. DOE, 2016, Industrial Energy Efficiency Potential Analysis, https://energy.gov/sites/prod/files/2017/04/f34/energy-savings-by-state-industrial-methodology.pdf</v>
      </c>
      <c r="U444" s="183">
        <f>INDEX('Policy Characteristics'!O:O,MATCH(PolicyLevers!$C444,'Policy Characteristics'!$C:$C,0))</f>
        <v>0</v>
      </c>
    </row>
    <row r="445" spans="1:21" s="191" customFormat="1" x14ac:dyDescent="0.25">
      <c r="A445" s="352" t="str">
        <f>INDEX('Policy Characteristics'!A:A,MATCH(PolicyLevers!$C445,'Policy Characteristics'!$C:$C,0))</f>
        <v>Industry</v>
      </c>
      <c r="B445" s="356" t="str">
        <f>INDEX('Policy Characteristics'!B:B,MATCH(PolicyLevers!$C445,'Policy Characteristics'!$C:$C,0))</f>
        <v>Industry Energy Efficiency Standards</v>
      </c>
      <c r="C445" s="191" t="str">
        <f t="shared" si="30"/>
        <v>Percentage Improvement in Eqpt Efficiency Standards above BAU</v>
      </c>
      <c r="D445" s="193" t="s">
        <v>2113</v>
      </c>
      <c r="E445" s="186" t="s">
        <v>806</v>
      </c>
      <c r="F445" s="183" t="s">
        <v>2151</v>
      </c>
      <c r="G445" s="186" t="s">
        <v>807</v>
      </c>
      <c r="H445" s="43">
        <v>999</v>
      </c>
      <c r="I445" s="358" t="s">
        <v>310</v>
      </c>
      <c r="J445" s="191" t="str">
        <f>INDEX('Policy Characteristics'!D:D,MATCH(PolicyLevers!$C445,'Policy Characteristics'!$C:$C,0))</f>
        <v>Industry Energy Efficiency Standards</v>
      </c>
      <c r="K445" s="199" t="str">
        <f>INDEX('Policy Characteristics'!E:E,MATCH(PolicyLevers!$C445,'Policy Characteristics'!$C:$C,0))</f>
        <v>indst efficiency standards</v>
      </c>
      <c r="L445" s="199">
        <f>INDEX('Policy Characteristics'!F:F,MATCH(PolicyLevers!$C445,'Policy Characteristics'!$C:$C,0))</f>
        <v>0</v>
      </c>
      <c r="M445" s="199">
        <f>INDEX('Policy Characteristics'!G:G,MATCH(PolicyLevers!$C445,'Policy Characteristics'!$C:$C,0))</f>
        <v>0.25</v>
      </c>
      <c r="N445" s="199">
        <f>INDEX('Policy Characteristics'!H:H,MATCH(PolicyLevers!$C445,'Policy Characteristics'!$C:$C,0))</f>
        <v>0.01</v>
      </c>
      <c r="O445" s="201" t="str">
        <f>INDEX('Policy Characteristics'!I:I,MATCH(PolicyLevers!$C445,'Policy Characteristics'!$C:$C,0))</f>
        <v>% reduction in energy use</v>
      </c>
      <c r="P445" s="201" t="str">
        <f>INDEX('Policy Characteristics'!J:J,MATCH(PolicyLevers!$C445,'Policy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5" s="201" t="str">
        <f>INDEX('Policy Characteristics'!K:K,MATCH(PolicyLevers!$C445,'Policy Characteristics'!$C:$C,0))</f>
        <v>industry-ag-main.html#eff-stds</v>
      </c>
      <c r="R445" s="201" t="str">
        <f>INDEX('Policy Characteristics'!L:L,MATCH(PolicyLevers!$C445,'Policy Characteristics'!$C:$C,0))</f>
        <v>industry-energy-efficiency-standards.html</v>
      </c>
      <c r="S445" s="221" t="str">
        <f>INDEX('Policy Characteristics'!M:M,MATCH(PolicyLevers!$C445,'Policy Characteristics'!$C:$C,0))</f>
        <v>U.S. DOE, 2016, Industrial Energy Efficiency Potential Analysis, https://energy.gov/sites/prod/files/2017/04/f34/energy-savings-by-state-industrial-methodology.pdf</v>
      </c>
      <c r="T445" s="201" t="str">
        <f>INDEX('Policy Characteristics'!N:N,MATCH(PolicyLevers!$C445,'Policy Characteristics'!$C:$C,0))</f>
        <v>U.S. DOE, 2016, Industrial Energy Efficiency Potential Analysis, https://energy.gov/sites/prod/files/2017/04/f34/energy-savings-by-state-industrial-methodology.pdf</v>
      </c>
      <c r="U445" s="183">
        <f>INDEX('Policy Characteristics'!O:O,MATCH(PolicyLevers!$C445,'Policy Characteristics'!$C:$C,0))</f>
        <v>0</v>
      </c>
    </row>
    <row r="446" spans="1:21" s="191" customFormat="1" x14ac:dyDescent="0.25">
      <c r="A446" s="352" t="str">
        <f>INDEX('Policy Characteristics'!A:A,MATCH(PolicyLevers!$C446,'Policy Characteristics'!$C:$C,0))</f>
        <v>Industry</v>
      </c>
      <c r="B446" s="356" t="str">
        <f>INDEX('Policy Characteristics'!B:B,MATCH(PolicyLevers!$C446,'Policy Characteristics'!$C:$C,0))</f>
        <v>Industry Energy Efficiency Standards</v>
      </c>
      <c r="C446" s="191" t="str">
        <f t="shared" si="30"/>
        <v>Percentage Improvement in Eqpt Efficiency Standards above BAU</v>
      </c>
      <c r="D446" s="193" t="s">
        <v>2113</v>
      </c>
      <c r="E446" s="186" t="s">
        <v>808</v>
      </c>
      <c r="F446" s="183" t="s">
        <v>2151</v>
      </c>
      <c r="G446" s="186" t="s">
        <v>809</v>
      </c>
      <c r="H446" s="43">
        <v>1000</v>
      </c>
      <c r="I446" s="358" t="s">
        <v>310</v>
      </c>
      <c r="J446" s="191" t="str">
        <f>INDEX('Policy Characteristics'!D:D,MATCH(PolicyLevers!$C446,'Policy Characteristics'!$C:$C,0))</f>
        <v>Industry Energy Efficiency Standards</v>
      </c>
      <c r="K446" s="199" t="str">
        <f>INDEX('Policy Characteristics'!E:E,MATCH(PolicyLevers!$C446,'Policy Characteristics'!$C:$C,0))</f>
        <v>indst efficiency standards</v>
      </c>
      <c r="L446" s="199">
        <f>INDEX('Policy Characteristics'!F:F,MATCH(PolicyLevers!$C446,'Policy Characteristics'!$C:$C,0))</f>
        <v>0</v>
      </c>
      <c r="M446" s="199">
        <f>INDEX('Policy Characteristics'!G:G,MATCH(PolicyLevers!$C446,'Policy Characteristics'!$C:$C,0))</f>
        <v>0.25</v>
      </c>
      <c r="N446" s="199">
        <f>INDEX('Policy Characteristics'!H:H,MATCH(PolicyLevers!$C446,'Policy Characteristics'!$C:$C,0))</f>
        <v>0.01</v>
      </c>
      <c r="O446" s="201" t="str">
        <f>INDEX('Policy Characteristics'!I:I,MATCH(PolicyLevers!$C446,'Policy Characteristics'!$C:$C,0))</f>
        <v>% reduction in energy use</v>
      </c>
      <c r="P446" s="201" t="str">
        <f>INDEX('Policy Characteristics'!J:J,MATCH(PolicyLevers!$C446,'Policy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6" s="201" t="str">
        <f>INDEX('Policy Characteristics'!K:K,MATCH(PolicyLevers!$C446,'Policy Characteristics'!$C:$C,0))</f>
        <v>industry-ag-main.html#eff-stds</v>
      </c>
      <c r="R446" s="201" t="str">
        <f>INDEX('Policy Characteristics'!L:L,MATCH(PolicyLevers!$C446,'Policy Characteristics'!$C:$C,0))</f>
        <v>industry-energy-efficiency-standards.html</v>
      </c>
      <c r="S446" s="221" t="str">
        <f>INDEX('Policy Characteristics'!M:M,MATCH(PolicyLevers!$C446,'Policy Characteristics'!$C:$C,0))</f>
        <v>U.S. DOE, 2016, Industrial Energy Efficiency Potential Analysis, https://energy.gov/sites/prod/files/2017/04/f34/energy-savings-by-state-industrial-methodology.pdf</v>
      </c>
      <c r="T446" s="201" t="str">
        <f>INDEX('Policy Characteristics'!N:N,MATCH(PolicyLevers!$C446,'Policy Characteristics'!$C:$C,0))</f>
        <v>U.S. DOE, 2016, Industrial Energy Efficiency Potential Analysis, https://energy.gov/sites/prod/files/2017/04/f34/energy-savings-by-state-industrial-methodology.pdf</v>
      </c>
      <c r="U446" s="183">
        <f>INDEX('Policy Characteristics'!O:O,MATCH(PolicyLevers!$C446,'Policy Characteristics'!$C:$C,0))</f>
        <v>0</v>
      </c>
    </row>
    <row r="447" spans="1:21" s="191" customFormat="1" x14ac:dyDescent="0.25">
      <c r="A447" s="352" t="str">
        <f>INDEX('Policy Characteristics'!A:A,MATCH(PolicyLevers!$C447,'Policy Characteristics'!$C:$C,0))</f>
        <v>Industry</v>
      </c>
      <c r="B447" s="356" t="str">
        <f>INDEX('Policy Characteristics'!B:B,MATCH(PolicyLevers!$C447,'Policy Characteristics'!$C:$C,0))</f>
        <v>Industry Energy Efficiency Standards</v>
      </c>
      <c r="C447" s="191" t="str">
        <f t="shared" si="30"/>
        <v>Percentage Improvement in Eqpt Efficiency Standards above BAU</v>
      </c>
      <c r="D447" s="193" t="s">
        <v>2113</v>
      </c>
      <c r="E447" s="186" t="s">
        <v>810</v>
      </c>
      <c r="F447" s="183" t="s">
        <v>2151</v>
      </c>
      <c r="G447" s="186" t="s">
        <v>811</v>
      </c>
      <c r="H447" s="43">
        <v>1001</v>
      </c>
      <c r="I447" s="358" t="s">
        <v>332</v>
      </c>
      <c r="J447" s="191" t="str">
        <f>INDEX('Policy Characteristics'!D:D,MATCH(PolicyLevers!$C447,'Policy Characteristics'!$C:$C,0))</f>
        <v>Industry Energy Efficiency Standards</v>
      </c>
      <c r="K447" s="199" t="str">
        <f>INDEX('Policy Characteristics'!E:E,MATCH(PolicyLevers!$C447,'Policy Characteristics'!$C:$C,0))</f>
        <v>indst efficiency standards</v>
      </c>
      <c r="L447" s="199">
        <f>INDEX('Policy Characteristics'!F:F,MATCH(PolicyLevers!$C447,'Policy Characteristics'!$C:$C,0))</f>
        <v>0</v>
      </c>
      <c r="M447" s="199">
        <f>INDEX('Policy Characteristics'!G:G,MATCH(PolicyLevers!$C447,'Policy Characteristics'!$C:$C,0))</f>
        <v>0.25</v>
      </c>
      <c r="N447" s="199">
        <f>INDEX('Policy Characteristics'!H:H,MATCH(PolicyLevers!$C447,'Policy Characteristics'!$C:$C,0))</f>
        <v>0.01</v>
      </c>
      <c r="O447" s="201" t="str">
        <f>INDEX('Policy Characteristics'!I:I,MATCH(PolicyLevers!$C447,'Policy Characteristics'!$C:$C,0))</f>
        <v>% reduction in energy use</v>
      </c>
      <c r="P447" s="201" t="str">
        <f>INDEX('Policy Characteristics'!J:J,MATCH(PolicyLevers!$C447,'Policy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7" s="201" t="str">
        <f>INDEX('Policy Characteristics'!K:K,MATCH(PolicyLevers!$C447,'Policy Characteristics'!$C:$C,0))</f>
        <v>industry-ag-main.html#eff-stds</v>
      </c>
      <c r="R447" s="201" t="str">
        <f>INDEX('Policy Characteristics'!L:L,MATCH(PolicyLevers!$C447,'Policy Characteristics'!$C:$C,0))</f>
        <v>industry-energy-efficiency-standards.html</v>
      </c>
      <c r="S447" s="221" t="str">
        <f>INDEX('Policy Characteristics'!M:M,MATCH(PolicyLevers!$C447,'Policy Characteristics'!$C:$C,0))</f>
        <v>U.S. DOE, 2016, Industrial Energy Efficiency Potential Analysis, https://energy.gov/sites/prod/files/2017/04/f34/energy-savings-by-state-industrial-methodology.pdf</v>
      </c>
      <c r="T447" s="201" t="str">
        <f>INDEX('Policy Characteristics'!N:N,MATCH(PolicyLevers!$C447,'Policy Characteristics'!$C:$C,0))</f>
        <v>U.S. DOE, 2016, Industrial Energy Efficiency Potential Analysis, https://energy.gov/sites/prod/files/2017/04/f34/energy-savings-by-state-industrial-methodology.pdf</v>
      </c>
      <c r="U447" s="183">
        <f>INDEX('Policy Characteristics'!O:O,MATCH(PolicyLevers!$C447,'Policy Characteristics'!$C:$C,0))</f>
        <v>0</v>
      </c>
    </row>
    <row r="448" spans="1:21" s="191" customFormat="1" x14ac:dyDescent="0.25">
      <c r="A448" s="352" t="str">
        <f>INDEX('Policy Characteristics'!A:A,MATCH(PolicyLevers!$C448,'Policy Characteristics'!$C:$C,0))</f>
        <v>Industry</v>
      </c>
      <c r="B448" s="356" t="str">
        <f>INDEX('Policy Characteristics'!B:B,MATCH(PolicyLevers!$C448,'Policy Characteristics'!$C:$C,0))</f>
        <v>Industry Energy Efficiency Standards</v>
      </c>
      <c r="C448" s="191" t="str">
        <f t="shared" si="30"/>
        <v>Percentage Improvement in Eqpt Efficiency Standards above BAU</v>
      </c>
      <c r="D448" s="193" t="s">
        <v>2113</v>
      </c>
      <c r="E448" s="186" t="s">
        <v>812</v>
      </c>
      <c r="F448" s="183" t="s">
        <v>2151</v>
      </c>
      <c r="G448" s="186" t="s">
        <v>813</v>
      </c>
      <c r="H448" s="43">
        <v>1002</v>
      </c>
      <c r="I448" s="358" t="s">
        <v>310</v>
      </c>
      <c r="J448" s="191" t="str">
        <f>INDEX('Policy Characteristics'!D:D,MATCH(PolicyLevers!$C448,'Policy Characteristics'!$C:$C,0))</f>
        <v>Industry Energy Efficiency Standards</v>
      </c>
      <c r="K448" s="199" t="str">
        <f>INDEX('Policy Characteristics'!E:E,MATCH(PolicyLevers!$C448,'Policy Characteristics'!$C:$C,0))</f>
        <v>indst efficiency standards</v>
      </c>
      <c r="L448" s="199">
        <f>INDEX('Policy Characteristics'!F:F,MATCH(PolicyLevers!$C448,'Policy Characteristics'!$C:$C,0))</f>
        <v>0</v>
      </c>
      <c r="M448" s="199">
        <f>INDEX('Policy Characteristics'!G:G,MATCH(PolicyLevers!$C448,'Policy Characteristics'!$C:$C,0))</f>
        <v>0.25</v>
      </c>
      <c r="N448" s="199">
        <f>INDEX('Policy Characteristics'!H:H,MATCH(PolicyLevers!$C448,'Policy Characteristics'!$C:$C,0))</f>
        <v>0.01</v>
      </c>
      <c r="O448" s="201" t="str">
        <f>INDEX('Policy Characteristics'!I:I,MATCH(PolicyLevers!$C448,'Policy Characteristics'!$C:$C,0))</f>
        <v>% reduction in energy use</v>
      </c>
      <c r="P448" s="201" t="str">
        <f>INDEX('Policy Characteristics'!J:J,MATCH(PolicyLevers!$C448,'Policy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8" s="201" t="str">
        <f>INDEX('Policy Characteristics'!K:K,MATCH(PolicyLevers!$C448,'Policy Characteristics'!$C:$C,0))</f>
        <v>industry-ag-main.html#eff-stds</v>
      </c>
      <c r="R448" s="201" t="str">
        <f>INDEX('Policy Characteristics'!L:L,MATCH(PolicyLevers!$C448,'Policy Characteristics'!$C:$C,0))</f>
        <v>industry-energy-efficiency-standards.html</v>
      </c>
      <c r="S448" s="221" t="str">
        <f>INDEX('Policy Characteristics'!M:M,MATCH(PolicyLevers!$C448,'Policy Characteristics'!$C:$C,0))</f>
        <v>U.S. DOE, 2016, Industrial Energy Efficiency Potential Analysis, https://energy.gov/sites/prod/files/2017/04/f34/energy-savings-by-state-industrial-methodology.pdf</v>
      </c>
      <c r="T448" s="201" t="str">
        <f>INDEX('Policy Characteristics'!N:N,MATCH(PolicyLevers!$C448,'Policy Characteristics'!$C:$C,0))</f>
        <v>U.S. DOE, 2016, Industrial Energy Efficiency Potential Analysis, https://energy.gov/sites/prod/files/2017/04/f34/energy-savings-by-state-industrial-methodology.pdf</v>
      </c>
      <c r="U448" s="183">
        <f>INDEX('Policy Characteristics'!O:O,MATCH(PolicyLevers!$C448,'Policy Characteristics'!$C:$C,0))</f>
        <v>0</v>
      </c>
    </row>
    <row r="449" spans="1:21" s="191" customFormat="1" x14ac:dyDescent="0.25">
      <c r="A449" s="352" t="str">
        <f>INDEX('Policy Characteristics'!A:A,MATCH(PolicyLevers!$C449,'Policy Characteristics'!$C:$C,0))</f>
        <v>Industry</v>
      </c>
      <c r="B449" s="356" t="str">
        <f>INDEX('Policy Characteristics'!B:B,MATCH(PolicyLevers!$C449,'Policy Characteristics'!$C:$C,0))</f>
        <v>Industry Energy Efficiency Standards</v>
      </c>
      <c r="C449" s="191" t="str">
        <f t="shared" si="30"/>
        <v>Percentage Improvement in Eqpt Efficiency Standards above BAU</v>
      </c>
      <c r="D449" s="193" t="s">
        <v>2113</v>
      </c>
      <c r="E449" s="186" t="s">
        <v>814</v>
      </c>
      <c r="F449" s="183" t="s">
        <v>2151</v>
      </c>
      <c r="G449" s="186" t="s">
        <v>815</v>
      </c>
      <c r="H449" s="43">
        <v>1003</v>
      </c>
      <c r="I449" s="358" t="s">
        <v>332</v>
      </c>
      <c r="J449" s="191" t="str">
        <f>INDEX('Policy Characteristics'!D:D,MATCH(PolicyLevers!$C449,'Policy Characteristics'!$C:$C,0))</f>
        <v>Industry Energy Efficiency Standards</v>
      </c>
      <c r="K449" s="199" t="str">
        <f>INDEX('Policy Characteristics'!E:E,MATCH(PolicyLevers!$C449,'Policy Characteristics'!$C:$C,0))</f>
        <v>indst efficiency standards</v>
      </c>
      <c r="L449" s="199">
        <f>INDEX('Policy Characteristics'!F:F,MATCH(PolicyLevers!$C449,'Policy Characteristics'!$C:$C,0))</f>
        <v>0</v>
      </c>
      <c r="M449" s="199">
        <f>INDEX('Policy Characteristics'!G:G,MATCH(PolicyLevers!$C449,'Policy Characteristics'!$C:$C,0))</f>
        <v>0.25</v>
      </c>
      <c r="N449" s="199">
        <f>INDEX('Policy Characteristics'!H:H,MATCH(PolicyLevers!$C449,'Policy Characteristics'!$C:$C,0))</f>
        <v>0.01</v>
      </c>
      <c r="O449" s="201" t="str">
        <f>INDEX('Policy Characteristics'!I:I,MATCH(PolicyLevers!$C449,'Policy Characteristics'!$C:$C,0))</f>
        <v>% reduction in energy use</v>
      </c>
      <c r="P449" s="201" t="str">
        <f>INDEX('Policy Characteristics'!J:J,MATCH(PolicyLevers!$C449,'Policy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9" s="201" t="str">
        <f>INDEX('Policy Characteristics'!K:K,MATCH(PolicyLevers!$C449,'Policy Characteristics'!$C:$C,0))</f>
        <v>industry-ag-main.html#eff-stds</v>
      </c>
      <c r="R449" s="201" t="str">
        <f>INDEX('Policy Characteristics'!L:L,MATCH(PolicyLevers!$C449,'Policy Characteristics'!$C:$C,0))</f>
        <v>industry-energy-efficiency-standards.html</v>
      </c>
      <c r="S449" s="221" t="str">
        <f>INDEX('Policy Characteristics'!M:M,MATCH(PolicyLevers!$C449,'Policy Characteristics'!$C:$C,0))</f>
        <v>U.S. DOE, 2016, Industrial Energy Efficiency Potential Analysis, https://energy.gov/sites/prod/files/2017/04/f34/energy-savings-by-state-industrial-methodology.pdf</v>
      </c>
      <c r="T449" s="201" t="str">
        <f>INDEX('Policy Characteristics'!N:N,MATCH(PolicyLevers!$C449,'Policy Characteristics'!$C:$C,0))</f>
        <v>U.S. DOE, 2016, Industrial Energy Efficiency Potential Analysis, https://energy.gov/sites/prod/files/2017/04/f34/energy-savings-by-state-industrial-methodology.pdf</v>
      </c>
      <c r="U449" s="183">
        <f>INDEX('Policy Characteristics'!O:O,MATCH(PolicyLevers!$C449,'Policy Characteristics'!$C:$C,0))</f>
        <v>0</v>
      </c>
    </row>
    <row r="450" spans="1:21" s="191" customFormat="1" x14ac:dyDescent="0.25">
      <c r="A450" s="352" t="str">
        <f>INDEX('Policy Characteristics'!A:A,MATCH(PolicyLevers!$C450,'Policy Characteristics'!$C:$C,0))</f>
        <v>Industry</v>
      </c>
      <c r="B450" s="356" t="str">
        <f>INDEX('Policy Characteristics'!B:B,MATCH(PolicyLevers!$C450,'Policy Characteristics'!$C:$C,0))</f>
        <v>Industry Energy Efficiency Standards</v>
      </c>
      <c r="C450" s="191" t="str">
        <f t="shared" si="30"/>
        <v>Percentage Improvement in Eqpt Efficiency Standards above BAU</v>
      </c>
      <c r="D450" s="193" t="s">
        <v>2113</v>
      </c>
      <c r="E450" s="186" t="s">
        <v>816</v>
      </c>
      <c r="F450" s="183" t="s">
        <v>2151</v>
      </c>
      <c r="G450" s="186" t="s">
        <v>817</v>
      </c>
      <c r="H450" s="43">
        <v>1004</v>
      </c>
      <c r="I450" s="358" t="s">
        <v>332</v>
      </c>
      <c r="J450" s="191" t="str">
        <f>INDEX('Policy Characteristics'!D:D,MATCH(PolicyLevers!$C450,'Policy Characteristics'!$C:$C,0))</f>
        <v>Industry Energy Efficiency Standards</v>
      </c>
      <c r="K450" s="199" t="str">
        <f>INDEX('Policy Characteristics'!E:E,MATCH(PolicyLevers!$C450,'Policy Characteristics'!$C:$C,0))</f>
        <v>indst efficiency standards</v>
      </c>
      <c r="L450" s="199">
        <f>INDEX('Policy Characteristics'!F:F,MATCH(PolicyLevers!$C450,'Policy Characteristics'!$C:$C,0))</f>
        <v>0</v>
      </c>
      <c r="M450" s="199">
        <f>INDEX('Policy Characteristics'!G:G,MATCH(PolicyLevers!$C450,'Policy Characteristics'!$C:$C,0))</f>
        <v>0.25</v>
      </c>
      <c r="N450" s="199">
        <f>INDEX('Policy Characteristics'!H:H,MATCH(PolicyLevers!$C450,'Policy Characteristics'!$C:$C,0))</f>
        <v>0.01</v>
      </c>
      <c r="O450" s="201" t="str">
        <f>INDEX('Policy Characteristics'!I:I,MATCH(PolicyLevers!$C450,'Policy Characteristics'!$C:$C,0))</f>
        <v>% reduction in energy use</v>
      </c>
      <c r="P450" s="201" t="str">
        <f>INDEX('Policy Characteristics'!J:J,MATCH(PolicyLevers!$C450,'Policy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0" s="201" t="str">
        <f>INDEX('Policy Characteristics'!K:K,MATCH(PolicyLevers!$C450,'Policy Characteristics'!$C:$C,0))</f>
        <v>industry-ag-main.html#eff-stds</v>
      </c>
      <c r="R450" s="201" t="str">
        <f>INDEX('Policy Characteristics'!L:L,MATCH(PolicyLevers!$C450,'Policy Characteristics'!$C:$C,0))</f>
        <v>industry-energy-efficiency-standards.html</v>
      </c>
      <c r="S450" s="221" t="str">
        <f>INDEX('Policy Characteristics'!M:M,MATCH(PolicyLevers!$C450,'Policy Characteristics'!$C:$C,0))</f>
        <v>U.S. DOE, 2016, Industrial Energy Efficiency Potential Analysis, https://energy.gov/sites/prod/files/2017/04/f34/energy-savings-by-state-industrial-methodology.pdf</v>
      </c>
      <c r="T450" s="201" t="str">
        <f>INDEX('Policy Characteristics'!N:N,MATCH(PolicyLevers!$C450,'Policy Characteristics'!$C:$C,0))</f>
        <v>U.S. DOE, 2016, Industrial Energy Efficiency Potential Analysis, https://energy.gov/sites/prod/files/2017/04/f34/energy-savings-by-state-industrial-methodology.pdf</v>
      </c>
      <c r="U450" s="183">
        <f>INDEX('Policy Characteristics'!O:O,MATCH(PolicyLevers!$C450,'Policy Characteristics'!$C:$C,0))</f>
        <v>0</v>
      </c>
    </row>
    <row r="451" spans="1:21" s="191" customFormat="1" x14ac:dyDescent="0.25">
      <c r="A451" s="352" t="str">
        <f>INDEX('Policy Characteristics'!A:A,MATCH(PolicyLevers!$C451,'Policy Characteristics'!$C:$C,0))</f>
        <v>Industry</v>
      </c>
      <c r="B451" s="356" t="str">
        <f>INDEX('Policy Characteristics'!B:B,MATCH(PolicyLevers!$C451,'Policy Characteristics'!$C:$C,0))</f>
        <v>Industry Energy Efficiency Standards</v>
      </c>
      <c r="C451" s="191" t="str">
        <f t="shared" si="30"/>
        <v>Percentage Improvement in Eqpt Efficiency Standards above BAU</v>
      </c>
      <c r="D451" s="193" t="s">
        <v>2113</v>
      </c>
      <c r="E451" s="186" t="s">
        <v>818</v>
      </c>
      <c r="F451" s="183" t="s">
        <v>2151</v>
      </c>
      <c r="G451" s="186" t="s">
        <v>819</v>
      </c>
      <c r="H451" s="43">
        <v>1005</v>
      </c>
      <c r="I451" s="358" t="s">
        <v>310</v>
      </c>
      <c r="J451" s="191" t="str">
        <f>INDEX('Policy Characteristics'!D:D,MATCH(PolicyLevers!$C451,'Policy Characteristics'!$C:$C,0))</f>
        <v>Industry Energy Efficiency Standards</v>
      </c>
      <c r="K451" s="199" t="str">
        <f>INDEX('Policy Characteristics'!E:E,MATCH(PolicyLevers!$C451,'Policy Characteristics'!$C:$C,0))</f>
        <v>indst efficiency standards</v>
      </c>
      <c r="L451" s="199">
        <f>INDEX('Policy Characteristics'!F:F,MATCH(PolicyLevers!$C451,'Policy Characteristics'!$C:$C,0))</f>
        <v>0</v>
      </c>
      <c r="M451" s="199">
        <f>INDEX('Policy Characteristics'!G:G,MATCH(PolicyLevers!$C451,'Policy Characteristics'!$C:$C,0))</f>
        <v>0.25</v>
      </c>
      <c r="N451" s="199">
        <f>INDEX('Policy Characteristics'!H:H,MATCH(PolicyLevers!$C451,'Policy Characteristics'!$C:$C,0))</f>
        <v>0.01</v>
      </c>
      <c r="O451" s="201" t="str">
        <f>INDEX('Policy Characteristics'!I:I,MATCH(PolicyLevers!$C451,'Policy Characteristics'!$C:$C,0))</f>
        <v>% reduction in energy use</v>
      </c>
      <c r="P451" s="201" t="str">
        <f>INDEX('Policy Characteristics'!J:J,MATCH(PolicyLevers!$C451,'Policy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1" s="201" t="str">
        <f>INDEX('Policy Characteristics'!K:K,MATCH(PolicyLevers!$C451,'Policy Characteristics'!$C:$C,0))</f>
        <v>industry-ag-main.html#eff-stds</v>
      </c>
      <c r="R451" s="201" t="str">
        <f>INDEX('Policy Characteristics'!L:L,MATCH(PolicyLevers!$C451,'Policy Characteristics'!$C:$C,0))</f>
        <v>industry-energy-efficiency-standards.html</v>
      </c>
      <c r="S451" s="221" t="str">
        <f>INDEX('Policy Characteristics'!M:M,MATCH(PolicyLevers!$C451,'Policy Characteristics'!$C:$C,0))</f>
        <v>U.S. DOE, 2016, Industrial Energy Efficiency Potential Analysis, https://energy.gov/sites/prod/files/2017/04/f34/energy-savings-by-state-industrial-methodology.pdf</v>
      </c>
      <c r="T451" s="201" t="str">
        <f>INDEX('Policy Characteristics'!N:N,MATCH(PolicyLevers!$C451,'Policy Characteristics'!$C:$C,0))</f>
        <v>U.S. DOE, 2016, Industrial Energy Efficiency Potential Analysis, https://energy.gov/sites/prod/files/2017/04/f34/energy-savings-by-state-industrial-methodology.pdf</v>
      </c>
      <c r="U451" s="183">
        <f>INDEX('Policy Characteristics'!O:O,MATCH(PolicyLevers!$C451,'Policy Characteristics'!$C:$C,0))</f>
        <v>0</v>
      </c>
    </row>
    <row r="452" spans="1:21" s="191" customFormat="1" x14ac:dyDescent="0.25">
      <c r="A452" s="352" t="str">
        <f>INDEX('Policy Characteristics'!A:A,MATCH(PolicyLevers!$C452,'Policy Characteristics'!$C:$C,0))</f>
        <v>Industry</v>
      </c>
      <c r="B452" s="356" t="str">
        <f>INDEX('Policy Characteristics'!B:B,MATCH(PolicyLevers!$C452,'Policy Characteristics'!$C:$C,0))</f>
        <v>Industry Energy Efficiency Standards</v>
      </c>
      <c r="C452" s="191" t="str">
        <f t="shared" si="30"/>
        <v>Percentage Improvement in Eqpt Efficiency Standards above BAU</v>
      </c>
      <c r="D452" s="193" t="s">
        <v>2113</v>
      </c>
      <c r="E452" s="186" t="s">
        <v>820</v>
      </c>
      <c r="F452" s="183" t="s">
        <v>2151</v>
      </c>
      <c r="G452" s="186" t="s">
        <v>821</v>
      </c>
      <c r="H452" s="43">
        <v>1006</v>
      </c>
      <c r="I452" s="358" t="s">
        <v>310</v>
      </c>
      <c r="J452" s="191" t="str">
        <f>INDEX('Policy Characteristics'!D:D,MATCH(PolicyLevers!$C452,'Policy Characteristics'!$C:$C,0))</f>
        <v>Industry Energy Efficiency Standards</v>
      </c>
      <c r="K452" s="199" t="str">
        <f>INDEX('Policy Characteristics'!E:E,MATCH(PolicyLevers!$C452,'Policy Characteristics'!$C:$C,0))</f>
        <v>indst efficiency standards</v>
      </c>
      <c r="L452" s="199">
        <f>INDEX('Policy Characteristics'!F:F,MATCH(PolicyLevers!$C452,'Policy Characteristics'!$C:$C,0))</f>
        <v>0</v>
      </c>
      <c r="M452" s="199">
        <f>INDEX('Policy Characteristics'!G:G,MATCH(PolicyLevers!$C452,'Policy Characteristics'!$C:$C,0))</f>
        <v>0.25</v>
      </c>
      <c r="N452" s="199">
        <f>INDEX('Policy Characteristics'!H:H,MATCH(PolicyLevers!$C452,'Policy Characteristics'!$C:$C,0))</f>
        <v>0.01</v>
      </c>
      <c r="O452" s="201" t="str">
        <f>INDEX('Policy Characteristics'!I:I,MATCH(PolicyLevers!$C452,'Policy Characteristics'!$C:$C,0))</f>
        <v>% reduction in energy use</v>
      </c>
      <c r="P452" s="201" t="str">
        <f>INDEX('Policy Characteristics'!J:J,MATCH(PolicyLevers!$C452,'Policy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2" s="201" t="str">
        <f>INDEX('Policy Characteristics'!K:K,MATCH(PolicyLevers!$C452,'Policy Characteristics'!$C:$C,0))</f>
        <v>industry-ag-main.html#eff-stds</v>
      </c>
      <c r="R452" s="201" t="str">
        <f>INDEX('Policy Characteristics'!L:L,MATCH(PolicyLevers!$C452,'Policy Characteristics'!$C:$C,0))</f>
        <v>industry-energy-efficiency-standards.html</v>
      </c>
      <c r="S452" s="221" t="str">
        <f>INDEX('Policy Characteristics'!M:M,MATCH(PolicyLevers!$C452,'Policy Characteristics'!$C:$C,0))</f>
        <v>U.S. DOE, 2016, Industrial Energy Efficiency Potential Analysis, https://energy.gov/sites/prod/files/2017/04/f34/energy-savings-by-state-industrial-methodology.pdf</v>
      </c>
      <c r="T452" s="201" t="str">
        <f>INDEX('Policy Characteristics'!N:N,MATCH(PolicyLevers!$C452,'Policy Characteristics'!$C:$C,0))</f>
        <v>U.S. DOE, 2016, Industrial Energy Efficiency Potential Analysis, https://energy.gov/sites/prod/files/2017/04/f34/energy-savings-by-state-industrial-methodology.pdf</v>
      </c>
      <c r="U452" s="183">
        <f>INDEX('Policy Characteristics'!O:O,MATCH(PolicyLevers!$C452,'Policy Characteristics'!$C:$C,0))</f>
        <v>0</v>
      </c>
    </row>
    <row r="453" spans="1:21" s="191" customFormat="1" x14ac:dyDescent="0.25">
      <c r="A453" s="352" t="str">
        <f>INDEX('Policy Characteristics'!A:A,MATCH(PolicyLevers!$C453,'Policy Characteristics'!$C:$C,0))</f>
        <v>Industry</v>
      </c>
      <c r="B453" s="356" t="str">
        <f>INDEX('Policy Characteristics'!B:B,MATCH(PolicyLevers!$C453,'Policy Characteristics'!$C:$C,0))</f>
        <v>Industry Energy Efficiency Standards</v>
      </c>
      <c r="C453" s="191" t="str">
        <f t="shared" si="30"/>
        <v>Percentage Improvement in Eqpt Efficiency Standards above BAU</v>
      </c>
      <c r="D453" s="193" t="s">
        <v>2113</v>
      </c>
      <c r="E453" s="186" t="s">
        <v>822</v>
      </c>
      <c r="F453" s="183" t="s">
        <v>2151</v>
      </c>
      <c r="G453" s="186" t="s">
        <v>823</v>
      </c>
      <c r="H453" s="43">
        <v>1007</v>
      </c>
      <c r="I453" s="358" t="s">
        <v>332</v>
      </c>
      <c r="J453" s="191" t="str">
        <f>INDEX('Policy Characteristics'!D:D,MATCH(PolicyLevers!$C453,'Policy Characteristics'!$C:$C,0))</f>
        <v>Industry Energy Efficiency Standards</v>
      </c>
      <c r="K453" s="199" t="str">
        <f>INDEX('Policy Characteristics'!E:E,MATCH(PolicyLevers!$C453,'Policy Characteristics'!$C:$C,0))</f>
        <v>indst efficiency standards</v>
      </c>
      <c r="L453" s="199">
        <f>INDEX('Policy Characteristics'!F:F,MATCH(PolicyLevers!$C453,'Policy Characteristics'!$C:$C,0))</f>
        <v>0</v>
      </c>
      <c r="M453" s="199">
        <f>INDEX('Policy Characteristics'!G:G,MATCH(PolicyLevers!$C453,'Policy Characteristics'!$C:$C,0))</f>
        <v>0.25</v>
      </c>
      <c r="N453" s="199">
        <f>INDEX('Policy Characteristics'!H:H,MATCH(PolicyLevers!$C453,'Policy Characteristics'!$C:$C,0))</f>
        <v>0.01</v>
      </c>
      <c r="O453" s="201" t="str">
        <f>INDEX('Policy Characteristics'!I:I,MATCH(PolicyLevers!$C453,'Policy Characteristics'!$C:$C,0))</f>
        <v>% reduction in energy use</v>
      </c>
      <c r="P453" s="201" t="str">
        <f>INDEX('Policy Characteristics'!J:J,MATCH(PolicyLevers!$C453,'Policy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3" s="201" t="str">
        <f>INDEX('Policy Characteristics'!K:K,MATCH(PolicyLevers!$C453,'Policy Characteristics'!$C:$C,0))</f>
        <v>industry-ag-main.html#eff-stds</v>
      </c>
      <c r="R453" s="201" t="str">
        <f>INDEX('Policy Characteristics'!L:L,MATCH(PolicyLevers!$C453,'Policy Characteristics'!$C:$C,0))</f>
        <v>industry-energy-efficiency-standards.html</v>
      </c>
      <c r="S453" s="221" t="str">
        <f>INDEX('Policy Characteristics'!M:M,MATCH(PolicyLevers!$C453,'Policy Characteristics'!$C:$C,0))</f>
        <v>U.S. DOE, 2016, Industrial Energy Efficiency Potential Analysis, https://energy.gov/sites/prod/files/2017/04/f34/energy-savings-by-state-industrial-methodology.pdf</v>
      </c>
      <c r="T453" s="201" t="str">
        <f>INDEX('Policy Characteristics'!N:N,MATCH(PolicyLevers!$C453,'Policy Characteristics'!$C:$C,0))</f>
        <v>U.S. DOE, 2016, Industrial Energy Efficiency Potential Analysis, https://energy.gov/sites/prod/files/2017/04/f34/energy-savings-by-state-industrial-methodology.pdf</v>
      </c>
      <c r="U453" s="183">
        <f>INDEX('Policy Characteristics'!O:O,MATCH(PolicyLevers!$C453,'Policy Characteristics'!$C:$C,0))</f>
        <v>0</v>
      </c>
    </row>
    <row r="454" spans="1:21" s="191" customFormat="1" x14ac:dyDescent="0.25">
      <c r="A454" s="352" t="str">
        <f>INDEX('Policy Characteristics'!A:A,MATCH(PolicyLevers!$C454,'Policy Characteristics'!$C:$C,0))</f>
        <v>Industry</v>
      </c>
      <c r="B454" s="356" t="str">
        <f>INDEX('Policy Characteristics'!B:B,MATCH(PolicyLevers!$C454,'Policy Characteristics'!$C:$C,0))</f>
        <v>Industry Energy Efficiency Standards</v>
      </c>
      <c r="C454" s="191" t="str">
        <f t="shared" si="30"/>
        <v>Percentage Improvement in Eqpt Efficiency Standards above BAU</v>
      </c>
      <c r="D454" s="193" t="s">
        <v>2111</v>
      </c>
      <c r="E454" s="186" t="s">
        <v>799</v>
      </c>
      <c r="F454" s="183" t="s">
        <v>2150</v>
      </c>
      <c r="G454" s="186" t="s">
        <v>800</v>
      </c>
      <c r="H454" s="43">
        <v>1008</v>
      </c>
      <c r="I454" s="358" t="s">
        <v>310</v>
      </c>
      <c r="J454" s="191" t="str">
        <f>INDEX('Policy Characteristics'!D:D,MATCH(PolicyLevers!$C454,'Policy Characteristics'!$C:$C,0))</f>
        <v>Industry Energy Efficiency Standards</v>
      </c>
      <c r="K454" s="199" t="str">
        <f>INDEX('Policy Characteristics'!E:E,MATCH(PolicyLevers!$C454,'Policy Characteristics'!$C:$C,0))</f>
        <v>indst efficiency standards</v>
      </c>
      <c r="L454" s="199">
        <f>INDEX('Policy Characteristics'!F:F,MATCH(PolicyLevers!$C454,'Policy Characteristics'!$C:$C,0))</f>
        <v>0</v>
      </c>
      <c r="M454" s="199">
        <f>INDEX('Policy Characteristics'!G:G,MATCH(PolicyLevers!$C454,'Policy Characteristics'!$C:$C,0))</f>
        <v>0.25</v>
      </c>
      <c r="N454" s="199">
        <f>INDEX('Policy Characteristics'!H:H,MATCH(PolicyLevers!$C454,'Policy Characteristics'!$C:$C,0))</f>
        <v>0.01</v>
      </c>
      <c r="O454" s="201" t="str">
        <f>INDEX('Policy Characteristics'!I:I,MATCH(PolicyLevers!$C454,'Policy Characteristics'!$C:$C,0))</f>
        <v>% reduction in energy use</v>
      </c>
      <c r="P454" s="201" t="str">
        <f>INDEX('Policy Characteristics'!J:J,MATCH(PolicyLevers!$C454,'Policy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4" s="201" t="str">
        <f>INDEX('Policy Characteristics'!K:K,MATCH(PolicyLevers!$C454,'Policy Characteristics'!$C:$C,0))</f>
        <v>industry-ag-main.html#eff-stds</v>
      </c>
      <c r="R454" s="201" t="str">
        <f>INDEX('Policy Characteristics'!L:L,MATCH(PolicyLevers!$C454,'Policy Characteristics'!$C:$C,0))</f>
        <v>industry-energy-efficiency-standards.html</v>
      </c>
      <c r="S454" s="221" t="str">
        <f>INDEX('Policy Characteristics'!M:M,MATCH(PolicyLevers!$C454,'Policy Characteristics'!$C:$C,0))</f>
        <v>U.S. DOE, 2016, Industrial Energy Efficiency Potential Analysis, https://energy.gov/sites/prod/files/2017/04/f34/energy-savings-by-state-industrial-methodology.pdf</v>
      </c>
      <c r="T454" s="201" t="str">
        <f>INDEX('Policy Characteristics'!N:N,MATCH(PolicyLevers!$C454,'Policy Characteristics'!$C:$C,0))</f>
        <v>U.S. DOE, 2016, Industrial Energy Efficiency Potential Analysis, https://energy.gov/sites/prod/files/2017/04/f34/energy-savings-by-state-industrial-methodology.pdf</v>
      </c>
      <c r="U454" s="183">
        <f>INDEX('Policy Characteristics'!O:O,MATCH(PolicyLevers!$C454,'Policy Characteristics'!$C:$C,0))</f>
        <v>0</v>
      </c>
    </row>
    <row r="455" spans="1:21" s="191" customFormat="1" x14ac:dyDescent="0.25">
      <c r="A455" s="352" t="str">
        <f>INDEX('Policy Characteristics'!A:A,MATCH(PolicyLevers!$C455,'Policy Characteristics'!$C:$C,0))</f>
        <v>Industry</v>
      </c>
      <c r="B455" s="356" t="str">
        <f>INDEX('Policy Characteristics'!B:B,MATCH(PolicyLevers!$C455,'Policy Characteristics'!$C:$C,0))</f>
        <v>Industry Energy Efficiency Standards</v>
      </c>
      <c r="C455" s="191" t="str">
        <f t="shared" si="30"/>
        <v>Percentage Improvement in Eqpt Efficiency Standards above BAU</v>
      </c>
      <c r="D455" s="193" t="s">
        <v>2111</v>
      </c>
      <c r="E455" s="186" t="s">
        <v>806</v>
      </c>
      <c r="F455" s="183" t="s">
        <v>2150</v>
      </c>
      <c r="G455" s="186" t="s">
        <v>807</v>
      </c>
      <c r="H455" s="43">
        <v>1009</v>
      </c>
      <c r="I455" s="358" t="s">
        <v>310</v>
      </c>
      <c r="J455" s="191" t="str">
        <f>INDEX('Policy Characteristics'!D:D,MATCH(PolicyLevers!$C455,'Policy Characteristics'!$C:$C,0))</f>
        <v>Industry Energy Efficiency Standards</v>
      </c>
      <c r="K455" s="199" t="str">
        <f>INDEX('Policy Characteristics'!E:E,MATCH(PolicyLevers!$C455,'Policy Characteristics'!$C:$C,0))</f>
        <v>indst efficiency standards</v>
      </c>
      <c r="L455" s="199">
        <f>INDEX('Policy Characteristics'!F:F,MATCH(PolicyLevers!$C455,'Policy Characteristics'!$C:$C,0))</f>
        <v>0</v>
      </c>
      <c r="M455" s="199">
        <f>INDEX('Policy Characteristics'!G:G,MATCH(PolicyLevers!$C455,'Policy Characteristics'!$C:$C,0))</f>
        <v>0.25</v>
      </c>
      <c r="N455" s="199">
        <f>INDEX('Policy Characteristics'!H:H,MATCH(PolicyLevers!$C455,'Policy Characteristics'!$C:$C,0))</f>
        <v>0.01</v>
      </c>
      <c r="O455" s="201" t="str">
        <f>INDEX('Policy Characteristics'!I:I,MATCH(PolicyLevers!$C455,'Policy Characteristics'!$C:$C,0))</f>
        <v>% reduction in energy use</v>
      </c>
      <c r="P455" s="201" t="str">
        <f>INDEX('Policy Characteristics'!J:J,MATCH(PolicyLevers!$C455,'Policy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5" s="201" t="str">
        <f>INDEX('Policy Characteristics'!K:K,MATCH(PolicyLevers!$C455,'Policy Characteristics'!$C:$C,0))</f>
        <v>industry-ag-main.html#eff-stds</v>
      </c>
      <c r="R455" s="201" t="str">
        <f>INDEX('Policy Characteristics'!L:L,MATCH(PolicyLevers!$C455,'Policy Characteristics'!$C:$C,0))</f>
        <v>industry-energy-efficiency-standards.html</v>
      </c>
      <c r="S455" s="221" t="str">
        <f>INDEX('Policy Characteristics'!M:M,MATCH(PolicyLevers!$C455,'Policy Characteristics'!$C:$C,0))</f>
        <v>U.S. DOE, 2016, Industrial Energy Efficiency Potential Analysis, https://energy.gov/sites/prod/files/2017/04/f34/energy-savings-by-state-industrial-methodology.pdf</v>
      </c>
      <c r="T455" s="201" t="str">
        <f>INDEX('Policy Characteristics'!N:N,MATCH(PolicyLevers!$C455,'Policy Characteristics'!$C:$C,0))</f>
        <v>U.S. DOE, 2016, Industrial Energy Efficiency Potential Analysis, https://energy.gov/sites/prod/files/2017/04/f34/energy-savings-by-state-industrial-methodology.pdf</v>
      </c>
      <c r="U455" s="183">
        <f>INDEX('Policy Characteristics'!O:O,MATCH(PolicyLevers!$C455,'Policy Characteristics'!$C:$C,0))</f>
        <v>0</v>
      </c>
    </row>
    <row r="456" spans="1:21" s="191" customFormat="1" x14ac:dyDescent="0.25">
      <c r="A456" s="352" t="str">
        <f>INDEX('Policy Characteristics'!A:A,MATCH(PolicyLevers!$C456,'Policy Characteristics'!$C:$C,0))</f>
        <v>Industry</v>
      </c>
      <c r="B456" s="356" t="str">
        <f>INDEX('Policy Characteristics'!B:B,MATCH(PolicyLevers!$C456,'Policy Characteristics'!$C:$C,0))</f>
        <v>Industry Energy Efficiency Standards</v>
      </c>
      <c r="C456" s="191" t="str">
        <f t="shared" si="30"/>
        <v>Percentage Improvement in Eqpt Efficiency Standards above BAU</v>
      </c>
      <c r="D456" s="193" t="s">
        <v>2111</v>
      </c>
      <c r="E456" s="186" t="s">
        <v>808</v>
      </c>
      <c r="F456" s="183" t="s">
        <v>2150</v>
      </c>
      <c r="G456" s="186" t="s">
        <v>809</v>
      </c>
      <c r="H456" s="43">
        <v>1010</v>
      </c>
      <c r="I456" s="358" t="s">
        <v>310</v>
      </c>
      <c r="J456" s="191" t="str">
        <f>INDEX('Policy Characteristics'!D:D,MATCH(PolicyLevers!$C456,'Policy Characteristics'!$C:$C,0))</f>
        <v>Industry Energy Efficiency Standards</v>
      </c>
      <c r="K456" s="199" t="str">
        <f>INDEX('Policy Characteristics'!E:E,MATCH(PolicyLevers!$C456,'Policy Characteristics'!$C:$C,0))</f>
        <v>indst efficiency standards</v>
      </c>
      <c r="L456" s="199">
        <f>INDEX('Policy Characteristics'!F:F,MATCH(PolicyLevers!$C456,'Policy Characteristics'!$C:$C,0))</f>
        <v>0</v>
      </c>
      <c r="M456" s="199">
        <f>INDEX('Policy Characteristics'!G:G,MATCH(PolicyLevers!$C456,'Policy Characteristics'!$C:$C,0))</f>
        <v>0.25</v>
      </c>
      <c r="N456" s="199">
        <f>INDEX('Policy Characteristics'!H:H,MATCH(PolicyLevers!$C456,'Policy Characteristics'!$C:$C,0))</f>
        <v>0.01</v>
      </c>
      <c r="O456" s="201" t="str">
        <f>INDEX('Policy Characteristics'!I:I,MATCH(PolicyLevers!$C456,'Policy Characteristics'!$C:$C,0))</f>
        <v>% reduction in energy use</v>
      </c>
      <c r="P456" s="201" t="str">
        <f>INDEX('Policy Characteristics'!J:J,MATCH(PolicyLevers!$C456,'Policy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6" s="201" t="str">
        <f>INDEX('Policy Characteristics'!K:K,MATCH(PolicyLevers!$C456,'Policy Characteristics'!$C:$C,0))</f>
        <v>industry-ag-main.html#eff-stds</v>
      </c>
      <c r="R456" s="201" t="str">
        <f>INDEX('Policy Characteristics'!L:L,MATCH(PolicyLevers!$C456,'Policy Characteristics'!$C:$C,0))</f>
        <v>industry-energy-efficiency-standards.html</v>
      </c>
      <c r="S456" s="221" t="str">
        <f>INDEX('Policy Characteristics'!M:M,MATCH(PolicyLevers!$C456,'Policy Characteristics'!$C:$C,0))</f>
        <v>U.S. DOE, 2016, Industrial Energy Efficiency Potential Analysis, https://energy.gov/sites/prod/files/2017/04/f34/energy-savings-by-state-industrial-methodology.pdf</v>
      </c>
      <c r="T456" s="201" t="str">
        <f>INDEX('Policy Characteristics'!N:N,MATCH(PolicyLevers!$C456,'Policy Characteristics'!$C:$C,0))</f>
        <v>U.S. DOE, 2016, Industrial Energy Efficiency Potential Analysis, https://energy.gov/sites/prod/files/2017/04/f34/energy-savings-by-state-industrial-methodology.pdf</v>
      </c>
      <c r="U456" s="183">
        <f>INDEX('Policy Characteristics'!O:O,MATCH(PolicyLevers!$C456,'Policy Characteristics'!$C:$C,0))</f>
        <v>0</v>
      </c>
    </row>
    <row r="457" spans="1:21" s="191" customFormat="1" x14ac:dyDescent="0.25">
      <c r="A457" s="352" t="str">
        <f>INDEX('Policy Characteristics'!A:A,MATCH(PolicyLevers!$C457,'Policy Characteristics'!$C:$C,0))</f>
        <v>Industry</v>
      </c>
      <c r="B457" s="356" t="str">
        <f>INDEX('Policy Characteristics'!B:B,MATCH(PolicyLevers!$C457,'Policy Characteristics'!$C:$C,0))</f>
        <v>Industry Energy Efficiency Standards</v>
      </c>
      <c r="C457" s="191" t="str">
        <f t="shared" si="30"/>
        <v>Percentage Improvement in Eqpt Efficiency Standards above BAU</v>
      </c>
      <c r="D457" s="193" t="s">
        <v>2111</v>
      </c>
      <c r="E457" s="186" t="s">
        <v>810</v>
      </c>
      <c r="F457" s="183" t="s">
        <v>2150</v>
      </c>
      <c r="G457" s="186" t="s">
        <v>811</v>
      </c>
      <c r="H457" s="43">
        <v>1011</v>
      </c>
      <c r="I457" s="358" t="s">
        <v>332</v>
      </c>
      <c r="J457" s="191" t="str">
        <f>INDEX('Policy Characteristics'!D:D,MATCH(PolicyLevers!$C457,'Policy Characteristics'!$C:$C,0))</f>
        <v>Industry Energy Efficiency Standards</v>
      </c>
      <c r="K457" s="199" t="str">
        <f>INDEX('Policy Characteristics'!E:E,MATCH(PolicyLevers!$C457,'Policy Characteristics'!$C:$C,0))</f>
        <v>indst efficiency standards</v>
      </c>
      <c r="L457" s="199">
        <f>INDEX('Policy Characteristics'!F:F,MATCH(PolicyLevers!$C457,'Policy Characteristics'!$C:$C,0))</f>
        <v>0</v>
      </c>
      <c r="M457" s="199">
        <f>INDEX('Policy Characteristics'!G:G,MATCH(PolicyLevers!$C457,'Policy Characteristics'!$C:$C,0))</f>
        <v>0.25</v>
      </c>
      <c r="N457" s="199">
        <f>INDEX('Policy Characteristics'!H:H,MATCH(PolicyLevers!$C457,'Policy Characteristics'!$C:$C,0))</f>
        <v>0.01</v>
      </c>
      <c r="O457" s="201" t="str">
        <f>INDEX('Policy Characteristics'!I:I,MATCH(PolicyLevers!$C457,'Policy Characteristics'!$C:$C,0))</f>
        <v>% reduction in energy use</v>
      </c>
      <c r="P457" s="201" t="str">
        <f>INDEX('Policy Characteristics'!J:J,MATCH(PolicyLevers!$C457,'Policy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7" s="201" t="str">
        <f>INDEX('Policy Characteristics'!K:K,MATCH(PolicyLevers!$C457,'Policy Characteristics'!$C:$C,0))</f>
        <v>industry-ag-main.html#eff-stds</v>
      </c>
      <c r="R457" s="201" t="str">
        <f>INDEX('Policy Characteristics'!L:L,MATCH(PolicyLevers!$C457,'Policy Characteristics'!$C:$C,0))</f>
        <v>industry-energy-efficiency-standards.html</v>
      </c>
      <c r="S457" s="221" t="str">
        <f>INDEX('Policy Characteristics'!M:M,MATCH(PolicyLevers!$C457,'Policy Characteristics'!$C:$C,0))</f>
        <v>U.S. DOE, 2016, Industrial Energy Efficiency Potential Analysis, https://energy.gov/sites/prod/files/2017/04/f34/energy-savings-by-state-industrial-methodology.pdf</v>
      </c>
      <c r="T457" s="201" t="str">
        <f>INDEX('Policy Characteristics'!N:N,MATCH(PolicyLevers!$C457,'Policy Characteristics'!$C:$C,0))</f>
        <v>U.S. DOE, 2016, Industrial Energy Efficiency Potential Analysis, https://energy.gov/sites/prod/files/2017/04/f34/energy-savings-by-state-industrial-methodology.pdf</v>
      </c>
      <c r="U457" s="183">
        <f>INDEX('Policy Characteristics'!O:O,MATCH(PolicyLevers!$C457,'Policy Characteristics'!$C:$C,0))</f>
        <v>0</v>
      </c>
    </row>
    <row r="458" spans="1:21" s="191" customFormat="1" x14ac:dyDescent="0.25">
      <c r="A458" s="352" t="str">
        <f>INDEX('Policy Characteristics'!A:A,MATCH(PolicyLevers!$C458,'Policy Characteristics'!$C:$C,0))</f>
        <v>Industry</v>
      </c>
      <c r="B458" s="356" t="str">
        <f>INDEX('Policy Characteristics'!B:B,MATCH(PolicyLevers!$C458,'Policy Characteristics'!$C:$C,0))</f>
        <v>Industry Energy Efficiency Standards</v>
      </c>
      <c r="C458" s="191" t="str">
        <f t="shared" si="30"/>
        <v>Percentage Improvement in Eqpt Efficiency Standards above BAU</v>
      </c>
      <c r="D458" s="193" t="s">
        <v>2111</v>
      </c>
      <c r="E458" s="186" t="s">
        <v>812</v>
      </c>
      <c r="F458" s="183" t="s">
        <v>2150</v>
      </c>
      <c r="G458" s="186" t="s">
        <v>813</v>
      </c>
      <c r="H458" s="43">
        <v>1012</v>
      </c>
      <c r="I458" s="358" t="s">
        <v>310</v>
      </c>
      <c r="J458" s="191" t="str">
        <f>INDEX('Policy Characteristics'!D:D,MATCH(PolicyLevers!$C458,'Policy Characteristics'!$C:$C,0))</f>
        <v>Industry Energy Efficiency Standards</v>
      </c>
      <c r="K458" s="199" t="str">
        <f>INDEX('Policy Characteristics'!E:E,MATCH(PolicyLevers!$C458,'Policy Characteristics'!$C:$C,0))</f>
        <v>indst efficiency standards</v>
      </c>
      <c r="L458" s="199">
        <f>INDEX('Policy Characteristics'!F:F,MATCH(PolicyLevers!$C458,'Policy Characteristics'!$C:$C,0))</f>
        <v>0</v>
      </c>
      <c r="M458" s="199">
        <f>INDEX('Policy Characteristics'!G:G,MATCH(PolicyLevers!$C458,'Policy Characteristics'!$C:$C,0))</f>
        <v>0.25</v>
      </c>
      <c r="N458" s="199">
        <f>INDEX('Policy Characteristics'!H:H,MATCH(PolicyLevers!$C458,'Policy Characteristics'!$C:$C,0))</f>
        <v>0.01</v>
      </c>
      <c r="O458" s="201" t="str">
        <f>INDEX('Policy Characteristics'!I:I,MATCH(PolicyLevers!$C458,'Policy Characteristics'!$C:$C,0))</f>
        <v>% reduction in energy use</v>
      </c>
      <c r="P458" s="201" t="str">
        <f>INDEX('Policy Characteristics'!J:J,MATCH(PolicyLevers!$C458,'Policy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8" s="201" t="str">
        <f>INDEX('Policy Characteristics'!K:K,MATCH(PolicyLevers!$C458,'Policy Characteristics'!$C:$C,0))</f>
        <v>industry-ag-main.html#eff-stds</v>
      </c>
      <c r="R458" s="201" t="str">
        <f>INDEX('Policy Characteristics'!L:L,MATCH(PolicyLevers!$C458,'Policy Characteristics'!$C:$C,0))</f>
        <v>industry-energy-efficiency-standards.html</v>
      </c>
      <c r="S458" s="221" t="str">
        <f>INDEX('Policy Characteristics'!M:M,MATCH(PolicyLevers!$C458,'Policy Characteristics'!$C:$C,0))</f>
        <v>U.S. DOE, 2016, Industrial Energy Efficiency Potential Analysis, https://energy.gov/sites/prod/files/2017/04/f34/energy-savings-by-state-industrial-methodology.pdf</v>
      </c>
      <c r="T458" s="201" t="str">
        <f>INDEX('Policy Characteristics'!N:N,MATCH(PolicyLevers!$C458,'Policy Characteristics'!$C:$C,0))</f>
        <v>U.S. DOE, 2016, Industrial Energy Efficiency Potential Analysis, https://energy.gov/sites/prod/files/2017/04/f34/energy-savings-by-state-industrial-methodology.pdf</v>
      </c>
      <c r="U458" s="183">
        <f>INDEX('Policy Characteristics'!O:O,MATCH(PolicyLevers!$C458,'Policy Characteristics'!$C:$C,0))</f>
        <v>0</v>
      </c>
    </row>
    <row r="459" spans="1:21" s="191" customFormat="1" x14ac:dyDescent="0.25">
      <c r="A459" s="352" t="str">
        <f>INDEX('Policy Characteristics'!A:A,MATCH(PolicyLevers!$C459,'Policy Characteristics'!$C:$C,0))</f>
        <v>Industry</v>
      </c>
      <c r="B459" s="356" t="str">
        <f>INDEX('Policy Characteristics'!B:B,MATCH(PolicyLevers!$C459,'Policy Characteristics'!$C:$C,0))</f>
        <v>Industry Energy Efficiency Standards</v>
      </c>
      <c r="C459" s="191" t="str">
        <f t="shared" si="30"/>
        <v>Percentage Improvement in Eqpt Efficiency Standards above BAU</v>
      </c>
      <c r="D459" s="193" t="s">
        <v>2111</v>
      </c>
      <c r="E459" s="186" t="s">
        <v>814</v>
      </c>
      <c r="F459" s="183" t="s">
        <v>2150</v>
      </c>
      <c r="G459" s="186" t="s">
        <v>815</v>
      </c>
      <c r="H459" s="43">
        <v>1013</v>
      </c>
      <c r="I459" s="358" t="s">
        <v>332</v>
      </c>
      <c r="J459" s="191" t="str">
        <f>INDEX('Policy Characteristics'!D:D,MATCH(PolicyLevers!$C459,'Policy Characteristics'!$C:$C,0))</f>
        <v>Industry Energy Efficiency Standards</v>
      </c>
      <c r="K459" s="199" t="str">
        <f>INDEX('Policy Characteristics'!E:E,MATCH(PolicyLevers!$C459,'Policy Characteristics'!$C:$C,0))</f>
        <v>indst efficiency standards</v>
      </c>
      <c r="L459" s="199">
        <f>INDEX('Policy Characteristics'!F:F,MATCH(PolicyLevers!$C459,'Policy Characteristics'!$C:$C,0))</f>
        <v>0</v>
      </c>
      <c r="M459" s="199">
        <f>INDEX('Policy Characteristics'!G:G,MATCH(PolicyLevers!$C459,'Policy Characteristics'!$C:$C,0))</f>
        <v>0.25</v>
      </c>
      <c r="N459" s="199">
        <f>INDEX('Policy Characteristics'!H:H,MATCH(PolicyLevers!$C459,'Policy Characteristics'!$C:$C,0))</f>
        <v>0.01</v>
      </c>
      <c r="O459" s="201" t="str">
        <f>INDEX('Policy Characteristics'!I:I,MATCH(PolicyLevers!$C459,'Policy Characteristics'!$C:$C,0))</f>
        <v>% reduction in energy use</v>
      </c>
      <c r="P459" s="201" t="str">
        <f>INDEX('Policy Characteristics'!J:J,MATCH(PolicyLevers!$C459,'Policy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9" s="201" t="str">
        <f>INDEX('Policy Characteristics'!K:K,MATCH(PolicyLevers!$C459,'Policy Characteristics'!$C:$C,0))</f>
        <v>industry-ag-main.html#eff-stds</v>
      </c>
      <c r="R459" s="201" t="str">
        <f>INDEX('Policy Characteristics'!L:L,MATCH(PolicyLevers!$C459,'Policy Characteristics'!$C:$C,0))</f>
        <v>industry-energy-efficiency-standards.html</v>
      </c>
      <c r="S459" s="221" t="str">
        <f>INDEX('Policy Characteristics'!M:M,MATCH(PolicyLevers!$C459,'Policy Characteristics'!$C:$C,0))</f>
        <v>U.S. DOE, 2016, Industrial Energy Efficiency Potential Analysis, https://energy.gov/sites/prod/files/2017/04/f34/energy-savings-by-state-industrial-methodology.pdf</v>
      </c>
      <c r="T459" s="201" t="str">
        <f>INDEX('Policy Characteristics'!N:N,MATCH(PolicyLevers!$C459,'Policy Characteristics'!$C:$C,0))</f>
        <v>U.S. DOE, 2016, Industrial Energy Efficiency Potential Analysis, https://energy.gov/sites/prod/files/2017/04/f34/energy-savings-by-state-industrial-methodology.pdf</v>
      </c>
      <c r="U459" s="183">
        <f>INDEX('Policy Characteristics'!O:O,MATCH(PolicyLevers!$C459,'Policy Characteristics'!$C:$C,0))</f>
        <v>0</v>
      </c>
    </row>
    <row r="460" spans="1:21" s="191" customFormat="1" x14ac:dyDescent="0.25">
      <c r="A460" s="352" t="str">
        <f>INDEX('Policy Characteristics'!A:A,MATCH(PolicyLevers!$C460,'Policy Characteristics'!$C:$C,0))</f>
        <v>Industry</v>
      </c>
      <c r="B460" s="356" t="str">
        <f>INDEX('Policy Characteristics'!B:B,MATCH(PolicyLevers!$C460,'Policy Characteristics'!$C:$C,0))</f>
        <v>Industry Energy Efficiency Standards</v>
      </c>
      <c r="C460" s="191" t="str">
        <f t="shared" si="30"/>
        <v>Percentage Improvement in Eqpt Efficiency Standards above BAU</v>
      </c>
      <c r="D460" s="193" t="s">
        <v>2111</v>
      </c>
      <c r="E460" s="186" t="s">
        <v>816</v>
      </c>
      <c r="F460" s="183" t="s">
        <v>2150</v>
      </c>
      <c r="G460" s="186" t="s">
        <v>817</v>
      </c>
      <c r="H460" s="43">
        <v>1014</v>
      </c>
      <c r="I460" s="358" t="s">
        <v>332</v>
      </c>
      <c r="J460" s="191" t="str">
        <f>INDEX('Policy Characteristics'!D:D,MATCH(PolicyLevers!$C460,'Policy Characteristics'!$C:$C,0))</f>
        <v>Industry Energy Efficiency Standards</v>
      </c>
      <c r="K460" s="199" t="str">
        <f>INDEX('Policy Characteristics'!E:E,MATCH(PolicyLevers!$C460,'Policy Characteristics'!$C:$C,0))</f>
        <v>indst efficiency standards</v>
      </c>
      <c r="L460" s="199">
        <f>INDEX('Policy Characteristics'!F:F,MATCH(PolicyLevers!$C460,'Policy Characteristics'!$C:$C,0))</f>
        <v>0</v>
      </c>
      <c r="M460" s="199">
        <f>INDEX('Policy Characteristics'!G:G,MATCH(PolicyLevers!$C460,'Policy Characteristics'!$C:$C,0))</f>
        <v>0.25</v>
      </c>
      <c r="N460" s="199">
        <f>INDEX('Policy Characteristics'!H:H,MATCH(PolicyLevers!$C460,'Policy Characteristics'!$C:$C,0))</f>
        <v>0.01</v>
      </c>
      <c r="O460" s="201" t="str">
        <f>INDEX('Policy Characteristics'!I:I,MATCH(PolicyLevers!$C460,'Policy Characteristics'!$C:$C,0))</f>
        <v>% reduction in energy use</v>
      </c>
      <c r="P460" s="201" t="str">
        <f>INDEX('Policy Characteristics'!J:J,MATCH(PolicyLevers!$C460,'Policy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0" s="201" t="str">
        <f>INDEX('Policy Characteristics'!K:K,MATCH(PolicyLevers!$C460,'Policy Characteristics'!$C:$C,0))</f>
        <v>industry-ag-main.html#eff-stds</v>
      </c>
      <c r="R460" s="201" t="str">
        <f>INDEX('Policy Characteristics'!L:L,MATCH(PolicyLevers!$C460,'Policy Characteristics'!$C:$C,0))</f>
        <v>industry-energy-efficiency-standards.html</v>
      </c>
      <c r="S460" s="221" t="str">
        <f>INDEX('Policy Characteristics'!M:M,MATCH(PolicyLevers!$C460,'Policy Characteristics'!$C:$C,0))</f>
        <v>U.S. DOE, 2016, Industrial Energy Efficiency Potential Analysis, https://energy.gov/sites/prod/files/2017/04/f34/energy-savings-by-state-industrial-methodology.pdf</v>
      </c>
      <c r="T460" s="201" t="str">
        <f>INDEX('Policy Characteristics'!N:N,MATCH(PolicyLevers!$C460,'Policy Characteristics'!$C:$C,0))</f>
        <v>U.S. DOE, 2016, Industrial Energy Efficiency Potential Analysis, https://energy.gov/sites/prod/files/2017/04/f34/energy-savings-by-state-industrial-methodology.pdf</v>
      </c>
      <c r="U460" s="183">
        <f>INDEX('Policy Characteristics'!O:O,MATCH(PolicyLevers!$C460,'Policy Characteristics'!$C:$C,0))</f>
        <v>0</v>
      </c>
    </row>
    <row r="461" spans="1:21" s="191" customFormat="1" x14ac:dyDescent="0.25">
      <c r="A461" s="352" t="str">
        <f>INDEX('Policy Characteristics'!A:A,MATCH(PolicyLevers!$C461,'Policy Characteristics'!$C:$C,0))</f>
        <v>Industry</v>
      </c>
      <c r="B461" s="356" t="str">
        <f>INDEX('Policy Characteristics'!B:B,MATCH(PolicyLevers!$C461,'Policy Characteristics'!$C:$C,0))</f>
        <v>Industry Energy Efficiency Standards</v>
      </c>
      <c r="C461" s="191" t="str">
        <f t="shared" si="30"/>
        <v>Percentage Improvement in Eqpt Efficiency Standards above BAU</v>
      </c>
      <c r="D461" s="193" t="s">
        <v>2111</v>
      </c>
      <c r="E461" s="186" t="s">
        <v>818</v>
      </c>
      <c r="F461" s="183" t="s">
        <v>2150</v>
      </c>
      <c r="G461" s="186" t="s">
        <v>819</v>
      </c>
      <c r="H461" s="43">
        <v>1015</v>
      </c>
      <c r="I461" s="358" t="s">
        <v>310</v>
      </c>
      <c r="J461" s="191" t="str">
        <f>INDEX('Policy Characteristics'!D:D,MATCH(PolicyLevers!$C461,'Policy Characteristics'!$C:$C,0))</f>
        <v>Industry Energy Efficiency Standards</v>
      </c>
      <c r="K461" s="199" t="str">
        <f>INDEX('Policy Characteristics'!E:E,MATCH(PolicyLevers!$C461,'Policy Characteristics'!$C:$C,0))</f>
        <v>indst efficiency standards</v>
      </c>
      <c r="L461" s="199">
        <f>INDEX('Policy Characteristics'!F:F,MATCH(PolicyLevers!$C461,'Policy Characteristics'!$C:$C,0))</f>
        <v>0</v>
      </c>
      <c r="M461" s="199">
        <f>INDEX('Policy Characteristics'!G:G,MATCH(PolicyLevers!$C461,'Policy Characteristics'!$C:$C,0))</f>
        <v>0.25</v>
      </c>
      <c r="N461" s="199">
        <f>INDEX('Policy Characteristics'!H:H,MATCH(PolicyLevers!$C461,'Policy Characteristics'!$C:$C,0))</f>
        <v>0.01</v>
      </c>
      <c r="O461" s="201" t="str">
        <f>INDEX('Policy Characteristics'!I:I,MATCH(PolicyLevers!$C461,'Policy Characteristics'!$C:$C,0))</f>
        <v>% reduction in energy use</v>
      </c>
      <c r="P461" s="201" t="str">
        <f>INDEX('Policy Characteristics'!J:J,MATCH(PolicyLevers!$C461,'Policy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1" s="201" t="str">
        <f>INDEX('Policy Characteristics'!K:K,MATCH(PolicyLevers!$C461,'Policy Characteristics'!$C:$C,0))</f>
        <v>industry-ag-main.html#eff-stds</v>
      </c>
      <c r="R461" s="201" t="str">
        <f>INDEX('Policy Characteristics'!L:L,MATCH(PolicyLevers!$C461,'Policy Characteristics'!$C:$C,0))</f>
        <v>industry-energy-efficiency-standards.html</v>
      </c>
      <c r="S461" s="221" t="str">
        <f>INDEX('Policy Characteristics'!M:M,MATCH(PolicyLevers!$C461,'Policy Characteristics'!$C:$C,0))</f>
        <v>U.S. DOE, 2016, Industrial Energy Efficiency Potential Analysis, https://energy.gov/sites/prod/files/2017/04/f34/energy-savings-by-state-industrial-methodology.pdf</v>
      </c>
      <c r="T461" s="201" t="str">
        <f>INDEX('Policy Characteristics'!N:N,MATCH(PolicyLevers!$C461,'Policy Characteristics'!$C:$C,0))</f>
        <v>U.S. DOE, 2016, Industrial Energy Efficiency Potential Analysis, https://energy.gov/sites/prod/files/2017/04/f34/energy-savings-by-state-industrial-methodology.pdf</v>
      </c>
      <c r="U461" s="183">
        <f>INDEX('Policy Characteristics'!O:O,MATCH(PolicyLevers!$C461,'Policy Characteristics'!$C:$C,0))</f>
        <v>0</v>
      </c>
    </row>
    <row r="462" spans="1:21" s="191" customFormat="1" x14ac:dyDescent="0.25">
      <c r="A462" s="352" t="str">
        <f>INDEX('Policy Characteristics'!A:A,MATCH(PolicyLevers!$C462,'Policy Characteristics'!$C:$C,0))</f>
        <v>Industry</v>
      </c>
      <c r="B462" s="356" t="str">
        <f>INDEX('Policy Characteristics'!B:B,MATCH(PolicyLevers!$C462,'Policy Characteristics'!$C:$C,0))</f>
        <v>Industry Energy Efficiency Standards</v>
      </c>
      <c r="C462" s="191" t="str">
        <f t="shared" si="30"/>
        <v>Percentage Improvement in Eqpt Efficiency Standards above BAU</v>
      </c>
      <c r="D462" s="193" t="s">
        <v>2111</v>
      </c>
      <c r="E462" s="186" t="s">
        <v>820</v>
      </c>
      <c r="F462" s="183" t="s">
        <v>2150</v>
      </c>
      <c r="G462" s="186" t="s">
        <v>821</v>
      </c>
      <c r="H462" s="43">
        <v>1016</v>
      </c>
      <c r="I462" s="358" t="s">
        <v>310</v>
      </c>
      <c r="J462" s="191" t="str">
        <f>INDEX('Policy Characteristics'!D:D,MATCH(PolicyLevers!$C462,'Policy Characteristics'!$C:$C,0))</f>
        <v>Industry Energy Efficiency Standards</v>
      </c>
      <c r="K462" s="199" t="str">
        <f>INDEX('Policy Characteristics'!E:E,MATCH(PolicyLevers!$C462,'Policy Characteristics'!$C:$C,0))</f>
        <v>indst efficiency standards</v>
      </c>
      <c r="L462" s="199">
        <f>INDEX('Policy Characteristics'!F:F,MATCH(PolicyLevers!$C462,'Policy Characteristics'!$C:$C,0))</f>
        <v>0</v>
      </c>
      <c r="M462" s="199">
        <f>INDEX('Policy Characteristics'!G:G,MATCH(PolicyLevers!$C462,'Policy Characteristics'!$C:$C,0))</f>
        <v>0.25</v>
      </c>
      <c r="N462" s="199">
        <f>INDEX('Policy Characteristics'!H:H,MATCH(PolicyLevers!$C462,'Policy Characteristics'!$C:$C,0))</f>
        <v>0.01</v>
      </c>
      <c r="O462" s="201" t="str">
        <f>INDEX('Policy Characteristics'!I:I,MATCH(PolicyLevers!$C462,'Policy Characteristics'!$C:$C,0))</f>
        <v>% reduction in energy use</v>
      </c>
      <c r="P462" s="201" t="str">
        <f>INDEX('Policy Characteristics'!J:J,MATCH(PolicyLevers!$C462,'Policy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2" s="201" t="str">
        <f>INDEX('Policy Characteristics'!K:K,MATCH(PolicyLevers!$C462,'Policy Characteristics'!$C:$C,0))</f>
        <v>industry-ag-main.html#eff-stds</v>
      </c>
      <c r="R462" s="201" t="str">
        <f>INDEX('Policy Characteristics'!L:L,MATCH(PolicyLevers!$C462,'Policy Characteristics'!$C:$C,0))</f>
        <v>industry-energy-efficiency-standards.html</v>
      </c>
      <c r="S462" s="221" t="str">
        <f>INDEX('Policy Characteristics'!M:M,MATCH(PolicyLevers!$C462,'Policy Characteristics'!$C:$C,0))</f>
        <v>U.S. DOE, 2016, Industrial Energy Efficiency Potential Analysis, https://energy.gov/sites/prod/files/2017/04/f34/energy-savings-by-state-industrial-methodology.pdf</v>
      </c>
      <c r="T462" s="201" t="str">
        <f>INDEX('Policy Characteristics'!N:N,MATCH(PolicyLevers!$C462,'Policy Characteristics'!$C:$C,0))</f>
        <v>U.S. DOE, 2016, Industrial Energy Efficiency Potential Analysis, https://energy.gov/sites/prod/files/2017/04/f34/energy-savings-by-state-industrial-methodology.pdf</v>
      </c>
      <c r="U462" s="183">
        <f>INDEX('Policy Characteristics'!O:O,MATCH(PolicyLevers!$C462,'Policy Characteristics'!$C:$C,0))</f>
        <v>0</v>
      </c>
    </row>
    <row r="463" spans="1:21" s="191" customFormat="1" x14ac:dyDescent="0.25">
      <c r="A463" s="352" t="str">
        <f>INDEX('Policy Characteristics'!A:A,MATCH(PolicyLevers!$C463,'Policy Characteristics'!$C:$C,0))</f>
        <v>Industry</v>
      </c>
      <c r="B463" s="356" t="str">
        <f>INDEX('Policy Characteristics'!B:B,MATCH(PolicyLevers!$C463,'Policy Characteristics'!$C:$C,0))</f>
        <v>Industry Energy Efficiency Standards</v>
      </c>
      <c r="C463" s="191" t="str">
        <f t="shared" si="30"/>
        <v>Percentage Improvement in Eqpt Efficiency Standards above BAU</v>
      </c>
      <c r="D463" s="193" t="s">
        <v>2111</v>
      </c>
      <c r="E463" s="186" t="s">
        <v>822</v>
      </c>
      <c r="F463" s="183" t="s">
        <v>2150</v>
      </c>
      <c r="G463" s="186" t="s">
        <v>823</v>
      </c>
      <c r="H463" s="43">
        <v>1017</v>
      </c>
      <c r="I463" s="358" t="s">
        <v>332</v>
      </c>
      <c r="J463" s="191" t="str">
        <f>INDEX('Policy Characteristics'!D:D,MATCH(PolicyLevers!$C463,'Policy Characteristics'!$C:$C,0))</f>
        <v>Industry Energy Efficiency Standards</v>
      </c>
      <c r="K463" s="199" t="str">
        <f>INDEX('Policy Characteristics'!E:E,MATCH(PolicyLevers!$C463,'Policy Characteristics'!$C:$C,0))</f>
        <v>indst efficiency standards</v>
      </c>
      <c r="L463" s="199">
        <f>INDEX('Policy Characteristics'!F:F,MATCH(PolicyLevers!$C463,'Policy Characteristics'!$C:$C,0))</f>
        <v>0</v>
      </c>
      <c r="M463" s="199">
        <f>INDEX('Policy Characteristics'!G:G,MATCH(PolicyLevers!$C463,'Policy Characteristics'!$C:$C,0))</f>
        <v>0.25</v>
      </c>
      <c r="N463" s="199">
        <f>INDEX('Policy Characteristics'!H:H,MATCH(PolicyLevers!$C463,'Policy Characteristics'!$C:$C,0))</f>
        <v>0.01</v>
      </c>
      <c r="O463" s="201" t="str">
        <f>INDEX('Policy Characteristics'!I:I,MATCH(PolicyLevers!$C463,'Policy Characteristics'!$C:$C,0))</f>
        <v>% reduction in energy use</v>
      </c>
      <c r="P463" s="201" t="str">
        <f>INDEX('Policy Characteristics'!J:J,MATCH(PolicyLevers!$C463,'Policy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3" s="201" t="str">
        <f>INDEX('Policy Characteristics'!K:K,MATCH(PolicyLevers!$C463,'Policy Characteristics'!$C:$C,0))</f>
        <v>industry-ag-main.html#eff-stds</v>
      </c>
      <c r="R463" s="201" t="str">
        <f>INDEX('Policy Characteristics'!L:L,MATCH(PolicyLevers!$C463,'Policy Characteristics'!$C:$C,0))</f>
        <v>industry-energy-efficiency-standards.html</v>
      </c>
      <c r="S463" s="221" t="str">
        <f>INDEX('Policy Characteristics'!M:M,MATCH(PolicyLevers!$C463,'Policy Characteristics'!$C:$C,0))</f>
        <v>U.S. DOE, 2016, Industrial Energy Efficiency Potential Analysis, https://energy.gov/sites/prod/files/2017/04/f34/energy-savings-by-state-industrial-methodology.pdf</v>
      </c>
      <c r="T463" s="201" t="str">
        <f>INDEX('Policy Characteristics'!N:N,MATCH(PolicyLevers!$C463,'Policy Characteristics'!$C:$C,0))</f>
        <v>U.S. DOE, 2016, Industrial Energy Efficiency Potential Analysis, https://energy.gov/sites/prod/files/2017/04/f34/energy-savings-by-state-industrial-methodology.pdf</v>
      </c>
      <c r="U463" s="183">
        <f>INDEX('Policy Characteristics'!O:O,MATCH(PolicyLevers!$C463,'Policy Characteristics'!$C:$C,0))</f>
        <v>0</v>
      </c>
    </row>
    <row r="464" spans="1:21" s="191" customFormat="1" x14ac:dyDescent="0.25">
      <c r="A464" s="352" t="str">
        <f>INDEX('Policy Characteristics'!A:A,MATCH(PolicyLevers!$C464,'Policy Characteristics'!$C:$C,0))</f>
        <v>Industry</v>
      </c>
      <c r="B464" s="356" t="str">
        <f>INDEX('Policy Characteristics'!B:B,MATCH(PolicyLevers!$C464,'Policy Characteristics'!$C:$C,0))</f>
        <v>Industry Energy Efficiency Standards</v>
      </c>
      <c r="C464" s="191" t="str">
        <f t="shared" si="30"/>
        <v>Percentage Improvement in Eqpt Efficiency Standards above BAU</v>
      </c>
      <c r="D464" s="193" t="s">
        <v>2109</v>
      </c>
      <c r="E464" s="186" t="s">
        <v>799</v>
      </c>
      <c r="F464" s="183" t="s">
        <v>2149</v>
      </c>
      <c r="G464" s="186" t="s">
        <v>800</v>
      </c>
      <c r="H464" s="43">
        <v>1018</v>
      </c>
      <c r="I464" s="358" t="s">
        <v>310</v>
      </c>
      <c r="J464" s="191" t="str">
        <f>INDEX('Policy Characteristics'!D:D,MATCH(PolicyLevers!$C464,'Policy Characteristics'!$C:$C,0))</f>
        <v>Industry Energy Efficiency Standards</v>
      </c>
      <c r="K464" s="199" t="str">
        <f>INDEX('Policy Characteristics'!E:E,MATCH(PolicyLevers!$C464,'Policy Characteristics'!$C:$C,0))</f>
        <v>indst efficiency standards</v>
      </c>
      <c r="L464" s="199">
        <f>INDEX('Policy Characteristics'!F:F,MATCH(PolicyLevers!$C464,'Policy Characteristics'!$C:$C,0))</f>
        <v>0</v>
      </c>
      <c r="M464" s="199">
        <f>INDEX('Policy Characteristics'!G:G,MATCH(PolicyLevers!$C464,'Policy Characteristics'!$C:$C,0))</f>
        <v>0.25</v>
      </c>
      <c r="N464" s="199">
        <f>INDEX('Policy Characteristics'!H:H,MATCH(PolicyLevers!$C464,'Policy Characteristics'!$C:$C,0))</f>
        <v>0.01</v>
      </c>
      <c r="O464" s="201" t="str">
        <f>INDEX('Policy Characteristics'!I:I,MATCH(PolicyLevers!$C464,'Policy Characteristics'!$C:$C,0))</f>
        <v>% reduction in energy use</v>
      </c>
      <c r="P464" s="201" t="str">
        <f>INDEX('Policy Characteristics'!J:J,MATCH(PolicyLevers!$C464,'Policy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4" s="201" t="str">
        <f>INDEX('Policy Characteristics'!K:K,MATCH(PolicyLevers!$C464,'Policy Characteristics'!$C:$C,0))</f>
        <v>industry-ag-main.html#eff-stds</v>
      </c>
      <c r="R464" s="201" t="str">
        <f>INDEX('Policy Characteristics'!L:L,MATCH(PolicyLevers!$C464,'Policy Characteristics'!$C:$C,0))</f>
        <v>industry-energy-efficiency-standards.html</v>
      </c>
      <c r="S464" s="221" t="str">
        <f>INDEX('Policy Characteristics'!M:M,MATCH(PolicyLevers!$C464,'Policy Characteristics'!$C:$C,0))</f>
        <v>U.S. DOE, 2016, Industrial Energy Efficiency Potential Analysis, https://energy.gov/sites/prod/files/2017/04/f34/energy-savings-by-state-industrial-methodology.pdf</v>
      </c>
      <c r="T464" s="201" t="str">
        <f>INDEX('Policy Characteristics'!N:N,MATCH(PolicyLevers!$C464,'Policy Characteristics'!$C:$C,0))</f>
        <v>U.S. DOE, 2016, Industrial Energy Efficiency Potential Analysis, https://energy.gov/sites/prod/files/2017/04/f34/energy-savings-by-state-industrial-methodology.pdf</v>
      </c>
      <c r="U464" s="183">
        <f>INDEX('Policy Characteristics'!O:O,MATCH(PolicyLevers!$C464,'Policy Characteristics'!$C:$C,0))</f>
        <v>0</v>
      </c>
    </row>
    <row r="465" spans="1:21" s="191" customFormat="1" x14ac:dyDescent="0.25">
      <c r="A465" s="352" t="str">
        <f>INDEX('Policy Characteristics'!A:A,MATCH(PolicyLevers!$C465,'Policy Characteristics'!$C:$C,0))</f>
        <v>Industry</v>
      </c>
      <c r="B465" s="356" t="str">
        <f>INDEX('Policy Characteristics'!B:B,MATCH(PolicyLevers!$C465,'Policy Characteristics'!$C:$C,0))</f>
        <v>Industry Energy Efficiency Standards</v>
      </c>
      <c r="C465" s="191" t="str">
        <f t="shared" si="30"/>
        <v>Percentage Improvement in Eqpt Efficiency Standards above BAU</v>
      </c>
      <c r="D465" s="193" t="s">
        <v>2109</v>
      </c>
      <c r="E465" s="186" t="s">
        <v>806</v>
      </c>
      <c r="F465" s="183" t="s">
        <v>2149</v>
      </c>
      <c r="G465" s="186" t="s">
        <v>807</v>
      </c>
      <c r="H465" s="43">
        <v>1019</v>
      </c>
      <c r="I465" s="358" t="s">
        <v>310</v>
      </c>
      <c r="J465" s="191" t="str">
        <f>INDEX('Policy Characteristics'!D:D,MATCH(PolicyLevers!$C465,'Policy Characteristics'!$C:$C,0))</f>
        <v>Industry Energy Efficiency Standards</v>
      </c>
      <c r="K465" s="199" t="str">
        <f>INDEX('Policy Characteristics'!E:E,MATCH(PolicyLevers!$C465,'Policy Characteristics'!$C:$C,0))</f>
        <v>indst efficiency standards</v>
      </c>
      <c r="L465" s="199">
        <f>INDEX('Policy Characteristics'!F:F,MATCH(PolicyLevers!$C465,'Policy Characteristics'!$C:$C,0))</f>
        <v>0</v>
      </c>
      <c r="M465" s="199">
        <f>INDEX('Policy Characteristics'!G:G,MATCH(PolicyLevers!$C465,'Policy Characteristics'!$C:$C,0))</f>
        <v>0.25</v>
      </c>
      <c r="N465" s="199">
        <f>INDEX('Policy Characteristics'!H:H,MATCH(PolicyLevers!$C465,'Policy Characteristics'!$C:$C,0))</f>
        <v>0.01</v>
      </c>
      <c r="O465" s="201" t="str">
        <f>INDEX('Policy Characteristics'!I:I,MATCH(PolicyLevers!$C465,'Policy Characteristics'!$C:$C,0))</f>
        <v>% reduction in energy use</v>
      </c>
      <c r="P465" s="201" t="str">
        <f>INDEX('Policy Characteristics'!J:J,MATCH(PolicyLevers!$C465,'Policy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5" s="201" t="str">
        <f>INDEX('Policy Characteristics'!K:K,MATCH(PolicyLevers!$C465,'Policy Characteristics'!$C:$C,0))</f>
        <v>industry-ag-main.html#eff-stds</v>
      </c>
      <c r="R465" s="201" t="str">
        <f>INDEX('Policy Characteristics'!L:L,MATCH(PolicyLevers!$C465,'Policy Characteristics'!$C:$C,0))</f>
        <v>industry-energy-efficiency-standards.html</v>
      </c>
      <c r="S465" s="221" t="str">
        <f>INDEX('Policy Characteristics'!M:M,MATCH(PolicyLevers!$C465,'Policy Characteristics'!$C:$C,0))</f>
        <v>U.S. DOE, 2016, Industrial Energy Efficiency Potential Analysis, https://energy.gov/sites/prod/files/2017/04/f34/energy-savings-by-state-industrial-methodology.pdf</v>
      </c>
      <c r="T465" s="201" t="str">
        <f>INDEX('Policy Characteristics'!N:N,MATCH(PolicyLevers!$C465,'Policy Characteristics'!$C:$C,0))</f>
        <v>U.S. DOE, 2016, Industrial Energy Efficiency Potential Analysis, https://energy.gov/sites/prod/files/2017/04/f34/energy-savings-by-state-industrial-methodology.pdf</v>
      </c>
      <c r="U465" s="183">
        <f>INDEX('Policy Characteristics'!O:O,MATCH(PolicyLevers!$C465,'Policy Characteristics'!$C:$C,0))</f>
        <v>0</v>
      </c>
    </row>
    <row r="466" spans="1:21" s="191" customFormat="1" x14ac:dyDescent="0.25">
      <c r="A466" s="352" t="str">
        <f>INDEX('Policy Characteristics'!A:A,MATCH(PolicyLevers!$C466,'Policy Characteristics'!$C:$C,0))</f>
        <v>Industry</v>
      </c>
      <c r="B466" s="356" t="str">
        <f>INDEX('Policy Characteristics'!B:B,MATCH(PolicyLevers!$C466,'Policy Characteristics'!$C:$C,0))</f>
        <v>Industry Energy Efficiency Standards</v>
      </c>
      <c r="C466" s="191" t="str">
        <f t="shared" si="30"/>
        <v>Percentage Improvement in Eqpt Efficiency Standards above BAU</v>
      </c>
      <c r="D466" s="193" t="s">
        <v>2109</v>
      </c>
      <c r="E466" s="186" t="s">
        <v>808</v>
      </c>
      <c r="F466" s="183" t="s">
        <v>2149</v>
      </c>
      <c r="G466" s="186" t="s">
        <v>809</v>
      </c>
      <c r="H466" s="43">
        <v>1020</v>
      </c>
      <c r="I466" s="358" t="s">
        <v>310</v>
      </c>
      <c r="J466" s="191" t="str">
        <f>INDEX('Policy Characteristics'!D:D,MATCH(PolicyLevers!$C466,'Policy Characteristics'!$C:$C,0))</f>
        <v>Industry Energy Efficiency Standards</v>
      </c>
      <c r="K466" s="199" t="str">
        <f>INDEX('Policy Characteristics'!E:E,MATCH(PolicyLevers!$C466,'Policy Characteristics'!$C:$C,0))</f>
        <v>indst efficiency standards</v>
      </c>
      <c r="L466" s="199">
        <f>INDEX('Policy Characteristics'!F:F,MATCH(PolicyLevers!$C466,'Policy Characteristics'!$C:$C,0))</f>
        <v>0</v>
      </c>
      <c r="M466" s="199">
        <f>INDEX('Policy Characteristics'!G:G,MATCH(PolicyLevers!$C466,'Policy Characteristics'!$C:$C,0))</f>
        <v>0.25</v>
      </c>
      <c r="N466" s="199">
        <f>INDEX('Policy Characteristics'!H:H,MATCH(PolicyLevers!$C466,'Policy Characteristics'!$C:$C,0))</f>
        <v>0.01</v>
      </c>
      <c r="O466" s="201" t="str">
        <f>INDEX('Policy Characteristics'!I:I,MATCH(PolicyLevers!$C466,'Policy Characteristics'!$C:$C,0))</f>
        <v>% reduction in energy use</v>
      </c>
      <c r="P466" s="201" t="str">
        <f>INDEX('Policy Characteristics'!J:J,MATCH(PolicyLevers!$C466,'Policy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6" s="201" t="str">
        <f>INDEX('Policy Characteristics'!K:K,MATCH(PolicyLevers!$C466,'Policy Characteristics'!$C:$C,0))</f>
        <v>industry-ag-main.html#eff-stds</v>
      </c>
      <c r="R466" s="201" t="str">
        <f>INDEX('Policy Characteristics'!L:L,MATCH(PolicyLevers!$C466,'Policy Characteristics'!$C:$C,0))</f>
        <v>industry-energy-efficiency-standards.html</v>
      </c>
      <c r="S466" s="221" t="str">
        <f>INDEX('Policy Characteristics'!M:M,MATCH(PolicyLevers!$C466,'Policy Characteristics'!$C:$C,0))</f>
        <v>U.S. DOE, 2016, Industrial Energy Efficiency Potential Analysis, https://energy.gov/sites/prod/files/2017/04/f34/energy-savings-by-state-industrial-methodology.pdf</v>
      </c>
      <c r="T466" s="201" t="str">
        <f>INDEX('Policy Characteristics'!N:N,MATCH(PolicyLevers!$C466,'Policy Characteristics'!$C:$C,0))</f>
        <v>U.S. DOE, 2016, Industrial Energy Efficiency Potential Analysis, https://energy.gov/sites/prod/files/2017/04/f34/energy-savings-by-state-industrial-methodology.pdf</v>
      </c>
      <c r="U466" s="183">
        <f>INDEX('Policy Characteristics'!O:O,MATCH(PolicyLevers!$C466,'Policy Characteristics'!$C:$C,0))</f>
        <v>0</v>
      </c>
    </row>
    <row r="467" spans="1:21" s="191" customFormat="1" x14ac:dyDescent="0.25">
      <c r="A467" s="352" t="str">
        <f>INDEX('Policy Characteristics'!A:A,MATCH(PolicyLevers!$C467,'Policy Characteristics'!$C:$C,0))</f>
        <v>Industry</v>
      </c>
      <c r="B467" s="356" t="str">
        <f>INDEX('Policy Characteristics'!B:B,MATCH(PolicyLevers!$C467,'Policy Characteristics'!$C:$C,0))</f>
        <v>Industry Energy Efficiency Standards</v>
      </c>
      <c r="C467" s="191" t="str">
        <f t="shared" si="30"/>
        <v>Percentage Improvement in Eqpt Efficiency Standards above BAU</v>
      </c>
      <c r="D467" s="193" t="s">
        <v>2109</v>
      </c>
      <c r="E467" s="186" t="s">
        <v>810</v>
      </c>
      <c r="F467" s="183" t="s">
        <v>2149</v>
      </c>
      <c r="G467" s="186" t="s">
        <v>811</v>
      </c>
      <c r="H467" s="43">
        <v>1021</v>
      </c>
      <c r="I467" s="358" t="s">
        <v>332</v>
      </c>
      <c r="J467" s="191" t="str">
        <f>INDEX('Policy Characteristics'!D:D,MATCH(PolicyLevers!$C467,'Policy Characteristics'!$C:$C,0))</f>
        <v>Industry Energy Efficiency Standards</v>
      </c>
      <c r="K467" s="199" t="str">
        <f>INDEX('Policy Characteristics'!E:E,MATCH(PolicyLevers!$C467,'Policy Characteristics'!$C:$C,0))</f>
        <v>indst efficiency standards</v>
      </c>
      <c r="L467" s="199">
        <f>INDEX('Policy Characteristics'!F:F,MATCH(PolicyLevers!$C467,'Policy Characteristics'!$C:$C,0))</f>
        <v>0</v>
      </c>
      <c r="M467" s="199">
        <f>INDEX('Policy Characteristics'!G:G,MATCH(PolicyLevers!$C467,'Policy Characteristics'!$C:$C,0))</f>
        <v>0.25</v>
      </c>
      <c r="N467" s="199">
        <f>INDEX('Policy Characteristics'!H:H,MATCH(PolicyLevers!$C467,'Policy Characteristics'!$C:$C,0))</f>
        <v>0.01</v>
      </c>
      <c r="O467" s="201" t="str">
        <f>INDEX('Policy Characteristics'!I:I,MATCH(PolicyLevers!$C467,'Policy Characteristics'!$C:$C,0))</f>
        <v>% reduction in energy use</v>
      </c>
      <c r="P467" s="201" t="str">
        <f>INDEX('Policy Characteristics'!J:J,MATCH(PolicyLevers!$C467,'Policy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7" s="201" t="str">
        <f>INDEX('Policy Characteristics'!K:K,MATCH(PolicyLevers!$C467,'Policy Characteristics'!$C:$C,0))</f>
        <v>industry-ag-main.html#eff-stds</v>
      </c>
      <c r="R467" s="201" t="str">
        <f>INDEX('Policy Characteristics'!L:L,MATCH(PolicyLevers!$C467,'Policy Characteristics'!$C:$C,0))</f>
        <v>industry-energy-efficiency-standards.html</v>
      </c>
      <c r="S467" s="221" t="str">
        <f>INDEX('Policy Characteristics'!M:M,MATCH(PolicyLevers!$C467,'Policy Characteristics'!$C:$C,0))</f>
        <v>U.S. DOE, 2016, Industrial Energy Efficiency Potential Analysis, https://energy.gov/sites/prod/files/2017/04/f34/energy-savings-by-state-industrial-methodology.pdf</v>
      </c>
      <c r="T467" s="201" t="str">
        <f>INDEX('Policy Characteristics'!N:N,MATCH(PolicyLevers!$C467,'Policy Characteristics'!$C:$C,0))</f>
        <v>U.S. DOE, 2016, Industrial Energy Efficiency Potential Analysis, https://energy.gov/sites/prod/files/2017/04/f34/energy-savings-by-state-industrial-methodology.pdf</v>
      </c>
      <c r="U467" s="183">
        <f>INDEX('Policy Characteristics'!O:O,MATCH(PolicyLevers!$C467,'Policy Characteristics'!$C:$C,0))</f>
        <v>0</v>
      </c>
    </row>
    <row r="468" spans="1:21" s="191" customFormat="1" x14ac:dyDescent="0.25">
      <c r="A468" s="352" t="str">
        <f>INDEX('Policy Characteristics'!A:A,MATCH(PolicyLevers!$C468,'Policy Characteristics'!$C:$C,0))</f>
        <v>Industry</v>
      </c>
      <c r="B468" s="356" t="str">
        <f>INDEX('Policy Characteristics'!B:B,MATCH(PolicyLevers!$C468,'Policy Characteristics'!$C:$C,0))</f>
        <v>Industry Energy Efficiency Standards</v>
      </c>
      <c r="C468" s="191" t="str">
        <f t="shared" si="30"/>
        <v>Percentage Improvement in Eqpt Efficiency Standards above BAU</v>
      </c>
      <c r="D468" s="193" t="s">
        <v>2109</v>
      </c>
      <c r="E468" s="186" t="s">
        <v>812</v>
      </c>
      <c r="F468" s="183" t="s">
        <v>2149</v>
      </c>
      <c r="G468" s="186" t="s">
        <v>813</v>
      </c>
      <c r="H468" s="43">
        <v>1022</v>
      </c>
      <c r="I468" s="358" t="s">
        <v>310</v>
      </c>
      <c r="J468" s="191" t="str">
        <f>INDEX('Policy Characteristics'!D:D,MATCH(PolicyLevers!$C468,'Policy Characteristics'!$C:$C,0))</f>
        <v>Industry Energy Efficiency Standards</v>
      </c>
      <c r="K468" s="199" t="str">
        <f>INDEX('Policy Characteristics'!E:E,MATCH(PolicyLevers!$C468,'Policy Characteristics'!$C:$C,0))</f>
        <v>indst efficiency standards</v>
      </c>
      <c r="L468" s="199">
        <f>INDEX('Policy Characteristics'!F:F,MATCH(PolicyLevers!$C468,'Policy Characteristics'!$C:$C,0))</f>
        <v>0</v>
      </c>
      <c r="M468" s="199">
        <f>INDEX('Policy Characteristics'!G:G,MATCH(PolicyLevers!$C468,'Policy Characteristics'!$C:$C,0))</f>
        <v>0.25</v>
      </c>
      <c r="N468" s="199">
        <f>INDEX('Policy Characteristics'!H:H,MATCH(PolicyLevers!$C468,'Policy Characteristics'!$C:$C,0))</f>
        <v>0.01</v>
      </c>
      <c r="O468" s="201" t="str">
        <f>INDEX('Policy Characteristics'!I:I,MATCH(PolicyLevers!$C468,'Policy Characteristics'!$C:$C,0))</f>
        <v>% reduction in energy use</v>
      </c>
      <c r="P468" s="201" t="str">
        <f>INDEX('Policy Characteristics'!J:J,MATCH(PolicyLevers!$C468,'Policy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8" s="201" t="str">
        <f>INDEX('Policy Characteristics'!K:K,MATCH(PolicyLevers!$C468,'Policy Characteristics'!$C:$C,0))</f>
        <v>industry-ag-main.html#eff-stds</v>
      </c>
      <c r="R468" s="201" t="str">
        <f>INDEX('Policy Characteristics'!L:L,MATCH(PolicyLevers!$C468,'Policy Characteristics'!$C:$C,0))</f>
        <v>industry-energy-efficiency-standards.html</v>
      </c>
      <c r="S468" s="221" t="str">
        <f>INDEX('Policy Characteristics'!M:M,MATCH(PolicyLevers!$C468,'Policy Characteristics'!$C:$C,0))</f>
        <v>U.S. DOE, 2016, Industrial Energy Efficiency Potential Analysis, https://energy.gov/sites/prod/files/2017/04/f34/energy-savings-by-state-industrial-methodology.pdf</v>
      </c>
      <c r="T468" s="201" t="str">
        <f>INDEX('Policy Characteristics'!N:N,MATCH(PolicyLevers!$C468,'Policy Characteristics'!$C:$C,0))</f>
        <v>U.S. DOE, 2016, Industrial Energy Efficiency Potential Analysis, https://energy.gov/sites/prod/files/2017/04/f34/energy-savings-by-state-industrial-methodology.pdf</v>
      </c>
      <c r="U468" s="183">
        <f>INDEX('Policy Characteristics'!O:O,MATCH(PolicyLevers!$C468,'Policy Characteristics'!$C:$C,0))</f>
        <v>0</v>
      </c>
    </row>
    <row r="469" spans="1:21" s="191" customFormat="1" x14ac:dyDescent="0.25">
      <c r="A469" s="352" t="str">
        <f>INDEX('Policy Characteristics'!A:A,MATCH(PolicyLevers!$C469,'Policy Characteristics'!$C:$C,0))</f>
        <v>Industry</v>
      </c>
      <c r="B469" s="356" t="str">
        <f>INDEX('Policy Characteristics'!B:B,MATCH(PolicyLevers!$C469,'Policy Characteristics'!$C:$C,0))</f>
        <v>Industry Energy Efficiency Standards</v>
      </c>
      <c r="C469" s="191" t="str">
        <f t="shared" si="30"/>
        <v>Percentage Improvement in Eqpt Efficiency Standards above BAU</v>
      </c>
      <c r="D469" s="193" t="s">
        <v>2109</v>
      </c>
      <c r="E469" s="186" t="s">
        <v>814</v>
      </c>
      <c r="F469" s="183" t="s">
        <v>2149</v>
      </c>
      <c r="G469" s="186" t="s">
        <v>815</v>
      </c>
      <c r="H469" s="43">
        <v>1023</v>
      </c>
      <c r="I469" s="358" t="s">
        <v>332</v>
      </c>
      <c r="J469" s="191" t="str">
        <f>INDEX('Policy Characteristics'!D:D,MATCH(PolicyLevers!$C469,'Policy Characteristics'!$C:$C,0))</f>
        <v>Industry Energy Efficiency Standards</v>
      </c>
      <c r="K469" s="199" t="str">
        <f>INDEX('Policy Characteristics'!E:E,MATCH(PolicyLevers!$C469,'Policy Characteristics'!$C:$C,0))</f>
        <v>indst efficiency standards</v>
      </c>
      <c r="L469" s="199">
        <f>INDEX('Policy Characteristics'!F:F,MATCH(PolicyLevers!$C469,'Policy Characteristics'!$C:$C,0))</f>
        <v>0</v>
      </c>
      <c r="M469" s="199">
        <f>INDEX('Policy Characteristics'!G:G,MATCH(PolicyLevers!$C469,'Policy Characteristics'!$C:$C,0))</f>
        <v>0.25</v>
      </c>
      <c r="N469" s="199">
        <f>INDEX('Policy Characteristics'!H:H,MATCH(PolicyLevers!$C469,'Policy Characteristics'!$C:$C,0))</f>
        <v>0.01</v>
      </c>
      <c r="O469" s="201" t="str">
        <f>INDEX('Policy Characteristics'!I:I,MATCH(PolicyLevers!$C469,'Policy Characteristics'!$C:$C,0))</f>
        <v>% reduction in energy use</v>
      </c>
      <c r="P469" s="201" t="str">
        <f>INDEX('Policy Characteristics'!J:J,MATCH(PolicyLevers!$C469,'Policy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9" s="201" t="str">
        <f>INDEX('Policy Characteristics'!K:K,MATCH(PolicyLevers!$C469,'Policy Characteristics'!$C:$C,0))</f>
        <v>industry-ag-main.html#eff-stds</v>
      </c>
      <c r="R469" s="201" t="str">
        <f>INDEX('Policy Characteristics'!L:L,MATCH(PolicyLevers!$C469,'Policy Characteristics'!$C:$C,0))</f>
        <v>industry-energy-efficiency-standards.html</v>
      </c>
      <c r="S469" s="221" t="str">
        <f>INDEX('Policy Characteristics'!M:M,MATCH(PolicyLevers!$C469,'Policy Characteristics'!$C:$C,0))</f>
        <v>U.S. DOE, 2016, Industrial Energy Efficiency Potential Analysis, https://energy.gov/sites/prod/files/2017/04/f34/energy-savings-by-state-industrial-methodology.pdf</v>
      </c>
      <c r="T469" s="201" t="str">
        <f>INDEX('Policy Characteristics'!N:N,MATCH(PolicyLevers!$C469,'Policy Characteristics'!$C:$C,0))</f>
        <v>U.S. DOE, 2016, Industrial Energy Efficiency Potential Analysis, https://energy.gov/sites/prod/files/2017/04/f34/energy-savings-by-state-industrial-methodology.pdf</v>
      </c>
      <c r="U469" s="183">
        <f>INDEX('Policy Characteristics'!O:O,MATCH(PolicyLevers!$C469,'Policy Characteristics'!$C:$C,0))</f>
        <v>0</v>
      </c>
    </row>
    <row r="470" spans="1:21" s="191" customFormat="1" x14ac:dyDescent="0.25">
      <c r="A470" s="352" t="str">
        <f>INDEX('Policy Characteristics'!A:A,MATCH(PolicyLevers!$C470,'Policy Characteristics'!$C:$C,0))</f>
        <v>Industry</v>
      </c>
      <c r="B470" s="356" t="str">
        <f>INDEX('Policy Characteristics'!B:B,MATCH(PolicyLevers!$C470,'Policy Characteristics'!$C:$C,0))</f>
        <v>Industry Energy Efficiency Standards</v>
      </c>
      <c r="C470" s="191" t="str">
        <f t="shared" si="30"/>
        <v>Percentage Improvement in Eqpt Efficiency Standards above BAU</v>
      </c>
      <c r="D470" s="193" t="s">
        <v>2109</v>
      </c>
      <c r="E470" s="186" t="s">
        <v>816</v>
      </c>
      <c r="F470" s="183" t="s">
        <v>2149</v>
      </c>
      <c r="G470" s="186" t="s">
        <v>817</v>
      </c>
      <c r="H470" s="43">
        <v>1024</v>
      </c>
      <c r="I470" s="358" t="s">
        <v>332</v>
      </c>
      <c r="J470" s="191" t="str">
        <f>INDEX('Policy Characteristics'!D:D,MATCH(PolicyLevers!$C470,'Policy Characteristics'!$C:$C,0))</f>
        <v>Industry Energy Efficiency Standards</v>
      </c>
      <c r="K470" s="199" t="str">
        <f>INDEX('Policy Characteristics'!E:E,MATCH(PolicyLevers!$C470,'Policy Characteristics'!$C:$C,0))</f>
        <v>indst efficiency standards</v>
      </c>
      <c r="L470" s="199">
        <f>INDEX('Policy Characteristics'!F:F,MATCH(PolicyLevers!$C470,'Policy Characteristics'!$C:$C,0))</f>
        <v>0</v>
      </c>
      <c r="M470" s="199">
        <f>INDEX('Policy Characteristics'!G:G,MATCH(PolicyLevers!$C470,'Policy Characteristics'!$C:$C,0))</f>
        <v>0.25</v>
      </c>
      <c r="N470" s="199">
        <f>INDEX('Policy Characteristics'!H:H,MATCH(PolicyLevers!$C470,'Policy Characteristics'!$C:$C,0))</f>
        <v>0.01</v>
      </c>
      <c r="O470" s="201" t="str">
        <f>INDEX('Policy Characteristics'!I:I,MATCH(PolicyLevers!$C470,'Policy Characteristics'!$C:$C,0))</f>
        <v>% reduction in energy use</v>
      </c>
      <c r="P470" s="201" t="str">
        <f>INDEX('Policy Characteristics'!J:J,MATCH(PolicyLevers!$C470,'Policy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0" s="201" t="str">
        <f>INDEX('Policy Characteristics'!K:K,MATCH(PolicyLevers!$C470,'Policy Characteristics'!$C:$C,0))</f>
        <v>industry-ag-main.html#eff-stds</v>
      </c>
      <c r="R470" s="201" t="str">
        <f>INDEX('Policy Characteristics'!L:L,MATCH(PolicyLevers!$C470,'Policy Characteristics'!$C:$C,0))</f>
        <v>industry-energy-efficiency-standards.html</v>
      </c>
      <c r="S470" s="221" t="str">
        <f>INDEX('Policy Characteristics'!M:M,MATCH(PolicyLevers!$C470,'Policy Characteristics'!$C:$C,0))</f>
        <v>U.S. DOE, 2016, Industrial Energy Efficiency Potential Analysis, https://energy.gov/sites/prod/files/2017/04/f34/energy-savings-by-state-industrial-methodology.pdf</v>
      </c>
      <c r="T470" s="201" t="str">
        <f>INDEX('Policy Characteristics'!N:N,MATCH(PolicyLevers!$C470,'Policy Characteristics'!$C:$C,0))</f>
        <v>U.S. DOE, 2016, Industrial Energy Efficiency Potential Analysis, https://energy.gov/sites/prod/files/2017/04/f34/energy-savings-by-state-industrial-methodology.pdf</v>
      </c>
      <c r="U470" s="183">
        <f>INDEX('Policy Characteristics'!O:O,MATCH(PolicyLevers!$C470,'Policy Characteristics'!$C:$C,0))</f>
        <v>0</v>
      </c>
    </row>
    <row r="471" spans="1:21" s="191" customFormat="1" x14ac:dyDescent="0.25">
      <c r="A471" s="352" t="str">
        <f>INDEX('Policy Characteristics'!A:A,MATCH(PolicyLevers!$C471,'Policy Characteristics'!$C:$C,0))</f>
        <v>Industry</v>
      </c>
      <c r="B471" s="356" t="str">
        <f>INDEX('Policy Characteristics'!B:B,MATCH(PolicyLevers!$C471,'Policy Characteristics'!$C:$C,0))</f>
        <v>Industry Energy Efficiency Standards</v>
      </c>
      <c r="C471" s="191" t="str">
        <f t="shared" si="30"/>
        <v>Percentage Improvement in Eqpt Efficiency Standards above BAU</v>
      </c>
      <c r="D471" s="193" t="s">
        <v>2109</v>
      </c>
      <c r="E471" s="186" t="s">
        <v>818</v>
      </c>
      <c r="F471" s="183" t="s">
        <v>2149</v>
      </c>
      <c r="G471" s="186" t="s">
        <v>819</v>
      </c>
      <c r="H471" s="43">
        <v>1025</v>
      </c>
      <c r="I471" s="358" t="s">
        <v>310</v>
      </c>
      <c r="J471" s="191" t="str">
        <f>INDEX('Policy Characteristics'!D:D,MATCH(PolicyLevers!$C471,'Policy Characteristics'!$C:$C,0))</f>
        <v>Industry Energy Efficiency Standards</v>
      </c>
      <c r="K471" s="199" t="str">
        <f>INDEX('Policy Characteristics'!E:E,MATCH(PolicyLevers!$C471,'Policy Characteristics'!$C:$C,0))</f>
        <v>indst efficiency standards</v>
      </c>
      <c r="L471" s="199">
        <f>INDEX('Policy Characteristics'!F:F,MATCH(PolicyLevers!$C471,'Policy Characteristics'!$C:$C,0))</f>
        <v>0</v>
      </c>
      <c r="M471" s="199">
        <f>INDEX('Policy Characteristics'!G:G,MATCH(PolicyLevers!$C471,'Policy Characteristics'!$C:$C,0))</f>
        <v>0.25</v>
      </c>
      <c r="N471" s="199">
        <f>INDEX('Policy Characteristics'!H:H,MATCH(PolicyLevers!$C471,'Policy Characteristics'!$C:$C,0))</f>
        <v>0.01</v>
      </c>
      <c r="O471" s="201" t="str">
        <f>INDEX('Policy Characteristics'!I:I,MATCH(PolicyLevers!$C471,'Policy Characteristics'!$C:$C,0))</f>
        <v>% reduction in energy use</v>
      </c>
      <c r="P471" s="201" t="str">
        <f>INDEX('Policy Characteristics'!J:J,MATCH(PolicyLevers!$C471,'Policy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1" s="201" t="str">
        <f>INDEX('Policy Characteristics'!K:K,MATCH(PolicyLevers!$C471,'Policy Characteristics'!$C:$C,0))</f>
        <v>industry-ag-main.html#eff-stds</v>
      </c>
      <c r="R471" s="201" t="str">
        <f>INDEX('Policy Characteristics'!L:L,MATCH(PolicyLevers!$C471,'Policy Characteristics'!$C:$C,0))</f>
        <v>industry-energy-efficiency-standards.html</v>
      </c>
      <c r="S471" s="221" t="str">
        <f>INDEX('Policy Characteristics'!M:M,MATCH(PolicyLevers!$C471,'Policy Characteristics'!$C:$C,0))</f>
        <v>U.S. DOE, 2016, Industrial Energy Efficiency Potential Analysis, https://energy.gov/sites/prod/files/2017/04/f34/energy-savings-by-state-industrial-methodology.pdf</v>
      </c>
      <c r="T471" s="201" t="str">
        <f>INDEX('Policy Characteristics'!N:N,MATCH(PolicyLevers!$C471,'Policy Characteristics'!$C:$C,0))</f>
        <v>U.S. DOE, 2016, Industrial Energy Efficiency Potential Analysis, https://energy.gov/sites/prod/files/2017/04/f34/energy-savings-by-state-industrial-methodology.pdf</v>
      </c>
      <c r="U471" s="183">
        <f>INDEX('Policy Characteristics'!O:O,MATCH(PolicyLevers!$C471,'Policy Characteristics'!$C:$C,0))</f>
        <v>0</v>
      </c>
    </row>
    <row r="472" spans="1:21" s="191" customFormat="1" x14ac:dyDescent="0.25">
      <c r="A472" s="352" t="str">
        <f>INDEX('Policy Characteristics'!A:A,MATCH(PolicyLevers!$C472,'Policy Characteristics'!$C:$C,0))</f>
        <v>Industry</v>
      </c>
      <c r="B472" s="356" t="str">
        <f>INDEX('Policy Characteristics'!B:B,MATCH(PolicyLevers!$C472,'Policy Characteristics'!$C:$C,0))</f>
        <v>Industry Energy Efficiency Standards</v>
      </c>
      <c r="C472" s="191" t="str">
        <f t="shared" si="30"/>
        <v>Percentage Improvement in Eqpt Efficiency Standards above BAU</v>
      </c>
      <c r="D472" s="193" t="s">
        <v>2109</v>
      </c>
      <c r="E472" s="186" t="s">
        <v>820</v>
      </c>
      <c r="F472" s="183" t="s">
        <v>2149</v>
      </c>
      <c r="G472" s="186" t="s">
        <v>821</v>
      </c>
      <c r="H472" s="43">
        <v>1026</v>
      </c>
      <c r="I472" s="358" t="s">
        <v>310</v>
      </c>
      <c r="J472" s="191" t="str">
        <f>INDEX('Policy Characteristics'!D:D,MATCH(PolicyLevers!$C472,'Policy Characteristics'!$C:$C,0))</f>
        <v>Industry Energy Efficiency Standards</v>
      </c>
      <c r="K472" s="199" t="str">
        <f>INDEX('Policy Characteristics'!E:E,MATCH(PolicyLevers!$C472,'Policy Characteristics'!$C:$C,0))</f>
        <v>indst efficiency standards</v>
      </c>
      <c r="L472" s="199">
        <f>INDEX('Policy Characteristics'!F:F,MATCH(PolicyLevers!$C472,'Policy Characteristics'!$C:$C,0))</f>
        <v>0</v>
      </c>
      <c r="M472" s="199">
        <f>INDEX('Policy Characteristics'!G:G,MATCH(PolicyLevers!$C472,'Policy Characteristics'!$C:$C,0))</f>
        <v>0.25</v>
      </c>
      <c r="N472" s="199">
        <f>INDEX('Policy Characteristics'!H:H,MATCH(PolicyLevers!$C472,'Policy Characteristics'!$C:$C,0))</f>
        <v>0.01</v>
      </c>
      <c r="O472" s="201" t="str">
        <f>INDEX('Policy Characteristics'!I:I,MATCH(PolicyLevers!$C472,'Policy Characteristics'!$C:$C,0))</f>
        <v>% reduction in energy use</v>
      </c>
      <c r="P472" s="201" t="str">
        <f>INDEX('Policy Characteristics'!J:J,MATCH(PolicyLevers!$C472,'Policy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2" s="201" t="str">
        <f>INDEX('Policy Characteristics'!K:K,MATCH(PolicyLevers!$C472,'Policy Characteristics'!$C:$C,0))</f>
        <v>industry-ag-main.html#eff-stds</v>
      </c>
      <c r="R472" s="201" t="str">
        <f>INDEX('Policy Characteristics'!L:L,MATCH(PolicyLevers!$C472,'Policy Characteristics'!$C:$C,0))</f>
        <v>industry-energy-efficiency-standards.html</v>
      </c>
      <c r="S472" s="221" t="str">
        <f>INDEX('Policy Characteristics'!M:M,MATCH(PolicyLevers!$C472,'Policy Characteristics'!$C:$C,0))</f>
        <v>U.S. DOE, 2016, Industrial Energy Efficiency Potential Analysis, https://energy.gov/sites/prod/files/2017/04/f34/energy-savings-by-state-industrial-methodology.pdf</v>
      </c>
      <c r="T472" s="201" t="str">
        <f>INDEX('Policy Characteristics'!N:N,MATCH(PolicyLevers!$C472,'Policy Characteristics'!$C:$C,0))</f>
        <v>U.S. DOE, 2016, Industrial Energy Efficiency Potential Analysis, https://energy.gov/sites/prod/files/2017/04/f34/energy-savings-by-state-industrial-methodology.pdf</v>
      </c>
      <c r="U472" s="183">
        <f>INDEX('Policy Characteristics'!O:O,MATCH(PolicyLevers!$C472,'Policy Characteristics'!$C:$C,0))</f>
        <v>0</v>
      </c>
    </row>
    <row r="473" spans="1:21" s="191" customFormat="1" x14ac:dyDescent="0.25">
      <c r="A473" s="352" t="str">
        <f>INDEX('Policy Characteristics'!A:A,MATCH(PolicyLevers!$C473,'Policy Characteristics'!$C:$C,0))</f>
        <v>Industry</v>
      </c>
      <c r="B473" s="356" t="str">
        <f>INDEX('Policy Characteristics'!B:B,MATCH(PolicyLevers!$C473,'Policy Characteristics'!$C:$C,0))</f>
        <v>Industry Energy Efficiency Standards</v>
      </c>
      <c r="C473" s="191" t="str">
        <f t="shared" si="30"/>
        <v>Percentage Improvement in Eqpt Efficiency Standards above BAU</v>
      </c>
      <c r="D473" s="193" t="s">
        <v>2109</v>
      </c>
      <c r="E473" s="186" t="s">
        <v>822</v>
      </c>
      <c r="F473" s="183" t="s">
        <v>2149</v>
      </c>
      <c r="G473" s="186" t="s">
        <v>823</v>
      </c>
      <c r="H473" s="43">
        <v>1027</v>
      </c>
      <c r="I473" s="358" t="s">
        <v>332</v>
      </c>
      <c r="J473" s="191" t="str">
        <f>INDEX('Policy Characteristics'!D:D,MATCH(PolicyLevers!$C473,'Policy Characteristics'!$C:$C,0))</f>
        <v>Industry Energy Efficiency Standards</v>
      </c>
      <c r="K473" s="199" t="str">
        <f>INDEX('Policy Characteristics'!E:E,MATCH(PolicyLevers!$C473,'Policy Characteristics'!$C:$C,0))</f>
        <v>indst efficiency standards</v>
      </c>
      <c r="L473" s="199">
        <f>INDEX('Policy Characteristics'!F:F,MATCH(PolicyLevers!$C473,'Policy Characteristics'!$C:$C,0))</f>
        <v>0</v>
      </c>
      <c r="M473" s="199">
        <f>INDEX('Policy Characteristics'!G:G,MATCH(PolicyLevers!$C473,'Policy Characteristics'!$C:$C,0))</f>
        <v>0.25</v>
      </c>
      <c r="N473" s="199">
        <f>INDEX('Policy Characteristics'!H:H,MATCH(PolicyLevers!$C473,'Policy Characteristics'!$C:$C,0))</f>
        <v>0.01</v>
      </c>
      <c r="O473" s="201" t="str">
        <f>INDEX('Policy Characteristics'!I:I,MATCH(PolicyLevers!$C473,'Policy Characteristics'!$C:$C,0))</f>
        <v>% reduction in energy use</v>
      </c>
      <c r="P473" s="201" t="str">
        <f>INDEX('Policy Characteristics'!J:J,MATCH(PolicyLevers!$C473,'Policy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3" s="201" t="str">
        <f>INDEX('Policy Characteristics'!K:K,MATCH(PolicyLevers!$C473,'Policy Characteristics'!$C:$C,0))</f>
        <v>industry-ag-main.html#eff-stds</v>
      </c>
      <c r="R473" s="201" t="str">
        <f>INDEX('Policy Characteristics'!L:L,MATCH(PolicyLevers!$C473,'Policy Characteristics'!$C:$C,0))</f>
        <v>industry-energy-efficiency-standards.html</v>
      </c>
      <c r="S473" s="221" t="str">
        <f>INDEX('Policy Characteristics'!M:M,MATCH(PolicyLevers!$C473,'Policy Characteristics'!$C:$C,0))</f>
        <v>U.S. DOE, 2016, Industrial Energy Efficiency Potential Analysis, https://energy.gov/sites/prod/files/2017/04/f34/energy-savings-by-state-industrial-methodology.pdf</v>
      </c>
      <c r="T473" s="201" t="str">
        <f>INDEX('Policy Characteristics'!N:N,MATCH(PolicyLevers!$C473,'Policy Characteristics'!$C:$C,0))</f>
        <v>U.S. DOE, 2016, Industrial Energy Efficiency Potential Analysis, https://energy.gov/sites/prod/files/2017/04/f34/energy-savings-by-state-industrial-methodology.pdf</v>
      </c>
      <c r="U473" s="183">
        <f>INDEX('Policy Characteristics'!O:O,MATCH(PolicyLevers!$C473,'Policy Characteristics'!$C:$C,0))</f>
        <v>0</v>
      </c>
    </row>
    <row r="474" spans="1:21" s="191" customFormat="1" x14ac:dyDescent="0.25">
      <c r="A474" s="352" t="str">
        <f>INDEX('Policy Characteristics'!A:A,MATCH(PolicyLevers!$C474,'Policy Characteristics'!$C:$C,0))</f>
        <v>Industry</v>
      </c>
      <c r="B474" s="356" t="str">
        <f>INDEX('Policy Characteristics'!B:B,MATCH(PolicyLevers!$C474,'Policy Characteristics'!$C:$C,0))</f>
        <v>Industry Energy Efficiency Standards</v>
      </c>
      <c r="C474" s="191" t="str">
        <f t="shared" si="30"/>
        <v>Percentage Improvement in Eqpt Efficiency Standards above BAU</v>
      </c>
      <c r="D474" s="193" t="s">
        <v>2107</v>
      </c>
      <c r="E474" s="186" t="s">
        <v>799</v>
      </c>
      <c r="F474" s="183" t="s">
        <v>2148</v>
      </c>
      <c r="G474" s="186" t="s">
        <v>800</v>
      </c>
      <c r="H474" s="43">
        <v>1028</v>
      </c>
      <c r="I474" s="358" t="s">
        <v>310</v>
      </c>
      <c r="J474" s="191" t="str">
        <f>INDEX('Policy Characteristics'!D:D,MATCH(PolicyLevers!$C474,'Policy Characteristics'!$C:$C,0))</f>
        <v>Industry Energy Efficiency Standards</v>
      </c>
      <c r="K474" s="199" t="str">
        <f>INDEX('Policy Characteristics'!E:E,MATCH(PolicyLevers!$C474,'Policy Characteristics'!$C:$C,0))</f>
        <v>indst efficiency standards</v>
      </c>
      <c r="L474" s="199">
        <f>INDEX('Policy Characteristics'!F:F,MATCH(PolicyLevers!$C474,'Policy Characteristics'!$C:$C,0))</f>
        <v>0</v>
      </c>
      <c r="M474" s="199">
        <f>INDEX('Policy Characteristics'!G:G,MATCH(PolicyLevers!$C474,'Policy Characteristics'!$C:$C,0))</f>
        <v>0.25</v>
      </c>
      <c r="N474" s="199">
        <f>INDEX('Policy Characteristics'!H:H,MATCH(PolicyLevers!$C474,'Policy Characteristics'!$C:$C,0))</f>
        <v>0.01</v>
      </c>
      <c r="O474" s="201" t="str">
        <f>INDEX('Policy Characteristics'!I:I,MATCH(PolicyLevers!$C474,'Policy Characteristics'!$C:$C,0))</f>
        <v>% reduction in energy use</v>
      </c>
      <c r="P474" s="201" t="str">
        <f>INDEX('Policy Characteristics'!J:J,MATCH(PolicyLevers!$C474,'Policy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4" s="201" t="str">
        <f>INDEX('Policy Characteristics'!K:K,MATCH(PolicyLevers!$C474,'Policy Characteristics'!$C:$C,0))</f>
        <v>industry-ag-main.html#eff-stds</v>
      </c>
      <c r="R474" s="201" t="str">
        <f>INDEX('Policy Characteristics'!L:L,MATCH(PolicyLevers!$C474,'Policy Characteristics'!$C:$C,0))</f>
        <v>industry-energy-efficiency-standards.html</v>
      </c>
      <c r="S474" s="221" t="str">
        <f>INDEX('Policy Characteristics'!M:M,MATCH(PolicyLevers!$C474,'Policy Characteristics'!$C:$C,0))</f>
        <v>U.S. DOE, 2016, Industrial Energy Efficiency Potential Analysis, https://energy.gov/sites/prod/files/2017/04/f34/energy-savings-by-state-industrial-methodology.pdf</v>
      </c>
      <c r="T474" s="201" t="str">
        <f>INDEX('Policy Characteristics'!N:N,MATCH(PolicyLevers!$C474,'Policy Characteristics'!$C:$C,0))</f>
        <v>U.S. DOE, 2016, Industrial Energy Efficiency Potential Analysis, https://energy.gov/sites/prod/files/2017/04/f34/energy-savings-by-state-industrial-methodology.pdf</v>
      </c>
      <c r="U474" s="183">
        <f>INDEX('Policy Characteristics'!O:O,MATCH(PolicyLevers!$C474,'Policy Characteristics'!$C:$C,0))</f>
        <v>0</v>
      </c>
    </row>
    <row r="475" spans="1:21" s="191" customFormat="1" x14ac:dyDescent="0.25">
      <c r="A475" s="352" t="str">
        <f>INDEX('Policy Characteristics'!A:A,MATCH(PolicyLevers!$C475,'Policy Characteristics'!$C:$C,0))</f>
        <v>Industry</v>
      </c>
      <c r="B475" s="356" t="str">
        <f>INDEX('Policy Characteristics'!B:B,MATCH(PolicyLevers!$C475,'Policy Characteristics'!$C:$C,0))</f>
        <v>Industry Energy Efficiency Standards</v>
      </c>
      <c r="C475" s="191" t="str">
        <f t="shared" si="30"/>
        <v>Percentage Improvement in Eqpt Efficiency Standards above BAU</v>
      </c>
      <c r="D475" s="193" t="s">
        <v>2107</v>
      </c>
      <c r="E475" s="186" t="s">
        <v>806</v>
      </c>
      <c r="F475" s="183" t="s">
        <v>2148</v>
      </c>
      <c r="G475" s="186" t="s">
        <v>807</v>
      </c>
      <c r="H475" s="43">
        <v>1029</v>
      </c>
      <c r="I475" s="358" t="s">
        <v>310</v>
      </c>
      <c r="J475" s="191" t="str">
        <f>INDEX('Policy Characteristics'!D:D,MATCH(PolicyLevers!$C475,'Policy Characteristics'!$C:$C,0))</f>
        <v>Industry Energy Efficiency Standards</v>
      </c>
      <c r="K475" s="199" t="str">
        <f>INDEX('Policy Characteristics'!E:E,MATCH(PolicyLevers!$C475,'Policy Characteristics'!$C:$C,0))</f>
        <v>indst efficiency standards</v>
      </c>
      <c r="L475" s="199">
        <f>INDEX('Policy Characteristics'!F:F,MATCH(PolicyLevers!$C475,'Policy Characteristics'!$C:$C,0))</f>
        <v>0</v>
      </c>
      <c r="M475" s="199">
        <f>INDEX('Policy Characteristics'!G:G,MATCH(PolicyLevers!$C475,'Policy Characteristics'!$C:$C,0))</f>
        <v>0.25</v>
      </c>
      <c r="N475" s="199">
        <f>INDEX('Policy Characteristics'!H:H,MATCH(PolicyLevers!$C475,'Policy Characteristics'!$C:$C,0))</f>
        <v>0.01</v>
      </c>
      <c r="O475" s="201" t="str">
        <f>INDEX('Policy Characteristics'!I:I,MATCH(PolicyLevers!$C475,'Policy Characteristics'!$C:$C,0))</f>
        <v>% reduction in energy use</v>
      </c>
      <c r="P475" s="201" t="str">
        <f>INDEX('Policy Characteristics'!J:J,MATCH(PolicyLevers!$C475,'Policy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5" s="201" t="str">
        <f>INDEX('Policy Characteristics'!K:K,MATCH(PolicyLevers!$C475,'Policy Characteristics'!$C:$C,0))</f>
        <v>industry-ag-main.html#eff-stds</v>
      </c>
      <c r="R475" s="201" t="str">
        <f>INDEX('Policy Characteristics'!L:L,MATCH(PolicyLevers!$C475,'Policy Characteristics'!$C:$C,0))</f>
        <v>industry-energy-efficiency-standards.html</v>
      </c>
      <c r="S475" s="221" t="str">
        <f>INDEX('Policy Characteristics'!M:M,MATCH(PolicyLevers!$C475,'Policy Characteristics'!$C:$C,0))</f>
        <v>U.S. DOE, 2016, Industrial Energy Efficiency Potential Analysis, https://energy.gov/sites/prod/files/2017/04/f34/energy-savings-by-state-industrial-methodology.pdf</v>
      </c>
      <c r="T475" s="201" t="str">
        <f>INDEX('Policy Characteristics'!N:N,MATCH(PolicyLevers!$C475,'Policy Characteristics'!$C:$C,0))</f>
        <v>U.S. DOE, 2016, Industrial Energy Efficiency Potential Analysis, https://energy.gov/sites/prod/files/2017/04/f34/energy-savings-by-state-industrial-methodology.pdf</v>
      </c>
      <c r="U475" s="183">
        <f>INDEX('Policy Characteristics'!O:O,MATCH(PolicyLevers!$C475,'Policy Characteristics'!$C:$C,0))</f>
        <v>0</v>
      </c>
    </row>
    <row r="476" spans="1:21" s="191" customFormat="1" x14ac:dyDescent="0.25">
      <c r="A476" s="352" t="str">
        <f>INDEX('Policy Characteristics'!A:A,MATCH(PolicyLevers!$C476,'Policy Characteristics'!$C:$C,0))</f>
        <v>Industry</v>
      </c>
      <c r="B476" s="356" t="str">
        <f>INDEX('Policy Characteristics'!B:B,MATCH(PolicyLevers!$C476,'Policy Characteristics'!$C:$C,0))</f>
        <v>Industry Energy Efficiency Standards</v>
      </c>
      <c r="C476" s="191" t="str">
        <f t="shared" si="30"/>
        <v>Percentage Improvement in Eqpt Efficiency Standards above BAU</v>
      </c>
      <c r="D476" s="193" t="s">
        <v>2107</v>
      </c>
      <c r="E476" s="186" t="s">
        <v>808</v>
      </c>
      <c r="F476" s="183" t="s">
        <v>2148</v>
      </c>
      <c r="G476" s="186" t="s">
        <v>809</v>
      </c>
      <c r="H476" s="43">
        <v>1030</v>
      </c>
      <c r="I476" s="358" t="s">
        <v>310</v>
      </c>
      <c r="J476" s="191" t="str">
        <f>INDEX('Policy Characteristics'!D:D,MATCH(PolicyLevers!$C476,'Policy Characteristics'!$C:$C,0))</f>
        <v>Industry Energy Efficiency Standards</v>
      </c>
      <c r="K476" s="199" t="str">
        <f>INDEX('Policy Characteristics'!E:E,MATCH(PolicyLevers!$C476,'Policy Characteristics'!$C:$C,0))</f>
        <v>indst efficiency standards</v>
      </c>
      <c r="L476" s="199">
        <f>INDEX('Policy Characteristics'!F:F,MATCH(PolicyLevers!$C476,'Policy Characteristics'!$C:$C,0))</f>
        <v>0</v>
      </c>
      <c r="M476" s="199">
        <f>INDEX('Policy Characteristics'!G:G,MATCH(PolicyLevers!$C476,'Policy Characteristics'!$C:$C,0))</f>
        <v>0.25</v>
      </c>
      <c r="N476" s="199">
        <f>INDEX('Policy Characteristics'!H:H,MATCH(PolicyLevers!$C476,'Policy Characteristics'!$C:$C,0))</f>
        <v>0.01</v>
      </c>
      <c r="O476" s="201" t="str">
        <f>INDEX('Policy Characteristics'!I:I,MATCH(PolicyLevers!$C476,'Policy Characteristics'!$C:$C,0))</f>
        <v>% reduction in energy use</v>
      </c>
      <c r="P476" s="201" t="str">
        <f>INDEX('Policy Characteristics'!J:J,MATCH(PolicyLevers!$C476,'Policy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6" s="201" t="str">
        <f>INDEX('Policy Characteristics'!K:K,MATCH(PolicyLevers!$C476,'Policy Characteristics'!$C:$C,0))</f>
        <v>industry-ag-main.html#eff-stds</v>
      </c>
      <c r="R476" s="201" t="str">
        <f>INDEX('Policy Characteristics'!L:L,MATCH(PolicyLevers!$C476,'Policy Characteristics'!$C:$C,0))</f>
        <v>industry-energy-efficiency-standards.html</v>
      </c>
      <c r="S476" s="221" t="str">
        <f>INDEX('Policy Characteristics'!M:M,MATCH(PolicyLevers!$C476,'Policy Characteristics'!$C:$C,0))</f>
        <v>U.S. DOE, 2016, Industrial Energy Efficiency Potential Analysis, https://energy.gov/sites/prod/files/2017/04/f34/energy-savings-by-state-industrial-methodology.pdf</v>
      </c>
      <c r="T476" s="201" t="str">
        <f>INDEX('Policy Characteristics'!N:N,MATCH(PolicyLevers!$C476,'Policy Characteristics'!$C:$C,0))</f>
        <v>U.S. DOE, 2016, Industrial Energy Efficiency Potential Analysis, https://energy.gov/sites/prod/files/2017/04/f34/energy-savings-by-state-industrial-methodology.pdf</v>
      </c>
      <c r="U476" s="183">
        <f>INDEX('Policy Characteristics'!O:O,MATCH(PolicyLevers!$C476,'Policy Characteristics'!$C:$C,0))</f>
        <v>0</v>
      </c>
    </row>
    <row r="477" spans="1:21" s="191" customFormat="1" x14ac:dyDescent="0.25">
      <c r="A477" s="352" t="str">
        <f>INDEX('Policy Characteristics'!A:A,MATCH(PolicyLevers!$C477,'Policy Characteristics'!$C:$C,0))</f>
        <v>Industry</v>
      </c>
      <c r="B477" s="356" t="str">
        <f>INDEX('Policy Characteristics'!B:B,MATCH(PolicyLevers!$C477,'Policy Characteristics'!$C:$C,0))</f>
        <v>Industry Energy Efficiency Standards</v>
      </c>
      <c r="C477" s="191" t="str">
        <f t="shared" si="30"/>
        <v>Percentage Improvement in Eqpt Efficiency Standards above BAU</v>
      </c>
      <c r="D477" s="193" t="s">
        <v>2107</v>
      </c>
      <c r="E477" s="186" t="s">
        <v>810</v>
      </c>
      <c r="F477" s="183" t="s">
        <v>2148</v>
      </c>
      <c r="G477" s="186" t="s">
        <v>811</v>
      </c>
      <c r="H477" s="43">
        <v>1031</v>
      </c>
      <c r="I477" s="358" t="s">
        <v>332</v>
      </c>
      <c r="J477" s="191" t="str">
        <f>INDEX('Policy Characteristics'!D:D,MATCH(PolicyLevers!$C477,'Policy Characteristics'!$C:$C,0))</f>
        <v>Industry Energy Efficiency Standards</v>
      </c>
      <c r="K477" s="199" t="str">
        <f>INDEX('Policy Characteristics'!E:E,MATCH(PolicyLevers!$C477,'Policy Characteristics'!$C:$C,0))</f>
        <v>indst efficiency standards</v>
      </c>
      <c r="L477" s="199">
        <f>INDEX('Policy Characteristics'!F:F,MATCH(PolicyLevers!$C477,'Policy Characteristics'!$C:$C,0))</f>
        <v>0</v>
      </c>
      <c r="M477" s="199">
        <f>INDEX('Policy Characteristics'!G:G,MATCH(PolicyLevers!$C477,'Policy Characteristics'!$C:$C,0))</f>
        <v>0.25</v>
      </c>
      <c r="N477" s="199">
        <f>INDEX('Policy Characteristics'!H:H,MATCH(PolicyLevers!$C477,'Policy Characteristics'!$C:$C,0))</f>
        <v>0.01</v>
      </c>
      <c r="O477" s="201" t="str">
        <f>INDEX('Policy Characteristics'!I:I,MATCH(PolicyLevers!$C477,'Policy Characteristics'!$C:$C,0))</f>
        <v>% reduction in energy use</v>
      </c>
      <c r="P477" s="201" t="str">
        <f>INDEX('Policy Characteristics'!J:J,MATCH(PolicyLevers!$C477,'Policy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7" s="201" t="str">
        <f>INDEX('Policy Characteristics'!K:K,MATCH(PolicyLevers!$C477,'Policy Characteristics'!$C:$C,0))</f>
        <v>industry-ag-main.html#eff-stds</v>
      </c>
      <c r="R477" s="201" t="str">
        <f>INDEX('Policy Characteristics'!L:L,MATCH(PolicyLevers!$C477,'Policy Characteristics'!$C:$C,0))</f>
        <v>industry-energy-efficiency-standards.html</v>
      </c>
      <c r="S477" s="221" t="str">
        <f>INDEX('Policy Characteristics'!M:M,MATCH(PolicyLevers!$C477,'Policy Characteristics'!$C:$C,0))</f>
        <v>U.S. DOE, 2016, Industrial Energy Efficiency Potential Analysis, https://energy.gov/sites/prod/files/2017/04/f34/energy-savings-by-state-industrial-methodology.pdf</v>
      </c>
      <c r="T477" s="201" t="str">
        <f>INDEX('Policy Characteristics'!N:N,MATCH(PolicyLevers!$C477,'Policy Characteristics'!$C:$C,0))</f>
        <v>U.S. DOE, 2016, Industrial Energy Efficiency Potential Analysis, https://energy.gov/sites/prod/files/2017/04/f34/energy-savings-by-state-industrial-methodology.pdf</v>
      </c>
      <c r="U477" s="183">
        <f>INDEX('Policy Characteristics'!O:O,MATCH(PolicyLevers!$C477,'Policy Characteristics'!$C:$C,0))</f>
        <v>0</v>
      </c>
    </row>
    <row r="478" spans="1:21" s="191" customFormat="1" x14ac:dyDescent="0.25">
      <c r="A478" s="352" t="str">
        <f>INDEX('Policy Characteristics'!A:A,MATCH(PolicyLevers!$C478,'Policy Characteristics'!$C:$C,0))</f>
        <v>Industry</v>
      </c>
      <c r="B478" s="356" t="str">
        <f>INDEX('Policy Characteristics'!B:B,MATCH(PolicyLevers!$C478,'Policy Characteristics'!$C:$C,0))</f>
        <v>Industry Energy Efficiency Standards</v>
      </c>
      <c r="C478" s="191" t="str">
        <f t="shared" si="30"/>
        <v>Percentage Improvement in Eqpt Efficiency Standards above BAU</v>
      </c>
      <c r="D478" s="193" t="s">
        <v>2107</v>
      </c>
      <c r="E478" s="186" t="s">
        <v>812</v>
      </c>
      <c r="F478" s="183" t="s">
        <v>2148</v>
      </c>
      <c r="G478" s="186" t="s">
        <v>813</v>
      </c>
      <c r="H478" s="43">
        <v>1032</v>
      </c>
      <c r="I478" s="358" t="s">
        <v>310</v>
      </c>
      <c r="J478" s="191" t="str">
        <f>INDEX('Policy Characteristics'!D:D,MATCH(PolicyLevers!$C478,'Policy Characteristics'!$C:$C,0))</f>
        <v>Industry Energy Efficiency Standards</v>
      </c>
      <c r="K478" s="199" t="str">
        <f>INDEX('Policy Characteristics'!E:E,MATCH(PolicyLevers!$C478,'Policy Characteristics'!$C:$C,0))</f>
        <v>indst efficiency standards</v>
      </c>
      <c r="L478" s="199">
        <f>INDEX('Policy Characteristics'!F:F,MATCH(PolicyLevers!$C478,'Policy Characteristics'!$C:$C,0))</f>
        <v>0</v>
      </c>
      <c r="M478" s="199">
        <f>INDEX('Policy Characteristics'!G:G,MATCH(PolicyLevers!$C478,'Policy Characteristics'!$C:$C,0))</f>
        <v>0.25</v>
      </c>
      <c r="N478" s="199">
        <f>INDEX('Policy Characteristics'!H:H,MATCH(PolicyLevers!$C478,'Policy Characteristics'!$C:$C,0))</f>
        <v>0.01</v>
      </c>
      <c r="O478" s="201" t="str">
        <f>INDEX('Policy Characteristics'!I:I,MATCH(PolicyLevers!$C478,'Policy Characteristics'!$C:$C,0))</f>
        <v>% reduction in energy use</v>
      </c>
      <c r="P478" s="201" t="str">
        <f>INDEX('Policy Characteristics'!J:J,MATCH(PolicyLevers!$C478,'Policy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8" s="201" t="str">
        <f>INDEX('Policy Characteristics'!K:K,MATCH(PolicyLevers!$C478,'Policy Characteristics'!$C:$C,0))</f>
        <v>industry-ag-main.html#eff-stds</v>
      </c>
      <c r="R478" s="201" t="str">
        <f>INDEX('Policy Characteristics'!L:L,MATCH(PolicyLevers!$C478,'Policy Characteristics'!$C:$C,0))</f>
        <v>industry-energy-efficiency-standards.html</v>
      </c>
      <c r="S478" s="221" t="str">
        <f>INDEX('Policy Characteristics'!M:M,MATCH(PolicyLevers!$C478,'Policy Characteristics'!$C:$C,0))</f>
        <v>U.S. DOE, 2016, Industrial Energy Efficiency Potential Analysis, https://energy.gov/sites/prod/files/2017/04/f34/energy-savings-by-state-industrial-methodology.pdf</v>
      </c>
      <c r="T478" s="201" t="str">
        <f>INDEX('Policy Characteristics'!N:N,MATCH(PolicyLevers!$C478,'Policy Characteristics'!$C:$C,0))</f>
        <v>U.S. DOE, 2016, Industrial Energy Efficiency Potential Analysis, https://energy.gov/sites/prod/files/2017/04/f34/energy-savings-by-state-industrial-methodology.pdf</v>
      </c>
      <c r="U478" s="183">
        <f>INDEX('Policy Characteristics'!O:O,MATCH(PolicyLevers!$C478,'Policy Characteristics'!$C:$C,0))</f>
        <v>0</v>
      </c>
    </row>
    <row r="479" spans="1:21" s="191" customFormat="1" x14ac:dyDescent="0.25">
      <c r="A479" s="352" t="str">
        <f>INDEX('Policy Characteristics'!A:A,MATCH(PolicyLevers!$C479,'Policy Characteristics'!$C:$C,0))</f>
        <v>Industry</v>
      </c>
      <c r="B479" s="356" t="str">
        <f>INDEX('Policy Characteristics'!B:B,MATCH(PolicyLevers!$C479,'Policy Characteristics'!$C:$C,0))</f>
        <v>Industry Energy Efficiency Standards</v>
      </c>
      <c r="C479" s="191" t="str">
        <f t="shared" si="30"/>
        <v>Percentage Improvement in Eqpt Efficiency Standards above BAU</v>
      </c>
      <c r="D479" s="193" t="s">
        <v>2107</v>
      </c>
      <c r="E479" s="186" t="s">
        <v>814</v>
      </c>
      <c r="F479" s="183" t="s">
        <v>2148</v>
      </c>
      <c r="G479" s="186" t="s">
        <v>815</v>
      </c>
      <c r="H479" s="43">
        <v>1033</v>
      </c>
      <c r="I479" s="358" t="s">
        <v>332</v>
      </c>
      <c r="J479" s="191" t="str">
        <f>INDEX('Policy Characteristics'!D:D,MATCH(PolicyLevers!$C479,'Policy Characteristics'!$C:$C,0))</f>
        <v>Industry Energy Efficiency Standards</v>
      </c>
      <c r="K479" s="199" t="str">
        <f>INDEX('Policy Characteristics'!E:E,MATCH(PolicyLevers!$C479,'Policy Characteristics'!$C:$C,0))</f>
        <v>indst efficiency standards</v>
      </c>
      <c r="L479" s="199">
        <f>INDEX('Policy Characteristics'!F:F,MATCH(PolicyLevers!$C479,'Policy Characteristics'!$C:$C,0))</f>
        <v>0</v>
      </c>
      <c r="M479" s="199">
        <f>INDEX('Policy Characteristics'!G:G,MATCH(PolicyLevers!$C479,'Policy Characteristics'!$C:$C,0))</f>
        <v>0.25</v>
      </c>
      <c r="N479" s="199">
        <f>INDEX('Policy Characteristics'!H:H,MATCH(PolicyLevers!$C479,'Policy Characteristics'!$C:$C,0))</f>
        <v>0.01</v>
      </c>
      <c r="O479" s="201" t="str">
        <f>INDEX('Policy Characteristics'!I:I,MATCH(PolicyLevers!$C479,'Policy Characteristics'!$C:$C,0))</f>
        <v>% reduction in energy use</v>
      </c>
      <c r="P479" s="201" t="str">
        <f>INDEX('Policy Characteristics'!J:J,MATCH(PolicyLevers!$C479,'Policy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9" s="201" t="str">
        <f>INDEX('Policy Characteristics'!K:K,MATCH(PolicyLevers!$C479,'Policy Characteristics'!$C:$C,0))</f>
        <v>industry-ag-main.html#eff-stds</v>
      </c>
      <c r="R479" s="201" t="str">
        <f>INDEX('Policy Characteristics'!L:L,MATCH(PolicyLevers!$C479,'Policy Characteristics'!$C:$C,0))</f>
        <v>industry-energy-efficiency-standards.html</v>
      </c>
      <c r="S479" s="221" t="str">
        <f>INDEX('Policy Characteristics'!M:M,MATCH(PolicyLevers!$C479,'Policy Characteristics'!$C:$C,0))</f>
        <v>U.S. DOE, 2016, Industrial Energy Efficiency Potential Analysis, https://energy.gov/sites/prod/files/2017/04/f34/energy-savings-by-state-industrial-methodology.pdf</v>
      </c>
      <c r="T479" s="201" t="str">
        <f>INDEX('Policy Characteristics'!N:N,MATCH(PolicyLevers!$C479,'Policy Characteristics'!$C:$C,0))</f>
        <v>U.S. DOE, 2016, Industrial Energy Efficiency Potential Analysis, https://energy.gov/sites/prod/files/2017/04/f34/energy-savings-by-state-industrial-methodology.pdf</v>
      </c>
      <c r="U479" s="183">
        <f>INDEX('Policy Characteristics'!O:O,MATCH(PolicyLevers!$C479,'Policy Characteristics'!$C:$C,0))</f>
        <v>0</v>
      </c>
    </row>
    <row r="480" spans="1:21" s="191" customFormat="1" x14ac:dyDescent="0.25">
      <c r="A480" s="352" t="str">
        <f>INDEX('Policy Characteristics'!A:A,MATCH(PolicyLevers!$C480,'Policy Characteristics'!$C:$C,0))</f>
        <v>Industry</v>
      </c>
      <c r="B480" s="356" t="str">
        <f>INDEX('Policy Characteristics'!B:B,MATCH(PolicyLevers!$C480,'Policy Characteristics'!$C:$C,0))</f>
        <v>Industry Energy Efficiency Standards</v>
      </c>
      <c r="C480" s="191" t="str">
        <f t="shared" si="30"/>
        <v>Percentage Improvement in Eqpt Efficiency Standards above BAU</v>
      </c>
      <c r="D480" s="193" t="s">
        <v>2107</v>
      </c>
      <c r="E480" s="186" t="s">
        <v>816</v>
      </c>
      <c r="F480" s="183" t="s">
        <v>2148</v>
      </c>
      <c r="G480" s="186" t="s">
        <v>817</v>
      </c>
      <c r="H480" s="43">
        <v>1034</v>
      </c>
      <c r="I480" s="358" t="s">
        <v>332</v>
      </c>
      <c r="J480" s="191" t="str">
        <f>INDEX('Policy Characteristics'!D:D,MATCH(PolicyLevers!$C480,'Policy Characteristics'!$C:$C,0))</f>
        <v>Industry Energy Efficiency Standards</v>
      </c>
      <c r="K480" s="199" t="str">
        <f>INDEX('Policy Characteristics'!E:E,MATCH(PolicyLevers!$C480,'Policy Characteristics'!$C:$C,0))</f>
        <v>indst efficiency standards</v>
      </c>
      <c r="L480" s="199">
        <f>INDEX('Policy Characteristics'!F:F,MATCH(PolicyLevers!$C480,'Policy Characteristics'!$C:$C,0))</f>
        <v>0</v>
      </c>
      <c r="M480" s="199">
        <f>INDEX('Policy Characteristics'!G:G,MATCH(PolicyLevers!$C480,'Policy Characteristics'!$C:$C,0))</f>
        <v>0.25</v>
      </c>
      <c r="N480" s="199">
        <f>INDEX('Policy Characteristics'!H:H,MATCH(PolicyLevers!$C480,'Policy Characteristics'!$C:$C,0))</f>
        <v>0.01</v>
      </c>
      <c r="O480" s="201" t="str">
        <f>INDEX('Policy Characteristics'!I:I,MATCH(PolicyLevers!$C480,'Policy Characteristics'!$C:$C,0))</f>
        <v>% reduction in energy use</v>
      </c>
      <c r="P480" s="201" t="str">
        <f>INDEX('Policy Characteristics'!J:J,MATCH(PolicyLevers!$C480,'Policy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0" s="201" t="str">
        <f>INDEX('Policy Characteristics'!K:K,MATCH(PolicyLevers!$C480,'Policy Characteristics'!$C:$C,0))</f>
        <v>industry-ag-main.html#eff-stds</v>
      </c>
      <c r="R480" s="201" t="str">
        <f>INDEX('Policy Characteristics'!L:L,MATCH(PolicyLevers!$C480,'Policy Characteristics'!$C:$C,0))</f>
        <v>industry-energy-efficiency-standards.html</v>
      </c>
      <c r="S480" s="221" t="str">
        <f>INDEX('Policy Characteristics'!M:M,MATCH(PolicyLevers!$C480,'Policy Characteristics'!$C:$C,0))</f>
        <v>U.S. DOE, 2016, Industrial Energy Efficiency Potential Analysis, https://energy.gov/sites/prod/files/2017/04/f34/energy-savings-by-state-industrial-methodology.pdf</v>
      </c>
      <c r="T480" s="201" t="str">
        <f>INDEX('Policy Characteristics'!N:N,MATCH(PolicyLevers!$C480,'Policy Characteristics'!$C:$C,0))</f>
        <v>U.S. DOE, 2016, Industrial Energy Efficiency Potential Analysis, https://energy.gov/sites/prod/files/2017/04/f34/energy-savings-by-state-industrial-methodology.pdf</v>
      </c>
      <c r="U480" s="183">
        <f>INDEX('Policy Characteristics'!O:O,MATCH(PolicyLevers!$C480,'Policy Characteristics'!$C:$C,0))</f>
        <v>0</v>
      </c>
    </row>
    <row r="481" spans="1:21" s="191" customFormat="1" x14ac:dyDescent="0.25">
      <c r="A481" s="352" t="str">
        <f>INDEX('Policy Characteristics'!A:A,MATCH(PolicyLevers!$C481,'Policy Characteristics'!$C:$C,0))</f>
        <v>Industry</v>
      </c>
      <c r="B481" s="356" t="str">
        <f>INDEX('Policy Characteristics'!B:B,MATCH(PolicyLevers!$C481,'Policy Characteristics'!$C:$C,0))</f>
        <v>Industry Energy Efficiency Standards</v>
      </c>
      <c r="C481" s="191" t="str">
        <f t="shared" si="30"/>
        <v>Percentage Improvement in Eqpt Efficiency Standards above BAU</v>
      </c>
      <c r="D481" s="193" t="s">
        <v>2107</v>
      </c>
      <c r="E481" s="186" t="s">
        <v>818</v>
      </c>
      <c r="F481" s="183" t="s">
        <v>2148</v>
      </c>
      <c r="G481" s="186" t="s">
        <v>819</v>
      </c>
      <c r="H481" s="43">
        <v>1035</v>
      </c>
      <c r="I481" s="358" t="s">
        <v>310</v>
      </c>
      <c r="J481" s="191" t="str">
        <f>INDEX('Policy Characteristics'!D:D,MATCH(PolicyLevers!$C481,'Policy Characteristics'!$C:$C,0))</f>
        <v>Industry Energy Efficiency Standards</v>
      </c>
      <c r="K481" s="199" t="str">
        <f>INDEX('Policy Characteristics'!E:E,MATCH(PolicyLevers!$C481,'Policy Characteristics'!$C:$C,0))</f>
        <v>indst efficiency standards</v>
      </c>
      <c r="L481" s="199">
        <f>INDEX('Policy Characteristics'!F:F,MATCH(PolicyLevers!$C481,'Policy Characteristics'!$C:$C,0))</f>
        <v>0</v>
      </c>
      <c r="M481" s="199">
        <f>INDEX('Policy Characteristics'!G:G,MATCH(PolicyLevers!$C481,'Policy Characteristics'!$C:$C,0))</f>
        <v>0.25</v>
      </c>
      <c r="N481" s="199">
        <f>INDEX('Policy Characteristics'!H:H,MATCH(PolicyLevers!$C481,'Policy Characteristics'!$C:$C,0))</f>
        <v>0.01</v>
      </c>
      <c r="O481" s="201" t="str">
        <f>INDEX('Policy Characteristics'!I:I,MATCH(PolicyLevers!$C481,'Policy Characteristics'!$C:$C,0))</f>
        <v>% reduction in energy use</v>
      </c>
      <c r="P481" s="201" t="str">
        <f>INDEX('Policy Characteristics'!J:J,MATCH(PolicyLevers!$C481,'Policy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1" s="201" t="str">
        <f>INDEX('Policy Characteristics'!K:K,MATCH(PolicyLevers!$C481,'Policy Characteristics'!$C:$C,0))</f>
        <v>industry-ag-main.html#eff-stds</v>
      </c>
      <c r="R481" s="201" t="str">
        <f>INDEX('Policy Characteristics'!L:L,MATCH(PolicyLevers!$C481,'Policy Characteristics'!$C:$C,0))</f>
        <v>industry-energy-efficiency-standards.html</v>
      </c>
      <c r="S481" s="221" t="str">
        <f>INDEX('Policy Characteristics'!M:M,MATCH(PolicyLevers!$C481,'Policy Characteristics'!$C:$C,0))</f>
        <v>U.S. DOE, 2016, Industrial Energy Efficiency Potential Analysis, https://energy.gov/sites/prod/files/2017/04/f34/energy-savings-by-state-industrial-methodology.pdf</v>
      </c>
      <c r="T481" s="201" t="str">
        <f>INDEX('Policy Characteristics'!N:N,MATCH(PolicyLevers!$C481,'Policy Characteristics'!$C:$C,0))</f>
        <v>U.S. DOE, 2016, Industrial Energy Efficiency Potential Analysis, https://energy.gov/sites/prod/files/2017/04/f34/energy-savings-by-state-industrial-methodology.pdf</v>
      </c>
      <c r="U481" s="183">
        <f>INDEX('Policy Characteristics'!O:O,MATCH(PolicyLevers!$C481,'Policy Characteristics'!$C:$C,0))</f>
        <v>0</v>
      </c>
    </row>
    <row r="482" spans="1:21" s="191" customFormat="1" x14ac:dyDescent="0.25">
      <c r="A482" s="352" t="str">
        <f>INDEX('Policy Characteristics'!A:A,MATCH(PolicyLevers!$C482,'Policy Characteristics'!$C:$C,0))</f>
        <v>Industry</v>
      </c>
      <c r="B482" s="356" t="str">
        <f>INDEX('Policy Characteristics'!B:B,MATCH(PolicyLevers!$C482,'Policy Characteristics'!$C:$C,0))</f>
        <v>Industry Energy Efficiency Standards</v>
      </c>
      <c r="C482" s="191" t="str">
        <f t="shared" si="30"/>
        <v>Percentage Improvement in Eqpt Efficiency Standards above BAU</v>
      </c>
      <c r="D482" s="193" t="s">
        <v>2107</v>
      </c>
      <c r="E482" s="186" t="s">
        <v>820</v>
      </c>
      <c r="F482" s="183" t="s">
        <v>2148</v>
      </c>
      <c r="G482" s="186" t="s">
        <v>821</v>
      </c>
      <c r="H482" s="43">
        <v>1036</v>
      </c>
      <c r="I482" s="358" t="s">
        <v>310</v>
      </c>
      <c r="J482" s="191" t="str">
        <f>INDEX('Policy Characteristics'!D:D,MATCH(PolicyLevers!$C482,'Policy Characteristics'!$C:$C,0))</f>
        <v>Industry Energy Efficiency Standards</v>
      </c>
      <c r="K482" s="199" t="str">
        <f>INDEX('Policy Characteristics'!E:E,MATCH(PolicyLevers!$C482,'Policy Characteristics'!$C:$C,0))</f>
        <v>indst efficiency standards</v>
      </c>
      <c r="L482" s="199">
        <f>INDEX('Policy Characteristics'!F:F,MATCH(PolicyLevers!$C482,'Policy Characteristics'!$C:$C,0))</f>
        <v>0</v>
      </c>
      <c r="M482" s="199">
        <f>INDEX('Policy Characteristics'!G:G,MATCH(PolicyLevers!$C482,'Policy Characteristics'!$C:$C,0))</f>
        <v>0.25</v>
      </c>
      <c r="N482" s="199">
        <f>INDEX('Policy Characteristics'!H:H,MATCH(PolicyLevers!$C482,'Policy Characteristics'!$C:$C,0))</f>
        <v>0.01</v>
      </c>
      <c r="O482" s="201" t="str">
        <f>INDEX('Policy Characteristics'!I:I,MATCH(PolicyLevers!$C482,'Policy Characteristics'!$C:$C,0))</f>
        <v>% reduction in energy use</v>
      </c>
      <c r="P482" s="201" t="str">
        <f>INDEX('Policy Characteristics'!J:J,MATCH(PolicyLevers!$C482,'Policy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2" s="201" t="str">
        <f>INDEX('Policy Characteristics'!K:K,MATCH(PolicyLevers!$C482,'Policy Characteristics'!$C:$C,0))</f>
        <v>industry-ag-main.html#eff-stds</v>
      </c>
      <c r="R482" s="201" t="str">
        <f>INDEX('Policy Characteristics'!L:L,MATCH(PolicyLevers!$C482,'Policy Characteristics'!$C:$C,0))</f>
        <v>industry-energy-efficiency-standards.html</v>
      </c>
      <c r="S482" s="221" t="str">
        <f>INDEX('Policy Characteristics'!M:M,MATCH(PolicyLevers!$C482,'Policy Characteristics'!$C:$C,0))</f>
        <v>U.S. DOE, 2016, Industrial Energy Efficiency Potential Analysis, https://energy.gov/sites/prod/files/2017/04/f34/energy-savings-by-state-industrial-methodology.pdf</v>
      </c>
      <c r="T482" s="201" t="str">
        <f>INDEX('Policy Characteristics'!N:N,MATCH(PolicyLevers!$C482,'Policy Characteristics'!$C:$C,0))</f>
        <v>U.S. DOE, 2016, Industrial Energy Efficiency Potential Analysis, https://energy.gov/sites/prod/files/2017/04/f34/energy-savings-by-state-industrial-methodology.pdf</v>
      </c>
      <c r="U482" s="183">
        <f>INDEX('Policy Characteristics'!O:O,MATCH(PolicyLevers!$C482,'Policy Characteristics'!$C:$C,0))</f>
        <v>0</v>
      </c>
    </row>
    <row r="483" spans="1:21" s="191" customFormat="1" x14ac:dyDescent="0.25">
      <c r="A483" s="352" t="str">
        <f>INDEX('Policy Characteristics'!A:A,MATCH(PolicyLevers!$C483,'Policy Characteristics'!$C:$C,0))</f>
        <v>Industry</v>
      </c>
      <c r="B483" s="356" t="str">
        <f>INDEX('Policy Characteristics'!B:B,MATCH(PolicyLevers!$C483,'Policy Characteristics'!$C:$C,0))</f>
        <v>Industry Energy Efficiency Standards</v>
      </c>
      <c r="C483" s="191" t="str">
        <f t="shared" si="30"/>
        <v>Percentage Improvement in Eqpt Efficiency Standards above BAU</v>
      </c>
      <c r="D483" s="193" t="s">
        <v>2107</v>
      </c>
      <c r="E483" s="186" t="s">
        <v>822</v>
      </c>
      <c r="F483" s="183" t="s">
        <v>2148</v>
      </c>
      <c r="G483" s="186" t="s">
        <v>823</v>
      </c>
      <c r="H483" s="43">
        <v>1037</v>
      </c>
      <c r="I483" s="358" t="s">
        <v>332</v>
      </c>
      <c r="J483" s="191" t="str">
        <f>INDEX('Policy Characteristics'!D:D,MATCH(PolicyLevers!$C483,'Policy Characteristics'!$C:$C,0))</f>
        <v>Industry Energy Efficiency Standards</v>
      </c>
      <c r="K483" s="199" t="str">
        <f>INDEX('Policy Characteristics'!E:E,MATCH(PolicyLevers!$C483,'Policy Characteristics'!$C:$C,0))</f>
        <v>indst efficiency standards</v>
      </c>
      <c r="L483" s="199">
        <f>INDEX('Policy Characteristics'!F:F,MATCH(PolicyLevers!$C483,'Policy Characteristics'!$C:$C,0))</f>
        <v>0</v>
      </c>
      <c r="M483" s="199">
        <f>INDEX('Policy Characteristics'!G:G,MATCH(PolicyLevers!$C483,'Policy Characteristics'!$C:$C,0))</f>
        <v>0.25</v>
      </c>
      <c r="N483" s="199">
        <f>INDEX('Policy Characteristics'!H:H,MATCH(PolicyLevers!$C483,'Policy Characteristics'!$C:$C,0))</f>
        <v>0.01</v>
      </c>
      <c r="O483" s="201" t="str">
        <f>INDEX('Policy Characteristics'!I:I,MATCH(PolicyLevers!$C483,'Policy Characteristics'!$C:$C,0))</f>
        <v>% reduction in energy use</v>
      </c>
      <c r="P483" s="201" t="str">
        <f>INDEX('Policy Characteristics'!J:J,MATCH(PolicyLevers!$C483,'Policy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3" s="201" t="str">
        <f>INDEX('Policy Characteristics'!K:K,MATCH(PolicyLevers!$C483,'Policy Characteristics'!$C:$C,0))</f>
        <v>industry-ag-main.html#eff-stds</v>
      </c>
      <c r="R483" s="201" t="str">
        <f>INDEX('Policy Characteristics'!L:L,MATCH(PolicyLevers!$C483,'Policy Characteristics'!$C:$C,0))</f>
        <v>industry-energy-efficiency-standards.html</v>
      </c>
      <c r="S483" s="221" t="str">
        <f>INDEX('Policy Characteristics'!M:M,MATCH(PolicyLevers!$C483,'Policy Characteristics'!$C:$C,0))</f>
        <v>U.S. DOE, 2016, Industrial Energy Efficiency Potential Analysis, https://energy.gov/sites/prod/files/2017/04/f34/energy-savings-by-state-industrial-methodology.pdf</v>
      </c>
      <c r="T483" s="201" t="str">
        <f>INDEX('Policy Characteristics'!N:N,MATCH(PolicyLevers!$C483,'Policy Characteristics'!$C:$C,0))</f>
        <v>U.S. DOE, 2016, Industrial Energy Efficiency Potential Analysis, https://energy.gov/sites/prod/files/2017/04/f34/energy-savings-by-state-industrial-methodology.pdf</v>
      </c>
      <c r="U483" s="183">
        <f>INDEX('Policy Characteristics'!O:O,MATCH(PolicyLevers!$C483,'Policy Characteristics'!$C:$C,0))</f>
        <v>0</v>
      </c>
    </row>
    <row r="484" spans="1:21" s="191" customFormat="1" x14ac:dyDescent="0.25">
      <c r="A484" s="352" t="str">
        <f>INDEX('Policy Characteristics'!A:A,MATCH(PolicyLevers!$C484,'Policy Characteristics'!$C:$C,0))</f>
        <v>Industry</v>
      </c>
      <c r="B484" s="356" t="str">
        <f>INDEX('Policy Characteristics'!B:B,MATCH(PolicyLevers!$C484,'Policy Characteristics'!$C:$C,0))</f>
        <v>Industry Energy Efficiency Standards</v>
      </c>
      <c r="C484" s="191" t="str">
        <f t="shared" si="30"/>
        <v>Percentage Improvement in Eqpt Efficiency Standards above BAU</v>
      </c>
      <c r="D484" s="193" t="s">
        <v>2105</v>
      </c>
      <c r="E484" s="186" t="s">
        <v>799</v>
      </c>
      <c r="F484" s="183" t="s">
        <v>2147</v>
      </c>
      <c r="G484" s="186" t="s">
        <v>800</v>
      </c>
      <c r="H484" s="43">
        <v>1038</v>
      </c>
      <c r="I484" s="358" t="s">
        <v>310</v>
      </c>
      <c r="J484" s="191" t="str">
        <f>INDEX('Policy Characteristics'!D:D,MATCH(PolicyLevers!$C484,'Policy Characteristics'!$C:$C,0))</f>
        <v>Industry Energy Efficiency Standards</v>
      </c>
      <c r="K484" s="199" t="str">
        <f>INDEX('Policy Characteristics'!E:E,MATCH(PolicyLevers!$C484,'Policy Characteristics'!$C:$C,0))</f>
        <v>indst efficiency standards</v>
      </c>
      <c r="L484" s="199">
        <f>INDEX('Policy Characteristics'!F:F,MATCH(PolicyLevers!$C484,'Policy Characteristics'!$C:$C,0))</f>
        <v>0</v>
      </c>
      <c r="M484" s="199">
        <f>INDEX('Policy Characteristics'!G:G,MATCH(PolicyLevers!$C484,'Policy Characteristics'!$C:$C,0))</f>
        <v>0.25</v>
      </c>
      <c r="N484" s="199">
        <f>INDEX('Policy Characteristics'!H:H,MATCH(PolicyLevers!$C484,'Policy Characteristics'!$C:$C,0))</f>
        <v>0.01</v>
      </c>
      <c r="O484" s="201" t="str">
        <f>INDEX('Policy Characteristics'!I:I,MATCH(PolicyLevers!$C484,'Policy Characteristics'!$C:$C,0))</f>
        <v>% reduction in energy use</v>
      </c>
      <c r="P484" s="201" t="str">
        <f>INDEX('Policy Characteristics'!J:J,MATCH(PolicyLevers!$C484,'Policy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4" s="201" t="str">
        <f>INDEX('Policy Characteristics'!K:K,MATCH(PolicyLevers!$C484,'Policy Characteristics'!$C:$C,0))</f>
        <v>industry-ag-main.html#eff-stds</v>
      </c>
      <c r="R484" s="201" t="str">
        <f>INDEX('Policy Characteristics'!L:L,MATCH(PolicyLevers!$C484,'Policy Characteristics'!$C:$C,0))</f>
        <v>industry-energy-efficiency-standards.html</v>
      </c>
      <c r="S484" s="221" t="str">
        <f>INDEX('Policy Characteristics'!M:M,MATCH(PolicyLevers!$C484,'Policy Characteristics'!$C:$C,0))</f>
        <v>U.S. DOE, 2016, Industrial Energy Efficiency Potential Analysis, https://energy.gov/sites/prod/files/2017/04/f34/energy-savings-by-state-industrial-methodology.pdf</v>
      </c>
      <c r="T484" s="201" t="str">
        <f>INDEX('Policy Characteristics'!N:N,MATCH(PolicyLevers!$C484,'Policy Characteristics'!$C:$C,0))</f>
        <v>U.S. DOE, 2016, Industrial Energy Efficiency Potential Analysis, https://energy.gov/sites/prod/files/2017/04/f34/energy-savings-by-state-industrial-methodology.pdf</v>
      </c>
      <c r="U484" s="183">
        <f>INDEX('Policy Characteristics'!O:O,MATCH(PolicyLevers!$C484,'Policy Characteristics'!$C:$C,0))</f>
        <v>0</v>
      </c>
    </row>
    <row r="485" spans="1:21" s="191" customFormat="1" x14ac:dyDescent="0.25">
      <c r="A485" s="352" t="str">
        <f>INDEX('Policy Characteristics'!A:A,MATCH(PolicyLevers!$C485,'Policy Characteristics'!$C:$C,0))</f>
        <v>Industry</v>
      </c>
      <c r="B485" s="356" t="str">
        <f>INDEX('Policy Characteristics'!B:B,MATCH(PolicyLevers!$C485,'Policy Characteristics'!$C:$C,0))</f>
        <v>Industry Energy Efficiency Standards</v>
      </c>
      <c r="C485" s="191" t="str">
        <f t="shared" ref="C485:C548" si="31">C$404</f>
        <v>Percentage Improvement in Eqpt Efficiency Standards above BAU</v>
      </c>
      <c r="D485" s="193" t="s">
        <v>2105</v>
      </c>
      <c r="E485" s="186" t="s">
        <v>806</v>
      </c>
      <c r="F485" s="183" t="s">
        <v>2147</v>
      </c>
      <c r="G485" s="186" t="s">
        <v>807</v>
      </c>
      <c r="H485" s="43">
        <v>1039</v>
      </c>
      <c r="I485" s="358" t="s">
        <v>310</v>
      </c>
      <c r="J485" s="191" t="str">
        <f>INDEX('Policy Characteristics'!D:D,MATCH(PolicyLevers!$C485,'Policy Characteristics'!$C:$C,0))</f>
        <v>Industry Energy Efficiency Standards</v>
      </c>
      <c r="K485" s="199" t="str">
        <f>INDEX('Policy Characteristics'!E:E,MATCH(PolicyLevers!$C485,'Policy Characteristics'!$C:$C,0))</f>
        <v>indst efficiency standards</v>
      </c>
      <c r="L485" s="199">
        <f>INDEX('Policy Characteristics'!F:F,MATCH(PolicyLevers!$C485,'Policy Characteristics'!$C:$C,0))</f>
        <v>0</v>
      </c>
      <c r="M485" s="199">
        <f>INDEX('Policy Characteristics'!G:G,MATCH(PolicyLevers!$C485,'Policy Characteristics'!$C:$C,0))</f>
        <v>0.25</v>
      </c>
      <c r="N485" s="199">
        <f>INDEX('Policy Characteristics'!H:H,MATCH(PolicyLevers!$C485,'Policy Characteristics'!$C:$C,0))</f>
        <v>0.01</v>
      </c>
      <c r="O485" s="201" t="str">
        <f>INDEX('Policy Characteristics'!I:I,MATCH(PolicyLevers!$C485,'Policy Characteristics'!$C:$C,0))</f>
        <v>% reduction in energy use</v>
      </c>
      <c r="P485" s="201" t="str">
        <f>INDEX('Policy Characteristics'!J:J,MATCH(PolicyLevers!$C485,'Policy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5" s="201" t="str">
        <f>INDEX('Policy Characteristics'!K:K,MATCH(PolicyLevers!$C485,'Policy Characteristics'!$C:$C,0))</f>
        <v>industry-ag-main.html#eff-stds</v>
      </c>
      <c r="R485" s="201" t="str">
        <f>INDEX('Policy Characteristics'!L:L,MATCH(PolicyLevers!$C485,'Policy Characteristics'!$C:$C,0))</f>
        <v>industry-energy-efficiency-standards.html</v>
      </c>
      <c r="S485" s="221" t="str">
        <f>INDEX('Policy Characteristics'!M:M,MATCH(PolicyLevers!$C485,'Policy Characteristics'!$C:$C,0))</f>
        <v>U.S. DOE, 2016, Industrial Energy Efficiency Potential Analysis, https://energy.gov/sites/prod/files/2017/04/f34/energy-savings-by-state-industrial-methodology.pdf</v>
      </c>
      <c r="T485" s="201" t="str">
        <f>INDEX('Policy Characteristics'!N:N,MATCH(PolicyLevers!$C485,'Policy Characteristics'!$C:$C,0))</f>
        <v>U.S. DOE, 2016, Industrial Energy Efficiency Potential Analysis, https://energy.gov/sites/prod/files/2017/04/f34/energy-savings-by-state-industrial-methodology.pdf</v>
      </c>
      <c r="U485" s="183">
        <f>INDEX('Policy Characteristics'!O:O,MATCH(PolicyLevers!$C485,'Policy Characteristics'!$C:$C,0))</f>
        <v>0</v>
      </c>
    </row>
    <row r="486" spans="1:21" s="191" customFormat="1" x14ac:dyDescent="0.25">
      <c r="A486" s="352" t="str">
        <f>INDEX('Policy Characteristics'!A:A,MATCH(PolicyLevers!$C486,'Policy Characteristics'!$C:$C,0))</f>
        <v>Industry</v>
      </c>
      <c r="B486" s="356" t="str">
        <f>INDEX('Policy Characteristics'!B:B,MATCH(PolicyLevers!$C486,'Policy Characteristics'!$C:$C,0))</f>
        <v>Industry Energy Efficiency Standards</v>
      </c>
      <c r="C486" s="191" t="str">
        <f t="shared" si="31"/>
        <v>Percentage Improvement in Eqpt Efficiency Standards above BAU</v>
      </c>
      <c r="D486" s="193" t="s">
        <v>2105</v>
      </c>
      <c r="E486" s="186" t="s">
        <v>808</v>
      </c>
      <c r="F486" s="183" t="s">
        <v>2147</v>
      </c>
      <c r="G486" s="186" t="s">
        <v>809</v>
      </c>
      <c r="H486" s="43">
        <v>1040</v>
      </c>
      <c r="I486" s="358" t="s">
        <v>310</v>
      </c>
      <c r="J486" s="191" t="str">
        <f>INDEX('Policy Characteristics'!D:D,MATCH(PolicyLevers!$C486,'Policy Characteristics'!$C:$C,0))</f>
        <v>Industry Energy Efficiency Standards</v>
      </c>
      <c r="K486" s="199" t="str">
        <f>INDEX('Policy Characteristics'!E:E,MATCH(PolicyLevers!$C486,'Policy Characteristics'!$C:$C,0))</f>
        <v>indst efficiency standards</v>
      </c>
      <c r="L486" s="199">
        <f>INDEX('Policy Characteristics'!F:F,MATCH(PolicyLevers!$C486,'Policy Characteristics'!$C:$C,0))</f>
        <v>0</v>
      </c>
      <c r="M486" s="199">
        <f>INDEX('Policy Characteristics'!G:G,MATCH(PolicyLevers!$C486,'Policy Characteristics'!$C:$C,0))</f>
        <v>0.25</v>
      </c>
      <c r="N486" s="199">
        <f>INDEX('Policy Characteristics'!H:H,MATCH(PolicyLevers!$C486,'Policy Characteristics'!$C:$C,0))</f>
        <v>0.01</v>
      </c>
      <c r="O486" s="201" t="str">
        <f>INDEX('Policy Characteristics'!I:I,MATCH(PolicyLevers!$C486,'Policy Characteristics'!$C:$C,0))</f>
        <v>% reduction in energy use</v>
      </c>
      <c r="P486" s="201" t="str">
        <f>INDEX('Policy Characteristics'!J:J,MATCH(PolicyLevers!$C486,'Policy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6" s="201" t="str">
        <f>INDEX('Policy Characteristics'!K:K,MATCH(PolicyLevers!$C486,'Policy Characteristics'!$C:$C,0))</f>
        <v>industry-ag-main.html#eff-stds</v>
      </c>
      <c r="R486" s="201" t="str">
        <f>INDEX('Policy Characteristics'!L:L,MATCH(PolicyLevers!$C486,'Policy Characteristics'!$C:$C,0))</f>
        <v>industry-energy-efficiency-standards.html</v>
      </c>
      <c r="S486" s="221" t="str">
        <f>INDEX('Policy Characteristics'!M:M,MATCH(PolicyLevers!$C486,'Policy Characteristics'!$C:$C,0))</f>
        <v>U.S. DOE, 2016, Industrial Energy Efficiency Potential Analysis, https://energy.gov/sites/prod/files/2017/04/f34/energy-savings-by-state-industrial-methodology.pdf</v>
      </c>
      <c r="T486" s="201" t="str">
        <f>INDEX('Policy Characteristics'!N:N,MATCH(PolicyLevers!$C486,'Policy Characteristics'!$C:$C,0))</f>
        <v>U.S. DOE, 2016, Industrial Energy Efficiency Potential Analysis, https://energy.gov/sites/prod/files/2017/04/f34/energy-savings-by-state-industrial-methodology.pdf</v>
      </c>
      <c r="U486" s="183">
        <f>INDEX('Policy Characteristics'!O:O,MATCH(PolicyLevers!$C486,'Policy Characteristics'!$C:$C,0))</f>
        <v>0</v>
      </c>
    </row>
    <row r="487" spans="1:21" s="191" customFormat="1" x14ac:dyDescent="0.25">
      <c r="A487" s="352" t="str">
        <f>INDEX('Policy Characteristics'!A:A,MATCH(PolicyLevers!$C487,'Policy Characteristics'!$C:$C,0))</f>
        <v>Industry</v>
      </c>
      <c r="B487" s="356" t="str">
        <f>INDEX('Policy Characteristics'!B:B,MATCH(PolicyLevers!$C487,'Policy Characteristics'!$C:$C,0))</f>
        <v>Industry Energy Efficiency Standards</v>
      </c>
      <c r="C487" s="191" t="str">
        <f t="shared" si="31"/>
        <v>Percentage Improvement in Eqpt Efficiency Standards above BAU</v>
      </c>
      <c r="D487" s="193" t="s">
        <v>2105</v>
      </c>
      <c r="E487" s="186" t="s">
        <v>810</v>
      </c>
      <c r="F487" s="183" t="s">
        <v>2147</v>
      </c>
      <c r="G487" s="186" t="s">
        <v>811</v>
      </c>
      <c r="H487" s="43">
        <v>1041</v>
      </c>
      <c r="I487" s="358" t="s">
        <v>310</v>
      </c>
      <c r="J487" s="191" t="str">
        <f>INDEX('Policy Characteristics'!D:D,MATCH(PolicyLevers!$C487,'Policy Characteristics'!$C:$C,0))</f>
        <v>Industry Energy Efficiency Standards</v>
      </c>
      <c r="K487" s="199" t="str">
        <f>INDEX('Policy Characteristics'!E:E,MATCH(PolicyLevers!$C487,'Policy Characteristics'!$C:$C,0))</f>
        <v>indst efficiency standards</v>
      </c>
      <c r="L487" s="199">
        <f>INDEX('Policy Characteristics'!F:F,MATCH(PolicyLevers!$C487,'Policy Characteristics'!$C:$C,0))</f>
        <v>0</v>
      </c>
      <c r="M487" s="199">
        <f>INDEX('Policy Characteristics'!G:G,MATCH(PolicyLevers!$C487,'Policy Characteristics'!$C:$C,0))</f>
        <v>0.25</v>
      </c>
      <c r="N487" s="199">
        <f>INDEX('Policy Characteristics'!H:H,MATCH(PolicyLevers!$C487,'Policy Characteristics'!$C:$C,0))</f>
        <v>0.01</v>
      </c>
      <c r="O487" s="201" t="str">
        <f>INDEX('Policy Characteristics'!I:I,MATCH(PolicyLevers!$C487,'Policy Characteristics'!$C:$C,0))</f>
        <v>% reduction in energy use</v>
      </c>
      <c r="P487" s="201" t="str">
        <f>INDEX('Policy Characteristics'!J:J,MATCH(PolicyLevers!$C487,'Policy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7" s="201" t="str">
        <f>INDEX('Policy Characteristics'!K:K,MATCH(PolicyLevers!$C487,'Policy Characteristics'!$C:$C,0))</f>
        <v>industry-ag-main.html#eff-stds</v>
      </c>
      <c r="R487" s="201" t="str">
        <f>INDEX('Policy Characteristics'!L:L,MATCH(PolicyLevers!$C487,'Policy Characteristics'!$C:$C,0))</f>
        <v>industry-energy-efficiency-standards.html</v>
      </c>
      <c r="S487" s="221" t="str">
        <f>INDEX('Policy Characteristics'!M:M,MATCH(PolicyLevers!$C487,'Policy Characteristics'!$C:$C,0))</f>
        <v>U.S. DOE, 2016, Industrial Energy Efficiency Potential Analysis, https://energy.gov/sites/prod/files/2017/04/f34/energy-savings-by-state-industrial-methodology.pdf</v>
      </c>
      <c r="T487" s="201" t="str">
        <f>INDEX('Policy Characteristics'!N:N,MATCH(PolicyLevers!$C487,'Policy Characteristics'!$C:$C,0))</f>
        <v>U.S. DOE, 2016, Industrial Energy Efficiency Potential Analysis, https://energy.gov/sites/prod/files/2017/04/f34/energy-savings-by-state-industrial-methodology.pdf</v>
      </c>
      <c r="U487" s="183">
        <f>INDEX('Policy Characteristics'!O:O,MATCH(PolicyLevers!$C487,'Policy Characteristics'!$C:$C,0))</f>
        <v>0</v>
      </c>
    </row>
    <row r="488" spans="1:21" s="191" customFormat="1" x14ac:dyDescent="0.25">
      <c r="A488" s="352" t="str">
        <f>INDEX('Policy Characteristics'!A:A,MATCH(PolicyLevers!$C488,'Policy Characteristics'!$C:$C,0))</f>
        <v>Industry</v>
      </c>
      <c r="B488" s="356" t="str">
        <f>INDEX('Policy Characteristics'!B:B,MATCH(PolicyLevers!$C488,'Policy Characteristics'!$C:$C,0))</f>
        <v>Industry Energy Efficiency Standards</v>
      </c>
      <c r="C488" s="191" t="str">
        <f t="shared" si="31"/>
        <v>Percentage Improvement in Eqpt Efficiency Standards above BAU</v>
      </c>
      <c r="D488" s="193" t="s">
        <v>2105</v>
      </c>
      <c r="E488" s="186" t="s">
        <v>812</v>
      </c>
      <c r="F488" s="183" t="s">
        <v>2147</v>
      </c>
      <c r="G488" s="186" t="s">
        <v>813</v>
      </c>
      <c r="H488" s="43">
        <v>1042</v>
      </c>
      <c r="I488" s="358" t="s">
        <v>332</v>
      </c>
      <c r="J488" s="191" t="str">
        <f>INDEX('Policy Characteristics'!D:D,MATCH(PolicyLevers!$C488,'Policy Characteristics'!$C:$C,0))</f>
        <v>Industry Energy Efficiency Standards</v>
      </c>
      <c r="K488" s="199" t="str">
        <f>INDEX('Policy Characteristics'!E:E,MATCH(PolicyLevers!$C488,'Policy Characteristics'!$C:$C,0))</f>
        <v>indst efficiency standards</v>
      </c>
      <c r="L488" s="199">
        <f>INDEX('Policy Characteristics'!F:F,MATCH(PolicyLevers!$C488,'Policy Characteristics'!$C:$C,0))</f>
        <v>0</v>
      </c>
      <c r="M488" s="199">
        <f>INDEX('Policy Characteristics'!G:G,MATCH(PolicyLevers!$C488,'Policy Characteristics'!$C:$C,0))</f>
        <v>0.25</v>
      </c>
      <c r="N488" s="199">
        <f>INDEX('Policy Characteristics'!H:H,MATCH(PolicyLevers!$C488,'Policy Characteristics'!$C:$C,0))</f>
        <v>0.01</v>
      </c>
      <c r="O488" s="201" t="str">
        <f>INDEX('Policy Characteristics'!I:I,MATCH(PolicyLevers!$C488,'Policy Characteristics'!$C:$C,0))</f>
        <v>% reduction in energy use</v>
      </c>
      <c r="P488" s="201" t="str">
        <f>INDEX('Policy Characteristics'!J:J,MATCH(PolicyLevers!$C488,'Policy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8" s="201" t="str">
        <f>INDEX('Policy Characteristics'!K:K,MATCH(PolicyLevers!$C488,'Policy Characteristics'!$C:$C,0))</f>
        <v>industry-ag-main.html#eff-stds</v>
      </c>
      <c r="R488" s="201" t="str">
        <f>INDEX('Policy Characteristics'!L:L,MATCH(PolicyLevers!$C488,'Policy Characteristics'!$C:$C,0))</f>
        <v>industry-energy-efficiency-standards.html</v>
      </c>
      <c r="S488" s="221" t="str">
        <f>INDEX('Policy Characteristics'!M:M,MATCH(PolicyLevers!$C488,'Policy Characteristics'!$C:$C,0))</f>
        <v>U.S. DOE, 2016, Industrial Energy Efficiency Potential Analysis, https://energy.gov/sites/prod/files/2017/04/f34/energy-savings-by-state-industrial-methodology.pdf</v>
      </c>
      <c r="T488" s="201" t="str">
        <f>INDEX('Policy Characteristics'!N:N,MATCH(PolicyLevers!$C488,'Policy Characteristics'!$C:$C,0))</f>
        <v>U.S. DOE, 2016, Industrial Energy Efficiency Potential Analysis, https://energy.gov/sites/prod/files/2017/04/f34/energy-savings-by-state-industrial-methodology.pdf</v>
      </c>
      <c r="U488" s="183">
        <f>INDEX('Policy Characteristics'!O:O,MATCH(PolicyLevers!$C488,'Policy Characteristics'!$C:$C,0))</f>
        <v>0</v>
      </c>
    </row>
    <row r="489" spans="1:21" s="191" customFormat="1" x14ac:dyDescent="0.25">
      <c r="A489" s="352" t="str">
        <f>INDEX('Policy Characteristics'!A:A,MATCH(PolicyLevers!$C489,'Policy Characteristics'!$C:$C,0))</f>
        <v>Industry</v>
      </c>
      <c r="B489" s="356" t="str">
        <f>INDEX('Policy Characteristics'!B:B,MATCH(PolicyLevers!$C489,'Policy Characteristics'!$C:$C,0))</f>
        <v>Industry Energy Efficiency Standards</v>
      </c>
      <c r="C489" s="191" t="str">
        <f t="shared" si="31"/>
        <v>Percentage Improvement in Eqpt Efficiency Standards above BAU</v>
      </c>
      <c r="D489" s="193" t="s">
        <v>2105</v>
      </c>
      <c r="E489" s="186" t="s">
        <v>814</v>
      </c>
      <c r="F489" s="183" t="s">
        <v>2147</v>
      </c>
      <c r="G489" s="186" t="s">
        <v>815</v>
      </c>
      <c r="H489" s="43">
        <v>1043</v>
      </c>
      <c r="I489" s="358" t="s">
        <v>332</v>
      </c>
      <c r="J489" s="191" t="str">
        <f>INDEX('Policy Characteristics'!D:D,MATCH(PolicyLevers!$C489,'Policy Characteristics'!$C:$C,0))</f>
        <v>Industry Energy Efficiency Standards</v>
      </c>
      <c r="K489" s="199" t="str">
        <f>INDEX('Policy Characteristics'!E:E,MATCH(PolicyLevers!$C489,'Policy Characteristics'!$C:$C,0))</f>
        <v>indst efficiency standards</v>
      </c>
      <c r="L489" s="199">
        <f>INDEX('Policy Characteristics'!F:F,MATCH(PolicyLevers!$C489,'Policy Characteristics'!$C:$C,0))</f>
        <v>0</v>
      </c>
      <c r="M489" s="199">
        <f>INDEX('Policy Characteristics'!G:G,MATCH(PolicyLevers!$C489,'Policy Characteristics'!$C:$C,0))</f>
        <v>0.25</v>
      </c>
      <c r="N489" s="199">
        <f>INDEX('Policy Characteristics'!H:H,MATCH(PolicyLevers!$C489,'Policy Characteristics'!$C:$C,0))</f>
        <v>0.01</v>
      </c>
      <c r="O489" s="201" t="str">
        <f>INDEX('Policy Characteristics'!I:I,MATCH(PolicyLevers!$C489,'Policy Characteristics'!$C:$C,0))</f>
        <v>% reduction in energy use</v>
      </c>
      <c r="P489" s="201" t="str">
        <f>INDEX('Policy Characteristics'!J:J,MATCH(PolicyLevers!$C489,'Policy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9" s="201" t="str">
        <f>INDEX('Policy Characteristics'!K:K,MATCH(PolicyLevers!$C489,'Policy Characteristics'!$C:$C,0))</f>
        <v>industry-ag-main.html#eff-stds</v>
      </c>
      <c r="R489" s="201" t="str">
        <f>INDEX('Policy Characteristics'!L:L,MATCH(PolicyLevers!$C489,'Policy Characteristics'!$C:$C,0))</f>
        <v>industry-energy-efficiency-standards.html</v>
      </c>
      <c r="S489" s="221" t="str">
        <f>INDEX('Policy Characteristics'!M:M,MATCH(PolicyLevers!$C489,'Policy Characteristics'!$C:$C,0))</f>
        <v>U.S. DOE, 2016, Industrial Energy Efficiency Potential Analysis, https://energy.gov/sites/prod/files/2017/04/f34/energy-savings-by-state-industrial-methodology.pdf</v>
      </c>
      <c r="T489" s="201" t="str">
        <f>INDEX('Policy Characteristics'!N:N,MATCH(PolicyLevers!$C489,'Policy Characteristics'!$C:$C,0))</f>
        <v>U.S. DOE, 2016, Industrial Energy Efficiency Potential Analysis, https://energy.gov/sites/prod/files/2017/04/f34/energy-savings-by-state-industrial-methodology.pdf</v>
      </c>
      <c r="U489" s="183">
        <f>INDEX('Policy Characteristics'!O:O,MATCH(PolicyLevers!$C489,'Policy Characteristics'!$C:$C,0))</f>
        <v>0</v>
      </c>
    </row>
    <row r="490" spans="1:21" s="191" customFormat="1" x14ac:dyDescent="0.25">
      <c r="A490" s="352" t="str">
        <f>INDEX('Policy Characteristics'!A:A,MATCH(PolicyLevers!$C490,'Policy Characteristics'!$C:$C,0))</f>
        <v>Industry</v>
      </c>
      <c r="B490" s="356" t="str">
        <f>INDEX('Policy Characteristics'!B:B,MATCH(PolicyLevers!$C490,'Policy Characteristics'!$C:$C,0))</f>
        <v>Industry Energy Efficiency Standards</v>
      </c>
      <c r="C490" s="191" t="str">
        <f t="shared" si="31"/>
        <v>Percentage Improvement in Eqpt Efficiency Standards above BAU</v>
      </c>
      <c r="D490" s="193" t="s">
        <v>2105</v>
      </c>
      <c r="E490" s="186" t="s">
        <v>816</v>
      </c>
      <c r="F490" s="183" t="s">
        <v>2147</v>
      </c>
      <c r="G490" s="186" t="s">
        <v>817</v>
      </c>
      <c r="H490" s="43">
        <v>1044</v>
      </c>
      <c r="I490" s="358" t="s">
        <v>310</v>
      </c>
      <c r="J490" s="191" t="str">
        <f>INDEX('Policy Characteristics'!D:D,MATCH(PolicyLevers!$C490,'Policy Characteristics'!$C:$C,0))</f>
        <v>Industry Energy Efficiency Standards</v>
      </c>
      <c r="K490" s="199" t="str">
        <f>INDEX('Policy Characteristics'!E:E,MATCH(PolicyLevers!$C490,'Policy Characteristics'!$C:$C,0))</f>
        <v>indst efficiency standards</v>
      </c>
      <c r="L490" s="199">
        <f>INDEX('Policy Characteristics'!F:F,MATCH(PolicyLevers!$C490,'Policy Characteristics'!$C:$C,0))</f>
        <v>0</v>
      </c>
      <c r="M490" s="199">
        <f>INDEX('Policy Characteristics'!G:G,MATCH(PolicyLevers!$C490,'Policy Characteristics'!$C:$C,0))</f>
        <v>0.25</v>
      </c>
      <c r="N490" s="199">
        <f>INDEX('Policy Characteristics'!H:H,MATCH(PolicyLevers!$C490,'Policy Characteristics'!$C:$C,0))</f>
        <v>0.01</v>
      </c>
      <c r="O490" s="201" t="str">
        <f>INDEX('Policy Characteristics'!I:I,MATCH(PolicyLevers!$C490,'Policy Characteristics'!$C:$C,0))</f>
        <v>% reduction in energy use</v>
      </c>
      <c r="P490" s="201" t="str">
        <f>INDEX('Policy Characteristics'!J:J,MATCH(PolicyLevers!$C490,'Policy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0" s="201" t="str">
        <f>INDEX('Policy Characteristics'!K:K,MATCH(PolicyLevers!$C490,'Policy Characteristics'!$C:$C,0))</f>
        <v>industry-ag-main.html#eff-stds</v>
      </c>
      <c r="R490" s="201" t="str">
        <f>INDEX('Policy Characteristics'!L:L,MATCH(PolicyLevers!$C490,'Policy Characteristics'!$C:$C,0))</f>
        <v>industry-energy-efficiency-standards.html</v>
      </c>
      <c r="S490" s="221" t="str">
        <f>INDEX('Policy Characteristics'!M:M,MATCH(PolicyLevers!$C490,'Policy Characteristics'!$C:$C,0))</f>
        <v>U.S. DOE, 2016, Industrial Energy Efficiency Potential Analysis, https://energy.gov/sites/prod/files/2017/04/f34/energy-savings-by-state-industrial-methodology.pdf</v>
      </c>
      <c r="T490" s="201" t="str">
        <f>INDEX('Policy Characteristics'!N:N,MATCH(PolicyLevers!$C490,'Policy Characteristics'!$C:$C,0))</f>
        <v>U.S. DOE, 2016, Industrial Energy Efficiency Potential Analysis, https://energy.gov/sites/prod/files/2017/04/f34/energy-savings-by-state-industrial-methodology.pdf</v>
      </c>
      <c r="U490" s="183">
        <f>INDEX('Policy Characteristics'!O:O,MATCH(PolicyLevers!$C490,'Policy Characteristics'!$C:$C,0))</f>
        <v>0</v>
      </c>
    </row>
    <row r="491" spans="1:21" s="191" customFormat="1" x14ac:dyDescent="0.25">
      <c r="A491" s="352" t="str">
        <f>INDEX('Policy Characteristics'!A:A,MATCH(PolicyLevers!$C491,'Policy Characteristics'!$C:$C,0))</f>
        <v>Industry</v>
      </c>
      <c r="B491" s="356" t="str">
        <f>INDEX('Policy Characteristics'!B:B,MATCH(PolicyLevers!$C491,'Policy Characteristics'!$C:$C,0))</f>
        <v>Industry Energy Efficiency Standards</v>
      </c>
      <c r="C491" s="191" t="str">
        <f t="shared" si="31"/>
        <v>Percentage Improvement in Eqpt Efficiency Standards above BAU</v>
      </c>
      <c r="D491" s="193" t="s">
        <v>2105</v>
      </c>
      <c r="E491" s="186" t="s">
        <v>818</v>
      </c>
      <c r="F491" s="183" t="s">
        <v>2147</v>
      </c>
      <c r="G491" s="186" t="s">
        <v>819</v>
      </c>
      <c r="H491" s="43">
        <v>1045</v>
      </c>
      <c r="I491" s="358" t="s">
        <v>332</v>
      </c>
      <c r="J491" s="191" t="str">
        <f>INDEX('Policy Characteristics'!D:D,MATCH(PolicyLevers!$C491,'Policy Characteristics'!$C:$C,0))</f>
        <v>Industry Energy Efficiency Standards</v>
      </c>
      <c r="K491" s="199" t="str">
        <f>INDEX('Policy Characteristics'!E:E,MATCH(PolicyLevers!$C491,'Policy Characteristics'!$C:$C,0))</f>
        <v>indst efficiency standards</v>
      </c>
      <c r="L491" s="199">
        <f>INDEX('Policy Characteristics'!F:F,MATCH(PolicyLevers!$C491,'Policy Characteristics'!$C:$C,0))</f>
        <v>0</v>
      </c>
      <c r="M491" s="199">
        <f>INDEX('Policy Characteristics'!G:G,MATCH(PolicyLevers!$C491,'Policy Characteristics'!$C:$C,0))</f>
        <v>0.25</v>
      </c>
      <c r="N491" s="199">
        <f>INDEX('Policy Characteristics'!H:H,MATCH(PolicyLevers!$C491,'Policy Characteristics'!$C:$C,0))</f>
        <v>0.01</v>
      </c>
      <c r="O491" s="201" t="str">
        <f>INDEX('Policy Characteristics'!I:I,MATCH(PolicyLevers!$C491,'Policy Characteristics'!$C:$C,0))</f>
        <v>% reduction in energy use</v>
      </c>
      <c r="P491" s="201" t="str">
        <f>INDEX('Policy Characteristics'!J:J,MATCH(PolicyLevers!$C491,'Policy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1" s="201" t="str">
        <f>INDEX('Policy Characteristics'!K:K,MATCH(PolicyLevers!$C491,'Policy Characteristics'!$C:$C,0))</f>
        <v>industry-ag-main.html#eff-stds</v>
      </c>
      <c r="R491" s="201" t="str">
        <f>INDEX('Policy Characteristics'!L:L,MATCH(PolicyLevers!$C491,'Policy Characteristics'!$C:$C,0))</f>
        <v>industry-energy-efficiency-standards.html</v>
      </c>
      <c r="S491" s="221" t="str">
        <f>INDEX('Policy Characteristics'!M:M,MATCH(PolicyLevers!$C491,'Policy Characteristics'!$C:$C,0))</f>
        <v>U.S. DOE, 2016, Industrial Energy Efficiency Potential Analysis, https://energy.gov/sites/prod/files/2017/04/f34/energy-savings-by-state-industrial-methodology.pdf</v>
      </c>
      <c r="T491" s="201" t="str">
        <f>INDEX('Policy Characteristics'!N:N,MATCH(PolicyLevers!$C491,'Policy Characteristics'!$C:$C,0))</f>
        <v>U.S. DOE, 2016, Industrial Energy Efficiency Potential Analysis, https://energy.gov/sites/prod/files/2017/04/f34/energy-savings-by-state-industrial-methodology.pdf</v>
      </c>
      <c r="U491" s="183">
        <f>INDEX('Policy Characteristics'!O:O,MATCH(PolicyLevers!$C491,'Policy Characteristics'!$C:$C,0))</f>
        <v>0</v>
      </c>
    </row>
    <row r="492" spans="1:21" s="191" customFormat="1" x14ac:dyDescent="0.25">
      <c r="A492" s="352" t="str">
        <f>INDEX('Policy Characteristics'!A:A,MATCH(PolicyLevers!$C492,'Policy Characteristics'!$C:$C,0))</f>
        <v>Industry</v>
      </c>
      <c r="B492" s="356" t="str">
        <f>INDEX('Policy Characteristics'!B:B,MATCH(PolicyLevers!$C492,'Policy Characteristics'!$C:$C,0))</f>
        <v>Industry Energy Efficiency Standards</v>
      </c>
      <c r="C492" s="191" t="str">
        <f t="shared" si="31"/>
        <v>Percentage Improvement in Eqpt Efficiency Standards above BAU</v>
      </c>
      <c r="D492" s="193" t="s">
        <v>2105</v>
      </c>
      <c r="E492" s="186" t="s">
        <v>820</v>
      </c>
      <c r="F492" s="183" t="s">
        <v>2147</v>
      </c>
      <c r="G492" s="186" t="s">
        <v>821</v>
      </c>
      <c r="H492" s="43">
        <v>1046</v>
      </c>
      <c r="I492" s="358" t="s">
        <v>332</v>
      </c>
      <c r="J492" s="191" t="str">
        <f>INDEX('Policy Characteristics'!D:D,MATCH(PolicyLevers!$C492,'Policy Characteristics'!$C:$C,0))</f>
        <v>Industry Energy Efficiency Standards</v>
      </c>
      <c r="K492" s="199" t="str">
        <f>INDEX('Policy Characteristics'!E:E,MATCH(PolicyLevers!$C492,'Policy Characteristics'!$C:$C,0))</f>
        <v>indst efficiency standards</v>
      </c>
      <c r="L492" s="199">
        <f>INDEX('Policy Characteristics'!F:F,MATCH(PolicyLevers!$C492,'Policy Characteristics'!$C:$C,0))</f>
        <v>0</v>
      </c>
      <c r="M492" s="199">
        <f>INDEX('Policy Characteristics'!G:G,MATCH(PolicyLevers!$C492,'Policy Characteristics'!$C:$C,0))</f>
        <v>0.25</v>
      </c>
      <c r="N492" s="199">
        <f>INDEX('Policy Characteristics'!H:H,MATCH(PolicyLevers!$C492,'Policy Characteristics'!$C:$C,0))</f>
        <v>0.01</v>
      </c>
      <c r="O492" s="201" t="str">
        <f>INDEX('Policy Characteristics'!I:I,MATCH(PolicyLevers!$C492,'Policy Characteristics'!$C:$C,0))</f>
        <v>% reduction in energy use</v>
      </c>
      <c r="P492" s="201" t="str">
        <f>INDEX('Policy Characteristics'!J:J,MATCH(PolicyLevers!$C492,'Policy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2" s="201" t="str">
        <f>INDEX('Policy Characteristics'!K:K,MATCH(PolicyLevers!$C492,'Policy Characteristics'!$C:$C,0))</f>
        <v>industry-ag-main.html#eff-stds</v>
      </c>
      <c r="R492" s="201" t="str">
        <f>INDEX('Policy Characteristics'!L:L,MATCH(PolicyLevers!$C492,'Policy Characteristics'!$C:$C,0))</f>
        <v>industry-energy-efficiency-standards.html</v>
      </c>
      <c r="S492" s="221" t="str">
        <f>INDEX('Policy Characteristics'!M:M,MATCH(PolicyLevers!$C492,'Policy Characteristics'!$C:$C,0))</f>
        <v>U.S. DOE, 2016, Industrial Energy Efficiency Potential Analysis, https://energy.gov/sites/prod/files/2017/04/f34/energy-savings-by-state-industrial-methodology.pdf</v>
      </c>
      <c r="T492" s="201" t="str">
        <f>INDEX('Policy Characteristics'!N:N,MATCH(PolicyLevers!$C492,'Policy Characteristics'!$C:$C,0))</f>
        <v>U.S. DOE, 2016, Industrial Energy Efficiency Potential Analysis, https://energy.gov/sites/prod/files/2017/04/f34/energy-savings-by-state-industrial-methodology.pdf</v>
      </c>
      <c r="U492" s="183">
        <f>INDEX('Policy Characteristics'!O:O,MATCH(PolicyLevers!$C492,'Policy Characteristics'!$C:$C,0))</f>
        <v>0</v>
      </c>
    </row>
    <row r="493" spans="1:21" s="191" customFormat="1" x14ac:dyDescent="0.25">
      <c r="A493" s="352" t="str">
        <f>INDEX('Policy Characteristics'!A:A,MATCH(PolicyLevers!$C493,'Policy Characteristics'!$C:$C,0))</f>
        <v>Industry</v>
      </c>
      <c r="B493" s="356" t="str">
        <f>INDEX('Policy Characteristics'!B:B,MATCH(PolicyLevers!$C493,'Policy Characteristics'!$C:$C,0))</f>
        <v>Industry Energy Efficiency Standards</v>
      </c>
      <c r="C493" s="191" t="str">
        <f t="shared" si="31"/>
        <v>Percentage Improvement in Eqpt Efficiency Standards above BAU</v>
      </c>
      <c r="D493" s="193" t="s">
        <v>2105</v>
      </c>
      <c r="E493" s="186" t="s">
        <v>822</v>
      </c>
      <c r="F493" s="183" t="s">
        <v>2147</v>
      </c>
      <c r="G493" s="186" t="s">
        <v>823</v>
      </c>
      <c r="H493" s="43">
        <v>1047</v>
      </c>
      <c r="I493" s="358" t="s">
        <v>332</v>
      </c>
      <c r="J493" s="191" t="str">
        <f>INDEX('Policy Characteristics'!D:D,MATCH(PolicyLevers!$C493,'Policy Characteristics'!$C:$C,0))</f>
        <v>Industry Energy Efficiency Standards</v>
      </c>
      <c r="K493" s="199" t="str">
        <f>INDEX('Policy Characteristics'!E:E,MATCH(PolicyLevers!$C493,'Policy Characteristics'!$C:$C,0))</f>
        <v>indst efficiency standards</v>
      </c>
      <c r="L493" s="199">
        <f>INDEX('Policy Characteristics'!F:F,MATCH(PolicyLevers!$C493,'Policy Characteristics'!$C:$C,0))</f>
        <v>0</v>
      </c>
      <c r="M493" s="199">
        <f>INDEX('Policy Characteristics'!G:G,MATCH(PolicyLevers!$C493,'Policy Characteristics'!$C:$C,0))</f>
        <v>0.25</v>
      </c>
      <c r="N493" s="199">
        <f>INDEX('Policy Characteristics'!H:H,MATCH(PolicyLevers!$C493,'Policy Characteristics'!$C:$C,0))</f>
        <v>0.01</v>
      </c>
      <c r="O493" s="201" t="str">
        <f>INDEX('Policy Characteristics'!I:I,MATCH(PolicyLevers!$C493,'Policy Characteristics'!$C:$C,0))</f>
        <v>% reduction in energy use</v>
      </c>
      <c r="P493" s="201" t="str">
        <f>INDEX('Policy Characteristics'!J:J,MATCH(PolicyLevers!$C493,'Policy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3" s="201" t="str">
        <f>INDEX('Policy Characteristics'!K:K,MATCH(PolicyLevers!$C493,'Policy Characteristics'!$C:$C,0))</f>
        <v>industry-ag-main.html#eff-stds</v>
      </c>
      <c r="R493" s="201" t="str">
        <f>INDEX('Policy Characteristics'!L:L,MATCH(PolicyLevers!$C493,'Policy Characteristics'!$C:$C,0))</f>
        <v>industry-energy-efficiency-standards.html</v>
      </c>
      <c r="S493" s="221" t="str">
        <f>INDEX('Policy Characteristics'!M:M,MATCH(PolicyLevers!$C493,'Policy Characteristics'!$C:$C,0))</f>
        <v>U.S. DOE, 2016, Industrial Energy Efficiency Potential Analysis, https://energy.gov/sites/prod/files/2017/04/f34/energy-savings-by-state-industrial-methodology.pdf</v>
      </c>
      <c r="T493" s="201" t="str">
        <f>INDEX('Policy Characteristics'!N:N,MATCH(PolicyLevers!$C493,'Policy Characteristics'!$C:$C,0))</f>
        <v>U.S. DOE, 2016, Industrial Energy Efficiency Potential Analysis, https://energy.gov/sites/prod/files/2017/04/f34/energy-savings-by-state-industrial-methodology.pdf</v>
      </c>
      <c r="U493" s="183">
        <f>INDEX('Policy Characteristics'!O:O,MATCH(PolicyLevers!$C493,'Policy Characteristics'!$C:$C,0))</f>
        <v>0</v>
      </c>
    </row>
    <row r="494" spans="1:21" s="191" customFormat="1" x14ac:dyDescent="0.25">
      <c r="A494" s="352" t="str">
        <f>INDEX('Policy Characteristics'!A:A,MATCH(PolicyLevers!$C494,'Policy Characteristics'!$C:$C,0))</f>
        <v>Industry</v>
      </c>
      <c r="B494" s="356" t="str">
        <f>INDEX('Policy Characteristics'!B:B,MATCH(PolicyLevers!$C494,'Policy Characteristics'!$C:$C,0))</f>
        <v>Industry Energy Efficiency Standards</v>
      </c>
      <c r="C494" s="191" t="str">
        <f t="shared" si="31"/>
        <v>Percentage Improvement in Eqpt Efficiency Standards above BAU</v>
      </c>
      <c r="D494" s="193" t="s">
        <v>2103</v>
      </c>
      <c r="E494" s="186" t="s">
        <v>799</v>
      </c>
      <c r="F494" s="183" t="s">
        <v>1832</v>
      </c>
      <c r="G494" s="186" t="s">
        <v>800</v>
      </c>
      <c r="H494" s="43">
        <v>1048</v>
      </c>
      <c r="I494" s="358" t="s">
        <v>310</v>
      </c>
      <c r="J494" s="191" t="str">
        <f>INDEX('Policy Characteristics'!D:D,MATCH(PolicyLevers!$C494,'Policy Characteristics'!$C:$C,0))</f>
        <v>Industry Energy Efficiency Standards</v>
      </c>
      <c r="K494" s="199" t="str">
        <f>INDEX('Policy Characteristics'!E:E,MATCH(PolicyLevers!$C494,'Policy Characteristics'!$C:$C,0))</f>
        <v>indst efficiency standards</v>
      </c>
      <c r="L494" s="199">
        <f>INDEX('Policy Characteristics'!F:F,MATCH(PolicyLevers!$C494,'Policy Characteristics'!$C:$C,0))</f>
        <v>0</v>
      </c>
      <c r="M494" s="199">
        <f>INDEX('Policy Characteristics'!G:G,MATCH(PolicyLevers!$C494,'Policy Characteristics'!$C:$C,0))</f>
        <v>0.25</v>
      </c>
      <c r="N494" s="199">
        <f>INDEX('Policy Characteristics'!H:H,MATCH(PolicyLevers!$C494,'Policy Characteristics'!$C:$C,0))</f>
        <v>0.01</v>
      </c>
      <c r="O494" s="201" t="str">
        <f>INDEX('Policy Characteristics'!I:I,MATCH(PolicyLevers!$C494,'Policy Characteristics'!$C:$C,0))</f>
        <v>% reduction in energy use</v>
      </c>
      <c r="P494" s="201" t="str">
        <f>INDEX('Policy Characteristics'!J:J,MATCH(PolicyLevers!$C494,'Policy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4" s="201" t="str">
        <f>INDEX('Policy Characteristics'!K:K,MATCH(PolicyLevers!$C494,'Policy Characteristics'!$C:$C,0))</f>
        <v>industry-ag-main.html#eff-stds</v>
      </c>
      <c r="R494" s="201" t="str">
        <f>INDEX('Policy Characteristics'!L:L,MATCH(PolicyLevers!$C494,'Policy Characteristics'!$C:$C,0))</f>
        <v>industry-energy-efficiency-standards.html</v>
      </c>
      <c r="S494" s="221" t="str">
        <f>INDEX('Policy Characteristics'!M:M,MATCH(PolicyLevers!$C494,'Policy Characteristics'!$C:$C,0))</f>
        <v>U.S. DOE, 2016, Industrial Energy Efficiency Potential Analysis, https://energy.gov/sites/prod/files/2017/04/f34/energy-savings-by-state-industrial-methodology.pdf</v>
      </c>
      <c r="T494" s="201" t="str">
        <f>INDEX('Policy Characteristics'!N:N,MATCH(PolicyLevers!$C494,'Policy Characteristics'!$C:$C,0))</f>
        <v>U.S. DOE, 2016, Industrial Energy Efficiency Potential Analysis, https://energy.gov/sites/prod/files/2017/04/f34/energy-savings-by-state-industrial-methodology.pdf</v>
      </c>
      <c r="U494" s="183">
        <f>INDEX('Policy Characteristics'!O:O,MATCH(PolicyLevers!$C494,'Policy Characteristics'!$C:$C,0))</f>
        <v>0</v>
      </c>
    </row>
    <row r="495" spans="1:21" s="191" customFormat="1" x14ac:dyDescent="0.25">
      <c r="A495" s="352" t="str">
        <f>INDEX('Policy Characteristics'!A:A,MATCH(PolicyLevers!$C495,'Policy Characteristics'!$C:$C,0))</f>
        <v>Industry</v>
      </c>
      <c r="B495" s="356" t="str">
        <f>INDEX('Policy Characteristics'!B:B,MATCH(PolicyLevers!$C495,'Policy Characteristics'!$C:$C,0))</f>
        <v>Industry Energy Efficiency Standards</v>
      </c>
      <c r="C495" s="191" t="str">
        <f t="shared" si="31"/>
        <v>Percentage Improvement in Eqpt Efficiency Standards above BAU</v>
      </c>
      <c r="D495" s="193" t="s">
        <v>2103</v>
      </c>
      <c r="E495" s="186" t="s">
        <v>806</v>
      </c>
      <c r="F495" s="183" t="s">
        <v>1832</v>
      </c>
      <c r="G495" s="186" t="s">
        <v>807</v>
      </c>
      <c r="H495" s="43">
        <v>1049</v>
      </c>
      <c r="I495" s="358" t="s">
        <v>310</v>
      </c>
      <c r="J495" s="191" t="str">
        <f>INDEX('Policy Characteristics'!D:D,MATCH(PolicyLevers!$C495,'Policy Characteristics'!$C:$C,0))</f>
        <v>Industry Energy Efficiency Standards</v>
      </c>
      <c r="K495" s="199" t="str">
        <f>INDEX('Policy Characteristics'!E:E,MATCH(PolicyLevers!$C495,'Policy Characteristics'!$C:$C,0))</f>
        <v>indst efficiency standards</v>
      </c>
      <c r="L495" s="199">
        <f>INDEX('Policy Characteristics'!F:F,MATCH(PolicyLevers!$C495,'Policy Characteristics'!$C:$C,0))</f>
        <v>0</v>
      </c>
      <c r="M495" s="199">
        <f>INDEX('Policy Characteristics'!G:G,MATCH(PolicyLevers!$C495,'Policy Characteristics'!$C:$C,0))</f>
        <v>0.25</v>
      </c>
      <c r="N495" s="199">
        <f>INDEX('Policy Characteristics'!H:H,MATCH(PolicyLevers!$C495,'Policy Characteristics'!$C:$C,0))</f>
        <v>0.01</v>
      </c>
      <c r="O495" s="201" t="str">
        <f>INDEX('Policy Characteristics'!I:I,MATCH(PolicyLevers!$C495,'Policy Characteristics'!$C:$C,0))</f>
        <v>% reduction in energy use</v>
      </c>
      <c r="P495" s="201" t="str">
        <f>INDEX('Policy Characteristics'!J:J,MATCH(PolicyLevers!$C495,'Policy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5" s="201" t="str">
        <f>INDEX('Policy Characteristics'!K:K,MATCH(PolicyLevers!$C495,'Policy Characteristics'!$C:$C,0))</f>
        <v>industry-ag-main.html#eff-stds</v>
      </c>
      <c r="R495" s="201" t="str">
        <f>INDEX('Policy Characteristics'!L:L,MATCH(PolicyLevers!$C495,'Policy Characteristics'!$C:$C,0))</f>
        <v>industry-energy-efficiency-standards.html</v>
      </c>
      <c r="S495" s="221" t="str">
        <f>INDEX('Policy Characteristics'!M:M,MATCH(PolicyLevers!$C495,'Policy Characteristics'!$C:$C,0))</f>
        <v>U.S. DOE, 2016, Industrial Energy Efficiency Potential Analysis, https://energy.gov/sites/prod/files/2017/04/f34/energy-savings-by-state-industrial-methodology.pdf</v>
      </c>
      <c r="T495" s="201" t="str">
        <f>INDEX('Policy Characteristics'!N:N,MATCH(PolicyLevers!$C495,'Policy Characteristics'!$C:$C,0))</f>
        <v>U.S. DOE, 2016, Industrial Energy Efficiency Potential Analysis, https://energy.gov/sites/prod/files/2017/04/f34/energy-savings-by-state-industrial-methodology.pdf</v>
      </c>
      <c r="U495" s="183">
        <f>INDEX('Policy Characteristics'!O:O,MATCH(PolicyLevers!$C495,'Policy Characteristics'!$C:$C,0))</f>
        <v>0</v>
      </c>
    </row>
    <row r="496" spans="1:21" s="191" customFormat="1" x14ac:dyDescent="0.25">
      <c r="A496" s="352" t="str">
        <f>INDEX('Policy Characteristics'!A:A,MATCH(PolicyLevers!$C496,'Policy Characteristics'!$C:$C,0))</f>
        <v>Industry</v>
      </c>
      <c r="B496" s="356" t="str">
        <f>INDEX('Policy Characteristics'!B:B,MATCH(PolicyLevers!$C496,'Policy Characteristics'!$C:$C,0))</f>
        <v>Industry Energy Efficiency Standards</v>
      </c>
      <c r="C496" s="191" t="str">
        <f t="shared" si="31"/>
        <v>Percentage Improvement in Eqpt Efficiency Standards above BAU</v>
      </c>
      <c r="D496" s="193" t="s">
        <v>2103</v>
      </c>
      <c r="E496" s="186" t="s">
        <v>808</v>
      </c>
      <c r="F496" s="183" t="s">
        <v>1832</v>
      </c>
      <c r="G496" s="186" t="s">
        <v>809</v>
      </c>
      <c r="H496" s="43">
        <v>1050</v>
      </c>
      <c r="I496" s="358" t="s">
        <v>310</v>
      </c>
      <c r="J496" s="191" t="str">
        <f>INDEX('Policy Characteristics'!D:D,MATCH(PolicyLevers!$C496,'Policy Characteristics'!$C:$C,0))</f>
        <v>Industry Energy Efficiency Standards</v>
      </c>
      <c r="K496" s="199" t="str">
        <f>INDEX('Policy Characteristics'!E:E,MATCH(PolicyLevers!$C496,'Policy Characteristics'!$C:$C,0))</f>
        <v>indst efficiency standards</v>
      </c>
      <c r="L496" s="199">
        <f>INDEX('Policy Characteristics'!F:F,MATCH(PolicyLevers!$C496,'Policy Characteristics'!$C:$C,0))</f>
        <v>0</v>
      </c>
      <c r="M496" s="199">
        <f>INDEX('Policy Characteristics'!G:G,MATCH(PolicyLevers!$C496,'Policy Characteristics'!$C:$C,0))</f>
        <v>0.25</v>
      </c>
      <c r="N496" s="199">
        <f>INDEX('Policy Characteristics'!H:H,MATCH(PolicyLevers!$C496,'Policy Characteristics'!$C:$C,0))</f>
        <v>0.01</v>
      </c>
      <c r="O496" s="201" t="str">
        <f>INDEX('Policy Characteristics'!I:I,MATCH(PolicyLevers!$C496,'Policy Characteristics'!$C:$C,0))</f>
        <v>% reduction in energy use</v>
      </c>
      <c r="P496" s="201" t="str">
        <f>INDEX('Policy Characteristics'!J:J,MATCH(PolicyLevers!$C496,'Policy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6" s="201" t="str">
        <f>INDEX('Policy Characteristics'!K:K,MATCH(PolicyLevers!$C496,'Policy Characteristics'!$C:$C,0))</f>
        <v>industry-ag-main.html#eff-stds</v>
      </c>
      <c r="R496" s="201" t="str">
        <f>INDEX('Policy Characteristics'!L:L,MATCH(PolicyLevers!$C496,'Policy Characteristics'!$C:$C,0))</f>
        <v>industry-energy-efficiency-standards.html</v>
      </c>
      <c r="S496" s="221" t="str">
        <f>INDEX('Policy Characteristics'!M:M,MATCH(PolicyLevers!$C496,'Policy Characteristics'!$C:$C,0))</f>
        <v>U.S. DOE, 2016, Industrial Energy Efficiency Potential Analysis, https://energy.gov/sites/prod/files/2017/04/f34/energy-savings-by-state-industrial-methodology.pdf</v>
      </c>
      <c r="T496" s="201" t="str">
        <f>INDEX('Policy Characteristics'!N:N,MATCH(PolicyLevers!$C496,'Policy Characteristics'!$C:$C,0))</f>
        <v>U.S. DOE, 2016, Industrial Energy Efficiency Potential Analysis, https://energy.gov/sites/prod/files/2017/04/f34/energy-savings-by-state-industrial-methodology.pdf</v>
      </c>
      <c r="U496" s="183">
        <f>INDEX('Policy Characteristics'!O:O,MATCH(PolicyLevers!$C496,'Policy Characteristics'!$C:$C,0))</f>
        <v>0</v>
      </c>
    </row>
    <row r="497" spans="1:21" s="191" customFormat="1" x14ac:dyDescent="0.25">
      <c r="A497" s="352" t="str">
        <f>INDEX('Policy Characteristics'!A:A,MATCH(PolicyLevers!$C497,'Policy Characteristics'!$C:$C,0))</f>
        <v>Industry</v>
      </c>
      <c r="B497" s="356" t="str">
        <f>INDEX('Policy Characteristics'!B:B,MATCH(PolicyLevers!$C497,'Policy Characteristics'!$C:$C,0))</f>
        <v>Industry Energy Efficiency Standards</v>
      </c>
      <c r="C497" s="191" t="str">
        <f t="shared" si="31"/>
        <v>Percentage Improvement in Eqpt Efficiency Standards above BAU</v>
      </c>
      <c r="D497" s="193" t="s">
        <v>2103</v>
      </c>
      <c r="E497" s="186" t="s">
        <v>810</v>
      </c>
      <c r="F497" s="183" t="s">
        <v>1832</v>
      </c>
      <c r="G497" s="186" t="s">
        <v>811</v>
      </c>
      <c r="H497" s="43">
        <v>1051</v>
      </c>
      <c r="I497" s="358" t="s">
        <v>332</v>
      </c>
      <c r="J497" s="191" t="str">
        <f>INDEX('Policy Characteristics'!D:D,MATCH(PolicyLevers!$C497,'Policy Characteristics'!$C:$C,0))</f>
        <v>Industry Energy Efficiency Standards</v>
      </c>
      <c r="K497" s="199" t="str">
        <f>INDEX('Policy Characteristics'!E:E,MATCH(PolicyLevers!$C497,'Policy Characteristics'!$C:$C,0))</f>
        <v>indst efficiency standards</v>
      </c>
      <c r="L497" s="199">
        <f>INDEX('Policy Characteristics'!F:F,MATCH(PolicyLevers!$C497,'Policy Characteristics'!$C:$C,0))</f>
        <v>0</v>
      </c>
      <c r="M497" s="199">
        <f>INDEX('Policy Characteristics'!G:G,MATCH(PolicyLevers!$C497,'Policy Characteristics'!$C:$C,0))</f>
        <v>0.25</v>
      </c>
      <c r="N497" s="199">
        <f>INDEX('Policy Characteristics'!H:H,MATCH(PolicyLevers!$C497,'Policy Characteristics'!$C:$C,0))</f>
        <v>0.01</v>
      </c>
      <c r="O497" s="201" t="str">
        <f>INDEX('Policy Characteristics'!I:I,MATCH(PolicyLevers!$C497,'Policy Characteristics'!$C:$C,0))</f>
        <v>% reduction in energy use</v>
      </c>
      <c r="P497" s="201" t="str">
        <f>INDEX('Policy Characteristics'!J:J,MATCH(PolicyLevers!$C497,'Policy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7" s="201" t="str">
        <f>INDEX('Policy Characteristics'!K:K,MATCH(PolicyLevers!$C497,'Policy Characteristics'!$C:$C,0))</f>
        <v>industry-ag-main.html#eff-stds</v>
      </c>
      <c r="R497" s="201" t="str">
        <f>INDEX('Policy Characteristics'!L:L,MATCH(PolicyLevers!$C497,'Policy Characteristics'!$C:$C,0))</f>
        <v>industry-energy-efficiency-standards.html</v>
      </c>
      <c r="S497" s="221" t="str">
        <f>INDEX('Policy Characteristics'!M:M,MATCH(PolicyLevers!$C497,'Policy Characteristics'!$C:$C,0))</f>
        <v>U.S. DOE, 2016, Industrial Energy Efficiency Potential Analysis, https://energy.gov/sites/prod/files/2017/04/f34/energy-savings-by-state-industrial-methodology.pdf</v>
      </c>
      <c r="T497" s="201" t="str">
        <f>INDEX('Policy Characteristics'!N:N,MATCH(PolicyLevers!$C497,'Policy Characteristics'!$C:$C,0))</f>
        <v>U.S. DOE, 2016, Industrial Energy Efficiency Potential Analysis, https://energy.gov/sites/prod/files/2017/04/f34/energy-savings-by-state-industrial-methodology.pdf</v>
      </c>
      <c r="U497" s="183">
        <f>INDEX('Policy Characteristics'!O:O,MATCH(PolicyLevers!$C497,'Policy Characteristics'!$C:$C,0))</f>
        <v>0</v>
      </c>
    </row>
    <row r="498" spans="1:21" s="191" customFormat="1" x14ac:dyDescent="0.25">
      <c r="A498" s="352" t="str">
        <f>INDEX('Policy Characteristics'!A:A,MATCH(PolicyLevers!$C498,'Policy Characteristics'!$C:$C,0))</f>
        <v>Industry</v>
      </c>
      <c r="B498" s="356" t="str">
        <f>INDEX('Policy Characteristics'!B:B,MATCH(PolicyLevers!$C498,'Policy Characteristics'!$C:$C,0))</f>
        <v>Industry Energy Efficiency Standards</v>
      </c>
      <c r="C498" s="191" t="str">
        <f t="shared" si="31"/>
        <v>Percentage Improvement in Eqpt Efficiency Standards above BAU</v>
      </c>
      <c r="D498" s="193" t="s">
        <v>2103</v>
      </c>
      <c r="E498" s="186" t="s">
        <v>812</v>
      </c>
      <c r="F498" s="183" t="s">
        <v>1832</v>
      </c>
      <c r="G498" s="186" t="s">
        <v>813</v>
      </c>
      <c r="H498" s="43">
        <v>1052</v>
      </c>
      <c r="I498" s="358" t="s">
        <v>310</v>
      </c>
      <c r="J498" s="191" t="str">
        <f>INDEX('Policy Characteristics'!D:D,MATCH(PolicyLevers!$C498,'Policy Characteristics'!$C:$C,0))</f>
        <v>Industry Energy Efficiency Standards</v>
      </c>
      <c r="K498" s="199" t="str">
        <f>INDEX('Policy Characteristics'!E:E,MATCH(PolicyLevers!$C498,'Policy Characteristics'!$C:$C,0))</f>
        <v>indst efficiency standards</v>
      </c>
      <c r="L498" s="199">
        <f>INDEX('Policy Characteristics'!F:F,MATCH(PolicyLevers!$C498,'Policy Characteristics'!$C:$C,0))</f>
        <v>0</v>
      </c>
      <c r="M498" s="199">
        <f>INDEX('Policy Characteristics'!G:G,MATCH(PolicyLevers!$C498,'Policy Characteristics'!$C:$C,0))</f>
        <v>0.25</v>
      </c>
      <c r="N498" s="199">
        <f>INDEX('Policy Characteristics'!H:H,MATCH(PolicyLevers!$C498,'Policy Characteristics'!$C:$C,0))</f>
        <v>0.01</v>
      </c>
      <c r="O498" s="201" t="str">
        <f>INDEX('Policy Characteristics'!I:I,MATCH(PolicyLevers!$C498,'Policy Characteristics'!$C:$C,0))</f>
        <v>% reduction in energy use</v>
      </c>
      <c r="P498" s="201" t="str">
        <f>INDEX('Policy Characteristics'!J:J,MATCH(PolicyLevers!$C498,'Policy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8" s="201" t="str">
        <f>INDEX('Policy Characteristics'!K:K,MATCH(PolicyLevers!$C498,'Policy Characteristics'!$C:$C,0))</f>
        <v>industry-ag-main.html#eff-stds</v>
      </c>
      <c r="R498" s="201" t="str">
        <f>INDEX('Policy Characteristics'!L:L,MATCH(PolicyLevers!$C498,'Policy Characteristics'!$C:$C,0))</f>
        <v>industry-energy-efficiency-standards.html</v>
      </c>
      <c r="S498" s="221" t="str">
        <f>INDEX('Policy Characteristics'!M:M,MATCH(PolicyLevers!$C498,'Policy Characteristics'!$C:$C,0))</f>
        <v>U.S. DOE, 2016, Industrial Energy Efficiency Potential Analysis, https://energy.gov/sites/prod/files/2017/04/f34/energy-savings-by-state-industrial-methodology.pdf</v>
      </c>
      <c r="T498" s="201" t="str">
        <f>INDEX('Policy Characteristics'!N:N,MATCH(PolicyLevers!$C498,'Policy Characteristics'!$C:$C,0))</f>
        <v>U.S. DOE, 2016, Industrial Energy Efficiency Potential Analysis, https://energy.gov/sites/prod/files/2017/04/f34/energy-savings-by-state-industrial-methodology.pdf</v>
      </c>
      <c r="U498" s="183">
        <f>INDEX('Policy Characteristics'!O:O,MATCH(PolicyLevers!$C498,'Policy Characteristics'!$C:$C,0))</f>
        <v>0</v>
      </c>
    </row>
    <row r="499" spans="1:21" s="191" customFormat="1" x14ac:dyDescent="0.25">
      <c r="A499" s="352" t="str">
        <f>INDEX('Policy Characteristics'!A:A,MATCH(PolicyLevers!$C499,'Policy Characteristics'!$C:$C,0))</f>
        <v>Industry</v>
      </c>
      <c r="B499" s="356" t="str">
        <f>INDEX('Policy Characteristics'!B:B,MATCH(PolicyLevers!$C499,'Policy Characteristics'!$C:$C,0))</f>
        <v>Industry Energy Efficiency Standards</v>
      </c>
      <c r="C499" s="191" t="str">
        <f t="shared" si="31"/>
        <v>Percentage Improvement in Eqpt Efficiency Standards above BAU</v>
      </c>
      <c r="D499" s="193" t="s">
        <v>2103</v>
      </c>
      <c r="E499" s="186" t="s">
        <v>814</v>
      </c>
      <c r="F499" s="183" t="s">
        <v>1832</v>
      </c>
      <c r="G499" s="186" t="s">
        <v>815</v>
      </c>
      <c r="H499" s="43">
        <v>1053</v>
      </c>
      <c r="I499" s="358" t="s">
        <v>332</v>
      </c>
      <c r="J499" s="191" t="str">
        <f>INDEX('Policy Characteristics'!D:D,MATCH(PolicyLevers!$C499,'Policy Characteristics'!$C:$C,0))</f>
        <v>Industry Energy Efficiency Standards</v>
      </c>
      <c r="K499" s="199" t="str">
        <f>INDEX('Policy Characteristics'!E:E,MATCH(PolicyLevers!$C499,'Policy Characteristics'!$C:$C,0))</f>
        <v>indst efficiency standards</v>
      </c>
      <c r="L499" s="199">
        <f>INDEX('Policy Characteristics'!F:F,MATCH(PolicyLevers!$C499,'Policy Characteristics'!$C:$C,0))</f>
        <v>0</v>
      </c>
      <c r="M499" s="199">
        <f>INDEX('Policy Characteristics'!G:G,MATCH(PolicyLevers!$C499,'Policy Characteristics'!$C:$C,0))</f>
        <v>0.25</v>
      </c>
      <c r="N499" s="199">
        <f>INDEX('Policy Characteristics'!H:H,MATCH(PolicyLevers!$C499,'Policy Characteristics'!$C:$C,0))</f>
        <v>0.01</v>
      </c>
      <c r="O499" s="201" t="str">
        <f>INDEX('Policy Characteristics'!I:I,MATCH(PolicyLevers!$C499,'Policy Characteristics'!$C:$C,0))</f>
        <v>% reduction in energy use</v>
      </c>
      <c r="P499" s="201" t="str">
        <f>INDEX('Policy Characteristics'!J:J,MATCH(PolicyLevers!$C499,'Policy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9" s="201" t="str">
        <f>INDEX('Policy Characteristics'!K:K,MATCH(PolicyLevers!$C499,'Policy Characteristics'!$C:$C,0))</f>
        <v>industry-ag-main.html#eff-stds</v>
      </c>
      <c r="R499" s="201" t="str">
        <f>INDEX('Policy Characteristics'!L:L,MATCH(PolicyLevers!$C499,'Policy Characteristics'!$C:$C,0))</f>
        <v>industry-energy-efficiency-standards.html</v>
      </c>
      <c r="S499" s="221" t="str">
        <f>INDEX('Policy Characteristics'!M:M,MATCH(PolicyLevers!$C499,'Policy Characteristics'!$C:$C,0))</f>
        <v>U.S. DOE, 2016, Industrial Energy Efficiency Potential Analysis, https://energy.gov/sites/prod/files/2017/04/f34/energy-savings-by-state-industrial-methodology.pdf</v>
      </c>
      <c r="T499" s="201" t="str">
        <f>INDEX('Policy Characteristics'!N:N,MATCH(PolicyLevers!$C499,'Policy Characteristics'!$C:$C,0))</f>
        <v>U.S. DOE, 2016, Industrial Energy Efficiency Potential Analysis, https://energy.gov/sites/prod/files/2017/04/f34/energy-savings-by-state-industrial-methodology.pdf</v>
      </c>
      <c r="U499" s="183">
        <f>INDEX('Policy Characteristics'!O:O,MATCH(PolicyLevers!$C499,'Policy Characteristics'!$C:$C,0))</f>
        <v>0</v>
      </c>
    </row>
    <row r="500" spans="1:21" s="191" customFormat="1" x14ac:dyDescent="0.25">
      <c r="A500" s="352" t="str">
        <f>INDEX('Policy Characteristics'!A:A,MATCH(PolicyLevers!$C500,'Policy Characteristics'!$C:$C,0))</f>
        <v>Industry</v>
      </c>
      <c r="B500" s="356" t="str">
        <f>INDEX('Policy Characteristics'!B:B,MATCH(PolicyLevers!$C500,'Policy Characteristics'!$C:$C,0))</f>
        <v>Industry Energy Efficiency Standards</v>
      </c>
      <c r="C500" s="191" t="str">
        <f t="shared" si="31"/>
        <v>Percentage Improvement in Eqpt Efficiency Standards above BAU</v>
      </c>
      <c r="D500" s="193" t="s">
        <v>2103</v>
      </c>
      <c r="E500" s="186" t="s">
        <v>816</v>
      </c>
      <c r="F500" s="183" t="s">
        <v>1832</v>
      </c>
      <c r="G500" s="186" t="s">
        <v>817</v>
      </c>
      <c r="H500" s="43">
        <v>1054</v>
      </c>
      <c r="I500" s="358" t="s">
        <v>332</v>
      </c>
      <c r="J500" s="191" t="str">
        <f>INDEX('Policy Characteristics'!D:D,MATCH(PolicyLevers!$C500,'Policy Characteristics'!$C:$C,0))</f>
        <v>Industry Energy Efficiency Standards</v>
      </c>
      <c r="K500" s="199" t="str">
        <f>INDEX('Policy Characteristics'!E:E,MATCH(PolicyLevers!$C500,'Policy Characteristics'!$C:$C,0))</f>
        <v>indst efficiency standards</v>
      </c>
      <c r="L500" s="199">
        <f>INDEX('Policy Characteristics'!F:F,MATCH(PolicyLevers!$C500,'Policy Characteristics'!$C:$C,0))</f>
        <v>0</v>
      </c>
      <c r="M500" s="199">
        <f>INDEX('Policy Characteristics'!G:G,MATCH(PolicyLevers!$C500,'Policy Characteristics'!$C:$C,0))</f>
        <v>0.25</v>
      </c>
      <c r="N500" s="199">
        <f>INDEX('Policy Characteristics'!H:H,MATCH(PolicyLevers!$C500,'Policy Characteristics'!$C:$C,0))</f>
        <v>0.01</v>
      </c>
      <c r="O500" s="201" t="str">
        <f>INDEX('Policy Characteristics'!I:I,MATCH(PolicyLevers!$C500,'Policy Characteristics'!$C:$C,0))</f>
        <v>% reduction in energy use</v>
      </c>
      <c r="P500" s="201" t="str">
        <f>INDEX('Policy Characteristics'!J:J,MATCH(PolicyLevers!$C500,'Policy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0" s="201" t="str">
        <f>INDEX('Policy Characteristics'!K:K,MATCH(PolicyLevers!$C500,'Policy Characteristics'!$C:$C,0))</f>
        <v>industry-ag-main.html#eff-stds</v>
      </c>
      <c r="R500" s="201" t="str">
        <f>INDEX('Policy Characteristics'!L:L,MATCH(PolicyLevers!$C500,'Policy Characteristics'!$C:$C,0))</f>
        <v>industry-energy-efficiency-standards.html</v>
      </c>
      <c r="S500" s="221" t="str">
        <f>INDEX('Policy Characteristics'!M:M,MATCH(PolicyLevers!$C500,'Policy Characteristics'!$C:$C,0))</f>
        <v>U.S. DOE, 2016, Industrial Energy Efficiency Potential Analysis, https://energy.gov/sites/prod/files/2017/04/f34/energy-savings-by-state-industrial-methodology.pdf</v>
      </c>
      <c r="T500" s="201" t="str">
        <f>INDEX('Policy Characteristics'!N:N,MATCH(PolicyLevers!$C500,'Policy Characteristics'!$C:$C,0))</f>
        <v>U.S. DOE, 2016, Industrial Energy Efficiency Potential Analysis, https://energy.gov/sites/prod/files/2017/04/f34/energy-savings-by-state-industrial-methodology.pdf</v>
      </c>
      <c r="U500" s="183">
        <f>INDEX('Policy Characteristics'!O:O,MATCH(PolicyLevers!$C500,'Policy Characteristics'!$C:$C,0))</f>
        <v>0</v>
      </c>
    </row>
    <row r="501" spans="1:21" s="191" customFormat="1" x14ac:dyDescent="0.25">
      <c r="A501" s="352" t="str">
        <f>INDEX('Policy Characteristics'!A:A,MATCH(PolicyLevers!$C501,'Policy Characteristics'!$C:$C,0))</f>
        <v>Industry</v>
      </c>
      <c r="B501" s="356" t="str">
        <f>INDEX('Policy Characteristics'!B:B,MATCH(PolicyLevers!$C501,'Policy Characteristics'!$C:$C,0))</f>
        <v>Industry Energy Efficiency Standards</v>
      </c>
      <c r="C501" s="191" t="str">
        <f t="shared" si="31"/>
        <v>Percentage Improvement in Eqpt Efficiency Standards above BAU</v>
      </c>
      <c r="D501" s="193" t="s">
        <v>2103</v>
      </c>
      <c r="E501" s="186" t="s">
        <v>818</v>
      </c>
      <c r="F501" s="183" t="s">
        <v>1832</v>
      </c>
      <c r="G501" s="186" t="s">
        <v>819</v>
      </c>
      <c r="H501" s="43">
        <v>1055</v>
      </c>
      <c r="I501" s="358" t="s">
        <v>310</v>
      </c>
      <c r="J501" s="191" t="str">
        <f>INDEX('Policy Characteristics'!D:D,MATCH(PolicyLevers!$C501,'Policy Characteristics'!$C:$C,0))</f>
        <v>Industry Energy Efficiency Standards</v>
      </c>
      <c r="K501" s="199" t="str">
        <f>INDEX('Policy Characteristics'!E:E,MATCH(PolicyLevers!$C501,'Policy Characteristics'!$C:$C,0))</f>
        <v>indst efficiency standards</v>
      </c>
      <c r="L501" s="199">
        <f>INDEX('Policy Characteristics'!F:F,MATCH(PolicyLevers!$C501,'Policy Characteristics'!$C:$C,0))</f>
        <v>0</v>
      </c>
      <c r="M501" s="199">
        <f>INDEX('Policy Characteristics'!G:G,MATCH(PolicyLevers!$C501,'Policy Characteristics'!$C:$C,0))</f>
        <v>0.25</v>
      </c>
      <c r="N501" s="199">
        <f>INDEX('Policy Characteristics'!H:H,MATCH(PolicyLevers!$C501,'Policy Characteristics'!$C:$C,0))</f>
        <v>0.01</v>
      </c>
      <c r="O501" s="201" t="str">
        <f>INDEX('Policy Characteristics'!I:I,MATCH(PolicyLevers!$C501,'Policy Characteristics'!$C:$C,0))</f>
        <v>% reduction in energy use</v>
      </c>
      <c r="P501" s="201" t="str">
        <f>INDEX('Policy Characteristics'!J:J,MATCH(PolicyLevers!$C501,'Policy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1" s="201" t="str">
        <f>INDEX('Policy Characteristics'!K:K,MATCH(PolicyLevers!$C501,'Policy Characteristics'!$C:$C,0))</f>
        <v>industry-ag-main.html#eff-stds</v>
      </c>
      <c r="R501" s="201" t="str">
        <f>INDEX('Policy Characteristics'!L:L,MATCH(PolicyLevers!$C501,'Policy Characteristics'!$C:$C,0))</f>
        <v>industry-energy-efficiency-standards.html</v>
      </c>
      <c r="S501" s="221" t="str">
        <f>INDEX('Policy Characteristics'!M:M,MATCH(PolicyLevers!$C501,'Policy Characteristics'!$C:$C,0))</f>
        <v>U.S. DOE, 2016, Industrial Energy Efficiency Potential Analysis, https://energy.gov/sites/prod/files/2017/04/f34/energy-savings-by-state-industrial-methodology.pdf</v>
      </c>
      <c r="T501" s="201" t="str">
        <f>INDEX('Policy Characteristics'!N:N,MATCH(PolicyLevers!$C501,'Policy Characteristics'!$C:$C,0))</f>
        <v>U.S. DOE, 2016, Industrial Energy Efficiency Potential Analysis, https://energy.gov/sites/prod/files/2017/04/f34/energy-savings-by-state-industrial-methodology.pdf</v>
      </c>
      <c r="U501" s="183">
        <f>INDEX('Policy Characteristics'!O:O,MATCH(PolicyLevers!$C501,'Policy Characteristics'!$C:$C,0))</f>
        <v>0</v>
      </c>
    </row>
    <row r="502" spans="1:21" s="191" customFormat="1" x14ac:dyDescent="0.25">
      <c r="A502" s="352" t="str">
        <f>INDEX('Policy Characteristics'!A:A,MATCH(PolicyLevers!$C502,'Policy Characteristics'!$C:$C,0))</f>
        <v>Industry</v>
      </c>
      <c r="B502" s="356" t="str">
        <f>INDEX('Policy Characteristics'!B:B,MATCH(PolicyLevers!$C502,'Policy Characteristics'!$C:$C,0))</f>
        <v>Industry Energy Efficiency Standards</v>
      </c>
      <c r="C502" s="191" t="str">
        <f t="shared" si="31"/>
        <v>Percentage Improvement in Eqpt Efficiency Standards above BAU</v>
      </c>
      <c r="D502" s="193" t="s">
        <v>2103</v>
      </c>
      <c r="E502" s="186" t="s">
        <v>820</v>
      </c>
      <c r="F502" s="183" t="s">
        <v>1832</v>
      </c>
      <c r="G502" s="186" t="s">
        <v>821</v>
      </c>
      <c r="H502" s="43">
        <v>1056</v>
      </c>
      <c r="I502" s="358" t="s">
        <v>310</v>
      </c>
      <c r="J502" s="191" t="str">
        <f>INDEX('Policy Characteristics'!D:D,MATCH(PolicyLevers!$C502,'Policy Characteristics'!$C:$C,0))</f>
        <v>Industry Energy Efficiency Standards</v>
      </c>
      <c r="K502" s="199" t="str">
        <f>INDEX('Policy Characteristics'!E:E,MATCH(PolicyLevers!$C502,'Policy Characteristics'!$C:$C,0))</f>
        <v>indst efficiency standards</v>
      </c>
      <c r="L502" s="199">
        <f>INDEX('Policy Characteristics'!F:F,MATCH(PolicyLevers!$C502,'Policy Characteristics'!$C:$C,0))</f>
        <v>0</v>
      </c>
      <c r="M502" s="199">
        <f>INDEX('Policy Characteristics'!G:G,MATCH(PolicyLevers!$C502,'Policy Characteristics'!$C:$C,0))</f>
        <v>0.25</v>
      </c>
      <c r="N502" s="199">
        <f>INDEX('Policy Characteristics'!H:H,MATCH(PolicyLevers!$C502,'Policy Characteristics'!$C:$C,0))</f>
        <v>0.01</v>
      </c>
      <c r="O502" s="201" t="str">
        <f>INDEX('Policy Characteristics'!I:I,MATCH(PolicyLevers!$C502,'Policy Characteristics'!$C:$C,0))</f>
        <v>% reduction in energy use</v>
      </c>
      <c r="P502" s="201" t="str">
        <f>INDEX('Policy Characteristics'!J:J,MATCH(PolicyLevers!$C502,'Policy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2" s="201" t="str">
        <f>INDEX('Policy Characteristics'!K:K,MATCH(PolicyLevers!$C502,'Policy Characteristics'!$C:$C,0))</f>
        <v>industry-ag-main.html#eff-stds</v>
      </c>
      <c r="R502" s="201" t="str">
        <f>INDEX('Policy Characteristics'!L:L,MATCH(PolicyLevers!$C502,'Policy Characteristics'!$C:$C,0))</f>
        <v>industry-energy-efficiency-standards.html</v>
      </c>
      <c r="S502" s="221" t="str">
        <f>INDEX('Policy Characteristics'!M:M,MATCH(PolicyLevers!$C502,'Policy Characteristics'!$C:$C,0))</f>
        <v>U.S. DOE, 2016, Industrial Energy Efficiency Potential Analysis, https://energy.gov/sites/prod/files/2017/04/f34/energy-savings-by-state-industrial-methodology.pdf</v>
      </c>
      <c r="T502" s="201" t="str">
        <f>INDEX('Policy Characteristics'!N:N,MATCH(PolicyLevers!$C502,'Policy Characteristics'!$C:$C,0))</f>
        <v>U.S. DOE, 2016, Industrial Energy Efficiency Potential Analysis, https://energy.gov/sites/prod/files/2017/04/f34/energy-savings-by-state-industrial-methodology.pdf</v>
      </c>
      <c r="U502" s="183">
        <f>INDEX('Policy Characteristics'!O:O,MATCH(PolicyLevers!$C502,'Policy Characteristics'!$C:$C,0))</f>
        <v>0</v>
      </c>
    </row>
    <row r="503" spans="1:21" s="191" customFormat="1" x14ac:dyDescent="0.25">
      <c r="A503" s="352" t="str">
        <f>INDEX('Policy Characteristics'!A:A,MATCH(PolicyLevers!$C503,'Policy Characteristics'!$C:$C,0))</f>
        <v>Industry</v>
      </c>
      <c r="B503" s="356" t="str">
        <f>INDEX('Policy Characteristics'!B:B,MATCH(PolicyLevers!$C503,'Policy Characteristics'!$C:$C,0))</f>
        <v>Industry Energy Efficiency Standards</v>
      </c>
      <c r="C503" s="191" t="str">
        <f t="shared" si="31"/>
        <v>Percentage Improvement in Eqpt Efficiency Standards above BAU</v>
      </c>
      <c r="D503" s="193" t="s">
        <v>2103</v>
      </c>
      <c r="E503" s="186" t="s">
        <v>822</v>
      </c>
      <c r="F503" s="183" t="s">
        <v>1832</v>
      </c>
      <c r="G503" s="186" t="s">
        <v>823</v>
      </c>
      <c r="H503" s="43">
        <v>1057</v>
      </c>
      <c r="I503" s="358" t="s">
        <v>332</v>
      </c>
      <c r="J503" s="191" t="str">
        <f>INDEX('Policy Characteristics'!D:D,MATCH(PolicyLevers!$C503,'Policy Characteristics'!$C:$C,0))</f>
        <v>Industry Energy Efficiency Standards</v>
      </c>
      <c r="K503" s="199" t="str">
        <f>INDEX('Policy Characteristics'!E:E,MATCH(PolicyLevers!$C503,'Policy Characteristics'!$C:$C,0))</f>
        <v>indst efficiency standards</v>
      </c>
      <c r="L503" s="199">
        <f>INDEX('Policy Characteristics'!F:F,MATCH(PolicyLevers!$C503,'Policy Characteristics'!$C:$C,0))</f>
        <v>0</v>
      </c>
      <c r="M503" s="199">
        <f>INDEX('Policy Characteristics'!G:G,MATCH(PolicyLevers!$C503,'Policy Characteristics'!$C:$C,0))</f>
        <v>0.25</v>
      </c>
      <c r="N503" s="199">
        <f>INDEX('Policy Characteristics'!H:H,MATCH(PolicyLevers!$C503,'Policy Characteristics'!$C:$C,0))</f>
        <v>0.01</v>
      </c>
      <c r="O503" s="201" t="str">
        <f>INDEX('Policy Characteristics'!I:I,MATCH(PolicyLevers!$C503,'Policy Characteristics'!$C:$C,0))</f>
        <v>% reduction in energy use</v>
      </c>
      <c r="P503" s="201" t="str">
        <f>INDEX('Policy Characteristics'!J:J,MATCH(PolicyLevers!$C503,'Policy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3" s="201" t="str">
        <f>INDEX('Policy Characteristics'!K:K,MATCH(PolicyLevers!$C503,'Policy Characteristics'!$C:$C,0))</f>
        <v>industry-ag-main.html#eff-stds</v>
      </c>
      <c r="R503" s="201" t="str">
        <f>INDEX('Policy Characteristics'!L:L,MATCH(PolicyLevers!$C503,'Policy Characteristics'!$C:$C,0))</f>
        <v>industry-energy-efficiency-standards.html</v>
      </c>
      <c r="S503" s="221" t="str">
        <f>INDEX('Policy Characteristics'!M:M,MATCH(PolicyLevers!$C503,'Policy Characteristics'!$C:$C,0))</f>
        <v>U.S. DOE, 2016, Industrial Energy Efficiency Potential Analysis, https://energy.gov/sites/prod/files/2017/04/f34/energy-savings-by-state-industrial-methodology.pdf</v>
      </c>
      <c r="T503" s="201" t="str">
        <f>INDEX('Policy Characteristics'!N:N,MATCH(PolicyLevers!$C503,'Policy Characteristics'!$C:$C,0))</f>
        <v>U.S. DOE, 2016, Industrial Energy Efficiency Potential Analysis, https://energy.gov/sites/prod/files/2017/04/f34/energy-savings-by-state-industrial-methodology.pdf</v>
      </c>
      <c r="U503" s="183">
        <f>INDEX('Policy Characteristics'!O:O,MATCH(PolicyLevers!$C503,'Policy Characteristics'!$C:$C,0))</f>
        <v>0</v>
      </c>
    </row>
    <row r="504" spans="1:21" s="191" customFormat="1" x14ac:dyDescent="0.25">
      <c r="A504" s="352" t="str">
        <f>INDEX('Policy Characteristics'!A:A,MATCH(PolicyLevers!$C504,'Policy Characteristics'!$C:$C,0))</f>
        <v>Industry</v>
      </c>
      <c r="B504" s="356" t="str">
        <f>INDEX('Policy Characteristics'!B:B,MATCH(PolicyLevers!$C504,'Policy Characteristics'!$C:$C,0))</f>
        <v>Industry Energy Efficiency Standards</v>
      </c>
      <c r="C504" s="191" t="str">
        <f t="shared" si="31"/>
        <v>Percentage Improvement in Eqpt Efficiency Standards above BAU</v>
      </c>
      <c r="D504" s="193" t="s">
        <v>2102</v>
      </c>
      <c r="E504" s="186" t="s">
        <v>799</v>
      </c>
      <c r="F504" s="183" t="s">
        <v>2146</v>
      </c>
      <c r="G504" s="186" t="s">
        <v>800</v>
      </c>
      <c r="H504" s="43">
        <v>1058</v>
      </c>
      <c r="I504" s="358" t="s">
        <v>310</v>
      </c>
      <c r="J504" s="191" t="str">
        <f>INDEX('Policy Characteristics'!D:D,MATCH(PolicyLevers!$C504,'Policy Characteristics'!$C:$C,0))</f>
        <v>Industry Energy Efficiency Standards</v>
      </c>
      <c r="K504" s="199" t="str">
        <f>INDEX('Policy Characteristics'!E:E,MATCH(PolicyLevers!$C504,'Policy Characteristics'!$C:$C,0))</f>
        <v>indst efficiency standards</v>
      </c>
      <c r="L504" s="199">
        <f>INDEX('Policy Characteristics'!F:F,MATCH(PolicyLevers!$C504,'Policy Characteristics'!$C:$C,0))</f>
        <v>0</v>
      </c>
      <c r="M504" s="199">
        <f>INDEX('Policy Characteristics'!G:G,MATCH(PolicyLevers!$C504,'Policy Characteristics'!$C:$C,0))</f>
        <v>0.25</v>
      </c>
      <c r="N504" s="199">
        <f>INDEX('Policy Characteristics'!H:H,MATCH(PolicyLevers!$C504,'Policy Characteristics'!$C:$C,0))</f>
        <v>0.01</v>
      </c>
      <c r="O504" s="201" t="str">
        <f>INDEX('Policy Characteristics'!I:I,MATCH(PolicyLevers!$C504,'Policy Characteristics'!$C:$C,0))</f>
        <v>% reduction in energy use</v>
      </c>
      <c r="P504" s="201" t="str">
        <f>INDEX('Policy Characteristics'!J:J,MATCH(PolicyLevers!$C504,'Policy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4" s="201" t="str">
        <f>INDEX('Policy Characteristics'!K:K,MATCH(PolicyLevers!$C504,'Policy Characteristics'!$C:$C,0))</f>
        <v>industry-ag-main.html#eff-stds</v>
      </c>
      <c r="R504" s="201" t="str">
        <f>INDEX('Policy Characteristics'!L:L,MATCH(PolicyLevers!$C504,'Policy Characteristics'!$C:$C,0))</f>
        <v>industry-energy-efficiency-standards.html</v>
      </c>
      <c r="S504" s="221" t="str">
        <f>INDEX('Policy Characteristics'!M:M,MATCH(PolicyLevers!$C504,'Policy Characteristics'!$C:$C,0))</f>
        <v>U.S. DOE, 2016, Industrial Energy Efficiency Potential Analysis, https://energy.gov/sites/prod/files/2017/04/f34/energy-savings-by-state-industrial-methodology.pdf</v>
      </c>
      <c r="T504" s="201" t="str">
        <f>INDEX('Policy Characteristics'!N:N,MATCH(PolicyLevers!$C504,'Policy Characteristics'!$C:$C,0))</f>
        <v>U.S. DOE, 2016, Industrial Energy Efficiency Potential Analysis, https://energy.gov/sites/prod/files/2017/04/f34/energy-savings-by-state-industrial-methodology.pdf</v>
      </c>
      <c r="U504" s="183">
        <f>INDEX('Policy Characteristics'!O:O,MATCH(PolicyLevers!$C504,'Policy Characteristics'!$C:$C,0))</f>
        <v>0</v>
      </c>
    </row>
    <row r="505" spans="1:21" s="191" customFormat="1" x14ac:dyDescent="0.25">
      <c r="A505" s="352" t="str">
        <f>INDEX('Policy Characteristics'!A:A,MATCH(PolicyLevers!$C505,'Policy Characteristics'!$C:$C,0))</f>
        <v>Industry</v>
      </c>
      <c r="B505" s="356" t="str">
        <f>INDEX('Policy Characteristics'!B:B,MATCH(PolicyLevers!$C505,'Policy Characteristics'!$C:$C,0))</f>
        <v>Industry Energy Efficiency Standards</v>
      </c>
      <c r="C505" s="191" t="str">
        <f t="shared" si="31"/>
        <v>Percentage Improvement in Eqpt Efficiency Standards above BAU</v>
      </c>
      <c r="D505" s="193" t="s">
        <v>2102</v>
      </c>
      <c r="E505" s="186" t="s">
        <v>806</v>
      </c>
      <c r="F505" s="183" t="s">
        <v>2146</v>
      </c>
      <c r="G505" s="186" t="s">
        <v>807</v>
      </c>
      <c r="H505" s="43">
        <v>1059</v>
      </c>
      <c r="I505" s="358" t="s">
        <v>310</v>
      </c>
      <c r="J505" s="191" t="str">
        <f>INDEX('Policy Characteristics'!D:D,MATCH(PolicyLevers!$C505,'Policy Characteristics'!$C:$C,0))</f>
        <v>Industry Energy Efficiency Standards</v>
      </c>
      <c r="K505" s="199" t="str">
        <f>INDEX('Policy Characteristics'!E:E,MATCH(PolicyLevers!$C505,'Policy Characteristics'!$C:$C,0))</f>
        <v>indst efficiency standards</v>
      </c>
      <c r="L505" s="199">
        <f>INDEX('Policy Characteristics'!F:F,MATCH(PolicyLevers!$C505,'Policy Characteristics'!$C:$C,0))</f>
        <v>0</v>
      </c>
      <c r="M505" s="199">
        <f>INDEX('Policy Characteristics'!G:G,MATCH(PolicyLevers!$C505,'Policy Characteristics'!$C:$C,0))</f>
        <v>0.25</v>
      </c>
      <c r="N505" s="199">
        <f>INDEX('Policy Characteristics'!H:H,MATCH(PolicyLevers!$C505,'Policy Characteristics'!$C:$C,0))</f>
        <v>0.01</v>
      </c>
      <c r="O505" s="201" t="str">
        <f>INDEX('Policy Characteristics'!I:I,MATCH(PolicyLevers!$C505,'Policy Characteristics'!$C:$C,0))</f>
        <v>% reduction in energy use</v>
      </c>
      <c r="P505" s="201" t="str">
        <f>INDEX('Policy Characteristics'!J:J,MATCH(PolicyLevers!$C505,'Policy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5" s="201" t="str">
        <f>INDEX('Policy Characteristics'!K:K,MATCH(PolicyLevers!$C505,'Policy Characteristics'!$C:$C,0))</f>
        <v>industry-ag-main.html#eff-stds</v>
      </c>
      <c r="R505" s="201" t="str">
        <f>INDEX('Policy Characteristics'!L:L,MATCH(PolicyLevers!$C505,'Policy Characteristics'!$C:$C,0))</f>
        <v>industry-energy-efficiency-standards.html</v>
      </c>
      <c r="S505" s="221" t="str">
        <f>INDEX('Policy Characteristics'!M:M,MATCH(PolicyLevers!$C505,'Policy Characteristics'!$C:$C,0))</f>
        <v>U.S. DOE, 2016, Industrial Energy Efficiency Potential Analysis, https://energy.gov/sites/prod/files/2017/04/f34/energy-savings-by-state-industrial-methodology.pdf</v>
      </c>
      <c r="T505" s="201" t="str">
        <f>INDEX('Policy Characteristics'!N:N,MATCH(PolicyLevers!$C505,'Policy Characteristics'!$C:$C,0))</f>
        <v>U.S. DOE, 2016, Industrial Energy Efficiency Potential Analysis, https://energy.gov/sites/prod/files/2017/04/f34/energy-savings-by-state-industrial-methodology.pdf</v>
      </c>
      <c r="U505" s="183">
        <f>INDEX('Policy Characteristics'!O:O,MATCH(PolicyLevers!$C505,'Policy Characteristics'!$C:$C,0))</f>
        <v>0</v>
      </c>
    </row>
    <row r="506" spans="1:21" s="191" customFormat="1" x14ac:dyDescent="0.25">
      <c r="A506" s="352" t="str">
        <f>INDEX('Policy Characteristics'!A:A,MATCH(PolicyLevers!$C506,'Policy Characteristics'!$C:$C,0))</f>
        <v>Industry</v>
      </c>
      <c r="B506" s="356" t="str">
        <f>INDEX('Policy Characteristics'!B:B,MATCH(PolicyLevers!$C506,'Policy Characteristics'!$C:$C,0))</f>
        <v>Industry Energy Efficiency Standards</v>
      </c>
      <c r="C506" s="191" t="str">
        <f t="shared" si="31"/>
        <v>Percentage Improvement in Eqpt Efficiency Standards above BAU</v>
      </c>
      <c r="D506" s="193" t="s">
        <v>2102</v>
      </c>
      <c r="E506" s="186" t="s">
        <v>808</v>
      </c>
      <c r="F506" s="183" t="s">
        <v>2146</v>
      </c>
      <c r="G506" s="186" t="s">
        <v>809</v>
      </c>
      <c r="H506" s="43">
        <v>1060</v>
      </c>
      <c r="I506" s="358" t="s">
        <v>310</v>
      </c>
      <c r="J506" s="191" t="str">
        <f>INDEX('Policy Characteristics'!D:D,MATCH(PolicyLevers!$C506,'Policy Characteristics'!$C:$C,0))</f>
        <v>Industry Energy Efficiency Standards</v>
      </c>
      <c r="K506" s="199" t="str">
        <f>INDEX('Policy Characteristics'!E:E,MATCH(PolicyLevers!$C506,'Policy Characteristics'!$C:$C,0))</f>
        <v>indst efficiency standards</v>
      </c>
      <c r="L506" s="199">
        <f>INDEX('Policy Characteristics'!F:F,MATCH(PolicyLevers!$C506,'Policy Characteristics'!$C:$C,0))</f>
        <v>0</v>
      </c>
      <c r="M506" s="199">
        <f>INDEX('Policy Characteristics'!G:G,MATCH(PolicyLevers!$C506,'Policy Characteristics'!$C:$C,0))</f>
        <v>0.25</v>
      </c>
      <c r="N506" s="199">
        <f>INDEX('Policy Characteristics'!H:H,MATCH(PolicyLevers!$C506,'Policy Characteristics'!$C:$C,0))</f>
        <v>0.01</v>
      </c>
      <c r="O506" s="201" t="str">
        <f>INDEX('Policy Characteristics'!I:I,MATCH(PolicyLevers!$C506,'Policy Characteristics'!$C:$C,0))</f>
        <v>% reduction in energy use</v>
      </c>
      <c r="P506" s="201" t="str">
        <f>INDEX('Policy Characteristics'!J:J,MATCH(PolicyLevers!$C506,'Policy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6" s="201" t="str">
        <f>INDEX('Policy Characteristics'!K:K,MATCH(PolicyLevers!$C506,'Policy Characteristics'!$C:$C,0))</f>
        <v>industry-ag-main.html#eff-stds</v>
      </c>
      <c r="R506" s="201" t="str">
        <f>INDEX('Policy Characteristics'!L:L,MATCH(PolicyLevers!$C506,'Policy Characteristics'!$C:$C,0))</f>
        <v>industry-energy-efficiency-standards.html</v>
      </c>
      <c r="S506" s="221" t="str">
        <f>INDEX('Policy Characteristics'!M:M,MATCH(PolicyLevers!$C506,'Policy Characteristics'!$C:$C,0))</f>
        <v>U.S. DOE, 2016, Industrial Energy Efficiency Potential Analysis, https://energy.gov/sites/prod/files/2017/04/f34/energy-savings-by-state-industrial-methodology.pdf</v>
      </c>
      <c r="T506" s="201" t="str">
        <f>INDEX('Policy Characteristics'!N:N,MATCH(PolicyLevers!$C506,'Policy Characteristics'!$C:$C,0))</f>
        <v>U.S. DOE, 2016, Industrial Energy Efficiency Potential Analysis, https://energy.gov/sites/prod/files/2017/04/f34/energy-savings-by-state-industrial-methodology.pdf</v>
      </c>
      <c r="U506" s="183">
        <f>INDEX('Policy Characteristics'!O:O,MATCH(PolicyLevers!$C506,'Policy Characteristics'!$C:$C,0))</f>
        <v>0</v>
      </c>
    </row>
    <row r="507" spans="1:21" s="191" customFormat="1" x14ac:dyDescent="0.25">
      <c r="A507" s="352" t="str">
        <f>INDEX('Policy Characteristics'!A:A,MATCH(PolicyLevers!$C507,'Policy Characteristics'!$C:$C,0))</f>
        <v>Industry</v>
      </c>
      <c r="B507" s="356" t="str">
        <f>INDEX('Policy Characteristics'!B:B,MATCH(PolicyLevers!$C507,'Policy Characteristics'!$C:$C,0))</f>
        <v>Industry Energy Efficiency Standards</v>
      </c>
      <c r="C507" s="191" t="str">
        <f t="shared" si="31"/>
        <v>Percentage Improvement in Eqpt Efficiency Standards above BAU</v>
      </c>
      <c r="D507" s="193" t="s">
        <v>2102</v>
      </c>
      <c r="E507" s="186" t="s">
        <v>810</v>
      </c>
      <c r="F507" s="183" t="s">
        <v>2146</v>
      </c>
      <c r="G507" s="186" t="s">
        <v>811</v>
      </c>
      <c r="H507" s="43">
        <v>1061</v>
      </c>
      <c r="I507" s="358" t="s">
        <v>332</v>
      </c>
      <c r="J507" s="191" t="str">
        <f>INDEX('Policy Characteristics'!D:D,MATCH(PolicyLevers!$C507,'Policy Characteristics'!$C:$C,0))</f>
        <v>Industry Energy Efficiency Standards</v>
      </c>
      <c r="K507" s="199" t="str">
        <f>INDEX('Policy Characteristics'!E:E,MATCH(PolicyLevers!$C507,'Policy Characteristics'!$C:$C,0))</f>
        <v>indst efficiency standards</v>
      </c>
      <c r="L507" s="199">
        <f>INDEX('Policy Characteristics'!F:F,MATCH(PolicyLevers!$C507,'Policy Characteristics'!$C:$C,0))</f>
        <v>0</v>
      </c>
      <c r="M507" s="199">
        <f>INDEX('Policy Characteristics'!G:G,MATCH(PolicyLevers!$C507,'Policy Characteristics'!$C:$C,0))</f>
        <v>0.25</v>
      </c>
      <c r="N507" s="199">
        <f>INDEX('Policy Characteristics'!H:H,MATCH(PolicyLevers!$C507,'Policy Characteristics'!$C:$C,0))</f>
        <v>0.01</v>
      </c>
      <c r="O507" s="201" t="str">
        <f>INDEX('Policy Characteristics'!I:I,MATCH(PolicyLevers!$C507,'Policy Characteristics'!$C:$C,0))</f>
        <v>% reduction in energy use</v>
      </c>
      <c r="P507" s="201" t="str">
        <f>INDEX('Policy Characteristics'!J:J,MATCH(PolicyLevers!$C507,'Policy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7" s="201" t="str">
        <f>INDEX('Policy Characteristics'!K:K,MATCH(PolicyLevers!$C507,'Policy Characteristics'!$C:$C,0))</f>
        <v>industry-ag-main.html#eff-stds</v>
      </c>
      <c r="R507" s="201" t="str">
        <f>INDEX('Policy Characteristics'!L:L,MATCH(PolicyLevers!$C507,'Policy Characteristics'!$C:$C,0))</f>
        <v>industry-energy-efficiency-standards.html</v>
      </c>
      <c r="S507" s="221" t="str">
        <f>INDEX('Policy Characteristics'!M:M,MATCH(PolicyLevers!$C507,'Policy Characteristics'!$C:$C,0))</f>
        <v>U.S. DOE, 2016, Industrial Energy Efficiency Potential Analysis, https://energy.gov/sites/prod/files/2017/04/f34/energy-savings-by-state-industrial-methodology.pdf</v>
      </c>
      <c r="T507" s="201" t="str">
        <f>INDEX('Policy Characteristics'!N:N,MATCH(PolicyLevers!$C507,'Policy Characteristics'!$C:$C,0))</f>
        <v>U.S. DOE, 2016, Industrial Energy Efficiency Potential Analysis, https://energy.gov/sites/prod/files/2017/04/f34/energy-savings-by-state-industrial-methodology.pdf</v>
      </c>
      <c r="U507" s="183">
        <f>INDEX('Policy Characteristics'!O:O,MATCH(PolicyLevers!$C507,'Policy Characteristics'!$C:$C,0))</f>
        <v>0</v>
      </c>
    </row>
    <row r="508" spans="1:21" s="191" customFormat="1" x14ac:dyDescent="0.25">
      <c r="A508" s="352" t="str">
        <f>INDEX('Policy Characteristics'!A:A,MATCH(PolicyLevers!$C508,'Policy Characteristics'!$C:$C,0))</f>
        <v>Industry</v>
      </c>
      <c r="B508" s="356" t="str">
        <f>INDEX('Policy Characteristics'!B:B,MATCH(PolicyLevers!$C508,'Policy Characteristics'!$C:$C,0))</f>
        <v>Industry Energy Efficiency Standards</v>
      </c>
      <c r="C508" s="191" t="str">
        <f t="shared" si="31"/>
        <v>Percentage Improvement in Eqpt Efficiency Standards above BAU</v>
      </c>
      <c r="D508" s="193" t="s">
        <v>2102</v>
      </c>
      <c r="E508" s="186" t="s">
        <v>812</v>
      </c>
      <c r="F508" s="183" t="s">
        <v>2146</v>
      </c>
      <c r="G508" s="186" t="s">
        <v>813</v>
      </c>
      <c r="H508" s="43">
        <v>1062</v>
      </c>
      <c r="I508" s="358" t="s">
        <v>310</v>
      </c>
      <c r="J508" s="191" t="str">
        <f>INDEX('Policy Characteristics'!D:D,MATCH(PolicyLevers!$C508,'Policy Characteristics'!$C:$C,0))</f>
        <v>Industry Energy Efficiency Standards</v>
      </c>
      <c r="K508" s="199" t="str">
        <f>INDEX('Policy Characteristics'!E:E,MATCH(PolicyLevers!$C508,'Policy Characteristics'!$C:$C,0))</f>
        <v>indst efficiency standards</v>
      </c>
      <c r="L508" s="199">
        <f>INDEX('Policy Characteristics'!F:F,MATCH(PolicyLevers!$C508,'Policy Characteristics'!$C:$C,0))</f>
        <v>0</v>
      </c>
      <c r="M508" s="199">
        <f>INDEX('Policy Characteristics'!G:G,MATCH(PolicyLevers!$C508,'Policy Characteristics'!$C:$C,0))</f>
        <v>0.25</v>
      </c>
      <c r="N508" s="199">
        <f>INDEX('Policy Characteristics'!H:H,MATCH(PolicyLevers!$C508,'Policy Characteristics'!$C:$C,0))</f>
        <v>0.01</v>
      </c>
      <c r="O508" s="201" t="str">
        <f>INDEX('Policy Characteristics'!I:I,MATCH(PolicyLevers!$C508,'Policy Characteristics'!$C:$C,0))</f>
        <v>% reduction in energy use</v>
      </c>
      <c r="P508" s="201" t="str">
        <f>INDEX('Policy Characteristics'!J:J,MATCH(PolicyLevers!$C508,'Policy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8" s="201" t="str">
        <f>INDEX('Policy Characteristics'!K:K,MATCH(PolicyLevers!$C508,'Policy Characteristics'!$C:$C,0))</f>
        <v>industry-ag-main.html#eff-stds</v>
      </c>
      <c r="R508" s="201" t="str">
        <f>INDEX('Policy Characteristics'!L:L,MATCH(PolicyLevers!$C508,'Policy Characteristics'!$C:$C,0))</f>
        <v>industry-energy-efficiency-standards.html</v>
      </c>
      <c r="S508" s="221" t="str">
        <f>INDEX('Policy Characteristics'!M:M,MATCH(PolicyLevers!$C508,'Policy Characteristics'!$C:$C,0))</f>
        <v>U.S. DOE, 2016, Industrial Energy Efficiency Potential Analysis, https://energy.gov/sites/prod/files/2017/04/f34/energy-savings-by-state-industrial-methodology.pdf</v>
      </c>
      <c r="T508" s="201" t="str">
        <f>INDEX('Policy Characteristics'!N:N,MATCH(PolicyLevers!$C508,'Policy Characteristics'!$C:$C,0))</f>
        <v>U.S. DOE, 2016, Industrial Energy Efficiency Potential Analysis, https://energy.gov/sites/prod/files/2017/04/f34/energy-savings-by-state-industrial-methodology.pdf</v>
      </c>
      <c r="U508" s="183">
        <f>INDEX('Policy Characteristics'!O:O,MATCH(PolicyLevers!$C508,'Policy Characteristics'!$C:$C,0))</f>
        <v>0</v>
      </c>
    </row>
    <row r="509" spans="1:21" s="191" customFormat="1" x14ac:dyDescent="0.25">
      <c r="A509" s="352" t="str">
        <f>INDEX('Policy Characteristics'!A:A,MATCH(PolicyLevers!$C509,'Policy Characteristics'!$C:$C,0))</f>
        <v>Industry</v>
      </c>
      <c r="B509" s="356" t="str">
        <f>INDEX('Policy Characteristics'!B:B,MATCH(PolicyLevers!$C509,'Policy Characteristics'!$C:$C,0))</f>
        <v>Industry Energy Efficiency Standards</v>
      </c>
      <c r="C509" s="191" t="str">
        <f t="shared" si="31"/>
        <v>Percentage Improvement in Eqpt Efficiency Standards above BAU</v>
      </c>
      <c r="D509" s="193" t="s">
        <v>2102</v>
      </c>
      <c r="E509" s="186" t="s">
        <v>814</v>
      </c>
      <c r="F509" s="183" t="s">
        <v>2146</v>
      </c>
      <c r="G509" s="186" t="s">
        <v>815</v>
      </c>
      <c r="H509" s="43">
        <v>1063</v>
      </c>
      <c r="I509" s="358" t="s">
        <v>332</v>
      </c>
      <c r="J509" s="191" t="str">
        <f>INDEX('Policy Characteristics'!D:D,MATCH(PolicyLevers!$C509,'Policy Characteristics'!$C:$C,0))</f>
        <v>Industry Energy Efficiency Standards</v>
      </c>
      <c r="K509" s="199" t="str">
        <f>INDEX('Policy Characteristics'!E:E,MATCH(PolicyLevers!$C509,'Policy Characteristics'!$C:$C,0))</f>
        <v>indst efficiency standards</v>
      </c>
      <c r="L509" s="199">
        <f>INDEX('Policy Characteristics'!F:F,MATCH(PolicyLevers!$C509,'Policy Characteristics'!$C:$C,0))</f>
        <v>0</v>
      </c>
      <c r="M509" s="199">
        <f>INDEX('Policy Characteristics'!G:G,MATCH(PolicyLevers!$C509,'Policy Characteristics'!$C:$C,0))</f>
        <v>0.25</v>
      </c>
      <c r="N509" s="199">
        <f>INDEX('Policy Characteristics'!H:H,MATCH(PolicyLevers!$C509,'Policy Characteristics'!$C:$C,0))</f>
        <v>0.01</v>
      </c>
      <c r="O509" s="201" t="str">
        <f>INDEX('Policy Characteristics'!I:I,MATCH(PolicyLevers!$C509,'Policy Characteristics'!$C:$C,0))</f>
        <v>% reduction in energy use</v>
      </c>
      <c r="P509" s="201" t="str">
        <f>INDEX('Policy Characteristics'!J:J,MATCH(PolicyLevers!$C509,'Policy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9" s="201" t="str">
        <f>INDEX('Policy Characteristics'!K:K,MATCH(PolicyLevers!$C509,'Policy Characteristics'!$C:$C,0))</f>
        <v>industry-ag-main.html#eff-stds</v>
      </c>
      <c r="R509" s="201" t="str">
        <f>INDEX('Policy Characteristics'!L:L,MATCH(PolicyLevers!$C509,'Policy Characteristics'!$C:$C,0))</f>
        <v>industry-energy-efficiency-standards.html</v>
      </c>
      <c r="S509" s="221" t="str">
        <f>INDEX('Policy Characteristics'!M:M,MATCH(PolicyLevers!$C509,'Policy Characteristics'!$C:$C,0))</f>
        <v>U.S. DOE, 2016, Industrial Energy Efficiency Potential Analysis, https://energy.gov/sites/prod/files/2017/04/f34/energy-savings-by-state-industrial-methodology.pdf</v>
      </c>
      <c r="T509" s="201" t="str">
        <f>INDEX('Policy Characteristics'!N:N,MATCH(PolicyLevers!$C509,'Policy Characteristics'!$C:$C,0))</f>
        <v>U.S. DOE, 2016, Industrial Energy Efficiency Potential Analysis, https://energy.gov/sites/prod/files/2017/04/f34/energy-savings-by-state-industrial-methodology.pdf</v>
      </c>
      <c r="U509" s="183">
        <f>INDEX('Policy Characteristics'!O:O,MATCH(PolicyLevers!$C509,'Policy Characteristics'!$C:$C,0))</f>
        <v>0</v>
      </c>
    </row>
    <row r="510" spans="1:21" s="191" customFormat="1" x14ac:dyDescent="0.25">
      <c r="A510" s="352" t="str">
        <f>INDEX('Policy Characteristics'!A:A,MATCH(PolicyLevers!$C510,'Policy Characteristics'!$C:$C,0))</f>
        <v>Industry</v>
      </c>
      <c r="B510" s="356" t="str">
        <f>INDEX('Policy Characteristics'!B:B,MATCH(PolicyLevers!$C510,'Policy Characteristics'!$C:$C,0))</f>
        <v>Industry Energy Efficiency Standards</v>
      </c>
      <c r="C510" s="191" t="str">
        <f t="shared" si="31"/>
        <v>Percentage Improvement in Eqpt Efficiency Standards above BAU</v>
      </c>
      <c r="D510" s="193" t="s">
        <v>2102</v>
      </c>
      <c r="E510" s="186" t="s">
        <v>816</v>
      </c>
      <c r="F510" s="183" t="s">
        <v>2146</v>
      </c>
      <c r="G510" s="186" t="s">
        <v>817</v>
      </c>
      <c r="H510" s="43">
        <v>1064</v>
      </c>
      <c r="I510" s="358" t="s">
        <v>332</v>
      </c>
      <c r="J510" s="191" t="str">
        <f>INDEX('Policy Characteristics'!D:D,MATCH(PolicyLevers!$C510,'Policy Characteristics'!$C:$C,0))</f>
        <v>Industry Energy Efficiency Standards</v>
      </c>
      <c r="K510" s="199" t="str">
        <f>INDEX('Policy Characteristics'!E:E,MATCH(PolicyLevers!$C510,'Policy Characteristics'!$C:$C,0))</f>
        <v>indst efficiency standards</v>
      </c>
      <c r="L510" s="199">
        <f>INDEX('Policy Characteristics'!F:F,MATCH(PolicyLevers!$C510,'Policy Characteristics'!$C:$C,0))</f>
        <v>0</v>
      </c>
      <c r="M510" s="199">
        <f>INDEX('Policy Characteristics'!G:G,MATCH(PolicyLevers!$C510,'Policy Characteristics'!$C:$C,0))</f>
        <v>0.25</v>
      </c>
      <c r="N510" s="199">
        <f>INDEX('Policy Characteristics'!H:H,MATCH(PolicyLevers!$C510,'Policy Characteristics'!$C:$C,0))</f>
        <v>0.01</v>
      </c>
      <c r="O510" s="201" t="str">
        <f>INDEX('Policy Characteristics'!I:I,MATCH(PolicyLevers!$C510,'Policy Characteristics'!$C:$C,0))</f>
        <v>% reduction in energy use</v>
      </c>
      <c r="P510" s="201" t="str">
        <f>INDEX('Policy Characteristics'!J:J,MATCH(PolicyLevers!$C510,'Policy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0" s="201" t="str">
        <f>INDEX('Policy Characteristics'!K:K,MATCH(PolicyLevers!$C510,'Policy Characteristics'!$C:$C,0))</f>
        <v>industry-ag-main.html#eff-stds</v>
      </c>
      <c r="R510" s="201" t="str">
        <f>INDEX('Policy Characteristics'!L:L,MATCH(PolicyLevers!$C510,'Policy Characteristics'!$C:$C,0))</f>
        <v>industry-energy-efficiency-standards.html</v>
      </c>
      <c r="S510" s="221" t="str">
        <f>INDEX('Policy Characteristics'!M:M,MATCH(PolicyLevers!$C510,'Policy Characteristics'!$C:$C,0))</f>
        <v>U.S. DOE, 2016, Industrial Energy Efficiency Potential Analysis, https://energy.gov/sites/prod/files/2017/04/f34/energy-savings-by-state-industrial-methodology.pdf</v>
      </c>
      <c r="T510" s="201" t="str">
        <f>INDEX('Policy Characteristics'!N:N,MATCH(PolicyLevers!$C510,'Policy Characteristics'!$C:$C,0))</f>
        <v>U.S. DOE, 2016, Industrial Energy Efficiency Potential Analysis, https://energy.gov/sites/prod/files/2017/04/f34/energy-savings-by-state-industrial-methodology.pdf</v>
      </c>
      <c r="U510" s="183">
        <f>INDEX('Policy Characteristics'!O:O,MATCH(PolicyLevers!$C510,'Policy Characteristics'!$C:$C,0))</f>
        <v>0</v>
      </c>
    </row>
    <row r="511" spans="1:21" s="191" customFormat="1" x14ac:dyDescent="0.25">
      <c r="A511" s="352" t="str">
        <f>INDEX('Policy Characteristics'!A:A,MATCH(PolicyLevers!$C511,'Policy Characteristics'!$C:$C,0))</f>
        <v>Industry</v>
      </c>
      <c r="B511" s="356" t="str">
        <f>INDEX('Policy Characteristics'!B:B,MATCH(PolicyLevers!$C511,'Policy Characteristics'!$C:$C,0))</f>
        <v>Industry Energy Efficiency Standards</v>
      </c>
      <c r="C511" s="191" t="str">
        <f t="shared" si="31"/>
        <v>Percentage Improvement in Eqpt Efficiency Standards above BAU</v>
      </c>
      <c r="D511" s="193" t="s">
        <v>2102</v>
      </c>
      <c r="E511" s="186" t="s">
        <v>818</v>
      </c>
      <c r="F511" s="183" t="s">
        <v>2146</v>
      </c>
      <c r="G511" s="186" t="s">
        <v>819</v>
      </c>
      <c r="H511" s="43">
        <v>1065</v>
      </c>
      <c r="I511" s="358" t="s">
        <v>332</v>
      </c>
      <c r="J511" s="191" t="str">
        <f>INDEX('Policy Characteristics'!D:D,MATCH(PolicyLevers!$C511,'Policy Characteristics'!$C:$C,0))</f>
        <v>Industry Energy Efficiency Standards</v>
      </c>
      <c r="K511" s="199" t="str">
        <f>INDEX('Policy Characteristics'!E:E,MATCH(PolicyLevers!$C511,'Policy Characteristics'!$C:$C,0))</f>
        <v>indst efficiency standards</v>
      </c>
      <c r="L511" s="199">
        <f>INDEX('Policy Characteristics'!F:F,MATCH(PolicyLevers!$C511,'Policy Characteristics'!$C:$C,0))</f>
        <v>0</v>
      </c>
      <c r="M511" s="199">
        <f>INDEX('Policy Characteristics'!G:G,MATCH(PolicyLevers!$C511,'Policy Characteristics'!$C:$C,0))</f>
        <v>0.25</v>
      </c>
      <c r="N511" s="199">
        <f>INDEX('Policy Characteristics'!H:H,MATCH(PolicyLevers!$C511,'Policy Characteristics'!$C:$C,0))</f>
        <v>0.01</v>
      </c>
      <c r="O511" s="201" t="str">
        <f>INDEX('Policy Characteristics'!I:I,MATCH(PolicyLevers!$C511,'Policy Characteristics'!$C:$C,0))</f>
        <v>% reduction in energy use</v>
      </c>
      <c r="P511" s="201" t="str">
        <f>INDEX('Policy Characteristics'!J:J,MATCH(PolicyLevers!$C511,'Policy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1" s="201" t="str">
        <f>INDEX('Policy Characteristics'!K:K,MATCH(PolicyLevers!$C511,'Policy Characteristics'!$C:$C,0))</f>
        <v>industry-ag-main.html#eff-stds</v>
      </c>
      <c r="R511" s="201" t="str">
        <f>INDEX('Policy Characteristics'!L:L,MATCH(PolicyLevers!$C511,'Policy Characteristics'!$C:$C,0))</f>
        <v>industry-energy-efficiency-standards.html</v>
      </c>
      <c r="S511" s="221" t="str">
        <f>INDEX('Policy Characteristics'!M:M,MATCH(PolicyLevers!$C511,'Policy Characteristics'!$C:$C,0))</f>
        <v>U.S. DOE, 2016, Industrial Energy Efficiency Potential Analysis, https://energy.gov/sites/prod/files/2017/04/f34/energy-savings-by-state-industrial-methodology.pdf</v>
      </c>
      <c r="T511" s="201" t="str">
        <f>INDEX('Policy Characteristics'!N:N,MATCH(PolicyLevers!$C511,'Policy Characteristics'!$C:$C,0))</f>
        <v>U.S. DOE, 2016, Industrial Energy Efficiency Potential Analysis, https://energy.gov/sites/prod/files/2017/04/f34/energy-savings-by-state-industrial-methodology.pdf</v>
      </c>
      <c r="U511" s="183">
        <f>INDEX('Policy Characteristics'!O:O,MATCH(PolicyLevers!$C511,'Policy Characteristics'!$C:$C,0))</f>
        <v>0</v>
      </c>
    </row>
    <row r="512" spans="1:21" s="191" customFormat="1" x14ac:dyDescent="0.25">
      <c r="A512" s="352" t="str">
        <f>INDEX('Policy Characteristics'!A:A,MATCH(PolicyLevers!$C512,'Policy Characteristics'!$C:$C,0))</f>
        <v>Industry</v>
      </c>
      <c r="B512" s="356" t="str">
        <f>INDEX('Policy Characteristics'!B:B,MATCH(PolicyLevers!$C512,'Policy Characteristics'!$C:$C,0))</f>
        <v>Industry Energy Efficiency Standards</v>
      </c>
      <c r="C512" s="191" t="str">
        <f t="shared" si="31"/>
        <v>Percentage Improvement in Eqpt Efficiency Standards above BAU</v>
      </c>
      <c r="D512" s="193" t="s">
        <v>2102</v>
      </c>
      <c r="E512" s="186" t="s">
        <v>820</v>
      </c>
      <c r="F512" s="183" t="s">
        <v>2146</v>
      </c>
      <c r="G512" s="186" t="s">
        <v>821</v>
      </c>
      <c r="H512" s="43">
        <v>1066</v>
      </c>
      <c r="I512" s="358" t="s">
        <v>310</v>
      </c>
      <c r="J512" s="191" t="str">
        <f>INDEX('Policy Characteristics'!D:D,MATCH(PolicyLevers!$C512,'Policy Characteristics'!$C:$C,0))</f>
        <v>Industry Energy Efficiency Standards</v>
      </c>
      <c r="K512" s="199" t="str">
        <f>INDEX('Policy Characteristics'!E:E,MATCH(PolicyLevers!$C512,'Policy Characteristics'!$C:$C,0))</f>
        <v>indst efficiency standards</v>
      </c>
      <c r="L512" s="199">
        <f>INDEX('Policy Characteristics'!F:F,MATCH(PolicyLevers!$C512,'Policy Characteristics'!$C:$C,0))</f>
        <v>0</v>
      </c>
      <c r="M512" s="199">
        <f>INDEX('Policy Characteristics'!G:G,MATCH(PolicyLevers!$C512,'Policy Characteristics'!$C:$C,0))</f>
        <v>0.25</v>
      </c>
      <c r="N512" s="199">
        <f>INDEX('Policy Characteristics'!H:H,MATCH(PolicyLevers!$C512,'Policy Characteristics'!$C:$C,0))</f>
        <v>0.01</v>
      </c>
      <c r="O512" s="201" t="str">
        <f>INDEX('Policy Characteristics'!I:I,MATCH(PolicyLevers!$C512,'Policy Characteristics'!$C:$C,0))</f>
        <v>% reduction in energy use</v>
      </c>
      <c r="P512" s="201" t="str">
        <f>INDEX('Policy Characteristics'!J:J,MATCH(PolicyLevers!$C512,'Policy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2" s="201" t="str">
        <f>INDEX('Policy Characteristics'!K:K,MATCH(PolicyLevers!$C512,'Policy Characteristics'!$C:$C,0))</f>
        <v>industry-ag-main.html#eff-stds</v>
      </c>
      <c r="R512" s="201" t="str">
        <f>INDEX('Policy Characteristics'!L:L,MATCH(PolicyLevers!$C512,'Policy Characteristics'!$C:$C,0))</f>
        <v>industry-energy-efficiency-standards.html</v>
      </c>
      <c r="S512" s="221" t="str">
        <f>INDEX('Policy Characteristics'!M:M,MATCH(PolicyLevers!$C512,'Policy Characteristics'!$C:$C,0))</f>
        <v>U.S. DOE, 2016, Industrial Energy Efficiency Potential Analysis, https://energy.gov/sites/prod/files/2017/04/f34/energy-savings-by-state-industrial-methodology.pdf</v>
      </c>
      <c r="T512" s="201" t="str">
        <f>INDEX('Policy Characteristics'!N:N,MATCH(PolicyLevers!$C512,'Policy Characteristics'!$C:$C,0))</f>
        <v>U.S. DOE, 2016, Industrial Energy Efficiency Potential Analysis, https://energy.gov/sites/prod/files/2017/04/f34/energy-savings-by-state-industrial-methodology.pdf</v>
      </c>
      <c r="U512" s="183">
        <f>INDEX('Policy Characteristics'!O:O,MATCH(PolicyLevers!$C512,'Policy Characteristics'!$C:$C,0))</f>
        <v>0</v>
      </c>
    </row>
    <row r="513" spans="1:21" s="191" customFormat="1" x14ac:dyDescent="0.25">
      <c r="A513" s="352" t="str">
        <f>INDEX('Policy Characteristics'!A:A,MATCH(PolicyLevers!$C513,'Policy Characteristics'!$C:$C,0))</f>
        <v>Industry</v>
      </c>
      <c r="B513" s="356" t="str">
        <f>INDEX('Policy Characteristics'!B:B,MATCH(PolicyLevers!$C513,'Policy Characteristics'!$C:$C,0))</f>
        <v>Industry Energy Efficiency Standards</v>
      </c>
      <c r="C513" s="191" t="str">
        <f t="shared" si="31"/>
        <v>Percentage Improvement in Eqpt Efficiency Standards above BAU</v>
      </c>
      <c r="D513" s="193" t="s">
        <v>2102</v>
      </c>
      <c r="E513" s="186" t="s">
        <v>822</v>
      </c>
      <c r="F513" s="183" t="s">
        <v>2146</v>
      </c>
      <c r="G513" s="186" t="s">
        <v>823</v>
      </c>
      <c r="H513" s="43">
        <v>1067</v>
      </c>
      <c r="I513" s="358" t="s">
        <v>332</v>
      </c>
      <c r="J513" s="191" t="str">
        <f>INDEX('Policy Characteristics'!D:D,MATCH(PolicyLevers!$C513,'Policy Characteristics'!$C:$C,0))</f>
        <v>Industry Energy Efficiency Standards</v>
      </c>
      <c r="K513" s="199" t="str">
        <f>INDEX('Policy Characteristics'!E:E,MATCH(PolicyLevers!$C513,'Policy Characteristics'!$C:$C,0))</f>
        <v>indst efficiency standards</v>
      </c>
      <c r="L513" s="199">
        <f>INDEX('Policy Characteristics'!F:F,MATCH(PolicyLevers!$C513,'Policy Characteristics'!$C:$C,0))</f>
        <v>0</v>
      </c>
      <c r="M513" s="199">
        <f>INDEX('Policy Characteristics'!G:G,MATCH(PolicyLevers!$C513,'Policy Characteristics'!$C:$C,0))</f>
        <v>0.25</v>
      </c>
      <c r="N513" s="199">
        <f>INDEX('Policy Characteristics'!H:H,MATCH(PolicyLevers!$C513,'Policy Characteristics'!$C:$C,0))</f>
        <v>0.01</v>
      </c>
      <c r="O513" s="201" t="str">
        <f>INDEX('Policy Characteristics'!I:I,MATCH(PolicyLevers!$C513,'Policy Characteristics'!$C:$C,0))</f>
        <v>% reduction in energy use</v>
      </c>
      <c r="P513" s="201" t="str">
        <f>INDEX('Policy Characteristics'!J:J,MATCH(PolicyLevers!$C513,'Policy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3" s="201" t="str">
        <f>INDEX('Policy Characteristics'!K:K,MATCH(PolicyLevers!$C513,'Policy Characteristics'!$C:$C,0))</f>
        <v>industry-ag-main.html#eff-stds</v>
      </c>
      <c r="R513" s="201" t="str">
        <f>INDEX('Policy Characteristics'!L:L,MATCH(PolicyLevers!$C513,'Policy Characteristics'!$C:$C,0))</f>
        <v>industry-energy-efficiency-standards.html</v>
      </c>
      <c r="S513" s="221" t="str">
        <f>INDEX('Policy Characteristics'!M:M,MATCH(PolicyLevers!$C513,'Policy Characteristics'!$C:$C,0))</f>
        <v>U.S. DOE, 2016, Industrial Energy Efficiency Potential Analysis, https://energy.gov/sites/prod/files/2017/04/f34/energy-savings-by-state-industrial-methodology.pdf</v>
      </c>
      <c r="T513" s="201" t="str">
        <f>INDEX('Policy Characteristics'!N:N,MATCH(PolicyLevers!$C513,'Policy Characteristics'!$C:$C,0))</f>
        <v>U.S. DOE, 2016, Industrial Energy Efficiency Potential Analysis, https://energy.gov/sites/prod/files/2017/04/f34/energy-savings-by-state-industrial-methodology.pdf</v>
      </c>
      <c r="U513" s="183">
        <f>INDEX('Policy Characteristics'!O:O,MATCH(PolicyLevers!$C513,'Policy Characteristics'!$C:$C,0))</f>
        <v>0</v>
      </c>
    </row>
    <row r="514" spans="1:21" s="191" customFormat="1" x14ac:dyDescent="0.25">
      <c r="A514" s="352" t="str">
        <f>INDEX('Policy Characteristics'!A:A,MATCH(PolicyLevers!$C514,'Policy Characteristics'!$C:$C,0))</f>
        <v>Industry</v>
      </c>
      <c r="B514" s="356" t="str">
        <f>INDEX('Policy Characteristics'!B:B,MATCH(PolicyLevers!$C514,'Policy Characteristics'!$C:$C,0))</f>
        <v>Industry Energy Efficiency Standards</v>
      </c>
      <c r="C514" s="191" t="str">
        <f t="shared" si="31"/>
        <v>Percentage Improvement in Eqpt Efficiency Standards above BAU</v>
      </c>
      <c r="D514" s="193" t="s">
        <v>2100</v>
      </c>
      <c r="E514" s="186" t="s">
        <v>799</v>
      </c>
      <c r="F514" s="183" t="s">
        <v>2145</v>
      </c>
      <c r="G514" s="186" t="s">
        <v>800</v>
      </c>
      <c r="H514" s="43">
        <v>1068</v>
      </c>
      <c r="I514" s="358" t="s">
        <v>310</v>
      </c>
      <c r="J514" s="191" t="str">
        <f>INDEX('Policy Characteristics'!D:D,MATCH(PolicyLevers!$C514,'Policy Characteristics'!$C:$C,0))</f>
        <v>Industry Energy Efficiency Standards</v>
      </c>
      <c r="K514" s="199" t="str">
        <f>INDEX('Policy Characteristics'!E:E,MATCH(PolicyLevers!$C514,'Policy Characteristics'!$C:$C,0))</f>
        <v>indst efficiency standards</v>
      </c>
      <c r="L514" s="199">
        <f>INDEX('Policy Characteristics'!F:F,MATCH(PolicyLevers!$C514,'Policy Characteristics'!$C:$C,0))</f>
        <v>0</v>
      </c>
      <c r="M514" s="199">
        <f>INDEX('Policy Characteristics'!G:G,MATCH(PolicyLevers!$C514,'Policy Characteristics'!$C:$C,0))</f>
        <v>0.25</v>
      </c>
      <c r="N514" s="199">
        <f>INDEX('Policy Characteristics'!H:H,MATCH(PolicyLevers!$C514,'Policy Characteristics'!$C:$C,0))</f>
        <v>0.01</v>
      </c>
      <c r="O514" s="201" t="str">
        <f>INDEX('Policy Characteristics'!I:I,MATCH(PolicyLevers!$C514,'Policy Characteristics'!$C:$C,0))</f>
        <v>% reduction in energy use</v>
      </c>
      <c r="P514" s="201" t="str">
        <f>INDEX('Policy Characteristics'!J:J,MATCH(PolicyLevers!$C514,'Policy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4" s="201" t="str">
        <f>INDEX('Policy Characteristics'!K:K,MATCH(PolicyLevers!$C514,'Policy Characteristics'!$C:$C,0))</f>
        <v>industry-ag-main.html#eff-stds</v>
      </c>
      <c r="R514" s="201" t="str">
        <f>INDEX('Policy Characteristics'!L:L,MATCH(PolicyLevers!$C514,'Policy Characteristics'!$C:$C,0))</f>
        <v>industry-energy-efficiency-standards.html</v>
      </c>
      <c r="S514" s="221" t="str">
        <f>INDEX('Policy Characteristics'!M:M,MATCH(PolicyLevers!$C514,'Policy Characteristics'!$C:$C,0))</f>
        <v>U.S. DOE, 2016, Industrial Energy Efficiency Potential Analysis, https://energy.gov/sites/prod/files/2017/04/f34/energy-savings-by-state-industrial-methodology.pdf</v>
      </c>
      <c r="T514" s="201" t="str">
        <f>INDEX('Policy Characteristics'!N:N,MATCH(PolicyLevers!$C514,'Policy Characteristics'!$C:$C,0))</f>
        <v>U.S. DOE, 2016, Industrial Energy Efficiency Potential Analysis, https://energy.gov/sites/prod/files/2017/04/f34/energy-savings-by-state-industrial-methodology.pdf</v>
      </c>
      <c r="U514" s="183">
        <f>INDEX('Policy Characteristics'!O:O,MATCH(PolicyLevers!$C514,'Policy Characteristics'!$C:$C,0))</f>
        <v>0</v>
      </c>
    </row>
    <row r="515" spans="1:21" s="191" customFormat="1" x14ac:dyDescent="0.25">
      <c r="A515" s="352" t="str">
        <f>INDEX('Policy Characteristics'!A:A,MATCH(PolicyLevers!$C515,'Policy Characteristics'!$C:$C,0))</f>
        <v>Industry</v>
      </c>
      <c r="B515" s="356" t="str">
        <f>INDEX('Policy Characteristics'!B:B,MATCH(PolicyLevers!$C515,'Policy Characteristics'!$C:$C,0))</f>
        <v>Industry Energy Efficiency Standards</v>
      </c>
      <c r="C515" s="191" t="str">
        <f t="shared" si="31"/>
        <v>Percentage Improvement in Eqpt Efficiency Standards above BAU</v>
      </c>
      <c r="D515" s="193" t="s">
        <v>2100</v>
      </c>
      <c r="E515" s="186" t="s">
        <v>806</v>
      </c>
      <c r="F515" s="183" t="s">
        <v>2145</v>
      </c>
      <c r="G515" s="186" t="s">
        <v>807</v>
      </c>
      <c r="H515" s="43">
        <v>1069</v>
      </c>
      <c r="I515" s="358" t="s">
        <v>332</v>
      </c>
      <c r="J515" s="191" t="str">
        <f>INDEX('Policy Characteristics'!D:D,MATCH(PolicyLevers!$C515,'Policy Characteristics'!$C:$C,0))</f>
        <v>Industry Energy Efficiency Standards</v>
      </c>
      <c r="K515" s="199" t="str">
        <f>INDEX('Policy Characteristics'!E:E,MATCH(PolicyLevers!$C515,'Policy Characteristics'!$C:$C,0))</f>
        <v>indst efficiency standards</v>
      </c>
      <c r="L515" s="199">
        <f>INDEX('Policy Characteristics'!F:F,MATCH(PolicyLevers!$C515,'Policy Characteristics'!$C:$C,0))</f>
        <v>0</v>
      </c>
      <c r="M515" s="199">
        <f>INDEX('Policy Characteristics'!G:G,MATCH(PolicyLevers!$C515,'Policy Characteristics'!$C:$C,0))</f>
        <v>0.25</v>
      </c>
      <c r="N515" s="199">
        <f>INDEX('Policy Characteristics'!H:H,MATCH(PolicyLevers!$C515,'Policy Characteristics'!$C:$C,0))</f>
        <v>0.01</v>
      </c>
      <c r="O515" s="201" t="str">
        <f>INDEX('Policy Characteristics'!I:I,MATCH(PolicyLevers!$C515,'Policy Characteristics'!$C:$C,0))</f>
        <v>% reduction in energy use</v>
      </c>
      <c r="P515" s="201" t="str">
        <f>INDEX('Policy Characteristics'!J:J,MATCH(PolicyLevers!$C515,'Policy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5" s="201" t="str">
        <f>INDEX('Policy Characteristics'!K:K,MATCH(PolicyLevers!$C515,'Policy Characteristics'!$C:$C,0))</f>
        <v>industry-ag-main.html#eff-stds</v>
      </c>
      <c r="R515" s="201" t="str">
        <f>INDEX('Policy Characteristics'!L:L,MATCH(PolicyLevers!$C515,'Policy Characteristics'!$C:$C,0))</f>
        <v>industry-energy-efficiency-standards.html</v>
      </c>
      <c r="S515" s="221" t="str">
        <f>INDEX('Policy Characteristics'!M:M,MATCH(PolicyLevers!$C515,'Policy Characteristics'!$C:$C,0))</f>
        <v>U.S. DOE, 2016, Industrial Energy Efficiency Potential Analysis, https://energy.gov/sites/prod/files/2017/04/f34/energy-savings-by-state-industrial-methodology.pdf</v>
      </c>
      <c r="T515" s="201" t="str">
        <f>INDEX('Policy Characteristics'!N:N,MATCH(PolicyLevers!$C515,'Policy Characteristics'!$C:$C,0))</f>
        <v>U.S. DOE, 2016, Industrial Energy Efficiency Potential Analysis, https://energy.gov/sites/prod/files/2017/04/f34/energy-savings-by-state-industrial-methodology.pdf</v>
      </c>
      <c r="U515" s="183">
        <f>INDEX('Policy Characteristics'!O:O,MATCH(PolicyLevers!$C515,'Policy Characteristics'!$C:$C,0))</f>
        <v>0</v>
      </c>
    </row>
    <row r="516" spans="1:21" s="191" customFormat="1" x14ac:dyDescent="0.25">
      <c r="A516" s="352" t="str">
        <f>INDEX('Policy Characteristics'!A:A,MATCH(PolicyLevers!$C516,'Policy Characteristics'!$C:$C,0))</f>
        <v>Industry</v>
      </c>
      <c r="B516" s="356" t="str">
        <f>INDEX('Policy Characteristics'!B:B,MATCH(PolicyLevers!$C516,'Policy Characteristics'!$C:$C,0))</f>
        <v>Industry Energy Efficiency Standards</v>
      </c>
      <c r="C516" s="191" t="str">
        <f t="shared" si="31"/>
        <v>Percentage Improvement in Eqpt Efficiency Standards above BAU</v>
      </c>
      <c r="D516" s="193" t="s">
        <v>2100</v>
      </c>
      <c r="E516" s="186" t="s">
        <v>808</v>
      </c>
      <c r="F516" s="183" t="s">
        <v>2145</v>
      </c>
      <c r="G516" s="186" t="s">
        <v>809</v>
      </c>
      <c r="H516" s="43">
        <v>1070</v>
      </c>
      <c r="I516" s="358" t="s">
        <v>310</v>
      </c>
      <c r="J516" s="191" t="str">
        <f>INDEX('Policy Characteristics'!D:D,MATCH(PolicyLevers!$C516,'Policy Characteristics'!$C:$C,0))</f>
        <v>Industry Energy Efficiency Standards</v>
      </c>
      <c r="K516" s="199" t="str">
        <f>INDEX('Policy Characteristics'!E:E,MATCH(PolicyLevers!$C516,'Policy Characteristics'!$C:$C,0))</f>
        <v>indst efficiency standards</v>
      </c>
      <c r="L516" s="199">
        <f>INDEX('Policy Characteristics'!F:F,MATCH(PolicyLevers!$C516,'Policy Characteristics'!$C:$C,0))</f>
        <v>0</v>
      </c>
      <c r="M516" s="199">
        <f>INDEX('Policy Characteristics'!G:G,MATCH(PolicyLevers!$C516,'Policy Characteristics'!$C:$C,0))</f>
        <v>0.25</v>
      </c>
      <c r="N516" s="199">
        <f>INDEX('Policy Characteristics'!H:H,MATCH(PolicyLevers!$C516,'Policy Characteristics'!$C:$C,0))</f>
        <v>0.01</v>
      </c>
      <c r="O516" s="201" t="str">
        <f>INDEX('Policy Characteristics'!I:I,MATCH(PolicyLevers!$C516,'Policy Characteristics'!$C:$C,0))</f>
        <v>% reduction in energy use</v>
      </c>
      <c r="P516" s="201" t="str">
        <f>INDEX('Policy Characteristics'!J:J,MATCH(PolicyLevers!$C516,'Policy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6" s="201" t="str">
        <f>INDEX('Policy Characteristics'!K:K,MATCH(PolicyLevers!$C516,'Policy Characteristics'!$C:$C,0))</f>
        <v>industry-ag-main.html#eff-stds</v>
      </c>
      <c r="R516" s="201" t="str">
        <f>INDEX('Policy Characteristics'!L:L,MATCH(PolicyLevers!$C516,'Policy Characteristics'!$C:$C,0))</f>
        <v>industry-energy-efficiency-standards.html</v>
      </c>
      <c r="S516" s="221" t="str">
        <f>INDEX('Policy Characteristics'!M:M,MATCH(PolicyLevers!$C516,'Policy Characteristics'!$C:$C,0))</f>
        <v>U.S. DOE, 2016, Industrial Energy Efficiency Potential Analysis, https://energy.gov/sites/prod/files/2017/04/f34/energy-savings-by-state-industrial-methodology.pdf</v>
      </c>
      <c r="T516" s="201" t="str">
        <f>INDEX('Policy Characteristics'!N:N,MATCH(PolicyLevers!$C516,'Policy Characteristics'!$C:$C,0))</f>
        <v>U.S. DOE, 2016, Industrial Energy Efficiency Potential Analysis, https://energy.gov/sites/prod/files/2017/04/f34/energy-savings-by-state-industrial-methodology.pdf</v>
      </c>
      <c r="U516" s="183">
        <f>INDEX('Policy Characteristics'!O:O,MATCH(PolicyLevers!$C516,'Policy Characteristics'!$C:$C,0))</f>
        <v>0</v>
      </c>
    </row>
    <row r="517" spans="1:21" s="191" customFormat="1" x14ac:dyDescent="0.25">
      <c r="A517" s="352" t="str">
        <f>INDEX('Policy Characteristics'!A:A,MATCH(PolicyLevers!$C517,'Policy Characteristics'!$C:$C,0))</f>
        <v>Industry</v>
      </c>
      <c r="B517" s="356" t="str">
        <f>INDEX('Policy Characteristics'!B:B,MATCH(PolicyLevers!$C517,'Policy Characteristics'!$C:$C,0))</f>
        <v>Industry Energy Efficiency Standards</v>
      </c>
      <c r="C517" s="191" t="str">
        <f t="shared" si="31"/>
        <v>Percentage Improvement in Eqpt Efficiency Standards above BAU</v>
      </c>
      <c r="D517" s="193" t="s">
        <v>2100</v>
      </c>
      <c r="E517" s="186" t="s">
        <v>810</v>
      </c>
      <c r="F517" s="183" t="s">
        <v>2145</v>
      </c>
      <c r="G517" s="186" t="s">
        <v>811</v>
      </c>
      <c r="H517" s="43">
        <v>1071</v>
      </c>
      <c r="I517" s="358" t="s">
        <v>332</v>
      </c>
      <c r="J517" s="191" t="str">
        <f>INDEX('Policy Characteristics'!D:D,MATCH(PolicyLevers!$C517,'Policy Characteristics'!$C:$C,0))</f>
        <v>Industry Energy Efficiency Standards</v>
      </c>
      <c r="K517" s="199" t="str">
        <f>INDEX('Policy Characteristics'!E:E,MATCH(PolicyLevers!$C517,'Policy Characteristics'!$C:$C,0))</f>
        <v>indst efficiency standards</v>
      </c>
      <c r="L517" s="199">
        <f>INDEX('Policy Characteristics'!F:F,MATCH(PolicyLevers!$C517,'Policy Characteristics'!$C:$C,0))</f>
        <v>0</v>
      </c>
      <c r="M517" s="199">
        <f>INDEX('Policy Characteristics'!G:G,MATCH(PolicyLevers!$C517,'Policy Characteristics'!$C:$C,0))</f>
        <v>0.25</v>
      </c>
      <c r="N517" s="199">
        <f>INDEX('Policy Characteristics'!H:H,MATCH(PolicyLevers!$C517,'Policy Characteristics'!$C:$C,0))</f>
        <v>0.01</v>
      </c>
      <c r="O517" s="201" t="str">
        <f>INDEX('Policy Characteristics'!I:I,MATCH(PolicyLevers!$C517,'Policy Characteristics'!$C:$C,0))</f>
        <v>% reduction in energy use</v>
      </c>
      <c r="P517" s="201" t="str">
        <f>INDEX('Policy Characteristics'!J:J,MATCH(PolicyLevers!$C517,'Policy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7" s="201" t="str">
        <f>INDEX('Policy Characteristics'!K:K,MATCH(PolicyLevers!$C517,'Policy Characteristics'!$C:$C,0))</f>
        <v>industry-ag-main.html#eff-stds</v>
      </c>
      <c r="R517" s="201" t="str">
        <f>INDEX('Policy Characteristics'!L:L,MATCH(PolicyLevers!$C517,'Policy Characteristics'!$C:$C,0))</f>
        <v>industry-energy-efficiency-standards.html</v>
      </c>
      <c r="S517" s="221" t="str">
        <f>INDEX('Policy Characteristics'!M:M,MATCH(PolicyLevers!$C517,'Policy Characteristics'!$C:$C,0))</f>
        <v>U.S. DOE, 2016, Industrial Energy Efficiency Potential Analysis, https://energy.gov/sites/prod/files/2017/04/f34/energy-savings-by-state-industrial-methodology.pdf</v>
      </c>
      <c r="T517" s="201" t="str">
        <f>INDEX('Policy Characteristics'!N:N,MATCH(PolicyLevers!$C517,'Policy Characteristics'!$C:$C,0))</f>
        <v>U.S. DOE, 2016, Industrial Energy Efficiency Potential Analysis, https://energy.gov/sites/prod/files/2017/04/f34/energy-savings-by-state-industrial-methodology.pdf</v>
      </c>
      <c r="U517" s="183">
        <f>INDEX('Policy Characteristics'!O:O,MATCH(PolicyLevers!$C517,'Policy Characteristics'!$C:$C,0))</f>
        <v>0</v>
      </c>
    </row>
    <row r="518" spans="1:21" s="191" customFormat="1" x14ac:dyDescent="0.25">
      <c r="A518" s="352" t="str">
        <f>INDEX('Policy Characteristics'!A:A,MATCH(PolicyLevers!$C518,'Policy Characteristics'!$C:$C,0))</f>
        <v>Industry</v>
      </c>
      <c r="B518" s="356" t="str">
        <f>INDEX('Policy Characteristics'!B:B,MATCH(PolicyLevers!$C518,'Policy Characteristics'!$C:$C,0))</f>
        <v>Industry Energy Efficiency Standards</v>
      </c>
      <c r="C518" s="191" t="str">
        <f t="shared" si="31"/>
        <v>Percentage Improvement in Eqpt Efficiency Standards above BAU</v>
      </c>
      <c r="D518" s="193" t="s">
        <v>2100</v>
      </c>
      <c r="E518" s="186" t="s">
        <v>812</v>
      </c>
      <c r="F518" s="183" t="s">
        <v>2145</v>
      </c>
      <c r="G518" s="186" t="s">
        <v>813</v>
      </c>
      <c r="H518" s="43">
        <v>1072</v>
      </c>
      <c r="I518" s="358" t="s">
        <v>310</v>
      </c>
      <c r="J518" s="191" t="str">
        <f>INDEX('Policy Characteristics'!D:D,MATCH(PolicyLevers!$C518,'Policy Characteristics'!$C:$C,0))</f>
        <v>Industry Energy Efficiency Standards</v>
      </c>
      <c r="K518" s="199" t="str">
        <f>INDEX('Policy Characteristics'!E:E,MATCH(PolicyLevers!$C518,'Policy Characteristics'!$C:$C,0))</f>
        <v>indst efficiency standards</v>
      </c>
      <c r="L518" s="199">
        <f>INDEX('Policy Characteristics'!F:F,MATCH(PolicyLevers!$C518,'Policy Characteristics'!$C:$C,0))</f>
        <v>0</v>
      </c>
      <c r="M518" s="199">
        <f>INDEX('Policy Characteristics'!G:G,MATCH(PolicyLevers!$C518,'Policy Characteristics'!$C:$C,0))</f>
        <v>0.25</v>
      </c>
      <c r="N518" s="199">
        <f>INDEX('Policy Characteristics'!H:H,MATCH(PolicyLevers!$C518,'Policy Characteristics'!$C:$C,0))</f>
        <v>0.01</v>
      </c>
      <c r="O518" s="201" t="str">
        <f>INDEX('Policy Characteristics'!I:I,MATCH(PolicyLevers!$C518,'Policy Characteristics'!$C:$C,0))</f>
        <v>% reduction in energy use</v>
      </c>
      <c r="P518" s="201" t="str">
        <f>INDEX('Policy Characteristics'!J:J,MATCH(PolicyLevers!$C518,'Policy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8" s="201" t="str">
        <f>INDEX('Policy Characteristics'!K:K,MATCH(PolicyLevers!$C518,'Policy Characteristics'!$C:$C,0))</f>
        <v>industry-ag-main.html#eff-stds</v>
      </c>
      <c r="R518" s="201" t="str">
        <f>INDEX('Policy Characteristics'!L:L,MATCH(PolicyLevers!$C518,'Policy Characteristics'!$C:$C,0))</f>
        <v>industry-energy-efficiency-standards.html</v>
      </c>
      <c r="S518" s="221" t="str">
        <f>INDEX('Policy Characteristics'!M:M,MATCH(PolicyLevers!$C518,'Policy Characteristics'!$C:$C,0))</f>
        <v>U.S. DOE, 2016, Industrial Energy Efficiency Potential Analysis, https://energy.gov/sites/prod/files/2017/04/f34/energy-savings-by-state-industrial-methodology.pdf</v>
      </c>
      <c r="T518" s="201" t="str">
        <f>INDEX('Policy Characteristics'!N:N,MATCH(PolicyLevers!$C518,'Policy Characteristics'!$C:$C,0))</f>
        <v>U.S. DOE, 2016, Industrial Energy Efficiency Potential Analysis, https://energy.gov/sites/prod/files/2017/04/f34/energy-savings-by-state-industrial-methodology.pdf</v>
      </c>
      <c r="U518" s="183">
        <f>INDEX('Policy Characteristics'!O:O,MATCH(PolicyLevers!$C518,'Policy Characteristics'!$C:$C,0))</f>
        <v>0</v>
      </c>
    </row>
    <row r="519" spans="1:21" s="191" customFormat="1" x14ac:dyDescent="0.25">
      <c r="A519" s="352" t="str">
        <f>INDEX('Policy Characteristics'!A:A,MATCH(PolicyLevers!$C519,'Policy Characteristics'!$C:$C,0))</f>
        <v>Industry</v>
      </c>
      <c r="B519" s="356" t="str">
        <f>INDEX('Policy Characteristics'!B:B,MATCH(PolicyLevers!$C519,'Policy Characteristics'!$C:$C,0))</f>
        <v>Industry Energy Efficiency Standards</v>
      </c>
      <c r="C519" s="191" t="str">
        <f t="shared" si="31"/>
        <v>Percentage Improvement in Eqpt Efficiency Standards above BAU</v>
      </c>
      <c r="D519" s="193" t="s">
        <v>2100</v>
      </c>
      <c r="E519" s="186" t="s">
        <v>814</v>
      </c>
      <c r="F519" s="183" t="s">
        <v>2145</v>
      </c>
      <c r="G519" s="186" t="s">
        <v>815</v>
      </c>
      <c r="H519" s="43">
        <v>1073</v>
      </c>
      <c r="I519" s="358" t="s">
        <v>332</v>
      </c>
      <c r="J519" s="191" t="str">
        <f>INDEX('Policy Characteristics'!D:D,MATCH(PolicyLevers!$C519,'Policy Characteristics'!$C:$C,0))</f>
        <v>Industry Energy Efficiency Standards</v>
      </c>
      <c r="K519" s="199" t="str">
        <f>INDEX('Policy Characteristics'!E:E,MATCH(PolicyLevers!$C519,'Policy Characteristics'!$C:$C,0))</f>
        <v>indst efficiency standards</v>
      </c>
      <c r="L519" s="199">
        <f>INDEX('Policy Characteristics'!F:F,MATCH(PolicyLevers!$C519,'Policy Characteristics'!$C:$C,0))</f>
        <v>0</v>
      </c>
      <c r="M519" s="199">
        <f>INDEX('Policy Characteristics'!G:G,MATCH(PolicyLevers!$C519,'Policy Characteristics'!$C:$C,0))</f>
        <v>0.25</v>
      </c>
      <c r="N519" s="199">
        <f>INDEX('Policy Characteristics'!H:H,MATCH(PolicyLevers!$C519,'Policy Characteristics'!$C:$C,0))</f>
        <v>0.01</v>
      </c>
      <c r="O519" s="201" t="str">
        <f>INDEX('Policy Characteristics'!I:I,MATCH(PolicyLevers!$C519,'Policy Characteristics'!$C:$C,0))</f>
        <v>% reduction in energy use</v>
      </c>
      <c r="P519" s="201" t="str">
        <f>INDEX('Policy Characteristics'!J:J,MATCH(PolicyLevers!$C519,'Policy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9" s="201" t="str">
        <f>INDEX('Policy Characteristics'!K:K,MATCH(PolicyLevers!$C519,'Policy Characteristics'!$C:$C,0))</f>
        <v>industry-ag-main.html#eff-stds</v>
      </c>
      <c r="R519" s="201" t="str">
        <f>INDEX('Policy Characteristics'!L:L,MATCH(PolicyLevers!$C519,'Policy Characteristics'!$C:$C,0))</f>
        <v>industry-energy-efficiency-standards.html</v>
      </c>
      <c r="S519" s="221" t="str">
        <f>INDEX('Policy Characteristics'!M:M,MATCH(PolicyLevers!$C519,'Policy Characteristics'!$C:$C,0))</f>
        <v>U.S. DOE, 2016, Industrial Energy Efficiency Potential Analysis, https://energy.gov/sites/prod/files/2017/04/f34/energy-savings-by-state-industrial-methodology.pdf</v>
      </c>
      <c r="T519" s="201" t="str">
        <f>INDEX('Policy Characteristics'!N:N,MATCH(PolicyLevers!$C519,'Policy Characteristics'!$C:$C,0))</f>
        <v>U.S. DOE, 2016, Industrial Energy Efficiency Potential Analysis, https://energy.gov/sites/prod/files/2017/04/f34/energy-savings-by-state-industrial-methodology.pdf</v>
      </c>
      <c r="U519" s="183">
        <f>INDEX('Policy Characteristics'!O:O,MATCH(PolicyLevers!$C519,'Policy Characteristics'!$C:$C,0))</f>
        <v>0</v>
      </c>
    </row>
    <row r="520" spans="1:21" s="191" customFormat="1" x14ac:dyDescent="0.25">
      <c r="A520" s="352" t="str">
        <f>INDEX('Policy Characteristics'!A:A,MATCH(PolicyLevers!$C520,'Policy Characteristics'!$C:$C,0))</f>
        <v>Industry</v>
      </c>
      <c r="B520" s="356" t="str">
        <f>INDEX('Policy Characteristics'!B:B,MATCH(PolicyLevers!$C520,'Policy Characteristics'!$C:$C,0))</f>
        <v>Industry Energy Efficiency Standards</v>
      </c>
      <c r="C520" s="191" t="str">
        <f t="shared" si="31"/>
        <v>Percentage Improvement in Eqpt Efficiency Standards above BAU</v>
      </c>
      <c r="D520" s="193" t="s">
        <v>2100</v>
      </c>
      <c r="E520" s="186" t="s">
        <v>816</v>
      </c>
      <c r="F520" s="183" t="s">
        <v>2145</v>
      </c>
      <c r="G520" s="186" t="s">
        <v>817</v>
      </c>
      <c r="H520" s="43">
        <v>1074</v>
      </c>
      <c r="I520" s="358" t="s">
        <v>332</v>
      </c>
      <c r="J520" s="191" t="str">
        <f>INDEX('Policy Characteristics'!D:D,MATCH(PolicyLevers!$C520,'Policy Characteristics'!$C:$C,0))</f>
        <v>Industry Energy Efficiency Standards</v>
      </c>
      <c r="K520" s="199" t="str">
        <f>INDEX('Policy Characteristics'!E:E,MATCH(PolicyLevers!$C520,'Policy Characteristics'!$C:$C,0))</f>
        <v>indst efficiency standards</v>
      </c>
      <c r="L520" s="199">
        <f>INDEX('Policy Characteristics'!F:F,MATCH(PolicyLevers!$C520,'Policy Characteristics'!$C:$C,0))</f>
        <v>0</v>
      </c>
      <c r="M520" s="199">
        <f>INDEX('Policy Characteristics'!G:G,MATCH(PolicyLevers!$C520,'Policy Characteristics'!$C:$C,0))</f>
        <v>0.25</v>
      </c>
      <c r="N520" s="199">
        <f>INDEX('Policy Characteristics'!H:H,MATCH(PolicyLevers!$C520,'Policy Characteristics'!$C:$C,0))</f>
        <v>0.01</v>
      </c>
      <c r="O520" s="201" t="str">
        <f>INDEX('Policy Characteristics'!I:I,MATCH(PolicyLevers!$C520,'Policy Characteristics'!$C:$C,0))</f>
        <v>% reduction in energy use</v>
      </c>
      <c r="P520" s="201" t="str">
        <f>INDEX('Policy Characteristics'!J:J,MATCH(PolicyLevers!$C520,'Policy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0" s="201" t="str">
        <f>INDEX('Policy Characteristics'!K:K,MATCH(PolicyLevers!$C520,'Policy Characteristics'!$C:$C,0))</f>
        <v>industry-ag-main.html#eff-stds</v>
      </c>
      <c r="R520" s="201" t="str">
        <f>INDEX('Policy Characteristics'!L:L,MATCH(PolicyLevers!$C520,'Policy Characteristics'!$C:$C,0))</f>
        <v>industry-energy-efficiency-standards.html</v>
      </c>
      <c r="S520" s="221" t="str">
        <f>INDEX('Policy Characteristics'!M:M,MATCH(PolicyLevers!$C520,'Policy Characteristics'!$C:$C,0))</f>
        <v>U.S. DOE, 2016, Industrial Energy Efficiency Potential Analysis, https://energy.gov/sites/prod/files/2017/04/f34/energy-savings-by-state-industrial-methodology.pdf</v>
      </c>
      <c r="T520" s="201" t="str">
        <f>INDEX('Policy Characteristics'!N:N,MATCH(PolicyLevers!$C520,'Policy Characteristics'!$C:$C,0))</f>
        <v>U.S. DOE, 2016, Industrial Energy Efficiency Potential Analysis, https://energy.gov/sites/prod/files/2017/04/f34/energy-savings-by-state-industrial-methodology.pdf</v>
      </c>
      <c r="U520" s="183">
        <f>INDEX('Policy Characteristics'!O:O,MATCH(PolicyLevers!$C520,'Policy Characteristics'!$C:$C,0))</f>
        <v>0</v>
      </c>
    </row>
    <row r="521" spans="1:21" s="191" customFormat="1" x14ac:dyDescent="0.25">
      <c r="A521" s="352" t="str">
        <f>INDEX('Policy Characteristics'!A:A,MATCH(PolicyLevers!$C521,'Policy Characteristics'!$C:$C,0))</f>
        <v>Industry</v>
      </c>
      <c r="B521" s="356" t="str">
        <f>INDEX('Policy Characteristics'!B:B,MATCH(PolicyLevers!$C521,'Policy Characteristics'!$C:$C,0))</f>
        <v>Industry Energy Efficiency Standards</v>
      </c>
      <c r="C521" s="191" t="str">
        <f t="shared" si="31"/>
        <v>Percentage Improvement in Eqpt Efficiency Standards above BAU</v>
      </c>
      <c r="D521" s="193" t="s">
        <v>2100</v>
      </c>
      <c r="E521" s="186" t="s">
        <v>818</v>
      </c>
      <c r="F521" s="183" t="s">
        <v>2145</v>
      </c>
      <c r="G521" s="186" t="s">
        <v>819</v>
      </c>
      <c r="H521" s="43">
        <v>1075</v>
      </c>
      <c r="I521" s="358" t="s">
        <v>332</v>
      </c>
      <c r="J521" s="191" t="str">
        <f>INDEX('Policy Characteristics'!D:D,MATCH(PolicyLevers!$C521,'Policy Characteristics'!$C:$C,0))</f>
        <v>Industry Energy Efficiency Standards</v>
      </c>
      <c r="K521" s="199" t="str">
        <f>INDEX('Policy Characteristics'!E:E,MATCH(PolicyLevers!$C521,'Policy Characteristics'!$C:$C,0))</f>
        <v>indst efficiency standards</v>
      </c>
      <c r="L521" s="199">
        <f>INDEX('Policy Characteristics'!F:F,MATCH(PolicyLevers!$C521,'Policy Characteristics'!$C:$C,0))</f>
        <v>0</v>
      </c>
      <c r="M521" s="199">
        <f>INDEX('Policy Characteristics'!G:G,MATCH(PolicyLevers!$C521,'Policy Characteristics'!$C:$C,0))</f>
        <v>0.25</v>
      </c>
      <c r="N521" s="199">
        <f>INDEX('Policy Characteristics'!H:H,MATCH(PolicyLevers!$C521,'Policy Characteristics'!$C:$C,0))</f>
        <v>0.01</v>
      </c>
      <c r="O521" s="201" t="str">
        <f>INDEX('Policy Characteristics'!I:I,MATCH(PolicyLevers!$C521,'Policy Characteristics'!$C:$C,0))</f>
        <v>% reduction in energy use</v>
      </c>
      <c r="P521" s="201" t="str">
        <f>INDEX('Policy Characteristics'!J:J,MATCH(PolicyLevers!$C521,'Policy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1" s="201" t="str">
        <f>INDEX('Policy Characteristics'!K:K,MATCH(PolicyLevers!$C521,'Policy Characteristics'!$C:$C,0))</f>
        <v>industry-ag-main.html#eff-stds</v>
      </c>
      <c r="R521" s="201" t="str">
        <f>INDEX('Policy Characteristics'!L:L,MATCH(PolicyLevers!$C521,'Policy Characteristics'!$C:$C,0))</f>
        <v>industry-energy-efficiency-standards.html</v>
      </c>
      <c r="S521" s="221" t="str">
        <f>INDEX('Policy Characteristics'!M:M,MATCH(PolicyLevers!$C521,'Policy Characteristics'!$C:$C,0))</f>
        <v>U.S. DOE, 2016, Industrial Energy Efficiency Potential Analysis, https://energy.gov/sites/prod/files/2017/04/f34/energy-savings-by-state-industrial-methodology.pdf</v>
      </c>
      <c r="T521" s="201" t="str">
        <f>INDEX('Policy Characteristics'!N:N,MATCH(PolicyLevers!$C521,'Policy Characteristics'!$C:$C,0))</f>
        <v>U.S. DOE, 2016, Industrial Energy Efficiency Potential Analysis, https://energy.gov/sites/prod/files/2017/04/f34/energy-savings-by-state-industrial-methodology.pdf</v>
      </c>
      <c r="U521" s="183">
        <f>INDEX('Policy Characteristics'!O:O,MATCH(PolicyLevers!$C521,'Policy Characteristics'!$C:$C,0))</f>
        <v>0</v>
      </c>
    </row>
    <row r="522" spans="1:21" s="191" customFormat="1" x14ac:dyDescent="0.25">
      <c r="A522" s="352" t="str">
        <f>INDEX('Policy Characteristics'!A:A,MATCH(PolicyLevers!$C522,'Policy Characteristics'!$C:$C,0))</f>
        <v>Industry</v>
      </c>
      <c r="B522" s="356" t="str">
        <f>INDEX('Policy Characteristics'!B:B,MATCH(PolicyLevers!$C522,'Policy Characteristics'!$C:$C,0))</f>
        <v>Industry Energy Efficiency Standards</v>
      </c>
      <c r="C522" s="191" t="str">
        <f t="shared" si="31"/>
        <v>Percentage Improvement in Eqpt Efficiency Standards above BAU</v>
      </c>
      <c r="D522" s="193" t="s">
        <v>2100</v>
      </c>
      <c r="E522" s="186" t="s">
        <v>820</v>
      </c>
      <c r="F522" s="183" t="s">
        <v>2145</v>
      </c>
      <c r="G522" s="186" t="s">
        <v>821</v>
      </c>
      <c r="H522" s="43">
        <v>1076</v>
      </c>
      <c r="I522" s="358" t="s">
        <v>310</v>
      </c>
      <c r="J522" s="191" t="str">
        <f>INDEX('Policy Characteristics'!D:D,MATCH(PolicyLevers!$C522,'Policy Characteristics'!$C:$C,0))</f>
        <v>Industry Energy Efficiency Standards</v>
      </c>
      <c r="K522" s="199" t="str">
        <f>INDEX('Policy Characteristics'!E:E,MATCH(PolicyLevers!$C522,'Policy Characteristics'!$C:$C,0))</f>
        <v>indst efficiency standards</v>
      </c>
      <c r="L522" s="199">
        <f>INDEX('Policy Characteristics'!F:F,MATCH(PolicyLevers!$C522,'Policy Characteristics'!$C:$C,0))</f>
        <v>0</v>
      </c>
      <c r="M522" s="199">
        <f>INDEX('Policy Characteristics'!G:G,MATCH(PolicyLevers!$C522,'Policy Characteristics'!$C:$C,0))</f>
        <v>0.25</v>
      </c>
      <c r="N522" s="199">
        <f>INDEX('Policy Characteristics'!H:H,MATCH(PolicyLevers!$C522,'Policy Characteristics'!$C:$C,0))</f>
        <v>0.01</v>
      </c>
      <c r="O522" s="201" t="str">
        <f>INDEX('Policy Characteristics'!I:I,MATCH(PolicyLevers!$C522,'Policy Characteristics'!$C:$C,0))</f>
        <v>% reduction in energy use</v>
      </c>
      <c r="P522" s="201" t="str">
        <f>INDEX('Policy Characteristics'!J:J,MATCH(PolicyLevers!$C522,'Policy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2" s="201" t="str">
        <f>INDEX('Policy Characteristics'!K:K,MATCH(PolicyLevers!$C522,'Policy Characteristics'!$C:$C,0))</f>
        <v>industry-ag-main.html#eff-stds</v>
      </c>
      <c r="R522" s="201" t="str">
        <f>INDEX('Policy Characteristics'!L:L,MATCH(PolicyLevers!$C522,'Policy Characteristics'!$C:$C,0))</f>
        <v>industry-energy-efficiency-standards.html</v>
      </c>
      <c r="S522" s="221" t="str">
        <f>INDEX('Policy Characteristics'!M:M,MATCH(PolicyLevers!$C522,'Policy Characteristics'!$C:$C,0))</f>
        <v>U.S. DOE, 2016, Industrial Energy Efficiency Potential Analysis, https://energy.gov/sites/prod/files/2017/04/f34/energy-savings-by-state-industrial-methodology.pdf</v>
      </c>
      <c r="T522" s="201" t="str">
        <f>INDEX('Policy Characteristics'!N:N,MATCH(PolicyLevers!$C522,'Policy Characteristics'!$C:$C,0))</f>
        <v>U.S. DOE, 2016, Industrial Energy Efficiency Potential Analysis, https://energy.gov/sites/prod/files/2017/04/f34/energy-savings-by-state-industrial-methodology.pdf</v>
      </c>
      <c r="U522" s="183">
        <f>INDEX('Policy Characteristics'!O:O,MATCH(PolicyLevers!$C522,'Policy Characteristics'!$C:$C,0))</f>
        <v>0</v>
      </c>
    </row>
    <row r="523" spans="1:21" s="191" customFormat="1" x14ac:dyDescent="0.25">
      <c r="A523" s="352" t="str">
        <f>INDEX('Policy Characteristics'!A:A,MATCH(PolicyLevers!$C523,'Policy Characteristics'!$C:$C,0))</f>
        <v>Industry</v>
      </c>
      <c r="B523" s="356" t="str">
        <f>INDEX('Policy Characteristics'!B:B,MATCH(PolicyLevers!$C523,'Policy Characteristics'!$C:$C,0))</f>
        <v>Industry Energy Efficiency Standards</v>
      </c>
      <c r="C523" s="191" t="str">
        <f t="shared" si="31"/>
        <v>Percentage Improvement in Eqpt Efficiency Standards above BAU</v>
      </c>
      <c r="D523" s="193" t="s">
        <v>2100</v>
      </c>
      <c r="E523" s="186" t="s">
        <v>822</v>
      </c>
      <c r="F523" s="183" t="s">
        <v>2145</v>
      </c>
      <c r="G523" s="186" t="s">
        <v>823</v>
      </c>
      <c r="H523" s="43">
        <v>1077</v>
      </c>
      <c r="I523" s="358" t="s">
        <v>332</v>
      </c>
      <c r="J523" s="191" t="str">
        <f>INDEX('Policy Characteristics'!D:D,MATCH(PolicyLevers!$C523,'Policy Characteristics'!$C:$C,0))</f>
        <v>Industry Energy Efficiency Standards</v>
      </c>
      <c r="K523" s="199" t="str">
        <f>INDEX('Policy Characteristics'!E:E,MATCH(PolicyLevers!$C523,'Policy Characteristics'!$C:$C,0))</f>
        <v>indst efficiency standards</v>
      </c>
      <c r="L523" s="199">
        <f>INDEX('Policy Characteristics'!F:F,MATCH(PolicyLevers!$C523,'Policy Characteristics'!$C:$C,0))</f>
        <v>0</v>
      </c>
      <c r="M523" s="199">
        <f>INDEX('Policy Characteristics'!G:G,MATCH(PolicyLevers!$C523,'Policy Characteristics'!$C:$C,0))</f>
        <v>0.25</v>
      </c>
      <c r="N523" s="199">
        <f>INDEX('Policy Characteristics'!H:H,MATCH(PolicyLevers!$C523,'Policy Characteristics'!$C:$C,0))</f>
        <v>0.01</v>
      </c>
      <c r="O523" s="201" t="str">
        <f>INDEX('Policy Characteristics'!I:I,MATCH(PolicyLevers!$C523,'Policy Characteristics'!$C:$C,0))</f>
        <v>% reduction in energy use</v>
      </c>
      <c r="P523" s="201" t="str">
        <f>INDEX('Policy Characteristics'!J:J,MATCH(PolicyLevers!$C523,'Policy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3" s="201" t="str">
        <f>INDEX('Policy Characteristics'!K:K,MATCH(PolicyLevers!$C523,'Policy Characteristics'!$C:$C,0))</f>
        <v>industry-ag-main.html#eff-stds</v>
      </c>
      <c r="R523" s="201" t="str">
        <f>INDEX('Policy Characteristics'!L:L,MATCH(PolicyLevers!$C523,'Policy Characteristics'!$C:$C,0))</f>
        <v>industry-energy-efficiency-standards.html</v>
      </c>
      <c r="S523" s="221" t="str">
        <f>INDEX('Policy Characteristics'!M:M,MATCH(PolicyLevers!$C523,'Policy Characteristics'!$C:$C,0))</f>
        <v>U.S. DOE, 2016, Industrial Energy Efficiency Potential Analysis, https://energy.gov/sites/prod/files/2017/04/f34/energy-savings-by-state-industrial-methodology.pdf</v>
      </c>
      <c r="T523" s="201" t="str">
        <f>INDEX('Policy Characteristics'!N:N,MATCH(PolicyLevers!$C523,'Policy Characteristics'!$C:$C,0))</f>
        <v>U.S. DOE, 2016, Industrial Energy Efficiency Potential Analysis, https://energy.gov/sites/prod/files/2017/04/f34/energy-savings-by-state-industrial-methodology.pdf</v>
      </c>
      <c r="U523" s="183">
        <f>INDEX('Policy Characteristics'!O:O,MATCH(PolicyLevers!$C523,'Policy Characteristics'!$C:$C,0))</f>
        <v>0</v>
      </c>
    </row>
    <row r="524" spans="1:21" s="191" customFormat="1" x14ac:dyDescent="0.25">
      <c r="A524" s="352" t="str">
        <f>INDEX('Policy Characteristics'!A:A,MATCH(PolicyLevers!$C524,'Policy Characteristics'!$C:$C,0))</f>
        <v>Industry</v>
      </c>
      <c r="B524" s="356" t="str">
        <f>INDEX('Policy Characteristics'!B:B,MATCH(PolicyLevers!$C524,'Policy Characteristics'!$C:$C,0))</f>
        <v>Industry Energy Efficiency Standards</v>
      </c>
      <c r="C524" s="191" t="str">
        <f t="shared" si="31"/>
        <v>Percentage Improvement in Eqpt Efficiency Standards above BAU</v>
      </c>
      <c r="D524" s="193" t="s">
        <v>2098</v>
      </c>
      <c r="E524" s="186" t="s">
        <v>799</v>
      </c>
      <c r="F524" s="183" t="s">
        <v>2144</v>
      </c>
      <c r="G524" s="186" t="s">
        <v>800</v>
      </c>
      <c r="H524" s="43">
        <v>1078</v>
      </c>
      <c r="I524" s="358" t="s">
        <v>310</v>
      </c>
      <c r="J524" s="191" t="str">
        <f>INDEX('Policy Characteristics'!D:D,MATCH(PolicyLevers!$C524,'Policy Characteristics'!$C:$C,0))</f>
        <v>Industry Energy Efficiency Standards</v>
      </c>
      <c r="K524" s="199" t="str">
        <f>INDEX('Policy Characteristics'!E:E,MATCH(PolicyLevers!$C524,'Policy Characteristics'!$C:$C,0))</f>
        <v>indst efficiency standards</v>
      </c>
      <c r="L524" s="199">
        <f>INDEX('Policy Characteristics'!F:F,MATCH(PolicyLevers!$C524,'Policy Characteristics'!$C:$C,0))</f>
        <v>0</v>
      </c>
      <c r="M524" s="199">
        <f>INDEX('Policy Characteristics'!G:G,MATCH(PolicyLevers!$C524,'Policy Characteristics'!$C:$C,0))</f>
        <v>0.25</v>
      </c>
      <c r="N524" s="199">
        <f>INDEX('Policy Characteristics'!H:H,MATCH(PolicyLevers!$C524,'Policy Characteristics'!$C:$C,0))</f>
        <v>0.01</v>
      </c>
      <c r="O524" s="201" t="str">
        <f>INDEX('Policy Characteristics'!I:I,MATCH(PolicyLevers!$C524,'Policy Characteristics'!$C:$C,0))</f>
        <v>% reduction in energy use</v>
      </c>
      <c r="P524" s="201" t="str">
        <f>INDEX('Policy Characteristics'!J:J,MATCH(PolicyLevers!$C524,'Policy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4" s="201" t="str">
        <f>INDEX('Policy Characteristics'!K:K,MATCH(PolicyLevers!$C524,'Policy Characteristics'!$C:$C,0))</f>
        <v>industry-ag-main.html#eff-stds</v>
      </c>
      <c r="R524" s="201" t="str">
        <f>INDEX('Policy Characteristics'!L:L,MATCH(PolicyLevers!$C524,'Policy Characteristics'!$C:$C,0))</f>
        <v>industry-energy-efficiency-standards.html</v>
      </c>
      <c r="S524" s="221" t="str">
        <f>INDEX('Policy Characteristics'!M:M,MATCH(PolicyLevers!$C524,'Policy Characteristics'!$C:$C,0))</f>
        <v>U.S. DOE, 2016, Industrial Energy Efficiency Potential Analysis, https://energy.gov/sites/prod/files/2017/04/f34/energy-savings-by-state-industrial-methodology.pdf</v>
      </c>
      <c r="T524" s="201" t="str">
        <f>INDEX('Policy Characteristics'!N:N,MATCH(PolicyLevers!$C524,'Policy Characteristics'!$C:$C,0))</f>
        <v>U.S. DOE, 2016, Industrial Energy Efficiency Potential Analysis, https://energy.gov/sites/prod/files/2017/04/f34/energy-savings-by-state-industrial-methodology.pdf</v>
      </c>
      <c r="U524" s="183">
        <f>INDEX('Policy Characteristics'!O:O,MATCH(PolicyLevers!$C524,'Policy Characteristics'!$C:$C,0))</f>
        <v>0</v>
      </c>
    </row>
    <row r="525" spans="1:21" s="191" customFormat="1" x14ac:dyDescent="0.25">
      <c r="A525" s="352" t="str">
        <f>INDEX('Policy Characteristics'!A:A,MATCH(PolicyLevers!$C525,'Policy Characteristics'!$C:$C,0))</f>
        <v>Industry</v>
      </c>
      <c r="B525" s="356" t="str">
        <f>INDEX('Policy Characteristics'!B:B,MATCH(PolicyLevers!$C525,'Policy Characteristics'!$C:$C,0))</f>
        <v>Industry Energy Efficiency Standards</v>
      </c>
      <c r="C525" s="191" t="str">
        <f t="shared" si="31"/>
        <v>Percentage Improvement in Eqpt Efficiency Standards above BAU</v>
      </c>
      <c r="D525" s="193" t="s">
        <v>2098</v>
      </c>
      <c r="E525" s="186" t="s">
        <v>806</v>
      </c>
      <c r="F525" s="183" t="s">
        <v>2144</v>
      </c>
      <c r="G525" s="186" t="s">
        <v>807</v>
      </c>
      <c r="H525" s="43">
        <v>1079</v>
      </c>
      <c r="I525" s="358" t="s">
        <v>310</v>
      </c>
      <c r="J525" s="191" t="str">
        <f>INDEX('Policy Characteristics'!D:D,MATCH(PolicyLevers!$C525,'Policy Characteristics'!$C:$C,0))</f>
        <v>Industry Energy Efficiency Standards</v>
      </c>
      <c r="K525" s="199" t="str">
        <f>INDEX('Policy Characteristics'!E:E,MATCH(PolicyLevers!$C525,'Policy Characteristics'!$C:$C,0))</f>
        <v>indst efficiency standards</v>
      </c>
      <c r="L525" s="199">
        <f>INDEX('Policy Characteristics'!F:F,MATCH(PolicyLevers!$C525,'Policy Characteristics'!$C:$C,0))</f>
        <v>0</v>
      </c>
      <c r="M525" s="199">
        <f>INDEX('Policy Characteristics'!G:G,MATCH(PolicyLevers!$C525,'Policy Characteristics'!$C:$C,0))</f>
        <v>0.25</v>
      </c>
      <c r="N525" s="199">
        <f>INDEX('Policy Characteristics'!H:H,MATCH(PolicyLevers!$C525,'Policy Characteristics'!$C:$C,0))</f>
        <v>0.01</v>
      </c>
      <c r="O525" s="201" t="str">
        <f>INDEX('Policy Characteristics'!I:I,MATCH(PolicyLevers!$C525,'Policy Characteristics'!$C:$C,0))</f>
        <v>% reduction in energy use</v>
      </c>
      <c r="P525" s="201" t="str">
        <f>INDEX('Policy Characteristics'!J:J,MATCH(PolicyLevers!$C525,'Policy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5" s="201" t="str">
        <f>INDEX('Policy Characteristics'!K:K,MATCH(PolicyLevers!$C525,'Policy Characteristics'!$C:$C,0))</f>
        <v>industry-ag-main.html#eff-stds</v>
      </c>
      <c r="R525" s="201" t="str">
        <f>INDEX('Policy Characteristics'!L:L,MATCH(PolicyLevers!$C525,'Policy Characteristics'!$C:$C,0))</f>
        <v>industry-energy-efficiency-standards.html</v>
      </c>
      <c r="S525" s="221" t="str">
        <f>INDEX('Policy Characteristics'!M:M,MATCH(PolicyLevers!$C525,'Policy Characteristics'!$C:$C,0))</f>
        <v>U.S. DOE, 2016, Industrial Energy Efficiency Potential Analysis, https://energy.gov/sites/prod/files/2017/04/f34/energy-savings-by-state-industrial-methodology.pdf</v>
      </c>
      <c r="T525" s="201" t="str">
        <f>INDEX('Policy Characteristics'!N:N,MATCH(PolicyLevers!$C525,'Policy Characteristics'!$C:$C,0))</f>
        <v>U.S. DOE, 2016, Industrial Energy Efficiency Potential Analysis, https://energy.gov/sites/prod/files/2017/04/f34/energy-savings-by-state-industrial-methodology.pdf</v>
      </c>
      <c r="U525" s="183">
        <f>INDEX('Policy Characteristics'!O:O,MATCH(PolicyLevers!$C525,'Policy Characteristics'!$C:$C,0))</f>
        <v>0</v>
      </c>
    </row>
    <row r="526" spans="1:21" s="191" customFormat="1" x14ac:dyDescent="0.25">
      <c r="A526" s="352" t="str">
        <f>INDEX('Policy Characteristics'!A:A,MATCH(PolicyLevers!$C526,'Policy Characteristics'!$C:$C,0))</f>
        <v>Industry</v>
      </c>
      <c r="B526" s="356" t="str">
        <f>INDEX('Policy Characteristics'!B:B,MATCH(PolicyLevers!$C526,'Policy Characteristics'!$C:$C,0))</f>
        <v>Industry Energy Efficiency Standards</v>
      </c>
      <c r="C526" s="191" t="str">
        <f t="shared" si="31"/>
        <v>Percentage Improvement in Eqpt Efficiency Standards above BAU</v>
      </c>
      <c r="D526" s="193" t="s">
        <v>2098</v>
      </c>
      <c r="E526" s="186" t="s">
        <v>808</v>
      </c>
      <c r="F526" s="183" t="s">
        <v>2144</v>
      </c>
      <c r="G526" s="186" t="s">
        <v>809</v>
      </c>
      <c r="H526" s="43">
        <v>1080</v>
      </c>
      <c r="I526" s="358" t="s">
        <v>310</v>
      </c>
      <c r="J526" s="191" t="str">
        <f>INDEX('Policy Characteristics'!D:D,MATCH(PolicyLevers!$C526,'Policy Characteristics'!$C:$C,0))</f>
        <v>Industry Energy Efficiency Standards</v>
      </c>
      <c r="K526" s="199" t="str">
        <f>INDEX('Policy Characteristics'!E:E,MATCH(PolicyLevers!$C526,'Policy Characteristics'!$C:$C,0))</f>
        <v>indst efficiency standards</v>
      </c>
      <c r="L526" s="199">
        <f>INDEX('Policy Characteristics'!F:F,MATCH(PolicyLevers!$C526,'Policy Characteristics'!$C:$C,0))</f>
        <v>0</v>
      </c>
      <c r="M526" s="199">
        <f>INDEX('Policy Characteristics'!G:G,MATCH(PolicyLevers!$C526,'Policy Characteristics'!$C:$C,0))</f>
        <v>0.25</v>
      </c>
      <c r="N526" s="199">
        <f>INDEX('Policy Characteristics'!H:H,MATCH(PolicyLevers!$C526,'Policy Characteristics'!$C:$C,0))</f>
        <v>0.01</v>
      </c>
      <c r="O526" s="201" t="str">
        <f>INDEX('Policy Characteristics'!I:I,MATCH(PolicyLevers!$C526,'Policy Characteristics'!$C:$C,0))</f>
        <v>% reduction in energy use</v>
      </c>
      <c r="P526" s="201" t="str">
        <f>INDEX('Policy Characteristics'!J:J,MATCH(PolicyLevers!$C526,'Policy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6" s="201" t="str">
        <f>INDEX('Policy Characteristics'!K:K,MATCH(PolicyLevers!$C526,'Policy Characteristics'!$C:$C,0))</f>
        <v>industry-ag-main.html#eff-stds</v>
      </c>
      <c r="R526" s="201" t="str">
        <f>INDEX('Policy Characteristics'!L:L,MATCH(PolicyLevers!$C526,'Policy Characteristics'!$C:$C,0))</f>
        <v>industry-energy-efficiency-standards.html</v>
      </c>
      <c r="S526" s="221" t="str">
        <f>INDEX('Policy Characteristics'!M:M,MATCH(PolicyLevers!$C526,'Policy Characteristics'!$C:$C,0))</f>
        <v>U.S. DOE, 2016, Industrial Energy Efficiency Potential Analysis, https://energy.gov/sites/prod/files/2017/04/f34/energy-savings-by-state-industrial-methodology.pdf</v>
      </c>
      <c r="T526" s="201" t="str">
        <f>INDEX('Policy Characteristics'!N:N,MATCH(PolicyLevers!$C526,'Policy Characteristics'!$C:$C,0))</f>
        <v>U.S. DOE, 2016, Industrial Energy Efficiency Potential Analysis, https://energy.gov/sites/prod/files/2017/04/f34/energy-savings-by-state-industrial-methodology.pdf</v>
      </c>
      <c r="U526" s="183">
        <f>INDEX('Policy Characteristics'!O:O,MATCH(PolicyLevers!$C526,'Policy Characteristics'!$C:$C,0))</f>
        <v>0</v>
      </c>
    </row>
    <row r="527" spans="1:21" s="191" customFormat="1" x14ac:dyDescent="0.25">
      <c r="A527" s="352" t="str">
        <f>INDEX('Policy Characteristics'!A:A,MATCH(PolicyLevers!$C527,'Policy Characteristics'!$C:$C,0))</f>
        <v>Industry</v>
      </c>
      <c r="B527" s="356" t="str">
        <f>INDEX('Policy Characteristics'!B:B,MATCH(PolicyLevers!$C527,'Policy Characteristics'!$C:$C,0))</f>
        <v>Industry Energy Efficiency Standards</v>
      </c>
      <c r="C527" s="191" t="str">
        <f t="shared" si="31"/>
        <v>Percentage Improvement in Eqpt Efficiency Standards above BAU</v>
      </c>
      <c r="D527" s="193" t="s">
        <v>2098</v>
      </c>
      <c r="E527" s="186" t="s">
        <v>810</v>
      </c>
      <c r="F527" s="183" t="s">
        <v>2144</v>
      </c>
      <c r="G527" s="186" t="s">
        <v>811</v>
      </c>
      <c r="H527" s="43">
        <v>1081</v>
      </c>
      <c r="I527" s="358" t="s">
        <v>332</v>
      </c>
      <c r="J527" s="191" t="str">
        <f>INDEX('Policy Characteristics'!D:D,MATCH(PolicyLevers!$C527,'Policy Characteristics'!$C:$C,0))</f>
        <v>Industry Energy Efficiency Standards</v>
      </c>
      <c r="K527" s="199" t="str">
        <f>INDEX('Policy Characteristics'!E:E,MATCH(PolicyLevers!$C527,'Policy Characteristics'!$C:$C,0))</f>
        <v>indst efficiency standards</v>
      </c>
      <c r="L527" s="199">
        <f>INDEX('Policy Characteristics'!F:F,MATCH(PolicyLevers!$C527,'Policy Characteristics'!$C:$C,0))</f>
        <v>0</v>
      </c>
      <c r="M527" s="199">
        <f>INDEX('Policy Characteristics'!G:G,MATCH(PolicyLevers!$C527,'Policy Characteristics'!$C:$C,0))</f>
        <v>0.25</v>
      </c>
      <c r="N527" s="199">
        <f>INDEX('Policy Characteristics'!H:H,MATCH(PolicyLevers!$C527,'Policy Characteristics'!$C:$C,0))</f>
        <v>0.01</v>
      </c>
      <c r="O527" s="201" t="str">
        <f>INDEX('Policy Characteristics'!I:I,MATCH(PolicyLevers!$C527,'Policy Characteristics'!$C:$C,0))</f>
        <v>% reduction in energy use</v>
      </c>
      <c r="P527" s="201" t="str">
        <f>INDEX('Policy Characteristics'!J:J,MATCH(PolicyLevers!$C527,'Policy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7" s="201" t="str">
        <f>INDEX('Policy Characteristics'!K:K,MATCH(PolicyLevers!$C527,'Policy Characteristics'!$C:$C,0))</f>
        <v>industry-ag-main.html#eff-stds</v>
      </c>
      <c r="R527" s="201" t="str">
        <f>INDEX('Policy Characteristics'!L:L,MATCH(PolicyLevers!$C527,'Policy Characteristics'!$C:$C,0))</f>
        <v>industry-energy-efficiency-standards.html</v>
      </c>
      <c r="S527" s="221" t="str">
        <f>INDEX('Policy Characteristics'!M:M,MATCH(PolicyLevers!$C527,'Policy Characteristics'!$C:$C,0))</f>
        <v>U.S. DOE, 2016, Industrial Energy Efficiency Potential Analysis, https://energy.gov/sites/prod/files/2017/04/f34/energy-savings-by-state-industrial-methodology.pdf</v>
      </c>
      <c r="T527" s="201" t="str">
        <f>INDEX('Policy Characteristics'!N:N,MATCH(PolicyLevers!$C527,'Policy Characteristics'!$C:$C,0))</f>
        <v>U.S. DOE, 2016, Industrial Energy Efficiency Potential Analysis, https://energy.gov/sites/prod/files/2017/04/f34/energy-savings-by-state-industrial-methodology.pdf</v>
      </c>
      <c r="U527" s="183">
        <f>INDEX('Policy Characteristics'!O:O,MATCH(PolicyLevers!$C527,'Policy Characteristics'!$C:$C,0))</f>
        <v>0</v>
      </c>
    </row>
    <row r="528" spans="1:21" s="191" customFormat="1" x14ac:dyDescent="0.25">
      <c r="A528" s="352" t="str">
        <f>INDEX('Policy Characteristics'!A:A,MATCH(PolicyLevers!$C528,'Policy Characteristics'!$C:$C,0))</f>
        <v>Industry</v>
      </c>
      <c r="B528" s="356" t="str">
        <f>INDEX('Policy Characteristics'!B:B,MATCH(PolicyLevers!$C528,'Policy Characteristics'!$C:$C,0))</f>
        <v>Industry Energy Efficiency Standards</v>
      </c>
      <c r="C528" s="191" t="str">
        <f t="shared" si="31"/>
        <v>Percentage Improvement in Eqpt Efficiency Standards above BAU</v>
      </c>
      <c r="D528" s="193" t="s">
        <v>2098</v>
      </c>
      <c r="E528" s="186" t="s">
        <v>812</v>
      </c>
      <c r="F528" s="183" t="s">
        <v>2144</v>
      </c>
      <c r="G528" s="186" t="s">
        <v>813</v>
      </c>
      <c r="H528" s="43">
        <v>1082</v>
      </c>
      <c r="I528" s="358" t="s">
        <v>310</v>
      </c>
      <c r="J528" s="191" t="str">
        <f>INDEX('Policy Characteristics'!D:D,MATCH(PolicyLevers!$C528,'Policy Characteristics'!$C:$C,0))</f>
        <v>Industry Energy Efficiency Standards</v>
      </c>
      <c r="K528" s="199" t="str">
        <f>INDEX('Policy Characteristics'!E:E,MATCH(PolicyLevers!$C528,'Policy Characteristics'!$C:$C,0))</f>
        <v>indst efficiency standards</v>
      </c>
      <c r="L528" s="199">
        <f>INDEX('Policy Characteristics'!F:F,MATCH(PolicyLevers!$C528,'Policy Characteristics'!$C:$C,0))</f>
        <v>0</v>
      </c>
      <c r="M528" s="199">
        <f>INDEX('Policy Characteristics'!G:G,MATCH(PolicyLevers!$C528,'Policy Characteristics'!$C:$C,0))</f>
        <v>0.25</v>
      </c>
      <c r="N528" s="199">
        <f>INDEX('Policy Characteristics'!H:H,MATCH(PolicyLevers!$C528,'Policy Characteristics'!$C:$C,0))</f>
        <v>0.01</v>
      </c>
      <c r="O528" s="201" t="str">
        <f>INDEX('Policy Characteristics'!I:I,MATCH(PolicyLevers!$C528,'Policy Characteristics'!$C:$C,0))</f>
        <v>% reduction in energy use</v>
      </c>
      <c r="P528" s="201" t="str">
        <f>INDEX('Policy Characteristics'!J:J,MATCH(PolicyLevers!$C528,'Policy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8" s="201" t="str">
        <f>INDEX('Policy Characteristics'!K:K,MATCH(PolicyLevers!$C528,'Policy Characteristics'!$C:$C,0))</f>
        <v>industry-ag-main.html#eff-stds</v>
      </c>
      <c r="R528" s="201" t="str">
        <f>INDEX('Policy Characteristics'!L:L,MATCH(PolicyLevers!$C528,'Policy Characteristics'!$C:$C,0))</f>
        <v>industry-energy-efficiency-standards.html</v>
      </c>
      <c r="S528" s="221" t="str">
        <f>INDEX('Policy Characteristics'!M:M,MATCH(PolicyLevers!$C528,'Policy Characteristics'!$C:$C,0))</f>
        <v>U.S. DOE, 2016, Industrial Energy Efficiency Potential Analysis, https://energy.gov/sites/prod/files/2017/04/f34/energy-savings-by-state-industrial-methodology.pdf</v>
      </c>
      <c r="T528" s="201" t="str">
        <f>INDEX('Policy Characteristics'!N:N,MATCH(PolicyLevers!$C528,'Policy Characteristics'!$C:$C,0))</f>
        <v>U.S. DOE, 2016, Industrial Energy Efficiency Potential Analysis, https://energy.gov/sites/prod/files/2017/04/f34/energy-savings-by-state-industrial-methodology.pdf</v>
      </c>
      <c r="U528" s="183">
        <f>INDEX('Policy Characteristics'!O:O,MATCH(PolicyLevers!$C528,'Policy Characteristics'!$C:$C,0))</f>
        <v>0</v>
      </c>
    </row>
    <row r="529" spans="1:21" s="191" customFormat="1" x14ac:dyDescent="0.25">
      <c r="A529" s="352" t="str">
        <f>INDEX('Policy Characteristics'!A:A,MATCH(PolicyLevers!$C529,'Policy Characteristics'!$C:$C,0))</f>
        <v>Industry</v>
      </c>
      <c r="B529" s="356" t="str">
        <f>INDEX('Policy Characteristics'!B:B,MATCH(PolicyLevers!$C529,'Policy Characteristics'!$C:$C,0))</f>
        <v>Industry Energy Efficiency Standards</v>
      </c>
      <c r="C529" s="191" t="str">
        <f t="shared" si="31"/>
        <v>Percentage Improvement in Eqpt Efficiency Standards above BAU</v>
      </c>
      <c r="D529" s="193" t="s">
        <v>2098</v>
      </c>
      <c r="E529" s="186" t="s">
        <v>814</v>
      </c>
      <c r="F529" s="183" t="s">
        <v>2144</v>
      </c>
      <c r="G529" s="186" t="s">
        <v>815</v>
      </c>
      <c r="H529" s="43">
        <v>1083</v>
      </c>
      <c r="I529" s="358" t="s">
        <v>332</v>
      </c>
      <c r="J529" s="191" t="str">
        <f>INDEX('Policy Characteristics'!D:D,MATCH(PolicyLevers!$C529,'Policy Characteristics'!$C:$C,0))</f>
        <v>Industry Energy Efficiency Standards</v>
      </c>
      <c r="K529" s="199" t="str">
        <f>INDEX('Policy Characteristics'!E:E,MATCH(PolicyLevers!$C529,'Policy Characteristics'!$C:$C,0))</f>
        <v>indst efficiency standards</v>
      </c>
      <c r="L529" s="199">
        <f>INDEX('Policy Characteristics'!F:F,MATCH(PolicyLevers!$C529,'Policy Characteristics'!$C:$C,0))</f>
        <v>0</v>
      </c>
      <c r="M529" s="199">
        <f>INDEX('Policy Characteristics'!G:G,MATCH(PolicyLevers!$C529,'Policy Characteristics'!$C:$C,0))</f>
        <v>0.25</v>
      </c>
      <c r="N529" s="199">
        <f>INDEX('Policy Characteristics'!H:H,MATCH(PolicyLevers!$C529,'Policy Characteristics'!$C:$C,0))</f>
        <v>0.01</v>
      </c>
      <c r="O529" s="201" t="str">
        <f>INDEX('Policy Characteristics'!I:I,MATCH(PolicyLevers!$C529,'Policy Characteristics'!$C:$C,0))</f>
        <v>% reduction in energy use</v>
      </c>
      <c r="P529" s="201" t="str">
        <f>INDEX('Policy Characteristics'!J:J,MATCH(PolicyLevers!$C529,'Policy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9" s="201" t="str">
        <f>INDEX('Policy Characteristics'!K:K,MATCH(PolicyLevers!$C529,'Policy Characteristics'!$C:$C,0))</f>
        <v>industry-ag-main.html#eff-stds</v>
      </c>
      <c r="R529" s="201" t="str">
        <f>INDEX('Policy Characteristics'!L:L,MATCH(PolicyLevers!$C529,'Policy Characteristics'!$C:$C,0))</f>
        <v>industry-energy-efficiency-standards.html</v>
      </c>
      <c r="S529" s="221" t="str">
        <f>INDEX('Policy Characteristics'!M:M,MATCH(PolicyLevers!$C529,'Policy Characteristics'!$C:$C,0))</f>
        <v>U.S. DOE, 2016, Industrial Energy Efficiency Potential Analysis, https://energy.gov/sites/prod/files/2017/04/f34/energy-savings-by-state-industrial-methodology.pdf</v>
      </c>
      <c r="T529" s="201" t="str">
        <f>INDEX('Policy Characteristics'!N:N,MATCH(PolicyLevers!$C529,'Policy Characteristics'!$C:$C,0))</f>
        <v>U.S. DOE, 2016, Industrial Energy Efficiency Potential Analysis, https://energy.gov/sites/prod/files/2017/04/f34/energy-savings-by-state-industrial-methodology.pdf</v>
      </c>
      <c r="U529" s="183">
        <f>INDEX('Policy Characteristics'!O:O,MATCH(PolicyLevers!$C529,'Policy Characteristics'!$C:$C,0))</f>
        <v>0</v>
      </c>
    </row>
    <row r="530" spans="1:21" s="191" customFormat="1" x14ac:dyDescent="0.25">
      <c r="A530" s="352" t="str">
        <f>INDEX('Policy Characteristics'!A:A,MATCH(PolicyLevers!$C530,'Policy Characteristics'!$C:$C,0))</f>
        <v>Industry</v>
      </c>
      <c r="B530" s="356" t="str">
        <f>INDEX('Policy Characteristics'!B:B,MATCH(PolicyLevers!$C530,'Policy Characteristics'!$C:$C,0))</f>
        <v>Industry Energy Efficiency Standards</v>
      </c>
      <c r="C530" s="191" t="str">
        <f t="shared" si="31"/>
        <v>Percentage Improvement in Eqpt Efficiency Standards above BAU</v>
      </c>
      <c r="D530" s="193" t="s">
        <v>2098</v>
      </c>
      <c r="E530" s="186" t="s">
        <v>816</v>
      </c>
      <c r="F530" s="183" t="s">
        <v>2144</v>
      </c>
      <c r="G530" s="186" t="s">
        <v>817</v>
      </c>
      <c r="H530" s="43">
        <v>1084</v>
      </c>
      <c r="I530" s="358" t="s">
        <v>332</v>
      </c>
      <c r="J530" s="191" t="str">
        <f>INDEX('Policy Characteristics'!D:D,MATCH(PolicyLevers!$C530,'Policy Characteristics'!$C:$C,0))</f>
        <v>Industry Energy Efficiency Standards</v>
      </c>
      <c r="K530" s="199" t="str">
        <f>INDEX('Policy Characteristics'!E:E,MATCH(PolicyLevers!$C530,'Policy Characteristics'!$C:$C,0))</f>
        <v>indst efficiency standards</v>
      </c>
      <c r="L530" s="199">
        <f>INDEX('Policy Characteristics'!F:F,MATCH(PolicyLevers!$C530,'Policy Characteristics'!$C:$C,0))</f>
        <v>0</v>
      </c>
      <c r="M530" s="199">
        <f>INDEX('Policy Characteristics'!G:G,MATCH(PolicyLevers!$C530,'Policy Characteristics'!$C:$C,0))</f>
        <v>0.25</v>
      </c>
      <c r="N530" s="199">
        <f>INDEX('Policy Characteristics'!H:H,MATCH(PolicyLevers!$C530,'Policy Characteristics'!$C:$C,0))</f>
        <v>0.01</v>
      </c>
      <c r="O530" s="201" t="str">
        <f>INDEX('Policy Characteristics'!I:I,MATCH(PolicyLevers!$C530,'Policy Characteristics'!$C:$C,0))</f>
        <v>% reduction in energy use</v>
      </c>
      <c r="P530" s="201" t="str">
        <f>INDEX('Policy Characteristics'!J:J,MATCH(PolicyLevers!$C530,'Policy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0" s="201" t="str">
        <f>INDEX('Policy Characteristics'!K:K,MATCH(PolicyLevers!$C530,'Policy Characteristics'!$C:$C,0))</f>
        <v>industry-ag-main.html#eff-stds</v>
      </c>
      <c r="R530" s="201" t="str">
        <f>INDEX('Policy Characteristics'!L:L,MATCH(PolicyLevers!$C530,'Policy Characteristics'!$C:$C,0))</f>
        <v>industry-energy-efficiency-standards.html</v>
      </c>
      <c r="S530" s="221" t="str">
        <f>INDEX('Policy Characteristics'!M:M,MATCH(PolicyLevers!$C530,'Policy Characteristics'!$C:$C,0))</f>
        <v>U.S. DOE, 2016, Industrial Energy Efficiency Potential Analysis, https://energy.gov/sites/prod/files/2017/04/f34/energy-savings-by-state-industrial-methodology.pdf</v>
      </c>
      <c r="T530" s="201" t="str">
        <f>INDEX('Policy Characteristics'!N:N,MATCH(PolicyLevers!$C530,'Policy Characteristics'!$C:$C,0))</f>
        <v>U.S. DOE, 2016, Industrial Energy Efficiency Potential Analysis, https://energy.gov/sites/prod/files/2017/04/f34/energy-savings-by-state-industrial-methodology.pdf</v>
      </c>
      <c r="U530" s="183">
        <f>INDEX('Policy Characteristics'!O:O,MATCH(PolicyLevers!$C530,'Policy Characteristics'!$C:$C,0))</f>
        <v>0</v>
      </c>
    </row>
    <row r="531" spans="1:21" s="191" customFormat="1" x14ac:dyDescent="0.25">
      <c r="A531" s="352" t="str">
        <f>INDEX('Policy Characteristics'!A:A,MATCH(PolicyLevers!$C531,'Policy Characteristics'!$C:$C,0))</f>
        <v>Industry</v>
      </c>
      <c r="B531" s="356" t="str">
        <f>INDEX('Policy Characteristics'!B:B,MATCH(PolicyLevers!$C531,'Policy Characteristics'!$C:$C,0))</f>
        <v>Industry Energy Efficiency Standards</v>
      </c>
      <c r="C531" s="191" t="str">
        <f t="shared" si="31"/>
        <v>Percentage Improvement in Eqpt Efficiency Standards above BAU</v>
      </c>
      <c r="D531" s="193" t="s">
        <v>2098</v>
      </c>
      <c r="E531" s="186" t="s">
        <v>818</v>
      </c>
      <c r="F531" s="183" t="s">
        <v>2144</v>
      </c>
      <c r="G531" s="186" t="s">
        <v>819</v>
      </c>
      <c r="H531" s="43">
        <v>1085</v>
      </c>
      <c r="I531" s="358" t="s">
        <v>310</v>
      </c>
      <c r="J531" s="191" t="str">
        <f>INDEX('Policy Characteristics'!D:D,MATCH(PolicyLevers!$C531,'Policy Characteristics'!$C:$C,0))</f>
        <v>Industry Energy Efficiency Standards</v>
      </c>
      <c r="K531" s="199" t="str">
        <f>INDEX('Policy Characteristics'!E:E,MATCH(PolicyLevers!$C531,'Policy Characteristics'!$C:$C,0))</f>
        <v>indst efficiency standards</v>
      </c>
      <c r="L531" s="199">
        <f>INDEX('Policy Characteristics'!F:F,MATCH(PolicyLevers!$C531,'Policy Characteristics'!$C:$C,0))</f>
        <v>0</v>
      </c>
      <c r="M531" s="199">
        <f>INDEX('Policy Characteristics'!G:G,MATCH(PolicyLevers!$C531,'Policy Characteristics'!$C:$C,0))</f>
        <v>0.25</v>
      </c>
      <c r="N531" s="199">
        <f>INDEX('Policy Characteristics'!H:H,MATCH(PolicyLevers!$C531,'Policy Characteristics'!$C:$C,0))</f>
        <v>0.01</v>
      </c>
      <c r="O531" s="201" t="str">
        <f>INDEX('Policy Characteristics'!I:I,MATCH(PolicyLevers!$C531,'Policy Characteristics'!$C:$C,0))</f>
        <v>% reduction in energy use</v>
      </c>
      <c r="P531" s="201" t="str">
        <f>INDEX('Policy Characteristics'!J:J,MATCH(PolicyLevers!$C531,'Policy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1" s="201" t="str">
        <f>INDEX('Policy Characteristics'!K:K,MATCH(PolicyLevers!$C531,'Policy Characteristics'!$C:$C,0))</f>
        <v>industry-ag-main.html#eff-stds</v>
      </c>
      <c r="R531" s="201" t="str">
        <f>INDEX('Policy Characteristics'!L:L,MATCH(PolicyLevers!$C531,'Policy Characteristics'!$C:$C,0))</f>
        <v>industry-energy-efficiency-standards.html</v>
      </c>
      <c r="S531" s="221" t="str">
        <f>INDEX('Policy Characteristics'!M:M,MATCH(PolicyLevers!$C531,'Policy Characteristics'!$C:$C,0))</f>
        <v>U.S. DOE, 2016, Industrial Energy Efficiency Potential Analysis, https://energy.gov/sites/prod/files/2017/04/f34/energy-savings-by-state-industrial-methodology.pdf</v>
      </c>
      <c r="T531" s="201" t="str">
        <f>INDEX('Policy Characteristics'!N:N,MATCH(PolicyLevers!$C531,'Policy Characteristics'!$C:$C,0))</f>
        <v>U.S. DOE, 2016, Industrial Energy Efficiency Potential Analysis, https://energy.gov/sites/prod/files/2017/04/f34/energy-savings-by-state-industrial-methodology.pdf</v>
      </c>
      <c r="U531" s="183">
        <f>INDEX('Policy Characteristics'!O:O,MATCH(PolicyLevers!$C531,'Policy Characteristics'!$C:$C,0))</f>
        <v>0</v>
      </c>
    </row>
    <row r="532" spans="1:21" s="191" customFormat="1" x14ac:dyDescent="0.25">
      <c r="A532" s="352" t="str">
        <f>INDEX('Policy Characteristics'!A:A,MATCH(PolicyLevers!$C532,'Policy Characteristics'!$C:$C,0))</f>
        <v>Industry</v>
      </c>
      <c r="B532" s="356" t="str">
        <f>INDEX('Policy Characteristics'!B:B,MATCH(PolicyLevers!$C532,'Policy Characteristics'!$C:$C,0))</f>
        <v>Industry Energy Efficiency Standards</v>
      </c>
      <c r="C532" s="191" t="str">
        <f t="shared" si="31"/>
        <v>Percentage Improvement in Eqpt Efficiency Standards above BAU</v>
      </c>
      <c r="D532" s="193" t="s">
        <v>2098</v>
      </c>
      <c r="E532" s="186" t="s">
        <v>820</v>
      </c>
      <c r="F532" s="183" t="s">
        <v>2144</v>
      </c>
      <c r="G532" s="186" t="s">
        <v>821</v>
      </c>
      <c r="H532" s="43">
        <v>1086</v>
      </c>
      <c r="I532" s="358" t="s">
        <v>310</v>
      </c>
      <c r="J532" s="191" t="str">
        <f>INDEX('Policy Characteristics'!D:D,MATCH(PolicyLevers!$C532,'Policy Characteristics'!$C:$C,0))</f>
        <v>Industry Energy Efficiency Standards</v>
      </c>
      <c r="K532" s="199" t="str">
        <f>INDEX('Policy Characteristics'!E:E,MATCH(PolicyLevers!$C532,'Policy Characteristics'!$C:$C,0))</f>
        <v>indst efficiency standards</v>
      </c>
      <c r="L532" s="199">
        <f>INDEX('Policy Characteristics'!F:F,MATCH(PolicyLevers!$C532,'Policy Characteristics'!$C:$C,0))</f>
        <v>0</v>
      </c>
      <c r="M532" s="199">
        <f>INDEX('Policy Characteristics'!G:G,MATCH(PolicyLevers!$C532,'Policy Characteristics'!$C:$C,0))</f>
        <v>0.25</v>
      </c>
      <c r="N532" s="199">
        <f>INDEX('Policy Characteristics'!H:H,MATCH(PolicyLevers!$C532,'Policy Characteristics'!$C:$C,0))</f>
        <v>0.01</v>
      </c>
      <c r="O532" s="201" t="str">
        <f>INDEX('Policy Characteristics'!I:I,MATCH(PolicyLevers!$C532,'Policy Characteristics'!$C:$C,0))</f>
        <v>% reduction in energy use</v>
      </c>
      <c r="P532" s="201" t="str">
        <f>INDEX('Policy Characteristics'!J:J,MATCH(PolicyLevers!$C532,'Policy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2" s="201" t="str">
        <f>INDEX('Policy Characteristics'!K:K,MATCH(PolicyLevers!$C532,'Policy Characteristics'!$C:$C,0))</f>
        <v>industry-ag-main.html#eff-stds</v>
      </c>
      <c r="R532" s="201" t="str">
        <f>INDEX('Policy Characteristics'!L:L,MATCH(PolicyLevers!$C532,'Policy Characteristics'!$C:$C,0))</f>
        <v>industry-energy-efficiency-standards.html</v>
      </c>
      <c r="S532" s="221" t="str">
        <f>INDEX('Policy Characteristics'!M:M,MATCH(PolicyLevers!$C532,'Policy Characteristics'!$C:$C,0))</f>
        <v>U.S. DOE, 2016, Industrial Energy Efficiency Potential Analysis, https://energy.gov/sites/prod/files/2017/04/f34/energy-savings-by-state-industrial-methodology.pdf</v>
      </c>
      <c r="T532" s="201" t="str">
        <f>INDEX('Policy Characteristics'!N:N,MATCH(PolicyLevers!$C532,'Policy Characteristics'!$C:$C,0))</f>
        <v>U.S. DOE, 2016, Industrial Energy Efficiency Potential Analysis, https://energy.gov/sites/prod/files/2017/04/f34/energy-savings-by-state-industrial-methodology.pdf</v>
      </c>
      <c r="U532" s="183">
        <f>INDEX('Policy Characteristics'!O:O,MATCH(PolicyLevers!$C532,'Policy Characteristics'!$C:$C,0))</f>
        <v>0</v>
      </c>
    </row>
    <row r="533" spans="1:21" s="191" customFormat="1" x14ac:dyDescent="0.25">
      <c r="A533" s="352" t="str">
        <f>INDEX('Policy Characteristics'!A:A,MATCH(PolicyLevers!$C533,'Policy Characteristics'!$C:$C,0))</f>
        <v>Industry</v>
      </c>
      <c r="B533" s="356" t="str">
        <f>INDEX('Policy Characteristics'!B:B,MATCH(PolicyLevers!$C533,'Policy Characteristics'!$C:$C,0))</f>
        <v>Industry Energy Efficiency Standards</v>
      </c>
      <c r="C533" s="191" t="str">
        <f t="shared" si="31"/>
        <v>Percentage Improvement in Eqpt Efficiency Standards above BAU</v>
      </c>
      <c r="D533" s="193" t="s">
        <v>2098</v>
      </c>
      <c r="E533" s="186" t="s">
        <v>822</v>
      </c>
      <c r="F533" s="183" t="s">
        <v>2144</v>
      </c>
      <c r="G533" s="186" t="s">
        <v>823</v>
      </c>
      <c r="H533" s="43">
        <v>1087</v>
      </c>
      <c r="I533" s="358" t="s">
        <v>332</v>
      </c>
      <c r="J533" s="191" t="str">
        <f>INDEX('Policy Characteristics'!D:D,MATCH(PolicyLevers!$C533,'Policy Characteristics'!$C:$C,0))</f>
        <v>Industry Energy Efficiency Standards</v>
      </c>
      <c r="K533" s="199" t="str">
        <f>INDEX('Policy Characteristics'!E:E,MATCH(PolicyLevers!$C533,'Policy Characteristics'!$C:$C,0))</f>
        <v>indst efficiency standards</v>
      </c>
      <c r="L533" s="199">
        <f>INDEX('Policy Characteristics'!F:F,MATCH(PolicyLevers!$C533,'Policy Characteristics'!$C:$C,0))</f>
        <v>0</v>
      </c>
      <c r="M533" s="199">
        <f>INDEX('Policy Characteristics'!G:G,MATCH(PolicyLevers!$C533,'Policy Characteristics'!$C:$C,0))</f>
        <v>0.25</v>
      </c>
      <c r="N533" s="199">
        <f>INDEX('Policy Characteristics'!H:H,MATCH(PolicyLevers!$C533,'Policy Characteristics'!$C:$C,0))</f>
        <v>0.01</v>
      </c>
      <c r="O533" s="201" t="str">
        <f>INDEX('Policy Characteristics'!I:I,MATCH(PolicyLevers!$C533,'Policy Characteristics'!$C:$C,0))</f>
        <v>% reduction in energy use</v>
      </c>
      <c r="P533" s="201" t="str">
        <f>INDEX('Policy Characteristics'!J:J,MATCH(PolicyLevers!$C533,'Policy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3" s="201" t="str">
        <f>INDEX('Policy Characteristics'!K:K,MATCH(PolicyLevers!$C533,'Policy Characteristics'!$C:$C,0))</f>
        <v>industry-ag-main.html#eff-stds</v>
      </c>
      <c r="R533" s="201" t="str">
        <f>INDEX('Policy Characteristics'!L:L,MATCH(PolicyLevers!$C533,'Policy Characteristics'!$C:$C,0))</f>
        <v>industry-energy-efficiency-standards.html</v>
      </c>
      <c r="S533" s="221" t="str">
        <f>INDEX('Policy Characteristics'!M:M,MATCH(PolicyLevers!$C533,'Policy Characteristics'!$C:$C,0))</f>
        <v>U.S. DOE, 2016, Industrial Energy Efficiency Potential Analysis, https://energy.gov/sites/prod/files/2017/04/f34/energy-savings-by-state-industrial-methodology.pdf</v>
      </c>
      <c r="T533" s="201" t="str">
        <f>INDEX('Policy Characteristics'!N:N,MATCH(PolicyLevers!$C533,'Policy Characteristics'!$C:$C,0))</f>
        <v>U.S. DOE, 2016, Industrial Energy Efficiency Potential Analysis, https://energy.gov/sites/prod/files/2017/04/f34/energy-savings-by-state-industrial-methodology.pdf</v>
      </c>
      <c r="U533" s="183">
        <f>INDEX('Policy Characteristics'!O:O,MATCH(PolicyLevers!$C533,'Policy Characteristics'!$C:$C,0))</f>
        <v>0</v>
      </c>
    </row>
    <row r="534" spans="1:21" s="191" customFormat="1" x14ac:dyDescent="0.25">
      <c r="A534" s="352" t="str">
        <f>INDEX('Policy Characteristics'!A:A,MATCH(PolicyLevers!$C534,'Policy Characteristics'!$C:$C,0))</f>
        <v>Industry</v>
      </c>
      <c r="B534" s="356" t="str">
        <f>INDEX('Policy Characteristics'!B:B,MATCH(PolicyLevers!$C534,'Policy Characteristics'!$C:$C,0))</f>
        <v>Industry Energy Efficiency Standards</v>
      </c>
      <c r="C534" s="191" t="str">
        <f t="shared" si="31"/>
        <v>Percentage Improvement in Eqpt Efficiency Standards above BAU</v>
      </c>
      <c r="D534" s="193" t="s">
        <v>2096</v>
      </c>
      <c r="E534" s="186" t="s">
        <v>799</v>
      </c>
      <c r="F534" s="183" t="s">
        <v>1833</v>
      </c>
      <c r="G534" s="186" t="s">
        <v>800</v>
      </c>
      <c r="H534" s="43">
        <v>1088</v>
      </c>
      <c r="I534" s="358" t="s">
        <v>310</v>
      </c>
      <c r="J534" s="191" t="str">
        <f>INDEX('Policy Characteristics'!D:D,MATCH(PolicyLevers!$C534,'Policy Characteristics'!$C:$C,0))</f>
        <v>Industry Energy Efficiency Standards</v>
      </c>
      <c r="K534" s="199" t="str">
        <f>INDEX('Policy Characteristics'!E:E,MATCH(PolicyLevers!$C534,'Policy Characteristics'!$C:$C,0))</f>
        <v>indst efficiency standards</v>
      </c>
      <c r="L534" s="199">
        <f>INDEX('Policy Characteristics'!F:F,MATCH(PolicyLevers!$C534,'Policy Characteristics'!$C:$C,0))</f>
        <v>0</v>
      </c>
      <c r="M534" s="199">
        <f>INDEX('Policy Characteristics'!G:G,MATCH(PolicyLevers!$C534,'Policy Characteristics'!$C:$C,0))</f>
        <v>0.25</v>
      </c>
      <c r="N534" s="199">
        <f>INDEX('Policy Characteristics'!H:H,MATCH(PolicyLevers!$C534,'Policy Characteristics'!$C:$C,0))</f>
        <v>0.01</v>
      </c>
      <c r="O534" s="201" t="str">
        <f>INDEX('Policy Characteristics'!I:I,MATCH(PolicyLevers!$C534,'Policy Characteristics'!$C:$C,0))</f>
        <v>% reduction in energy use</v>
      </c>
      <c r="P534" s="201" t="str">
        <f>INDEX('Policy Characteristics'!J:J,MATCH(PolicyLevers!$C534,'Policy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4" s="201" t="str">
        <f>INDEX('Policy Characteristics'!K:K,MATCH(PolicyLevers!$C534,'Policy Characteristics'!$C:$C,0))</f>
        <v>industry-ag-main.html#eff-stds</v>
      </c>
      <c r="R534" s="201" t="str">
        <f>INDEX('Policy Characteristics'!L:L,MATCH(PolicyLevers!$C534,'Policy Characteristics'!$C:$C,0))</f>
        <v>industry-energy-efficiency-standards.html</v>
      </c>
      <c r="S534" s="221" t="str">
        <f>INDEX('Policy Characteristics'!M:M,MATCH(PolicyLevers!$C534,'Policy Characteristics'!$C:$C,0))</f>
        <v>U.S. DOE, 2016, Industrial Energy Efficiency Potential Analysis, https://energy.gov/sites/prod/files/2017/04/f34/energy-savings-by-state-industrial-methodology.pdf</v>
      </c>
      <c r="T534" s="201" t="str">
        <f>INDEX('Policy Characteristics'!N:N,MATCH(PolicyLevers!$C534,'Policy Characteristics'!$C:$C,0))</f>
        <v>U.S. DOE, 2016, Industrial Energy Efficiency Potential Analysis, https://energy.gov/sites/prod/files/2017/04/f34/energy-savings-by-state-industrial-methodology.pdf</v>
      </c>
      <c r="U534" s="183">
        <f>INDEX('Policy Characteristics'!O:O,MATCH(PolicyLevers!$C534,'Policy Characteristics'!$C:$C,0))</f>
        <v>0</v>
      </c>
    </row>
    <row r="535" spans="1:21" s="191" customFormat="1" x14ac:dyDescent="0.25">
      <c r="A535" s="352" t="str">
        <f>INDEX('Policy Characteristics'!A:A,MATCH(PolicyLevers!$C535,'Policy Characteristics'!$C:$C,0))</f>
        <v>Industry</v>
      </c>
      <c r="B535" s="356" t="str">
        <f>INDEX('Policy Characteristics'!B:B,MATCH(PolicyLevers!$C535,'Policy Characteristics'!$C:$C,0))</f>
        <v>Industry Energy Efficiency Standards</v>
      </c>
      <c r="C535" s="191" t="str">
        <f t="shared" si="31"/>
        <v>Percentage Improvement in Eqpt Efficiency Standards above BAU</v>
      </c>
      <c r="D535" s="193" t="s">
        <v>2096</v>
      </c>
      <c r="E535" s="186" t="s">
        <v>806</v>
      </c>
      <c r="F535" s="183" t="s">
        <v>1833</v>
      </c>
      <c r="G535" s="186" t="s">
        <v>807</v>
      </c>
      <c r="H535" s="43">
        <v>1089</v>
      </c>
      <c r="I535" s="358" t="s">
        <v>310</v>
      </c>
      <c r="J535" s="191" t="str">
        <f>INDEX('Policy Characteristics'!D:D,MATCH(PolicyLevers!$C535,'Policy Characteristics'!$C:$C,0))</f>
        <v>Industry Energy Efficiency Standards</v>
      </c>
      <c r="K535" s="199" t="str">
        <f>INDEX('Policy Characteristics'!E:E,MATCH(PolicyLevers!$C535,'Policy Characteristics'!$C:$C,0))</f>
        <v>indst efficiency standards</v>
      </c>
      <c r="L535" s="199">
        <f>INDEX('Policy Characteristics'!F:F,MATCH(PolicyLevers!$C535,'Policy Characteristics'!$C:$C,0))</f>
        <v>0</v>
      </c>
      <c r="M535" s="199">
        <f>INDEX('Policy Characteristics'!G:G,MATCH(PolicyLevers!$C535,'Policy Characteristics'!$C:$C,0))</f>
        <v>0.25</v>
      </c>
      <c r="N535" s="199">
        <f>INDEX('Policy Characteristics'!H:H,MATCH(PolicyLevers!$C535,'Policy Characteristics'!$C:$C,0))</f>
        <v>0.01</v>
      </c>
      <c r="O535" s="201" t="str">
        <f>INDEX('Policy Characteristics'!I:I,MATCH(PolicyLevers!$C535,'Policy Characteristics'!$C:$C,0))</f>
        <v>% reduction in energy use</v>
      </c>
      <c r="P535" s="201" t="str">
        <f>INDEX('Policy Characteristics'!J:J,MATCH(PolicyLevers!$C535,'Policy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5" s="201" t="str">
        <f>INDEX('Policy Characteristics'!K:K,MATCH(PolicyLevers!$C535,'Policy Characteristics'!$C:$C,0))</f>
        <v>industry-ag-main.html#eff-stds</v>
      </c>
      <c r="R535" s="201" t="str">
        <f>INDEX('Policy Characteristics'!L:L,MATCH(PolicyLevers!$C535,'Policy Characteristics'!$C:$C,0))</f>
        <v>industry-energy-efficiency-standards.html</v>
      </c>
      <c r="S535" s="221" t="str">
        <f>INDEX('Policy Characteristics'!M:M,MATCH(PolicyLevers!$C535,'Policy Characteristics'!$C:$C,0))</f>
        <v>U.S. DOE, 2016, Industrial Energy Efficiency Potential Analysis, https://energy.gov/sites/prod/files/2017/04/f34/energy-savings-by-state-industrial-methodology.pdf</v>
      </c>
      <c r="T535" s="201" t="str">
        <f>INDEX('Policy Characteristics'!N:N,MATCH(PolicyLevers!$C535,'Policy Characteristics'!$C:$C,0))</f>
        <v>U.S. DOE, 2016, Industrial Energy Efficiency Potential Analysis, https://energy.gov/sites/prod/files/2017/04/f34/energy-savings-by-state-industrial-methodology.pdf</v>
      </c>
      <c r="U535" s="183">
        <f>INDEX('Policy Characteristics'!O:O,MATCH(PolicyLevers!$C535,'Policy Characteristics'!$C:$C,0))</f>
        <v>0</v>
      </c>
    </row>
    <row r="536" spans="1:21" s="191" customFormat="1" x14ac:dyDescent="0.25">
      <c r="A536" s="352" t="str">
        <f>INDEX('Policy Characteristics'!A:A,MATCH(PolicyLevers!$C536,'Policy Characteristics'!$C:$C,0))</f>
        <v>Industry</v>
      </c>
      <c r="B536" s="356" t="str">
        <f>INDEX('Policy Characteristics'!B:B,MATCH(PolicyLevers!$C536,'Policy Characteristics'!$C:$C,0))</f>
        <v>Industry Energy Efficiency Standards</v>
      </c>
      <c r="C536" s="191" t="str">
        <f t="shared" si="31"/>
        <v>Percentage Improvement in Eqpt Efficiency Standards above BAU</v>
      </c>
      <c r="D536" s="193" t="s">
        <v>2096</v>
      </c>
      <c r="E536" s="186" t="s">
        <v>808</v>
      </c>
      <c r="F536" s="183" t="s">
        <v>1833</v>
      </c>
      <c r="G536" s="186" t="s">
        <v>809</v>
      </c>
      <c r="H536" s="43">
        <v>1090</v>
      </c>
      <c r="I536" s="358" t="s">
        <v>310</v>
      </c>
      <c r="J536" s="191" t="str">
        <f>INDEX('Policy Characteristics'!D:D,MATCH(PolicyLevers!$C536,'Policy Characteristics'!$C:$C,0))</f>
        <v>Industry Energy Efficiency Standards</v>
      </c>
      <c r="K536" s="199" t="str">
        <f>INDEX('Policy Characteristics'!E:E,MATCH(PolicyLevers!$C536,'Policy Characteristics'!$C:$C,0))</f>
        <v>indst efficiency standards</v>
      </c>
      <c r="L536" s="199">
        <f>INDEX('Policy Characteristics'!F:F,MATCH(PolicyLevers!$C536,'Policy Characteristics'!$C:$C,0))</f>
        <v>0</v>
      </c>
      <c r="M536" s="199">
        <f>INDEX('Policy Characteristics'!G:G,MATCH(PolicyLevers!$C536,'Policy Characteristics'!$C:$C,0))</f>
        <v>0.25</v>
      </c>
      <c r="N536" s="199">
        <f>INDEX('Policy Characteristics'!H:H,MATCH(PolicyLevers!$C536,'Policy Characteristics'!$C:$C,0))</f>
        <v>0.01</v>
      </c>
      <c r="O536" s="201" t="str">
        <f>INDEX('Policy Characteristics'!I:I,MATCH(PolicyLevers!$C536,'Policy Characteristics'!$C:$C,0))</f>
        <v>% reduction in energy use</v>
      </c>
      <c r="P536" s="201" t="str">
        <f>INDEX('Policy Characteristics'!J:J,MATCH(PolicyLevers!$C536,'Policy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6" s="201" t="str">
        <f>INDEX('Policy Characteristics'!K:K,MATCH(PolicyLevers!$C536,'Policy Characteristics'!$C:$C,0))</f>
        <v>industry-ag-main.html#eff-stds</v>
      </c>
      <c r="R536" s="201" t="str">
        <f>INDEX('Policy Characteristics'!L:L,MATCH(PolicyLevers!$C536,'Policy Characteristics'!$C:$C,0))</f>
        <v>industry-energy-efficiency-standards.html</v>
      </c>
      <c r="S536" s="221" t="str">
        <f>INDEX('Policy Characteristics'!M:M,MATCH(PolicyLevers!$C536,'Policy Characteristics'!$C:$C,0))</f>
        <v>U.S. DOE, 2016, Industrial Energy Efficiency Potential Analysis, https://energy.gov/sites/prod/files/2017/04/f34/energy-savings-by-state-industrial-methodology.pdf</v>
      </c>
      <c r="T536" s="201" t="str">
        <f>INDEX('Policy Characteristics'!N:N,MATCH(PolicyLevers!$C536,'Policy Characteristics'!$C:$C,0))</f>
        <v>U.S. DOE, 2016, Industrial Energy Efficiency Potential Analysis, https://energy.gov/sites/prod/files/2017/04/f34/energy-savings-by-state-industrial-methodology.pdf</v>
      </c>
      <c r="U536" s="183">
        <f>INDEX('Policy Characteristics'!O:O,MATCH(PolicyLevers!$C536,'Policy Characteristics'!$C:$C,0))</f>
        <v>0</v>
      </c>
    </row>
    <row r="537" spans="1:21" s="191" customFormat="1" x14ac:dyDescent="0.25">
      <c r="A537" s="352" t="str">
        <f>INDEX('Policy Characteristics'!A:A,MATCH(PolicyLevers!$C537,'Policy Characteristics'!$C:$C,0))</f>
        <v>Industry</v>
      </c>
      <c r="B537" s="356" t="str">
        <f>INDEX('Policy Characteristics'!B:B,MATCH(PolicyLevers!$C537,'Policy Characteristics'!$C:$C,0))</f>
        <v>Industry Energy Efficiency Standards</v>
      </c>
      <c r="C537" s="191" t="str">
        <f t="shared" si="31"/>
        <v>Percentage Improvement in Eqpt Efficiency Standards above BAU</v>
      </c>
      <c r="D537" s="193" t="s">
        <v>2096</v>
      </c>
      <c r="E537" s="186" t="s">
        <v>810</v>
      </c>
      <c r="F537" s="183" t="s">
        <v>1833</v>
      </c>
      <c r="G537" s="186" t="s">
        <v>811</v>
      </c>
      <c r="H537" s="43">
        <v>1091</v>
      </c>
      <c r="I537" s="358" t="s">
        <v>332</v>
      </c>
      <c r="J537" s="191" t="str">
        <f>INDEX('Policy Characteristics'!D:D,MATCH(PolicyLevers!$C537,'Policy Characteristics'!$C:$C,0))</f>
        <v>Industry Energy Efficiency Standards</v>
      </c>
      <c r="K537" s="199" t="str">
        <f>INDEX('Policy Characteristics'!E:E,MATCH(PolicyLevers!$C537,'Policy Characteristics'!$C:$C,0))</f>
        <v>indst efficiency standards</v>
      </c>
      <c r="L537" s="199">
        <f>INDEX('Policy Characteristics'!F:F,MATCH(PolicyLevers!$C537,'Policy Characteristics'!$C:$C,0))</f>
        <v>0</v>
      </c>
      <c r="M537" s="199">
        <f>INDEX('Policy Characteristics'!G:G,MATCH(PolicyLevers!$C537,'Policy Characteristics'!$C:$C,0))</f>
        <v>0.25</v>
      </c>
      <c r="N537" s="199">
        <f>INDEX('Policy Characteristics'!H:H,MATCH(PolicyLevers!$C537,'Policy Characteristics'!$C:$C,0))</f>
        <v>0.01</v>
      </c>
      <c r="O537" s="201" t="str">
        <f>INDEX('Policy Characteristics'!I:I,MATCH(PolicyLevers!$C537,'Policy Characteristics'!$C:$C,0))</f>
        <v>% reduction in energy use</v>
      </c>
      <c r="P537" s="201" t="str">
        <f>INDEX('Policy Characteristics'!J:J,MATCH(PolicyLevers!$C537,'Policy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7" s="201" t="str">
        <f>INDEX('Policy Characteristics'!K:K,MATCH(PolicyLevers!$C537,'Policy Characteristics'!$C:$C,0))</f>
        <v>industry-ag-main.html#eff-stds</v>
      </c>
      <c r="R537" s="201" t="str">
        <f>INDEX('Policy Characteristics'!L:L,MATCH(PolicyLevers!$C537,'Policy Characteristics'!$C:$C,0))</f>
        <v>industry-energy-efficiency-standards.html</v>
      </c>
      <c r="S537" s="221" t="str">
        <f>INDEX('Policy Characteristics'!M:M,MATCH(PolicyLevers!$C537,'Policy Characteristics'!$C:$C,0))</f>
        <v>U.S. DOE, 2016, Industrial Energy Efficiency Potential Analysis, https://energy.gov/sites/prod/files/2017/04/f34/energy-savings-by-state-industrial-methodology.pdf</v>
      </c>
      <c r="T537" s="201" t="str">
        <f>INDEX('Policy Characteristics'!N:N,MATCH(PolicyLevers!$C537,'Policy Characteristics'!$C:$C,0))</f>
        <v>U.S. DOE, 2016, Industrial Energy Efficiency Potential Analysis, https://energy.gov/sites/prod/files/2017/04/f34/energy-savings-by-state-industrial-methodology.pdf</v>
      </c>
      <c r="U537" s="183">
        <f>INDEX('Policy Characteristics'!O:O,MATCH(PolicyLevers!$C537,'Policy Characteristics'!$C:$C,0))</f>
        <v>0</v>
      </c>
    </row>
    <row r="538" spans="1:21" s="191" customFormat="1" x14ac:dyDescent="0.25">
      <c r="A538" s="352" t="str">
        <f>INDEX('Policy Characteristics'!A:A,MATCH(PolicyLevers!$C538,'Policy Characteristics'!$C:$C,0))</f>
        <v>Industry</v>
      </c>
      <c r="B538" s="356" t="str">
        <f>INDEX('Policy Characteristics'!B:B,MATCH(PolicyLevers!$C538,'Policy Characteristics'!$C:$C,0))</f>
        <v>Industry Energy Efficiency Standards</v>
      </c>
      <c r="C538" s="191" t="str">
        <f t="shared" si="31"/>
        <v>Percentage Improvement in Eqpt Efficiency Standards above BAU</v>
      </c>
      <c r="D538" s="193" t="s">
        <v>2096</v>
      </c>
      <c r="E538" s="186" t="s">
        <v>812</v>
      </c>
      <c r="F538" s="183" t="s">
        <v>1833</v>
      </c>
      <c r="G538" s="186" t="s">
        <v>813</v>
      </c>
      <c r="H538" s="43">
        <v>1092</v>
      </c>
      <c r="I538" s="358" t="s">
        <v>310</v>
      </c>
      <c r="J538" s="191" t="str">
        <f>INDEX('Policy Characteristics'!D:D,MATCH(PolicyLevers!$C538,'Policy Characteristics'!$C:$C,0))</f>
        <v>Industry Energy Efficiency Standards</v>
      </c>
      <c r="K538" s="199" t="str">
        <f>INDEX('Policy Characteristics'!E:E,MATCH(PolicyLevers!$C538,'Policy Characteristics'!$C:$C,0))</f>
        <v>indst efficiency standards</v>
      </c>
      <c r="L538" s="199">
        <f>INDEX('Policy Characteristics'!F:F,MATCH(PolicyLevers!$C538,'Policy Characteristics'!$C:$C,0))</f>
        <v>0</v>
      </c>
      <c r="M538" s="199">
        <f>INDEX('Policy Characteristics'!G:G,MATCH(PolicyLevers!$C538,'Policy Characteristics'!$C:$C,0))</f>
        <v>0.25</v>
      </c>
      <c r="N538" s="199">
        <f>INDEX('Policy Characteristics'!H:H,MATCH(PolicyLevers!$C538,'Policy Characteristics'!$C:$C,0))</f>
        <v>0.01</v>
      </c>
      <c r="O538" s="201" t="str">
        <f>INDEX('Policy Characteristics'!I:I,MATCH(PolicyLevers!$C538,'Policy Characteristics'!$C:$C,0))</f>
        <v>% reduction in energy use</v>
      </c>
      <c r="P538" s="201" t="str">
        <f>INDEX('Policy Characteristics'!J:J,MATCH(PolicyLevers!$C538,'Policy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8" s="201" t="str">
        <f>INDEX('Policy Characteristics'!K:K,MATCH(PolicyLevers!$C538,'Policy Characteristics'!$C:$C,0))</f>
        <v>industry-ag-main.html#eff-stds</v>
      </c>
      <c r="R538" s="201" t="str">
        <f>INDEX('Policy Characteristics'!L:L,MATCH(PolicyLevers!$C538,'Policy Characteristics'!$C:$C,0))</f>
        <v>industry-energy-efficiency-standards.html</v>
      </c>
      <c r="S538" s="221" t="str">
        <f>INDEX('Policy Characteristics'!M:M,MATCH(PolicyLevers!$C538,'Policy Characteristics'!$C:$C,0))</f>
        <v>U.S. DOE, 2016, Industrial Energy Efficiency Potential Analysis, https://energy.gov/sites/prod/files/2017/04/f34/energy-savings-by-state-industrial-methodology.pdf</v>
      </c>
      <c r="T538" s="201" t="str">
        <f>INDEX('Policy Characteristics'!N:N,MATCH(PolicyLevers!$C538,'Policy Characteristics'!$C:$C,0))</f>
        <v>U.S. DOE, 2016, Industrial Energy Efficiency Potential Analysis, https://energy.gov/sites/prod/files/2017/04/f34/energy-savings-by-state-industrial-methodology.pdf</v>
      </c>
      <c r="U538" s="183">
        <f>INDEX('Policy Characteristics'!O:O,MATCH(PolicyLevers!$C538,'Policy Characteristics'!$C:$C,0))</f>
        <v>0</v>
      </c>
    </row>
    <row r="539" spans="1:21" s="191" customFormat="1" x14ac:dyDescent="0.25">
      <c r="A539" s="352" t="str">
        <f>INDEX('Policy Characteristics'!A:A,MATCH(PolicyLevers!$C539,'Policy Characteristics'!$C:$C,0))</f>
        <v>Industry</v>
      </c>
      <c r="B539" s="356" t="str">
        <f>INDEX('Policy Characteristics'!B:B,MATCH(PolicyLevers!$C539,'Policy Characteristics'!$C:$C,0))</f>
        <v>Industry Energy Efficiency Standards</v>
      </c>
      <c r="C539" s="191" t="str">
        <f t="shared" si="31"/>
        <v>Percentage Improvement in Eqpt Efficiency Standards above BAU</v>
      </c>
      <c r="D539" s="193" t="s">
        <v>2096</v>
      </c>
      <c r="E539" s="186" t="s">
        <v>814</v>
      </c>
      <c r="F539" s="183" t="s">
        <v>1833</v>
      </c>
      <c r="G539" s="186" t="s">
        <v>815</v>
      </c>
      <c r="H539" s="43">
        <v>1093</v>
      </c>
      <c r="I539" s="358" t="s">
        <v>332</v>
      </c>
      <c r="J539" s="191" t="str">
        <f>INDEX('Policy Characteristics'!D:D,MATCH(PolicyLevers!$C539,'Policy Characteristics'!$C:$C,0))</f>
        <v>Industry Energy Efficiency Standards</v>
      </c>
      <c r="K539" s="199" t="str">
        <f>INDEX('Policy Characteristics'!E:E,MATCH(PolicyLevers!$C539,'Policy Characteristics'!$C:$C,0))</f>
        <v>indst efficiency standards</v>
      </c>
      <c r="L539" s="199">
        <f>INDEX('Policy Characteristics'!F:F,MATCH(PolicyLevers!$C539,'Policy Characteristics'!$C:$C,0))</f>
        <v>0</v>
      </c>
      <c r="M539" s="199">
        <f>INDEX('Policy Characteristics'!G:G,MATCH(PolicyLevers!$C539,'Policy Characteristics'!$C:$C,0))</f>
        <v>0.25</v>
      </c>
      <c r="N539" s="199">
        <f>INDEX('Policy Characteristics'!H:H,MATCH(PolicyLevers!$C539,'Policy Characteristics'!$C:$C,0))</f>
        <v>0.01</v>
      </c>
      <c r="O539" s="201" t="str">
        <f>INDEX('Policy Characteristics'!I:I,MATCH(PolicyLevers!$C539,'Policy Characteristics'!$C:$C,0))</f>
        <v>% reduction in energy use</v>
      </c>
      <c r="P539" s="201" t="str">
        <f>INDEX('Policy Characteristics'!J:J,MATCH(PolicyLevers!$C539,'Policy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9" s="201" t="str">
        <f>INDEX('Policy Characteristics'!K:K,MATCH(PolicyLevers!$C539,'Policy Characteristics'!$C:$C,0))</f>
        <v>industry-ag-main.html#eff-stds</v>
      </c>
      <c r="R539" s="201" t="str">
        <f>INDEX('Policy Characteristics'!L:L,MATCH(PolicyLevers!$C539,'Policy Characteristics'!$C:$C,0))</f>
        <v>industry-energy-efficiency-standards.html</v>
      </c>
      <c r="S539" s="221" t="str">
        <f>INDEX('Policy Characteristics'!M:M,MATCH(PolicyLevers!$C539,'Policy Characteristics'!$C:$C,0))</f>
        <v>U.S. DOE, 2016, Industrial Energy Efficiency Potential Analysis, https://energy.gov/sites/prod/files/2017/04/f34/energy-savings-by-state-industrial-methodology.pdf</v>
      </c>
      <c r="T539" s="201" t="str">
        <f>INDEX('Policy Characteristics'!N:N,MATCH(PolicyLevers!$C539,'Policy Characteristics'!$C:$C,0))</f>
        <v>U.S. DOE, 2016, Industrial Energy Efficiency Potential Analysis, https://energy.gov/sites/prod/files/2017/04/f34/energy-savings-by-state-industrial-methodology.pdf</v>
      </c>
      <c r="U539" s="183">
        <f>INDEX('Policy Characteristics'!O:O,MATCH(PolicyLevers!$C539,'Policy Characteristics'!$C:$C,0))</f>
        <v>0</v>
      </c>
    </row>
    <row r="540" spans="1:21" s="191" customFormat="1" x14ac:dyDescent="0.25">
      <c r="A540" s="352" t="str">
        <f>INDEX('Policy Characteristics'!A:A,MATCH(PolicyLevers!$C540,'Policy Characteristics'!$C:$C,0))</f>
        <v>Industry</v>
      </c>
      <c r="B540" s="356" t="str">
        <f>INDEX('Policy Characteristics'!B:B,MATCH(PolicyLevers!$C540,'Policy Characteristics'!$C:$C,0))</f>
        <v>Industry Energy Efficiency Standards</v>
      </c>
      <c r="C540" s="191" t="str">
        <f t="shared" si="31"/>
        <v>Percentage Improvement in Eqpt Efficiency Standards above BAU</v>
      </c>
      <c r="D540" s="193" t="s">
        <v>2096</v>
      </c>
      <c r="E540" s="186" t="s">
        <v>816</v>
      </c>
      <c r="F540" s="183" t="s">
        <v>1833</v>
      </c>
      <c r="G540" s="186" t="s">
        <v>817</v>
      </c>
      <c r="H540" s="43">
        <v>1094</v>
      </c>
      <c r="I540" s="358" t="s">
        <v>332</v>
      </c>
      <c r="J540" s="191" t="str">
        <f>INDEX('Policy Characteristics'!D:D,MATCH(PolicyLevers!$C540,'Policy Characteristics'!$C:$C,0))</f>
        <v>Industry Energy Efficiency Standards</v>
      </c>
      <c r="K540" s="199" t="str">
        <f>INDEX('Policy Characteristics'!E:E,MATCH(PolicyLevers!$C540,'Policy Characteristics'!$C:$C,0))</f>
        <v>indst efficiency standards</v>
      </c>
      <c r="L540" s="199">
        <f>INDEX('Policy Characteristics'!F:F,MATCH(PolicyLevers!$C540,'Policy Characteristics'!$C:$C,0))</f>
        <v>0</v>
      </c>
      <c r="M540" s="199">
        <f>INDEX('Policy Characteristics'!G:G,MATCH(PolicyLevers!$C540,'Policy Characteristics'!$C:$C,0))</f>
        <v>0.25</v>
      </c>
      <c r="N540" s="199">
        <f>INDEX('Policy Characteristics'!H:H,MATCH(PolicyLevers!$C540,'Policy Characteristics'!$C:$C,0))</f>
        <v>0.01</v>
      </c>
      <c r="O540" s="201" t="str">
        <f>INDEX('Policy Characteristics'!I:I,MATCH(PolicyLevers!$C540,'Policy Characteristics'!$C:$C,0))</f>
        <v>% reduction in energy use</v>
      </c>
      <c r="P540" s="201" t="str">
        <f>INDEX('Policy Characteristics'!J:J,MATCH(PolicyLevers!$C540,'Policy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0" s="201" t="str">
        <f>INDEX('Policy Characteristics'!K:K,MATCH(PolicyLevers!$C540,'Policy Characteristics'!$C:$C,0))</f>
        <v>industry-ag-main.html#eff-stds</v>
      </c>
      <c r="R540" s="201" t="str">
        <f>INDEX('Policy Characteristics'!L:L,MATCH(PolicyLevers!$C540,'Policy Characteristics'!$C:$C,0))</f>
        <v>industry-energy-efficiency-standards.html</v>
      </c>
      <c r="S540" s="221" t="str">
        <f>INDEX('Policy Characteristics'!M:M,MATCH(PolicyLevers!$C540,'Policy Characteristics'!$C:$C,0))</f>
        <v>U.S. DOE, 2016, Industrial Energy Efficiency Potential Analysis, https://energy.gov/sites/prod/files/2017/04/f34/energy-savings-by-state-industrial-methodology.pdf</v>
      </c>
      <c r="T540" s="201" t="str">
        <f>INDEX('Policy Characteristics'!N:N,MATCH(PolicyLevers!$C540,'Policy Characteristics'!$C:$C,0))</f>
        <v>U.S. DOE, 2016, Industrial Energy Efficiency Potential Analysis, https://energy.gov/sites/prod/files/2017/04/f34/energy-savings-by-state-industrial-methodology.pdf</v>
      </c>
      <c r="U540" s="183">
        <f>INDEX('Policy Characteristics'!O:O,MATCH(PolicyLevers!$C540,'Policy Characteristics'!$C:$C,0))</f>
        <v>0</v>
      </c>
    </row>
    <row r="541" spans="1:21" s="191" customFormat="1" x14ac:dyDescent="0.25">
      <c r="A541" s="352" t="str">
        <f>INDEX('Policy Characteristics'!A:A,MATCH(PolicyLevers!$C541,'Policy Characteristics'!$C:$C,0))</f>
        <v>Industry</v>
      </c>
      <c r="B541" s="356" t="str">
        <f>INDEX('Policy Characteristics'!B:B,MATCH(PolicyLevers!$C541,'Policy Characteristics'!$C:$C,0))</f>
        <v>Industry Energy Efficiency Standards</v>
      </c>
      <c r="C541" s="191" t="str">
        <f t="shared" si="31"/>
        <v>Percentage Improvement in Eqpt Efficiency Standards above BAU</v>
      </c>
      <c r="D541" s="193" t="s">
        <v>2096</v>
      </c>
      <c r="E541" s="186" t="s">
        <v>818</v>
      </c>
      <c r="F541" s="183" t="s">
        <v>1833</v>
      </c>
      <c r="G541" s="186" t="s">
        <v>819</v>
      </c>
      <c r="H541" s="43">
        <v>1095</v>
      </c>
      <c r="I541" s="358" t="s">
        <v>310</v>
      </c>
      <c r="J541" s="191" t="str">
        <f>INDEX('Policy Characteristics'!D:D,MATCH(PolicyLevers!$C541,'Policy Characteristics'!$C:$C,0))</f>
        <v>Industry Energy Efficiency Standards</v>
      </c>
      <c r="K541" s="199" t="str">
        <f>INDEX('Policy Characteristics'!E:E,MATCH(PolicyLevers!$C541,'Policy Characteristics'!$C:$C,0))</f>
        <v>indst efficiency standards</v>
      </c>
      <c r="L541" s="199">
        <f>INDEX('Policy Characteristics'!F:F,MATCH(PolicyLevers!$C541,'Policy Characteristics'!$C:$C,0))</f>
        <v>0</v>
      </c>
      <c r="M541" s="199">
        <f>INDEX('Policy Characteristics'!G:G,MATCH(PolicyLevers!$C541,'Policy Characteristics'!$C:$C,0))</f>
        <v>0.25</v>
      </c>
      <c r="N541" s="199">
        <f>INDEX('Policy Characteristics'!H:H,MATCH(PolicyLevers!$C541,'Policy Characteristics'!$C:$C,0))</f>
        <v>0.01</v>
      </c>
      <c r="O541" s="201" t="str">
        <f>INDEX('Policy Characteristics'!I:I,MATCH(PolicyLevers!$C541,'Policy Characteristics'!$C:$C,0))</f>
        <v>% reduction in energy use</v>
      </c>
      <c r="P541" s="201" t="str">
        <f>INDEX('Policy Characteristics'!J:J,MATCH(PolicyLevers!$C541,'Policy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1" s="201" t="str">
        <f>INDEX('Policy Characteristics'!K:K,MATCH(PolicyLevers!$C541,'Policy Characteristics'!$C:$C,0))</f>
        <v>industry-ag-main.html#eff-stds</v>
      </c>
      <c r="R541" s="201" t="str">
        <f>INDEX('Policy Characteristics'!L:L,MATCH(PolicyLevers!$C541,'Policy Characteristics'!$C:$C,0))</f>
        <v>industry-energy-efficiency-standards.html</v>
      </c>
      <c r="S541" s="221" t="str">
        <f>INDEX('Policy Characteristics'!M:M,MATCH(PolicyLevers!$C541,'Policy Characteristics'!$C:$C,0))</f>
        <v>U.S. DOE, 2016, Industrial Energy Efficiency Potential Analysis, https://energy.gov/sites/prod/files/2017/04/f34/energy-savings-by-state-industrial-methodology.pdf</v>
      </c>
      <c r="T541" s="201" t="str">
        <f>INDEX('Policy Characteristics'!N:N,MATCH(PolicyLevers!$C541,'Policy Characteristics'!$C:$C,0))</f>
        <v>U.S. DOE, 2016, Industrial Energy Efficiency Potential Analysis, https://energy.gov/sites/prod/files/2017/04/f34/energy-savings-by-state-industrial-methodology.pdf</v>
      </c>
      <c r="U541" s="183">
        <f>INDEX('Policy Characteristics'!O:O,MATCH(PolicyLevers!$C541,'Policy Characteristics'!$C:$C,0))</f>
        <v>0</v>
      </c>
    </row>
    <row r="542" spans="1:21" s="191" customFormat="1" x14ac:dyDescent="0.25">
      <c r="A542" s="352" t="str">
        <f>INDEX('Policy Characteristics'!A:A,MATCH(PolicyLevers!$C542,'Policy Characteristics'!$C:$C,0))</f>
        <v>Industry</v>
      </c>
      <c r="B542" s="356" t="str">
        <f>INDEX('Policy Characteristics'!B:B,MATCH(PolicyLevers!$C542,'Policy Characteristics'!$C:$C,0))</f>
        <v>Industry Energy Efficiency Standards</v>
      </c>
      <c r="C542" s="191" t="str">
        <f t="shared" si="31"/>
        <v>Percentage Improvement in Eqpt Efficiency Standards above BAU</v>
      </c>
      <c r="D542" s="193" t="s">
        <v>2096</v>
      </c>
      <c r="E542" s="186" t="s">
        <v>820</v>
      </c>
      <c r="F542" s="183" t="s">
        <v>1833</v>
      </c>
      <c r="G542" s="186" t="s">
        <v>821</v>
      </c>
      <c r="H542" s="43">
        <v>1096</v>
      </c>
      <c r="I542" s="358" t="s">
        <v>310</v>
      </c>
      <c r="J542" s="191" t="str">
        <f>INDEX('Policy Characteristics'!D:D,MATCH(PolicyLevers!$C542,'Policy Characteristics'!$C:$C,0))</f>
        <v>Industry Energy Efficiency Standards</v>
      </c>
      <c r="K542" s="199" t="str">
        <f>INDEX('Policy Characteristics'!E:E,MATCH(PolicyLevers!$C542,'Policy Characteristics'!$C:$C,0))</f>
        <v>indst efficiency standards</v>
      </c>
      <c r="L542" s="199">
        <f>INDEX('Policy Characteristics'!F:F,MATCH(PolicyLevers!$C542,'Policy Characteristics'!$C:$C,0))</f>
        <v>0</v>
      </c>
      <c r="M542" s="199">
        <f>INDEX('Policy Characteristics'!G:G,MATCH(PolicyLevers!$C542,'Policy Characteristics'!$C:$C,0))</f>
        <v>0.25</v>
      </c>
      <c r="N542" s="199">
        <f>INDEX('Policy Characteristics'!H:H,MATCH(PolicyLevers!$C542,'Policy Characteristics'!$C:$C,0))</f>
        <v>0.01</v>
      </c>
      <c r="O542" s="201" t="str">
        <f>INDEX('Policy Characteristics'!I:I,MATCH(PolicyLevers!$C542,'Policy Characteristics'!$C:$C,0))</f>
        <v>% reduction in energy use</v>
      </c>
      <c r="P542" s="201" t="str">
        <f>INDEX('Policy Characteristics'!J:J,MATCH(PolicyLevers!$C542,'Policy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2" s="201" t="str">
        <f>INDEX('Policy Characteristics'!K:K,MATCH(PolicyLevers!$C542,'Policy Characteristics'!$C:$C,0))</f>
        <v>industry-ag-main.html#eff-stds</v>
      </c>
      <c r="R542" s="201" t="str">
        <f>INDEX('Policy Characteristics'!L:L,MATCH(PolicyLevers!$C542,'Policy Characteristics'!$C:$C,0))</f>
        <v>industry-energy-efficiency-standards.html</v>
      </c>
      <c r="S542" s="221" t="str">
        <f>INDEX('Policy Characteristics'!M:M,MATCH(PolicyLevers!$C542,'Policy Characteristics'!$C:$C,0))</f>
        <v>U.S. DOE, 2016, Industrial Energy Efficiency Potential Analysis, https://energy.gov/sites/prod/files/2017/04/f34/energy-savings-by-state-industrial-methodology.pdf</v>
      </c>
      <c r="T542" s="201" t="str">
        <f>INDEX('Policy Characteristics'!N:N,MATCH(PolicyLevers!$C542,'Policy Characteristics'!$C:$C,0))</f>
        <v>U.S. DOE, 2016, Industrial Energy Efficiency Potential Analysis, https://energy.gov/sites/prod/files/2017/04/f34/energy-savings-by-state-industrial-methodology.pdf</v>
      </c>
      <c r="U542" s="183">
        <f>INDEX('Policy Characteristics'!O:O,MATCH(PolicyLevers!$C542,'Policy Characteristics'!$C:$C,0))</f>
        <v>0</v>
      </c>
    </row>
    <row r="543" spans="1:21" s="191" customFormat="1" x14ac:dyDescent="0.25">
      <c r="A543" s="352" t="str">
        <f>INDEX('Policy Characteristics'!A:A,MATCH(PolicyLevers!$C543,'Policy Characteristics'!$C:$C,0))</f>
        <v>Industry</v>
      </c>
      <c r="B543" s="356" t="str">
        <f>INDEX('Policy Characteristics'!B:B,MATCH(PolicyLevers!$C543,'Policy Characteristics'!$C:$C,0))</f>
        <v>Industry Energy Efficiency Standards</v>
      </c>
      <c r="C543" s="191" t="str">
        <f t="shared" si="31"/>
        <v>Percentage Improvement in Eqpt Efficiency Standards above BAU</v>
      </c>
      <c r="D543" s="193" t="s">
        <v>2096</v>
      </c>
      <c r="E543" s="186" t="s">
        <v>822</v>
      </c>
      <c r="F543" s="183" t="s">
        <v>1833</v>
      </c>
      <c r="G543" s="186" t="s">
        <v>823</v>
      </c>
      <c r="H543" s="43">
        <v>1097</v>
      </c>
      <c r="I543" s="358" t="s">
        <v>332</v>
      </c>
      <c r="J543" s="191" t="str">
        <f>INDEX('Policy Characteristics'!D:D,MATCH(PolicyLevers!$C543,'Policy Characteristics'!$C:$C,0))</f>
        <v>Industry Energy Efficiency Standards</v>
      </c>
      <c r="K543" s="199" t="str">
        <f>INDEX('Policy Characteristics'!E:E,MATCH(PolicyLevers!$C543,'Policy Characteristics'!$C:$C,0))</f>
        <v>indst efficiency standards</v>
      </c>
      <c r="L543" s="199">
        <f>INDEX('Policy Characteristics'!F:F,MATCH(PolicyLevers!$C543,'Policy Characteristics'!$C:$C,0))</f>
        <v>0</v>
      </c>
      <c r="M543" s="199">
        <f>INDEX('Policy Characteristics'!G:G,MATCH(PolicyLevers!$C543,'Policy Characteristics'!$C:$C,0))</f>
        <v>0.25</v>
      </c>
      <c r="N543" s="199">
        <f>INDEX('Policy Characteristics'!H:H,MATCH(PolicyLevers!$C543,'Policy Characteristics'!$C:$C,0))</f>
        <v>0.01</v>
      </c>
      <c r="O543" s="201" t="str">
        <f>INDEX('Policy Characteristics'!I:I,MATCH(PolicyLevers!$C543,'Policy Characteristics'!$C:$C,0))</f>
        <v>% reduction in energy use</v>
      </c>
      <c r="P543" s="201" t="str">
        <f>INDEX('Policy Characteristics'!J:J,MATCH(PolicyLevers!$C543,'Policy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3" s="201" t="str">
        <f>INDEX('Policy Characteristics'!K:K,MATCH(PolicyLevers!$C543,'Policy Characteristics'!$C:$C,0))</f>
        <v>industry-ag-main.html#eff-stds</v>
      </c>
      <c r="R543" s="201" t="str">
        <f>INDEX('Policy Characteristics'!L:L,MATCH(PolicyLevers!$C543,'Policy Characteristics'!$C:$C,0))</f>
        <v>industry-energy-efficiency-standards.html</v>
      </c>
      <c r="S543" s="221" t="str">
        <f>INDEX('Policy Characteristics'!M:M,MATCH(PolicyLevers!$C543,'Policy Characteristics'!$C:$C,0))</f>
        <v>U.S. DOE, 2016, Industrial Energy Efficiency Potential Analysis, https://energy.gov/sites/prod/files/2017/04/f34/energy-savings-by-state-industrial-methodology.pdf</v>
      </c>
      <c r="T543" s="201" t="str">
        <f>INDEX('Policy Characteristics'!N:N,MATCH(PolicyLevers!$C543,'Policy Characteristics'!$C:$C,0))</f>
        <v>U.S. DOE, 2016, Industrial Energy Efficiency Potential Analysis, https://energy.gov/sites/prod/files/2017/04/f34/energy-savings-by-state-industrial-methodology.pdf</v>
      </c>
      <c r="U543" s="183">
        <f>INDEX('Policy Characteristics'!O:O,MATCH(PolicyLevers!$C543,'Policy Characteristics'!$C:$C,0))</f>
        <v>0</v>
      </c>
    </row>
    <row r="544" spans="1:21" s="191" customFormat="1" x14ac:dyDescent="0.25">
      <c r="A544" s="352" t="str">
        <f>INDEX('Policy Characteristics'!A:A,MATCH(PolicyLevers!$C544,'Policy Characteristics'!$C:$C,0))</f>
        <v>Industry</v>
      </c>
      <c r="B544" s="356" t="str">
        <f>INDEX('Policy Characteristics'!B:B,MATCH(PolicyLevers!$C544,'Policy Characteristics'!$C:$C,0))</f>
        <v>Industry Energy Efficiency Standards</v>
      </c>
      <c r="C544" s="191" t="str">
        <f t="shared" si="31"/>
        <v>Percentage Improvement in Eqpt Efficiency Standards above BAU</v>
      </c>
      <c r="D544" s="193" t="s">
        <v>2095</v>
      </c>
      <c r="E544" s="186" t="s">
        <v>799</v>
      </c>
      <c r="F544" s="183" t="s">
        <v>2143</v>
      </c>
      <c r="G544" s="186" t="s">
        <v>800</v>
      </c>
      <c r="H544" s="43">
        <v>1098</v>
      </c>
      <c r="I544" s="358" t="s">
        <v>310</v>
      </c>
      <c r="J544" s="191" t="str">
        <f>INDEX('Policy Characteristics'!D:D,MATCH(PolicyLevers!$C544,'Policy Characteristics'!$C:$C,0))</f>
        <v>Industry Energy Efficiency Standards</v>
      </c>
      <c r="K544" s="199" t="str">
        <f>INDEX('Policy Characteristics'!E:E,MATCH(PolicyLevers!$C544,'Policy Characteristics'!$C:$C,0))</f>
        <v>indst efficiency standards</v>
      </c>
      <c r="L544" s="199">
        <f>INDEX('Policy Characteristics'!F:F,MATCH(PolicyLevers!$C544,'Policy Characteristics'!$C:$C,0))</f>
        <v>0</v>
      </c>
      <c r="M544" s="199">
        <f>INDEX('Policy Characteristics'!G:G,MATCH(PolicyLevers!$C544,'Policy Characteristics'!$C:$C,0))</f>
        <v>0.25</v>
      </c>
      <c r="N544" s="199">
        <f>INDEX('Policy Characteristics'!H:H,MATCH(PolicyLevers!$C544,'Policy Characteristics'!$C:$C,0))</f>
        <v>0.01</v>
      </c>
      <c r="O544" s="201" t="str">
        <f>INDEX('Policy Characteristics'!I:I,MATCH(PolicyLevers!$C544,'Policy Characteristics'!$C:$C,0))</f>
        <v>% reduction in energy use</v>
      </c>
      <c r="P544" s="201" t="str">
        <f>INDEX('Policy Characteristics'!J:J,MATCH(PolicyLevers!$C544,'Policy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4" s="201" t="str">
        <f>INDEX('Policy Characteristics'!K:K,MATCH(PolicyLevers!$C544,'Policy Characteristics'!$C:$C,0))</f>
        <v>industry-ag-main.html#eff-stds</v>
      </c>
      <c r="R544" s="201" t="str">
        <f>INDEX('Policy Characteristics'!L:L,MATCH(PolicyLevers!$C544,'Policy Characteristics'!$C:$C,0))</f>
        <v>industry-energy-efficiency-standards.html</v>
      </c>
      <c r="S544" s="221" t="str">
        <f>INDEX('Policy Characteristics'!M:M,MATCH(PolicyLevers!$C544,'Policy Characteristics'!$C:$C,0))</f>
        <v>U.S. DOE, 2016, Industrial Energy Efficiency Potential Analysis, https://energy.gov/sites/prod/files/2017/04/f34/energy-savings-by-state-industrial-methodology.pdf</v>
      </c>
      <c r="T544" s="201" t="str">
        <f>INDEX('Policy Characteristics'!N:N,MATCH(PolicyLevers!$C544,'Policy Characteristics'!$C:$C,0))</f>
        <v>U.S. DOE, 2016, Industrial Energy Efficiency Potential Analysis, https://energy.gov/sites/prod/files/2017/04/f34/energy-savings-by-state-industrial-methodology.pdf</v>
      </c>
      <c r="U544" s="183">
        <f>INDEX('Policy Characteristics'!O:O,MATCH(PolicyLevers!$C544,'Policy Characteristics'!$C:$C,0))</f>
        <v>0</v>
      </c>
    </row>
    <row r="545" spans="1:21" s="191" customFormat="1" x14ac:dyDescent="0.25">
      <c r="A545" s="352" t="str">
        <f>INDEX('Policy Characteristics'!A:A,MATCH(PolicyLevers!$C545,'Policy Characteristics'!$C:$C,0))</f>
        <v>Industry</v>
      </c>
      <c r="B545" s="356" t="str">
        <f>INDEX('Policy Characteristics'!B:B,MATCH(PolicyLevers!$C545,'Policy Characteristics'!$C:$C,0))</f>
        <v>Industry Energy Efficiency Standards</v>
      </c>
      <c r="C545" s="191" t="str">
        <f t="shared" si="31"/>
        <v>Percentage Improvement in Eqpt Efficiency Standards above BAU</v>
      </c>
      <c r="D545" s="193" t="s">
        <v>2095</v>
      </c>
      <c r="E545" s="186" t="s">
        <v>806</v>
      </c>
      <c r="F545" s="183" t="s">
        <v>2143</v>
      </c>
      <c r="G545" s="186" t="s">
        <v>807</v>
      </c>
      <c r="H545" s="43">
        <v>1099</v>
      </c>
      <c r="I545" s="358" t="s">
        <v>310</v>
      </c>
      <c r="J545" s="191" t="str">
        <f>INDEX('Policy Characteristics'!D:D,MATCH(PolicyLevers!$C545,'Policy Characteristics'!$C:$C,0))</f>
        <v>Industry Energy Efficiency Standards</v>
      </c>
      <c r="K545" s="199" t="str">
        <f>INDEX('Policy Characteristics'!E:E,MATCH(PolicyLevers!$C545,'Policy Characteristics'!$C:$C,0))</f>
        <v>indst efficiency standards</v>
      </c>
      <c r="L545" s="199">
        <f>INDEX('Policy Characteristics'!F:F,MATCH(PolicyLevers!$C545,'Policy Characteristics'!$C:$C,0))</f>
        <v>0</v>
      </c>
      <c r="M545" s="199">
        <f>INDEX('Policy Characteristics'!G:G,MATCH(PolicyLevers!$C545,'Policy Characteristics'!$C:$C,0))</f>
        <v>0.25</v>
      </c>
      <c r="N545" s="199">
        <f>INDEX('Policy Characteristics'!H:H,MATCH(PolicyLevers!$C545,'Policy Characteristics'!$C:$C,0))</f>
        <v>0.01</v>
      </c>
      <c r="O545" s="201" t="str">
        <f>INDEX('Policy Characteristics'!I:I,MATCH(PolicyLevers!$C545,'Policy Characteristics'!$C:$C,0))</f>
        <v>% reduction in energy use</v>
      </c>
      <c r="P545" s="201" t="str">
        <f>INDEX('Policy Characteristics'!J:J,MATCH(PolicyLevers!$C545,'Policy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5" s="201" t="str">
        <f>INDEX('Policy Characteristics'!K:K,MATCH(PolicyLevers!$C545,'Policy Characteristics'!$C:$C,0))</f>
        <v>industry-ag-main.html#eff-stds</v>
      </c>
      <c r="R545" s="201" t="str">
        <f>INDEX('Policy Characteristics'!L:L,MATCH(PolicyLevers!$C545,'Policy Characteristics'!$C:$C,0))</f>
        <v>industry-energy-efficiency-standards.html</v>
      </c>
      <c r="S545" s="221" t="str">
        <f>INDEX('Policy Characteristics'!M:M,MATCH(PolicyLevers!$C545,'Policy Characteristics'!$C:$C,0))</f>
        <v>U.S. DOE, 2016, Industrial Energy Efficiency Potential Analysis, https://energy.gov/sites/prod/files/2017/04/f34/energy-savings-by-state-industrial-methodology.pdf</v>
      </c>
      <c r="T545" s="201" t="str">
        <f>INDEX('Policy Characteristics'!N:N,MATCH(PolicyLevers!$C545,'Policy Characteristics'!$C:$C,0))</f>
        <v>U.S. DOE, 2016, Industrial Energy Efficiency Potential Analysis, https://energy.gov/sites/prod/files/2017/04/f34/energy-savings-by-state-industrial-methodology.pdf</v>
      </c>
      <c r="U545" s="183">
        <f>INDEX('Policy Characteristics'!O:O,MATCH(PolicyLevers!$C545,'Policy Characteristics'!$C:$C,0))</f>
        <v>0</v>
      </c>
    </row>
    <row r="546" spans="1:21" s="191" customFormat="1" x14ac:dyDescent="0.25">
      <c r="A546" s="352" t="str">
        <f>INDEX('Policy Characteristics'!A:A,MATCH(PolicyLevers!$C546,'Policy Characteristics'!$C:$C,0))</f>
        <v>Industry</v>
      </c>
      <c r="B546" s="356" t="str">
        <f>INDEX('Policy Characteristics'!B:B,MATCH(PolicyLevers!$C546,'Policy Characteristics'!$C:$C,0))</f>
        <v>Industry Energy Efficiency Standards</v>
      </c>
      <c r="C546" s="191" t="str">
        <f t="shared" si="31"/>
        <v>Percentage Improvement in Eqpt Efficiency Standards above BAU</v>
      </c>
      <c r="D546" s="193" t="s">
        <v>2095</v>
      </c>
      <c r="E546" s="186" t="s">
        <v>808</v>
      </c>
      <c r="F546" s="183" t="s">
        <v>2143</v>
      </c>
      <c r="G546" s="186" t="s">
        <v>809</v>
      </c>
      <c r="H546" s="43">
        <v>1100</v>
      </c>
      <c r="I546" s="358" t="s">
        <v>310</v>
      </c>
      <c r="J546" s="191" t="str">
        <f>INDEX('Policy Characteristics'!D:D,MATCH(PolicyLevers!$C546,'Policy Characteristics'!$C:$C,0))</f>
        <v>Industry Energy Efficiency Standards</v>
      </c>
      <c r="K546" s="199" t="str">
        <f>INDEX('Policy Characteristics'!E:E,MATCH(PolicyLevers!$C546,'Policy Characteristics'!$C:$C,0))</f>
        <v>indst efficiency standards</v>
      </c>
      <c r="L546" s="199">
        <f>INDEX('Policy Characteristics'!F:F,MATCH(PolicyLevers!$C546,'Policy Characteristics'!$C:$C,0))</f>
        <v>0</v>
      </c>
      <c r="M546" s="199">
        <f>INDEX('Policy Characteristics'!G:G,MATCH(PolicyLevers!$C546,'Policy Characteristics'!$C:$C,0))</f>
        <v>0.25</v>
      </c>
      <c r="N546" s="199">
        <f>INDEX('Policy Characteristics'!H:H,MATCH(PolicyLevers!$C546,'Policy Characteristics'!$C:$C,0))</f>
        <v>0.01</v>
      </c>
      <c r="O546" s="201" t="str">
        <f>INDEX('Policy Characteristics'!I:I,MATCH(PolicyLevers!$C546,'Policy Characteristics'!$C:$C,0))</f>
        <v>% reduction in energy use</v>
      </c>
      <c r="P546" s="201" t="str">
        <f>INDEX('Policy Characteristics'!J:J,MATCH(PolicyLevers!$C546,'Policy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6" s="201" t="str">
        <f>INDEX('Policy Characteristics'!K:K,MATCH(PolicyLevers!$C546,'Policy Characteristics'!$C:$C,0))</f>
        <v>industry-ag-main.html#eff-stds</v>
      </c>
      <c r="R546" s="201" t="str">
        <f>INDEX('Policy Characteristics'!L:L,MATCH(PolicyLevers!$C546,'Policy Characteristics'!$C:$C,0))</f>
        <v>industry-energy-efficiency-standards.html</v>
      </c>
      <c r="S546" s="221" t="str">
        <f>INDEX('Policy Characteristics'!M:M,MATCH(PolicyLevers!$C546,'Policy Characteristics'!$C:$C,0))</f>
        <v>U.S. DOE, 2016, Industrial Energy Efficiency Potential Analysis, https://energy.gov/sites/prod/files/2017/04/f34/energy-savings-by-state-industrial-methodology.pdf</v>
      </c>
      <c r="T546" s="201" t="str">
        <f>INDEX('Policy Characteristics'!N:N,MATCH(PolicyLevers!$C546,'Policy Characteristics'!$C:$C,0))</f>
        <v>U.S. DOE, 2016, Industrial Energy Efficiency Potential Analysis, https://energy.gov/sites/prod/files/2017/04/f34/energy-savings-by-state-industrial-methodology.pdf</v>
      </c>
      <c r="U546" s="183">
        <f>INDEX('Policy Characteristics'!O:O,MATCH(PolicyLevers!$C546,'Policy Characteristics'!$C:$C,0))</f>
        <v>0</v>
      </c>
    </row>
    <row r="547" spans="1:21" s="191" customFormat="1" x14ac:dyDescent="0.25">
      <c r="A547" s="352" t="str">
        <f>INDEX('Policy Characteristics'!A:A,MATCH(PolicyLevers!$C547,'Policy Characteristics'!$C:$C,0))</f>
        <v>Industry</v>
      </c>
      <c r="B547" s="356" t="str">
        <f>INDEX('Policy Characteristics'!B:B,MATCH(PolicyLevers!$C547,'Policy Characteristics'!$C:$C,0))</f>
        <v>Industry Energy Efficiency Standards</v>
      </c>
      <c r="C547" s="191" t="str">
        <f t="shared" si="31"/>
        <v>Percentage Improvement in Eqpt Efficiency Standards above BAU</v>
      </c>
      <c r="D547" s="193" t="s">
        <v>2095</v>
      </c>
      <c r="E547" s="186" t="s">
        <v>810</v>
      </c>
      <c r="F547" s="183" t="s">
        <v>2143</v>
      </c>
      <c r="G547" s="186" t="s">
        <v>811</v>
      </c>
      <c r="H547" s="43">
        <v>1101</v>
      </c>
      <c r="I547" s="358" t="s">
        <v>332</v>
      </c>
      <c r="J547" s="191" t="str">
        <f>INDEX('Policy Characteristics'!D:D,MATCH(PolicyLevers!$C547,'Policy Characteristics'!$C:$C,0))</f>
        <v>Industry Energy Efficiency Standards</v>
      </c>
      <c r="K547" s="199" t="str">
        <f>INDEX('Policy Characteristics'!E:E,MATCH(PolicyLevers!$C547,'Policy Characteristics'!$C:$C,0))</f>
        <v>indst efficiency standards</v>
      </c>
      <c r="L547" s="199">
        <f>INDEX('Policy Characteristics'!F:F,MATCH(PolicyLevers!$C547,'Policy Characteristics'!$C:$C,0))</f>
        <v>0</v>
      </c>
      <c r="M547" s="199">
        <f>INDEX('Policy Characteristics'!G:G,MATCH(PolicyLevers!$C547,'Policy Characteristics'!$C:$C,0))</f>
        <v>0.25</v>
      </c>
      <c r="N547" s="199">
        <f>INDEX('Policy Characteristics'!H:H,MATCH(PolicyLevers!$C547,'Policy Characteristics'!$C:$C,0))</f>
        <v>0.01</v>
      </c>
      <c r="O547" s="201" t="str">
        <f>INDEX('Policy Characteristics'!I:I,MATCH(PolicyLevers!$C547,'Policy Characteristics'!$C:$C,0))</f>
        <v>% reduction in energy use</v>
      </c>
      <c r="P547" s="201" t="str">
        <f>INDEX('Policy Characteristics'!J:J,MATCH(PolicyLevers!$C547,'Policy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7" s="201" t="str">
        <f>INDEX('Policy Characteristics'!K:K,MATCH(PolicyLevers!$C547,'Policy Characteristics'!$C:$C,0))</f>
        <v>industry-ag-main.html#eff-stds</v>
      </c>
      <c r="R547" s="201" t="str">
        <f>INDEX('Policy Characteristics'!L:L,MATCH(PolicyLevers!$C547,'Policy Characteristics'!$C:$C,0))</f>
        <v>industry-energy-efficiency-standards.html</v>
      </c>
      <c r="S547" s="221" t="str">
        <f>INDEX('Policy Characteristics'!M:M,MATCH(PolicyLevers!$C547,'Policy Characteristics'!$C:$C,0))</f>
        <v>U.S. DOE, 2016, Industrial Energy Efficiency Potential Analysis, https://energy.gov/sites/prod/files/2017/04/f34/energy-savings-by-state-industrial-methodology.pdf</v>
      </c>
      <c r="T547" s="201" t="str">
        <f>INDEX('Policy Characteristics'!N:N,MATCH(PolicyLevers!$C547,'Policy Characteristics'!$C:$C,0))</f>
        <v>U.S. DOE, 2016, Industrial Energy Efficiency Potential Analysis, https://energy.gov/sites/prod/files/2017/04/f34/energy-savings-by-state-industrial-methodology.pdf</v>
      </c>
      <c r="U547" s="183">
        <f>INDEX('Policy Characteristics'!O:O,MATCH(PolicyLevers!$C547,'Policy Characteristics'!$C:$C,0))</f>
        <v>0</v>
      </c>
    </row>
    <row r="548" spans="1:21" s="191" customFormat="1" x14ac:dyDescent="0.25">
      <c r="A548" s="352" t="str">
        <f>INDEX('Policy Characteristics'!A:A,MATCH(PolicyLevers!$C548,'Policy Characteristics'!$C:$C,0))</f>
        <v>Industry</v>
      </c>
      <c r="B548" s="356" t="str">
        <f>INDEX('Policy Characteristics'!B:B,MATCH(PolicyLevers!$C548,'Policy Characteristics'!$C:$C,0))</f>
        <v>Industry Energy Efficiency Standards</v>
      </c>
      <c r="C548" s="191" t="str">
        <f t="shared" si="31"/>
        <v>Percentage Improvement in Eqpt Efficiency Standards above BAU</v>
      </c>
      <c r="D548" s="193" t="s">
        <v>2095</v>
      </c>
      <c r="E548" s="186" t="s">
        <v>812</v>
      </c>
      <c r="F548" s="183" t="s">
        <v>2143</v>
      </c>
      <c r="G548" s="186" t="s">
        <v>813</v>
      </c>
      <c r="H548" s="43">
        <v>1102</v>
      </c>
      <c r="I548" s="358" t="s">
        <v>310</v>
      </c>
      <c r="J548" s="191" t="str">
        <f>INDEX('Policy Characteristics'!D:D,MATCH(PolicyLevers!$C548,'Policy Characteristics'!$C:$C,0))</f>
        <v>Industry Energy Efficiency Standards</v>
      </c>
      <c r="K548" s="199" t="str">
        <f>INDEX('Policy Characteristics'!E:E,MATCH(PolicyLevers!$C548,'Policy Characteristics'!$C:$C,0))</f>
        <v>indst efficiency standards</v>
      </c>
      <c r="L548" s="199">
        <f>INDEX('Policy Characteristics'!F:F,MATCH(PolicyLevers!$C548,'Policy Characteristics'!$C:$C,0))</f>
        <v>0</v>
      </c>
      <c r="M548" s="199">
        <f>INDEX('Policy Characteristics'!G:G,MATCH(PolicyLevers!$C548,'Policy Characteristics'!$C:$C,0))</f>
        <v>0.25</v>
      </c>
      <c r="N548" s="199">
        <f>INDEX('Policy Characteristics'!H:H,MATCH(PolicyLevers!$C548,'Policy Characteristics'!$C:$C,0))</f>
        <v>0.01</v>
      </c>
      <c r="O548" s="201" t="str">
        <f>INDEX('Policy Characteristics'!I:I,MATCH(PolicyLevers!$C548,'Policy Characteristics'!$C:$C,0))</f>
        <v>% reduction in energy use</v>
      </c>
      <c r="P548" s="201" t="str">
        <f>INDEX('Policy Characteristics'!J:J,MATCH(PolicyLevers!$C548,'Policy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8" s="201" t="str">
        <f>INDEX('Policy Characteristics'!K:K,MATCH(PolicyLevers!$C548,'Policy Characteristics'!$C:$C,0))</f>
        <v>industry-ag-main.html#eff-stds</v>
      </c>
      <c r="R548" s="201" t="str">
        <f>INDEX('Policy Characteristics'!L:L,MATCH(PolicyLevers!$C548,'Policy Characteristics'!$C:$C,0))</f>
        <v>industry-energy-efficiency-standards.html</v>
      </c>
      <c r="S548" s="221" t="str">
        <f>INDEX('Policy Characteristics'!M:M,MATCH(PolicyLevers!$C548,'Policy Characteristics'!$C:$C,0))</f>
        <v>U.S. DOE, 2016, Industrial Energy Efficiency Potential Analysis, https://energy.gov/sites/prod/files/2017/04/f34/energy-savings-by-state-industrial-methodology.pdf</v>
      </c>
      <c r="T548" s="201" t="str">
        <f>INDEX('Policy Characteristics'!N:N,MATCH(PolicyLevers!$C548,'Policy Characteristics'!$C:$C,0))</f>
        <v>U.S. DOE, 2016, Industrial Energy Efficiency Potential Analysis, https://energy.gov/sites/prod/files/2017/04/f34/energy-savings-by-state-industrial-methodology.pdf</v>
      </c>
      <c r="U548" s="183">
        <f>INDEX('Policy Characteristics'!O:O,MATCH(PolicyLevers!$C548,'Policy Characteristics'!$C:$C,0))</f>
        <v>0</v>
      </c>
    </row>
    <row r="549" spans="1:21" s="191" customFormat="1" x14ac:dyDescent="0.25">
      <c r="A549" s="352" t="str">
        <f>INDEX('Policy Characteristics'!A:A,MATCH(PolicyLevers!$C549,'Policy Characteristics'!$C:$C,0))</f>
        <v>Industry</v>
      </c>
      <c r="B549" s="356" t="str">
        <f>INDEX('Policy Characteristics'!B:B,MATCH(PolicyLevers!$C549,'Policy Characteristics'!$C:$C,0))</f>
        <v>Industry Energy Efficiency Standards</v>
      </c>
      <c r="C549" s="191" t="str">
        <f t="shared" ref="C549:C612" si="32">C$404</f>
        <v>Percentage Improvement in Eqpt Efficiency Standards above BAU</v>
      </c>
      <c r="D549" s="193" t="s">
        <v>2095</v>
      </c>
      <c r="E549" s="186" t="s">
        <v>814</v>
      </c>
      <c r="F549" s="183" t="s">
        <v>2143</v>
      </c>
      <c r="G549" s="186" t="s">
        <v>815</v>
      </c>
      <c r="H549" s="43">
        <v>1103</v>
      </c>
      <c r="I549" s="358" t="s">
        <v>332</v>
      </c>
      <c r="J549" s="191" t="str">
        <f>INDEX('Policy Characteristics'!D:D,MATCH(PolicyLevers!$C549,'Policy Characteristics'!$C:$C,0))</f>
        <v>Industry Energy Efficiency Standards</v>
      </c>
      <c r="K549" s="199" t="str">
        <f>INDEX('Policy Characteristics'!E:E,MATCH(PolicyLevers!$C549,'Policy Characteristics'!$C:$C,0))</f>
        <v>indst efficiency standards</v>
      </c>
      <c r="L549" s="199">
        <f>INDEX('Policy Characteristics'!F:F,MATCH(PolicyLevers!$C549,'Policy Characteristics'!$C:$C,0))</f>
        <v>0</v>
      </c>
      <c r="M549" s="199">
        <f>INDEX('Policy Characteristics'!G:G,MATCH(PolicyLevers!$C549,'Policy Characteristics'!$C:$C,0))</f>
        <v>0.25</v>
      </c>
      <c r="N549" s="199">
        <f>INDEX('Policy Characteristics'!H:H,MATCH(PolicyLevers!$C549,'Policy Characteristics'!$C:$C,0))</f>
        <v>0.01</v>
      </c>
      <c r="O549" s="201" t="str">
        <f>INDEX('Policy Characteristics'!I:I,MATCH(PolicyLevers!$C549,'Policy Characteristics'!$C:$C,0))</f>
        <v>% reduction in energy use</v>
      </c>
      <c r="P549" s="201" t="str">
        <f>INDEX('Policy Characteristics'!J:J,MATCH(PolicyLevers!$C549,'Policy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9" s="201" t="str">
        <f>INDEX('Policy Characteristics'!K:K,MATCH(PolicyLevers!$C549,'Policy Characteristics'!$C:$C,0))</f>
        <v>industry-ag-main.html#eff-stds</v>
      </c>
      <c r="R549" s="201" t="str">
        <f>INDEX('Policy Characteristics'!L:L,MATCH(PolicyLevers!$C549,'Policy Characteristics'!$C:$C,0))</f>
        <v>industry-energy-efficiency-standards.html</v>
      </c>
      <c r="S549" s="221" t="str">
        <f>INDEX('Policy Characteristics'!M:M,MATCH(PolicyLevers!$C549,'Policy Characteristics'!$C:$C,0))</f>
        <v>U.S. DOE, 2016, Industrial Energy Efficiency Potential Analysis, https://energy.gov/sites/prod/files/2017/04/f34/energy-savings-by-state-industrial-methodology.pdf</v>
      </c>
      <c r="T549" s="201" t="str">
        <f>INDEX('Policy Characteristics'!N:N,MATCH(PolicyLevers!$C549,'Policy Characteristics'!$C:$C,0))</f>
        <v>U.S. DOE, 2016, Industrial Energy Efficiency Potential Analysis, https://energy.gov/sites/prod/files/2017/04/f34/energy-savings-by-state-industrial-methodology.pdf</v>
      </c>
      <c r="U549" s="183">
        <f>INDEX('Policy Characteristics'!O:O,MATCH(PolicyLevers!$C549,'Policy Characteristics'!$C:$C,0))</f>
        <v>0</v>
      </c>
    </row>
    <row r="550" spans="1:21" s="191" customFormat="1" x14ac:dyDescent="0.25">
      <c r="A550" s="352" t="str">
        <f>INDEX('Policy Characteristics'!A:A,MATCH(PolicyLevers!$C550,'Policy Characteristics'!$C:$C,0))</f>
        <v>Industry</v>
      </c>
      <c r="B550" s="356" t="str">
        <f>INDEX('Policy Characteristics'!B:B,MATCH(PolicyLevers!$C550,'Policy Characteristics'!$C:$C,0))</f>
        <v>Industry Energy Efficiency Standards</v>
      </c>
      <c r="C550" s="191" t="str">
        <f t="shared" si="32"/>
        <v>Percentage Improvement in Eqpt Efficiency Standards above BAU</v>
      </c>
      <c r="D550" s="193" t="s">
        <v>2095</v>
      </c>
      <c r="E550" s="186" t="s">
        <v>816</v>
      </c>
      <c r="F550" s="183" t="s">
        <v>2143</v>
      </c>
      <c r="G550" s="186" t="s">
        <v>817</v>
      </c>
      <c r="H550" s="43">
        <v>1104</v>
      </c>
      <c r="I550" s="358" t="s">
        <v>332</v>
      </c>
      <c r="J550" s="191" t="str">
        <f>INDEX('Policy Characteristics'!D:D,MATCH(PolicyLevers!$C550,'Policy Characteristics'!$C:$C,0))</f>
        <v>Industry Energy Efficiency Standards</v>
      </c>
      <c r="K550" s="199" t="str">
        <f>INDEX('Policy Characteristics'!E:E,MATCH(PolicyLevers!$C550,'Policy Characteristics'!$C:$C,0))</f>
        <v>indst efficiency standards</v>
      </c>
      <c r="L550" s="199">
        <f>INDEX('Policy Characteristics'!F:F,MATCH(PolicyLevers!$C550,'Policy Characteristics'!$C:$C,0))</f>
        <v>0</v>
      </c>
      <c r="M550" s="199">
        <f>INDEX('Policy Characteristics'!G:G,MATCH(PolicyLevers!$C550,'Policy Characteristics'!$C:$C,0))</f>
        <v>0.25</v>
      </c>
      <c r="N550" s="199">
        <f>INDEX('Policy Characteristics'!H:H,MATCH(PolicyLevers!$C550,'Policy Characteristics'!$C:$C,0))</f>
        <v>0.01</v>
      </c>
      <c r="O550" s="201" t="str">
        <f>INDEX('Policy Characteristics'!I:I,MATCH(PolicyLevers!$C550,'Policy Characteristics'!$C:$C,0))</f>
        <v>% reduction in energy use</v>
      </c>
      <c r="P550" s="201" t="str">
        <f>INDEX('Policy Characteristics'!J:J,MATCH(PolicyLevers!$C550,'Policy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0" s="201" t="str">
        <f>INDEX('Policy Characteristics'!K:K,MATCH(PolicyLevers!$C550,'Policy Characteristics'!$C:$C,0))</f>
        <v>industry-ag-main.html#eff-stds</v>
      </c>
      <c r="R550" s="201" t="str">
        <f>INDEX('Policy Characteristics'!L:L,MATCH(PolicyLevers!$C550,'Policy Characteristics'!$C:$C,0))</f>
        <v>industry-energy-efficiency-standards.html</v>
      </c>
      <c r="S550" s="221" t="str">
        <f>INDEX('Policy Characteristics'!M:M,MATCH(PolicyLevers!$C550,'Policy Characteristics'!$C:$C,0))</f>
        <v>U.S. DOE, 2016, Industrial Energy Efficiency Potential Analysis, https://energy.gov/sites/prod/files/2017/04/f34/energy-savings-by-state-industrial-methodology.pdf</v>
      </c>
      <c r="T550" s="201" t="str">
        <f>INDEX('Policy Characteristics'!N:N,MATCH(PolicyLevers!$C550,'Policy Characteristics'!$C:$C,0))</f>
        <v>U.S. DOE, 2016, Industrial Energy Efficiency Potential Analysis, https://energy.gov/sites/prod/files/2017/04/f34/energy-savings-by-state-industrial-methodology.pdf</v>
      </c>
      <c r="U550" s="183">
        <f>INDEX('Policy Characteristics'!O:O,MATCH(PolicyLevers!$C550,'Policy Characteristics'!$C:$C,0))</f>
        <v>0</v>
      </c>
    </row>
    <row r="551" spans="1:21" s="191" customFormat="1" x14ac:dyDescent="0.25">
      <c r="A551" s="352" t="str">
        <f>INDEX('Policy Characteristics'!A:A,MATCH(PolicyLevers!$C551,'Policy Characteristics'!$C:$C,0))</f>
        <v>Industry</v>
      </c>
      <c r="B551" s="356" t="str">
        <f>INDEX('Policy Characteristics'!B:B,MATCH(PolicyLevers!$C551,'Policy Characteristics'!$C:$C,0))</f>
        <v>Industry Energy Efficiency Standards</v>
      </c>
      <c r="C551" s="191" t="str">
        <f t="shared" si="32"/>
        <v>Percentage Improvement in Eqpt Efficiency Standards above BAU</v>
      </c>
      <c r="D551" s="193" t="s">
        <v>2095</v>
      </c>
      <c r="E551" s="186" t="s">
        <v>818</v>
      </c>
      <c r="F551" s="183" t="s">
        <v>2143</v>
      </c>
      <c r="G551" s="186" t="s">
        <v>819</v>
      </c>
      <c r="H551" s="43">
        <v>1105</v>
      </c>
      <c r="I551" s="358" t="s">
        <v>310</v>
      </c>
      <c r="J551" s="191" t="str">
        <f>INDEX('Policy Characteristics'!D:D,MATCH(PolicyLevers!$C551,'Policy Characteristics'!$C:$C,0))</f>
        <v>Industry Energy Efficiency Standards</v>
      </c>
      <c r="K551" s="199" t="str">
        <f>INDEX('Policy Characteristics'!E:E,MATCH(PolicyLevers!$C551,'Policy Characteristics'!$C:$C,0))</f>
        <v>indst efficiency standards</v>
      </c>
      <c r="L551" s="199">
        <f>INDEX('Policy Characteristics'!F:F,MATCH(PolicyLevers!$C551,'Policy Characteristics'!$C:$C,0))</f>
        <v>0</v>
      </c>
      <c r="M551" s="199">
        <f>INDEX('Policy Characteristics'!G:G,MATCH(PolicyLevers!$C551,'Policy Characteristics'!$C:$C,0))</f>
        <v>0.25</v>
      </c>
      <c r="N551" s="199">
        <f>INDEX('Policy Characteristics'!H:H,MATCH(PolicyLevers!$C551,'Policy Characteristics'!$C:$C,0))</f>
        <v>0.01</v>
      </c>
      <c r="O551" s="201" t="str">
        <f>INDEX('Policy Characteristics'!I:I,MATCH(PolicyLevers!$C551,'Policy Characteristics'!$C:$C,0))</f>
        <v>% reduction in energy use</v>
      </c>
      <c r="P551" s="201" t="str">
        <f>INDEX('Policy Characteristics'!J:J,MATCH(PolicyLevers!$C551,'Policy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1" s="201" t="str">
        <f>INDEX('Policy Characteristics'!K:K,MATCH(PolicyLevers!$C551,'Policy Characteristics'!$C:$C,0))</f>
        <v>industry-ag-main.html#eff-stds</v>
      </c>
      <c r="R551" s="201" t="str">
        <f>INDEX('Policy Characteristics'!L:L,MATCH(PolicyLevers!$C551,'Policy Characteristics'!$C:$C,0))</f>
        <v>industry-energy-efficiency-standards.html</v>
      </c>
      <c r="S551" s="221" t="str">
        <f>INDEX('Policy Characteristics'!M:M,MATCH(PolicyLevers!$C551,'Policy Characteristics'!$C:$C,0))</f>
        <v>U.S. DOE, 2016, Industrial Energy Efficiency Potential Analysis, https://energy.gov/sites/prod/files/2017/04/f34/energy-savings-by-state-industrial-methodology.pdf</v>
      </c>
      <c r="T551" s="201" t="str">
        <f>INDEX('Policy Characteristics'!N:N,MATCH(PolicyLevers!$C551,'Policy Characteristics'!$C:$C,0))</f>
        <v>U.S. DOE, 2016, Industrial Energy Efficiency Potential Analysis, https://energy.gov/sites/prod/files/2017/04/f34/energy-savings-by-state-industrial-methodology.pdf</v>
      </c>
      <c r="U551" s="183">
        <f>INDEX('Policy Characteristics'!O:O,MATCH(PolicyLevers!$C551,'Policy Characteristics'!$C:$C,0))</f>
        <v>0</v>
      </c>
    </row>
    <row r="552" spans="1:21" s="191" customFormat="1" x14ac:dyDescent="0.25">
      <c r="A552" s="352" t="str">
        <f>INDEX('Policy Characteristics'!A:A,MATCH(PolicyLevers!$C552,'Policy Characteristics'!$C:$C,0))</f>
        <v>Industry</v>
      </c>
      <c r="B552" s="356" t="str">
        <f>INDEX('Policy Characteristics'!B:B,MATCH(PolicyLevers!$C552,'Policy Characteristics'!$C:$C,0))</f>
        <v>Industry Energy Efficiency Standards</v>
      </c>
      <c r="C552" s="191" t="str">
        <f t="shared" si="32"/>
        <v>Percentage Improvement in Eqpt Efficiency Standards above BAU</v>
      </c>
      <c r="D552" s="193" t="s">
        <v>2095</v>
      </c>
      <c r="E552" s="186" t="s">
        <v>820</v>
      </c>
      <c r="F552" s="183" t="s">
        <v>2143</v>
      </c>
      <c r="G552" s="186" t="s">
        <v>821</v>
      </c>
      <c r="H552" s="43">
        <v>1106</v>
      </c>
      <c r="I552" s="358" t="s">
        <v>310</v>
      </c>
      <c r="J552" s="191" t="str">
        <f>INDEX('Policy Characteristics'!D:D,MATCH(PolicyLevers!$C552,'Policy Characteristics'!$C:$C,0))</f>
        <v>Industry Energy Efficiency Standards</v>
      </c>
      <c r="K552" s="199" t="str">
        <f>INDEX('Policy Characteristics'!E:E,MATCH(PolicyLevers!$C552,'Policy Characteristics'!$C:$C,0))</f>
        <v>indst efficiency standards</v>
      </c>
      <c r="L552" s="199">
        <f>INDEX('Policy Characteristics'!F:F,MATCH(PolicyLevers!$C552,'Policy Characteristics'!$C:$C,0))</f>
        <v>0</v>
      </c>
      <c r="M552" s="199">
        <f>INDEX('Policy Characteristics'!G:G,MATCH(PolicyLevers!$C552,'Policy Characteristics'!$C:$C,0))</f>
        <v>0.25</v>
      </c>
      <c r="N552" s="199">
        <f>INDEX('Policy Characteristics'!H:H,MATCH(PolicyLevers!$C552,'Policy Characteristics'!$C:$C,0))</f>
        <v>0.01</v>
      </c>
      <c r="O552" s="201" t="str">
        <f>INDEX('Policy Characteristics'!I:I,MATCH(PolicyLevers!$C552,'Policy Characteristics'!$C:$C,0))</f>
        <v>% reduction in energy use</v>
      </c>
      <c r="P552" s="201" t="str">
        <f>INDEX('Policy Characteristics'!J:J,MATCH(PolicyLevers!$C552,'Policy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2" s="201" t="str">
        <f>INDEX('Policy Characteristics'!K:K,MATCH(PolicyLevers!$C552,'Policy Characteristics'!$C:$C,0))</f>
        <v>industry-ag-main.html#eff-stds</v>
      </c>
      <c r="R552" s="201" t="str">
        <f>INDEX('Policy Characteristics'!L:L,MATCH(PolicyLevers!$C552,'Policy Characteristics'!$C:$C,0))</f>
        <v>industry-energy-efficiency-standards.html</v>
      </c>
      <c r="S552" s="221" t="str">
        <f>INDEX('Policy Characteristics'!M:M,MATCH(PolicyLevers!$C552,'Policy Characteristics'!$C:$C,0))</f>
        <v>U.S. DOE, 2016, Industrial Energy Efficiency Potential Analysis, https://energy.gov/sites/prod/files/2017/04/f34/energy-savings-by-state-industrial-methodology.pdf</v>
      </c>
      <c r="T552" s="201" t="str">
        <f>INDEX('Policy Characteristics'!N:N,MATCH(PolicyLevers!$C552,'Policy Characteristics'!$C:$C,0))</f>
        <v>U.S. DOE, 2016, Industrial Energy Efficiency Potential Analysis, https://energy.gov/sites/prod/files/2017/04/f34/energy-savings-by-state-industrial-methodology.pdf</v>
      </c>
      <c r="U552" s="183">
        <f>INDEX('Policy Characteristics'!O:O,MATCH(PolicyLevers!$C552,'Policy Characteristics'!$C:$C,0))</f>
        <v>0</v>
      </c>
    </row>
    <row r="553" spans="1:21" s="191" customFormat="1" x14ac:dyDescent="0.25">
      <c r="A553" s="352" t="str">
        <f>INDEX('Policy Characteristics'!A:A,MATCH(PolicyLevers!$C553,'Policy Characteristics'!$C:$C,0))</f>
        <v>Industry</v>
      </c>
      <c r="B553" s="356" t="str">
        <f>INDEX('Policy Characteristics'!B:B,MATCH(PolicyLevers!$C553,'Policy Characteristics'!$C:$C,0))</f>
        <v>Industry Energy Efficiency Standards</v>
      </c>
      <c r="C553" s="191" t="str">
        <f t="shared" si="32"/>
        <v>Percentage Improvement in Eqpt Efficiency Standards above BAU</v>
      </c>
      <c r="D553" s="193" t="s">
        <v>2095</v>
      </c>
      <c r="E553" s="186" t="s">
        <v>822</v>
      </c>
      <c r="F553" s="183" t="s">
        <v>2143</v>
      </c>
      <c r="G553" s="186" t="s">
        <v>823</v>
      </c>
      <c r="H553" s="43">
        <v>1107</v>
      </c>
      <c r="I553" s="358" t="s">
        <v>332</v>
      </c>
      <c r="J553" s="191" t="str">
        <f>INDEX('Policy Characteristics'!D:D,MATCH(PolicyLevers!$C553,'Policy Characteristics'!$C:$C,0))</f>
        <v>Industry Energy Efficiency Standards</v>
      </c>
      <c r="K553" s="199" t="str">
        <f>INDEX('Policy Characteristics'!E:E,MATCH(PolicyLevers!$C553,'Policy Characteristics'!$C:$C,0))</f>
        <v>indst efficiency standards</v>
      </c>
      <c r="L553" s="199">
        <f>INDEX('Policy Characteristics'!F:F,MATCH(PolicyLevers!$C553,'Policy Characteristics'!$C:$C,0))</f>
        <v>0</v>
      </c>
      <c r="M553" s="199">
        <f>INDEX('Policy Characteristics'!G:G,MATCH(PolicyLevers!$C553,'Policy Characteristics'!$C:$C,0))</f>
        <v>0.25</v>
      </c>
      <c r="N553" s="199">
        <f>INDEX('Policy Characteristics'!H:H,MATCH(PolicyLevers!$C553,'Policy Characteristics'!$C:$C,0))</f>
        <v>0.01</v>
      </c>
      <c r="O553" s="201" t="str">
        <f>INDEX('Policy Characteristics'!I:I,MATCH(PolicyLevers!$C553,'Policy Characteristics'!$C:$C,0))</f>
        <v>% reduction in energy use</v>
      </c>
      <c r="P553" s="201" t="str">
        <f>INDEX('Policy Characteristics'!J:J,MATCH(PolicyLevers!$C553,'Policy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3" s="201" t="str">
        <f>INDEX('Policy Characteristics'!K:K,MATCH(PolicyLevers!$C553,'Policy Characteristics'!$C:$C,0))</f>
        <v>industry-ag-main.html#eff-stds</v>
      </c>
      <c r="R553" s="201" t="str">
        <f>INDEX('Policy Characteristics'!L:L,MATCH(PolicyLevers!$C553,'Policy Characteristics'!$C:$C,0))</f>
        <v>industry-energy-efficiency-standards.html</v>
      </c>
      <c r="S553" s="221" t="str">
        <f>INDEX('Policy Characteristics'!M:M,MATCH(PolicyLevers!$C553,'Policy Characteristics'!$C:$C,0))</f>
        <v>U.S. DOE, 2016, Industrial Energy Efficiency Potential Analysis, https://energy.gov/sites/prod/files/2017/04/f34/energy-savings-by-state-industrial-methodology.pdf</v>
      </c>
      <c r="T553" s="201" t="str">
        <f>INDEX('Policy Characteristics'!N:N,MATCH(PolicyLevers!$C553,'Policy Characteristics'!$C:$C,0))</f>
        <v>U.S. DOE, 2016, Industrial Energy Efficiency Potential Analysis, https://energy.gov/sites/prod/files/2017/04/f34/energy-savings-by-state-industrial-methodology.pdf</v>
      </c>
      <c r="U553" s="183">
        <f>INDEX('Policy Characteristics'!O:O,MATCH(PolicyLevers!$C553,'Policy Characteristics'!$C:$C,0))</f>
        <v>0</v>
      </c>
    </row>
    <row r="554" spans="1:21" s="191" customFormat="1" x14ac:dyDescent="0.25">
      <c r="A554" s="352" t="str">
        <f>INDEX('Policy Characteristics'!A:A,MATCH(PolicyLevers!$C554,'Policy Characteristics'!$C:$C,0))</f>
        <v>Industry</v>
      </c>
      <c r="B554" s="356" t="str">
        <f>INDEX('Policy Characteristics'!B:B,MATCH(PolicyLevers!$C554,'Policy Characteristics'!$C:$C,0))</f>
        <v>Industry Energy Efficiency Standards</v>
      </c>
      <c r="C554" s="191" t="str">
        <f t="shared" si="32"/>
        <v>Percentage Improvement in Eqpt Efficiency Standards above BAU</v>
      </c>
      <c r="D554" s="193" t="s">
        <v>2093</v>
      </c>
      <c r="E554" s="186" t="s">
        <v>799</v>
      </c>
      <c r="F554" s="183" t="s">
        <v>2142</v>
      </c>
      <c r="G554" s="186" t="s">
        <v>800</v>
      </c>
      <c r="H554" s="43">
        <v>1108</v>
      </c>
      <c r="I554" s="358" t="s">
        <v>310</v>
      </c>
      <c r="J554" s="191" t="str">
        <f>INDEX('Policy Characteristics'!D:D,MATCH(PolicyLevers!$C554,'Policy Characteristics'!$C:$C,0))</f>
        <v>Industry Energy Efficiency Standards</v>
      </c>
      <c r="K554" s="199" t="str">
        <f>INDEX('Policy Characteristics'!E:E,MATCH(PolicyLevers!$C554,'Policy Characteristics'!$C:$C,0))</f>
        <v>indst efficiency standards</v>
      </c>
      <c r="L554" s="199">
        <f>INDEX('Policy Characteristics'!F:F,MATCH(PolicyLevers!$C554,'Policy Characteristics'!$C:$C,0))</f>
        <v>0</v>
      </c>
      <c r="M554" s="199">
        <f>INDEX('Policy Characteristics'!G:G,MATCH(PolicyLevers!$C554,'Policy Characteristics'!$C:$C,0))</f>
        <v>0.25</v>
      </c>
      <c r="N554" s="199">
        <f>INDEX('Policy Characteristics'!H:H,MATCH(PolicyLevers!$C554,'Policy Characteristics'!$C:$C,0))</f>
        <v>0.01</v>
      </c>
      <c r="O554" s="201" t="str">
        <f>INDEX('Policy Characteristics'!I:I,MATCH(PolicyLevers!$C554,'Policy Characteristics'!$C:$C,0))</f>
        <v>% reduction in energy use</v>
      </c>
      <c r="P554" s="201" t="str">
        <f>INDEX('Policy Characteristics'!J:J,MATCH(PolicyLevers!$C554,'Policy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4" s="201" t="str">
        <f>INDEX('Policy Characteristics'!K:K,MATCH(PolicyLevers!$C554,'Policy Characteristics'!$C:$C,0))</f>
        <v>industry-ag-main.html#eff-stds</v>
      </c>
      <c r="R554" s="201" t="str">
        <f>INDEX('Policy Characteristics'!L:L,MATCH(PolicyLevers!$C554,'Policy Characteristics'!$C:$C,0))</f>
        <v>industry-energy-efficiency-standards.html</v>
      </c>
      <c r="S554" s="221" t="str">
        <f>INDEX('Policy Characteristics'!M:M,MATCH(PolicyLevers!$C554,'Policy Characteristics'!$C:$C,0))</f>
        <v>U.S. DOE, 2016, Industrial Energy Efficiency Potential Analysis, https://energy.gov/sites/prod/files/2017/04/f34/energy-savings-by-state-industrial-methodology.pdf</v>
      </c>
      <c r="T554" s="201" t="str">
        <f>INDEX('Policy Characteristics'!N:N,MATCH(PolicyLevers!$C554,'Policy Characteristics'!$C:$C,0))</f>
        <v>U.S. DOE, 2016, Industrial Energy Efficiency Potential Analysis, https://energy.gov/sites/prod/files/2017/04/f34/energy-savings-by-state-industrial-methodology.pdf</v>
      </c>
      <c r="U554" s="183">
        <f>INDEX('Policy Characteristics'!O:O,MATCH(PolicyLevers!$C554,'Policy Characteristics'!$C:$C,0))</f>
        <v>0</v>
      </c>
    </row>
    <row r="555" spans="1:21" s="191" customFormat="1" x14ac:dyDescent="0.25">
      <c r="A555" s="352" t="str">
        <f>INDEX('Policy Characteristics'!A:A,MATCH(PolicyLevers!$C555,'Policy Characteristics'!$C:$C,0))</f>
        <v>Industry</v>
      </c>
      <c r="B555" s="356" t="str">
        <f>INDEX('Policy Characteristics'!B:B,MATCH(PolicyLevers!$C555,'Policy Characteristics'!$C:$C,0))</f>
        <v>Industry Energy Efficiency Standards</v>
      </c>
      <c r="C555" s="191" t="str">
        <f t="shared" si="32"/>
        <v>Percentage Improvement in Eqpt Efficiency Standards above BAU</v>
      </c>
      <c r="D555" s="193" t="s">
        <v>2093</v>
      </c>
      <c r="E555" s="186" t="s">
        <v>806</v>
      </c>
      <c r="F555" s="183" t="s">
        <v>2142</v>
      </c>
      <c r="G555" s="186" t="s">
        <v>807</v>
      </c>
      <c r="H555" s="43">
        <v>1109</v>
      </c>
      <c r="I555" s="358" t="s">
        <v>332</v>
      </c>
      <c r="J555" s="191" t="str">
        <f>INDEX('Policy Characteristics'!D:D,MATCH(PolicyLevers!$C555,'Policy Characteristics'!$C:$C,0))</f>
        <v>Industry Energy Efficiency Standards</v>
      </c>
      <c r="K555" s="199" t="str">
        <f>INDEX('Policy Characteristics'!E:E,MATCH(PolicyLevers!$C555,'Policy Characteristics'!$C:$C,0))</f>
        <v>indst efficiency standards</v>
      </c>
      <c r="L555" s="199">
        <f>INDEX('Policy Characteristics'!F:F,MATCH(PolicyLevers!$C555,'Policy Characteristics'!$C:$C,0))</f>
        <v>0</v>
      </c>
      <c r="M555" s="199">
        <f>INDEX('Policy Characteristics'!G:G,MATCH(PolicyLevers!$C555,'Policy Characteristics'!$C:$C,0))</f>
        <v>0.25</v>
      </c>
      <c r="N555" s="199">
        <f>INDEX('Policy Characteristics'!H:H,MATCH(PolicyLevers!$C555,'Policy Characteristics'!$C:$C,0))</f>
        <v>0.01</v>
      </c>
      <c r="O555" s="201" t="str">
        <f>INDEX('Policy Characteristics'!I:I,MATCH(PolicyLevers!$C555,'Policy Characteristics'!$C:$C,0))</f>
        <v>% reduction in energy use</v>
      </c>
      <c r="P555" s="201" t="str">
        <f>INDEX('Policy Characteristics'!J:J,MATCH(PolicyLevers!$C555,'Policy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5" s="201" t="str">
        <f>INDEX('Policy Characteristics'!K:K,MATCH(PolicyLevers!$C555,'Policy Characteristics'!$C:$C,0))</f>
        <v>industry-ag-main.html#eff-stds</v>
      </c>
      <c r="R555" s="201" t="str">
        <f>INDEX('Policy Characteristics'!L:L,MATCH(PolicyLevers!$C555,'Policy Characteristics'!$C:$C,0))</f>
        <v>industry-energy-efficiency-standards.html</v>
      </c>
      <c r="S555" s="221" t="str">
        <f>INDEX('Policy Characteristics'!M:M,MATCH(PolicyLevers!$C555,'Policy Characteristics'!$C:$C,0))</f>
        <v>U.S. DOE, 2016, Industrial Energy Efficiency Potential Analysis, https://energy.gov/sites/prod/files/2017/04/f34/energy-savings-by-state-industrial-methodology.pdf</v>
      </c>
      <c r="T555" s="201" t="str">
        <f>INDEX('Policy Characteristics'!N:N,MATCH(PolicyLevers!$C555,'Policy Characteristics'!$C:$C,0))</f>
        <v>U.S. DOE, 2016, Industrial Energy Efficiency Potential Analysis, https://energy.gov/sites/prod/files/2017/04/f34/energy-savings-by-state-industrial-methodology.pdf</v>
      </c>
      <c r="U555" s="183">
        <f>INDEX('Policy Characteristics'!O:O,MATCH(PolicyLevers!$C555,'Policy Characteristics'!$C:$C,0))</f>
        <v>0</v>
      </c>
    </row>
    <row r="556" spans="1:21" s="191" customFormat="1" x14ac:dyDescent="0.25">
      <c r="A556" s="352" t="str">
        <f>INDEX('Policy Characteristics'!A:A,MATCH(PolicyLevers!$C556,'Policy Characteristics'!$C:$C,0))</f>
        <v>Industry</v>
      </c>
      <c r="B556" s="356" t="str">
        <f>INDEX('Policy Characteristics'!B:B,MATCH(PolicyLevers!$C556,'Policy Characteristics'!$C:$C,0))</f>
        <v>Industry Energy Efficiency Standards</v>
      </c>
      <c r="C556" s="191" t="str">
        <f t="shared" si="32"/>
        <v>Percentage Improvement in Eqpt Efficiency Standards above BAU</v>
      </c>
      <c r="D556" s="193" t="s">
        <v>2093</v>
      </c>
      <c r="E556" s="186" t="s">
        <v>808</v>
      </c>
      <c r="F556" s="183" t="s">
        <v>2142</v>
      </c>
      <c r="G556" s="186" t="s">
        <v>809</v>
      </c>
      <c r="H556" s="43">
        <v>1110</v>
      </c>
      <c r="I556" s="358" t="s">
        <v>310</v>
      </c>
      <c r="J556" s="191" t="str">
        <f>INDEX('Policy Characteristics'!D:D,MATCH(PolicyLevers!$C556,'Policy Characteristics'!$C:$C,0))</f>
        <v>Industry Energy Efficiency Standards</v>
      </c>
      <c r="K556" s="199" t="str">
        <f>INDEX('Policy Characteristics'!E:E,MATCH(PolicyLevers!$C556,'Policy Characteristics'!$C:$C,0))</f>
        <v>indst efficiency standards</v>
      </c>
      <c r="L556" s="199">
        <f>INDEX('Policy Characteristics'!F:F,MATCH(PolicyLevers!$C556,'Policy Characteristics'!$C:$C,0))</f>
        <v>0</v>
      </c>
      <c r="M556" s="199">
        <f>INDEX('Policy Characteristics'!G:G,MATCH(PolicyLevers!$C556,'Policy Characteristics'!$C:$C,0))</f>
        <v>0.25</v>
      </c>
      <c r="N556" s="199">
        <f>INDEX('Policy Characteristics'!H:H,MATCH(PolicyLevers!$C556,'Policy Characteristics'!$C:$C,0))</f>
        <v>0.01</v>
      </c>
      <c r="O556" s="201" t="str">
        <f>INDEX('Policy Characteristics'!I:I,MATCH(PolicyLevers!$C556,'Policy Characteristics'!$C:$C,0))</f>
        <v>% reduction in energy use</v>
      </c>
      <c r="P556" s="201" t="str">
        <f>INDEX('Policy Characteristics'!J:J,MATCH(PolicyLevers!$C556,'Policy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6" s="201" t="str">
        <f>INDEX('Policy Characteristics'!K:K,MATCH(PolicyLevers!$C556,'Policy Characteristics'!$C:$C,0))</f>
        <v>industry-ag-main.html#eff-stds</v>
      </c>
      <c r="R556" s="201" t="str">
        <f>INDEX('Policy Characteristics'!L:L,MATCH(PolicyLevers!$C556,'Policy Characteristics'!$C:$C,0))</f>
        <v>industry-energy-efficiency-standards.html</v>
      </c>
      <c r="S556" s="221" t="str">
        <f>INDEX('Policy Characteristics'!M:M,MATCH(PolicyLevers!$C556,'Policy Characteristics'!$C:$C,0))</f>
        <v>U.S. DOE, 2016, Industrial Energy Efficiency Potential Analysis, https://energy.gov/sites/prod/files/2017/04/f34/energy-savings-by-state-industrial-methodology.pdf</v>
      </c>
      <c r="T556" s="201" t="str">
        <f>INDEX('Policy Characteristics'!N:N,MATCH(PolicyLevers!$C556,'Policy Characteristics'!$C:$C,0))</f>
        <v>U.S. DOE, 2016, Industrial Energy Efficiency Potential Analysis, https://energy.gov/sites/prod/files/2017/04/f34/energy-savings-by-state-industrial-methodology.pdf</v>
      </c>
      <c r="U556" s="183">
        <f>INDEX('Policy Characteristics'!O:O,MATCH(PolicyLevers!$C556,'Policy Characteristics'!$C:$C,0))</f>
        <v>0</v>
      </c>
    </row>
    <row r="557" spans="1:21" s="191" customFormat="1" x14ac:dyDescent="0.25">
      <c r="A557" s="352" t="str">
        <f>INDEX('Policy Characteristics'!A:A,MATCH(PolicyLevers!$C557,'Policy Characteristics'!$C:$C,0))</f>
        <v>Industry</v>
      </c>
      <c r="B557" s="356" t="str">
        <f>INDEX('Policy Characteristics'!B:B,MATCH(PolicyLevers!$C557,'Policy Characteristics'!$C:$C,0))</f>
        <v>Industry Energy Efficiency Standards</v>
      </c>
      <c r="C557" s="191" t="str">
        <f t="shared" si="32"/>
        <v>Percentage Improvement in Eqpt Efficiency Standards above BAU</v>
      </c>
      <c r="D557" s="193" t="s">
        <v>2093</v>
      </c>
      <c r="E557" s="186" t="s">
        <v>810</v>
      </c>
      <c r="F557" s="183" t="s">
        <v>2142</v>
      </c>
      <c r="G557" s="186" t="s">
        <v>811</v>
      </c>
      <c r="H557" s="43">
        <v>1111</v>
      </c>
      <c r="I557" s="358" t="s">
        <v>332</v>
      </c>
      <c r="J557" s="191" t="str">
        <f>INDEX('Policy Characteristics'!D:D,MATCH(PolicyLevers!$C557,'Policy Characteristics'!$C:$C,0))</f>
        <v>Industry Energy Efficiency Standards</v>
      </c>
      <c r="K557" s="199" t="str">
        <f>INDEX('Policy Characteristics'!E:E,MATCH(PolicyLevers!$C557,'Policy Characteristics'!$C:$C,0))</f>
        <v>indst efficiency standards</v>
      </c>
      <c r="L557" s="199">
        <f>INDEX('Policy Characteristics'!F:F,MATCH(PolicyLevers!$C557,'Policy Characteristics'!$C:$C,0))</f>
        <v>0</v>
      </c>
      <c r="M557" s="199">
        <f>INDEX('Policy Characteristics'!G:G,MATCH(PolicyLevers!$C557,'Policy Characteristics'!$C:$C,0))</f>
        <v>0.25</v>
      </c>
      <c r="N557" s="199">
        <f>INDEX('Policy Characteristics'!H:H,MATCH(PolicyLevers!$C557,'Policy Characteristics'!$C:$C,0))</f>
        <v>0.01</v>
      </c>
      <c r="O557" s="201" t="str">
        <f>INDEX('Policy Characteristics'!I:I,MATCH(PolicyLevers!$C557,'Policy Characteristics'!$C:$C,0))</f>
        <v>% reduction in energy use</v>
      </c>
      <c r="P557" s="201" t="str">
        <f>INDEX('Policy Characteristics'!J:J,MATCH(PolicyLevers!$C557,'Policy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7" s="201" t="str">
        <f>INDEX('Policy Characteristics'!K:K,MATCH(PolicyLevers!$C557,'Policy Characteristics'!$C:$C,0))</f>
        <v>industry-ag-main.html#eff-stds</v>
      </c>
      <c r="R557" s="201" t="str">
        <f>INDEX('Policy Characteristics'!L:L,MATCH(PolicyLevers!$C557,'Policy Characteristics'!$C:$C,0))</f>
        <v>industry-energy-efficiency-standards.html</v>
      </c>
      <c r="S557" s="221" t="str">
        <f>INDEX('Policy Characteristics'!M:M,MATCH(PolicyLevers!$C557,'Policy Characteristics'!$C:$C,0))</f>
        <v>U.S. DOE, 2016, Industrial Energy Efficiency Potential Analysis, https://energy.gov/sites/prod/files/2017/04/f34/energy-savings-by-state-industrial-methodology.pdf</v>
      </c>
      <c r="T557" s="201" t="str">
        <f>INDEX('Policy Characteristics'!N:N,MATCH(PolicyLevers!$C557,'Policy Characteristics'!$C:$C,0))</f>
        <v>U.S. DOE, 2016, Industrial Energy Efficiency Potential Analysis, https://energy.gov/sites/prod/files/2017/04/f34/energy-savings-by-state-industrial-methodology.pdf</v>
      </c>
      <c r="U557" s="183">
        <f>INDEX('Policy Characteristics'!O:O,MATCH(PolicyLevers!$C557,'Policy Characteristics'!$C:$C,0))</f>
        <v>0</v>
      </c>
    </row>
    <row r="558" spans="1:21" s="191" customFormat="1" x14ac:dyDescent="0.25">
      <c r="A558" s="352" t="str">
        <f>INDEX('Policy Characteristics'!A:A,MATCH(PolicyLevers!$C558,'Policy Characteristics'!$C:$C,0))</f>
        <v>Industry</v>
      </c>
      <c r="B558" s="356" t="str">
        <f>INDEX('Policy Characteristics'!B:B,MATCH(PolicyLevers!$C558,'Policy Characteristics'!$C:$C,0))</f>
        <v>Industry Energy Efficiency Standards</v>
      </c>
      <c r="C558" s="191" t="str">
        <f t="shared" si="32"/>
        <v>Percentage Improvement in Eqpt Efficiency Standards above BAU</v>
      </c>
      <c r="D558" s="193" t="s">
        <v>2093</v>
      </c>
      <c r="E558" s="186" t="s">
        <v>812</v>
      </c>
      <c r="F558" s="183" t="s">
        <v>2142</v>
      </c>
      <c r="G558" s="186" t="s">
        <v>813</v>
      </c>
      <c r="H558" s="43">
        <v>1112</v>
      </c>
      <c r="I558" s="358" t="s">
        <v>310</v>
      </c>
      <c r="J558" s="191" t="str">
        <f>INDEX('Policy Characteristics'!D:D,MATCH(PolicyLevers!$C558,'Policy Characteristics'!$C:$C,0))</f>
        <v>Industry Energy Efficiency Standards</v>
      </c>
      <c r="K558" s="199" t="str">
        <f>INDEX('Policy Characteristics'!E:E,MATCH(PolicyLevers!$C558,'Policy Characteristics'!$C:$C,0))</f>
        <v>indst efficiency standards</v>
      </c>
      <c r="L558" s="199">
        <f>INDEX('Policy Characteristics'!F:F,MATCH(PolicyLevers!$C558,'Policy Characteristics'!$C:$C,0))</f>
        <v>0</v>
      </c>
      <c r="M558" s="199">
        <f>INDEX('Policy Characteristics'!G:G,MATCH(PolicyLevers!$C558,'Policy Characteristics'!$C:$C,0))</f>
        <v>0.25</v>
      </c>
      <c r="N558" s="199">
        <f>INDEX('Policy Characteristics'!H:H,MATCH(PolicyLevers!$C558,'Policy Characteristics'!$C:$C,0))</f>
        <v>0.01</v>
      </c>
      <c r="O558" s="201" t="str">
        <f>INDEX('Policy Characteristics'!I:I,MATCH(PolicyLevers!$C558,'Policy Characteristics'!$C:$C,0))</f>
        <v>% reduction in energy use</v>
      </c>
      <c r="P558" s="201" t="str">
        <f>INDEX('Policy Characteristics'!J:J,MATCH(PolicyLevers!$C558,'Policy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8" s="201" t="str">
        <f>INDEX('Policy Characteristics'!K:K,MATCH(PolicyLevers!$C558,'Policy Characteristics'!$C:$C,0))</f>
        <v>industry-ag-main.html#eff-stds</v>
      </c>
      <c r="R558" s="201" t="str">
        <f>INDEX('Policy Characteristics'!L:L,MATCH(PolicyLevers!$C558,'Policy Characteristics'!$C:$C,0))</f>
        <v>industry-energy-efficiency-standards.html</v>
      </c>
      <c r="S558" s="221" t="str">
        <f>INDEX('Policy Characteristics'!M:M,MATCH(PolicyLevers!$C558,'Policy Characteristics'!$C:$C,0))</f>
        <v>U.S. DOE, 2016, Industrial Energy Efficiency Potential Analysis, https://energy.gov/sites/prod/files/2017/04/f34/energy-savings-by-state-industrial-methodology.pdf</v>
      </c>
      <c r="T558" s="201" t="str">
        <f>INDEX('Policy Characteristics'!N:N,MATCH(PolicyLevers!$C558,'Policy Characteristics'!$C:$C,0))</f>
        <v>U.S. DOE, 2016, Industrial Energy Efficiency Potential Analysis, https://energy.gov/sites/prod/files/2017/04/f34/energy-savings-by-state-industrial-methodology.pdf</v>
      </c>
      <c r="U558" s="183">
        <f>INDEX('Policy Characteristics'!O:O,MATCH(PolicyLevers!$C558,'Policy Characteristics'!$C:$C,0))</f>
        <v>0</v>
      </c>
    </row>
    <row r="559" spans="1:21" s="191" customFormat="1" x14ac:dyDescent="0.25">
      <c r="A559" s="352" t="str">
        <f>INDEX('Policy Characteristics'!A:A,MATCH(PolicyLevers!$C559,'Policy Characteristics'!$C:$C,0))</f>
        <v>Industry</v>
      </c>
      <c r="B559" s="356" t="str">
        <f>INDEX('Policy Characteristics'!B:B,MATCH(PolicyLevers!$C559,'Policy Characteristics'!$C:$C,0))</f>
        <v>Industry Energy Efficiency Standards</v>
      </c>
      <c r="C559" s="191" t="str">
        <f t="shared" si="32"/>
        <v>Percentage Improvement in Eqpt Efficiency Standards above BAU</v>
      </c>
      <c r="D559" s="193" t="s">
        <v>2093</v>
      </c>
      <c r="E559" s="186" t="s">
        <v>814</v>
      </c>
      <c r="F559" s="183" t="s">
        <v>2142</v>
      </c>
      <c r="G559" s="186" t="s">
        <v>815</v>
      </c>
      <c r="H559" s="43">
        <v>1113</v>
      </c>
      <c r="I559" s="358" t="s">
        <v>332</v>
      </c>
      <c r="J559" s="191" t="str">
        <f>INDEX('Policy Characteristics'!D:D,MATCH(PolicyLevers!$C559,'Policy Characteristics'!$C:$C,0))</f>
        <v>Industry Energy Efficiency Standards</v>
      </c>
      <c r="K559" s="199" t="str">
        <f>INDEX('Policy Characteristics'!E:E,MATCH(PolicyLevers!$C559,'Policy Characteristics'!$C:$C,0))</f>
        <v>indst efficiency standards</v>
      </c>
      <c r="L559" s="199">
        <f>INDEX('Policy Characteristics'!F:F,MATCH(PolicyLevers!$C559,'Policy Characteristics'!$C:$C,0))</f>
        <v>0</v>
      </c>
      <c r="M559" s="199">
        <f>INDEX('Policy Characteristics'!G:G,MATCH(PolicyLevers!$C559,'Policy Characteristics'!$C:$C,0))</f>
        <v>0.25</v>
      </c>
      <c r="N559" s="199">
        <f>INDEX('Policy Characteristics'!H:H,MATCH(PolicyLevers!$C559,'Policy Characteristics'!$C:$C,0))</f>
        <v>0.01</v>
      </c>
      <c r="O559" s="201" t="str">
        <f>INDEX('Policy Characteristics'!I:I,MATCH(PolicyLevers!$C559,'Policy Characteristics'!$C:$C,0))</f>
        <v>% reduction in energy use</v>
      </c>
      <c r="P559" s="201" t="str">
        <f>INDEX('Policy Characteristics'!J:J,MATCH(PolicyLevers!$C559,'Policy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9" s="201" t="str">
        <f>INDEX('Policy Characteristics'!K:K,MATCH(PolicyLevers!$C559,'Policy Characteristics'!$C:$C,0))</f>
        <v>industry-ag-main.html#eff-stds</v>
      </c>
      <c r="R559" s="201" t="str">
        <f>INDEX('Policy Characteristics'!L:L,MATCH(PolicyLevers!$C559,'Policy Characteristics'!$C:$C,0))</f>
        <v>industry-energy-efficiency-standards.html</v>
      </c>
      <c r="S559" s="221" t="str">
        <f>INDEX('Policy Characteristics'!M:M,MATCH(PolicyLevers!$C559,'Policy Characteristics'!$C:$C,0))</f>
        <v>U.S. DOE, 2016, Industrial Energy Efficiency Potential Analysis, https://energy.gov/sites/prod/files/2017/04/f34/energy-savings-by-state-industrial-methodology.pdf</v>
      </c>
      <c r="T559" s="201" t="str">
        <f>INDEX('Policy Characteristics'!N:N,MATCH(PolicyLevers!$C559,'Policy Characteristics'!$C:$C,0))</f>
        <v>U.S. DOE, 2016, Industrial Energy Efficiency Potential Analysis, https://energy.gov/sites/prod/files/2017/04/f34/energy-savings-by-state-industrial-methodology.pdf</v>
      </c>
      <c r="U559" s="183">
        <f>INDEX('Policy Characteristics'!O:O,MATCH(PolicyLevers!$C559,'Policy Characteristics'!$C:$C,0))</f>
        <v>0</v>
      </c>
    </row>
    <row r="560" spans="1:21" s="191" customFormat="1" x14ac:dyDescent="0.25">
      <c r="A560" s="352" t="str">
        <f>INDEX('Policy Characteristics'!A:A,MATCH(PolicyLevers!$C560,'Policy Characteristics'!$C:$C,0))</f>
        <v>Industry</v>
      </c>
      <c r="B560" s="356" t="str">
        <f>INDEX('Policy Characteristics'!B:B,MATCH(PolicyLevers!$C560,'Policy Characteristics'!$C:$C,0))</f>
        <v>Industry Energy Efficiency Standards</v>
      </c>
      <c r="C560" s="191" t="str">
        <f t="shared" si="32"/>
        <v>Percentage Improvement in Eqpt Efficiency Standards above BAU</v>
      </c>
      <c r="D560" s="193" t="s">
        <v>2093</v>
      </c>
      <c r="E560" s="186" t="s">
        <v>816</v>
      </c>
      <c r="F560" s="183" t="s">
        <v>2142</v>
      </c>
      <c r="G560" s="186" t="s">
        <v>817</v>
      </c>
      <c r="H560" s="43">
        <v>1114</v>
      </c>
      <c r="I560" s="358" t="s">
        <v>332</v>
      </c>
      <c r="J560" s="191" t="str">
        <f>INDEX('Policy Characteristics'!D:D,MATCH(PolicyLevers!$C560,'Policy Characteristics'!$C:$C,0))</f>
        <v>Industry Energy Efficiency Standards</v>
      </c>
      <c r="K560" s="199" t="str">
        <f>INDEX('Policy Characteristics'!E:E,MATCH(PolicyLevers!$C560,'Policy Characteristics'!$C:$C,0))</f>
        <v>indst efficiency standards</v>
      </c>
      <c r="L560" s="199">
        <f>INDEX('Policy Characteristics'!F:F,MATCH(PolicyLevers!$C560,'Policy Characteristics'!$C:$C,0))</f>
        <v>0</v>
      </c>
      <c r="M560" s="199">
        <f>INDEX('Policy Characteristics'!G:G,MATCH(PolicyLevers!$C560,'Policy Characteristics'!$C:$C,0))</f>
        <v>0.25</v>
      </c>
      <c r="N560" s="199">
        <f>INDEX('Policy Characteristics'!H:H,MATCH(PolicyLevers!$C560,'Policy Characteristics'!$C:$C,0))</f>
        <v>0.01</v>
      </c>
      <c r="O560" s="201" t="str">
        <f>INDEX('Policy Characteristics'!I:I,MATCH(PolicyLevers!$C560,'Policy Characteristics'!$C:$C,0))</f>
        <v>% reduction in energy use</v>
      </c>
      <c r="P560" s="201" t="str">
        <f>INDEX('Policy Characteristics'!J:J,MATCH(PolicyLevers!$C560,'Policy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0" s="201" t="str">
        <f>INDEX('Policy Characteristics'!K:K,MATCH(PolicyLevers!$C560,'Policy Characteristics'!$C:$C,0))</f>
        <v>industry-ag-main.html#eff-stds</v>
      </c>
      <c r="R560" s="201" t="str">
        <f>INDEX('Policy Characteristics'!L:L,MATCH(PolicyLevers!$C560,'Policy Characteristics'!$C:$C,0))</f>
        <v>industry-energy-efficiency-standards.html</v>
      </c>
      <c r="S560" s="221" t="str">
        <f>INDEX('Policy Characteristics'!M:M,MATCH(PolicyLevers!$C560,'Policy Characteristics'!$C:$C,0))</f>
        <v>U.S. DOE, 2016, Industrial Energy Efficiency Potential Analysis, https://energy.gov/sites/prod/files/2017/04/f34/energy-savings-by-state-industrial-methodology.pdf</v>
      </c>
      <c r="T560" s="201" t="str">
        <f>INDEX('Policy Characteristics'!N:N,MATCH(PolicyLevers!$C560,'Policy Characteristics'!$C:$C,0))</f>
        <v>U.S. DOE, 2016, Industrial Energy Efficiency Potential Analysis, https://energy.gov/sites/prod/files/2017/04/f34/energy-savings-by-state-industrial-methodology.pdf</v>
      </c>
      <c r="U560" s="183">
        <f>INDEX('Policy Characteristics'!O:O,MATCH(PolicyLevers!$C560,'Policy Characteristics'!$C:$C,0))</f>
        <v>0</v>
      </c>
    </row>
    <row r="561" spans="1:21" s="191" customFormat="1" x14ac:dyDescent="0.25">
      <c r="A561" s="352" t="str">
        <f>INDEX('Policy Characteristics'!A:A,MATCH(PolicyLevers!$C561,'Policy Characteristics'!$C:$C,0))</f>
        <v>Industry</v>
      </c>
      <c r="B561" s="356" t="str">
        <f>INDEX('Policy Characteristics'!B:B,MATCH(PolicyLevers!$C561,'Policy Characteristics'!$C:$C,0))</f>
        <v>Industry Energy Efficiency Standards</v>
      </c>
      <c r="C561" s="191" t="str">
        <f t="shared" si="32"/>
        <v>Percentage Improvement in Eqpt Efficiency Standards above BAU</v>
      </c>
      <c r="D561" s="193" t="s">
        <v>2093</v>
      </c>
      <c r="E561" s="186" t="s">
        <v>818</v>
      </c>
      <c r="F561" s="183" t="s">
        <v>2142</v>
      </c>
      <c r="G561" s="186" t="s">
        <v>819</v>
      </c>
      <c r="H561" s="43">
        <v>1115</v>
      </c>
      <c r="I561" s="358" t="s">
        <v>332</v>
      </c>
      <c r="J561" s="191" t="str">
        <f>INDEX('Policy Characteristics'!D:D,MATCH(PolicyLevers!$C561,'Policy Characteristics'!$C:$C,0))</f>
        <v>Industry Energy Efficiency Standards</v>
      </c>
      <c r="K561" s="199" t="str">
        <f>INDEX('Policy Characteristics'!E:E,MATCH(PolicyLevers!$C561,'Policy Characteristics'!$C:$C,0))</f>
        <v>indst efficiency standards</v>
      </c>
      <c r="L561" s="199">
        <f>INDEX('Policy Characteristics'!F:F,MATCH(PolicyLevers!$C561,'Policy Characteristics'!$C:$C,0))</f>
        <v>0</v>
      </c>
      <c r="M561" s="199">
        <f>INDEX('Policy Characteristics'!G:G,MATCH(PolicyLevers!$C561,'Policy Characteristics'!$C:$C,0))</f>
        <v>0.25</v>
      </c>
      <c r="N561" s="199">
        <f>INDEX('Policy Characteristics'!H:H,MATCH(PolicyLevers!$C561,'Policy Characteristics'!$C:$C,0))</f>
        <v>0.01</v>
      </c>
      <c r="O561" s="201" t="str">
        <f>INDEX('Policy Characteristics'!I:I,MATCH(PolicyLevers!$C561,'Policy Characteristics'!$C:$C,0))</f>
        <v>% reduction in energy use</v>
      </c>
      <c r="P561" s="201" t="str">
        <f>INDEX('Policy Characteristics'!J:J,MATCH(PolicyLevers!$C561,'Policy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1" s="201" t="str">
        <f>INDEX('Policy Characteristics'!K:K,MATCH(PolicyLevers!$C561,'Policy Characteristics'!$C:$C,0))</f>
        <v>industry-ag-main.html#eff-stds</v>
      </c>
      <c r="R561" s="201" t="str">
        <f>INDEX('Policy Characteristics'!L:L,MATCH(PolicyLevers!$C561,'Policy Characteristics'!$C:$C,0))</f>
        <v>industry-energy-efficiency-standards.html</v>
      </c>
      <c r="S561" s="221" t="str">
        <f>INDEX('Policy Characteristics'!M:M,MATCH(PolicyLevers!$C561,'Policy Characteristics'!$C:$C,0))</f>
        <v>U.S. DOE, 2016, Industrial Energy Efficiency Potential Analysis, https://energy.gov/sites/prod/files/2017/04/f34/energy-savings-by-state-industrial-methodology.pdf</v>
      </c>
      <c r="T561" s="201" t="str">
        <f>INDEX('Policy Characteristics'!N:N,MATCH(PolicyLevers!$C561,'Policy Characteristics'!$C:$C,0))</f>
        <v>U.S. DOE, 2016, Industrial Energy Efficiency Potential Analysis, https://energy.gov/sites/prod/files/2017/04/f34/energy-savings-by-state-industrial-methodology.pdf</v>
      </c>
      <c r="U561" s="183">
        <f>INDEX('Policy Characteristics'!O:O,MATCH(PolicyLevers!$C561,'Policy Characteristics'!$C:$C,0))</f>
        <v>0</v>
      </c>
    </row>
    <row r="562" spans="1:21" s="191" customFormat="1" x14ac:dyDescent="0.25">
      <c r="A562" s="352" t="str">
        <f>INDEX('Policy Characteristics'!A:A,MATCH(PolicyLevers!$C562,'Policy Characteristics'!$C:$C,0))</f>
        <v>Industry</v>
      </c>
      <c r="B562" s="356" t="str">
        <f>INDEX('Policy Characteristics'!B:B,MATCH(PolicyLevers!$C562,'Policy Characteristics'!$C:$C,0))</f>
        <v>Industry Energy Efficiency Standards</v>
      </c>
      <c r="C562" s="191" t="str">
        <f t="shared" si="32"/>
        <v>Percentage Improvement in Eqpt Efficiency Standards above BAU</v>
      </c>
      <c r="D562" s="193" t="s">
        <v>2093</v>
      </c>
      <c r="E562" s="186" t="s">
        <v>820</v>
      </c>
      <c r="F562" s="183" t="s">
        <v>2142</v>
      </c>
      <c r="G562" s="186" t="s">
        <v>821</v>
      </c>
      <c r="H562" s="43">
        <v>1116</v>
      </c>
      <c r="I562" s="358" t="s">
        <v>310</v>
      </c>
      <c r="J562" s="191" t="str">
        <f>INDEX('Policy Characteristics'!D:D,MATCH(PolicyLevers!$C562,'Policy Characteristics'!$C:$C,0))</f>
        <v>Industry Energy Efficiency Standards</v>
      </c>
      <c r="K562" s="199" t="str">
        <f>INDEX('Policy Characteristics'!E:E,MATCH(PolicyLevers!$C562,'Policy Characteristics'!$C:$C,0))</f>
        <v>indst efficiency standards</v>
      </c>
      <c r="L562" s="199">
        <f>INDEX('Policy Characteristics'!F:F,MATCH(PolicyLevers!$C562,'Policy Characteristics'!$C:$C,0))</f>
        <v>0</v>
      </c>
      <c r="M562" s="199">
        <f>INDEX('Policy Characteristics'!G:G,MATCH(PolicyLevers!$C562,'Policy Characteristics'!$C:$C,0))</f>
        <v>0.25</v>
      </c>
      <c r="N562" s="199">
        <f>INDEX('Policy Characteristics'!H:H,MATCH(PolicyLevers!$C562,'Policy Characteristics'!$C:$C,0))</f>
        <v>0.01</v>
      </c>
      <c r="O562" s="201" t="str">
        <f>INDEX('Policy Characteristics'!I:I,MATCH(PolicyLevers!$C562,'Policy Characteristics'!$C:$C,0))</f>
        <v>% reduction in energy use</v>
      </c>
      <c r="P562" s="201" t="str">
        <f>INDEX('Policy Characteristics'!J:J,MATCH(PolicyLevers!$C562,'Policy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2" s="201" t="str">
        <f>INDEX('Policy Characteristics'!K:K,MATCH(PolicyLevers!$C562,'Policy Characteristics'!$C:$C,0))</f>
        <v>industry-ag-main.html#eff-stds</v>
      </c>
      <c r="R562" s="201" t="str">
        <f>INDEX('Policy Characteristics'!L:L,MATCH(PolicyLevers!$C562,'Policy Characteristics'!$C:$C,0))</f>
        <v>industry-energy-efficiency-standards.html</v>
      </c>
      <c r="S562" s="221" t="str">
        <f>INDEX('Policy Characteristics'!M:M,MATCH(PolicyLevers!$C562,'Policy Characteristics'!$C:$C,0))</f>
        <v>U.S. DOE, 2016, Industrial Energy Efficiency Potential Analysis, https://energy.gov/sites/prod/files/2017/04/f34/energy-savings-by-state-industrial-methodology.pdf</v>
      </c>
      <c r="T562" s="201" t="str">
        <f>INDEX('Policy Characteristics'!N:N,MATCH(PolicyLevers!$C562,'Policy Characteristics'!$C:$C,0))</f>
        <v>U.S. DOE, 2016, Industrial Energy Efficiency Potential Analysis, https://energy.gov/sites/prod/files/2017/04/f34/energy-savings-by-state-industrial-methodology.pdf</v>
      </c>
      <c r="U562" s="183">
        <f>INDEX('Policy Characteristics'!O:O,MATCH(PolicyLevers!$C562,'Policy Characteristics'!$C:$C,0))</f>
        <v>0</v>
      </c>
    </row>
    <row r="563" spans="1:21" s="191" customFormat="1" x14ac:dyDescent="0.25">
      <c r="A563" s="352" t="str">
        <f>INDEX('Policy Characteristics'!A:A,MATCH(PolicyLevers!$C563,'Policy Characteristics'!$C:$C,0))</f>
        <v>Industry</v>
      </c>
      <c r="B563" s="356" t="str">
        <f>INDEX('Policy Characteristics'!B:B,MATCH(PolicyLevers!$C563,'Policy Characteristics'!$C:$C,0))</f>
        <v>Industry Energy Efficiency Standards</v>
      </c>
      <c r="C563" s="191" t="str">
        <f t="shared" si="32"/>
        <v>Percentage Improvement in Eqpt Efficiency Standards above BAU</v>
      </c>
      <c r="D563" s="193" t="s">
        <v>2093</v>
      </c>
      <c r="E563" s="186" t="s">
        <v>822</v>
      </c>
      <c r="F563" s="183" t="s">
        <v>2142</v>
      </c>
      <c r="G563" s="186" t="s">
        <v>823</v>
      </c>
      <c r="H563" s="43">
        <v>1117</v>
      </c>
      <c r="I563" s="358" t="s">
        <v>332</v>
      </c>
      <c r="J563" s="191" t="str">
        <f>INDEX('Policy Characteristics'!D:D,MATCH(PolicyLevers!$C563,'Policy Characteristics'!$C:$C,0))</f>
        <v>Industry Energy Efficiency Standards</v>
      </c>
      <c r="K563" s="199" t="str">
        <f>INDEX('Policy Characteristics'!E:E,MATCH(PolicyLevers!$C563,'Policy Characteristics'!$C:$C,0))</f>
        <v>indst efficiency standards</v>
      </c>
      <c r="L563" s="199">
        <f>INDEX('Policy Characteristics'!F:F,MATCH(PolicyLevers!$C563,'Policy Characteristics'!$C:$C,0))</f>
        <v>0</v>
      </c>
      <c r="M563" s="199">
        <f>INDEX('Policy Characteristics'!G:G,MATCH(PolicyLevers!$C563,'Policy Characteristics'!$C:$C,0))</f>
        <v>0.25</v>
      </c>
      <c r="N563" s="199">
        <f>INDEX('Policy Characteristics'!H:H,MATCH(PolicyLevers!$C563,'Policy Characteristics'!$C:$C,0))</f>
        <v>0.01</v>
      </c>
      <c r="O563" s="201" t="str">
        <f>INDEX('Policy Characteristics'!I:I,MATCH(PolicyLevers!$C563,'Policy Characteristics'!$C:$C,0))</f>
        <v>% reduction in energy use</v>
      </c>
      <c r="P563" s="201" t="str">
        <f>INDEX('Policy Characteristics'!J:J,MATCH(PolicyLevers!$C563,'Policy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3" s="201" t="str">
        <f>INDEX('Policy Characteristics'!K:K,MATCH(PolicyLevers!$C563,'Policy Characteristics'!$C:$C,0))</f>
        <v>industry-ag-main.html#eff-stds</v>
      </c>
      <c r="R563" s="201" t="str">
        <f>INDEX('Policy Characteristics'!L:L,MATCH(PolicyLevers!$C563,'Policy Characteristics'!$C:$C,0))</f>
        <v>industry-energy-efficiency-standards.html</v>
      </c>
      <c r="S563" s="221" t="str">
        <f>INDEX('Policy Characteristics'!M:M,MATCH(PolicyLevers!$C563,'Policy Characteristics'!$C:$C,0))</f>
        <v>U.S. DOE, 2016, Industrial Energy Efficiency Potential Analysis, https://energy.gov/sites/prod/files/2017/04/f34/energy-savings-by-state-industrial-methodology.pdf</v>
      </c>
      <c r="T563" s="201" t="str">
        <f>INDEX('Policy Characteristics'!N:N,MATCH(PolicyLevers!$C563,'Policy Characteristics'!$C:$C,0))</f>
        <v>U.S. DOE, 2016, Industrial Energy Efficiency Potential Analysis, https://energy.gov/sites/prod/files/2017/04/f34/energy-savings-by-state-industrial-methodology.pdf</v>
      </c>
      <c r="U563" s="183">
        <f>INDEX('Policy Characteristics'!O:O,MATCH(PolicyLevers!$C563,'Policy Characteristics'!$C:$C,0))</f>
        <v>0</v>
      </c>
    </row>
    <row r="564" spans="1:21" s="191" customFormat="1" x14ac:dyDescent="0.25">
      <c r="A564" s="352" t="str">
        <f>INDEX('Policy Characteristics'!A:A,MATCH(PolicyLevers!$C564,'Policy Characteristics'!$C:$C,0))</f>
        <v>Industry</v>
      </c>
      <c r="B564" s="356" t="str">
        <f>INDEX('Policy Characteristics'!B:B,MATCH(PolicyLevers!$C564,'Policy Characteristics'!$C:$C,0))</f>
        <v>Industry Energy Efficiency Standards</v>
      </c>
      <c r="C564" s="191" t="str">
        <f t="shared" si="32"/>
        <v>Percentage Improvement in Eqpt Efficiency Standards above BAU</v>
      </c>
      <c r="D564" s="193" t="s">
        <v>2091</v>
      </c>
      <c r="E564" s="186" t="s">
        <v>799</v>
      </c>
      <c r="F564" s="183" t="s">
        <v>2141</v>
      </c>
      <c r="G564" s="186" t="s">
        <v>800</v>
      </c>
      <c r="H564" s="43">
        <v>1118</v>
      </c>
      <c r="I564" s="358" t="s">
        <v>310</v>
      </c>
      <c r="J564" s="191" t="str">
        <f>INDEX('Policy Characteristics'!D:D,MATCH(PolicyLevers!$C564,'Policy Characteristics'!$C:$C,0))</f>
        <v>Industry Energy Efficiency Standards</v>
      </c>
      <c r="K564" s="199" t="str">
        <f>INDEX('Policy Characteristics'!E:E,MATCH(PolicyLevers!$C564,'Policy Characteristics'!$C:$C,0))</f>
        <v>indst efficiency standards</v>
      </c>
      <c r="L564" s="199">
        <f>INDEX('Policy Characteristics'!F:F,MATCH(PolicyLevers!$C564,'Policy Characteristics'!$C:$C,0))</f>
        <v>0</v>
      </c>
      <c r="M564" s="199">
        <f>INDEX('Policy Characteristics'!G:G,MATCH(PolicyLevers!$C564,'Policy Characteristics'!$C:$C,0))</f>
        <v>0.25</v>
      </c>
      <c r="N564" s="199">
        <f>INDEX('Policy Characteristics'!H:H,MATCH(PolicyLevers!$C564,'Policy Characteristics'!$C:$C,0))</f>
        <v>0.01</v>
      </c>
      <c r="O564" s="201" t="str">
        <f>INDEX('Policy Characteristics'!I:I,MATCH(PolicyLevers!$C564,'Policy Characteristics'!$C:$C,0))</f>
        <v>% reduction in energy use</v>
      </c>
      <c r="P564" s="201" t="str">
        <f>INDEX('Policy Characteristics'!J:J,MATCH(PolicyLevers!$C564,'Policy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4" s="201" t="str">
        <f>INDEX('Policy Characteristics'!K:K,MATCH(PolicyLevers!$C564,'Policy Characteristics'!$C:$C,0))</f>
        <v>industry-ag-main.html#eff-stds</v>
      </c>
      <c r="R564" s="201" t="str">
        <f>INDEX('Policy Characteristics'!L:L,MATCH(PolicyLevers!$C564,'Policy Characteristics'!$C:$C,0))</f>
        <v>industry-energy-efficiency-standards.html</v>
      </c>
      <c r="S564" s="221" t="str">
        <f>INDEX('Policy Characteristics'!M:M,MATCH(PolicyLevers!$C564,'Policy Characteristics'!$C:$C,0))</f>
        <v>U.S. DOE, 2016, Industrial Energy Efficiency Potential Analysis, https://energy.gov/sites/prod/files/2017/04/f34/energy-savings-by-state-industrial-methodology.pdf</v>
      </c>
      <c r="T564" s="201" t="str">
        <f>INDEX('Policy Characteristics'!N:N,MATCH(PolicyLevers!$C564,'Policy Characteristics'!$C:$C,0))</f>
        <v>U.S. DOE, 2016, Industrial Energy Efficiency Potential Analysis, https://energy.gov/sites/prod/files/2017/04/f34/energy-savings-by-state-industrial-methodology.pdf</v>
      </c>
      <c r="U564" s="183">
        <f>INDEX('Policy Characteristics'!O:O,MATCH(PolicyLevers!$C564,'Policy Characteristics'!$C:$C,0))</f>
        <v>0</v>
      </c>
    </row>
    <row r="565" spans="1:21" s="191" customFormat="1" x14ac:dyDescent="0.25">
      <c r="A565" s="352" t="str">
        <f>INDEX('Policy Characteristics'!A:A,MATCH(PolicyLevers!$C565,'Policy Characteristics'!$C:$C,0))</f>
        <v>Industry</v>
      </c>
      <c r="B565" s="356" t="str">
        <f>INDEX('Policy Characteristics'!B:B,MATCH(PolicyLevers!$C565,'Policy Characteristics'!$C:$C,0))</f>
        <v>Industry Energy Efficiency Standards</v>
      </c>
      <c r="C565" s="191" t="str">
        <f t="shared" si="32"/>
        <v>Percentage Improvement in Eqpt Efficiency Standards above BAU</v>
      </c>
      <c r="D565" s="193" t="s">
        <v>2091</v>
      </c>
      <c r="E565" s="186" t="s">
        <v>806</v>
      </c>
      <c r="F565" s="183" t="s">
        <v>2141</v>
      </c>
      <c r="G565" s="186" t="s">
        <v>807</v>
      </c>
      <c r="H565" s="43">
        <v>1119</v>
      </c>
      <c r="I565" s="358" t="s">
        <v>332</v>
      </c>
      <c r="J565" s="191" t="str">
        <f>INDEX('Policy Characteristics'!D:D,MATCH(PolicyLevers!$C565,'Policy Characteristics'!$C:$C,0))</f>
        <v>Industry Energy Efficiency Standards</v>
      </c>
      <c r="K565" s="199" t="str">
        <f>INDEX('Policy Characteristics'!E:E,MATCH(PolicyLevers!$C565,'Policy Characteristics'!$C:$C,0))</f>
        <v>indst efficiency standards</v>
      </c>
      <c r="L565" s="199">
        <f>INDEX('Policy Characteristics'!F:F,MATCH(PolicyLevers!$C565,'Policy Characteristics'!$C:$C,0))</f>
        <v>0</v>
      </c>
      <c r="M565" s="199">
        <f>INDEX('Policy Characteristics'!G:G,MATCH(PolicyLevers!$C565,'Policy Characteristics'!$C:$C,0))</f>
        <v>0.25</v>
      </c>
      <c r="N565" s="199">
        <f>INDEX('Policy Characteristics'!H:H,MATCH(PolicyLevers!$C565,'Policy Characteristics'!$C:$C,0))</f>
        <v>0.01</v>
      </c>
      <c r="O565" s="201" t="str">
        <f>INDEX('Policy Characteristics'!I:I,MATCH(PolicyLevers!$C565,'Policy Characteristics'!$C:$C,0))</f>
        <v>% reduction in energy use</v>
      </c>
      <c r="P565" s="201" t="str">
        <f>INDEX('Policy Characteristics'!J:J,MATCH(PolicyLevers!$C565,'Policy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5" s="201" t="str">
        <f>INDEX('Policy Characteristics'!K:K,MATCH(PolicyLevers!$C565,'Policy Characteristics'!$C:$C,0))</f>
        <v>industry-ag-main.html#eff-stds</v>
      </c>
      <c r="R565" s="201" t="str">
        <f>INDEX('Policy Characteristics'!L:L,MATCH(PolicyLevers!$C565,'Policy Characteristics'!$C:$C,0))</f>
        <v>industry-energy-efficiency-standards.html</v>
      </c>
      <c r="S565" s="221" t="str">
        <f>INDEX('Policy Characteristics'!M:M,MATCH(PolicyLevers!$C565,'Policy Characteristics'!$C:$C,0))</f>
        <v>U.S. DOE, 2016, Industrial Energy Efficiency Potential Analysis, https://energy.gov/sites/prod/files/2017/04/f34/energy-savings-by-state-industrial-methodology.pdf</v>
      </c>
      <c r="T565" s="201" t="str">
        <f>INDEX('Policy Characteristics'!N:N,MATCH(PolicyLevers!$C565,'Policy Characteristics'!$C:$C,0))</f>
        <v>U.S. DOE, 2016, Industrial Energy Efficiency Potential Analysis, https://energy.gov/sites/prod/files/2017/04/f34/energy-savings-by-state-industrial-methodology.pdf</v>
      </c>
      <c r="U565" s="183">
        <f>INDEX('Policy Characteristics'!O:O,MATCH(PolicyLevers!$C565,'Policy Characteristics'!$C:$C,0))</f>
        <v>0</v>
      </c>
    </row>
    <row r="566" spans="1:21" s="191" customFormat="1" x14ac:dyDescent="0.25">
      <c r="A566" s="352" t="str">
        <f>INDEX('Policy Characteristics'!A:A,MATCH(PolicyLevers!$C566,'Policy Characteristics'!$C:$C,0))</f>
        <v>Industry</v>
      </c>
      <c r="B566" s="356" t="str">
        <f>INDEX('Policy Characteristics'!B:B,MATCH(PolicyLevers!$C566,'Policy Characteristics'!$C:$C,0))</f>
        <v>Industry Energy Efficiency Standards</v>
      </c>
      <c r="C566" s="191" t="str">
        <f t="shared" si="32"/>
        <v>Percentage Improvement in Eqpt Efficiency Standards above BAU</v>
      </c>
      <c r="D566" s="193" t="s">
        <v>2091</v>
      </c>
      <c r="E566" s="186" t="s">
        <v>808</v>
      </c>
      <c r="F566" s="183" t="s">
        <v>2141</v>
      </c>
      <c r="G566" s="186" t="s">
        <v>809</v>
      </c>
      <c r="H566" s="43">
        <v>1120</v>
      </c>
      <c r="I566" s="358" t="s">
        <v>310</v>
      </c>
      <c r="J566" s="191" t="str">
        <f>INDEX('Policy Characteristics'!D:D,MATCH(PolicyLevers!$C566,'Policy Characteristics'!$C:$C,0))</f>
        <v>Industry Energy Efficiency Standards</v>
      </c>
      <c r="K566" s="199" t="str">
        <f>INDEX('Policy Characteristics'!E:E,MATCH(PolicyLevers!$C566,'Policy Characteristics'!$C:$C,0))</f>
        <v>indst efficiency standards</v>
      </c>
      <c r="L566" s="199">
        <f>INDEX('Policy Characteristics'!F:F,MATCH(PolicyLevers!$C566,'Policy Characteristics'!$C:$C,0))</f>
        <v>0</v>
      </c>
      <c r="M566" s="199">
        <f>INDEX('Policy Characteristics'!G:G,MATCH(PolicyLevers!$C566,'Policy Characteristics'!$C:$C,0))</f>
        <v>0.25</v>
      </c>
      <c r="N566" s="199">
        <f>INDEX('Policy Characteristics'!H:H,MATCH(PolicyLevers!$C566,'Policy Characteristics'!$C:$C,0))</f>
        <v>0.01</v>
      </c>
      <c r="O566" s="201" t="str">
        <f>INDEX('Policy Characteristics'!I:I,MATCH(PolicyLevers!$C566,'Policy Characteristics'!$C:$C,0))</f>
        <v>% reduction in energy use</v>
      </c>
      <c r="P566" s="201" t="str">
        <f>INDEX('Policy Characteristics'!J:J,MATCH(PolicyLevers!$C566,'Policy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6" s="201" t="str">
        <f>INDEX('Policy Characteristics'!K:K,MATCH(PolicyLevers!$C566,'Policy Characteristics'!$C:$C,0))</f>
        <v>industry-ag-main.html#eff-stds</v>
      </c>
      <c r="R566" s="201" t="str">
        <f>INDEX('Policy Characteristics'!L:L,MATCH(PolicyLevers!$C566,'Policy Characteristics'!$C:$C,0))</f>
        <v>industry-energy-efficiency-standards.html</v>
      </c>
      <c r="S566" s="221" t="str">
        <f>INDEX('Policy Characteristics'!M:M,MATCH(PolicyLevers!$C566,'Policy Characteristics'!$C:$C,0))</f>
        <v>U.S. DOE, 2016, Industrial Energy Efficiency Potential Analysis, https://energy.gov/sites/prod/files/2017/04/f34/energy-savings-by-state-industrial-methodology.pdf</v>
      </c>
      <c r="T566" s="201" t="str">
        <f>INDEX('Policy Characteristics'!N:N,MATCH(PolicyLevers!$C566,'Policy Characteristics'!$C:$C,0))</f>
        <v>U.S. DOE, 2016, Industrial Energy Efficiency Potential Analysis, https://energy.gov/sites/prod/files/2017/04/f34/energy-savings-by-state-industrial-methodology.pdf</v>
      </c>
      <c r="U566" s="183">
        <f>INDEX('Policy Characteristics'!O:O,MATCH(PolicyLevers!$C566,'Policy Characteristics'!$C:$C,0))</f>
        <v>0</v>
      </c>
    </row>
    <row r="567" spans="1:21" s="191" customFormat="1" x14ac:dyDescent="0.25">
      <c r="A567" s="352" t="str">
        <f>INDEX('Policy Characteristics'!A:A,MATCH(PolicyLevers!$C567,'Policy Characteristics'!$C:$C,0))</f>
        <v>Industry</v>
      </c>
      <c r="B567" s="356" t="str">
        <f>INDEX('Policy Characteristics'!B:B,MATCH(PolicyLevers!$C567,'Policy Characteristics'!$C:$C,0))</f>
        <v>Industry Energy Efficiency Standards</v>
      </c>
      <c r="C567" s="191" t="str">
        <f t="shared" si="32"/>
        <v>Percentage Improvement in Eqpt Efficiency Standards above BAU</v>
      </c>
      <c r="D567" s="193" t="s">
        <v>2091</v>
      </c>
      <c r="E567" s="186" t="s">
        <v>810</v>
      </c>
      <c r="F567" s="183" t="s">
        <v>2141</v>
      </c>
      <c r="G567" s="186" t="s">
        <v>811</v>
      </c>
      <c r="H567" s="43">
        <v>1121</v>
      </c>
      <c r="I567" s="358" t="s">
        <v>332</v>
      </c>
      <c r="J567" s="191" t="str">
        <f>INDEX('Policy Characteristics'!D:D,MATCH(PolicyLevers!$C567,'Policy Characteristics'!$C:$C,0))</f>
        <v>Industry Energy Efficiency Standards</v>
      </c>
      <c r="K567" s="199" t="str">
        <f>INDEX('Policy Characteristics'!E:E,MATCH(PolicyLevers!$C567,'Policy Characteristics'!$C:$C,0))</f>
        <v>indst efficiency standards</v>
      </c>
      <c r="L567" s="199">
        <f>INDEX('Policy Characteristics'!F:F,MATCH(PolicyLevers!$C567,'Policy Characteristics'!$C:$C,0))</f>
        <v>0</v>
      </c>
      <c r="M567" s="199">
        <f>INDEX('Policy Characteristics'!G:G,MATCH(PolicyLevers!$C567,'Policy Characteristics'!$C:$C,0))</f>
        <v>0.25</v>
      </c>
      <c r="N567" s="199">
        <f>INDEX('Policy Characteristics'!H:H,MATCH(PolicyLevers!$C567,'Policy Characteristics'!$C:$C,0))</f>
        <v>0.01</v>
      </c>
      <c r="O567" s="201" t="str">
        <f>INDEX('Policy Characteristics'!I:I,MATCH(PolicyLevers!$C567,'Policy Characteristics'!$C:$C,0))</f>
        <v>% reduction in energy use</v>
      </c>
      <c r="P567" s="201" t="str">
        <f>INDEX('Policy Characteristics'!J:J,MATCH(PolicyLevers!$C567,'Policy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7" s="201" t="str">
        <f>INDEX('Policy Characteristics'!K:K,MATCH(PolicyLevers!$C567,'Policy Characteristics'!$C:$C,0))</f>
        <v>industry-ag-main.html#eff-stds</v>
      </c>
      <c r="R567" s="201" t="str">
        <f>INDEX('Policy Characteristics'!L:L,MATCH(PolicyLevers!$C567,'Policy Characteristics'!$C:$C,0))</f>
        <v>industry-energy-efficiency-standards.html</v>
      </c>
      <c r="S567" s="221" t="str">
        <f>INDEX('Policy Characteristics'!M:M,MATCH(PolicyLevers!$C567,'Policy Characteristics'!$C:$C,0))</f>
        <v>U.S. DOE, 2016, Industrial Energy Efficiency Potential Analysis, https://energy.gov/sites/prod/files/2017/04/f34/energy-savings-by-state-industrial-methodology.pdf</v>
      </c>
      <c r="T567" s="201" t="str">
        <f>INDEX('Policy Characteristics'!N:N,MATCH(PolicyLevers!$C567,'Policy Characteristics'!$C:$C,0))</f>
        <v>U.S. DOE, 2016, Industrial Energy Efficiency Potential Analysis, https://energy.gov/sites/prod/files/2017/04/f34/energy-savings-by-state-industrial-methodology.pdf</v>
      </c>
      <c r="U567" s="183">
        <f>INDEX('Policy Characteristics'!O:O,MATCH(PolicyLevers!$C567,'Policy Characteristics'!$C:$C,0))</f>
        <v>0</v>
      </c>
    </row>
    <row r="568" spans="1:21" s="191" customFormat="1" x14ac:dyDescent="0.25">
      <c r="A568" s="352" t="str">
        <f>INDEX('Policy Characteristics'!A:A,MATCH(PolicyLevers!$C568,'Policy Characteristics'!$C:$C,0))</f>
        <v>Industry</v>
      </c>
      <c r="B568" s="356" t="str">
        <f>INDEX('Policy Characteristics'!B:B,MATCH(PolicyLevers!$C568,'Policy Characteristics'!$C:$C,0))</f>
        <v>Industry Energy Efficiency Standards</v>
      </c>
      <c r="C568" s="191" t="str">
        <f t="shared" si="32"/>
        <v>Percentage Improvement in Eqpt Efficiency Standards above BAU</v>
      </c>
      <c r="D568" s="193" t="s">
        <v>2091</v>
      </c>
      <c r="E568" s="186" t="s">
        <v>812</v>
      </c>
      <c r="F568" s="183" t="s">
        <v>2141</v>
      </c>
      <c r="G568" s="186" t="s">
        <v>813</v>
      </c>
      <c r="H568" s="43">
        <v>1122</v>
      </c>
      <c r="I568" s="358" t="s">
        <v>310</v>
      </c>
      <c r="J568" s="191" t="str">
        <f>INDEX('Policy Characteristics'!D:D,MATCH(PolicyLevers!$C568,'Policy Characteristics'!$C:$C,0))</f>
        <v>Industry Energy Efficiency Standards</v>
      </c>
      <c r="K568" s="199" t="str">
        <f>INDEX('Policy Characteristics'!E:E,MATCH(PolicyLevers!$C568,'Policy Characteristics'!$C:$C,0))</f>
        <v>indst efficiency standards</v>
      </c>
      <c r="L568" s="199">
        <f>INDEX('Policy Characteristics'!F:F,MATCH(PolicyLevers!$C568,'Policy Characteristics'!$C:$C,0))</f>
        <v>0</v>
      </c>
      <c r="M568" s="199">
        <f>INDEX('Policy Characteristics'!G:G,MATCH(PolicyLevers!$C568,'Policy Characteristics'!$C:$C,0))</f>
        <v>0.25</v>
      </c>
      <c r="N568" s="199">
        <f>INDEX('Policy Characteristics'!H:H,MATCH(PolicyLevers!$C568,'Policy Characteristics'!$C:$C,0))</f>
        <v>0.01</v>
      </c>
      <c r="O568" s="201" t="str">
        <f>INDEX('Policy Characteristics'!I:I,MATCH(PolicyLevers!$C568,'Policy Characteristics'!$C:$C,0))</f>
        <v>% reduction in energy use</v>
      </c>
      <c r="P568" s="201" t="str">
        <f>INDEX('Policy Characteristics'!J:J,MATCH(PolicyLevers!$C568,'Policy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8" s="201" t="str">
        <f>INDEX('Policy Characteristics'!K:K,MATCH(PolicyLevers!$C568,'Policy Characteristics'!$C:$C,0))</f>
        <v>industry-ag-main.html#eff-stds</v>
      </c>
      <c r="R568" s="201" t="str">
        <f>INDEX('Policy Characteristics'!L:L,MATCH(PolicyLevers!$C568,'Policy Characteristics'!$C:$C,0))</f>
        <v>industry-energy-efficiency-standards.html</v>
      </c>
      <c r="S568" s="221" t="str">
        <f>INDEX('Policy Characteristics'!M:M,MATCH(PolicyLevers!$C568,'Policy Characteristics'!$C:$C,0))</f>
        <v>U.S. DOE, 2016, Industrial Energy Efficiency Potential Analysis, https://energy.gov/sites/prod/files/2017/04/f34/energy-savings-by-state-industrial-methodology.pdf</v>
      </c>
      <c r="T568" s="201" t="str">
        <f>INDEX('Policy Characteristics'!N:N,MATCH(PolicyLevers!$C568,'Policy Characteristics'!$C:$C,0))</f>
        <v>U.S. DOE, 2016, Industrial Energy Efficiency Potential Analysis, https://energy.gov/sites/prod/files/2017/04/f34/energy-savings-by-state-industrial-methodology.pdf</v>
      </c>
      <c r="U568" s="183">
        <f>INDEX('Policy Characteristics'!O:O,MATCH(PolicyLevers!$C568,'Policy Characteristics'!$C:$C,0))</f>
        <v>0</v>
      </c>
    </row>
    <row r="569" spans="1:21" s="191" customFormat="1" x14ac:dyDescent="0.25">
      <c r="A569" s="352" t="str">
        <f>INDEX('Policy Characteristics'!A:A,MATCH(PolicyLevers!$C569,'Policy Characteristics'!$C:$C,0))</f>
        <v>Industry</v>
      </c>
      <c r="B569" s="356" t="str">
        <f>INDEX('Policy Characteristics'!B:B,MATCH(PolicyLevers!$C569,'Policy Characteristics'!$C:$C,0))</f>
        <v>Industry Energy Efficiency Standards</v>
      </c>
      <c r="C569" s="191" t="str">
        <f t="shared" si="32"/>
        <v>Percentage Improvement in Eqpt Efficiency Standards above BAU</v>
      </c>
      <c r="D569" s="193" t="s">
        <v>2091</v>
      </c>
      <c r="E569" s="186" t="s">
        <v>814</v>
      </c>
      <c r="F569" s="183" t="s">
        <v>2141</v>
      </c>
      <c r="G569" s="186" t="s">
        <v>815</v>
      </c>
      <c r="H569" s="43">
        <v>1123</v>
      </c>
      <c r="I569" s="358" t="s">
        <v>332</v>
      </c>
      <c r="J569" s="191" t="str">
        <f>INDEX('Policy Characteristics'!D:D,MATCH(PolicyLevers!$C569,'Policy Characteristics'!$C:$C,0))</f>
        <v>Industry Energy Efficiency Standards</v>
      </c>
      <c r="K569" s="199" t="str">
        <f>INDEX('Policy Characteristics'!E:E,MATCH(PolicyLevers!$C569,'Policy Characteristics'!$C:$C,0))</f>
        <v>indst efficiency standards</v>
      </c>
      <c r="L569" s="199">
        <f>INDEX('Policy Characteristics'!F:F,MATCH(PolicyLevers!$C569,'Policy Characteristics'!$C:$C,0))</f>
        <v>0</v>
      </c>
      <c r="M569" s="199">
        <f>INDEX('Policy Characteristics'!G:G,MATCH(PolicyLevers!$C569,'Policy Characteristics'!$C:$C,0))</f>
        <v>0.25</v>
      </c>
      <c r="N569" s="199">
        <f>INDEX('Policy Characteristics'!H:H,MATCH(PolicyLevers!$C569,'Policy Characteristics'!$C:$C,0))</f>
        <v>0.01</v>
      </c>
      <c r="O569" s="201" t="str">
        <f>INDEX('Policy Characteristics'!I:I,MATCH(PolicyLevers!$C569,'Policy Characteristics'!$C:$C,0))</f>
        <v>% reduction in energy use</v>
      </c>
      <c r="P569" s="201" t="str">
        <f>INDEX('Policy Characteristics'!J:J,MATCH(PolicyLevers!$C569,'Policy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9" s="201" t="str">
        <f>INDEX('Policy Characteristics'!K:K,MATCH(PolicyLevers!$C569,'Policy Characteristics'!$C:$C,0))</f>
        <v>industry-ag-main.html#eff-stds</v>
      </c>
      <c r="R569" s="201" t="str">
        <f>INDEX('Policy Characteristics'!L:L,MATCH(PolicyLevers!$C569,'Policy Characteristics'!$C:$C,0))</f>
        <v>industry-energy-efficiency-standards.html</v>
      </c>
      <c r="S569" s="221" t="str">
        <f>INDEX('Policy Characteristics'!M:M,MATCH(PolicyLevers!$C569,'Policy Characteristics'!$C:$C,0))</f>
        <v>U.S. DOE, 2016, Industrial Energy Efficiency Potential Analysis, https://energy.gov/sites/prod/files/2017/04/f34/energy-savings-by-state-industrial-methodology.pdf</v>
      </c>
      <c r="T569" s="201" t="str">
        <f>INDEX('Policy Characteristics'!N:N,MATCH(PolicyLevers!$C569,'Policy Characteristics'!$C:$C,0))</f>
        <v>U.S. DOE, 2016, Industrial Energy Efficiency Potential Analysis, https://energy.gov/sites/prod/files/2017/04/f34/energy-savings-by-state-industrial-methodology.pdf</v>
      </c>
      <c r="U569" s="183">
        <f>INDEX('Policy Characteristics'!O:O,MATCH(PolicyLevers!$C569,'Policy Characteristics'!$C:$C,0))</f>
        <v>0</v>
      </c>
    </row>
    <row r="570" spans="1:21" s="191" customFormat="1" x14ac:dyDescent="0.25">
      <c r="A570" s="352" t="str">
        <f>INDEX('Policy Characteristics'!A:A,MATCH(PolicyLevers!$C570,'Policy Characteristics'!$C:$C,0))</f>
        <v>Industry</v>
      </c>
      <c r="B570" s="356" t="str">
        <f>INDEX('Policy Characteristics'!B:B,MATCH(PolicyLevers!$C570,'Policy Characteristics'!$C:$C,0))</f>
        <v>Industry Energy Efficiency Standards</v>
      </c>
      <c r="C570" s="191" t="str">
        <f t="shared" si="32"/>
        <v>Percentage Improvement in Eqpt Efficiency Standards above BAU</v>
      </c>
      <c r="D570" s="193" t="s">
        <v>2091</v>
      </c>
      <c r="E570" s="186" t="s">
        <v>816</v>
      </c>
      <c r="F570" s="183" t="s">
        <v>2141</v>
      </c>
      <c r="G570" s="186" t="s">
        <v>817</v>
      </c>
      <c r="H570" s="43">
        <v>1124</v>
      </c>
      <c r="I570" s="358" t="s">
        <v>332</v>
      </c>
      <c r="J570" s="191" t="str">
        <f>INDEX('Policy Characteristics'!D:D,MATCH(PolicyLevers!$C570,'Policy Characteristics'!$C:$C,0))</f>
        <v>Industry Energy Efficiency Standards</v>
      </c>
      <c r="K570" s="199" t="str">
        <f>INDEX('Policy Characteristics'!E:E,MATCH(PolicyLevers!$C570,'Policy Characteristics'!$C:$C,0))</f>
        <v>indst efficiency standards</v>
      </c>
      <c r="L570" s="199">
        <f>INDEX('Policy Characteristics'!F:F,MATCH(PolicyLevers!$C570,'Policy Characteristics'!$C:$C,0))</f>
        <v>0</v>
      </c>
      <c r="M570" s="199">
        <f>INDEX('Policy Characteristics'!G:G,MATCH(PolicyLevers!$C570,'Policy Characteristics'!$C:$C,0))</f>
        <v>0.25</v>
      </c>
      <c r="N570" s="199">
        <f>INDEX('Policy Characteristics'!H:H,MATCH(PolicyLevers!$C570,'Policy Characteristics'!$C:$C,0))</f>
        <v>0.01</v>
      </c>
      <c r="O570" s="201" t="str">
        <f>INDEX('Policy Characteristics'!I:I,MATCH(PolicyLevers!$C570,'Policy Characteristics'!$C:$C,0))</f>
        <v>% reduction in energy use</v>
      </c>
      <c r="P570" s="201" t="str">
        <f>INDEX('Policy Characteristics'!J:J,MATCH(PolicyLevers!$C570,'Policy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0" s="201" t="str">
        <f>INDEX('Policy Characteristics'!K:K,MATCH(PolicyLevers!$C570,'Policy Characteristics'!$C:$C,0))</f>
        <v>industry-ag-main.html#eff-stds</v>
      </c>
      <c r="R570" s="201" t="str">
        <f>INDEX('Policy Characteristics'!L:L,MATCH(PolicyLevers!$C570,'Policy Characteristics'!$C:$C,0))</f>
        <v>industry-energy-efficiency-standards.html</v>
      </c>
      <c r="S570" s="221" t="str">
        <f>INDEX('Policy Characteristics'!M:M,MATCH(PolicyLevers!$C570,'Policy Characteristics'!$C:$C,0))</f>
        <v>U.S. DOE, 2016, Industrial Energy Efficiency Potential Analysis, https://energy.gov/sites/prod/files/2017/04/f34/energy-savings-by-state-industrial-methodology.pdf</v>
      </c>
      <c r="T570" s="201" t="str">
        <f>INDEX('Policy Characteristics'!N:N,MATCH(PolicyLevers!$C570,'Policy Characteristics'!$C:$C,0))</f>
        <v>U.S. DOE, 2016, Industrial Energy Efficiency Potential Analysis, https://energy.gov/sites/prod/files/2017/04/f34/energy-savings-by-state-industrial-methodology.pdf</v>
      </c>
      <c r="U570" s="183">
        <f>INDEX('Policy Characteristics'!O:O,MATCH(PolicyLevers!$C570,'Policy Characteristics'!$C:$C,0))</f>
        <v>0</v>
      </c>
    </row>
    <row r="571" spans="1:21" s="191" customFormat="1" x14ac:dyDescent="0.25">
      <c r="A571" s="352" t="str">
        <f>INDEX('Policy Characteristics'!A:A,MATCH(PolicyLevers!$C571,'Policy Characteristics'!$C:$C,0))</f>
        <v>Industry</v>
      </c>
      <c r="B571" s="356" t="str">
        <f>INDEX('Policy Characteristics'!B:B,MATCH(PolicyLevers!$C571,'Policy Characteristics'!$C:$C,0))</f>
        <v>Industry Energy Efficiency Standards</v>
      </c>
      <c r="C571" s="191" t="str">
        <f t="shared" si="32"/>
        <v>Percentage Improvement in Eqpt Efficiency Standards above BAU</v>
      </c>
      <c r="D571" s="193" t="s">
        <v>2091</v>
      </c>
      <c r="E571" s="186" t="s">
        <v>818</v>
      </c>
      <c r="F571" s="183" t="s">
        <v>2141</v>
      </c>
      <c r="G571" s="186" t="s">
        <v>819</v>
      </c>
      <c r="H571" s="43">
        <v>1125</v>
      </c>
      <c r="I571" s="358" t="s">
        <v>332</v>
      </c>
      <c r="J571" s="191" t="str">
        <f>INDEX('Policy Characteristics'!D:D,MATCH(PolicyLevers!$C571,'Policy Characteristics'!$C:$C,0))</f>
        <v>Industry Energy Efficiency Standards</v>
      </c>
      <c r="K571" s="199" t="str">
        <f>INDEX('Policy Characteristics'!E:E,MATCH(PolicyLevers!$C571,'Policy Characteristics'!$C:$C,0))</f>
        <v>indst efficiency standards</v>
      </c>
      <c r="L571" s="199">
        <f>INDEX('Policy Characteristics'!F:F,MATCH(PolicyLevers!$C571,'Policy Characteristics'!$C:$C,0))</f>
        <v>0</v>
      </c>
      <c r="M571" s="199">
        <f>INDEX('Policy Characteristics'!G:G,MATCH(PolicyLevers!$C571,'Policy Characteristics'!$C:$C,0))</f>
        <v>0.25</v>
      </c>
      <c r="N571" s="199">
        <f>INDEX('Policy Characteristics'!H:H,MATCH(PolicyLevers!$C571,'Policy Characteristics'!$C:$C,0))</f>
        <v>0.01</v>
      </c>
      <c r="O571" s="201" t="str">
        <f>INDEX('Policy Characteristics'!I:I,MATCH(PolicyLevers!$C571,'Policy Characteristics'!$C:$C,0))</f>
        <v>% reduction in energy use</v>
      </c>
      <c r="P571" s="201" t="str">
        <f>INDEX('Policy Characteristics'!J:J,MATCH(PolicyLevers!$C571,'Policy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1" s="201" t="str">
        <f>INDEX('Policy Characteristics'!K:K,MATCH(PolicyLevers!$C571,'Policy Characteristics'!$C:$C,0))</f>
        <v>industry-ag-main.html#eff-stds</v>
      </c>
      <c r="R571" s="201" t="str">
        <f>INDEX('Policy Characteristics'!L:L,MATCH(PolicyLevers!$C571,'Policy Characteristics'!$C:$C,0))</f>
        <v>industry-energy-efficiency-standards.html</v>
      </c>
      <c r="S571" s="221" t="str">
        <f>INDEX('Policy Characteristics'!M:M,MATCH(PolicyLevers!$C571,'Policy Characteristics'!$C:$C,0))</f>
        <v>U.S. DOE, 2016, Industrial Energy Efficiency Potential Analysis, https://energy.gov/sites/prod/files/2017/04/f34/energy-savings-by-state-industrial-methodology.pdf</v>
      </c>
      <c r="T571" s="201" t="str">
        <f>INDEX('Policy Characteristics'!N:N,MATCH(PolicyLevers!$C571,'Policy Characteristics'!$C:$C,0))</f>
        <v>U.S. DOE, 2016, Industrial Energy Efficiency Potential Analysis, https://energy.gov/sites/prod/files/2017/04/f34/energy-savings-by-state-industrial-methodology.pdf</v>
      </c>
      <c r="U571" s="183">
        <f>INDEX('Policy Characteristics'!O:O,MATCH(PolicyLevers!$C571,'Policy Characteristics'!$C:$C,0))</f>
        <v>0</v>
      </c>
    </row>
    <row r="572" spans="1:21" s="191" customFormat="1" x14ac:dyDescent="0.25">
      <c r="A572" s="352" t="str">
        <f>INDEX('Policy Characteristics'!A:A,MATCH(PolicyLevers!$C572,'Policy Characteristics'!$C:$C,0))</f>
        <v>Industry</v>
      </c>
      <c r="B572" s="356" t="str">
        <f>INDEX('Policy Characteristics'!B:B,MATCH(PolicyLevers!$C572,'Policy Characteristics'!$C:$C,0))</f>
        <v>Industry Energy Efficiency Standards</v>
      </c>
      <c r="C572" s="191" t="str">
        <f t="shared" si="32"/>
        <v>Percentage Improvement in Eqpt Efficiency Standards above BAU</v>
      </c>
      <c r="D572" s="193" t="s">
        <v>2091</v>
      </c>
      <c r="E572" s="186" t="s">
        <v>820</v>
      </c>
      <c r="F572" s="183" t="s">
        <v>2141</v>
      </c>
      <c r="G572" s="186" t="s">
        <v>821</v>
      </c>
      <c r="H572" s="43">
        <v>1126</v>
      </c>
      <c r="I572" s="358" t="s">
        <v>310</v>
      </c>
      <c r="J572" s="191" t="str">
        <f>INDEX('Policy Characteristics'!D:D,MATCH(PolicyLevers!$C572,'Policy Characteristics'!$C:$C,0))</f>
        <v>Industry Energy Efficiency Standards</v>
      </c>
      <c r="K572" s="199" t="str">
        <f>INDEX('Policy Characteristics'!E:E,MATCH(PolicyLevers!$C572,'Policy Characteristics'!$C:$C,0))</f>
        <v>indst efficiency standards</v>
      </c>
      <c r="L572" s="199">
        <f>INDEX('Policy Characteristics'!F:F,MATCH(PolicyLevers!$C572,'Policy Characteristics'!$C:$C,0))</f>
        <v>0</v>
      </c>
      <c r="M572" s="199">
        <f>INDEX('Policy Characteristics'!G:G,MATCH(PolicyLevers!$C572,'Policy Characteristics'!$C:$C,0))</f>
        <v>0.25</v>
      </c>
      <c r="N572" s="199">
        <f>INDEX('Policy Characteristics'!H:H,MATCH(PolicyLevers!$C572,'Policy Characteristics'!$C:$C,0))</f>
        <v>0.01</v>
      </c>
      <c r="O572" s="201" t="str">
        <f>INDEX('Policy Characteristics'!I:I,MATCH(PolicyLevers!$C572,'Policy Characteristics'!$C:$C,0))</f>
        <v>% reduction in energy use</v>
      </c>
      <c r="P572" s="201" t="str">
        <f>INDEX('Policy Characteristics'!J:J,MATCH(PolicyLevers!$C572,'Policy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2" s="201" t="str">
        <f>INDEX('Policy Characteristics'!K:K,MATCH(PolicyLevers!$C572,'Policy Characteristics'!$C:$C,0))</f>
        <v>industry-ag-main.html#eff-stds</v>
      </c>
      <c r="R572" s="201" t="str">
        <f>INDEX('Policy Characteristics'!L:L,MATCH(PolicyLevers!$C572,'Policy Characteristics'!$C:$C,0))</f>
        <v>industry-energy-efficiency-standards.html</v>
      </c>
      <c r="S572" s="221" t="str">
        <f>INDEX('Policy Characteristics'!M:M,MATCH(PolicyLevers!$C572,'Policy Characteristics'!$C:$C,0))</f>
        <v>U.S. DOE, 2016, Industrial Energy Efficiency Potential Analysis, https://energy.gov/sites/prod/files/2017/04/f34/energy-savings-by-state-industrial-methodology.pdf</v>
      </c>
      <c r="T572" s="201" t="str">
        <f>INDEX('Policy Characteristics'!N:N,MATCH(PolicyLevers!$C572,'Policy Characteristics'!$C:$C,0))</f>
        <v>U.S. DOE, 2016, Industrial Energy Efficiency Potential Analysis, https://energy.gov/sites/prod/files/2017/04/f34/energy-savings-by-state-industrial-methodology.pdf</v>
      </c>
      <c r="U572" s="183">
        <f>INDEX('Policy Characteristics'!O:O,MATCH(PolicyLevers!$C572,'Policy Characteristics'!$C:$C,0))</f>
        <v>0</v>
      </c>
    </row>
    <row r="573" spans="1:21" s="191" customFormat="1" x14ac:dyDescent="0.25">
      <c r="A573" s="352" t="str">
        <f>INDEX('Policy Characteristics'!A:A,MATCH(PolicyLevers!$C573,'Policy Characteristics'!$C:$C,0))</f>
        <v>Industry</v>
      </c>
      <c r="B573" s="356" t="str">
        <f>INDEX('Policy Characteristics'!B:B,MATCH(PolicyLevers!$C573,'Policy Characteristics'!$C:$C,0))</f>
        <v>Industry Energy Efficiency Standards</v>
      </c>
      <c r="C573" s="191" t="str">
        <f t="shared" si="32"/>
        <v>Percentage Improvement in Eqpt Efficiency Standards above BAU</v>
      </c>
      <c r="D573" s="193" t="s">
        <v>2091</v>
      </c>
      <c r="E573" s="186" t="s">
        <v>822</v>
      </c>
      <c r="F573" s="183" t="s">
        <v>2141</v>
      </c>
      <c r="G573" s="186" t="s">
        <v>823</v>
      </c>
      <c r="H573" s="43">
        <v>1127</v>
      </c>
      <c r="I573" s="358" t="s">
        <v>332</v>
      </c>
      <c r="J573" s="191" t="str">
        <f>INDEX('Policy Characteristics'!D:D,MATCH(PolicyLevers!$C573,'Policy Characteristics'!$C:$C,0))</f>
        <v>Industry Energy Efficiency Standards</v>
      </c>
      <c r="K573" s="199" t="str">
        <f>INDEX('Policy Characteristics'!E:E,MATCH(PolicyLevers!$C573,'Policy Characteristics'!$C:$C,0))</f>
        <v>indst efficiency standards</v>
      </c>
      <c r="L573" s="199">
        <f>INDEX('Policy Characteristics'!F:F,MATCH(PolicyLevers!$C573,'Policy Characteristics'!$C:$C,0))</f>
        <v>0</v>
      </c>
      <c r="M573" s="199">
        <f>INDEX('Policy Characteristics'!G:G,MATCH(PolicyLevers!$C573,'Policy Characteristics'!$C:$C,0))</f>
        <v>0.25</v>
      </c>
      <c r="N573" s="199">
        <f>INDEX('Policy Characteristics'!H:H,MATCH(PolicyLevers!$C573,'Policy Characteristics'!$C:$C,0))</f>
        <v>0.01</v>
      </c>
      <c r="O573" s="201" t="str">
        <f>INDEX('Policy Characteristics'!I:I,MATCH(PolicyLevers!$C573,'Policy Characteristics'!$C:$C,0))</f>
        <v>% reduction in energy use</v>
      </c>
      <c r="P573" s="201" t="str">
        <f>INDEX('Policy Characteristics'!J:J,MATCH(PolicyLevers!$C573,'Policy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3" s="201" t="str">
        <f>INDEX('Policy Characteristics'!K:K,MATCH(PolicyLevers!$C573,'Policy Characteristics'!$C:$C,0))</f>
        <v>industry-ag-main.html#eff-stds</v>
      </c>
      <c r="R573" s="201" t="str">
        <f>INDEX('Policy Characteristics'!L:L,MATCH(PolicyLevers!$C573,'Policy Characteristics'!$C:$C,0))</f>
        <v>industry-energy-efficiency-standards.html</v>
      </c>
      <c r="S573" s="221" t="str">
        <f>INDEX('Policy Characteristics'!M:M,MATCH(PolicyLevers!$C573,'Policy Characteristics'!$C:$C,0))</f>
        <v>U.S. DOE, 2016, Industrial Energy Efficiency Potential Analysis, https://energy.gov/sites/prod/files/2017/04/f34/energy-savings-by-state-industrial-methodology.pdf</v>
      </c>
      <c r="T573" s="201" t="str">
        <f>INDEX('Policy Characteristics'!N:N,MATCH(PolicyLevers!$C573,'Policy Characteristics'!$C:$C,0))</f>
        <v>U.S. DOE, 2016, Industrial Energy Efficiency Potential Analysis, https://energy.gov/sites/prod/files/2017/04/f34/energy-savings-by-state-industrial-methodology.pdf</v>
      </c>
      <c r="U573" s="183">
        <f>INDEX('Policy Characteristics'!O:O,MATCH(PolicyLevers!$C573,'Policy Characteristics'!$C:$C,0))</f>
        <v>0</v>
      </c>
    </row>
    <row r="574" spans="1:21" s="191" customFormat="1" x14ac:dyDescent="0.25">
      <c r="A574" s="352" t="str">
        <f>INDEX('Policy Characteristics'!A:A,MATCH(PolicyLevers!$C574,'Policy Characteristics'!$C:$C,0))</f>
        <v>Industry</v>
      </c>
      <c r="B574" s="356" t="str">
        <f>INDEX('Policy Characteristics'!B:B,MATCH(PolicyLevers!$C574,'Policy Characteristics'!$C:$C,0))</f>
        <v>Industry Energy Efficiency Standards</v>
      </c>
      <c r="C574" s="191" t="str">
        <f t="shared" si="32"/>
        <v>Percentage Improvement in Eqpt Efficiency Standards above BAU</v>
      </c>
      <c r="D574" s="193" t="s">
        <v>2089</v>
      </c>
      <c r="E574" s="186" t="s">
        <v>799</v>
      </c>
      <c r="F574" s="183" t="s">
        <v>2140</v>
      </c>
      <c r="G574" s="186" t="s">
        <v>800</v>
      </c>
      <c r="H574" s="43">
        <v>1128</v>
      </c>
      <c r="I574" s="358" t="s">
        <v>310</v>
      </c>
      <c r="J574" s="191" t="str">
        <f>INDEX('Policy Characteristics'!D:D,MATCH(PolicyLevers!$C574,'Policy Characteristics'!$C:$C,0))</f>
        <v>Industry Energy Efficiency Standards</v>
      </c>
      <c r="K574" s="199" t="str">
        <f>INDEX('Policy Characteristics'!E:E,MATCH(PolicyLevers!$C574,'Policy Characteristics'!$C:$C,0))</f>
        <v>indst efficiency standards</v>
      </c>
      <c r="L574" s="199">
        <f>INDEX('Policy Characteristics'!F:F,MATCH(PolicyLevers!$C574,'Policy Characteristics'!$C:$C,0))</f>
        <v>0</v>
      </c>
      <c r="M574" s="199">
        <f>INDEX('Policy Characteristics'!G:G,MATCH(PolicyLevers!$C574,'Policy Characteristics'!$C:$C,0))</f>
        <v>0.25</v>
      </c>
      <c r="N574" s="199">
        <f>INDEX('Policy Characteristics'!H:H,MATCH(PolicyLevers!$C574,'Policy Characteristics'!$C:$C,0))</f>
        <v>0.01</v>
      </c>
      <c r="O574" s="201" t="str">
        <f>INDEX('Policy Characteristics'!I:I,MATCH(PolicyLevers!$C574,'Policy Characteristics'!$C:$C,0))</f>
        <v>% reduction in energy use</v>
      </c>
      <c r="P574" s="201" t="str">
        <f>INDEX('Policy Characteristics'!J:J,MATCH(PolicyLevers!$C574,'Policy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4" s="201" t="str">
        <f>INDEX('Policy Characteristics'!K:K,MATCH(PolicyLevers!$C574,'Policy Characteristics'!$C:$C,0))</f>
        <v>industry-ag-main.html#eff-stds</v>
      </c>
      <c r="R574" s="201" t="str">
        <f>INDEX('Policy Characteristics'!L:L,MATCH(PolicyLevers!$C574,'Policy Characteristics'!$C:$C,0))</f>
        <v>industry-energy-efficiency-standards.html</v>
      </c>
      <c r="S574" s="221" t="str">
        <f>INDEX('Policy Characteristics'!M:M,MATCH(PolicyLevers!$C574,'Policy Characteristics'!$C:$C,0))</f>
        <v>U.S. DOE, 2016, Industrial Energy Efficiency Potential Analysis, https://energy.gov/sites/prod/files/2017/04/f34/energy-savings-by-state-industrial-methodology.pdf</v>
      </c>
      <c r="T574" s="201" t="str">
        <f>INDEX('Policy Characteristics'!N:N,MATCH(PolicyLevers!$C574,'Policy Characteristics'!$C:$C,0))</f>
        <v>U.S. DOE, 2016, Industrial Energy Efficiency Potential Analysis, https://energy.gov/sites/prod/files/2017/04/f34/energy-savings-by-state-industrial-methodology.pdf</v>
      </c>
      <c r="U574" s="183">
        <f>INDEX('Policy Characteristics'!O:O,MATCH(PolicyLevers!$C574,'Policy Characteristics'!$C:$C,0))</f>
        <v>0</v>
      </c>
    </row>
    <row r="575" spans="1:21" s="191" customFormat="1" x14ac:dyDescent="0.25">
      <c r="A575" s="352" t="str">
        <f>INDEX('Policy Characteristics'!A:A,MATCH(PolicyLevers!$C575,'Policy Characteristics'!$C:$C,0))</f>
        <v>Industry</v>
      </c>
      <c r="B575" s="356" t="str">
        <f>INDEX('Policy Characteristics'!B:B,MATCH(PolicyLevers!$C575,'Policy Characteristics'!$C:$C,0))</f>
        <v>Industry Energy Efficiency Standards</v>
      </c>
      <c r="C575" s="191" t="str">
        <f t="shared" si="32"/>
        <v>Percentage Improvement in Eqpt Efficiency Standards above BAU</v>
      </c>
      <c r="D575" s="193" t="s">
        <v>2089</v>
      </c>
      <c r="E575" s="186" t="s">
        <v>806</v>
      </c>
      <c r="F575" s="183" t="s">
        <v>2140</v>
      </c>
      <c r="G575" s="186" t="s">
        <v>807</v>
      </c>
      <c r="H575" s="43">
        <v>1129</v>
      </c>
      <c r="I575" s="358" t="s">
        <v>332</v>
      </c>
      <c r="J575" s="191" t="str">
        <f>INDEX('Policy Characteristics'!D:D,MATCH(PolicyLevers!$C575,'Policy Characteristics'!$C:$C,0))</f>
        <v>Industry Energy Efficiency Standards</v>
      </c>
      <c r="K575" s="199" t="str">
        <f>INDEX('Policy Characteristics'!E:E,MATCH(PolicyLevers!$C575,'Policy Characteristics'!$C:$C,0))</f>
        <v>indst efficiency standards</v>
      </c>
      <c r="L575" s="199">
        <f>INDEX('Policy Characteristics'!F:F,MATCH(PolicyLevers!$C575,'Policy Characteristics'!$C:$C,0))</f>
        <v>0</v>
      </c>
      <c r="M575" s="199">
        <f>INDEX('Policy Characteristics'!G:G,MATCH(PolicyLevers!$C575,'Policy Characteristics'!$C:$C,0))</f>
        <v>0.25</v>
      </c>
      <c r="N575" s="199">
        <f>INDEX('Policy Characteristics'!H:H,MATCH(PolicyLevers!$C575,'Policy Characteristics'!$C:$C,0))</f>
        <v>0.01</v>
      </c>
      <c r="O575" s="201" t="str">
        <f>INDEX('Policy Characteristics'!I:I,MATCH(PolicyLevers!$C575,'Policy Characteristics'!$C:$C,0))</f>
        <v>% reduction in energy use</v>
      </c>
      <c r="P575" s="201" t="str">
        <f>INDEX('Policy Characteristics'!J:J,MATCH(PolicyLevers!$C575,'Policy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5" s="201" t="str">
        <f>INDEX('Policy Characteristics'!K:K,MATCH(PolicyLevers!$C575,'Policy Characteristics'!$C:$C,0))</f>
        <v>industry-ag-main.html#eff-stds</v>
      </c>
      <c r="R575" s="201" t="str">
        <f>INDEX('Policy Characteristics'!L:L,MATCH(PolicyLevers!$C575,'Policy Characteristics'!$C:$C,0))</f>
        <v>industry-energy-efficiency-standards.html</v>
      </c>
      <c r="S575" s="221" t="str">
        <f>INDEX('Policy Characteristics'!M:M,MATCH(PolicyLevers!$C575,'Policy Characteristics'!$C:$C,0))</f>
        <v>U.S. DOE, 2016, Industrial Energy Efficiency Potential Analysis, https://energy.gov/sites/prod/files/2017/04/f34/energy-savings-by-state-industrial-methodology.pdf</v>
      </c>
      <c r="T575" s="201" t="str">
        <f>INDEX('Policy Characteristics'!N:N,MATCH(PolicyLevers!$C575,'Policy Characteristics'!$C:$C,0))</f>
        <v>U.S. DOE, 2016, Industrial Energy Efficiency Potential Analysis, https://energy.gov/sites/prod/files/2017/04/f34/energy-savings-by-state-industrial-methodology.pdf</v>
      </c>
      <c r="U575" s="183">
        <f>INDEX('Policy Characteristics'!O:O,MATCH(PolicyLevers!$C575,'Policy Characteristics'!$C:$C,0))</f>
        <v>0</v>
      </c>
    </row>
    <row r="576" spans="1:21" s="191" customFormat="1" x14ac:dyDescent="0.25">
      <c r="A576" s="352" t="str">
        <f>INDEX('Policy Characteristics'!A:A,MATCH(PolicyLevers!$C576,'Policy Characteristics'!$C:$C,0))</f>
        <v>Industry</v>
      </c>
      <c r="B576" s="356" t="str">
        <f>INDEX('Policy Characteristics'!B:B,MATCH(PolicyLevers!$C576,'Policy Characteristics'!$C:$C,0))</f>
        <v>Industry Energy Efficiency Standards</v>
      </c>
      <c r="C576" s="191" t="str">
        <f t="shared" si="32"/>
        <v>Percentage Improvement in Eqpt Efficiency Standards above BAU</v>
      </c>
      <c r="D576" s="193" t="s">
        <v>2089</v>
      </c>
      <c r="E576" s="186" t="s">
        <v>808</v>
      </c>
      <c r="F576" s="183" t="s">
        <v>2140</v>
      </c>
      <c r="G576" s="186" t="s">
        <v>809</v>
      </c>
      <c r="H576" s="43">
        <v>1130</v>
      </c>
      <c r="I576" s="358" t="s">
        <v>310</v>
      </c>
      <c r="J576" s="191" t="str">
        <f>INDEX('Policy Characteristics'!D:D,MATCH(PolicyLevers!$C576,'Policy Characteristics'!$C:$C,0))</f>
        <v>Industry Energy Efficiency Standards</v>
      </c>
      <c r="K576" s="199" t="str">
        <f>INDEX('Policy Characteristics'!E:E,MATCH(PolicyLevers!$C576,'Policy Characteristics'!$C:$C,0))</f>
        <v>indst efficiency standards</v>
      </c>
      <c r="L576" s="199">
        <f>INDEX('Policy Characteristics'!F:F,MATCH(PolicyLevers!$C576,'Policy Characteristics'!$C:$C,0))</f>
        <v>0</v>
      </c>
      <c r="M576" s="199">
        <f>INDEX('Policy Characteristics'!G:G,MATCH(PolicyLevers!$C576,'Policy Characteristics'!$C:$C,0))</f>
        <v>0.25</v>
      </c>
      <c r="N576" s="199">
        <f>INDEX('Policy Characteristics'!H:H,MATCH(PolicyLevers!$C576,'Policy Characteristics'!$C:$C,0))</f>
        <v>0.01</v>
      </c>
      <c r="O576" s="201" t="str">
        <f>INDEX('Policy Characteristics'!I:I,MATCH(PolicyLevers!$C576,'Policy Characteristics'!$C:$C,0))</f>
        <v>% reduction in energy use</v>
      </c>
      <c r="P576" s="201" t="str">
        <f>INDEX('Policy Characteristics'!J:J,MATCH(PolicyLevers!$C576,'Policy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6" s="201" t="str">
        <f>INDEX('Policy Characteristics'!K:K,MATCH(PolicyLevers!$C576,'Policy Characteristics'!$C:$C,0))</f>
        <v>industry-ag-main.html#eff-stds</v>
      </c>
      <c r="R576" s="201" t="str">
        <f>INDEX('Policy Characteristics'!L:L,MATCH(PolicyLevers!$C576,'Policy Characteristics'!$C:$C,0))</f>
        <v>industry-energy-efficiency-standards.html</v>
      </c>
      <c r="S576" s="221" t="str">
        <f>INDEX('Policy Characteristics'!M:M,MATCH(PolicyLevers!$C576,'Policy Characteristics'!$C:$C,0))</f>
        <v>U.S. DOE, 2016, Industrial Energy Efficiency Potential Analysis, https://energy.gov/sites/prod/files/2017/04/f34/energy-savings-by-state-industrial-methodology.pdf</v>
      </c>
      <c r="T576" s="201" t="str">
        <f>INDEX('Policy Characteristics'!N:N,MATCH(PolicyLevers!$C576,'Policy Characteristics'!$C:$C,0))</f>
        <v>U.S. DOE, 2016, Industrial Energy Efficiency Potential Analysis, https://energy.gov/sites/prod/files/2017/04/f34/energy-savings-by-state-industrial-methodology.pdf</v>
      </c>
      <c r="U576" s="183">
        <f>INDEX('Policy Characteristics'!O:O,MATCH(PolicyLevers!$C576,'Policy Characteristics'!$C:$C,0))</f>
        <v>0</v>
      </c>
    </row>
    <row r="577" spans="1:21" s="191" customFormat="1" x14ac:dyDescent="0.25">
      <c r="A577" s="352" t="str">
        <f>INDEX('Policy Characteristics'!A:A,MATCH(PolicyLevers!$C577,'Policy Characteristics'!$C:$C,0))</f>
        <v>Industry</v>
      </c>
      <c r="B577" s="356" t="str">
        <f>INDEX('Policy Characteristics'!B:B,MATCH(PolicyLevers!$C577,'Policy Characteristics'!$C:$C,0))</f>
        <v>Industry Energy Efficiency Standards</v>
      </c>
      <c r="C577" s="191" t="str">
        <f t="shared" si="32"/>
        <v>Percentage Improvement in Eqpt Efficiency Standards above BAU</v>
      </c>
      <c r="D577" s="193" t="s">
        <v>2089</v>
      </c>
      <c r="E577" s="186" t="s">
        <v>810</v>
      </c>
      <c r="F577" s="183" t="s">
        <v>2140</v>
      </c>
      <c r="G577" s="186" t="s">
        <v>811</v>
      </c>
      <c r="H577" s="43">
        <v>1131</v>
      </c>
      <c r="I577" s="358" t="s">
        <v>332</v>
      </c>
      <c r="J577" s="191" t="str">
        <f>INDEX('Policy Characteristics'!D:D,MATCH(PolicyLevers!$C577,'Policy Characteristics'!$C:$C,0))</f>
        <v>Industry Energy Efficiency Standards</v>
      </c>
      <c r="K577" s="199" t="str">
        <f>INDEX('Policy Characteristics'!E:E,MATCH(PolicyLevers!$C577,'Policy Characteristics'!$C:$C,0))</f>
        <v>indst efficiency standards</v>
      </c>
      <c r="L577" s="199">
        <f>INDEX('Policy Characteristics'!F:F,MATCH(PolicyLevers!$C577,'Policy Characteristics'!$C:$C,0))</f>
        <v>0</v>
      </c>
      <c r="M577" s="199">
        <f>INDEX('Policy Characteristics'!G:G,MATCH(PolicyLevers!$C577,'Policy Characteristics'!$C:$C,0))</f>
        <v>0.25</v>
      </c>
      <c r="N577" s="199">
        <f>INDEX('Policy Characteristics'!H:H,MATCH(PolicyLevers!$C577,'Policy Characteristics'!$C:$C,0))</f>
        <v>0.01</v>
      </c>
      <c r="O577" s="201" t="str">
        <f>INDEX('Policy Characteristics'!I:I,MATCH(PolicyLevers!$C577,'Policy Characteristics'!$C:$C,0))</f>
        <v>% reduction in energy use</v>
      </c>
      <c r="P577" s="201" t="str">
        <f>INDEX('Policy Characteristics'!J:J,MATCH(PolicyLevers!$C577,'Policy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7" s="201" t="str">
        <f>INDEX('Policy Characteristics'!K:K,MATCH(PolicyLevers!$C577,'Policy Characteristics'!$C:$C,0))</f>
        <v>industry-ag-main.html#eff-stds</v>
      </c>
      <c r="R577" s="201" t="str">
        <f>INDEX('Policy Characteristics'!L:L,MATCH(PolicyLevers!$C577,'Policy Characteristics'!$C:$C,0))</f>
        <v>industry-energy-efficiency-standards.html</v>
      </c>
      <c r="S577" s="221" t="str">
        <f>INDEX('Policy Characteristics'!M:M,MATCH(PolicyLevers!$C577,'Policy Characteristics'!$C:$C,0))</f>
        <v>U.S. DOE, 2016, Industrial Energy Efficiency Potential Analysis, https://energy.gov/sites/prod/files/2017/04/f34/energy-savings-by-state-industrial-methodology.pdf</v>
      </c>
      <c r="T577" s="201" t="str">
        <f>INDEX('Policy Characteristics'!N:N,MATCH(PolicyLevers!$C577,'Policy Characteristics'!$C:$C,0))</f>
        <v>U.S. DOE, 2016, Industrial Energy Efficiency Potential Analysis, https://energy.gov/sites/prod/files/2017/04/f34/energy-savings-by-state-industrial-methodology.pdf</v>
      </c>
      <c r="U577" s="183">
        <f>INDEX('Policy Characteristics'!O:O,MATCH(PolicyLevers!$C577,'Policy Characteristics'!$C:$C,0))</f>
        <v>0</v>
      </c>
    </row>
    <row r="578" spans="1:21" s="191" customFormat="1" x14ac:dyDescent="0.25">
      <c r="A578" s="352" t="str">
        <f>INDEX('Policy Characteristics'!A:A,MATCH(PolicyLevers!$C578,'Policy Characteristics'!$C:$C,0))</f>
        <v>Industry</v>
      </c>
      <c r="B578" s="356" t="str">
        <f>INDEX('Policy Characteristics'!B:B,MATCH(PolicyLevers!$C578,'Policy Characteristics'!$C:$C,0))</f>
        <v>Industry Energy Efficiency Standards</v>
      </c>
      <c r="C578" s="191" t="str">
        <f t="shared" si="32"/>
        <v>Percentage Improvement in Eqpt Efficiency Standards above BAU</v>
      </c>
      <c r="D578" s="193" t="s">
        <v>2089</v>
      </c>
      <c r="E578" s="186" t="s">
        <v>812</v>
      </c>
      <c r="F578" s="183" t="s">
        <v>2140</v>
      </c>
      <c r="G578" s="186" t="s">
        <v>813</v>
      </c>
      <c r="H578" s="43">
        <v>1132</v>
      </c>
      <c r="I578" s="358" t="s">
        <v>310</v>
      </c>
      <c r="J578" s="191" t="str">
        <f>INDEX('Policy Characteristics'!D:D,MATCH(PolicyLevers!$C578,'Policy Characteristics'!$C:$C,0))</f>
        <v>Industry Energy Efficiency Standards</v>
      </c>
      <c r="K578" s="199" t="str">
        <f>INDEX('Policy Characteristics'!E:E,MATCH(PolicyLevers!$C578,'Policy Characteristics'!$C:$C,0))</f>
        <v>indst efficiency standards</v>
      </c>
      <c r="L578" s="199">
        <f>INDEX('Policy Characteristics'!F:F,MATCH(PolicyLevers!$C578,'Policy Characteristics'!$C:$C,0))</f>
        <v>0</v>
      </c>
      <c r="M578" s="199">
        <f>INDEX('Policy Characteristics'!G:G,MATCH(PolicyLevers!$C578,'Policy Characteristics'!$C:$C,0))</f>
        <v>0.25</v>
      </c>
      <c r="N578" s="199">
        <f>INDEX('Policy Characteristics'!H:H,MATCH(PolicyLevers!$C578,'Policy Characteristics'!$C:$C,0))</f>
        <v>0.01</v>
      </c>
      <c r="O578" s="201" t="str">
        <f>INDEX('Policy Characteristics'!I:I,MATCH(PolicyLevers!$C578,'Policy Characteristics'!$C:$C,0))</f>
        <v>% reduction in energy use</v>
      </c>
      <c r="P578" s="201" t="str">
        <f>INDEX('Policy Characteristics'!J:J,MATCH(PolicyLevers!$C578,'Policy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8" s="201" t="str">
        <f>INDEX('Policy Characteristics'!K:K,MATCH(PolicyLevers!$C578,'Policy Characteristics'!$C:$C,0))</f>
        <v>industry-ag-main.html#eff-stds</v>
      </c>
      <c r="R578" s="201" t="str">
        <f>INDEX('Policy Characteristics'!L:L,MATCH(PolicyLevers!$C578,'Policy Characteristics'!$C:$C,0))</f>
        <v>industry-energy-efficiency-standards.html</v>
      </c>
      <c r="S578" s="221" t="str">
        <f>INDEX('Policy Characteristics'!M:M,MATCH(PolicyLevers!$C578,'Policy Characteristics'!$C:$C,0))</f>
        <v>U.S. DOE, 2016, Industrial Energy Efficiency Potential Analysis, https://energy.gov/sites/prod/files/2017/04/f34/energy-savings-by-state-industrial-methodology.pdf</v>
      </c>
      <c r="T578" s="201" t="str">
        <f>INDEX('Policy Characteristics'!N:N,MATCH(PolicyLevers!$C578,'Policy Characteristics'!$C:$C,0))</f>
        <v>U.S. DOE, 2016, Industrial Energy Efficiency Potential Analysis, https://energy.gov/sites/prod/files/2017/04/f34/energy-savings-by-state-industrial-methodology.pdf</v>
      </c>
      <c r="U578" s="183">
        <f>INDEX('Policy Characteristics'!O:O,MATCH(PolicyLevers!$C578,'Policy Characteristics'!$C:$C,0))</f>
        <v>0</v>
      </c>
    </row>
    <row r="579" spans="1:21" s="191" customFormat="1" x14ac:dyDescent="0.25">
      <c r="A579" s="352" t="str">
        <f>INDEX('Policy Characteristics'!A:A,MATCH(PolicyLevers!$C579,'Policy Characteristics'!$C:$C,0))</f>
        <v>Industry</v>
      </c>
      <c r="B579" s="356" t="str">
        <f>INDEX('Policy Characteristics'!B:B,MATCH(PolicyLevers!$C579,'Policy Characteristics'!$C:$C,0))</f>
        <v>Industry Energy Efficiency Standards</v>
      </c>
      <c r="C579" s="191" t="str">
        <f t="shared" si="32"/>
        <v>Percentage Improvement in Eqpt Efficiency Standards above BAU</v>
      </c>
      <c r="D579" s="193" t="s">
        <v>2089</v>
      </c>
      <c r="E579" s="186" t="s">
        <v>814</v>
      </c>
      <c r="F579" s="183" t="s">
        <v>2140</v>
      </c>
      <c r="G579" s="186" t="s">
        <v>815</v>
      </c>
      <c r="H579" s="43">
        <v>1133</v>
      </c>
      <c r="I579" s="358" t="s">
        <v>332</v>
      </c>
      <c r="J579" s="191" t="str">
        <f>INDEX('Policy Characteristics'!D:D,MATCH(PolicyLevers!$C579,'Policy Characteristics'!$C:$C,0))</f>
        <v>Industry Energy Efficiency Standards</v>
      </c>
      <c r="K579" s="199" t="str">
        <f>INDEX('Policy Characteristics'!E:E,MATCH(PolicyLevers!$C579,'Policy Characteristics'!$C:$C,0))</f>
        <v>indst efficiency standards</v>
      </c>
      <c r="L579" s="199">
        <f>INDEX('Policy Characteristics'!F:F,MATCH(PolicyLevers!$C579,'Policy Characteristics'!$C:$C,0))</f>
        <v>0</v>
      </c>
      <c r="M579" s="199">
        <f>INDEX('Policy Characteristics'!G:G,MATCH(PolicyLevers!$C579,'Policy Characteristics'!$C:$C,0))</f>
        <v>0.25</v>
      </c>
      <c r="N579" s="199">
        <f>INDEX('Policy Characteristics'!H:H,MATCH(PolicyLevers!$C579,'Policy Characteristics'!$C:$C,0))</f>
        <v>0.01</v>
      </c>
      <c r="O579" s="201" t="str">
        <f>INDEX('Policy Characteristics'!I:I,MATCH(PolicyLevers!$C579,'Policy Characteristics'!$C:$C,0))</f>
        <v>% reduction in energy use</v>
      </c>
      <c r="P579" s="201" t="str">
        <f>INDEX('Policy Characteristics'!J:J,MATCH(PolicyLevers!$C579,'Policy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9" s="201" t="str">
        <f>INDEX('Policy Characteristics'!K:K,MATCH(PolicyLevers!$C579,'Policy Characteristics'!$C:$C,0))</f>
        <v>industry-ag-main.html#eff-stds</v>
      </c>
      <c r="R579" s="201" t="str">
        <f>INDEX('Policy Characteristics'!L:L,MATCH(PolicyLevers!$C579,'Policy Characteristics'!$C:$C,0))</f>
        <v>industry-energy-efficiency-standards.html</v>
      </c>
      <c r="S579" s="221" t="str">
        <f>INDEX('Policy Characteristics'!M:M,MATCH(PolicyLevers!$C579,'Policy Characteristics'!$C:$C,0))</f>
        <v>U.S. DOE, 2016, Industrial Energy Efficiency Potential Analysis, https://energy.gov/sites/prod/files/2017/04/f34/energy-savings-by-state-industrial-methodology.pdf</v>
      </c>
      <c r="T579" s="201" t="str">
        <f>INDEX('Policy Characteristics'!N:N,MATCH(PolicyLevers!$C579,'Policy Characteristics'!$C:$C,0))</f>
        <v>U.S. DOE, 2016, Industrial Energy Efficiency Potential Analysis, https://energy.gov/sites/prod/files/2017/04/f34/energy-savings-by-state-industrial-methodology.pdf</v>
      </c>
      <c r="U579" s="183">
        <f>INDEX('Policy Characteristics'!O:O,MATCH(PolicyLevers!$C579,'Policy Characteristics'!$C:$C,0))</f>
        <v>0</v>
      </c>
    </row>
    <row r="580" spans="1:21" s="191" customFormat="1" x14ac:dyDescent="0.25">
      <c r="A580" s="352" t="str">
        <f>INDEX('Policy Characteristics'!A:A,MATCH(PolicyLevers!$C580,'Policy Characteristics'!$C:$C,0))</f>
        <v>Industry</v>
      </c>
      <c r="B580" s="356" t="str">
        <f>INDEX('Policy Characteristics'!B:B,MATCH(PolicyLevers!$C580,'Policy Characteristics'!$C:$C,0))</f>
        <v>Industry Energy Efficiency Standards</v>
      </c>
      <c r="C580" s="191" t="str">
        <f t="shared" si="32"/>
        <v>Percentage Improvement in Eqpt Efficiency Standards above BAU</v>
      </c>
      <c r="D580" s="193" t="s">
        <v>2089</v>
      </c>
      <c r="E580" s="186" t="s">
        <v>816</v>
      </c>
      <c r="F580" s="183" t="s">
        <v>2140</v>
      </c>
      <c r="G580" s="186" t="s">
        <v>817</v>
      </c>
      <c r="H580" s="43">
        <v>1134</v>
      </c>
      <c r="I580" s="358" t="s">
        <v>332</v>
      </c>
      <c r="J580" s="191" t="str">
        <f>INDEX('Policy Characteristics'!D:D,MATCH(PolicyLevers!$C580,'Policy Characteristics'!$C:$C,0))</f>
        <v>Industry Energy Efficiency Standards</v>
      </c>
      <c r="K580" s="199" t="str">
        <f>INDEX('Policy Characteristics'!E:E,MATCH(PolicyLevers!$C580,'Policy Characteristics'!$C:$C,0))</f>
        <v>indst efficiency standards</v>
      </c>
      <c r="L580" s="199">
        <f>INDEX('Policy Characteristics'!F:F,MATCH(PolicyLevers!$C580,'Policy Characteristics'!$C:$C,0))</f>
        <v>0</v>
      </c>
      <c r="M580" s="199">
        <f>INDEX('Policy Characteristics'!G:G,MATCH(PolicyLevers!$C580,'Policy Characteristics'!$C:$C,0))</f>
        <v>0.25</v>
      </c>
      <c r="N580" s="199">
        <f>INDEX('Policy Characteristics'!H:H,MATCH(PolicyLevers!$C580,'Policy Characteristics'!$C:$C,0))</f>
        <v>0.01</v>
      </c>
      <c r="O580" s="201" t="str">
        <f>INDEX('Policy Characteristics'!I:I,MATCH(PolicyLevers!$C580,'Policy Characteristics'!$C:$C,0))</f>
        <v>% reduction in energy use</v>
      </c>
      <c r="P580" s="201" t="str">
        <f>INDEX('Policy Characteristics'!J:J,MATCH(PolicyLevers!$C580,'Policy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0" s="201" t="str">
        <f>INDEX('Policy Characteristics'!K:K,MATCH(PolicyLevers!$C580,'Policy Characteristics'!$C:$C,0))</f>
        <v>industry-ag-main.html#eff-stds</v>
      </c>
      <c r="R580" s="201" t="str">
        <f>INDEX('Policy Characteristics'!L:L,MATCH(PolicyLevers!$C580,'Policy Characteristics'!$C:$C,0))</f>
        <v>industry-energy-efficiency-standards.html</v>
      </c>
      <c r="S580" s="221" t="str">
        <f>INDEX('Policy Characteristics'!M:M,MATCH(PolicyLevers!$C580,'Policy Characteristics'!$C:$C,0))</f>
        <v>U.S. DOE, 2016, Industrial Energy Efficiency Potential Analysis, https://energy.gov/sites/prod/files/2017/04/f34/energy-savings-by-state-industrial-methodology.pdf</v>
      </c>
      <c r="T580" s="201" t="str">
        <f>INDEX('Policy Characteristics'!N:N,MATCH(PolicyLevers!$C580,'Policy Characteristics'!$C:$C,0))</f>
        <v>U.S. DOE, 2016, Industrial Energy Efficiency Potential Analysis, https://energy.gov/sites/prod/files/2017/04/f34/energy-savings-by-state-industrial-methodology.pdf</v>
      </c>
      <c r="U580" s="183">
        <f>INDEX('Policy Characteristics'!O:O,MATCH(PolicyLevers!$C580,'Policy Characteristics'!$C:$C,0))</f>
        <v>0</v>
      </c>
    </row>
    <row r="581" spans="1:21" s="191" customFormat="1" x14ac:dyDescent="0.25">
      <c r="A581" s="352" t="str">
        <f>INDEX('Policy Characteristics'!A:A,MATCH(PolicyLevers!$C581,'Policy Characteristics'!$C:$C,0))</f>
        <v>Industry</v>
      </c>
      <c r="B581" s="356" t="str">
        <f>INDEX('Policy Characteristics'!B:B,MATCH(PolicyLevers!$C581,'Policy Characteristics'!$C:$C,0))</f>
        <v>Industry Energy Efficiency Standards</v>
      </c>
      <c r="C581" s="191" t="str">
        <f t="shared" si="32"/>
        <v>Percentage Improvement in Eqpt Efficiency Standards above BAU</v>
      </c>
      <c r="D581" s="193" t="s">
        <v>2089</v>
      </c>
      <c r="E581" s="186" t="s">
        <v>818</v>
      </c>
      <c r="F581" s="183" t="s">
        <v>2140</v>
      </c>
      <c r="G581" s="186" t="s">
        <v>819</v>
      </c>
      <c r="H581" s="43">
        <v>1135</v>
      </c>
      <c r="I581" s="358" t="s">
        <v>332</v>
      </c>
      <c r="J581" s="191" t="str">
        <f>INDEX('Policy Characteristics'!D:D,MATCH(PolicyLevers!$C581,'Policy Characteristics'!$C:$C,0))</f>
        <v>Industry Energy Efficiency Standards</v>
      </c>
      <c r="K581" s="199" t="str">
        <f>INDEX('Policy Characteristics'!E:E,MATCH(PolicyLevers!$C581,'Policy Characteristics'!$C:$C,0))</f>
        <v>indst efficiency standards</v>
      </c>
      <c r="L581" s="199">
        <f>INDEX('Policy Characteristics'!F:F,MATCH(PolicyLevers!$C581,'Policy Characteristics'!$C:$C,0))</f>
        <v>0</v>
      </c>
      <c r="M581" s="199">
        <f>INDEX('Policy Characteristics'!G:G,MATCH(PolicyLevers!$C581,'Policy Characteristics'!$C:$C,0))</f>
        <v>0.25</v>
      </c>
      <c r="N581" s="199">
        <f>INDEX('Policy Characteristics'!H:H,MATCH(PolicyLevers!$C581,'Policy Characteristics'!$C:$C,0))</f>
        <v>0.01</v>
      </c>
      <c r="O581" s="201" t="str">
        <f>INDEX('Policy Characteristics'!I:I,MATCH(PolicyLevers!$C581,'Policy Characteristics'!$C:$C,0))</f>
        <v>% reduction in energy use</v>
      </c>
      <c r="P581" s="201" t="str">
        <f>INDEX('Policy Characteristics'!J:J,MATCH(PolicyLevers!$C581,'Policy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1" s="201" t="str">
        <f>INDEX('Policy Characteristics'!K:K,MATCH(PolicyLevers!$C581,'Policy Characteristics'!$C:$C,0))</f>
        <v>industry-ag-main.html#eff-stds</v>
      </c>
      <c r="R581" s="201" t="str">
        <f>INDEX('Policy Characteristics'!L:L,MATCH(PolicyLevers!$C581,'Policy Characteristics'!$C:$C,0))</f>
        <v>industry-energy-efficiency-standards.html</v>
      </c>
      <c r="S581" s="221" t="str">
        <f>INDEX('Policy Characteristics'!M:M,MATCH(PolicyLevers!$C581,'Policy Characteristics'!$C:$C,0))</f>
        <v>U.S. DOE, 2016, Industrial Energy Efficiency Potential Analysis, https://energy.gov/sites/prod/files/2017/04/f34/energy-savings-by-state-industrial-methodology.pdf</v>
      </c>
      <c r="T581" s="201" t="str">
        <f>INDEX('Policy Characteristics'!N:N,MATCH(PolicyLevers!$C581,'Policy Characteristics'!$C:$C,0))</f>
        <v>U.S. DOE, 2016, Industrial Energy Efficiency Potential Analysis, https://energy.gov/sites/prod/files/2017/04/f34/energy-savings-by-state-industrial-methodology.pdf</v>
      </c>
      <c r="U581" s="183">
        <f>INDEX('Policy Characteristics'!O:O,MATCH(PolicyLevers!$C581,'Policy Characteristics'!$C:$C,0))</f>
        <v>0</v>
      </c>
    </row>
    <row r="582" spans="1:21" s="191" customFormat="1" x14ac:dyDescent="0.25">
      <c r="A582" s="352" t="str">
        <f>INDEX('Policy Characteristics'!A:A,MATCH(PolicyLevers!$C582,'Policy Characteristics'!$C:$C,0))</f>
        <v>Industry</v>
      </c>
      <c r="B582" s="356" t="str">
        <f>INDEX('Policy Characteristics'!B:B,MATCH(PolicyLevers!$C582,'Policy Characteristics'!$C:$C,0))</f>
        <v>Industry Energy Efficiency Standards</v>
      </c>
      <c r="C582" s="191" t="str">
        <f t="shared" si="32"/>
        <v>Percentage Improvement in Eqpt Efficiency Standards above BAU</v>
      </c>
      <c r="D582" s="193" t="s">
        <v>2089</v>
      </c>
      <c r="E582" s="186" t="s">
        <v>820</v>
      </c>
      <c r="F582" s="183" t="s">
        <v>2140</v>
      </c>
      <c r="G582" s="186" t="s">
        <v>821</v>
      </c>
      <c r="H582" s="43">
        <v>1136</v>
      </c>
      <c r="I582" s="358" t="s">
        <v>310</v>
      </c>
      <c r="J582" s="191" t="str">
        <f>INDEX('Policy Characteristics'!D:D,MATCH(PolicyLevers!$C582,'Policy Characteristics'!$C:$C,0))</f>
        <v>Industry Energy Efficiency Standards</v>
      </c>
      <c r="K582" s="199" t="str">
        <f>INDEX('Policy Characteristics'!E:E,MATCH(PolicyLevers!$C582,'Policy Characteristics'!$C:$C,0))</f>
        <v>indst efficiency standards</v>
      </c>
      <c r="L582" s="199">
        <f>INDEX('Policy Characteristics'!F:F,MATCH(PolicyLevers!$C582,'Policy Characteristics'!$C:$C,0))</f>
        <v>0</v>
      </c>
      <c r="M582" s="199">
        <f>INDEX('Policy Characteristics'!G:G,MATCH(PolicyLevers!$C582,'Policy Characteristics'!$C:$C,0))</f>
        <v>0.25</v>
      </c>
      <c r="N582" s="199">
        <f>INDEX('Policy Characteristics'!H:H,MATCH(PolicyLevers!$C582,'Policy Characteristics'!$C:$C,0))</f>
        <v>0.01</v>
      </c>
      <c r="O582" s="201" t="str">
        <f>INDEX('Policy Characteristics'!I:I,MATCH(PolicyLevers!$C582,'Policy Characteristics'!$C:$C,0))</f>
        <v>% reduction in energy use</v>
      </c>
      <c r="P582" s="201" t="str">
        <f>INDEX('Policy Characteristics'!J:J,MATCH(PolicyLevers!$C582,'Policy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2" s="201" t="str">
        <f>INDEX('Policy Characteristics'!K:K,MATCH(PolicyLevers!$C582,'Policy Characteristics'!$C:$C,0))</f>
        <v>industry-ag-main.html#eff-stds</v>
      </c>
      <c r="R582" s="201" t="str">
        <f>INDEX('Policy Characteristics'!L:L,MATCH(PolicyLevers!$C582,'Policy Characteristics'!$C:$C,0))</f>
        <v>industry-energy-efficiency-standards.html</v>
      </c>
      <c r="S582" s="221" t="str">
        <f>INDEX('Policy Characteristics'!M:M,MATCH(PolicyLevers!$C582,'Policy Characteristics'!$C:$C,0))</f>
        <v>U.S. DOE, 2016, Industrial Energy Efficiency Potential Analysis, https://energy.gov/sites/prod/files/2017/04/f34/energy-savings-by-state-industrial-methodology.pdf</v>
      </c>
      <c r="T582" s="201" t="str">
        <f>INDEX('Policy Characteristics'!N:N,MATCH(PolicyLevers!$C582,'Policy Characteristics'!$C:$C,0))</f>
        <v>U.S. DOE, 2016, Industrial Energy Efficiency Potential Analysis, https://energy.gov/sites/prod/files/2017/04/f34/energy-savings-by-state-industrial-methodology.pdf</v>
      </c>
      <c r="U582" s="183">
        <f>INDEX('Policy Characteristics'!O:O,MATCH(PolicyLevers!$C582,'Policy Characteristics'!$C:$C,0))</f>
        <v>0</v>
      </c>
    </row>
    <row r="583" spans="1:21" s="191" customFormat="1" x14ac:dyDescent="0.25">
      <c r="A583" s="352" t="str">
        <f>INDEX('Policy Characteristics'!A:A,MATCH(PolicyLevers!$C583,'Policy Characteristics'!$C:$C,0))</f>
        <v>Industry</v>
      </c>
      <c r="B583" s="356" t="str">
        <f>INDEX('Policy Characteristics'!B:B,MATCH(PolicyLevers!$C583,'Policy Characteristics'!$C:$C,0))</f>
        <v>Industry Energy Efficiency Standards</v>
      </c>
      <c r="C583" s="191" t="str">
        <f t="shared" si="32"/>
        <v>Percentage Improvement in Eqpt Efficiency Standards above BAU</v>
      </c>
      <c r="D583" s="193" t="s">
        <v>2089</v>
      </c>
      <c r="E583" s="186" t="s">
        <v>822</v>
      </c>
      <c r="F583" s="183" t="s">
        <v>2140</v>
      </c>
      <c r="G583" s="186" t="s">
        <v>823</v>
      </c>
      <c r="H583" s="43">
        <v>1137</v>
      </c>
      <c r="I583" s="358" t="s">
        <v>332</v>
      </c>
      <c r="J583" s="191" t="str">
        <f>INDEX('Policy Characteristics'!D:D,MATCH(PolicyLevers!$C583,'Policy Characteristics'!$C:$C,0))</f>
        <v>Industry Energy Efficiency Standards</v>
      </c>
      <c r="K583" s="199" t="str">
        <f>INDEX('Policy Characteristics'!E:E,MATCH(PolicyLevers!$C583,'Policy Characteristics'!$C:$C,0))</f>
        <v>indst efficiency standards</v>
      </c>
      <c r="L583" s="199">
        <f>INDEX('Policy Characteristics'!F:F,MATCH(PolicyLevers!$C583,'Policy Characteristics'!$C:$C,0))</f>
        <v>0</v>
      </c>
      <c r="M583" s="199">
        <f>INDEX('Policy Characteristics'!G:G,MATCH(PolicyLevers!$C583,'Policy Characteristics'!$C:$C,0))</f>
        <v>0.25</v>
      </c>
      <c r="N583" s="199">
        <f>INDEX('Policy Characteristics'!H:H,MATCH(PolicyLevers!$C583,'Policy Characteristics'!$C:$C,0))</f>
        <v>0.01</v>
      </c>
      <c r="O583" s="201" t="str">
        <f>INDEX('Policy Characteristics'!I:I,MATCH(PolicyLevers!$C583,'Policy Characteristics'!$C:$C,0))</f>
        <v>% reduction in energy use</v>
      </c>
      <c r="P583" s="201" t="str">
        <f>INDEX('Policy Characteristics'!J:J,MATCH(PolicyLevers!$C583,'Policy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3" s="201" t="str">
        <f>INDEX('Policy Characteristics'!K:K,MATCH(PolicyLevers!$C583,'Policy Characteristics'!$C:$C,0))</f>
        <v>industry-ag-main.html#eff-stds</v>
      </c>
      <c r="R583" s="201" t="str">
        <f>INDEX('Policy Characteristics'!L:L,MATCH(PolicyLevers!$C583,'Policy Characteristics'!$C:$C,0))</f>
        <v>industry-energy-efficiency-standards.html</v>
      </c>
      <c r="S583" s="221" t="str">
        <f>INDEX('Policy Characteristics'!M:M,MATCH(PolicyLevers!$C583,'Policy Characteristics'!$C:$C,0))</f>
        <v>U.S. DOE, 2016, Industrial Energy Efficiency Potential Analysis, https://energy.gov/sites/prod/files/2017/04/f34/energy-savings-by-state-industrial-methodology.pdf</v>
      </c>
      <c r="T583" s="201" t="str">
        <f>INDEX('Policy Characteristics'!N:N,MATCH(PolicyLevers!$C583,'Policy Characteristics'!$C:$C,0))</f>
        <v>U.S. DOE, 2016, Industrial Energy Efficiency Potential Analysis, https://energy.gov/sites/prod/files/2017/04/f34/energy-savings-by-state-industrial-methodology.pdf</v>
      </c>
      <c r="U583" s="183">
        <f>INDEX('Policy Characteristics'!O:O,MATCH(PolicyLevers!$C583,'Policy Characteristics'!$C:$C,0))</f>
        <v>0</v>
      </c>
    </row>
    <row r="584" spans="1:21" s="191" customFormat="1" x14ac:dyDescent="0.25">
      <c r="A584" s="352" t="str">
        <f>INDEX('Policy Characteristics'!A:A,MATCH(PolicyLevers!$C584,'Policy Characteristics'!$C:$C,0))</f>
        <v>Industry</v>
      </c>
      <c r="B584" s="356" t="str">
        <f>INDEX('Policy Characteristics'!B:B,MATCH(PolicyLevers!$C584,'Policy Characteristics'!$C:$C,0))</f>
        <v>Industry Energy Efficiency Standards</v>
      </c>
      <c r="C584" s="191" t="str">
        <f t="shared" si="32"/>
        <v>Percentage Improvement in Eqpt Efficiency Standards above BAU</v>
      </c>
      <c r="D584" s="193" t="s">
        <v>2087</v>
      </c>
      <c r="E584" s="186" t="s">
        <v>799</v>
      </c>
      <c r="F584" s="183" t="s">
        <v>2139</v>
      </c>
      <c r="G584" s="186" t="s">
        <v>800</v>
      </c>
      <c r="H584" s="43">
        <v>1138</v>
      </c>
      <c r="I584" s="358" t="s">
        <v>310</v>
      </c>
      <c r="J584" s="191" t="str">
        <f>INDEX('Policy Characteristics'!D:D,MATCH(PolicyLevers!$C584,'Policy Characteristics'!$C:$C,0))</f>
        <v>Industry Energy Efficiency Standards</v>
      </c>
      <c r="K584" s="199" t="str">
        <f>INDEX('Policy Characteristics'!E:E,MATCH(PolicyLevers!$C584,'Policy Characteristics'!$C:$C,0))</f>
        <v>indst efficiency standards</v>
      </c>
      <c r="L584" s="199">
        <f>INDEX('Policy Characteristics'!F:F,MATCH(PolicyLevers!$C584,'Policy Characteristics'!$C:$C,0))</f>
        <v>0</v>
      </c>
      <c r="M584" s="199">
        <f>INDEX('Policy Characteristics'!G:G,MATCH(PolicyLevers!$C584,'Policy Characteristics'!$C:$C,0))</f>
        <v>0.25</v>
      </c>
      <c r="N584" s="199">
        <f>INDEX('Policy Characteristics'!H:H,MATCH(PolicyLevers!$C584,'Policy Characteristics'!$C:$C,0))</f>
        <v>0.01</v>
      </c>
      <c r="O584" s="201" t="str">
        <f>INDEX('Policy Characteristics'!I:I,MATCH(PolicyLevers!$C584,'Policy Characteristics'!$C:$C,0))</f>
        <v>% reduction in energy use</v>
      </c>
      <c r="P584" s="201" t="str">
        <f>INDEX('Policy Characteristics'!J:J,MATCH(PolicyLevers!$C584,'Policy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4" s="201" t="str">
        <f>INDEX('Policy Characteristics'!K:K,MATCH(PolicyLevers!$C584,'Policy Characteristics'!$C:$C,0))</f>
        <v>industry-ag-main.html#eff-stds</v>
      </c>
      <c r="R584" s="201" t="str">
        <f>INDEX('Policy Characteristics'!L:L,MATCH(PolicyLevers!$C584,'Policy Characteristics'!$C:$C,0))</f>
        <v>industry-energy-efficiency-standards.html</v>
      </c>
      <c r="S584" s="221" t="str">
        <f>INDEX('Policy Characteristics'!M:M,MATCH(PolicyLevers!$C584,'Policy Characteristics'!$C:$C,0))</f>
        <v>U.S. DOE, 2016, Industrial Energy Efficiency Potential Analysis, https://energy.gov/sites/prod/files/2017/04/f34/energy-savings-by-state-industrial-methodology.pdf</v>
      </c>
      <c r="T584" s="201" t="str">
        <f>INDEX('Policy Characteristics'!N:N,MATCH(PolicyLevers!$C584,'Policy Characteristics'!$C:$C,0))</f>
        <v>U.S. DOE, 2016, Industrial Energy Efficiency Potential Analysis, https://energy.gov/sites/prod/files/2017/04/f34/energy-savings-by-state-industrial-methodology.pdf</v>
      </c>
      <c r="U584" s="183">
        <f>INDEX('Policy Characteristics'!O:O,MATCH(PolicyLevers!$C584,'Policy Characteristics'!$C:$C,0))</f>
        <v>0</v>
      </c>
    </row>
    <row r="585" spans="1:21" s="191" customFormat="1" x14ac:dyDescent="0.25">
      <c r="A585" s="352" t="str">
        <f>INDEX('Policy Characteristics'!A:A,MATCH(PolicyLevers!$C585,'Policy Characteristics'!$C:$C,0))</f>
        <v>Industry</v>
      </c>
      <c r="B585" s="356" t="str">
        <f>INDEX('Policy Characteristics'!B:B,MATCH(PolicyLevers!$C585,'Policy Characteristics'!$C:$C,0))</f>
        <v>Industry Energy Efficiency Standards</v>
      </c>
      <c r="C585" s="191" t="str">
        <f t="shared" si="32"/>
        <v>Percentage Improvement in Eqpt Efficiency Standards above BAU</v>
      </c>
      <c r="D585" s="193" t="s">
        <v>2087</v>
      </c>
      <c r="E585" s="186" t="s">
        <v>806</v>
      </c>
      <c r="F585" s="183" t="s">
        <v>2139</v>
      </c>
      <c r="G585" s="186" t="s">
        <v>807</v>
      </c>
      <c r="H585" s="43">
        <v>1139</v>
      </c>
      <c r="I585" s="358" t="s">
        <v>310</v>
      </c>
      <c r="J585" s="191" t="str">
        <f>INDEX('Policy Characteristics'!D:D,MATCH(PolicyLevers!$C585,'Policy Characteristics'!$C:$C,0))</f>
        <v>Industry Energy Efficiency Standards</v>
      </c>
      <c r="K585" s="199" t="str">
        <f>INDEX('Policy Characteristics'!E:E,MATCH(PolicyLevers!$C585,'Policy Characteristics'!$C:$C,0))</f>
        <v>indst efficiency standards</v>
      </c>
      <c r="L585" s="199">
        <f>INDEX('Policy Characteristics'!F:F,MATCH(PolicyLevers!$C585,'Policy Characteristics'!$C:$C,0))</f>
        <v>0</v>
      </c>
      <c r="M585" s="199">
        <f>INDEX('Policy Characteristics'!G:G,MATCH(PolicyLevers!$C585,'Policy Characteristics'!$C:$C,0))</f>
        <v>0.25</v>
      </c>
      <c r="N585" s="199">
        <f>INDEX('Policy Characteristics'!H:H,MATCH(PolicyLevers!$C585,'Policy Characteristics'!$C:$C,0))</f>
        <v>0.01</v>
      </c>
      <c r="O585" s="201" t="str">
        <f>INDEX('Policy Characteristics'!I:I,MATCH(PolicyLevers!$C585,'Policy Characteristics'!$C:$C,0))</f>
        <v>% reduction in energy use</v>
      </c>
      <c r="P585" s="201" t="str">
        <f>INDEX('Policy Characteristics'!J:J,MATCH(PolicyLevers!$C585,'Policy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5" s="201" t="str">
        <f>INDEX('Policy Characteristics'!K:K,MATCH(PolicyLevers!$C585,'Policy Characteristics'!$C:$C,0))</f>
        <v>industry-ag-main.html#eff-stds</v>
      </c>
      <c r="R585" s="201" t="str">
        <f>INDEX('Policy Characteristics'!L:L,MATCH(PolicyLevers!$C585,'Policy Characteristics'!$C:$C,0))</f>
        <v>industry-energy-efficiency-standards.html</v>
      </c>
      <c r="S585" s="221" t="str">
        <f>INDEX('Policy Characteristics'!M:M,MATCH(PolicyLevers!$C585,'Policy Characteristics'!$C:$C,0))</f>
        <v>U.S. DOE, 2016, Industrial Energy Efficiency Potential Analysis, https://energy.gov/sites/prod/files/2017/04/f34/energy-savings-by-state-industrial-methodology.pdf</v>
      </c>
      <c r="T585" s="201" t="str">
        <f>INDEX('Policy Characteristics'!N:N,MATCH(PolicyLevers!$C585,'Policy Characteristics'!$C:$C,0))</f>
        <v>U.S. DOE, 2016, Industrial Energy Efficiency Potential Analysis, https://energy.gov/sites/prod/files/2017/04/f34/energy-savings-by-state-industrial-methodology.pdf</v>
      </c>
      <c r="U585" s="183">
        <f>INDEX('Policy Characteristics'!O:O,MATCH(PolicyLevers!$C585,'Policy Characteristics'!$C:$C,0))</f>
        <v>0</v>
      </c>
    </row>
    <row r="586" spans="1:21" s="191" customFormat="1" x14ac:dyDescent="0.25">
      <c r="A586" s="352" t="str">
        <f>INDEX('Policy Characteristics'!A:A,MATCH(PolicyLevers!$C586,'Policy Characteristics'!$C:$C,0))</f>
        <v>Industry</v>
      </c>
      <c r="B586" s="356" t="str">
        <f>INDEX('Policy Characteristics'!B:B,MATCH(PolicyLevers!$C586,'Policy Characteristics'!$C:$C,0))</f>
        <v>Industry Energy Efficiency Standards</v>
      </c>
      <c r="C586" s="191" t="str">
        <f t="shared" si="32"/>
        <v>Percentage Improvement in Eqpt Efficiency Standards above BAU</v>
      </c>
      <c r="D586" s="193" t="s">
        <v>2087</v>
      </c>
      <c r="E586" s="186" t="s">
        <v>808</v>
      </c>
      <c r="F586" s="183" t="s">
        <v>2139</v>
      </c>
      <c r="G586" s="186" t="s">
        <v>809</v>
      </c>
      <c r="H586" s="43">
        <v>1140</v>
      </c>
      <c r="I586" s="358" t="s">
        <v>310</v>
      </c>
      <c r="J586" s="191" t="str">
        <f>INDEX('Policy Characteristics'!D:D,MATCH(PolicyLevers!$C586,'Policy Characteristics'!$C:$C,0))</f>
        <v>Industry Energy Efficiency Standards</v>
      </c>
      <c r="K586" s="199" t="str">
        <f>INDEX('Policy Characteristics'!E:E,MATCH(PolicyLevers!$C586,'Policy Characteristics'!$C:$C,0))</f>
        <v>indst efficiency standards</v>
      </c>
      <c r="L586" s="199">
        <f>INDEX('Policy Characteristics'!F:F,MATCH(PolicyLevers!$C586,'Policy Characteristics'!$C:$C,0))</f>
        <v>0</v>
      </c>
      <c r="M586" s="199">
        <f>INDEX('Policy Characteristics'!G:G,MATCH(PolicyLevers!$C586,'Policy Characteristics'!$C:$C,0))</f>
        <v>0.25</v>
      </c>
      <c r="N586" s="199">
        <f>INDEX('Policy Characteristics'!H:H,MATCH(PolicyLevers!$C586,'Policy Characteristics'!$C:$C,0))</f>
        <v>0.01</v>
      </c>
      <c r="O586" s="201" t="str">
        <f>INDEX('Policy Characteristics'!I:I,MATCH(PolicyLevers!$C586,'Policy Characteristics'!$C:$C,0))</f>
        <v>% reduction in energy use</v>
      </c>
      <c r="P586" s="201" t="str">
        <f>INDEX('Policy Characteristics'!J:J,MATCH(PolicyLevers!$C586,'Policy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6" s="201" t="str">
        <f>INDEX('Policy Characteristics'!K:K,MATCH(PolicyLevers!$C586,'Policy Characteristics'!$C:$C,0))</f>
        <v>industry-ag-main.html#eff-stds</v>
      </c>
      <c r="R586" s="201" t="str">
        <f>INDEX('Policy Characteristics'!L:L,MATCH(PolicyLevers!$C586,'Policy Characteristics'!$C:$C,0))</f>
        <v>industry-energy-efficiency-standards.html</v>
      </c>
      <c r="S586" s="221" t="str">
        <f>INDEX('Policy Characteristics'!M:M,MATCH(PolicyLevers!$C586,'Policy Characteristics'!$C:$C,0))</f>
        <v>U.S. DOE, 2016, Industrial Energy Efficiency Potential Analysis, https://energy.gov/sites/prod/files/2017/04/f34/energy-savings-by-state-industrial-methodology.pdf</v>
      </c>
      <c r="T586" s="201" t="str">
        <f>INDEX('Policy Characteristics'!N:N,MATCH(PolicyLevers!$C586,'Policy Characteristics'!$C:$C,0))</f>
        <v>U.S. DOE, 2016, Industrial Energy Efficiency Potential Analysis, https://energy.gov/sites/prod/files/2017/04/f34/energy-savings-by-state-industrial-methodology.pdf</v>
      </c>
      <c r="U586" s="183">
        <f>INDEX('Policy Characteristics'!O:O,MATCH(PolicyLevers!$C586,'Policy Characteristics'!$C:$C,0))</f>
        <v>0</v>
      </c>
    </row>
    <row r="587" spans="1:21" s="191" customFormat="1" x14ac:dyDescent="0.25">
      <c r="A587" s="352" t="str">
        <f>INDEX('Policy Characteristics'!A:A,MATCH(PolicyLevers!$C587,'Policy Characteristics'!$C:$C,0))</f>
        <v>Industry</v>
      </c>
      <c r="B587" s="356" t="str">
        <f>INDEX('Policy Characteristics'!B:B,MATCH(PolicyLevers!$C587,'Policy Characteristics'!$C:$C,0))</f>
        <v>Industry Energy Efficiency Standards</v>
      </c>
      <c r="C587" s="191" t="str">
        <f t="shared" si="32"/>
        <v>Percentage Improvement in Eqpt Efficiency Standards above BAU</v>
      </c>
      <c r="D587" s="193" t="s">
        <v>2087</v>
      </c>
      <c r="E587" s="186" t="s">
        <v>810</v>
      </c>
      <c r="F587" s="183" t="s">
        <v>2139</v>
      </c>
      <c r="G587" s="186" t="s">
        <v>811</v>
      </c>
      <c r="H587" s="43">
        <v>1141</v>
      </c>
      <c r="I587" s="358" t="s">
        <v>332</v>
      </c>
      <c r="J587" s="191" t="str">
        <f>INDEX('Policy Characteristics'!D:D,MATCH(PolicyLevers!$C587,'Policy Characteristics'!$C:$C,0))</f>
        <v>Industry Energy Efficiency Standards</v>
      </c>
      <c r="K587" s="199" t="str">
        <f>INDEX('Policy Characteristics'!E:E,MATCH(PolicyLevers!$C587,'Policy Characteristics'!$C:$C,0))</f>
        <v>indst efficiency standards</v>
      </c>
      <c r="L587" s="199">
        <f>INDEX('Policy Characteristics'!F:F,MATCH(PolicyLevers!$C587,'Policy Characteristics'!$C:$C,0))</f>
        <v>0</v>
      </c>
      <c r="M587" s="199">
        <f>INDEX('Policy Characteristics'!G:G,MATCH(PolicyLevers!$C587,'Policy Characteristics'!$C:$C,0))</f>
        <v>0.25</v>
      </c>
      <c r="N587" s="199">
        <f>INDEX('Policy Characteristics'!H:H,MATCH(PolicyLevers!$C587,'Policy Characteristics'!$C:$C,0))</f>
        <v>0.01</v>
      </c>
      <c r="O587" s="201" t="str">
        <f>INDEX('Policy Characteristics'!I:I,MATCH(PolicyLevers!$C587,'Policy Characteristics'!$C:$C,0))</f>
        <v>% reduction in energy use</v>
      </c>
      <c r="P587" s="201" t="str">
        <f>INDEX('Policy Characteristics'!J:J,MATCH(PolicyLevers!$C587,'Policy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7" s="201" t="str">
        <f>INDEX('Policy Characteristics'!K:K,MATCH(PolicyLevers!$C587,'Policy Characteristics'!$C:$C,0))</f>
        <v>industry-ag-main.html#eff-stds</v>
      </c>
      <c r="R587" s="201" t="str">
        <f>INDEX('Policy Characteristics'!L:L,MATCH(PolicyLevers!$C587,'Policy Characteristics'!$C:$C,0))</f>
        <v>industry-energy-efficiency-standards.html</v>
      </c>
      <c r="S587" s="221" t="str">
        <f>INDEX('Policy Characteristics'!M:M,MATCH(PolicyLevers!$C587,'Policy Characteristics'!$C:$C,0))</f>
        <v>U.S. DOE, 2016, Industrial Energy Efficiency Potential Analysis, https://energy.gov/sites/prod/files/2017/04/f34/energy-savings-by-state-industrial-methodology.pdf</v>
      </c>
      <c r="T587" s="201" t="str">
        <f>INDEX('Policy Characteristics'!N:N,MATCH(PolicyLevers!$C587,'Policy Characteristics'!$C:$C,0))</f>
        <v>U.S. DOE, 2016, Industrial Energy Efficiency Potential Analysis, https://energy.gov/sites/prod/files/2017/04/f34/energy-savings-by-state-industrial-methodology.pdf</v>
      </c>
      <c r="U587" s="183">
        <f>INDEX('Policy Characteristics'!O:O,MATCH(PolicyLevers!$C587,'Policy Characteristics'!$C:$C,0))</f>
        <v>0</v>
      </c>
    </row>
    <row r="588" spans="1:21" s="191" customFormat="1" x14ac:dyDescent="0.25">
      <c r="A588" s="352" t="str">
        <f>INDEX('Policy Characteristics'!A:A,MATCH(PolicyLevers!$C588,'Policy Characteristics'!$C:$C,0))</f>
        <v>Industry</v>
      </c>
      <c r="B588" s="356" t="str">
        <f>INDEX('Policy Characteristics'!B:B,MATCH(PolicyLevers!$C588,'Policy Characteristics'!$C:$C,0))</f>
        <v>Industry Energy Efficiency Standards</v>
      </c>
      <c r="C588" s="191" t="str">
        <f t="shared" si="32"/>
        <v>Percentage Improvement in Eqpt Efficiency Standards above BAU</v>
      </c>
      <c r="D588" s="193" t="s">
        <v>2087</v>
      </c>
      <c r="E588" s="186" t="s">
        <v>812</v>
      </c>
      <c r="F588" s="183" t="s">
        <v>2139</v>
      </c>
      <c r="G588" s="186" t="s">
        <v>813</v>
      </c>
      <c r="H588" s="43">
        <v>1142</v>
      </c>
      <c r="I588" s="358" t="s">
        <v>310</v>
      </c>
      <c r="J588" s="191" t="str">
        <f>INDEX('Policy Characteristics'!D:D,MATCH(PolicyLevers!$C588,'Policy Characteristics'!$C:$C,0))</f>
        <v>Industry Energy Efficiency Standards</v>
      </c>
      <c r="K588" s="199" t="str">
        <f>INDEX('Policy Characteristics'!E:E,MATCH(PolicyLevers!$C588,'Policy Characteristics'!$C:$C,0))</f>
        <v>indst efficiency standards</v>
      </c>
      <c r="L588" s="199">
        <f>INDEX('Policy Characteristics'!F:F,MATCH(PolicyLevers!$C588,'Policy Characteristics'!$C:$C,0))</f>
        <v>0</v>
      </c>
      <c r="M588" s="199">
        <f>INDEX('Policy Characteristics'!G:G,MATCH(PolicyLevers!$C588,'Policy Characteristics'!$C:$C,0))</f>
        <v>0.25</v>
      </c>
      <c r="N588" s="199">
        <f>INDEX('Policy Characteristics'!H:H,MATCH(PolicyLevers!$C588,'Policy Characteristics'!$C:$C,0))</f>
        <v>0.01</v>
      </c>
      <c r="O588" s="201" t="str">
        <f>INDEX('Policy Characteristics'!I:I,MATCH(PolicyLevers!$C588,'Policy Characteristics'!$C:$C,0))</f>
        <v>% reduction in energy use</v>
      </c>
      <c r="P588" s="201" t="str">
        <f>INDEX('Policy Characteristics'!J:J,MATCH(PolicyLevers!$C588,'Policy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8" s="201" t="str">
        <f>INDEX('Policy Characteristics'!K:K,MATCH(PolicyLevers!$C588,'Policy Characteristics'!$C:$C,0))</f>
        <v>industry-ag-main.html#eff-stds</v>
      </c>
      <c r="R588" s="201" t="str">
        <f>INDEX('Policy Characteristics'!L:L,MATCH(PolicyLevers!$C588,'Policy Characteristics'!$C:$C,0))</f>
        <v>industry-energy-efficiency-standards.html</v>
      </c>
      <c r="S588" s="221" t="str">
        <f>INDEX('Policy Characteristics'!M:M,MATCH(PolicyLevers!$C588,'Policy Characteristics'!$C:$C,0))</f>
        <v>U.S. DOE, 2016, Industrial Energy Efficiency Potential Analysis, https://energy.gov/sites/prod/files/2017/04/f34/energy-savings-by-state-industrial-methodology.pdf</v>
      </c>
      <c r="T588" s="201" t="str">
        <f>INDEX('Policy Characteristics'!N:N,MATCH(PolicyLevers!$C588,'Policy Characteristics'!$C:$C,0))</f>
        <v>U.S. DOE, 2016, Industrial Energy Efficiency Potential Analysis, https://energy.gov/sites/prod/files/2017/04/f34/energy-savings-by-state-industrial-methodology.pdf</v>
      </c>
      <c r="U588" s="183">
        <f>INDEX('Policy Characteristics'!O:O,MATCH(PolicyLevers!$C588,'Policy Characteristics'!$C:$C,0))</f>
        <v>0</v>
      </c>
    </row>
    <row r="589" spans="1:21" s="191" customFormat="1" x14ac:dyDescent="0.25">
      <c r="A589" s="352" t="str">
        <f>INDEX('Policy Characteristics'!A:A,MATCH(PolicyLevers!$C589,'Policy Characteristics'!$C:$C,0))</f>
        <v>Industry</v>
      </c>
      <c r="B589" s="356" t="str">
        <f>INDEX('Policy Characteristics'!B:B,MATCH(PolicyLevers!$C589,'Policy Characteristics'!$C:$C,0))</f>
        <v>Industry Energy Efficiency Standards</v>
      </c>
      <c r="C589" s="191" t="str">
        <f t="shared" si="32"/>
        <v>Percentage Improvement in Eqpt Efficiency Standards above BAU</v>
      </c>
      <c r="D589" s="193" t="s">
        <v>2087</v>
      </c>
      <c r="E589" s="186" t="s">
        <v>814</v>
      </c>
      <c r="F589" s="183" t="s">
        <v>2139</v>
      </c>
      <c r="G589" s="186" t="s">
        <v>815</v>
      </c>
      <c r="H589" s="43">
        <v>1143</v>
      </c>
      <c r="I589" s="358" t="s">
        <v>332</v>
      </c>
      <c r="J589" s="191" t="str">
        <f>INDEX('Policy Characteristics'!D:D,MATCH(PolicyLevers!$C589,'Policy Characteristics'!$C:$C,0))</f>
        <v>Industry Energy Efficiency Standards</v>
      </c>
      <c r="K589" s="199" t="str">
        <f>INDEX('Policy Characteristics'!E:E,MATCH(PolicyLevers!$C589,'Policy Characteristics'!$C:$C,0))</f>
        <v>indst efficiency standards</v>
      </c>
      <c r="L589" s="199">
        <f>INDEX('Policy Characteristics'!F:F,MATCH(PolicyLevers!$C589,'Policy Characteristics'!$C:$C,0))</f>
        <v>0</v>
      </c>
      <c r="M589" s="199">
        <f>INDEX('Policy Characteristics'!G:G,MATCH(PolicyLevers!$C589,'Policy Characteristics'!$C:$C,0))</f>
        <v>0.25</v>
      </c>
      <c r="N589" s="199">
        <f>INDEX('Policy Characteristics'!H:H,MATCH(PolicyLevers!$C589,'Policy Characteristics'!$C:$C,0))</f>
        <v>0.01</v>
      </c>
      <c r="O589" s="201" t="str">
        <f>INDEX('Policy Characteristics'!I:I,MATCH(PolicyLevers!$C589,'Policy Characteristics'!$C:$C,0))</f>
        <v>% reduction in energy use</v>
      </c>
      <c r="P589" s="201" t="str">
        <f>INDEX('Policy Characteristics'!J:J,MATCH(PolicyLevers!$C589,'Policy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9" s="201" t="str">
        <f>INDEX('Policy Characteristics'!K:K,MATCH(PolicyLevers!$C589,'Policy Characteristics'!$C:$C,0))</f>
        <v>industry-ag-main.html#eff-stds</v>
      </c>
      <c r="R589" s="201" t="str">
        <f>INDEX('Policy Characteristics'!L:L,MATCH(PolicyLevers!$C589,'Policy Characteristics'!$C:$C,0))</f>
        <v>industry-energy-efficiency-standards.html</v>
      </c>
      <c r="S589" s="221" t="str">
        <f>INDEX('Policy Characteristics'!M:M,MATCH(PolicyLevers!$C589,'Policy Characteristics'!$C:$C,0))</f>
        <v>U.S. DOE, 2016, Industrial Energy Efficiency Potential Analysis, https://energy.gov/sites/prod/files/2017/04/f34/energy-savings-by-state-industrial-methodology.pdf</v>
      </c>
      <c r="T589" s="201" t="str">
        <f>INDEX('Policy Characteristics'!N:N,MATCH(PolicyLevers!$C589,'Policy Characteristics'!$C:$C,0))</f>
        <v>U.S. DOE, 2016, Industrial Energy Efficiency Potential Analysis, https://energy.gov/sites/prod/files/2017/04/f34/energy-savings-by-state-industrial-methodology.pdf</v>
      </c>
      <c r="U589" s="183">
        <f>INDEX('Policy Characteristics'!O:O,MATCH(PolicyLevers!$C589,'Policy Characteristics'!$C:$C,0))</f>
        <v>0</v>
      </c>
    </row>
    <row r="590" spans="1:21" s="191" customFormat="1" x14ac:dyDescent="0.25">
      <c r="A590" s="352" t="str">
        <f>INDEX('Policy Characteristics'!A:A,MATCH(PolicyLevers!$C590,'Policy Characteristics'!$C:$C,0))</f>
        <v>Industry</v>
      </c>
      <c r="B590" s="356" t="str">
        <f>INDEX('Policy Characteristics'!B:B,MATCH(PolicyLevers!$C590,'Policy Characteristics'!$C:$C,0))</f>
        <v>Industry Energy Efficiency Standards</v>
      </c>
      <c r="C590" s="191" t="str">
        <f t="shared" si="32"/>
        <v>Percentage Improvement in Eqpt Efficiency Standards above BAU</v>
      </c>
      <c r="D590" s="193" t="s">
        <v>2087</v>
      </c>
      <c r="E590" s="186" t="s">
        <v>816</v>
      </c>
      <c r="F590" s="183" t="s">
        <v>2139</v>
      </c>
      <c r="G590" s="186" t="s">
        <v>817</v>
      </c>
      <c r="H590" s="43">
        <v>1144</v>
      </c>
      <c r="I590" s="358" t="s">
        <v>332</v>
      </c>
      <c r="J590" s="191" t="str">
        <f>INDEX('Policy Characteristics'!D:D,MATCH(PolicyLevers!$C590,'Policy Characteristics'!$C:$C,0))</f>
        <v>Industry Energy Efficiency Standards</v>
      </c>
      <c r="K590" s="199" t="str">
        <f>INDEX('Policy Characteristics'!E:E,MATCH(PolicyLevers!$C590,'Policy Characteristics'!$C:$C,0))</f>
        <v>indst efficiency standards</v>
      </c>
      <c r="L590" s="199">
        <f>INDEX('Policy Characteristics'!F:F,MATCH(PolicyLevers!$C590,'Policy Characteristics'!$C:$C,0))</f>
        <v>0</v>
      </c>
      <c r="M590" s="199">
        <f>INDEX('Policy Characteristics'!G:G,MATCH(PolicyLevers!$C590,'Policy Characteristics'!$C:$C,0))</f>
        <v>0.25</v>
      </c>
      <c r="N590" s="199">
        <f>INDEX('Policy Characteristics'!H:H,MATCH(PolicyLevers!$C590,'Policy Characteristics'!$C:$C,0))</f>
        <v>0.01</v>
      </c>
      <c r="O590" s="201" t="str">
        <f>INDEX('Policy Characteristics'!I:I,MATCH(PolicyLevers!$C590,'Policy Characteristics'!$C:$C,0))</f>
        <v>% reduction in energy use</v>
      </c>
      <c r="P590" s="201" t="str">
        <f>INDEX('Policy Characteristics'!J:J,MATCH(PolicyLevers!$C590,'Policy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0" s="201" t="str">
        <f>INDEX('Policy Characteristics'!K:K,MATCH(PolicyLevers!$C590,'Policy Characteristics'!$C:$C,0))</f>
        <v>industry-ag-main.html#eff-stds</v>
      </c>
      <c r="R590" s="201" t="str">
        <f>INDEX('Policy Characteristics'!L:L,MATCH(PolicyLevers!$C590,'Policy Characteristics'!$C:$C,0))</f>
        <v>industry-energy-efficiency-standards.html</v>
      </c>
      <c r="S590" s="221" t="str">
        <f>INDEX('Policy Characteristics'!M:M,MATCH(PolicyLevers!$C590,'Policy Characteristics'!$C:$C,0))</f>
        <v>U.S. DOE, 2016, Industrial Energy Efficiency Potential Analysis, https://energy.gov/sites/prod/files/2017/04/f34/energy-savings-by-state-industrial-methodology.pdf</v>
      </c>
      <c r="T590" s="201" t="str">
        <f>INDEX('Policy Characteristics'!N:N,MATCH(PolicyLevers!$C590,'Policy Characteristics'!$C:$C,0))</f>
        <v>U.S. DOE, 2016, Industrial Energy Efficiency Potential Analysis, https://energy.gov/sites/prod/files/2017/04/f34/energy-savings-by-state-industrial-methodology.pdf</v>
      </c>
      <c r="U590" s="183">
        <f>INDEX('Policy Characteristics'!O:O,MATCH(PolicyLevers!$C590,'Policy Characteristics'!$C:$C,0))</f>
        <v>0</v>
      </c>
    </row>
    <row r="591" spans="1:21" s="191" customFormat="1" x14ac:dyDescent="0.25">
      <c r="A591" s="352" t="str">
        <f>INDEX('Policy Characteristics'!A:A,MATCH(PolicyLevers!$C591,'Policy Characteristics'!$C:$C,0))</f>
        <v>Industry</v>
      </c>
      <c r="B591" s="356" t="str">
        <f>INDEX('Policy Characteristics'!B:B,MATCH(PolicyLevers!$C591,'Policy Characteristics'!$C:$C,0))</f>
        <v>Industry Energy Efficiency Standards</v>
      </c>
      <c r="C591" s="191" t="str">
        <f t="shared" si="32"/>
        <v>Percentage Improvement in Eqpt Efficiency Standards above BAU</v>
      </c>
      <c r="D591" s="193" t="s">
        <v>2087</v>
      </c>
      <c r="E591" s="186" t="s">
        <v>818</v>
      </c>
      <c r="F591" s="183" t="s">
        <v>2139</v>
      </c>
      <c r="G591" s="186" t="s">
        <v>819</v>
      </c>
      <c r="H591" s="43">
        <v>1145</v>
      </c>
      <c r="I591" s="358" t="s">
        <v>332</v>
      </c>
      <c r="J591" s="191" t="str">
        <f>INDEX('Policy Characteristics'!D:D,MATCH(PolicyLevers!$C591,'Policy Characteristics'!$C:$C,0))</f>
        <v>Industry Energy Efficiency Standards</v>
      </c>
      <c r="K591" s="199" t="str">
        <f>INDEX('Policy Characteristics'!E:E,MATCH(PolicyLevers!$C591,'Policy Characteristics'!$C:$C,0))</f>
        <v>indst efficiency standards</v>
      </c>
      <c r="L591" s="199">
        <f>INDEX('Policy Characteristics'!F:F,MATCH(PolicyLevers!$C591,'Policy Characteristics'!$C:$C,0))</f>
        <v>0</v>
      </c>
      <c r="M591" s="199">
        <f>INDEX('Policy Characteristics'!G:G,MATCH(PolicyLevers!$C591,'Policy Characteristics'!$C:$C,0))</f>
        <v>0.25</v>
      </c>
      <c r="N591" s="199">
        <f>INDEX('Policy Characteristics'!H:H,MATCH(PolicyLevers!$C591,'Policy Characteristics'!$C:$C,0))</f>
        <v>0.01</v>
      </c>
      <c r="O591" s="201" t="str">
        <f>INDEX('Policy Characteristics'!I:I,MATCH(PolicyLevers!$C591,'Policy Characteristics'!$C:$C,0))</f>
        <v>% reduction in energy use</v>
      </c>
      <c r="P591" s="201" t="str">
        <f>INDEX('Policy Characteristics'!J:J,MATCH(PolicyLevers!$C591,'Policy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1" s="201" t="str">
        <f>INDEX('Policy Characteristics'!K:K,MATCH(PolicyLevers!$C591,'Policy Characteristics'!$C:$C,0))</f>
        <v>industry-ag-main.html#eff-stds</v>
      </c>
      <c r="R591" s="201" t="str">
        <f>INDEX('Policy Characteristics'!L:L,MATCH(PolicyLevers!$C591,'Policy Characteristics'!$C:$C,0))</f>
        <v>industry-energy-efficiency-standards.html</v>
      </c>
      <c r="S591" s="221" t="str">
        <f>INDEX('Policy Characteristics'!M:M,MATCH(PolicyLevers!$C591,'Policy Characteristics'!$C:$C,0))</f>
        <v>U.S. DOE, 2016, Industrial Energy Efficiency Potential Analysis, https://energy.gov/sites/prod/files/2017/04/f34/energy-savings-by-state-industrial-methodology.pdf</v>
      </c>
      <c r="T591" s="201" t="str">
        <f>INDEX('Policy Characteristics'!N:N,MATCH(PolicyLevers!$C591,'Policy Characteristics'!$C:$C,0))</f>
        <v>U.S. DOE, 2016, Industrial Energy Efficiency Potential Analysis, https://energy.gov/sites/prod/files/2017/04/f34/energy-savings-by-state-industrial-methodology.pdf</v>
      </c>
      <c r="U591" s="183">
        <f>INDEX('Policy Characteristics'!O:O,MATCH(PolicyLevers!$C591,'Policy Characteristics'!$C:$C,0))</f>
        <v>0</v>
      </c>
    </row>
    <row r="592" spans="1:21" s="191" customFormat="1" x14ac:dyDescent="0.25">
      <c r="A592" s="352" t="str">
        <f>INDEX('Policy Characteristics'!A:A,MATCH(PolicyLevers!$C592,'Policy Characteristics'!$C:$C,0))</f>
        <v>Industry</v>
      </c>
      <c r="B592" s="356" t="str">
        <f>INDEX('Policy Characteristics'!B:B,MATCH(PolicyLevers!$C592,'Policy Characteristics'!$C:$C,0))</f>
        <v>Industry Energy Efficiency Standards</v>
      </c>
      <c r="C592" s="191" t="str">
        <f t="shared" si="32"/>
        <v>Percentage Improvement in Eqpt Efficiency Standards above BAU</v>
      </c>
      <c r="D592" s="193" t="s">
        <v>2087</v>
      </c>
      <c r="E592" s="186" t="s">
        <v>820</v>
      </c>
      <c r="F592" s="183" t="s">
        <v>2139</v>
      </c>
      <c r="G592" s="186" t="s">
        <v>821</v>
      </c>
      <c r="H592" s="43">
        <v>1146</v>
      </c>
      <c r="I592" s="358" t="s">
        <v>310</v>
      </c>
      <c r="J592" s="191" t="str">
        <f>INDEX('Policy Characteristics'!D:D,MATCH(PolicyLevers!$C592,'Policy Characteristics'!$C:$C,0))</f>
        <v>Industry Energy Efficiency Standards</v>
      </c>
      <c r="K592" s="199" t="str">
        <f>INDEX('Policy Characteristics'!E:E,MATCH(PolicyLevers!$C592,'Policy Characteristics'!$C:$C,0))</f>
        <v>indst efficiency standards</v>
      </c>
      <c r="L592" s="199">
        <f>INDEX('Policy Characteristics'!F:F,MATCH(PolicyLevers!$C592,'Policy Characteristics'!$C:$C,0))</f>
        <v>0</v>
      </c>
      <c r="M592" s="199">
        <f>INDEX('Policy Characteristics'!G:G,MATCH(PolicyLevers!$C592,'Policy Characteristics'!$C:$C,0))</f>
        <v>0.25</v>
      </c>
      <c r="N592" s="199">
        <f>INDEX('Policy Characteristics'!H:H,MATCH(PolicyLevers!$C592,'Policy Characteristics'!$C:$C,0))</f>
        <v>0.01</v>
      </c>
      <c r="O592" s="201" t="str">
        <f>INDEX('Policy Characteristics'!I:I,MATCH(PolicyLevers!$C592,'Policy Characteristics'!$C:$C,0))</f>
        <v>% reduction in energy use</v>
      </c>
      <c r="P592" s="201" t="str">
        <f>INDEX('Policy Characteristics'!J:J,MATCH(PolicyLevers!$C592,'Policy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2" s="201" t="str">
        <f>INDEX('Policy Characteristics'!K:K,MATCH(PolicyLevers!$C592,'Policy Characteristics'!$C:$C,0))</f>
        <v>industry-ag-main.html#eff-stds</v>
      </c>
      <c r="R592" s="201" t="str">
        <f>INDEX('Policy Characteristics'!L:L,MATCH(PolicyLevers!$C592,'Policy Characteristics'!$C:$C,0))</f>
        <v>industry-energy-efficiency-standards.html</v>
      </c>
      <c r="S592" s="221" t="str">
        <f>INDEX('Policy Characteristics'!M:M,MATCH(PolicyLevers!$C592,'Policy Characteristics'!$C:$C,0))</f>
        <v>U.S. DOE, 2016, Industrial Energy Efficiency Potential Analysis, https://energy.gov/sites/prod/files/2017/04/f34/energy-savings-by-state-industrial-methodology.pdf</v>
      </c>
      <c r="T592" s="201" t="str">
        <f>INDEX('Policy Characteristics'!N:N,MATCH(PolicyLevers!$C592,'Policy Characteristics'!$C:$C,0))</f>
        <v>U.S. DOE, 2016, Industrial Energy Efficiency Potential Analysis, https://energy.gov/sites/prod/files/2017/04/f34/energy-savings-by-state-industrial-methodology.pdf</v>
      </c>
      <c r="U592" s="183">
        <f>INDEX('Policy Characteristics'!O:O,MATCH(PolicyLevers!$C592,'Policy Characteristics'!$C:$C,0))</f>
        <v>0</v>
      </c>
    </row>
    <row r="593" spans="1:21" s="191" customFormat="1" x14ac:dyDescent="0.25">
      <c r="A593" s="352" t="str">
        <f>INDEX('Policy Characteristics'!A:A,MATCH(PolicyLevers!$C593,'Policy Characteristics'!$C:$C,0))</f>
        <v>Industry</v>
      </c>
      <c r="B593" s="356" t="str">
        <f>INDEX('Policy Characteristics'!B:B,MATCH(PolicyLevers!$C593,'Policy Characteristics'!$C:$C,0))</f>
        <v>Industry Energy Efficiency Standards</v>
      </c>
      <c r="C593" s="191" t="str">
        <f t="shared" si="32"/>
        <v>Percentage Improvement in Eqpt Efficiency Standards above BAU</v>
      </c>
      <c r="D593" s="193" t="s">
        <v>2087</v>
      </c>
      <c r="E593" s="186" t="s">
        <v>822</v>
      </c>
      <c r="F593" s="183" t="s">
        <v>2139</v>
      </c>
      <c r="G593" s="186" t="s">
        <v>823</v>
      </c>
      <c r="H593" s="43">
        <v>1147</v>
      </c>
      <c r="I593" s="358" t="s">
        <v>332</v>
      </c>
      <c r="J593" s="191" t="str">
        <f>INDEX('Policy Characteristics'!D:D,MATCH(PolicyLevers!$C593,'Policy Characteristics'!$C:$C,0))</f>
        <v>Industry Energy Efficiency Standards</v>
      </c>
      <c r="K593" s="199" t="str">
        <f>INDEX('Policy Characteristics'!E:E,MATCH(PolicyLevers!$C593,'Policy Characteristics'!$C:$C,0))</f>
        <v>indst efficiency standards</v>
      </c>
      <c r="L593" s="199">
        <f>INDEX('Policy Characteristics'!F:F,MATCH(PolicyLevers!$C593,'Policy Characteristics'!$C:$C,0))</f>
        <v>0</v>
      </c>
      <c r="M593" s="199">
        <f>INDEX('Policy Characteristics'!G:G,MATCH(PolicyLevers!$C593,'Policy Characteristics'!$C:$C,0))</f>
        <v>0.25</v>
      </c>
      <c r="N593" s="199">
        <f>INDEX('Policy Characteristics'!H:H,MATCH(PolicyLevers!$C593,'Policy Characteristics'!$C:$C,0))</f>
        <v>0.01</v>
      </c>
      <c r="O593" s="201" t="str">
        <f>INDEX('Policy Characteristics'!I:I,MATCH(PolicyLevers!$C593,'Policy Characteristics'!$C:$C,0))</f>
        <v>% reduction in energy use</v>
      </c>
      <c r="P593" s="201" t="str">
        <f>INDEX('Policy Characteristics'!J:J,MATCH(PolicyLevers!$C593,'Policy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3" s="201" t="str">
        <f>INDEX('Policy Characteristics'!K:K,MATCH(PolicyLevers!$C593,'Policy Characteristics'!$C:$C,0))</f>
        <v>industry-ag-main.html#eff-stds</v>
      </c>
      <c r="R593" s="201" t="str">
        <f>INDEX('Policy Characteristics'!L:L,MATCH(PolicyLevers!$C593,'Policy Characteristics'!$C:$C,0))</f>
        <v>industry-energy-efficiency-standards.html</v>
      </c>
      <c r="S593" s="221" t="str">
        <f>INDEX('Policy Characteristics'!M:M,MATCH(PolicyLevers!$C593,'Policy Characteristics'!$C:$C,0))</f>
        <v>U.S. DOE, 2016, Industrial Energy Efficiency Potential Analysis, https://energy.gov/sites/prod/files/2017/04/f34/energy-savings-by-state-industrial-methodology.pdf</v>
      </c>
      <c r="T593" s="201" t="str">
        <f>INDEX('Policy Characteristics'!N:N,MATCH(PolicyLevers!$C593,'Policy Characteristics'!$C:$C,0))</f>
        <v>U.S. DOE, 2016, Industrial Energy Efficiency Potential Analysis, https://energy.gov/sites/prod/files/2017/04/f34/energy-savings-by-state-industrial-methodology.pdf</v>
      </c>
      <c r="U593" s="183">
        <f>INDEX('Policy Characteristics'!O:O,MATCH(PolicyLevers!$C593,'Policy Characteristics'!$C:$C,0))</f>
        <v>0</v>
      </c>
    </row>
    <row r="594" spans="1:21" s="191" customFormat="1" x14ac:dyDescent="0.25">
      <c r="A594" s="352" t="str">
        <f>INDEX('Policy Characteristics'!A:A,MATCH(PolicyLevers!$C594,'Policy Characteristics'!$C:$C,0))</f>
        <v>Industry</v>
      </c>
      <c r="B594" s="356" t="str">
        <f>INDEX('Policy Characteristics'!B:B,MATCH(PolicyLevers!$C594,'Policy Characteristics'!$C:$C,0))</f>
        <v>Industry Energy Efficiency Standards</v>
      </c>
      <c r="C594" s="191" t="str">
        <f t="shared" si="32"/>
        <v>Percentage Improvement in Eqpt Efficiency Standards above BAU</v>
      </c>
      <c r="D594" s="193" t="s">
        <v>2085</v>
      </c>
      <c r="E594" s="186" t="s">
        <v>799</v>
      </c>
      <c r="F594" s="183" t="s">
        <v>2138</v>
      </c>
      <c r="G594" s="186" t="s">
        <v>800</v>
      </c>
      <c r="H594" s="43">
        <v>1148</v>
      </c>
      <c r="I594" s="358" t="s">
        <v>310</v>
      </c>
      <c r="J594" s="191" t="str">
        <f>INDEX('Policy Characteristics'!D:D,MATCH(PolicyLevers!$C594,'Policy Characteristics'!$C:$C,0))</f>
        <v>Industry Energy Efficiency Standards</v>
      </c>
      <c r="K594" s="199" t="str">
        <f>INDEX('Policy Characteristics'!E:E,MATCH(PolicyLevers!$C594,'Policy Characteristics'!$C:$C,0))</f>
        <v>indst efficiency standards</v>
      </c>
      <c r="L594" s="199">
        <f>INDEX('Policy Characteristics'!F:F,MATCH(PolicyLevers!$C594,'Policy Characteristics'!$C:$C,0))</f>
        <v>0</v>
      </c>
      <c r="M594" s="199">
        <f>INDEX('Policy Characteristics'!G:G,MATCH(PolicyLevers!$C594,'Policy Characteristics'!$C:$C,0))</f>
        <v>0.25</v>
      </c>
      <c r="N594" s="199">
        <f>INDEX('Policy Characteristics'!H:H,MATCH(PolicyLevers!$C594,'Policy Characteristics'!$C:$C,0))</f>
        <v>0.01</v>
      </c>
      <c r="O594" s="201" t="str">
        <f>INDEX('Policy Characteristics'!I:I,MATCH(PolicyLevers!$C594,'Policy Characteristics'!$C:$C,0))</f>
        <v>% reduction in energy use</v>
      </c>
      <c r="P594" s="201" t="str">
        <f>INDEX('Policy Characteristics'!J:J,MATCH(PolicyLevers!$C594,'Policy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4" s="201" t="str">
        <f>INDEX('Policy Characteristics'!K:K,MATCH(PolicyLevers!$C594,'Policy Characteristics'!$C:$C,0))</f>
        <v>industry-ag-main.html#eff-stds</v>
      </c>
      <c r="R594" s="201" t="str">
        <f>INDEX('Policy Characteristics'!L:L,MATCH(PolicyLevers!$C594,'Policy Characteristics'!$C:$C,0))</f>
        <v>industry-energy-efficiency-standards.html</v>
      </c>
      <c r="S594" s="221" t="str">
        <f>INDEX('Policy Characteristics'!M:M,MATCH(PolicyLevers!$C594,'Policy Characteristics'!$C:$C,0))</f>
        <v>U.S. DOE, 2016, Industrial Energy Efficiency Potential Analysis, https://energy.gov/sites/prod/files/2017/04/f34/energy-savings-by-state-industrial-methodology.pdf</v>
      </c>
      <c r="T594" s="201" t="str">
        <f>INDEX('Policy Characteristics'!N:N,MATCH(PolicyLevers!$C594,'Policy Characteristics'!$C:$C,0))</f>
        <v>U.S. DOE, 2016, Industrial Energy Efficiency Potential Analysis, https://energy.gov/sites/prod/files/2017/04/f34/energy-savings-by-state-industrial-methodology.pdf</v>
      </c>
      <c r="U594" s="183">
        <f>INDEX('Policy Characteristics'!O:O,MATCH(PolicyLevers!$C594,'Policy Characteristics'!$C:$C,0))</f>
        <v>0</v>
      </c>
    </row>
    <row r="595" spans="1:21" s="191" customFormat="1" x14ac:dyDescent="0.25">
      <c r="A595" s="352" t="str">
        <f>INDEX('Policy Characteristics'!A:A,MATCH(PolicyLevers!$C595,'Policy Characteristics'!$C:$C,0))</f>
        <v>Industry</v>
      </c>
      <c r="B595" s="356" t="str">
        <f>INDEX('Policy Characteristics'!B:B,MATCH(PolicyLevers!$C595,'Policy Characteristics'!$C:$C,0))</f>
        <v>Industry Energy Efficiency Standards</v>
      </c>
      <c r="C595" s="191" t="str">
        <f t="shared" si="32"/>
        <v>Percentage Improvement in Eqpt Efficiency Standards above BAU</v>
      </c>
      <c r="D595" s="193" t="s">
        <v>2085</v>
      </c>
      <c r="E595" s="186" t="s">
        <v>806</v>
      </c>
      <c r="F595" s="183" t="s">
        <v>2138</v>
      </c>
      <c r="G595" s="186" t="s">
        <v>807</v>
      </c>
      <c r="H595" s="43">
        <v>1149</v>
      </c>
      <c r="I595" s="358" t="s">
        <v>310</v>
      </c>
      <c r="J595" s="191" t="str">
        <f>INDEX('Policy Characteristics'!D:D,MATCH(PolicyLevers!$C595,'Policy Characteristics'!$C:$C,0))</f>
        <v>Industry Energy Efficiency Standards</v>
      </c>
      <c r="K595" s="199" t="str">
        <f>INDEX('Policy Characteristics'!E:E,MATCH(PolicyLevers!$C595,'Policy Characteristics'!$C:$C,0))</f>
        <v>indst efficiency standards</v>
      </c>
      <c r="L595" s="199">
        <f>INDEX('Policy Characteristics'!F:F,MATCH(PolicyLevers!$C595,'Policy Characteristics'!$C:$C,0))</f>
        <v>0</v>
      </c>
      <c r="M595" s="199">
        <f>INDEX('Policy Characteristics'!G:G,MATCH(PolicyLevers!$C595,'Policy Characteristics'!$C:$C,0))</f>
        <v>0.25</v>
      </c>
      <c r="N595" s="199">
        <f>INDEX('Policy Characteristics'!H:H,MATCH(PolicyLevers!$C595,'Policy Characteristics'!$C:$C,0))</f>
        <v>0.01</v>
      </c>
      <c r="O595" s="201" t="str">
        <f>INDEX('Policy Characteristics'!I:I,MATCH(PolicyLevers!$C595,'Policy Characteristics'!$C:$C,0))</f>
        <v>% reduction in energy use</v>
      </c>
      <c r="P595" s="201" t="str">
        <f>INDEX('Policy Characteristics'!J:J,MATCH(PolicyLevers!$C595,'Policy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5" s="201" t="str">
        <f>INDEX('Policy Characteristics'!K:K,MATCH(PolicyLevers!$C595,'Policy Characteristics'!$C:$C,0))</f>
        <v>industry-ag-main.html#eff-stds</v>
      </c>
      <c r="R595" s="201" t="str">
        <f>INDEX('Policy Characteristics'!L:L,MATCH(PolicyLevers!$C595,'Policy Characteristics'!$C:$C,0))</f>
        <v>industry-energy-efficiency-standards.html</v>
      </c>
      <c r="S595" s="221" t="str">
        <f>INDEX('Policy Characteristics'!M:M,MATCH(PolicyLevers!$C595,'Policy Characteristics'!$C:$C,0))</f>
        <v>U.S. DOE, 2016, Industrial Energy Efficiency Potential Analysis, https://energy.gov/sites/prod/files/2017/04/f34/energy-savings-by-state-industrial-methodology.pdf</v>
      </c>
      <c r="T595" s="201" t="str">
        <f>INDEX('Policy Characteristics'!N:N,MATCH(PolicyLevers!$C595,'Policy Characteristics'!$C:$C,0))</f>
        <v>U.S. DOE, 2016, Industrial Energy Efficiency Potential Analysis, https://energy.gov/sites/prod/files/2017/04/f34/energy-savings-by-state-industrial-methodology.pdf</v>
      </c>
      <c r="U595" s="183">
        <f>INDEX('Policy Characteristics'!O:O,MATCH(PolicyLevers!$C595,'Policy Characteristics'!$C:$C,0))</f>
        <v>0</v>
      </c>
    </row>
    <row r="596" spans="1:21" s="191" customFormat="1" x14ac:dyDescent="0.25">
      <c r="A596" s="352" t="str">
        <f>INDEX('Policy Characteristics'!A:A,MATCH(PolicyLevers!$C596,'Policy Characteristics'!$C:$C,0))</f>
        <v>Industry</v>
      </c>
      <c r="B596" s="356" t="str">
        <f>INDEX('Policy Characteristics'!B:B,MATCH(PolicyLevers!$C596,'Policy Characteristics'!$C:$C,0))</f>
        <v>Industry Energy Efficiency Standards</v>
      </c>
      <c r="C596" s="191" t="str">
        <f t="shared" si="32"/>
        <v>Percentage Improvement in Eqpt Efficiency Standards above BAU</v>
      </c>
      <c r="D596" s="193" t="s">
        <v>2085</v>
      </c>
      <c r="E596" s="186" t="s">
        <v>808</v>
      </c>
      <c r="F596" s="183" t="s">
        <v>2138</v>
      </c>
      <c r="G596" s="186" t="s">
        <v>809</v>
      </c>
      <c r="H596" s="43">
        <v>1150</v>
      </c>
      <c r="I596" s="358" t="s">
        <v>310</v>
      </c>
      <c r="J596" s="191" t="str">
        <f>INDEX('Policy Characteristics'!D:D,MATCH(PolicyLevers!$C596,'Policy Characteristics'!$C:$C,0))</f>
        <v>Industry Energy Efficiency Standards</v>
      </c>
      <c r="K596" s="199" t="str">
        <f>INDEX('Policy Characteristics'!E:E,MATCH(PolicyLevers!$C596,'Policy Characteristics'!$C:$C,0))</f>
        <v>indst efficiency standards</v>
      </c>
      <c r="L596" s="199">
        <f>INDEX('Policy Characteristics'!F:F,MATCH(PolicyLevers!$C596,'Policy Characteristics'!$C:$C,0))</f>
        <v>0</v>
      </c>
      <c r="M596" s="199">
        <f>INDEX('Policy Characteristics'!G:G,MATCH(PolicyLevers!$C596,'Policy Characteristics'!$C:$C,0))</f>
        <v>0.25</v>
      </c>
      <c r="N596" s="199">
        <f>INDEX('Policy Characteristics'!H:H,MATCH(PolicyLevers!$C596,'Policy Characteristics'!$C:$C,0))</f>
        <v>0.01</v>
      </c>
      <c r="O596" s="201" t="str">
        <f>INDEX('Policy Characteristics'!I:I,MATCH(PolicyLevers!$C596,'Policy Characteristics'!$C:$C,0))</f>
        <v>% reduction in energy use</v>
      </c>
      <c r="P596" s="201" t="str">
        <f>INDEX('Policy Characteristics'!J:J,MATCH(PolicyLevers!$C596,'Policy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6" s="201" t="str">
        <f>INDEX('Policy Characteristics'!K:K,MATCH(PolicyLevers!$C596,'Policy Characteristics'!$C:$C,0))</f>
        <v>industry-ag-main.html#eff-stds</v>
      </c>
      <c r="R596" s="201" t="str">
        <f>INDEX('Policy Characteristics'!L:L,MATCH(PolicyLevers!$C596,'Policy Characteristics'!$C:$C,0))</f>
        <v>industry-energy-efficiency-standards.html</v>
      </c>
      <c r="S596" s="221" t="str">
        <f>INDEX('Policy Characteristics'!M:M,MATCH(PolicyLevers!$C596,'Policy Characteristics'!$C:$C,0))</f>
        <v>U.S. DOE, 2016, Industrial Energy Efficiency Potential Analysis, https://energy.gov/sites/prod/files/2017/04/f34/energy-savings-by-state-industrial-methodology.pdf</v>
      </c>
      <c r="T596" s="201" t="str">
        <f>INDEX('Policy Characteristics'!N:N,MATCH(PolicyLevers!$C596,'Policy Characteristics'!$C:$C,0))</f>
        <v>U.S. DOE, 2016, Industrial Energy Efficiency Potential Analysis, https://energy.gov/sites/prod/files/2017/04/f34/energy-savings-by-state-industrial-methodology.pdf</v>
      </c>
      <c r="U596" s="183">
        <f>INDEX('Policy Characteristics'!O:O,MATCH(PolicyLevers!$C596,'Policy Characteristics'!$C:$C,0))</f>
        <v>0</v>
      </c>
    </row>
    <row r="597" spans="1:21" s="191" customFormat="1" x14ac:dyDescent="0.25">
      <c r="A597" s="352" t="str">
        <f>INDEX('Policy Characteristics'!A:A,MATCH(PolicyLevers!$C597,'Policy Characteristics'!$C:$C,0))</f>
        <v>Industry</v>
      </c>
      <c r="B597" s="356" t="str">
        <f>INDEX('Policy Characteristics'!B:B,MATCH(PolicyLevers!$C597,'Policy Characteristics'!$C:$C,0))</f>
        <v>Industry Energy Efficiency Standards</v>
      </c>
      <c r="C597" s="191" t="str">
        <f t="shared" si="32"/>
        <v>Percentage Improvement in Eqpt Efficiency Standards above BAU</v>
      </c>
      <c r="D597" s="193" t="s">
        <v>2085</v>
      </c>
      <c r="E597" s="186" t="s">
        <v>810</v>
      </c>
      <c r="F597" s="183" t="s">
        <v>2138</v>
      </c>
      <c r="G597" s="186" t="s">
        <v>811</v>
      </c>
      <c r="H597" s="43">
        <v>1151</v>
      </c>
      <c r="I597" s="358" t="s">
        <v>332</v>
      </c>
      <c r="J597" s="191" t="str">
        <f>INDEX('Policy Characteristics'!D:D,MATCH(PolicyLevers!$C597,'Policy Characteristics'!$C:$C,0))</f>
        <v>Industry Energy Efficiency Standards</v>
      </c>
      <c r="K597" s="199" t="str">
        <f>INDEX('Policy Characteristics'!E:E,MATCH(PolicyLevers!$C597,'Policy Characteristics'!$C:$C,0))</f>
        <v>indst efficiency standards</v>
      </c>
      <c r="L597" s="199">
        <f>INDEX('Policy Characteristics'!F:F,MATCH(PolicyLevers!$C597,'Policy Characteristics'!$C:$C,0))</f>
        <v>0</v>
      </c>
      <c r="M597" s="199">
        <f>INDEX('Policy Characteristics'!G:G,MATCH(PolicyLevers!$C597,'Policy Characteristics'!$C:$C,0))</f>
        <v>0.25</v>
      </c>
      <c r="N597" s="199">
        <f>INDEX('Policy Characteristics'!H:H,MATCH(PolicyLevers!$C597,'Policy Characteristics'!$C:$C,0))</f>
        <v>0.01</v>
      </c>
      <c r="O597" s="201" t="str">
        <f>INDEX('Policy Characteristics'!I:I,MATCH(PolicyLevers!$C597,'Policy Characteristics'!$C:$C,0))</f>
        <v>% reduction in energy use</v>
      </c>
      <c r="P597" s="201" t="str">
        <f>INDEX('Policy Characteristics'!J:J,MATCH(PolicyLevers!$C597,'Policy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7" s="201" t="str">
        <f>INDEX('Policy Characteristics'!K:K,MATCH(PolicyLevers!$C597,'Policy Characteristics'!$C:$C,0))</f>
        <v>industry-ag-main.html#eff-stds</v>
      </c>
      <c r="R597" s="201" t="str">
        <f>INDEX('Policy Characteristics'!L:L,MATCH(PolicyLevers!$C597,'Policy Characteristics'!$C:$C,0))</f>
        <v>industry-energy-efficiency-standards.html</v>
      </c>
      <c r="S597" s="221" t="str">
        <f>INDEX('Policy Characteristics'!M:M,MATCH(PolicyLevers!$C597,'Policy Characteristics'!$C:$C,0))</f>
        <v>U.S. DOE, 2016, Industrial Energy Efficiency Potential Analysis, https://energy.gov/sites/prod/files/2017/04/f34/energy-savings-by-state-industrial-methodology.pdf</v>
      </c>
      <c r="T597" s="201" t="str">
        <f>INDEX('Policy Characteristics'!N:N,MATCH(PolicyLevers!$C597,'Policy Characteristics'!$C:$C,0))</f>
        <v>U.S. DOE, 2016, Industrial Energy Efficiency Potential Analysis, https://energy.gov/sites/prod/files/2017/04/f34/energy-savings-by-state-industrial-methodology.pdf</v>
      </c>
      <c r="U597" s="183">
        <f>INDEX('Policy Characteristics'!O:O,MATCH(PolicyLevers!$C597,'Policy Characteristics'!$C:$C,0))</f>
        <v>0</v>
      </c>
    </row>
    <row r="598" spans="1:21" s="191" customFormat="1" x14ac:dyDescent="0.25">
      <c r="A598" s="352" t="str">
        <f>INDEX('Policy Characteristics'!A:A,MATCH(PolicyLevers!$C598,'Policy Characteristics'!$C:$C,0))</f>
        <v>Industry</v>
      </c>
      <c r="B598" s="356" t="str">
        <f>INDEX('Policy Characteristics'!B:B,MATCH(PolicyLevers!$C598,'Policy Characteristics'!$C:$C,0))</f>
        <v>Industry Energy Efficiency Standards</v>
      </c>
      <c r="C598" s="191" t="str">
        <f t="shared" si="32"/>
        <v>Percentage Improvement in Eqpt Efficiency Standards above BAU</v>
      </c>
      <c r="D598" s="193" t="s">
        <v>2085</v>
      </c>
      <c r="E598" s="186" t="s">
        <v>812</v>
      </c>
      <c r="F598" s="183" t="s">
        <v>2138</v>
      </c>
      <c r="G598" s="186" t="s">
        <v>813</v>
      </c>
      <c r="H598" s="43">
        <v>1152</v>
      </c>
      <c r="I598" s="358" t="s">
        <v>310</v>
      </c>
      <c r="J598" s="191" t="str">
        <f>INDEX('Policy Characteristics'!D:D,MATCH(PolicyLevers!$C598,'Policy Characteristics'!$C:$C,0))</f>
        <v>Industry Energy Efficiency Standards</v>
      </c>
      <c r="K598" s="199" t="str">
        <f>INDEX('Policy Characteristics'!E:E,MATCH(PolicyLevers!$C598,'Policy Characteristics'!$C:$C,0))</f>
        <v>indst efficiency standards</v>
      </c>
      <c r="L598" s="199">
        <f>INDEX('Policy Characteristics'!F:F,MATCH(PolicyLevers!$C598,'Policy Characteristics'!$C:$C,0))</f>
        <v>0</v>
      </c>
      <c r="M598" s="199">
        <f>INDEX('Policy Characteristics'!G:G,MATCH(PolicyLevers!$C598,'Policy Characteristics'!$C:$C,0))</f>
        <v>0.25</v>
      </c>
      <c r="N598" s="199">
        <f>INDEX('Policy Characteristics'!H:H,MATCH(PolicyLevers!$C598,'Policy Characteristics'!$C:$C,0))</f>
        <v>0.01</v>
      </c>
      <c r="O598" s="201" t="str">
        <f>INDEX('Policy Characteristics'!I:I,MATCH(PolicyLevers!$C598,'Policy Characteristics'!$C:$C,0))</f>
        <v>% reduction in energy use</v>
      </c>
      <c r="P598" s="201" t="str">
        <f>INDEX('Policy Characteristics'!J:J,MATCH(PolicyLevers!$C598,'Policy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8" s="201" t="str">
        <f>INDEX('Policy Characteristics'!K:K,MATCH(PolicyLevers!$C598,'Policy Characteristics'!$C:$C,0))</f>
        <v>industry-ag-main.html#eff-stds</v>
      </c>
      <c r="R598" s="201" t="str">
        <f>INDEX('Policy Characteristics'!L:L,MATCH(PolicyLevers!$C598,'Policy Characteristics'!$C:$C,0))</f>
        <v>industry-energy-efficiency-standards.html</v>
      </c>
      <c r="S598" s="221" t="str">
        <f>INDEX('Policy Characteristics'!M:M,MATCH(PolicyLevers!$C598,'Policy Characteristics'!$C:$C,0))</f>
        <v>U.S. DOE, 2016, Industrial Energy Efficiency Potential Analysis, https://energy.gov/sites/prod/files/2017/04/f34/energy-savings-by-state-industrial-methodology.pdf</v>
      </c>
      <c r="T598" s="201" t="str">
        <f>INDEX('Policy Characteristics'!N:N,MATCH(PolicyLevers!$C598,'Policy Characteristics'!$C:$C,0))</f>
        <v>U.S. DOE, 2016, Industrial Energy Efficiency Potential Analysis, https://energy.gov/sites/prod/files/2017/04/f34/energy-savings-by-state-industrial-methodology.pdf</v>
      </c>
      <c r="U598" s="183">
        <f>INDEX('Policy Characteristics'!O:O,MATCH(PolicyLevers!$C598,'Policy Characteristics'!$C:$C,0))</f>
        <v>0</v>
      </c>
    </row>
    <row r="599" spans="1:21" s="191" customFormat="1" x14ac:dyDescent="0.25">
      <c r="A599" s="352" t="str">
        <f>INDEX('Policy Characteristics'!A:A,MATCH(PolicyLevers!$C599,'Policy Characteristics'!$C:$C,0))</f>
        <v>Industry</v>
      </c>
      <c r="B599" s="356" t="str">
        <f>INDEX('Policy Characteristics'!B:B,MATCH(PolicyLevers!$C599,'Policy Characteristics'!$C:$C,0))</f>
        <v>Industry Energy Efficiency Standards</v>
      </c>
      <c r="C599" s="191" t="str">
        <f t="shared" si="32"/>
        <v>Percentage Improvement in Eqpt Efficiency Standards above BAU</v>
      </c>
      <c r="D599" s="193" t="s">
        <v>2085</v>
      </c>
      <c r="E599" s="186" t="s">
        <v>814</v>
      </c>
      <c r="F599" s="183" t="s">
        <v>2138</v>
      </c>
      <c r="G599" s="186" t="s">
        <v>815</v>
      </c>
      <c r="H599" s="43">
        <v>1153</v>
      </c>
      <c r="I599" s="358" t="s">
        <v>332</v>
      </c>
      <c r="J599" s="191" t="str">
        <f>INDEX('Policy Characteristics'!D:D,MATCH(PolicyLevers!$C599,'Policy Characteristics'!$C:$C,0))</f>
        <v>Industry Energy Efficiency Standards</v>
      </c>
      <c r="K599" s="199" t="str">
        <f>INDEX('Policy Characteristics'!E:E,MATCH(PolicyLevers!$C599,'Policy Characteristics'!$C:$C,0))</f>
        <v>indst efficiency standards</v>
      </c>
      <c r="L599" s="199">
        <f>INDEX('Policy Characteristics'!F:F,MATCH(PolicyLevers!$C599,'Policy Characteristics'!$C:$C,0))</f>
        <v>0</v>
      </c>
      <c r="M599" s="199">
        <f>INDEX('Policy Characteristics'!G:G,MATCH(PolicyLevers!$C599,'Policy Characteristics'!$C:$C,0))</f>
        <v>0.25</v>
      </c>
      <c r="N599" s="199">
        <f>INDEX('Policy Characteristics'!H:H,MATCH(PolicyLevers!$C599,'Policy Characteristics'!$C:$C,0))</f>
        <v>0.01</v>
      </c>
      <c r="O599" s="201" t="str">
        <f>INDEX('Policy Characteristics'!I:I,MATCH(PolicyLevers!$C599,'Policy Characteristics'!$C:$C,0))</f>
        <v>% reduction in energy use</v>
      </c>
      <c r="P599" s="201" t="str">
        <f>INDEX('Policy Characteristics'!J:J,MATCH(PolicyLevers!$C599,'Policy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9" s="201" t="str">
        <f>INDEX('Policy Characteristics'!K:K,MATCH(PolicyLevers!$C599,'Policy Characteristics'!$C:$C,0))</f>
        <v>industry-ag-main.html#eff-stds</v>
      </c>
      <c r="R599" s="201" t="str">
        <f>INDEX('Policy Characteristics'!L:L,MATCH(PolicyLevers!$C599,'Policy Characteristics'!$C:$C,0))</f>
        <v>industry-energy-efficiency-standards.html</v>
      </c>
      <c r="S599" s="221" t="str">
        <f>INDEX('Policy Characteristics'!M:M,MATCH(PolicyLevers!$C599,'Policy Characteristics'!$C:$C,0))</f>
        <v>U.S. DOE, 2016, Industrial Energy Efficiency Potential Analysis, https://energy.gov/sites/prod/files/2017/04/f34/energy-savings-by-state-industrial-methodology.pdf</v>
      </c>
      <c r="T599" s="201" t="str">
        <f>INDEX('Policy Characteristics'!N:N,MATCH(PolicyLevers!$C599,'Policy Characteristics'!$C:$C,0))</f>
        <v>U.S. DOE, 2016, Industrial Energy Efficiency Potential Analysis, https://energy.gov/sites/prod/files/2017/04/f34/energy-savings-by-state-industrial-methodology.pdf</v>
      </c>
      <c r="U599" s="183">
        <f>INDEX('Policy Characteristics'!O:O,MATCH(PolicyLevers!$C599,'Policy Characteristics'!$C:$C,0))</f>
        <v>0</v>
      </c>
    </row>
    <row r="600" spans="1:21" s="191" customFormat="1" x14ac:dyDescent="0.25">
      <c r="A600" s="352" t="str">
        <f>INDEX('Policy Characteristics'!A:A,MATCH(PolicyLevers!$C600,'Policy Characteristics'!$C:$C,0))</f>
        <v>Industry</v>
      </c>
      <c r="B600" s="356" t="str">
        <f>INDEX('Policy Characteristics'!B:B,MATCH(PolicyLevers!$C600,'Policy Characteristics'!$C:$C,0))</f>
        <v>Industry Energy Efficiency Standards</v>
      </c>
      <c r="C600" s="191" t="str">
        <f t="shared" si="32"/>
        <v>Percentage Improvement in Eqpt Efficiency Standards above BAU</v>
      </c>
      <c r="D600" s="193" t="s">
        <v>2085</v>
      </c>
      <c r="E600" s="186" t="s">
        <v>816</v>
      </c>
      <c r="F600" s="183" t="s">
        <v>2138</v>
      </c>
      <c r="G600" s="186" t="s">
        <v>817</v>
      </c>
      <c r="H600" s="43">
        <v>1154</v>
      </c>
      <c r="I600" s="358" t="s">
        <v>332</v>
      </c>
      <c r="J600" s="191" t="str">
        <f>INDEX('Policy Characteristics'!D:D,MATCH(PolicyLevers!$C600,'Policy Characteristics'!$C:$C,0))</f>
        <v>Industry Energy Efficiency Standards</v>
      </c>
      <c r="K600" s="199" t="str">
        <f>INDEX('Policy Characteristics'!E:E,MATCH(PolicyLevers!$C600,'Policy Characteristics'!$C:$C,0))</f>
        <v>indst efficiency standards</v>
      </c>
      <c r="L600" s="199">
        <f>INDEX('Policy Characteristics'!F:F,MATCH(PolicyLevers!$C600,'Policy Characteristics'!$C:$C,0))</f>
        <v>0</v>
      </c>
      <c r="M600" s="199">
        <f>INDEX('Policy Characteristics'!G:G,MATCH(PolicyLevers!$C600,'Policy Characteristics'!$C:$C,0))</f>
        <v>0.25</v>
      </c>
      <c r="N600" s="199">
        <f>INDEX('Policy Characteristics'!H:H,MATCH(PolicyLevers!$C600,'Policy Characteristics'!$C:$C,0))</f>
        <v>0.01</v>
      </c>
      <c r="O600" s="201" t="str">
        <f>INDEX('Policy Characteristics'!I:I,MATCH(PolicyLevers!$C600,'Policy Characteristics'!$C:$C,0))</f>
        <v>% reduction in energy use</v>
      </c>
      <c r="P600" s="201" t="str">
        <f>INDEX('Policy Characteristics'!J:J,MATCH(PolicyLevers!$C600,'Policy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0" s="201" t="str">
        <f>INDEX('Policy Characteristics'!K:K,MATCH(PolicyLevers!$C600,'Policy Characteristics'!$C:$C,0))</f>
        <v>industry-ag-main.html#eff-stds</v>
      </c>
      <c r="R600" s="201" t="str">
        <f>INDEX('Policy Characteristics'!L:L,MATCH(PolicyLevers!$C600,'Policy Characteristics'!$C:$C,0))</f>
        <v>industry-energy-efficiency-standards.html</v>
      </c>
      <c r="S600" s="221" t="str">
        <f>INDEX('Policy Characteristics'!M:M,MATCH(PolicyLevers!$C600,'Policy Characteristics'!$C:$C,0))</f>
        <v>U.S. DOE, 2016, Industrial Energy Efficiency Potential Analysis, https://energy.gov/sites/prod/files/2017/04/f34/energy-savings-by-state-industrial-methodology.pdf</v>
      </c>
      <c r="T600" s="201" t="str">
        <f>INDEX('Policy Characteristics'!N:N,MATCH(PolicyLevers!$C600,'Policy Characteristics'!$C:$C,0))</f>
        <v>U.S. DOE, 2016, Industrial Energy Efficiency Potential Analysis, https://energy.gov/sites/prod/files/2017/04/f34/energy-savings-by-state-industrial-methodology.pdf</v>
      </c>
      <c r="U600" s="183">
        <f>INDEX('Policy Characteristics'!O:O,MATCH(PolicyLevers!$C600,'Policy Characteristics'!$C:$C,0))</f>
        <v>0</v>
      </c>
    </row>
    <row r="601" spans="1:21" s="191" customFormat="1" x14ac:dyDescent="0.25">
      <c r="A601" s="352" t="str">
        <f>INDEX('Policy Characteristics'!A:A,MATCH(PolicyLevers!$C601,'Policy Characteristics'!$C:$C,0))</f>
        <v>Industry</v>
      </c>
      <c r="B601" s="356" t="str">
        <f>INDEX('Policy Characteristics'!B:B,MATCH(PolicyLevers!$C601,'Policy Characteristics'!$C:$C,0))</f>
        <v>Industry Energy Efficiency Standards</v>
      </c>
      <c r="C601" s="191" t="str">
        <f t="shared" si="32"/>
        <v>Percentage Improvement in Eqpt Efficiency Standards above BAU</v>
      </c>
      <c r="D601" s="193" t="s">
        <v>2085</v>
      </c>
      <c r="E601" s="186" t="s">
        <v>818</v>
      </c>
      <c r="F601" s="183" t="s">
        <v>2138</v>
      </c>
      <c r="G601" s="186" t="s">
        <v>819</v>
      </c>
      <c r="H601" s="43">
        <v>1155</v>
      </c>
      <c r="I601" s="358" t="s">
        <v>310</v>
      </c>
      <c r="J601" s="191" t="str">
        <f>INDEX('Policy Characteristics'!D:D,MATCH(PolicyLevers!$C601,'Policy Characteristics'!$C:$C,0))</f>
        <v>Industry Energy Efficiency Standards</v>
      </c>
      <c r="K601" s="199" t="str">
        <f>INDEX('Policy Characteristics'!E:E,MATCH(PolicyLevers!$C601,'Policy Characteristics'!$C:$C,0))</f>
        <v>indst efficiency standards</v>
      </c>
      <c r="L601" s="199">
        <f>INDEX('Policy Characteristics'!F:F,MATCH(PolicyLevers!$C601,'Policy Characteristics'!$C:$C,0))</f>
        <v>0</v>
      </c>
      <c r="M601" s="199">
        <f>INDEX('Policy Characteristics'!G:G,MATCH(PolicyLevers!$C601,'Policy Characteristics'!$C:$C,0))</f>
        <v>0.25</v>
      </c>
      <c r="N601" s="199">
        <f>INDEX('Policy Characteristics'!H:H,MATCH(PolicyLevers!$C601,'Policy Characteristics'!$C:$C,0))</f>
        <v>0.01</v>
      </c>
      <c r="O601" s="201" t="str">
        <f>INDEX('Policy Characteristics'!I:I,MATCH(PolicyLevers!$C601,'Policy Characteristics'!$C:$C,0))</f>
        <v>% reduction in energy use</v>
      </c>
      <c r="P601" s="201" t="str">
        <f>INDEX('Policy Characteristics'!J:J,MATCH(PolicyLevers!$C601,'Policy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1" s="201" t="str">
        <f>INDEX('Policy Characteristics'!K:K,MATCH(PolicyLevers!$C601,'Policy Characteristics'!$C:$C,0))</f>
        <v>industry-ag-main.html#eff-stds</v>
      </c>
      <c r="R601" s="201" t="str">
        <f>INDEX('Policy Characteristics'!L:L,MATCH(PolicyLevers!$C601,'Policy Characteristics'!$C:$C,0))</f>
        <v>industry-energy-efficiency-standards.html</v>
      </c>
      <c r="S601" s="221" t="str">
        <f>INDEX('Policy Characteristics'!M:M,MATCH(PolicyLevers!$C601,'Policy Characteristics'!$C:$C,0))</f>
        <v>U.S. DOE, 2016, Industrial Energy Efficiency Potential Analysis, https://energy.gov/sites/prod/files/2017/04/f34/energy-savings-by-state-industrial-methodology.pdf</v>
      </c>
      <c r="T601" s="201" t="str">
        <f>INDEX('Policy Characteristics'!N:N,MATCH(PolicyLevers!$C601,'Policy Characteristics'!$C:$C,0))</f>
        <v>U.S. DOE, 2016, Industrial Energy Efficiency Potential Analysis, https://energy.gov/sites/prod/files/2017/04/f34/energy-savings-by-state-industrial-methodology.pdf</v>
      </c>
      <c r="U601" s="183">
        <f>INDEX('Policy Characteristics'!O:O,MATCH(PolicyLevers!$C601,'Policy Characteristics'!$C:$C,0))</f>
        <v>0</v>
      </c>
    </row>
    <row r="602" spans="1:21" s="191" customFormat="1" x14ac:dyDescent="0.25">
      <c r="A602" s="352" t="str">
        <f>INDEX('Policy Characteristics'!A:A,MATCH(PolicyLevers!$C602,'Policy Characteristics'!$C:$C,0))</f>
        <v>Industry</v>
      </c>
      <c r="B602" s="356" t="str">
        <f>INDEX('Policy Characteristics'!B:B,MATCH(PolicyLevers!$C602,'Policy Characteristics'!$C:$C,0))</f>
        <v>Industry Energy Efficiency Standards</v>
      </c>
      <c r="C602" s="191" t="str">
        <f t="shared" si="32"/>
        <v>Percentage Improvement in Eqpt Efficiency Standards above BAU</v>
      </c>
      <c r="D602" s="193" t="s">
        <v>2085</v>
      </c>
      <c r="E602" s="186" t="s">
        <v>820</v>
      </c>
      <c r="F602" s="183" t="s">
        <v>2138</v>
      </c>
      <c r="G602" s="186" t="s">
        <v>821</v>
      </c>
      <c r="H602" s="43">
        <v>1156</v>
      </c>
      <c r="I602" s="358" t="s">
        <v>310</v>
      </c>
      <c r="J602" s="191" t="str">
        <f>INDEX('Policy Characteristics'!D:D,MATCH(PolicyLevers!$C602,'Policy Characteristics'!$C:$C,0))</f>
        <v>Industry Energy Efficiency Standards</v>
      </c>
      <c r="K602" s="199" t="str">
        <f>INDEX('Policy Characteristics'!E:E,MATCH(PolicyLevers!$C602,'Policy Characteristics'!$C:$C,0))</f>
        <v>indst efficiency standards</v>
      </c>
      <c r="L602" s="199">
        <f>INDEX('Policy Characteristics'!F:F,MATCH(PolicyLevers!$C602,'Policy Characteristics'!$C:$C,0))</f>
        <v>0</v>
      </c>
      <c r="M602" s="199">
        <f>INDEX('Policy Characteristics'!G:G,MATCH(PolicyLevers!$C602,'Policy Characteristics'!$C:$C,0))</f>
        <v>0.25</v>
      </c>
      <c r="N602" s="199">
        <f>INDEX('Policy Characteristics'!H:H,MATCH(PolicyLevers!$C602,'Policy Characteristics'!$C:$C,0))</f>
        <v>0.01</v>
      </c>
      <c r="O602" s="201" t="str">
        <f>INDEX('Policy Characteristics'!I:I,MATCH(PolicyLevers!$C602,'Policy Characteristics'!$C:$C,0))</f>
        <v>% reduction in energy use</v>
      </c>
      <c r="P602" s="201" t="str">
        <f>INDEX('Policy Characteristics'!J:J,MATCH(PolicyLevers!$C602,'Policy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2" s="201" t="str">
        <f>INDEX('Policy Characteristics'!K:K,MATCH(PolicyLevers!$C602,'Policy Characteristics'!$C:$C,0))</f>
        <v>industry-ag-main.html#eff-stds</v>
      </c>
      <c r="R602" s="201" t="str">
        <f>INDEX('Policy Characteristics'!L:L,MATCH(PolicyLevers!$C602,'Policy Characteristics'!$C:$C,0))</f>
        <v>industry-energy-efficiency-standards.html</v>
      </c>
      <c r="S602" s="221" t="str">
        <f>INDEX('Policy Characteristics'!M:M,MATCH(PolicyLevers!$C602,'Policy Characteristics'!$C:$C,0))</f>
        <v>U.S. DOE, 2016, Industrial Energy Efficiency Potential Analysis, https://energy.gov/sites/prod/files/2017/04/f34/energy-savings-by-state-industrial-methodology.pdf</v>
      </c>
      <c r="T602" s="201" t="str">
        <f>INDEX('Policy Characteristics'!N:N,MATCH(PolicyLevers!$C602,'Policy Characteristics'!$C:$C,0))</f>
        <v>U.S. DOE, 2016, Industrial Energy Efficiency Potential Analysis, https://energy.gov/sites/prod/files/2017/04/f34/energy-savings-by-state-industrial-methodology.pdf</v>
      </c>
      <c r="U602" s="183">
        <f>INDEX('Policy Characteristics'!O:O,MATCH(PolicyLevers!$C602,'Policy Characteristics'!$C:$C,0))</f>
        <v>0</v>
      </c>
    </row>
    <row r="603" spans="1:21" s="191" customFormat="1" x14ac:dyDescent="0.25">
      <c r="A603" s="352" t="str">
        <f>INDEX('Policy Characteristics'!A:A,MATCH(PolicyLevers!$C603,'Policy Characteristics'!$C:$C,0))</f>
        <v>Industry</v>
      </c>
      <c r="B603" s="356" t="str">
        <f>INDEX('Policy Characteristics'!B:B,MATCH(PolicyLevers!$C603,'Policy Characteristics'!$C:$C,0))</f>
        <v>Industry Energy Efficiency Standards</v>
      </c>
      <c r="C603" s="191" t="str">
        <f t="shared" si="32"/>
        <v>Percentage Improvement in Eqpt Efficiency Standards above BAU</v>
      </c>
      <c r="D603" s="193" t="s">
        <v>2085</v>
      </c>
      <c r="E603" s="186" t="s">
        <v>822</v>
      </c>
      <c r="F603" s="183" t="s">
        <v>2138</v>
      </c>
      <c r="G603" s="186" t="s">
        <v>823</v>
      </c>
      <c r="H603" s="43">
        <v>1157</v>
      </c>
      <c r="I603" s="358" t="s">
        <v>332</v>
      </c>
      <c r="J603" s="191" t="str">
        <f>INDEX('Policy Characteristics'!D:D,MATCH(PolicyLevers!$C603,'Policy Characteristics'!$C:$C,0))</f>
        <v>Industry Energy Efficiency Standards</v>
      </c>
      <c r="K603" s="199" t="str">
        <f>INDEX('Policy Characteristics'!E:E,MATCH(PolicyLevers!$C603,'Policy Characteristics'!$C:$C,0))</f>
        <v>indst efficiency standards</v>
      </c>
      <c r="L603" s="199">
        <f>INDEX('Policy Characteristics'!F:F,MATCH(PolicyLevers!$C603,'Policy Characteristics'!$C:$C,0))</f>
        <v>0</v>
      </c>
      <c r="M603" s="199">
        <f>INDEX('Policy Characteristics'!G:G,MATCH(PolicyLevers!$C603,'Policy Characteristics'!$C:$C,0))</f>
        <v>0.25</v>
      </c>
      <c r="N603" s="199">
        <f>INDEX('Policy Characteristics'!H:H,MATCH(PolicyLevers!$C603,'Policy Characteristics'!$C:$C,0))</f>
        <v>0.01</v>
      </c>
      <c r="O603" s="201" t="str">
        <f>INDEX('Policy Characteristics'!I:I,MATCH(PolicyLevers!$C603,'Policy Characteristics'!$C:$C,0))</f>
        <v>% reduction in energy use</v>
      </c>
      <c r="P603" s="201" t="str">
        <f>INDEX('Policy Characteristics'!J:J,MATCH(PolicyLevers!$C603,'Policy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3" s="201" t="str">
        <f>INDEX('Policy Characteristics'!K:K,MATCH(PolicyLevers!$C603,'Policy Characteristics'!$C:$C,0))</f>
        <v>industry-ag-main.html#eff-stds</v>
      </c>
      <c r="R603" s="201" t="str">
        <f>INDEX('Policy Characteristics'!L:L,MATCH(PolicyLevers!$C603,'Policy Characteristics'!$C:$C,0))</f>
        <v>industry-energy-efficiency-standards.html</v>
      </c>
      <c r="S603" s="221" t="str">
        <f>INDEX('Policy Characteristics'!M:M,MATCH(PolicyLevers!$C603,'Policy Characteristics'!$C:$C,0))</f>
        <v>U.S. DOE, 2016, Industrial Energy Efficiency Potential Analysis, https://energy.gov/sites/prod/files/2017/04/f34/energy-savings-by-state-industrial-methodology.pdf</v>
      </c>
      <c r="T603" s="201" t="str">
        <f>INDEX('Policy Characteristics'!N:N,MATCH(PolicyLevers!$C603,'Policy Characteristics'!$C:$C,0))</f>
        <v>U.S. DOE, 2016, Industrial Energy Efficiency Potential Analysis, https://energy.gov/sites/prod/files/2017/04/f34/energy-savings-by-state-industrial-methodology.pdf</v>
      </c>
      <c r="U603" s="183">
        <f>INDEX('Policy Characteristics'!O:O,MATCH(PolicyLevers!$C603,'Policy Characteristics'!$C:$C,0))</f>
        <v>0</v>
      </c>
    </row>
    <row r="604" spans="1:21" s="191" customFormat="1" x14ac:dyDescent="0.25">
      <c r="A604" s="352" t="str">
        <f>INDEX('Policy Characteristics'!A:A,MATCH(PolicyLevers!$C604,'Policy Characteristics'!$C:$C,0))</f>
        <v>Industry</v>
      </c>
      <c r="B604" s="356" t="str">
        <f>INDEX('Policy Characteristics'!B:B,MATCH(PolicyLevers!$C604,'Policy Characteristics'!$C:$C,0))</f>
        <v>Industry Energy Efficiency Standards</v>
      </c>
      <c r="C604" s="191" t="str">
        <f t="shared" si="32"/>
        <v>Percentage Improvement in Eqpt Efficiency Standards above BAU</v>
      </c>
      <c r="D604" s="193" t="s">
        <v>2083</v>
      </c>
      <c r="E604" s="186" t="s">
        <v>799</v>
      </c>
      <c r="F604" s="183" t="s">
        <v>2137</v>
      </c>
      <c r="G604" s="186" t="s">
        <v>800</v>
      </c>
      <c r="H604" s="43">
        <v>1158</v>
      </c>
      <c r="I604" s="358" t="s">
        <v>310</v>
      </c>
      <c r="J604" s="191" t="str">
        <f>INDEX('Policy Characteristics'!D:D,MATCH(PolicyLevers!$C604,'Policy Characteristics'!$C:$C,0))</f>
        <v>Industry Energy Efficiency Standards</v>
      </c>
      <c r="K604" s="199" t="str">
        <f>INDEX('Policy Characteristics'!E:E,MATCH(PolicyLevers!$C604,'Policy Characteristics'!$C:$C,0))</f>
        <v>indst efficiency standards</v>
      </c>
      <c r="L604" s="199">
        <f>INDEX('Policy Characteristics'!F:F,MATCH(PolicyLevers!$C604,'Policy Characteristics'!$C:$C,0))</f>
        <v>0</v>
      </c>
      <c r="M604" s="199">
        <f>INDEX('Policy Characteristics'!G:G,MATCH(PolicyLevers!$C604,'Policy Characteristics'!$C:$C,0))</f>
        <v>0.25</v>
      </c>
      <c r="N604" s="199">
        <f>INDEX('Policy Characteristics'!H:H,MATCH(PolicyLevers!$C604,'Policy Characteristics'!$C:$C,0))</f>
        <v>0.01</v>
      </c>
      <c r="O604" s="201" t="str">
        <f>INDEX('Policy Characteristics'!I:I,MATCH(PolicyLevers!$C604,'Policy Characteristics'!$C:$C,0))</f>
        <v>% reduction in energy use</v>
      </c>
      <c r="P604" s="201" t="str">
        <f>INDEX('Policy Characteristics'!J:J,MATCH(PolicyLevers!$C604,'Policy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4" s="201" t="str">
        <f>INDEX('Policy Characteristics'!K:K,MATCH(PolicyLevers!$C604,'Policy Characteristics'!$C:$C,0))</f>
        <v>industry-ag-main.html#eff-stds</v>
      </c>
      <c r="R604" s="201" t="str">
        <f>INDEX('Policy Characteristics'!L:L,MATCH(PolicyLevers!$C604,'Policy Characteristics'!$C:$C,0))</f>
        <v>industry-energy-efficiency-standards.html</v>
      </c>
      <c r="S604" s="221" t="str">
        <f>INDEX('Policy Characteristics'!M:M,MATCH(PolicyLevers!$C604,'Policy Characteristics'!$C:$C,0))</f>
        <v>U.S. DOE, 2016, Industrial Energy Efficiency Potential Analysis, https://energy.gov/sites/prod/files/2017/04/f34/energy-savings-by-state-industrial-methodology.pdf</v>
      </c>
      <c r="T604" s="201" t="str">
        <f>INDEX('Policy Characteristics'!N:N,MATCH(PolicyLevers!$C604,'Policy Characteristics'!$C:$C,0))</f>
        <v>U.S. DOE, 2016, Industrial Energy Efficiency Potential Analysis, https://energy.gov/sites/prod/files/2017/04/f34/energy-savings-by-state-industrial-methodology.pdf</v>
      </c>
      <c r="U604" s="183">
        <f>INDEX('Policy Characteristics'!O:O,MATCH(PolicyLevers!$C604,'Policy Characteristics'!$C:$C,0))</f>
        <v>0</v>
      </c>
    </row>
    <row r="605" spans="1:21" s="191" customFormat="1" x14ac:dyDescent="0.25">
      <c r="A605" s="352" t="str">
        <f>INDEX('Policy Characteristics'!A:A,MATCH(PolicyLevers!$C605,'Policy Characteristics'!$C:$C,0))</f>
        <v>Industry</v>
      </c>
      <c r="B605" s="356" t="str">
        <f>INDEX('Policy Characteristics'!B:B,MATCH(PolicyLevers!$C605,'Policy Characteristics'!$C:$C,0))</f>
        <v>Industry Energy Efficiency Standards</v>
      </c>
      <c r="C605" s="191" t="str">
        <f t="shared" si="32"/>
        <v>Percentage Improvement in Eqpt Efficiency Standards above BAU</v>
      </c>
      <c r="D605" s="193" t="s">
        <v>2083</v>
      </c>
      <c r="E605" s="186" t="s">
        <v>806</v>
      </c>
      <c r="F605" s="183" t="s">
        <v>2137</v>
      </c>
      <c r="G605" s="186" t="s">
        <v>807</v>
      </c>
      <c r="H605" s="43">
        <v>1159</v>
      </c>
      <c r="I605" s="358" t="s">
        <v>310</v>
      </c>
      <c r="J605" s="191" t="str">
        <f>INDEX('Policy Characteristics'!D:D,MATCH(PolicyLevers!$C605,'Policy Characteristics'!$C:$C,0))</f>
        <v>Industry Energy Efficiency Standards</v>
      </c>
      <c r="K605" s="199" t="str">
        <f>INDEX('Policy Characteristics'!E:E,MATCH(PolicyLevers!$C605,'Policy Characteristics'!$C:$C,0))</f>
        <v>indst efficiency standards</v>
      </c>
      <c r="L605" s="199">
        <f>INDEX('Policy Characteristics'!F:F,MATCH(PolicyLevers!$C605,'Policy Characteristics'!$C:$C,0))</f>
        <v>0</v>
      </c>
      <c r="M605" s="199">
        <f>INDEX('Policy Characteristics'!G:G,MATCH(PolicyLevers!$C605,'Policy Characteristics'!$C:$C,0))</f>
        <v>0.25</v>
      </c>
      <c r="N605" s="199">
        <f>INDEX('Policy Characteristics'!H:H,MATCH(PolicyLevers!$C605,'Policy Characteristics'!$C:$C,0))</f>
        <v>0.01</v>
      </c>
      <c r="O605" s="201" t="str">
        <f>INDEX('Policy Characteristics'!I:I,MATCH(PolicyLevers!$C605,'Policy Characteristics'!$C:$C,0))</f>
        <v>% reduction in energy use</v>
      </c>
      <c r="P605" s="201" t="str">
        <f>INDEX('Policy Characteristics'!J:J,MATCH(PolicyLevers!$C605,'Policy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5" s="201" t="str">
        <f>INDEX('Policy Characteristics'!K:K,MATCH(PolicyLevers!$C605,'Policy Characteristics'!$C:$C,0))</f>
        <v>industry-ag-main.html#eff-stds</v>
      </c>
      <c r="R605" s="201" t="str">
        <f>INDEX('Policy Characteristics'!L:L,MATCH(PolicyLevers!$C605,'Policy Characteristics'!$C:$C,0))</f>
        <v>industry-energy-efficiency-standards.html</v>
      </c>
      <c r="S605" s="221" t="str">
        <f>INDEX('Policy Characteristics'!M:M,MATCH(PolicyLevers!$C605,'Policy Characteristics'!$C:$C,0))</f>
        <v>U.S. DOE, 2016, Industrial Energy Efficiency Potential Analysis, https://energy.gov/sites/prod/files/2017/04/f34/energy-savings-by-state-industrial-methodology.pdf</v>
      </c>
      <c r="T605" s="201" t="str">
        <f>INDEX('Policy Characteristics'!N:N,MATCH(PolicyLevers!$C605,'Policy Characteristics'!$C:$C,0))</f>
        <v>U.S. DOE, 2016, Industrial Energy Efficiency Potential Analysis, https://energy.gov/sites/prod/files/2017/04/f34/energy-savings-by-state-industrial-methodology.pdf</v>
      </c>
      <c r="U605" s="183">
        <f>INDEX('Policy Characteristics'!O:O,MATCH(PolicyLevers!$C605,'Policy Characteristics'!$C:$C,0))</f>
        <v>0</v>
      </c>
    </row>
    <row r="606" spans="1:21" s="191" customFormat="1" x14ac:dyDescent="0.25">
      <c r="A606" s="352" t="str">
        <f>INDEX('Policy Characteristics'!A:A,MATCH(PolicyLevers!$C606,'Policy Characteristics'!$C:$C,0))</f>
        <v>Industry</v>
      </c>
      <c r="B606" s="356" t="str">
        <f>INDEX('Policy Characteristics'!B:B,MATCH(PolicyLevers!$C606,'Policy Characteristics'!$C:$C,0))</f>
        <v>Industry Energy Efficiency Standards</v>
      </c>
      <c r="C606" s="191" t="str">
        <f t="shared" si="32"/>
        <v>Percentage Improvement in Eqpt Efficiency Standards above BAU</v>
      </c>
      <c r="D606" s="193" t="s">
        <v>2083</v>
      </c>
      <c r="E606" s="186" t="s">
        <v>808</v>
      </c>
      <c r="F606" s="183" t="s">
        <v>2137</v>
      </c>
      <c r="G606" s="186" t="s">
        <v>809</v>
      </c>
      <c r="H606" s="43">
        <v>1160</v>
      </c>
      <c r="I606" s="358" t="s">
        <v>310</v>
      </c>
      <c r="J606" s="191" t="str">
        <f>INDEX('Policy Characteristics'!D:D,MATCH(PolicyLevers!$C606,'Policy Characteristics'!$C:$C,0))</f>
        <v>Industry Energy Efficiency Standards</v>
      </c>
      <c r="K606" s="199" t="str">
        <f>INDEX('Policy Characteristics'!E:E,MATCH(PolicyLevers!$C606,'Policy Characteristics'!$C:$C,0))</f>
        <v>indst efficiency standards</v>
      </c>
      <c r="L606" s="199">
        <f>INDEX('Policy Characteristics'!F:F,MATCH(PolicyLevers!$C606,'Policy Characteristics'!$C:$C,0))</f>
        <v>0</v>
      </c>
      <c r="M606" s="199">
        <f>INDEX('Policy Characteristics'!G:G,MATCH(PolicyLevers!$C606,'Policy Characteristics'!$C:$C,0))</f>
        <v>0.25</v>
      </c>
      <c r="N606" s="199">
        <f>INDEX('Policy Characteristics'!H:H,MATCH(PolicyLevers!$C606,'Policy Characteristics'!$C:$C,0))</f>
        <v>0.01</v>
      </c>
      <c r="O606" s="201" t="str">
        <f>INDEX('Policy Characteristics'!I:I,MATCH(PolicyLevers!$C606,'Policy Characteristics'!$C:$C,0))</f>
        <v>% reduction in energy use</v>
      </c>
      <c r="P606" s="201" t="str">
        <f>INDEX('Policy Characteristics'!J:J,MATCH(PolicyLevers!$C606,'Policy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6" s="201" t="str">
        <f>INDEX('Policy Characteristics'!K:K,MATCH(PolicyLevers!$C606,'Policy Characteristics'!$C:$C,0))</f>
        <v>industry-ag-main.html#eff-stds</v>
      </c>
      <c r="R606" s="201" t="str">
        <f>INDEX('Policy Characteristics'!L:L,MATCH(PolicyLevers!$C606,'Policy Characteristics'!$C:$C,0))</f>
        <v>industry-energy-efficiency-standards.html</v>
      </c>
      <c r="S606" s="221" t="str">
        <f>INDEX('Policy Characteristics'!M:M,MATCH(PolicyLevers!$C606,'Policy Characteristics'!$C:$C,0))</f>
        <v>U.S. DOE, 2016, Industrial Energy Efficiency Potential Analysis, https://energy.gov/sites/prod/files/2017/04/f34/energy-savings-by-state-industrial-methodology.pdf</v>
      </c>
      <c r="T606" s="201" t="str">
        <f>INDEX('Policy Characteristics'!N:N,MATCH(PolicyLevers!$C606,'Policy Characteristics'!$C:$C,0))</f>
        <v>U.S. DOE, 2016, Industrial Energy Efficiency Potential Analysis, https://energy.gov/sites/prod/files/2017/04/f34/energy-savings-by-state-industrial-methodology.pdf</v>
      </c>
      <c r="U606" s="183">
        <f>INDEX('Policy Characteristics'!O:O,MATCH(PolicyLevers!$C606,'Policy Characteristics'!$C:$C,0))</f>
        <v>0</v>
      </c>
    </row>
    <row r="607" spans="1:21" s="191" customFormat="1" x14ac:dyDescent="0.25">
      <c r="A607" s="352" t="str">
        <f>INDEX('Policy Characteristics'!A:A,MATCH(PolicyLevers!$C607,'Policy Characteristics'!$C:$C,0))</f>
        <v>Industry</v>
      </c>
      <c r="B607" s="356" t="str">
        <f>INDEX('Policy Characteristics'!B:B,MATCH(PolicyLevers!$C607,'Policy Characteristics'!$C:$C,0))</f>
        <v>Industry Energy Efficiency Standards</v>
      </c>
      <c r="C607" s="191" t="str">
        <f t="shared" si="32"/>
        <v>Percentage Improvement in Eqpt Efficiency Standards above BAU</v>
      </c>
      <c r="D607" s="193" t="s">
        <v>2083</v>
      </c>
      <c r="E607" s="186" t="s">
        <v>810</v>
      </c>
      <c r="F607" s="183" t="s">
        <v>2137</v>
      </c>
      <c r="G607" s="186" t="s">
        <v>811</v>
      </c>
      <c r="H607" s="43">
        <v>1161</v>
      </c>
      <c r="I607" s="358" t="s">
        <v>332</v>
      </c>
      <c r="J607" s="191" t="str">
        <f>INDEX('Policy Characteristics'!D:D,MATCH(PolicyLevers!$C607,'Policy Characteristics'!$C:$C,0))</f>
        <v>Industry Energy Efficiency Standards</v>
      </c>
      <c r="K607" s="199" t="str">
        <f>INDEX('Policy Characteristics'!E:E,MATCH(PolicyLevers!$C607,'Policy Characteristics'!$C:$C,0))</f>
        <v>indst efficiency standards</v>
      </c>
      <c r="L607" s="199">
        <f>INDEX('Policy Characteristics'!F:F,MATCH(PolicyLevers!$C607,'Policy Characteristics'!$C:$C,0))</f>
        <v>0</v>
      </c>
      <c r="M607" s="199">
        <f>INDEX('Policy Characteristics'!G:G,MATCH(PolicyLevers!$C607,'Policy Characteristics'!$C:$C,0))</f>
        <v>0.25</v>
      </c>
      <c r="N607" s="199">
        <f>INDEX('Policy Characteristics'!H:H,MATCH(PolicyLevers!$C607,'Policy Characteristics'!$C:$C,0))</f>
        <v>0.01</v>
      </c>
      <c r="O607" s="201" t="str">
        <f>INDEX('Policy Characteristics'!I:I,MATCH(PolicyLevers!$C607,'Policy Characteristics'!$C:$C,0))</f>
        <v>% reduction in energy use</v>
      </c>
      <c r="P607" s="201" t="str">
        <f>INDEX('Policy Characteristics'!J:J,MATCH(PolicyLevers!$C607,'Policy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7" s="201" t="str">
        <f>INDEX('Policy Characteristics'!K:K,MATCH(PolicyLevers!$C607,'Policy Characteristics'!$C:$C,0))</f>
        <v>industry-ag-main.html#eff-stds</v>
      </c>
      <c r="R607" s="201" t="str">
        <f>INDEX('Policy Characteristics'!L:L,MATCH(PolicyLevers!$C607,'Policy Characteristics'!$C:$C,0))</f>
        <v>industry-energy-efficiency-standards.html</v>
      </c>
      <c r="S607" s="221" t="str">
        <f>INDEX('Policy Characteristics'!M:M,MATCH(PolicyLevers!$C607,'Policy Characteristics'!$C:$C,0))</f>
        <v>U.S. DOE, 2016, Industrial Energy Efficiency Potential Analysis, https://energy.gov/sites/prod/files/2017/04/f34/energy-savings-by-state-industrial-methodology.pdf</v>
      </c>
      <c r="T607" s="201" t="str">
        <f>INDEX('Policy Characteristics'!N:N,MATCH(PolicyLevers!$C607,'Policy Characteristics'!$C:$C,0))</f>
        <v>U.S. DOE, 2016, Industrial Energy Efficiency Potential Analysis, https://energy.gov/sites/prod/files/2017/04/f34/energy-savings-by-state-industrial-methodology.pdf</v>
      </c>
      <c r="U607" s="183">
        <f>INDEX('Policy Characteristics'!O:O,MATCH(PolicyLevers!$C607,'Policy Characteristics'!$C:$C,0))</f>
        <v>0</v>
      </c>
    </row>
    <row r="608" spans="1:21" s="191" customFormat="1" x14ac:dyDescent="0.25">
      <c r="A608" s="352" t="str">
        <f>INDEX('Policy Characteristics'!A:A,MATCH(PolicyLevers!$C608,'Policy Characteristics'!$C:$C,0))</f>
        <v>Industry</v>
      </c>
      <c r="B608" s="356" t="str">
        <f>INDEX('Policy Characteristics'!B:B,MATCH(PolicyLevers!$C608,'Policy Characteristics'!$C:$C,0))</f>
        <v>Industry Energy Efficiency Standards</v>
      </c>
      <c r="C608" s="191" t="str">
        <f t="shared" si="32"/>
        <v>Percentage Improvement in Eqpt Efficiency Standards above BAU</v>
      </c>
      <c r="D608" s="193" t="s">
        <v>2083</v>
      </c>
      <c r="E608" s="186" t="s">
        <v>812</v>
      </c>
      <c r="F608" s="183" t="s">
        <v>2137</v>
      </c>
      <c r="G608" s="186" t="s">
        <v>813</v>
      </c>
      <c r="H608" s="43">
        <v>1162</v>
      </c>
      <c r="I608" s="358" t="s">
        <v>310</v>
      </c>
      <c r="J608" s="191" t="str">
        <f>INDEX('Policy Characteristics'!D:D,MATCH(PolicyLevers!$C608,'Policy Characteristics'!$C:$C,0))</f>
        <v>Industry Energy Efficiency Standards</v>
      </c>
      <c r="K608" s="199" t="str">
        <f>INDEX('Policy Characteristics'!E:E,MATCH(PolicyLevers!$C608,'Policy Characteristics'!$C:$C,0))</f>
        <v>indst efficiency standards</v>
      </c>
      <c r="L608" s="199">
        <f>INDEX('Policy Characteristics'!F:F,MATCH(PolicyLevers!$C608,'Policy Characteristics'!$C:$C,0))</f>
        <v>0</v>
      </c>
      <c r="M608" s="199">
        <f>INDEX('Policy Characteristics'!G:G,MATCH(PolicyLevers!$C608,'Policy Characteristics'!$C:$C,0))</f>
        <v>0.25</v>
      </c>
      <c r="N608" s="199">
        <f>INDEX('Policy Characteristics'!H:H,MATCH(PolicyLevers!$C608,'Policy Characteristics'!$C:$C,0))</f>
        <v>0.01</v>
      </c>
      <c r="O608" s="201" t="str">
        <f>INDEX('Policy Characteristics'!I:I,MATCH(PolicyLevers!$C608,'Policy Characteristics'!$C:$C,0))</f>
        <v>% reduction in energy use</v>
      </c>
      <c r="P608" s="201" t="str">
        <f>INDEX('Policy Characteristics'!J:J,MATCH(PolicyLevers!$C608,'Policy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8" s="201" t="str">
        <f>INDEX('Policy Characteristics'!K:K,MATCH(PolicyLevers!$C608,'Policy Characteristics'!$C:$C,0))</f>
        <v>industry-ag-main.html#eff-stds</v>
      </c>
      <c r="R608" s="201" t="str">
        <f>INDEX('Policy Characteristics'!L:L,MATCH(PolicyLevers!$C608,'Policy Characteristics'!$C:$C,0))</f>
        <v>industry-energy-efficiency-standards.html</v>
      </c>
      <c r="S608" s="221" t="str">
        <f>INDEX('Policy Characteristics'!M:M,MATCH(PolicyLevers!$C608,'Policy Characteristics'!$C:$C,0))</f>
        <v>U.S. DOE, 2016, Industrial Energy Efficiency Potential Analysis, https://energy.gov/sites/prod/files/2017/04/f34/energy-savings-by-state-industrial-methodology.pdf</v>
      </c>
      <c r="T608" s="201" t="str">
        <f>INDEX('Policy Characteristics'!N:N,MATCH(PolicyLevers!$C608,'Policy Characteristics'!$C:$C,0))</f>
        <v>U.S. DOE, 2016, Industrial Energy Efficiency Potential Analysis, https://energy.gov/sites/prod/files/2017/04/f34/energy-savings-by-state-industrial-methodology.pdf</v>
      </c>
      <c r="U608" s="183">
        <f>INDEX('Policy Characteristics'!O:O,MATCH(PolicyLevers!$C608,'Policy Characteristics'!$C:$C,0))</f>
        <v>0</v>
      </c>
    </row>
    <row r="609" spans="1:21" s="191" customFormat="1" x14ac:dyDescent="0.25">
      <c r="A609" s="352" t="str">
        <f>INDEX('Policy Characteristics'!A:A,MATCH(PolicyLevers!$C609,'Policy Characteristics'!$C:$C,0))</f>
        <v>Industry</v>
      </c>
      <c r="B609" s="356" t="str">
        <f>INDEX('Policy Characteristics'!B:B,MATCH(PolicyLevers!$C609,'Policy Characteristics'!$C:$C,0))</f>
        <v>Industry Energy Efficiency Standards</v>
      </c>
      <c r="C609" s="191" t="str">
        <f t="shared" si="32"/>
        <v>Percentage Improvement in Eqpt Efficiency Standards above BAU</v>
      </c>
      <c r="D609" s="193" t="s">
        <v>2083</v>
      </c>
      <c r="E609" s="186" t="s">
        <v>814</v>
      </c>
      <c r="F609" s="183" t="s">
        <v>2137</v>
      </c>
      <c r="G609" s="186" t="s">
        <v>815</v>
      </c>
      <c r="H609" s="43">
        <v>1163</v>
      </c>
      <c r="I609" s="358" t="s">
        <v>332</v>
      </c>
      <c r="J609" s="191" t="str">
        <f>INDEX('Policy Characteristics'!D:D,MATCH(PolicyLevers!$C609,'Policy Characteristics'!$C:$C,0))</f>
        <v>Industry Energy Efficiency Standards</v>
      </c>
      <c r="K609" s="199" t="str">
        <f>INDEX('Policy Characteristics'!E:E,MATCH(PolicyLevers!$C609,'Policy Characteristics'!$C:$C,0))</f>
        <v>indst efficiency standards</v>
      </c>
      <c r="L609" s="199">
        <f>INDEX('Policy Characteristics'!F:F,MATCH(PolicyLevers!$C609,'Policy Characteristics'!$C:$C,0))</f>
        <v>0</v>
      </c>
      <c r="M609" s="199">
        <f>INDEX('Policy Characteristics'!G:G,MATCH(PolicyLevers!$C609,'Policy Characteristics'!$C:$C,0))</f>
        <v>0.25</v>
      </c>
      <c r="N609" s="199">
        <f>INDEX('Policy Characteristics'!H:H,MATCH(PolicyLevers!$C609,'Policy Characteristics'!$C:$C,0))</f>
        <v>0.01</v>
      </c>
      <c r="O609" s="201" t="str">
        <f>INDEX('Policy Characteristics'!I:I,MATCH(PolicyLevers!$C609,'Policy Characteristics'!$C:$C,0))</f>
        <v>% reduction in energy use</v>
      </c>
      <c r="P609" s="201" t="str">
        <f>INDEX('Policy Characteristics'!J:J,MATCH(PolicyLevers!$C609,'Policy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9" s="201" t="str">
        <f>INDEX('Policy Characteristics'!K:K,MATCH(PolicyLevers!$C609,'Policy Characteristics'!$C:$C,0))</f>
        <v>industry-ag-main.html#eff-stds</v>
      </c>
      <c r="R609" s="201" t="str">
        <f>INDEX('Policy Characteristics'!L:L,MATCH(PolicyLevers!$C609,'Policy Characteristics'!$C:$C,0))</f>
        <v>industry-energy-efficiency-standards.html</v>
      </c>
      <c r="S609" s="221" t="str">
        <f>INDEX('Policy Characteristics'!M:M,MATCH(PolicyLevers!$C609,'Policy Characteristics'!$C:$C,0))</f>
        <v>U.S. DOE, 2016, Industrial Energy Efficiency Potential Analysis, https://energy.gov/sites/prod/files/2017/04/f34/energy-savings-by-state-industrial-methodology.pdf</v>
      </c>
      <c r="T609" s="201" t="str">
        <f>INDEX('Policy Characteristics'!N:N,MATCH(PolicyLevers!$C609,'Policy Characteristics'!$C:$C,0))</f>
        <v>U.S. DOE, 2016, Industrial Energy Efficiency Potential Analysis, https://energy.gov/sites/prod/files/2017/04/f34/energy-savings-by-state-industrial-methodology.pdf</v>
      </c>
      <c r="U609" s="183">
        <f>INDEX('Policy Characteristics'!O:O,MATCH(PolicyLevers!$C609,'Policy Characteristics'!$C:$C,0))</f>
        <v>0</v>
      </c>
    </row>
    <row r="610" spans="1:21" s="191" customFormat="1" x14ac:dyDescent="0.25">
      <c r="A610" s="352" t="str">
        <f>INDEX('Policy Characteristics'!A:A,MATCH(PolicyLevers!$C610,'Policy Characteristics'!$C:$C,0))</f>
        <v>Industry</v>
      </c>
      <c r="B610" s="356" t="str">
        <f>INDEX('Policy Characteristics'!B:B,MATCH(PolicyLevers!$C610,'Policy Characteristics'!$C:$C,0))</f>
        <v>Industry Energy Efficiency Standards</v>
      </c>
      <c r="C610" s="191" t="str">
        <f t="shared" si="32"/>
        <v>Percentage Improvement in Eqpt Efficiency Standards above BAU</v>
      </c>
      <c r="D610" s="193" t="s">
        <v>2083</v>
      </c>
      <c r="E610" s="186" t="s">
        <v>816</v>
      </c>
      <c r="F610" s="183" t="s">
        <v>2137</v>
      </c>
      <c r="G610" s="186" t="s">
        <v>817</v>
      </c>
      <c r="H610" s="43">
        <v>1164</v>
      </c>
      <c r="I610" s="358" t="s">
        <v>332</v>
      </c>
      <c r="J610" s="191" t="str">
        <f>INDEX('Policy Characteristics'!D:D,MATCH(PolicyLevers!$C610,'Policy Characteristics'!$C:$C,0))</f>
        <v>Industry Energy Efficiency Standards</v>
      </c>
      <c r="K610" s="199" t="str">
        <f>INDEX('Policy Characteristics'!E:E,MATCH(PolicyLevers!$C610,'Policy Characteristics'!$C:$C,0))</f>
        <v>indst efficiency standards</v>
      </c>
      <c r="L610" s="199">
        <f>INDEX('Policy Characteristics'!F:F,MATCH(PolicyLevers!$C610,'Policy Characteristics'!$C:$C,0))</f>
        <v>0</v>
      </c>
      <c r="M610" s="199">
        <f>INDEX('Policy Characteristics'!G:G,MATCH(PolicyLevers!$C610,'Policy Characteristics'!$C:$C,0))</f>
        <v>0.25</v>
      </c>
      <c r="N610" s="199">
        <f>INDEX('Policy Characteristics'!H:H,MATCH(PolicyLevers!$C610,'Policy Characteristics'!$C:$C,0))</f>
        <v>0.01</v>
      </c>
      <c r="O610" s="201" t="str">
        <f>INDEX('Policy Characteristics'!I:I,MATCH(PolicyLevers!$C610,'Policy Characteristics'!$C:$C,0))</f>
        <v>% reduction in energy use</v>
      </c>
      <c r="P610" s="201" t="str">
        <f>INDEX('Policy Characteristics'!J:J,MATCH(PolicyLevers!$C610,'Policy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0" s="201" t="str">
        <f>INDEX('Policy Characteristics'!K:K,MATCH(PolicyLevers!$C610,'Policy Characteristics'!$C:$C,0))</f>
        <v>industry-ag-main.html#eff-stds</v>
      </c>
      <c r="R610" s="201" t="str">
        <f>INDEX('Policy Characteristics'!L:L,MATCH(PolicyLevers!$C610,'Policy Characteristics'!$C:$C,0))</f>
        <v>industry-energy-efficiency-standards.html</v>
      </c>
      <c r="S610" s="221" t="str">
        <f>INDEX('Policy Characteristics'!M:M,MATCH(PolicyLevers!$C610,'Policy Characteristics'!$C:$C,0))</f>
        <v>U.S. DOE, 2016, Industrial Energy Efficiency Potential Analysis, https://energy.gov/sites/prod/files/2017/04/f34/energy-savings-by-state-industrial-methodology.pdf</v>
      </c>
      <c r="T610" s="201" t="str">
        <f>INDEX('Policy Characteristics'!N:N,MATCH(PolicyLevers!$C610,'Policy Characteristics'!$C:$C,0))</f>
        <v>U.S. DOE, 2016, Industrial Energy Efficiency Potential Analysis, https://energy.gov/sites/prod/files/2017/04/f34/energy-savings-by-state-industrial-methodology.pdf</v>
      </c>
      <c r="U610" s="183">
        <f>INDEX('Policy Characteristics'!O:O,MATCH(PolicyLevers!$C610,'Policy Characteristics'!$C:$C,0))</f>
        <v>0</v>
      </c>
    </row>
    <row r="611" spans="1:21" s="191" customFormat="1" x14ac:dyDescent="0.25">
      <c r="A611" s="352" t="str">
        <f>INDEX('Policy Characteristics'!A:A,MATCH(PolicyLevers!$C611,'Policy Characteristics'!$C:$C,0))</f>
        <v>Industry</v>
      </c>
      <c r="B611" s="356" t="str">
        <f>INDEX('Policy Characteristics'!B:B,MATCH(PolicyLevers!$C611,'Policy Characteristics'!$C:$C,0))</f>
        <v>Industry Energy Efficiency Standards</v>
      </c>
      <c r="C611" s="191" t="str">
        <f t="shared" si="32"/>
        <v>Percentage Improvement in Eqpt Efficiency Standards above BAU</v>
      </c>
      <c r="D611" s="193" t="s">
        <v>2083</v>
      </c>
      <c r="E611" s="186" t="s">
        <v>818</v>
      </c>
      <c r="F611" s="183" t="s">
        <v>2137</v>
      </c>
      <c r="G611" s="186" t="s">
        <v>819</v>
      </c>
      <c r="H611" s="43">
        <v>1165</v>
      </c>
      <c r="I611" s="358" t="s">
        <v>310</v>
      </c>
      <c r="J611" s="191" t="str">
        <f>INDEX('Policy Characteristics'!D:D,MATCH(PolicyLevers!$C611,'Policy Characteristics'!$C:$C,0))</f>
        <v>Industry Energy Efficiency Standards</v>
      </c>
      <c r="K611" s="199" t="str">
        <f>INDEX('Policy Characteristics'!E:E,MATCH(PolicyLevers!$C611,'Policy Characteristics'!$C:$C,0))</f>
        <v>indst efficiency standards</v>
      </c>
      <c r="L611" s="199">
        <f>INDEX('Policy Characteristics'!F:F,MATCH(PolicyLevers!$C611,'Policy Characteristics'!$C:$C,0))</f>
        <v>0</v>
      </c>
      <c r="M611" s="199">
        <f>INDEX('Policy Characteristics'!G:G,MATCH(PolicyLevers!$C611,'Policy Characteristics'!$C:$C,0))</f>
        <v>0.25</v>
      </c>
      <c r="N611" s="199">
        <f>INDEX('Policy Characteristics'!H:H,MATCH(PolicyLevers!$C611,'Policy Characteristics'!$C:$C,0))</f>
        <v>0.01</v>
      </c>
      <c r="O611" s="201" t="str">
        <f>INDEX('Policy Characteristics'!I:I,MATCH(PolicyLevers!$C611,'Policy Characteristics'!$C:$C,0))</f>
        <v>% reduction in energy use</v>
      </c>
      <c r="P611" s="201" t="str">
        <f>INDEX('Policy Characteristics'!J:J,MATCH(PolicyLevers!$C611,'Policy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1" s="201" t="str">
        <f>INDEX('Policy Characteristics'!K:K,MATCH(PolicyLevers!$C611,'Policy Characteristics'!$C:$C,0))</f>
        <v>industry-ag-main.html#eff-stds</v>
      </c>
      <c r="R611" s="201" t="str">
        <f>INDEX('Policy Characteristics'!L:L,MATCH(PolicyLevers!$C611,'Policy Characteristics'!$C:$C,0))</f>
        <v>industry-energy-efficiency-standards.html</v>
      </c>
      <c r="S611" s="221" t="str">
        <f>INDEX('Policy Characteristics'!M:M,MATCH(PolicyLevers!$C611,'Policy Characteristics'!$C:$C,0))</f>
        <v>U.S. DOE, 2016, Industrial Energy Efficiency Potential Analysis, https://energy.gov/sites/prod/files/2017/04/f34/energy-savings-by-state-industrial-methodology.pdf</v>
      </c>
      <c r="T611" s="201" t="str">
        <f>INDEX('Policy Characteristics'!N:N,MATCH(PolicyLevers!$C611,'Policy Characteristics'!$C:$C,0))</f>
        <v>U.S. DOE, 2016, Industrial Energy Efficiency Potential Analysis, https://energy.gov/sites/prod/files/2017/04/f34/energy-savings-by-state-industrial-methodology.pdf</v>
      </c>
      <c r="U611" s="183">
        <f>INDEX('Policy Characteristics'!O:O,MATCH(PolicyLevers!$C611,'Policy Characteristics'!$C:$C,0))</f>
        <v>0</v>
      </c>
    </row>
    <row r="612" spans="1:21" s="191" customFormat="1" x14ac:dyDescent="0.25">
      <c r="A612" s="352" t="str">
        <f>INDEX('Policy Characteristics'!A:A,MATCH(PolicyLevers!$C612,'Policy Characteristics'!$C:$C,0))</f>
        <v>Industry</v>
      </c>
      <c r="B612" s="356" t="str">
        <f>INDEX('Policy Characteristics'!B:B,MATCH(PolicyLevers!$C612,'Policy Characteristics'!$C:$C,0))</f>
        <v>Industry Energy Efficiency Standards</v>
      </c>
      <c r="C612" s="191" t="str">
        <f t="shared" si="32"/>
        <v>Percentage Improvement in Eqpt Efficiency Standards above BAU</v>
      </c>
      <c r="D612" s="193" t="s">
        <v>2083</v>
      </c>
      <c r="E612" s="186" t="s">
        <v>820</v>
      </c>
      <c r="F612" s="183" t="s">
        <v>2137</v>
      </c>
      <c r="G612" s="186" t="s">
        <v>821</v>
      </c>
      <c r="H612" s="43">
        <v>1166</v>
      </c>
      <c r="I612" s="358" t="s">
        <v>310</v>
      </c>
      <c r="J612" s="191" t="str">
        <f>INDEX('Policy Characteristics'!D:D,MATCH(PolicyLevers!$C612,'Policy Characteristics'!$C:$C,0))</f>
        <v>Industry Energy Efficiency Standards</v>
      </c>
      <c r="K612" s="199" t="str">
        <f>INDEX('Policy Characteristics'!E:E,MATCH(PolicyLevers!$C612,'Policy Characteristics'!$C:$C,0))</f>
        <v>indst efficiency standards</v>
      </c>
      <c r="L612" s="199">
        <f>INDEX('Policy Characteristics'!F:F,MATCH(PolicyLevers!$C612,'Policy Characteristics'!$C:$C,0))</f>
        <v>0</v>
      </c>
      <c r="M612" s="199">
        <f>INDEX('Policy Characteristics'!G:G,MATCH(PolicyLevers!$C612,'Policy Characteristics'!$C:$C,0))</f>
        <v>0.25</v>
      </c>
      <c r="N612" s="199">
        <f>INDEX('Policy Characteristics'!H:H,MATCH(PolicyLevers!$C612,'Policy Characteristics'!$C:$C,0))</f>
        <v>0.01</v>
      </c>
      <c r="O612" s="201" t="str">
        <f>INDEX('Policy Characteristics'!I:I,MATCH(PolicyLevers!$C612,'Policy Characteristics'!$C:$C,0))</f>
        <v>% reduction in energy use</v>
      </c>
      <c r="P612" s="201" t="str">
        <f>INDEX('Policy Characteristics'!J:J,MATCH(PolicyLevers!$C612,'Policy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2" s="201" t="str">
        <f>INDEX('Policy Characteristics'!K:K,MATCH(PolicyLevers!$C612,'Policy Characteristics'!$C:$C,0))</f>
        <v>industry-ag-main.html#eff-stds</v>
      </c>
      <c r="R612" s="201" t="str">
        <f>INDEX('Policy Characteristics'!L:L,MATCH(PolicyLevers!$C612,'Policy Characteristics'!$C:$C,0))</f>
        <v>industry-energy-efficiency-standards.html</v>
      </c>
      <c r="S612" s="221" t="str">
        <f>INDEX('Policy Characteristics'!M:M,MATCH(PolicyLevers!$C612,'Policy Characteristics'!$C:$C,0))</f>
        <v>U.S. DOE, 2016, Industrial Energy Efficiency Potential Analysis, https://energy.gov/sites/prod/files/2017/04/f34/energy-savings-by-state-industrial-methodology.pdf</v>
      </c>
      <c r="T612" s="201" t="str">
        <f>INDEX('Policy Characteristics'!N:N,MATCH(PolicyLevers!$C612,'Policy Characteristics'!$C:$C,0))</f>
        <v>U.S. DOE, 2016, Industrial Energy Efficiency Potential Analysis, https://energy.gov/sites/prod/files/2017/04/f34/energy-savings-by-state-industrial-methodology.pdf</v>
      </c>
      <c r="U612" s="183">
        <f>INDEX('Policy Characteristics'!O:O,MATCH(PolicyLevers!$C612,'Policy Characteristics'!$C:$C,0))</f>
        <v>0</v>
      </c>
    </row>
    <row r="613" spans="1:21" s="191" customFormat="1" x14ac:dyDescent="0.25">
      <c r="A613" s="352" t="str">
        <f>INDEX('Policy Characteristics'!A:A,MATCH(PolicyLevers!$C613,'Policy Characteristics'!$C:$C,0))</f>
        <v>Industry</v>
      </c>
      <c r="B613" s="356" t="str">
        <f>INDEX('Policy Characteristics'!B:B,MATCH(PolicyLevers!$C613,'Policy Characteristics'!$C:$C,0))</f>
        <v>Industry Energy Efficiency Standards</v>
      </c>
      <c r="C613" s="191" t="str">
        <f t="shared" ref="C613:C653" si="33">C$404</f>
        <v>Percentage Improvement in Eqpt Efficiency Standards above BAU</v>
      </c>
      <c r="D613" s="193" t="s">
        <v>2083</v>
      </c>
      <c r="E613" s="186" t="s">
        <v>822</v>
      </c>
      <c r="F613" s="183" t="s">
        <v>2137</v>
      </c>
      <c r="G613" s="186" t="s">
        <v>823</v>
      </c>
      <c r="H613" s="43">
        <v>1167</v>
      </c>
      <c r="I613" s="358" t="s">
        <v>332</v>
      </c>
      <c r="J613" s="191" t="str">
        <f>INDEX('Policy Characteristics'!D:D,MATCH(PolicyLevers!$C613,'Policy Characteristics'!$C:$C,0))</f>
        <v>Industry Energy Efficiency Standards</v>
      </c>
      <c r="K613" s="199" t="str">
        <f>INDEX('Policy Characteristics'!E:E,MATCH(PolicyLevers!$C613,'Policy Characteristics'!$C:$C,0))</f>
        <v>indst efficiency standards</v>
      </c>
      <c r="L613" s="199">
        <f>INDEX('Policy Characteristics'!F:F,MATCH(PolicyLevers!$C613,'Policy Characteristics'!$C:$C,0))</f>
        <v>0</v>
      </c>
      <c r="M613" s="199">
        <f>INDEX('Policy Characteristics'!G:G,MATCH(PolicyLevers!$C613,'Policy Characteristics'!$C:$C,0))</f>
        <v>0.25</v>
      </c>
      <c r="N613" s="199">
        <f>INDEX('Policy Characteristics'!H:H,MATCH(PolicyLevers!$C613,'Policy Characteristics'!$C:$C,0))</f>
        <v>0.01</v>
      </c>
      <c r="O613" s="201" t="str">
        <f>INDEX('Policy Characteristics'!I:I,MATCH(PolicyLevers!$C613,'Policy Characteristics'!$C:$C,0))</f>
        <v>% reduction in energy use</v>
      </c>
      <c r="P613" s="201" t="str">
        <f>INDEX('Policy Characteristics'!J:J,MATCH(PolicyLevers!$C613,'Policy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3" s="201" t="str">
        <f>INDEX('Policy Characteristics'!K:K,MATCH(PolicyLevers!$C613,'Policy Characteristics'!$C:$C,0))</f>
        <v>industry-ag-main.html#eff-stds</v>
      </c>
      <c r="R613" s="201" t="str">
        <f>INDEX('Policy Characteristics'!L:L,MATCH(PolicyLevers!$C613,'Policy Characteristics'!$C:$C,0))</f>
        <v>industry-energy-efficiency-standards.html</v>
      </c>
      <c r="S613" s="221" t="str">
        <f>INDEX('Policy Characteristics'!M:M,MATCH(PolicyLevers!$C613,'Policy Characteristics'!$C:$C,0))</f>
        <v>U.S. DOE, 2016, Industrial Energy Efficiency Potential Analysis, https://energy.gov/sites/prod/files/2017/04/f34/energy-savings-by-state-industrial-methodology.pdf</v>
      </c>
      <c r="T613" s="201" t="str">
        <f>INDEX('Policy Characteristics'!N:N,MATCH(PolicyLevers!$C613,'Policy Characteristics'!$C:$C,0))</f>
        <v>U.S. DOE, 2016, Industrial Energy Efficiency Potential Analysis, https://energy.gov/sites/prod/files/2017/04/f34/energy-savings-by-state-industrial-methodology.pdf</v>
      </c>
      <c r="U613" s="183">
        <f>INDEX('Policy Characteristics'!O:O,MATCH(PolicyLevers!$C613,'Policy Characteristics'!$C:$C,0))</f>
        <v>0</v>
      </c>
    </row>
    <row r="614" spans="1:21" s="191" customFormat="1" x14ac:dyDescent="0.25">
      <c r="A614" s="352" t="str">
        <f>INDEX('Policy Characteristics'!A:A,MATCH(PolicyLevers!$C614,'Policy Characteristics'!$C:$C,0))</f>
        <v>Industry</v>
      </c>
      <c r="B614" s="356" t="str">
        <f>INDEX('Policy Characteristics'!B:B,MATCH(PolicyLevers!$C614,'Policy Characteristics'!$C:$C,0))</f>
        <v>Industry Energy Efficiency Standards</v>
      </c>
      <c r="C614" s="191" t="str">
        <f t="shared" si="33"/>
        <v>Percentage Improvement in Eqpt Efficiency Standards above BAU</v>
      </c>
      <c r="D614" s="193" t="s">
        <v>2081</v>
      </c>
      <c r="E614" s="186" t="s">
        <v>799</v>
      </c>
      <c r="F614" s="183" t="s">
        <v>2136</v>
      </c>
      <c r="G614" s="186" t="s">
        <v>800</v>
      </c>
      <c r="H614" s="43">
        <v>1168</v>
      </c>
      <c r="I614" s="358" t="s">
        <v>310</v>
      </c>
      <c r="J614" s="191" t="str">
        <f>INDEX('Policy Characteristics'!D:D,MATCH(PolicyLevers!$C614,'Policy Characteristics'!$C:$C,0))</f>
        <v>Industry Energy Efficiency Standards</v>
      </c>
      <c r="K614" s="199" t="str">
        <f>INDEX('Policy Characteristics'!E:E,MATCH(PolicyLevers!$C614,'Policy Characteristics'!$C:$C,0))</f>
        <v>indst efficiency standards</v>
      </c>
      <c r="L614" s="199">
        <f>INDEX('Policy Characteristics'!F:F,MATCH(PolicyLevers!$C614,'Policy Characteristics'!$C:$C,0))</f>
        <v>0</v>
      </c>
      <c r="M614" s="199">
        <f>INDEX('Policy Characteristics'!G:G,MATCH(PolicyLevers!$C614,'Policy Characteristics'!$C:$C,0))</f>
        <v>0.25</v>
      </c>
      <c r="N614" s="199">
        <f>INDEX('Policy Characteristics'!H:H,MATCH(PolicyLevers!$C614,'Policy Characteristics'!$C:$C,0))</f>
        <v>0.01</v>
      </c>
      <c r="O614" s="201" t="str">
        <f>INDEX('Policy Characteristics'!I:I,MATCH(PolicyLevers!$C614,'Policy Characteristics'!$C:$C,0))</f>
        <v>% reduction in energy use</v>
      </c>
      <c r="P614" s="201" t="str">
        <f>INDEX('Policy Characteristics'!J:J,MATCH(PolicyLevers!$C614,'Policy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4" s="201" t="str">
        <f>INDEX('Policy Characteristics'!K:K,MATCH(PolicyLevers!$C614,'Policy Characteristics'!$C:$C,0))</f>
        <v>industry-ag-main.html#eff-stds</v>
      </c>
      <c r="R614" s="201" t="str">
        <f>INDEX('Policy Characteristics'!L:L,MATCH(PolicyLevers!$C614,'Policy Characteristics'!$C:$C,0))</f>
        <v>industry-energy-efficiency-standards.html</v>
      </c>
      <c r="S614" s="221" t="str">
        <f>INDEX('Policy Characteristics'!M:M,MATCH(PolicyLevers!$C614,'Policy Characteristics'!$C:$C,0))</f>
        <v>U.S. DOE, 2016, Industrial Energy Efficiency Potential Analysis, https://energy.gov/sites/prod/files/2017/04/f34/energy-savings-by-state-industrial-methodology.pdf</v>
      </c>
      <c r="T614" s="201" t="str">
        <f>INDEX('Policy Characteristics'!N:N,MATCH(PolicyLevers!$C614,'Policy Characteristics'!$C:$C,0))</f>
        <v>U.S. DOE, 2016, Industrial Energy Efficiency Potential Analysis, https://energy.gov/sites/prod/files/2017/04/f34/energy-savings-by-state-industrial-methodology.pdf</v>
      </c>
      <c r="U614" s="183">
        <f>INDEX('Policy Characteristics'!O:O,MATCH(PolicyLevers!$C614,'Policy Characteristics'!$C:$C,0))</f>
        <v>0</v>
      </c>
    </row>
    <row r="615" spans="1:21" s="191" customFormat="1" x14ac:dyDescent="0.25">
      <c r="A615" s="352" t="str">
        <f>INDEX('Policy Characteristics'!A:A,MATCH(PolicyLevers!$C615,'Policy Characteristics'!$C:$C,0))</f>
        <v>Industry</v>
      </c>
      <c r="B615" s="356" t="str">
        <f>INDEX('Policy Characteristics'!B:B,MATCH(PolicyLevers!$C615,'Policy Characteristics'!$C:$C,0))</f>
        <v>Industry Energy Efficiency Standards</v>
      </c>
      <c r="C615" s="191" t="str">
        <f t="shared" si="33"/>
        <v>Percentage Improvement in Eqpt Efficiency Standards above BAU</v>
      </c>
      <c r="D615" s="193" t="s">
        <v>2081</v>
      </c>
      <c r="E615" s="186" t="s">
        <v>806</v>
      </c>
      <c r="F615" s="183" t="s">
        <v>2136</v>
      </c>
      <c r="G615" s="186" t="s">
        <v>807</v>
      </c>
      <c r="H615" s="43">
        <v>1169</v>
      </c>
      <c r="I615" s="358" t="s">
        <v>310</v>
      </c>
      <c r="J615" s="191" t="str">
        <f>INDEX('Policy Characteristics'!D:D,MATCH(PolicyLevers!$C615,'Policy Characteristics'!$C:$C,0))</f>
        <v>Industry Energy Efficiency Standards</v>
      </c>
      <c r="K615" s="199" t="str">
        <f>INDEX('Policy Characteristics'!E:E,MATCH(PolicyLevers!$C615,'Policy Characteristics'!$C:$C,0))</f>
        <v>indst efficiency standards</v>
      </c>
      <c r="L615" s="199">
        <f>INDEX('Policy Characteristics'!F:F,MATCH(PolicyLevers!$C615,'Policy Characteristics'!$C:$C,0))</f>
        <v>0</v>
      </c>
      <c r="M615" s="199">
        <f>INDEX('Policy Characteristics'!G:G,MATCH(PolicyLevers!$C615,'Policy Characteristics'!$C:$C,0))</f>
        <v>0.25</v>
      </c>
      <c r="N615" s="199">
        <f>INDEX('Policy Characteristics'!H:H,MATCH(PolicyLevers!$C615,'Policy Characteristics'!$C:$C,0))</f>
        <v>0.01</v>
      </c>
      <c r="O615" s="201" t="str">
        <f>INDEX('Policy Characteristics'!I:I,MATCH(PolicyLevers!$C615,'Policy Characteristics'!$C:$C,0))</f>
        <v>% reduction in energy use</v>
      </c>
      <c r="P615" s="201" t="str">
        <f>INDEX('Policy Characteristics'!J:J,MATCH(PolicyLevers!$C615,'Policy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5" s="201" t="str">
        <f>INDEX('Policy Characteristics'!K:K,MATCH(PolicyLevers!$C615,'Policy Characteristics'!$C:$C,0))</f>
        <v>industry-ag-main.html#eff-stds</v>
      </c>
      <c r="R615" s="201" t="str">
        <f>INDEX('Policy Characteristics'!L:L,MATCH(PolicyLevers!$C615,'Policy Characteristics'!$C:$C,0))</f>
        <v>industry-energy-efficiency-standards.html</v>
      </c>
      <c r="S615" s="221" t="str">
        <f>INDEX('Policy Characteristics'!M:M,MATCH(PolicyLevers!$C615,'Policy Characteristics'!$C:$C,0))</f>
        <v>U.S. DOE, 2016, Industrial Energy Efficiency Potential Analysis, https://energy.gov/sites/prod/files/2017/04/f34/energy-savings-by-state-industrial-methodology.pdf</v>
      </c>
      <c r="T615" s="201" t="str">
        <f>INDEX('Policy Characteristics'!N:N,MATCH(PolicyLevers!$C615,'Policy Characteristics'!$C:$C,0))</f>
        <v>U.S. DOE, 2016, Industrial Energy Efficiency Potential Analysis, https://energy.gov/sites/prod/files/2017/04/f34/energy-savings-by-state-industrial-methodology.pdf</v>
      </c>
      <c r="U615" s="183">
        <f>INDEX('Policy Characteristics'!O:O,MATCH(PolicyLevers!$C615,'Policy Characteristics'!$C:$C,0))</f>
        <v>0</v>
      </c>
    </row>
    <row r="616" spans="1:21" s="191" customFormat="1" x14ac:dyDescent="0.25">
      <c r="A616" s="352" t="str">
        <f>INDEX('Policy Characteristics'!A:A,MATCH(PolicyLevers!$C616,'Policy Characteristics'!$C:$C,0))</f>
        <v>Industry</v>
      </c>
      <c r="B616" s="356" t="str">
        <f>INDEX('Policy Characteristics'!B:B,MATCH(PolicyLevers!$C616,'Policy Characteristics'!$C:$C,0))</f>
        <v>Industry Energy Efficiency Standards</v>
      </c>
      <c r="C616" s="191" t="str">
        <f t="shared" si="33"/>
        <v>Percentage Improvement in Eqpt Efficiency Standards above BAU</v>
      </c>
      <c r="D616" s="193" t="s">
        <v>2081</v>
      </c>
      <c r="E616" s="186" t="s">
        <v>808</v>
      </c>
      <c r="F616" s="183" t="s">
        <v>2136</v>
      </c>
      <c r="G616" s="186" t="s">
        <v>809</v>
      </c>
      <c r="H616" s="43">
        <v>1170</v>
      </c>
      <c r="I616" s="358" t="s">
        <v>310</v>
      </c>
      <c r="J616" s="191" t="str">
        <f>INDEX('Policy Characteristics'!D:D,MATCH(PolicyLevers!$C616,'Policy Characteristics'!$C:$C,0))</f>
        <v>Industry Energy Efficiency Standards</v>
      </c>
      <c r="K616" s="199" t="str">
        <f>INDEX('Policy Characteristics'!E:E,MATCH(PolicyLevers!$C616,'Policy Characteristics'!$C:$C,0))</f>
        <v>indst efficiency standards</v>
      </c>
      <c r="L616" s="199">
        <f>INDEX('Policy Characteristics'!F:F,MATCH(PolicyLevers!$C616,'Policy Characteristics'!$C:$C,0))</f>
        <v>0</v>
      </c>
      <c r="M616" s="199">
        <f>INDEX('Policy Characteristics'!G:G,MATCH(PolicyLevers!$C616,'Policy Characteristics'!$C:$C,0))</f>
        <v>0.25</v>
      </c>
      <c r="N616" s="199">
        <f>INDEX('Policy Characteristics'!H:H,MATCH(PolicyLevers!$C616,'Policy Characteristics'!$C:$C,0))</f>
        <v>0.01</v>
      </c>
      <c r="O616" s="201" t="str">
        <f>INDEX('Policy Characteristics'!I:I,MATCH(PolicyLevers!$C616,'Policy Characteristics'!$C:$C,0))</f>
        <v>% reduction in energy use</v>
      </c>
      <c r="P616" s="201" t="str">
        <f>INDEX('Policy Characteristics'!J:J,MATCH(PolicyLevers!$C616,'Policy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6" s="201" t="str">
        <f>INDEX('Policy Characteristics'!K:K,MATCH(PolicyLevers!$C616,'Policy Characteristics'!$C:$C,0))</f>
        <v>industry-ag-main.html#eff-stds</v>
      </c>
      <c r="R616" s="201" t="str">
        <f>INDEX('Policy Characteristics'!L:L,MATCH(PolicyLevers!$C616,'Policy Characteristics'!$C:$C,0))</f>
        <v>industry-energy-efficiency-standards.html</v>
      </c>
      <c r="S616" s="221" t="str">
        <f>INDEX('Policy Characteristics'!M:M,MATCH(PolicyLevers!$C616,'Policy Characteristics'!$C:$C,0))</f>
        <v>U.S. DOE, 2016, Industrial Energy Efficiency Potential Analysis, https://energy.gov/sites/prod/files/2017/04/f34/energy-savings-by-state-industrial-methodology.pdf</v>
      </c>
      <c r="T616" s="201" t="str">
        <f>INDEX('Policy Characteristics'!N:N,MATCH(PolicyLevers!$C616,'Policy Characteristics'!$C:$C,0))</f>
        <v>U.S. DOE, 2016, Industrial Energy Efficiency Potential Analysis, https://energy.gov/sites/prod/files/2017/04/f34/energy-savings-by-state-industrial-methodology.pdf</v>
      </c>
      <c r="U616" s="183">
        <f>INDEX('Policy Characteristics'!O:O,MATCH(PolicyLevers!$C616,'Policy Characteristics'!$C:$C,0))</f>
        <v>0</v>
      </c>
    </row>
    <row r="617" spans="1:21" s="191" customFormat="1" x14ac:dyDescent="0.25">
      <c r="A617" s="352" t="str">
        <f>INDEX('Policy Characteristics'!A:A,MATCH(PolicyLevers!$C617,'Policy Characteristics'!$C:$C,0))</f>
        <v>Industry</v>
      </c>
      <c r="B617" s="356" t="str">
        <f>INDEX('Policy Characteristics'!B:B,MATCH(PolicyLevers!$C617,'Policy Characteristics'!$C:$C,0))</f>
        <v>Industry Energy Efficiency Standards</v>
      </c>
      <c r="C617" s="191" t="str">
        <f t="shared" si="33"/>
        <v>Percentage Improvement in Eqpt Efficiency Standards above BAU</v>
      </c>
      <c r="D617" s="193" t="s">
        <v>2081</v>
      </c>
      <c r="E617" s="186" t="s">
        <v>810</v>
      </c>
      <c r="F617" s="183" t="s">
        <v>2136</v>
      </c>
      <c r="G617" s="186" t="s">
        <v>811</v>
      </c>
      <c r="H617" s="43">
        <v>1171</v>
      </c>
      <c r="I617" s="358" t="s">
        <v>332</v>
      </c>
      <c r="J617" s="191" t="str">
        <f>INDEX('Policy Characteristics'!D:D,MATCH(PolicyLevers!$C617,'Policy Characteristics'!$C:$C,0))</f>
        <v>Industry Energy Efficiency Standards</v>
      </c>
      <c r="K617" s="199" t="str">
        <f>INDEX('Policy Characteristics'!E:E,MATCH(PolicyLevers!$C617,'Policy Characteristics'!$C:$C,0))</f>
        <v>indst efficiency standards</v>
      </c>
      <c r="L617" s="199">
        <f>INDEX('Policy Characteristics'!F:F,MATCH(PolicyLevers!$C617,'Policy Characteristics'!$C:$C,0))</f>
        <v>0</v>
      </c>
      <c r="M617" s="199">
        <f>INDEX('Policy Characteristics'!G:G,MATCH(PolicyLevers!$C617,'Policy Characteristics'!$C:$C,0))</f>
        <v>0.25</v>
      </c>
      <c r="N617" s="199">
        <f>INDEX('Policy Characteristics'!H:H,MATCH(PolicyLevers!$C617,'Policy Characteristics'!$C:$C,0))</f>
        <v>0.01</v>
      </c>
      <c r="O617" s="201" t="str">
        <f>INDEX('Policy Characteristics'!I:I,MATCH(PolicyLevers!$C617,'Policy Characteristics'!$C:$C,0))</f>
        <v>% reduction in energy use</v>
      </c>
      <c r="P617" s="201" t="str">
        <f>INDEX('Policy Characteristics'!J:J,MATCH(PolicyLevers!$C617,'Policy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7" s="201" t="str">
        <f>INDEX('Policy Characteristics'!K:K,MATCH(PolicyLevers!$C617,'Policy Characteristics'!$C:$C,0))</f>
        <v>industry-ag-main.html#eff-stds</v>
      </c>
      <c r="R617" s="201" t="str">
        <f>INDEX('Policy Characteristics'!L:L,MATCH(PolicyLevers!$C617,'Policy Characteristics'!$C:$C,0))</f>
        <v>industry-energy-efficiency-standards.html</v>
      </c>
      <c r="S617" s="221" t="str">
        <f>INDEX('Policy Characteristics'!M:M,MATCH(PolicyLevers!$C617,'Policy Characteristics'!$C:$C,0))</f>
        <v>U.S. DOE, 2016, Industrial Energy Efficiency Potential Analysis, https://energy.gov/sites/prod/files/2017/04/f34/energy-savings-by-state-industrial-methodology.pdf</v>
      </c>
      <c r="T617" s="201" t="str">
        <f>INDEX('Policy Characteristics'!N:N,MATCH(PolicyLevers!$C617,'Policy Characteristics'!$C:$C,0))</f>
        <v>U.S. DOE, 2016, Industrial Energy Efficiency Potential Analysis, https://energy.gov/sites/prod/files/2017/04/f34/energy-savings-by-state-industrial-methodology.pdf</v>
      </c>
      <c r="U617" s="183">
        <f>INDEX('Policy Characteristics'!O:O,MATCH(PolicyLevers!$C617,'Policy Characteristics'!$C:$C,0))</f>
        <v>0</v>
      </c>
    </row>
    <row r="618" spans="1:21" s="191" customFormat="1" x14ac:dyDescent="0.25">
      <c r="A618" s="352" t="str">
        <f>INDEX('Policy Characteristics'!A:A,MATCH(PolicyLevers!$C618,'Policy Characteristics'!$C:$C,0))</f>
        <v>Industry</v>
      </c>
      <c r="B618" s="356" t="str">
        <f>INDEX('Policy Characteristics'!B:B,MATCH(PolicyLevers!$C618,'Policy Characteristics'!$C:$C,0))</f>
        <v>Industry Energy Efficiency Standards</v>
      </c>
      <c r="C618" s="191" t="str">
        <f t="shared" si="33"/>
        <v>Percentage Improvement in Eqpt Efficiency Standards above BAU</v>
      </c>
      <c r="D618" s="193" t="s">
        <v>2081</v>
      </c>
      <c r="E618" s="186" t="s">
        <v>812</v>
      </c>
      <c r="F618" s="183" t="s">
        <v>2136</v>
      </c>
      <c r="G618" s="186" t="s">
        <v>813</v>
      </c>
      <c r="H618" s="43">
        <v>1172</v>
      </c>
      <c r="I618" s="358" t="s">
        <v>310</v>
      </c>
      <c r="J618" s="191" t="str">
        <f>INDEX('Policy Characteristics'!D:D,MATCH(PolicyLevers!$C618,'Policy Characteristics'!$C:$C,0))</f>
        <v>Industry Energy Efficiency Standards</v>
      </c>
      <c r="K618" s="199" t="str">
        <f>INDEX('Policy Characteristics'!E:E,MATCH(PolicyLevers!$C618,'Policy Characteristics'!$C:$C,0))</f>
        <v>indst efficiency standards</v>
      </c>
      <c r="L618" s="199">
        <f>INDEX('Policy Characteristics'!F:F,MATCH(PolicyLevers!$C618,'Policy Characteristics'!$C:$C,0))</f>
        <v>0</v>
      </c>
      <c r="M618" s="199">
        <f>INDEX('Policy Characteristics'!G:G,MATCH(PolicyLevers!$C618,'Policy Characteristics'!$C:$C,0))</f>
        <v>0.25</v>
      </c>
      <c r="N618" s="199">
        <f>INDEX('Policy Characteristics'!H:H,MATCH(PolicyLevers!$C618,'Policy Characteristics'!$C:$C,0))</f>
        <v>0.01</v>
      </c>
      <c r="O618" s="201" t="str">
        <f>INDEX('Policy Characteristics'!I:I,MATCH(PolicyLevers!$C618,'Policy Characteristics'!$C:$C,0))</f>
        <v>% reduction in energy use</v>
      </c>
      <c r="P618" s="201" t="str">
        <f>INDEX('Policy Characteristics'!J:J,MATCH(PolicyLevers!$C618,'Policy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8" s="201" t="str">
        <f>INDEX('Policy Characteristics'!K:K,MATCH(PolicyLevers!$C618,'Policy Characteristics'!$C:$C,0))</f>
        <v>industry-ag-main.html#eff-stds</v>
      </c>
      <c r="R618" s="201" t="str">
        <f>INDEX('Policy Characteristics'!L:L,MATCH(PolicyLevers!$C618,'Policy Characteristics'!$C:$C,0))</f>
        <v>industry-energy-efficiency-standards.html</v>
      </c>
      <c r="S618" s="221" t="str">
        <f>INDEX('Policy Characteristics'!M:M,MATCH(PolicyLevers!$C618,'Policy Characteristics'!$C:$C,0))</f>
        <v>U.S. DOE, 2016, Industrial Energy Efficiency Potential Analysis, https://energy.gov/sites/prod/files/2017/04/f34/energy-savings-by-state-industrial-methodology.pdf</v>
      </c>
      <c r="T618" s="201" t="str">
        <f>INDEX('Policy Characteristics'!N:N,MATCH(PolicyLevers!$C618,'Policy Characteristics'!$C:$C,0))</f>
        <v>U.S. DOE, 2016, Industrial Energy Efficiency Potential Analysis, https://energy.gov/sites/prod/files/2017/04/f34/energy-savings-by-state-industrial-methodology.pdf</v>
      </c>
      <c r="U618" s="183">
        <f>INDEX('Policy Characteristics'!O:O,MATCH(PolicyLevers!$C618,'Policy Characteristics'!$C:$C,0))</f>
        <v>0</v>
      </c>
    </row>
    <row r="619" spans="1:21" s="191" customFormat="1" x14ac:dyDescent="0.25">
      <c r="A619" s="352" t="str">
        <f>INDEX('Policy Characteristics'!A:A,MATCH(PolicyLevers!$C619,'Policy Characteristics'!$C:$C,0))</f>
        <v>Industry</v>
      </c>
      <c r="B619" s="356" t="str">
        <f>INDEX('Policy Characteristics'!B:B,MATCH(PolicyLevers!$C619,'Policy Characteristics'!$C:$C,0))</f>
        <v>Industry Energy Efficiency Standards</v>
      </c>
      <c r="C619" s="191" t="str">
        <f t="shared" si="33"/>
        <v>Percentage Improvement in Eqpt Efficiency Standards above BAU</v>
      </c>
      <c r="D619" s="193" t="s">
        <v>2081</v>
      </c>
      <c r="E619" s="186" t="s">
        <v>814</v>
      </c>
      <c r="F619" s="183" t="s">
        <v>2136</v>
      </c>
      <c r="G619" s="186" t="s">
        <v>815</v>
      </c>
      <c r="H619" s="43">
        <v>1173</v>
      </c>
      <c r="I619" s="358" t="s">
        <v>332</v>
      </c>
      <c r="J619" s="191" t="str">
        <f>INDEX('Policy Characteristics'!D:D,MATCH(PolicyLevers!$C619,'Policy Characteristics'!$C:$C,0))</f>
        <v>Industry Energy Efficiency Standards</v>
      </c>
      <c r="K619" s="199" t="str">
        <f>INDEX('Policy Characteristics'!E:E,MATCH(PolicyLevers!$C619,'Policy Characteristics'!$C:$C,0))</f>
        <v>indst efficiency standards</v>
      </c>
      <c r="L619" s="199">
        <f>INDEX('Policy Characteristics'!F:F,MATCH(PolicyLevers!$C619,'Policy Characteristics'!$C:$C,0))</f>
        <v>0</v>
      </c>
      <c r="M619" s="199">
        <f>INDEX('Policy Characteristics'!G:G,MATCH(PolicyLevers!$C619,'Policy Characteristics'!$C:$C,0))</f>
        <v>0.25</v>
      </c>
      <c r="N619" s="199">
        <f>INDEX('Policy Characteristics'!H:H,MATCH(PolicyLevers!$C619,'Policy Characteristics'!$C:$C,0))</f>
        <v>0.01</v>
      </c>
      <c r="O619" s="201" t="str">
        <f>INDEX('Policy Characteristics'!I:I,MATCH(PolicyLevers!$C619,'Policy Characteristics'!$C:$C,0))</f>
        <v>% reduction in energy use</v>
      </c>
      <c r="P619" s="201" t="str">
        <f>INDEX('Policy Characteristics'!J:J,MATCH(PolicyLevers!$C619,'Policy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9" s="201" t="str">
        <f>INDEX('Policy Characteristics'!K:K,MATCH(PolicyLevers!$C619,'Policy Characteristics'!$C:$C,0))</f>
        <v>industry-ag-main.html#eff-stds</v>
      </c>
      <c r="R619" s="201" t="str">
        <f>INDEX('Policy Characteristics'!L:L,MATCH(PolicyLevers!$C619,'Policy Characteristics'!$C:$C,0))</f>
        <v>industry-energy-efficiency-standards.html</v>
      </c>
      <c r="S619" s="221" t="str">
        <f>INDEX('Policy Characteristics'!M:M,MATCH(PolicyLevers!$C619,'Policy Characteristics'!$C:$C,0))</f>
        <v>U.S. DOE, 2016, Industrial Energy Efficiency Potential Analysis, https://energy.gov/sites/prod/files/2017/04/f34/energy-savings-by-state-industrial-methodology.pdf</v>
      </c>
      <c r="T619" s="201" t="str">
        <f>INDEX('Policy Characteristics'!N:N,MATCH(PolicyLevers!$C619,'Policy Characteristics'!$C:$C,0))</f>
        <v>U.S. DOE, 2016, Industrial Energy Efficiency Potential Analysis, https://energy.gov/sites/prod/files/2017/04/f34/energy-savings-by-state-industrial-methodology.pdf</v>
      </c>
      <c r="U619" s="183">
        <f>INDEX('Policy Characteristics'!O:O,MATCH(PolicyLevers!$C619,'Policy Characteristics'!$C:$C,0))</f>
        <v>0</v>
      </c>
    </row>
    <row r="620" spans="1:21" s="191" customFormat="1" x14ac:dyDescent="0.25">
      <c r="A620" s="352" t="str">
        <f>INDEX('Policy Characteristics'!A:A,MATCH(PolicyLevers!$C620,'Policy Characteristics'!$C:$C,0))</f>
        <v>Industry</v>
      </c>
      <c r="B620" s="356" t="str">
        <f>INDEX('Policy Characteristics'!B:B,MATCH(PolicyLevers!$C620,'Policy Characteristics'!$C:$C,0))</f>
        <v>Industry Energy Efficiency Standards</v>
      </c>
      <c r="C620" s="191" t="str">
        <f t="shared" si="33"/>
        <v>Percentage Improvement in Eqpt Efficiency Standards above BAU</v>
      </c>
      <c r="D620" s="193" t="s">
        <v>2081</v>
      </c>
      <c r="E620" s="186" t="s">
        <v>816</v>
      </c>
      <c r="F620" s="183" t="s">
        <v>2136</v>
      </c>
      <c r="G620" s="186" t="s">
        <v>817</v>
      </c>
      <c r="H620" s="43">
        <v>1174</v>
      </c>
      <c r="I620" s="358" t="s">
        <v>332</v>
      </c>
      <c r="J620" s="191" t="str">
        <f>INDEX('Policy Characteristics'!D:D,MATCH(PolicyLevers!$C620,'Policy Characteristics'!$C:$C,0))</f>
        <v>Industry Energy Efficiency Standards</v>
      </c>
      <c r="K620" s="199" t="str">
        <f>INDEX('Policy Characteristics'!E:E,MATCH(PolicyLevers!$C620,'Policy Characteristics'!$C:$C,0))</f>
        <v>indst efficiency standards</v>
      </c>
      <c r="L620" s="199">
        <f>INDEX('Policy Characteristics'!F:F,MATCH(PolicyLevers!$C620,'Policy Characteristics'!$C:$C,0))</f>
        <v>0</v>
      </c>
      <c r="M620" s="199">
        <f>INDEX('Policy Characteristics'!G:G,MATCH(PolicyLevers!$C620,'Policy Characteristics'!$C:$C,0))</f>
        <v>0.25</v>
      </c>
      <c r="N620" s="199">
        <f>INDEX('Policy Characteristics'!H:H,MATCH(PolicyLevers!$C620,'Policy Characteristics'!$C:$C,0))</f>
        <v>0.01</v>
      </c>
      <c r="O620" s="201" t="str">
        <f>INDEX('Policy Characteristics'!I:I,MATCH(PolicyLevers!$C620,'Policy Characteristics'!$C:$C,0))</f>
        <v>% reduction in energy use</v>
      </c>
      <c r="P620" s="201" t="str">
        <f>INDEX('Policy Characteristics'!J:J,MATCH(PolicyLevers!$C620,'Policy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0" s="201" t="str">
        <f>INDEX('Policy Characteristics'!K:K,MATCH(PolicyLevers!$C620,'Policy Characteristics'!$C:$C,0))</f>
        <v>industry-ag-main.html#eff-stds</v>
      </c>
      <c r="R620" s="201" t="str">
        <f>INDEX('Policy Characteristics'!L:L,MATCH(PolicyLevers!$C620,'Policy Characteristics'!$C:$C,0))</f>
        <v>industry-energy-efficiency-standards.html</v>
      </c>
      <c r="S620" s="221" t="str">
        <f>INDEX('Policy Characteristics'!M:M,MATCH(PolicyLevers!$C620,'Policy Characteristics'!$C:$C,0))</f>
        <v>U.S. DOE, 2016, Industrial Energy Efficiency Potential Analysis, https://energy.gov/sites/prod/files/2017/04/f34/energy-savings-by-state-industrial-methodology.pdf</v>
      </c>
      <c r="T620" s="201" t="str">
        <f>INDEX('Policy Characteristics'!N:N,MATCH(PolicyLevers!$C620,'Policy Characteristics'!$C:$C,0))</f>
        <v>U.S. DOE, 2016, Industrial Energy Efficiency Potential Analysis, https://energy.gov/sites/prod/files/2017/04/f34/energy-savings-by-state-industrial-methodology.pdf</v>
      </c>
      <c r="U620" s="183">
        <f>INDEX('Policy Characteristics'!O:O,MATCH(PolicyLevers!$C620,'Policy Characteristics'!$C:$C,0))</f>
        <v>0</v>
      </c>
    </row>
    <row r="621" spans="1:21" s="191" customFormat="1" x14ac:dyDescent="0.25">
      <c r="A621" s="352" t="str">
        <f>INDEX('Policy Characteristics'!A:A,MATCH(PolicyLevers!$C621,'Policy Characteristics'!$C:$C,0))</f>
        <v>Industry</v>
      </c>
      <c r="B621" s="356" t="str">
        <f>INDEX('Policy Characteristics'!B:B,MATCH(PolicyLevers!$C621,'Policy Characteristics'!$C:$C,0))</f>
        <v>Industry Energy Efficiency Standards</v>
      </c>
      <c r="C621" s="191" t="str">
        <f t="shared" si="33"/>
        <v>Percentage Improvement in Eqpt Efficiency Standards above BAU</v>
      </c>
      <c r="D621" s="193" t="s">
        <v>2081</v>
      </c>
      <c r="E621" s="186" t="s">
        <v>818</v>
      </c>
      <c r="F621" s="183" t="s">
        <v>2136</v>
      </c>
      <c r="G621" s="186" t="s">
        <v>819</v>
      </c>
      <c r="H621" s="43">
        <v>1175</v>
      </c>
      <c r="I621" s="358" t="s">
        <v>310</v>
      </c>
      <c r="J621" s="191" t="str">
        <f>INDEX('Policy Characteristics'!D:D,MATCH(PolicyLevers!$C621,'Policy Characteristics'!$C:$C,0))</f>
        <v>Industry Energy Efficiency Standards</v>
      </c>
      <c r="K621" s="199" t="str">
        <f>INDEX('Policy Characteristics'!E:E,MATCH(PolicyLevers!$C621,'Policy Characteristics'!$C:$C,0))</f>
        <v>indst efficiency standards</v>
      </c>
      <c r="L621" s="199">
        <f>INDEX('Policy Characteristics'!F:F,MATCH(PolicyLevers!$C621,'Policy Characteristics'!$C:$C,0))</f>
        <v>0</v>
      </c>
      <c r="M621" s="199">
        <f>INDEX('Policy Characteristics'!G:G,MATCH(PolicyLevers!$C621,'Policy Characteristics'!$C:$C,0))</f>
        <v>0.25</v>
      </c>
      <c r="N621" s="199">
        <f>INDEX('Policy Characteristics'!H:H,MATCH(PolicyLevers!$C621,'Policy Characteristics'!$C:$C,0))</f>
        <v>0.01</v>
      </c>
      <c r="O621" s="201" t="str">
        <f>INDEX('Policy Characteristics'!I:I,MATCH(PolicyLevers!$C621,'Policy Characteristics'!$C:$C,0))</f>
        <v>% reduction in energy use</v>
      </c>
      <c r="P621" s="201" t="str">
        <f>INDEX('Policy Characteristics'!J:J,MATCH(PolicyLevers!$C621,'Policy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1" s="201" t="str">
        <f>INDEX('Policy Characteristics'!K:K,MATCH(PolicyLevers!$C621,'Policy Characteristics'!$C:$C,0))</f>
        <v>industry-ag-main.html#eff-stds</v>
      </c>
      <c r="R621" s="201" t="str">
        <f>INDEX('Policy Characteristics'!L:L,MATCH(PolicyLevers!$C621,'Policy Characteristics'!$C:$C,0))</f>
        <v>industry-energy-efficiency-standards.html</v>
      </c>
      <c r="S621" s="221" t="str">
        <f>INDEX('Policy Characteristics'!M:M,MATCH(PolicyLevers!$C621,'Policy Characteristics'!$C:$C,0))</f>
        <v>U.S. DOE, 2016, Industrial Energy Efficiency Potential Analysis, https://energy.gov/sites/prod/files/2017/04/f34/energy-savings-by-state-industrial-methodology.pdf</v>
      </c>
      <c r="T621" s="201" t="str">
        <f>INDEX('Policy Characteristics'!N:N,MATCH(PolicyLevers!$C621,'Policy Characteristics'!$C:$C,0))</f>
        <v>U.S. DOE, 2016, Industrial Energy Efficiency Potential Analysis, https://energy.gov/sites/prod/files/2017/04/f34/energy-savings-by-state-industrial-methodology.pdf</v>
      </c>
      <c r="U621" s="183">
        <f>INDEX('Policy Characteristics'!O:O,MATCH(PolicyLevers!$C621,'Policy Characteristics'!$C:$C,0))</f>
        <v>0</v>
      </c>
    </row>
    <row r="622" spans="1:21" s="191" customFormat="1" x14ac:dyDescent="0.25">
      <c r="A622" s="352" t="str">
        <f>INDEX('Policy Characteristics'!A:A,MATCH(PolicyLevers!$C622,'Policy Characteristics'!$C:$C,0))</f>
        <v>Industry</v>
      </c>
      <c r="B622" s="356" t="str">
        <f>INDEX('Policy Characteristics'!B:B,MATCH(PolicyLevers!$C622,'Policy Characteristics'!$C:$C,0))</f>
        <v>Industry Energy Efficiency Standards</v>
      </c>
      <c r="C622" s="191" t="str">
        <f t="shared" si="33"/>
        <v>Percentage Improvement in Eqpt Efficiency Standards above BAU</v>
      </c>
      <c r="D622" s="193" t="s">
        <v>2081</v>
      </c>
      <c r="E622" s="186" t="s">
        <v>820</v>
      </c>
      <c r="F622" s="183" t="s">
        <v>2136</v>
      </c>
      <c r="G622" s="186" t="s">
        <v>821</v>
      </c>
      <c r="H622" s="43">
        <v>1176</v>
      </c>
      <c r="I622" s="358" t="s">
        <v>310</v>
      </c>
      <c r="J622" s="191" t="str">
        <f>INDEX('Policy Characteristics'!D:D,MATCH(PolicyLevers!$C622,'Policy Characteristics'!$C:$C,0))</f>
        <v>Industry Energy Efficiency Standards</v>
      </c>
      <c r="K622" s="199" t="str">
        <f>INDEX('Policy Characteristics'!E:E,MATCH(PolicyLevers!$C622,'Policy Characteristics'!$C:$C,0))</f>
        <v>indst efficiency standards</v>
      </c>
      <c r="L622" s="199">
        <f>INDEX('Policy Characteristics'!F:F,MATCH(PolicyLevers!$C622,'Policy Characteristics'!$C:$C,0))</f>
        <v>0</v>
      </c>
      <c r="M622" s="199">
        <f>INDEX('Policy Characteristics'!G:G,MATCH(PolicyLevers!$C622,'Policy Characteristics'!$C:$C,0))</f>
        <v>0.25</v>
      </c>
      <c r="N622" s="199">
        <f>INDEX('Policy Characteristics'!H:H,MATCH(PolicyLevers!$C622,'Policy Characteristics'!$C:$C,0))</f>
        <v>0.01</v>
      </c>
      <c r="O622" s="201" t="str">
        <f>INDEX('Policy Characteristics'!I:I,MATCH(PolicyLevers!$C622,'Policy Characteristics'!$C:$C,0))</f>
        <v>% reduction in energy use</v>
      </c>
      <c r="P622" s="201" t="str">
        <f>INDEX('Policy Characteristics'!J:J,MATCH(PolicyLevers!$C622,'Policy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2" s="201" t="str">
        <f>INDEX('Policy Characteristics'!K:K,MATCH(PolicyLevers!$C622,'Policy Characteristics'!$C:$C,0))</f>
        <v>industry-ag-main.html#eff-stds</v>
      </c>
      <c r="R622" s="201" t="str">
        <f>INDEX('Policy Characteristics'!L:L,MATCH(PolicyLevers!$C622,'Policy Characteristics'!$C:$C,0))</f>
        <v>industry-energy-efficiency-standards.html</v>
      </c>
      <c r="S622" s="221" t="str">
        <f>INDEX('Policy Characteristics'!M:M,MATCH(PolicyLevers!$C622,'Policy Characteristics'!$C:$C,0))</f>
        <v>U.S. DOE, 2016, Industrial Energy Efficiency Potential Analysis, https://energy.gov/sites/prod/files/2017/04/f34/energy-savings-by-state-industrial-methodology.pdf</v>
      </c>
      <c r="T622" s="201" t="str">
        <f>INDEX('Policy Characteristics'!N:N,MATCH(PolicyLevers!$C622,'Policy Characteristics'!$C:$C,0))</f>
        <v>U.S. DOE, 2016, Industrial Energy Efficiency Potential Analysis, https://energy.gov/sites/prod/files/2017/04/f34/energy-savings-by-state-industrial-methodology.pdf</v>
      </c>
      <c r="U622" s="183">
        <f>INDEX('Policy Characteristics'!O:O,MATCH(PolicyLevers!$C622,'Policy Characteristics'!$C:$C,0))</f>
        <v>0</v>
      </c>
    </row>
    <row r="623" spans="1:21" s="191" customFormat="1" x14ac:dyDescent="0.25">
      <c r="A623" s="352" t="str">
        <f>INDEX('Policy Characteristics'!A:A,MATCH(PolicyLevers!$C623,'Policy Characteristics'!$C:$C,0))</f>
        <v>Industry</v>
      </c>
      <c r="B623" s="356" t="str">
        <f>INDEX('Policy Characteristics'!B:B,MATCH(PolicyLevers!$C623,'Policy Characteristics'!$C:$C,0))</f>
        <v>Industry Energy Efficiency Standards</v>
      </c>
      <c r="C623" s="191" t="str">
        <f t="shared" si="33"/>
        <v>Percentage Improvement in Eqpt Efficiency Standards above BAU</v>
      </c>
      <c r="D623" s="193" t="s">
        <v>2081</v>
      </c>
      <c r="E623" s="186" t="s">
        <v>822</v>
      </c>
      <c r="F623" s="183" t="s">
        <v>2136</v>
      </c>
      <c r="G623" s="186" t="s">
        <v>823</v>
      </c>
      <c r="H623" s="43">
        <v>1177</v>
      </c>
      <c r="I623" s="358" t="s">
        <v>332</v>
      </c>
      <c r="J623" s="191" t="str">
        <f>INDEX('Policy Characteristics'!D:D,MATCH(PolicyLevers!$C623,'Policy Characteristics'!$C:$C,0))</f>
        <v>Industry Energy Efficiency Standards</v>
      </c>
      <c r="K623" s="199" t="str">
        <f>INDEX('Policy Characteristics'!E:E,MATCH(PolicyLevers!$C623,'Policy Characteristics'!$C:$C,0))</f>
        <v>indst efficiency standards</v>
      </c>
      <c r="L623" s="199">
        <f>INDEX('Policy Characteristics'!F:F,MATCH(PolicyLevers!$C623,'Policy Characteristics'!$C:$C,0))</f>
        <v>0</v>
      </c>
      <c r="M623" s="199">
        <f>INDEX('Policy Characteristics'!G:G,MATCH(PolicyLevers!$C623,'Policy Characteristics'!$C:$C,0))</f>
        <v>0.25</v>
      </c>
      <c r="N623" s="199">
        <f>INDEX('Policy Characteristics'!H:H,MATCH(PolicyLevers!$C623,'Policy Characteristics'!$C:$C,0))</f>
        <v>0.01</v>
      </c>
      <c r="O623" s="201" t="str">
        <f>INDEX('Policy Characteristics'!I:I,MATCH(PolicyLevers!$C623,'Policy Characteristics'!$C:$C,0))</f>
        <v>% reduction in energy use</v>
      </c>
      <c r="P623" s="201" t="str">
        <f>INDEX('Policy Characteristics'!J:J,MATCH(PolicyLevers!$C623,'Policy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3" s="201" t="str">
        <f>INDEX('Policy Characteristics'!K:K,MATCH(PolicyLevers!$C623,'Policy Characteristics'!$C:$C,0))</f>
        <v>industry-ag-main.html#eff-stds</v>
      </c>
      <c r="R623" s="201" t="str">
        <f>INDEX('Policy Characteristics'!L:L,MATCH(PolicyLevers!$C623,'Policy Characteristics'!$C:$C,0))</f>
        <v>industry-energy-efficiency-standards.html</v>
      </c>
      <c r="S623" s="221" t="str">
        <f>INDEX('Policy Characteristics'!M:M,MATCH(PolicyLevers!$C623,'Policy Characteristics'!$C:$C,0))</f>
        <v>U.S. DOE, 2016, Industrial Energy Efficiency Potential Analysis, https://energy.gov/sites/prod/files/2017/04/f34/energy-savings-by-state-industrial-methodology.pdf</v>
      </c>
      <c r="T623" s="201" t="str">
        <f>INDEX('Policy Characteristics'!N:N,MATCH(PolicyLevers!$C623,'Policy Characteristics'!$C:$C,0))</f>
        <v>U.S. DOE, 2016, Industrial Energy Efficiency Potential Analysis, https://energy.gov/sites/prod/files/2017/04/f34/energy-savings-by-state-industrial-methodology.pdf</v>
      </c>
      <c r="U623" s="183">
        <f>INDEX('Policy Characteristics'!O:O,MATCH(PolicyLevers!$C623,'Policy Characteristics'!$C:$C,0))</f>
        <v>0</v>
      </c>
    </row>
    <row r="624" spans="1:21" s="191" customFormat="1" x14ac:dyDescent="0.25">
      <c r="A624" s="352" t="str">
        <f>INDEX('Policy Characteristics'!A:A,MATCH(PolicyLevers!$C624,'Policy Characteristics'!$C:$C,0))</f>
        <v>Industry</v>
      </c>
      <c r="B624" s="356" t="str">
        <f>INDEX('Policy Characteristics'!B:B,MATCH(PolicyLevers!$C624,'Policy Characteristics'!$C:$C,0))</f>
        <v>Industry Energy Efficiency Standards</v>
      </c>
      <c r="C624" s="191" t="str">
        <f t="shared" si="33"/>
        <v>Percentage Improvement in Eqpt Efficiency Standards above BAU</v>
      </c>
      <c r="D624" s="193" t="s">
        <v>2079</v>
      </c>
      <c r="E624" s="186" t="s">
        <v>799</v>
      </c>
      <c r="F624" s="183" t="s">
        <v>2122</v>
      </c>
      <c r="G624" s="186" t="s">
        <v>800</v>
      </c>
      <c r="H624" s="43">
        <v>1178</v>
      </c>
      <c r="I624" s="363" t="s">
        <v>332</v>
      </c>
      <c r="J624" s="191" t="str">
        <f>INDEX('Policy Characteristics'!D:D,MATCH(PolicyLevers!$C624,'Policy Characteristics'!$C:$C,0))</f>
        <v>Industry Energy Efficiency Standards</v>
      </c>
      <c r="K624" s="199" t="str">
        <f>INDEX('Policy Characteristics'!E:E,MATCH(PolicyLevers!$C624,'Policy Characteristics'!$C:$C,0))</f>
        <v>indst efficiency standards</v>
      </c>
      <c r="L624" s="199">
        <f>INDEX('Policy Characteristics'!F:F,MATCH(PolicyLevers!$C624,'Policy Characteristics'!$C:$C,0))</f>
        <v>0</v>
      </c>
      <c r="M624" s="199">
        <f>INDEX('Policy Characteristics'!G:G,MATCH(PolicyLevers!$C624,'Policy Characteristics'!$C:$C,0))</f>
        <v>0.25</v>
      </c>
      <c r="N624" s="199">
        <f>INDEX('Policy Characteristics'!H:H,MATCH(PolicyLevers!$C624,'Policy Characteristics'!$C:$C,0))</f>
        <v>0.01</v>
      </c>
      <c r="O624" s="201" t="str">
        <f>INDEX('Policy Characteristics'!I:I,MATCH(PolicyLevers!$C624,'Policy Characteristics'!$C:$C,0))</f>
        <v>% reduction in energy use</v>
      </c>
      <c r="P624" s="201" t="str">
        <f>INDEX('Policy Characteristics'!J:J,MATCH(PolicyLevers!$C624,'Policy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4" s="201" t="str">
        <f>INDEX('Policy Characteristics'!K:K,MATCH(PolicyLevers!$C624,'Policy Characteristics'!$C:$C,0))</f>
        <v>industry-ag-main.html#eff-stds</v>
      </c>
      <c r="R624" s="201" t="str">
        <f>INDEX('Policy Characteristics'!L:L,MATCH(PolicyLevers!$C624,'Policy Characteristics'!$C:$C,0))</f>
        <v>industry-energy-efficiency-standards.html</v>
      </c>
      <c r="S624" s="221" t="str">
        <f>INDEX('Policy Characteristics'!M:M,MATCH(PolicyLevers!$C624,'Policy Characteristics'!$C:$C,0))</f>
        <v>U.S. DOE, 2016, Industrial Energy Efficiency Potential Analysis, https://energy.gov/sites/prod/files/2017/04/f34/energy-savings-by-state-industrial-methodology.pdf</v>
      </c>
      <c r="T624" s="201" t="str">
        <f>INDEX('Policy Characteristics'!N:N,MATCH(PolicyLevers!$C624,'Policy Characteristics'!$C:$C,0))</f>
        <v>U.S. DOE, 2016, Industrial Energy Efficiency Potential Analysis, https://energy.gov/sites/prod/files/2017/04/f34/energy-savings-by-state-industrial-methodology.pdf</v>
      </c>
      <c r="U624" s="183">
        <f>INDEX('Policy Characteristics'!O:O,MATCH(PolicyLevers!$C624,'Policy Characteristics'!$C:$C,0))</f>
        <v>0</v>
      </c>
    </row>
    <row r="625" spans="1:21" s="191" customFormat="1" x14ac:dyDescent="0.25">
      <c r="A625" s="352" t="str">
        <f>INDEX('Policy Characteristics'!A:A,MATCH(PolicyLevers!$C625,'Policy Characteristics'!$C:$C,0))</f>
        <v>Industry</v>
      </c>
      <c r="B625" s="356" t="str">
        <f>INDEX('Policy Characteristics'!B:B,MATCH(PolicyLevers!$C625,'Policy Characteristics'!$C:$C,0))</f>
        <v>Industry Energy Efficiency Standards</v>
      </c>
      <c r="C625" s="191" t="str">
        <f t="shared" si="33"/>
        <v>Percentage Improvement in Eqpt Efficiency Standards above BAU</v>
      </c>
      <c r="D625" s="193" t="s">
        <v>2079</v>
      </c>
      <c r="E625" s="186" t="s">
        <v>806</v>
      </c>
      <c r="F625" s="183" t="s">
        <v>2122</v>
      </c>
      <c r="G625" s="186" t="s">
        <v>807</v>
      </c>
      <c r="H625" s="43">
        <v>1179</v>
      </c>
      <c r="I625" s="358" t="s">
        <v>332</v>
      </c>
      <c r="J625" s="191" t="str">
        <f>INDEX('Policy Characteristics'!D:D,MATCH(PolicyLevers!$C625,'Policy Characteristics'!$C:$C,0))</f>
        <v>Industry Energy Efficiency Standards</v>
      </c>
      <c r="K625" s="199" t="str">
        <f>INDEX('Policy Characteristics'!E:E,MATCH(PolicyLevers!$C625,'Policy Characteristics'!$C:$C,0))</f>
        <v>indst efficiency standards</v>
      </c>
      <c r="L625" s="199">
        <f>INDEX('Policy Characteristics'!F:F,MATCH(PolicyLevers!$C625,'Policy Characteristics'!$C:$C,0))</f>
        <v>0</v>
      </c>
      <c r="M625" s="199">
        <f>INDEX('Policy Characteristics'!G:G,MATCH(PolicyLevers!$C625,'Policy Characteristics'!$C:$C,0))</f>
        <v>0.25</v>
      </c>
      <c r="N625" s="199">
        <f>INDEX('Policy Characteristics'!H:H,MATCH(PolicyLevers!$C625,'Policy Characteristics'!$C:$C,0))</f>
        <v>0.01</v>
      </c>
      <c r="O625" s="201" t="str">
        <f>INDEX('Policy Characteristics'!I:I,MATCH(PolicyLevers!$C625,'Policy Characteristics'!$C:$C,0))</f>
        <v>% reduction in energy use</v>
      </c>
      <c r="P625" s="201" t="str">
        <f>INDEX('Policy Characteristics'!J:J,MATCH(PolicyLevers!$C625,'Policy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5" s="201" t="str">
        <f>INDEX('Policy Characteristics'!K:K,MATCH(PolicyLevers!$C625,'Policy Characteristics'!$C:$C,0))</f>
        <v>industry-ag-main.html#eff-stds</v>
      </c>
      <c r="R625" s="201" t="str">
        <f>INDEX('Policy Characteristics'!L:L,MATCH(PolicyLevers!$C625,'Policy Characteristics'!$C:$C,0))</f>
        <v>industry-energy-efficiency-standards.html</v>
      </c>
      <c r="S625" s="221" t="str">
        <f>INDEX('Policy Characteristics'!M:M,MATCH(PolicyLevers!$C625,'Policy Characteristics'!$C:$C,0))</f>
        <v>U.S. DOE, 2016, Industrial Energy Efficiency Potential Analysis, https://energy.gov/sites/prod/files/2017/04/f34/energy-savings-by-state-industrial-methodology.pdf</v>
      </c>
      <c r="T625" s="201" t="str">
        <f>INDEX('Policy Characteristics'!N:N,MATCH(PolicyLevers!$C625,'Policy Characteristics'!$C:$C,0))</f>
        <v>U.S. DOE, 2016, Industrial Energy Efficiency Potential Analysis, https://energy.gov/sites/prod/files/2017/04/f34/energy-savings-by-state-industrial-methodology.pdf</v>
      </c>
      <c r="U625" s="183">
        <f>INDEX('Policy Characteristics'!O:O,MATCH(PolicyLevers!$C625,'Policy Characteristics'!$C:$C,0))</f>
        <v>0</v>
      </c>
    </row>
    <row r="626" spans="1:21" s="191" customFormat="1" x14ac:dyDescent="0.25">
      <c r="A626" s="352" t="str">
        <f>INDEX('Policy Characteristics'!A:A,MATCH(PolicyLevers!$C626,'Policy Characteristics'!$C:$C,0))</f>
        <v>Industry</v>
      </c>
      <c r="B626" s="356" t="str">
        <f>INDEX('Policy Characteristics'!B:B,MATCH(PolicyLevers!$C626,'Policy Characteristics'!$C:$C,0))</f>
        <v>Industry Energy Efficiency Standards</v>
      </c>
      <c r="C626" s="191" t="str">
        <f t="shared" si="33"/>
        <v>Percentage Improvement in Eqpt Efficiency Standards above BAU</v>
      </c>
      <c r="D626" s="193" t="s">
        <v>2079</v>
      </c>
      <c r="E626" s="186" t="s">
        <v>808</v>
      </c>
      <c r="F626" s="183" t="s">
        <v>2122</v>
      </c>
      <c r="G626" s="186" t="s">
        <v>809</v>
      </c>
      <c r="H626" s="43">
        <v>1180</v>
      </c>
      <c r="I626" s="358" t="s">
        <v>310</v>
      </c>
      <c r="J626" s="191" t="str">
        <f>INDEX('Policy Characteristics'!D:D,MATCH(PolicyLevers!$C626,'Policy Characteristics'!$C:$C,0))</f>
        <v>Industry Energy Efficiency Standards</v>
      </c>
      <c r="K626" s="199" t="str">
        <f>INDEX('Policy Characteristics'!E:E,MATCH(PolicyLevers!$C626,'Policy Characteristics'!$C:$C,0))</f>
        <v>indst efficiency standards</v>
      </c>
      <c r="L626" s="199">
        <f>INDEX('Policy Characteristics'!F:F,MATCH(PolicyLevers!$C626,'Policy Characteristics'!$C:$C,0))</f>
        <v>0</v>
      </c>
      <c r="M626" s="199">
        <f>INDEX('Policy Characteristics'!G:G,MATCH(PolicyLevers!$C626,'Policy Characteristics'!$C:$C,0))</f>
        <v>0.25</v>
      </c>
      <c r="N626" s="199">
        <f>INDEX('Policy Characteristics'!H:H,MATCH(PolicyLevers!$C626,'Policy Characteristics'!$C:$C,0))</f>
        <v>0.01</v>
      </c>
      <c r="O626" s="201" t="str">
        <f>INDEX('Policy Characteristics'!I:I,MATCH(PolicyLevers!$C626,'Policy Characteristics'!$C:$C,0))</f>
        <v>% reduction in energy use</v>
      </c>
      <c r="P626" s="201" t="str">
        <f>INDEX('Policy Characteristics'!J:J,MATCH(PolicyLevers!$C626,'Policy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6" s="201" t="str">
        <f>INDEX('Policy Characteristics'!K:K,MATCH(PolicyLevers!$C626,'Policy Characteristics'!$C:$C,0))</f>
        <v>industry-ag-main.html#eff-stds</v>
      </c>
      <c r="R626" s="201" t="str">
        <f>INDEX('Policy Characteristics'!L:L,MATCH(PolicyLevers!$C626,'Policy Characteristics'!$C:$C,0))</f>
        <v>industry-energy-efficiency-standards.html</v>
      </c>
      <c r="S626" s="221" t="str">
        <f>INDEX('Policy Characteristics'!M:M,MATCH(PolicyLevers!$C626,'Policy Characteristics'!$C:$C,0))</f>
        <v>U.S. DOE, 2016, Industrial Energy Efficiency Potential Analysis, https://energy.gov/sites/prod/files/2017/04/f34/energy-savings-by-state-industrial-methodology.pdf</v>
      </c>
      <c r="T626" s="201" t="str">
        <f>INDEX('Policy Characteristics'!N:N,MATCH(PolicyLevers!$C626,'Policy Characteristics'!$C:$C,0))</f>
        <v>U.S. DOE, 2016, Industrial Energy Efficiency Potential Analysis, https://energy.gov/sites/prod/files/2017/04/f34/energy-savings-by-state-industrial-methodology.pdf</v>
      </c>
      <c r="U626" s="183">
        <f>INDEX('Policy Characteristics'!O:O,MATCH(PolicyLevers!$C626,'Policy Characteristics'!$C:$C,0))</f>
        <v>0</v>
      </c>
    </row>
    <row r="627" spans="1:21" s="191" customFormat="1" x14ac:dyDescent="0.25">
      <c r="A627" s="352" t="str">
        <f>INDEX('Policy Characteristics'!A:A,MATCH(PolicyLevers!$C627,'Policy Characteristics'!$C:$C,0))</f>
        <v>Industry</v>
      </c>
      <c r="B627" s="356" t="str">
        <f>INDEX('Policy Characteristics'!B:B,MATCH(PolicyLevers!$C627,'Policy Characteristics'!$C:$C,0))</f>
        <v>Industry Energy Efficiency Standards</v>
      </c>
      <c r="C627" s="191" t="str">
        <f t="shared" si="33"/>
        <v>Percentage Improvement in Eqpt Efficiency Standards above BAU</v>
      </c>
      <c r="D627" s="193" t="s">
        <v>2079</v>
      </c>
      <c r="E627" s="186" t="s">
        <v>810</v>
      </c>
      <c r="F627" s="183" t="s">
        <v>2122</v>
      </c>
      <c r="G627" s="186" t="s">
        <v>811</v>
      </c>
      <c r="H627" s="43">
        <v>1181</v>
      </c>
      <c r="I627" s="358" t="s">
        <v>332</v>
      </c>
      <c r="J627" s="191" t="str">
        <f>INDEX('Policy Characteristics'!D:D,MATCH(PolicyLevers!$C627,'Policy Characteristics'!$C:$C,0))</f>
        <v>Industry Energy Efficiency Standards</v>
      </c>
      <c r="K627" s="199" t="str">
        <f>INDEX('Policy Characteristics'!E:E,MATCH(PolicyLevers!$C627,'Policy Characteristics'!$C:$C,0))</f>
        <v>indst efficiency standards</v>
      </c>
      <c r="L627" s="199">
        <f>INDEX('Policy Characteristics'!F:F,MATCH(PolicyLevers!$C627,'Policy Characteristics'!$C:$C,0))</f>
        <v>0</v>
      </c>
      <c r="M627" s="199">
        <f>INDEX('Policy Characteristics'!G:G,MATCH(PolicyLevers!$C627,'Policy Characteristics'!$C:$C,0))</f>
        <v>0.25</v>
      </c>
      <c r="N627" s="199">
        <f>INDEX('Policy Characteristics'!H:H,MATCH(PolicyLevers!$C627,'Policy Characteristics'!$C:$C,0))</f>
        <v>0.01</v>
      </c>
      <c r="O627" s="201" t="str">
        <f>INDEX('Policy Characteristics'!I:I,MATCH(PolicyLevers!$C627,'Policy Characteristics'!$C:$C,0))</f>
        <v>% reduction in energy use</v>
      </c>
      <c r="P627" s="201" t="str">
        <f>INDEX('Policy Characteristics'!J:J,MATCH(PolicyLevers!$C627,'Policy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7" s="201" t="str">
        <f>INDEX('Policy Characteristics'!K:K,MATCH(PolicyLevers!$C627,'Policy Characteristics'!$C:$C,0))</f>
        <v>industry-ag-main.html#eff-stds</v>
      </c>
      <c r="R627" s="201" t="str">
        <f>INDEX('Policy Characteristics'!L:L,MATCH(PolicyLevers!$C627,'Policy Characteristics'!$C:$C,0))</f>
        <v>industry-energy-efficiency-standards.html</v>
      </c>
      <c r="S627" s="221" t="str">
        <f>INDEX('Policy Characteristics'!M:M,MATCH(PolicyLevers!$C627,'Policy Characteristics'!$C:$C,0))</f>
        <v>U.S. DOE, 2016, Industrial Energy Efficiency Potential Analysis, https://energy.gov/sites/prod/files/2017/04/f34/energy-savings-by-state-industrial-methodology.pdf</v>
      </c>
      <c r="T627" s="201" t="str">
        <f>INDEX('Policy Characteristics'!N:N,MATCH(PolicyLevers!$C627,'Policy Characteristics'!$C:$C,0))</f>
        <v>U.S. DOE, 2016, Industrial Energy Efficiency Potential Analysis, https://energy.gov/sites/prod/files/2017/04/f34/energy-savings-by-state-industrial-methodology.pdf</v>
      </c>
      <c r="U627" s="183">
        <f>INDEX('Policy Characteristics'!O:O,MATCH(PolicyLevers!$C627,'Policy Characteristics'!$C:$C,0))</f>
        <v>0</v>
      </c>
    </row>
    <row r="628" spans="1:21" s="191" customFormat="1" x14ac:dyDescent="0.25">
      <c r="A628" s="352" t="str">
        <f>INDEX('Policy Characteristics'!A:A,MATCH(PolicyLevers!$C628,'Policy Characteristics'!$C:$C,0))</f>
        <v>Industry</v>
      </c>
      <c r="B628" s="356" t="str">
        <f>INDEX('Policy Characteristics'!B:B,MATCH(PolicyLevers!$C628,'Policy Characteristics'!$C:$C,0))</f>
        <v>Industry Energy Efficiency Standards</v>
      </c>
      <c r="C628" s="191" t="str">
        <f t="shared" si="33"/>
        <v>Percentage Improvement in Eqpt Efficiency Standards above BAU</v>
      </c>
      <c r="D628" s="193" t="s">
        <v>2079</v>
      </c>
      <c r="E628" s="186" t="s">
        <v>812</v>
      </c>
      <c r="F628" s="183" t="s">
        <v>2122</v>
      </c>
      <c r="G628" s="186" t="s">
        <v>813</v>
      </c>
      <c r="H628" s="43">
        <v>1182</v>
      </c>
      <c r="I628" s="358" t="s">
        <v>332</v>
      </c>
      <c r="J628" s="191" t="str">
        <f>INDEX('Policy Characteristics'!D:D,MATCH(PolicyLevers!$C628,'Policy Characteristics'!$C:$C,0))</f>
        <v>Industry Energy Efficiency Standards</v>
      </c>
      <c r="K628" s="199" t="str">
        <f>INDEX('Policy Characteristics'!E:E,MATCH(PolicyLevers!$C628,'Policy Characteristics'!$C:$C,0))</f>
        <v>indst efficiency standards</v>
      </c>
      <c r="L628" s="199">
        <f>INDEX('Policy Characteristics'!F:F,MATCH(PolicyLevers!$C628,'Policy Characteristics'!$C:$C,0))</f>
        <v>0</v>
      </c>
      <c r="M628" s="199">
        <f>INDEX('Policy Characteristics'!G:G,MATCH(PolicyLevers!$C628,'Policy Characteristics'!$C:$C,0))</f>
        <v>0.25</v>
      </c>
      <c r="N628" s="199">
        <f>INDEX('Policy Characteristics'!H:H,MATCH(PolicyLevers!$C628,'Policy Characteristics'!$C:$C,0))</f>
        <v>0.01</v>
      </c>
      <c r="O628" s="201" t="str">
        <f>INDEX('Policy Characteristics'!I:I,MATCH(PolicyLevers!$C628,'Policy Characteristics'!$C:$C,0))</f>
        <v>% reduction in energy use</v>
      </c>
      <c r="P628" s="201" t="str">
        <f>INDEX('Policy Characteristics'!J:J,MATCH(PolicyLevers!$C628,'Policy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8" s="201" t="str">
        <f>INDEX('Policy Characteristics'!K:K,MATCH(PolicyLevers!$C628,'Policy Characteristics'!$C:$C,0))</f>
        <v>industry-ag-main.html#eff-stds</v>
      </c>
      <c r="R628" s="201" t="str">
        <f>INDEX('Policy Characteristics'!L:L,MATCH(PolicyLevers!$C628,'Policy Characteristics'!$C:$C,0))</f>
        <v>industry-energy-efficiency-standards.html</v>
      </c>
      <c r="S628" s="221" t="str">
        <f>INDEX('Policy Characteristics'!M:M,MATCH(PolicyLevers!$C628,'Policy Characteristics'!$C:$C,0))</f>
        <v>U.S. DOE, 2016, Industrial Energy Efficiency Potential Analysis, https://energy.gov/sites/prod/files/2017/04/f34/energy-savings-by-state-industrial-methodology.pdf</v>
      </c>
      <c r="T628" s="201" t="str">
        <f>INDEX('Policy Characteristics'!N:N,MATCH(PolicyLevers!$C628,'Policy Characteristics'!$C:$C,0))</f>
        <v>U.S. DOE, 2016, Industrial Energy Efficiency Potential Analysis, https://energy.gov/sites/prod/files/2017/04/f34/energy-savings-by-state-industrial-methodology.pdf</v>
      </c>
      <c r="U628" s="183">
        <f>INDEX('Policy Characteristics'!O:O,MATCH(PolicyLevers!$C628,'Policy Characteristics'!$C:$C,0))</f>
        <v>0</v>
      </c>
    </row>
    <row r="629" spans="1:21" s="191" customFormat="1" x14ac:dyDescent="0.25">
      <c r="A629" s="352" t="str">
        <f>INDEX('Policy Characteristics'!A:A,MATCH(PolicyLevers!$C629,'Policy Characteristics'!$C:$C,0))</f>
        <v>Industry</v>
      </c>
      <c r="B629" s="356" t="str">
        <f>INDEX('Policy Characteristics'!B:B,MATCH(PolicyLevers!$C629,'Policy Characteristics'!$C:$C,0))</f>
        <v>Industry Energy Efficiency Standards</v>
      </c>
      <c r="C629" s="191" t="str">
        <f t="shared" si="33"/>
        <v>Percentage Improvement in Eqpt Efficiency Standards above BAU</v>
      </c>
      <c r="D629" s="193" t="s">
        <v>2079</v>
      </c>
      <c r="E629" s="186" t="s">
        <v>814</v>
      </c>
      <c r="F629" s="183" t="s">
        <v>2122</v>
      </c>
      <c r="G629" s="186" t="s">
        <v>815</v>
      </c>
      <c r="H629" s="43">
        <v>1183</v>
      </c>
      <c r="I629" s="358" t="s">
        <v>332</v>
      </c>
      <c r="J629" s="191" t="str">
        <f>INDEX('Policy Characteristics'!D:D,MATCH(PolicyLevers!$C629,'Policy Characteristics'!$C:$C,0))</f>
        <v>Industry Energy Efficiency Standards</v>
      </c>
      <c r="K629" s="199" t="str">
        <f>INDEX('Policy Characteristics'!E:E,MATCH(PolicyLevers!$C629,'Policy Characteristics'!$C:$C,0))</f>
        <v>indst efficiency standards</v>
      </c>
      <c r="L629" s="199">
        <f>INDEX('Policy Characteristics'!F:F,MATCH(PolicyLevers!$C629,'Policy Characteristics'!$C:$C,0))</f>
        <v>0</v>
      </c>
      <c r="M629" s="199">
        <f>INDEX('Policy Characteristics'!G:G,MATCH(PolicyLevers!$C629,'Policy Characteristics'!$C:$C,0))</f>
        <v>0.25</v>
      </c>
      <c r="N629" s="199">
        <f>INDEX('Policy Characteristics'!H:H,MATCH(PolicyLevers!$C629,'Policy Characteristics'!$C:$C,0))</f>
        <v>0.01</v>
      </c>
      <c r="O629" s="201" t="str">
        <f>INDEX('Policy Characteristics'!I:I,MATCH(PolicyLevers!$C629,'Policy Characteristics'!$C:$C,0))</f>
        <v>% reduction in energy use</v>
      </c>
      <c r="P629" s="201" t="str">
        <f>INDEX('Policy Characteristics'!J:J,MATCH(PolicyLevers!$C629,'Policy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9" s="201" t="str">
        <f>INDEX('Policy Characteristics'!K:K,MATCH(PolicyLevers!$C629,'Policy Characteristics'!$C:$C,0))</f>
        <v>industry-ag-main.html#eff-stds</v>
      </c>
      <c r="R629" s="201" t="str">
        <f>INDEX('Policy Characteristics'!L:L,MATCH(PolicyLevers!$C629,'Policy Characteristics'!$C:$C,0))</f>
        <v>industry-energy-efficiency-standards.html</v>
      </c>
      <c r="S629" s="221" t="str">
        <f>INDEX('Policy Characteristics'!M:M,MATCH(PolicyLevers!$C629,'Policy Characteristics'!$C:$C,0))</f>
        <v>U.S. DOE, 2016, Industrial Energy Efficiency Potential Analysis, https://energy.gov/sites/prod/files/2017/04/f34/energy-savings-by-state-industrial-methodology.pdf</v>
      </c>
      <c r="T629" s="201" t="str">
        <f>INDEX('Policy Characteristics'!N:N,MATCH(PolicyLevers!$C629,'Policy Characteristics'!$C:$C,0))</f>
        <v>U.S. DOE, 2016, Industrial Energy Efficiency Potential Analysis, https://energy.gov/sites/prod/files/2017/04/f34/energy-savings-by-state-industrial-methodology.pdf</v>
      </c>
      <c r="U629" s="183">
        <f>INDEX('Policy Characteristics'!O:O,MATCH(PolicyLevers!$C629,'Policy Characteristics'!$C:$C,0))</f>
        <v>0</v>
      </c>
    </row>
    <row r="630" spans="1:21" s="191" customFormat="1" x14ac:dyDescent="0.25">
      <c r="A630" s="352" t="str">
        <f>INDEX('Policy Characteristics'!A:A,MATCH(PolicyLevers!$C630,'Policy Characteristics'!$C:$C,0))</f>
        <v>Industry</v>
      </c>
      <c r="B630" s="356" t="str">
        <f>INDEX('Policy Characteristics'!B:B,MATCH(PolicyLevers!$C630,'Policy Characteristics'!$C:$C,0))</f>
        <v>Industry Energy Efficiency Standards</v>
      </c>
      <c r="C630" s="191" t="str">
        <f t="shared" si="33"/>
        <v>Percentage Improvement in Eqpt Efficiency Standards above BAU</v>
      </c>
      <c r="D630" s="193" t="s">
        <v>2079</v>
      </c>
      <c r="E630" s="186" t="s">
        <v>816</v>
      </c>
      <c r="F630" s="183" t="s">
        <v>2122</v>
      </c>
      <c r="G630" s="186" t="s">
        <v>817</v>
      </c>
      <c r="H630" s="43">
        <v>1184</v>
      </c>
      <c r="I630" s="358" t="s">
        <v>332</v>
      </c>
      <c r="J630" s="191" t="str">
        <f>INDEX('Policy Characteristics'!D:D,MATCH(PolicyLevers!$C630,'Policy Characteristics'!$C:$C,0))</f>
        <v>Industry Energy Efficiency Standards</v>
      </c>
      <c r="K630" s="199" t="str">
        <f>INDEX('Policy Characteristics'!E:E,MATCH(PolicyLevers!$C630,'Policy Characteristics'!$C:$C,0))</f>
        <v>indst efficiency standards</v>
      </c>
      <c r="L630" s="199">
        <f>INDEX('Policy Characteristics'!F:F,MATCH(PolicyLevers!$C630,'Policy Characteristics'!$C:$C,0))</f>
        <v>0</v>
      </c>
      <c r="M630" s="199">
        <f>INDEX('Policy Characteristics'!G:G,MATCH(PolicyLevers!$C630,'Policy Characteristics'!$C:$C,0))</f>
        <v>0.25</v>
      </c>
      <c r="N630" s="199">
        <f>INDEX('Policy Characteristics'!H:H,MATCH(PolicyLevers!$C630,'Policy Characteristics'!$C:$C,0))</f>
        <v>0.01</v>
      </c>
      <c r="O630" s="201" t="str">
        <f>INDEX('Policy Characteristics'!I:I,MATCH(PolicyLevers!$C630,'Policy Characteristics'!$C:$C,0))</f>
        <v>% reduction in energy use</v>
      </c>
      <c r="P630" s="201" t="str">
        <f>INDEX('Policy Characteristics'!J:J,MATCH(PolicyLevers!$C630,'Policy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0" s="201" t="str">
        <f>INDEX('Policy Characteristics'!K:K,MATCH(PolicyLevers!$C630,'Policy Characteristics'!$C:$C,0))</f>
        <v>industry-ag-main.html#eff-stds</v>
      </c>
      <c r="R630" s="201" t="str">
        <f>INDEX('Policy Characteristics'!L:L,MATCH(PolicyLevers!$C630,'Policy Characteristics'!$C:$C,0))</f>
        <v>industry-energy-efficiency-standards.html</v>
      </c>
      <c r="S630" s="221" t="str">
        <f>INDEX('Policy Characteristics'!M:M,MATCH(PolicyLevers!$C630,'Policy Characteristics'!$C:$C,0))</f>
        <v>U.S. DOE, 2016, Industrial Energy Efficiency Potential Analysis, https://energy.gov/sites/prod/files/2017/04/f34/energy-savings-by-state-industrial-methodology.pdf</v>
      </c>
      <c r="T630" s="201" t="str">
        <f>INDEX('Policy Characteristics'!N:N,MATCH(PolicyLevers!$C630,'Policy Characteristics'!$C:$C,0))</f>
        <v>U.S. DOE, 2016, Industrial Energy Efficiency Potential Analysis, https://energy.gov/sites/prod/files/2017/04/f34/energy-savings-by-state-industrial-methodology.pdf</v>
      </c>
      <c r="U630" s="183">
        <f>INDEX('Policy Characteristics'!O:O,MATCH(PolicyLevers!$C630,'Policy Characteristics'!$C:$C,0))</f>
        <v>0</v>
      </c>
    </row>
    <row r="631" spans="1:21" s="191" customFormat="1" x14ac:dyDescent="0.25">
      <c r="A631" s="352" t="str">
        <f>INDEX('Policy Characteristics'!A:A,MATCH(PolicyLevers!$C631,'Policy Characteristics'!$C:$C,0))</f>
        <v>Industry</v>
      </c>
      <c r="B631" s="356" t="str">
        <f>INDEX('Policy Characteristics'!B:B,MATCH(PolicyLevers!$C631,'Policy Characteristics'!$C:$C,0))</f>
        <v>Industry Energy Efficiency Standards</v>
      </c>
      <c r="C631" s="191" t="str">
        <f t="shared" si="33"/>
        <v>Percentage Improvement in Eqpt Efficiency Standards above BAU</v>
      </c>
      <c r="D631" s="193" t="s">
        <v>2079</v>
      </c>
      <c r="E631" s="186" t="s">
        <v>818</v>
      </c>
      <c r="F631" s="183" t="s">
        <v>2122</v>
      </c>
      <c r="G631" s="186" t="s">
        <v>819</v>
      </c>
      <c r="H631" s="43">
        <v>1185</v>
      </c>
      <c r="I631" s="358" t="s">
        <v>332</v>
      </c>
      <c r="J631" s="191" t="str">
        <f>INDEX('Policy Characteristics'!D:D,MATCH(PolicyLevers!$C631,'Policy Characteristics'!$C:$C,0))</f>
        <v>Industry Energy Efficiency Standards</v>
      </c>
      <c r="K631" s="199" t="str">
        <f>INDEX('Policy Characteristics'!E:E,MATCH(PolicyLevers!$C631,'Policy Characteristics'!$C:$C,0))</f>
        <v>indst efficiency standards</v>
      </c>
      <c r="L631" s="199">
        <f>INDEX('Policy Characteristics'!F:F,MATCH(PolicyLevers!$C631,'Policy Characteristics'!$C:$C,0))</f>
        <v>0</v>
      </c>
      <c r="M631" s="199">
        <f>INDEX('Policy Characteristics'!G:G,MATCH(PolicyLevers!$C631,'Policy Characteristics'!$C:$C,0))</f>
        <v>0.25</v>
      </c>
      <c r="N631" s="199">
        <f>INDEX('Policy Characteristics'!H:H,MATCH(PolicyLevers!$C631,'Policy Characteristics'!$C:$C,0))</f>
        <v>0.01</v>
      </c>
      <c r="O631" s="201" t="str">
        <f>INDEX('Policy Characteristics'!I:I,MATCH(PolicyLevers!$C631,'Policy Characteristics'!$C:$C,0))</f>
        <v>% reduction in energy use</v>
      </c>
      <c r="P631" s="201" t="str">
        <f>INDEX('Policy Characteristics'!J:J,MATCH(PolicyLevers!$C631,'Policy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1" s="201" t="str">
        <f>INDEX('Policy Characteristics'!K:K,MATCH(PolicyLevers!$C631,'Policy Characteristics'!$C:$C,0))</f>
        <v>industry-ag-main.html#eff-stds</v>
      </c>
      <c r="R631" s="201" t="str">
        <f>INDEX('Policy Characteristics'!L:L,MATCH(PolicyLevers!$C631,'Policy Characteristics'!$C:$C,0))</f>
        <v>industry-energy-efficiency-standards.html</v>
      </c>
      <c r="S631" s="221" t="str">
        <f>INDEX('Policy Characteristics'!M:M,MATCH(PolicyLevers!$C631,'Policy Characteristics'!$C:$C,0))</f>
        <v>U.S. DOE, 2016, Industrial Energy Efficiency Potential Analysis, https://energy.gov/sites/prod/files/2017/04/f34/energy-savings-by-state-industrial-methodology.pdf</v>
      </c>
      <c r="T631" s="201" t="str">
        <f>INDEX('Policy Characteristics'!N:N,MATCH(PolicyLevers!$C631,'Policy Characteristics'!$C:$C,0))</f>
        <v>U.S. DOE, 2016, Industrial Energy Efficiency Potential Analysis, https://energy.gov/sites/prod/files/2017/04/f34/energy-savings-by-state-industrial-methodology.pdf</v>
      </c>
      <c r="U631" s="183">
        <f>INDEX('Policy Characteristics'!O:O,MATCH(PolicyLevers!$C631,'Policy Characteristics'!$C:$C,0))</f>
        <v>0</v>
      </c>
    </row>
    <row r="632" spans="1:21" s="191" customFormat="1" x14ac:dyDescent="0.25">
      <c r="A632" s="352" t="str">
        <f>INDEX('Policy Characteristics'!A:A,MATCH(PolicyLevers!$C632,'Policy Characteristics'!$C:$C,0))</f>
        <v>Industry</v>
      </c>
      <c r="B632" s="356" t="str">
        <f>INDEX('Policy Characteristics'!B:B,MATCH(PolicyLevers!$C632,'Policy Characteristics'!$C:$C,0))</f>
        <v>Industry Energy Efficiency Standards</v>
      </c>
      <c r="C632" s="191" t="str">
        <f t="shared" si="33"/>
        <v>Percentage Improvement in Eqpt Efficiency Standards above BAU</v>
      </c>
      <c r="D632" s="193" t="s">
        <v>2079</v>
      </c>
      <c r="E632" s="186" t="s">
        <v>820</v>
      </c>
      <c r="F632" s="183" t="s">
        <v>2122</v>
      </c>
      <c r="G632" s="186" t="s">
        <v>821</v>
      </c>
      <c r="H632" s="43">
        <v>1186</v>
      </c>
      <c r="I632" s="358" t="s">
        <v>332</v>
      </c>
      <c r="J632" s="191" t="str">
        <f>INDEX('Policy Characteristics'!D:D,MATCH(PolicyLevers!$C632,'Policy Characteristics'!$C:$C,0))</f>
        <v>Industry Energy Efficiency Standards</v>
      </c>
      <c r="K632" s="199" t="str">
        <f>INDEX('Policy Characteristics'!E:E,MATCH(PolicyLevers!$C632,'Policy Characteristics'!$C:$C,0))</f>
        <v>indst efficiency standards</v>
      </c>
      <c r="L632" s="199">
        <f>INDEX('Policy Characteristics'!F:F,MATCH(PolicyLevers!$C632,'Policy Characteristics'!$C:$C,0))</f>
        <v>0</v>
      </c>
      <c r="M632" s="199">
        <f>INDEX('Policy Characteristics'!G:G,MATCH(PolicyLevers!$C632,'Policy Characteristics'!$C:$C,0))</f>
        <v>0.25</v>
      </c>
      <c r="N632" s="199">
        <f>INDEX('Policy Characteristics'!H:H,MATCH(PolicyLevers!$C632,'Policy Characteristics'!$C:$C,0))</f>
        <v>0.01</v>
      </c>
      <c r="O632" s="201" t="str">
        <f>INDEX('Policy Characteristics'!I:I,MATCH(PolicyLevers!$C632,'Policy Characteristics'!$C:$C,0))</f>
        <v>% reduction in energy use</v>
      </c>
      <c r="P632" s="201" t="str">
        <f>INDEX('Policy Characteristics'!J:J,MATCH(PolicyLevers!$C632,'Policy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2" s="201" t="str">
        <f>INDEX('Policy Characteristics'!K:K,MATCH(PolicyLevers!$C632,'Policy Characteristics'!$C:$C,0))</f>
        <v>industry-ag-main.html#eff-stds</v>
      </c>
      <c r="R632" s="201" t="str">
        <f>INDEX('Policy Characteristics'!L:L,MATCH(PolicyLevers!$C632,'Policy Characteristics'!$C:$C,0))</f>
        <v>industry-energy-efficiency-standards.html</v>
      </c>
      <c r="S632" s="221" t="str">
        <f>INDEX('Policy Characteristics'!M:M,MATCH(PolicyLevers!$C632,'Policy Characteristics'!$C:$C,0))</f>
        <v>U.S. DOE, 2016, Industrial Energy Efficiency Potential Analysis, https://energy.gov/sites/prod/files/2017/04/f34/energy-savings-by-state-industrial-methodology.pdf</v>
      </c>
      <c r="T632" s="201" t="str">
        <f>INDEX('Policy Characteristics'!N:N,MATCH(PolicyLevers!$C632,'Policy Characteristics'!$C:$C,0))</f>
        <v>U.S. DOE, 2016, Industrial Energy Efficiency Potential Analysis, https://energy.gov/sites/prod/files/2017/04/f34/energy-savings-by-state-industrial-methodology.pdf</v>
      </c>
      <c r="U632" s="183">
        <f>INDEX('Policy Characteristics'!O:O,MATCH(PolicyLevers!$C632,'Policy Characteristics'!$C:$C,0))</f>
        <v>0</v>
      </c>
    </row>
    <row r="633" spans="1:21" s="191" customFormat="1" x14ac:dyDescent="0.25">
      <c r="A633" s="352" t="str">
        <f>INDEX('Policy Characteristics'!A:A,MATCH(PolicyLevers!$C633,'Policy Characteristics'!$C:$C,0))</f>
        <v>Industry</v>
      </c>
      <c r="B633" s="356" t="str">
        <f>INDEX('Policy Characteristics'!B:B,MATCH(PolicyLevers!$C633,'Policy Characteristics'!$C:$C,0))</f>
        <v>Industry Energy Efficiency Standards</v>
      </c>
      <c r="C633" s="191" t="str">
        <f t="shared" si="33"/>
        <v>Percentage Improvement in Eqpt Efficiency Standards above BAU</v>
      </c>
      <c r="D633" s="193" t="s">
        <v>2079</v>
      </c>
      <c r="E633" s="186" t="s">
        <v>822</v>
      </c>
      <c r="F633" s="183" t="s">
        <v>2122</v>
      </c>
      <c r="G633" s="186" t="s">
        <v>823</v>
      </c>
      <c r="H633" s="43">
        <v>1187</v>
      </c>
      <c r="I633" s="358" t="s">
        <v>332</v>
      </c>
      <c r="J633" s="191" t="str">
        <f>INDEX('Policy Characteristics'!D:D,MATCH(PolicyLevers!$C633,'Policy Characteristics'!$C:$C,0))</f>
        <v>Industry Energy Efficiency Standards</v>
      </c>
      <c r="K633" s="199" t="str">
        <f>INDEX('Policy Characteristics'!E:E,MATCH(PolicyLevers!$C633,'Policy Characteristics'!$C:$C,0))</f>
        <v>indst efficiency standards</v>
      </c>
      <c r="L633" s="199">
        <f>INDEX('Policy Characteristics'!F:F,MATCH(PolicyLevers!$C633,'Policy Characteristics'!$C:$C,0))</f>
        <v>0</v>
      </c>
      <c r="M633" s="199">
        <f>INDEX('Policy Characteristics'!G:G,MATCH(PolicyLevers!$C633,'Policy Characteristics'!$C:$C,0))</f>
        <v>0.25</v>
      </c>
      <c r="N633" s="199">
        <f>INDEX('Policy Characteristics'!H:H,MATCH(PolicyLevers!$C633,'Policy Characteristics'!$C:$C,0))</f>
        <v>0.01</v>
      </c>
      <c r="O633" s="201" t="str">
        <f>INDEX('Policy Characteristics'!I:I,MATCH(PolicyLevers!$C633,'Policy Characteristics'!$C:$C,0))</f>
        <v>% reduction in energy use</v>
      </c>
      <c r="P633" s="201" t="str">
        <f>INDEX('Policy Characteristics'!J:J,MATCH(PolicyLevers!$C633,'Policy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3" s="201" t="str">
        <f>INDEX('Policy Characteristics'!K:K,MATCH(PolicyLevers!$C633,'Policy Characteristics'!$C:$C,0))</f>
        <v>industry-ag-main.html#eff-stds</v>
      </c>
      <c r="R633" s="201" t="str">
        <f>INDEX('Policy Characteristics'!L:L,MATCH(PolicyLevers!$C633,'Policy Characteristics'!$C:$C,0))</f>
        <v>industry-energy-efficiency-standards.html</v>
      </c>
      <c r="S633" s="221" t="str">
        <f>INDEX('Policy Characteristics'!M:M,MATCH(PolicyLevers!$C633,'Policy Characteristics'!$C:$C,0))</f>
        <v>U.S. DOE, 2016, Industrial Energy Efficiency Potential Analysis, https://energy.gov/sites/prod/files/2017/04/f34/energy-savings-by-state-industrial-methodology.pdf</v>
      </c>
      <c r="T633" s="201" t="str">
        <f>INDEX('Policy Characteristics'!N:N,MATCH(PolicyLevers!$C633,'Policy Characteristics'!$C:$C,0))</f>
        <v>U.S. DOE, 2016, Industrial Energy Efficiency Potential Analysis, https://energy.gov/sites/prod/files/2017/04/f34/energy-savings-by-state-industrial-methodology.pdf</v>
      </c>
      <c r="U633" s="183">
        <f>INDEX('Policy Characteristics'!O:O,MATCH(PolicyLevers!$C633,'Policy Characteristics'!$C:$C,0))</f>
        <v>0</v>
      </c>
    </row>
    <row r="634" spans="1:21" s="191" customFormat="1" x14ac:dyDescent="0.25">
      <c r="A634" s="352" t="str">
        <f>INDEX('Policy Characteristics'!A:A,MATCH(PolicyLevers!$C634,'Policy Characteristics'!$C:$C,0))</f>
        <v>Industry</v>
      </c>
      <c r="B634" s="356" t="str">
        <f>INDEX('Policy Characteristics'!B:B,MATCH(PolicyLevers!$C634,'Policy Characteristics'!$C:$C,0))</f>
        <v>Industry Energy Efficiency Standards</v>
      </c>
      <c r="C634" s="191" t="str">
        <f t="shared" si="33"/>
        <v>Percentage Improvement in Eqpt Efficiency Standards above BAU</v>
      </c>
      <c r="D634" s="193" t="s">
        <v>2077</v>
      </c>
      <c r="E634" s="186" t="s">
        <v>799</v>
      </c>
      <c r="F634" s="183" t="s">
        <v>2135</v>
      </c>
      <c r="G634" s="186" t="s">
        <v>800</v>
      </c>
      <c r="H634" s="43">
        <v>1188</v>
      </c>
      <c r="I634" s="358" t="s">
        <v>310</v>
      </c>
      <c r="J634" s="191" t="str">
        <f>INDEX('Policy Characteristics'!D:D,MATCH(PolicyLevers!$C634,'Policy Characteristics'!$C:$C,0))</f>
        <v>Industry Energy Efficiency Standards</v>
      </c>
      <c r="K634" s="199" t="str">
        <f>INDEX('Policy Characteristics'!E:E,MATCH(PolicyLevers!$C634,'Policy Characteristics'!$C:$C,0))</f>
        <v>indst efficiency standards</v>
      </c>
      <c r="L634" s="199">
        <f>INDEX('Policy Characteristics'!F:F,MATCH(PolicyLevers!$C634,'Policy Characteristics'!$C:$C,0))</f>
        <v>0</v>
      </c>
      <c r="M634" s="199">
        <f>INDEX('Policy Characteristics'!G:G,MATCH(PolicyLevers!$C634,'Policy Characteristics'!$C:$C,0))</f>
        <v>0.25</v>
      </c>
      <c r="N634" s="199">
        <f>INDEX('Policy Characteristics'!H:H,MATCH(PolicyLevers!$C634,'Policy Characteristics'!$C:$C,0))</f>
        <v>0.01</v>
      </c>
      <c r="O634" s="201" t="str">
        <f>INDEX('Policy Characteristics'!I:I,MATCH(PolicyLevers!$C634,'Policy Characteristics'!$C:$C,0))</f>
        <v>% reduction in energy use</v>
      </c>
      <c r="P634" s="201" t="str">
        <f>INDEX('Policy Characteristics'!J:J,MATCH(PolicyLevers!$C634,'Policy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4" s="201" t="str">
        <f>INDEX('Policy Characteristics'!K:K,MATCH(PolicyLevers!$C634,'Policy Characteristics'!$C:$C,0))</f>
        <v>industry-ag-main.html#eff-stds</v>
      </c>
      <c r="R634" s="201" t="str">
        <f>INDEX('Policy Characteristics'!L:L,MATCH(PolicyLevers!$C634,'Policy Characteristics'!$C:$C,0))</f>
        <v>industry-energy-efficiency-standards.html</v>
      </c>
      <c r="S634" s="221" t="str">
        <f>INDEX('Policy Characteristics'!M:M,MATCH(PolicyLevers!$C634,'Policy Characteristics'!$C:$C,0))</f>
        <v>U.S. DOE, 2016, Industrial Energy Efficiency Potential Analysis, https://energy.gov/sites/prod/files/2017/04/f34/energy-savings-by-state-industrial-methodology.pdf</v>
      </c>
      <c r="T634" s="201" t="str">
        <f>INDEX('Policy Characteristics'!N:N,MATCH(PolicyLevers!$C634,'Policy Characteristics'!$C:$C,0))</f>
        <v>U.S. DOE, 2016, Industrial Energy Efficiency Potential Analysis, https://energy.gov/sites/prod/files/2017/04/f34/energy-savings-by-state-industrial-methodology.pdf</v>
      </c>
      <c r="U634" s="183">
        <f>INDEX('Policy Characteristics'!O:O,MATCH(PolicyLevers!$C634,'Policy Characteristics'!$C:$C,0))</f>
        <v>0</v>
      </c>
    </row>
    <row r="635" spans="1:21" s="191" customFormat="1" x14ac:dyDescent="0.25">
      <c r="A635" s="352" t="str">
        <f>INDEX('Policy Characteristics'!A:A,MATCH(PolicyLevers!$C635,'Policy Characteristics'!$C:$C,0))</f>
        <v>Industry</v>
      </c>
      <c r="B635" s="356" t="str">
        <f>INDEX('Policy Characteristics'!B:B,MATCH(PolicyLevers!$C635,'Policy Characteristics'!$C:$C,0))</f>
        <v>Industry Energy Efficiency Standards</v>
      </c>
      <c r="C635" s="191" t="str">
        <f t="shared" si="33"/>
        <v>Percentage Improvement in Eqpt Efficiency Standards above BAU</v>
      </c>
      <c r="D635" s="193" t="s">
        <v>2077</v>
      </c>
      <c r="E635" s="186" t="s">
        <v>806</v>
      </c>
      <c r="F635" s="183" t="s">
        <v>2135</v>
      </c>
      <c r="G635" s="186" t="s">
        <v>807</v>
      </c>
      <c r="H635" s="43">
        <v>1189</v>
      </c>
      <c r="I635" s="358" t="s">
        <v>332</v>
      </c>
      <c r="J635" s="191" t="str">
        <f>INDEX('Policy Characteristics'!D:D,MATCH(PolicyLevers!$C635,'Policy Characteristics'!$C:$C,0))</f>
        <v>Industry Energy Efficiency Standards</v>
      </c>
      <c r="K635" s="199" t="str">
        <f>INDEX('Policy Characteristics'!E:E,MATCH(PolicyLevers!$C635,'Policy Characteristics'!$C:$C,0))</f>
        <v>indst efficiency standards</v>
      </c>
      <c r="L635" s="199">
        <f>INDEX('Policy Characteristics'!F:F,MATCH(PolicyLevers!$C635,'Policy Characteristics'!$C:$C,0))</f>
        <v>0</v>
      </c>
      <c r="M635" s="199">
        <f>INDEX('Policy Characteristics'!G:G,MATCH(PolicyLevers!$C635,'Policy Characteristics'!$C:$C,0))</f>
        <v>0.25</v>
      </c>
      <c r="N635" s="199">
        <f>INDEX('Policy Characteristics'!H:H,MATCH(PolicyLevers!$C635,'Policy Characteristics'!$C:$C,0))</f>
        <v>0.01</v>
      </c>
      <c r="O635" s="201" t="str">
        <f>INDEX('Policy Characteristics'!I:I,MATCH(PolicyLevers!$C635,'Policy Characteristics'!$C:$C,0))</f>
        <v>% reduction in energy use</v>
      </c>
      <c r="P635" s="201" t="str">
        <f>INDEX('Policy Characteristics'!J:J,MATCH(PolicyLevers!$C635,'Policy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5" s="201" t="str">
        <f>INDEX('Policy Characteristics'!K:K,MATCH(PolicyLevers!$C635,'Policy Characteristics'!$C:$C,0))</f>
        <v>industry-ag-main.html#eff-stds</v>
      </c>
      <c r="R635" s="201" t="str">
        <f>INDEX('Policy Characteristics'!L:L,MATCH(PolicyLevers!$C635,'Policy Characteristics'!$C:$C,0))</f>
        <v>industry-energy-efficiency-standards.html</v>
      </c>
      <c r="S635" s="221" t="str">
        <f>INDEX('Policy Characteristics'!M:M,MATCH(PolicyLevers!$C635,'Policy Characteristics'!$C:$C,0))</f>
        <v>U.S. DOE, 2016, Industrial Energy Efficiency Potential Analysis, https://energy.gov/sites/prod/files/2017/04/f34/energy-savings-by-state-industrial-methodology.pdf</v>
      </c>
      <c r="T635" s="201" t="str">
        <f>INDEX('Policy Characteristics'!N:N,MATCH(PolicyLevers!$C635,'Policy Characteristics'!$C:$C,0))</f>
        <v>U.S. DOE, 2016, Industrial Energy Efficiency Potential Analysis, https://energy.gov/sites/prod/files/2017/04/f34/energy-savings-by-state-industrial-methodology.pdf</v>
      </c>
      <c r="U635" s="183">
        <f>INDEX('Policy Characteristics'!O:O,MATCH(PolicyLevers!$C635,'Policy Characteristics'!$C:$C,0))</f>
        <v>0</v>
      </c>
    </row>
    <row r="636" spans="1:21" s="191" customFormat="1" x14ac:dyDescent="0.25">
      <c r="A636" s="352" t="str">
        <f>INDEX('Policy Characteristics'!A:A,MATCH(PolicyLevers!$C636,'Policy Characteristics'!$C:$C,0))</f>
        <v>Industry</v>
      </c>
      <c r="B636" s="356" t="str">
        <f>INDEX('Policy Characteristics'!B:B,MATCH(PolicyLevers!$C636,'Policy Characteristics'!$C:$C,0))</f>
        <v>Industry Energy Efficiency Standards</v>
      </c>
      <c r="C636" s="191" t="str">
        <f t="shared" si="33"/>
        <v>Percentage Improvement in Eqpt Efficiency Standards above BAU</v>
      </c>
      <c r="D636" s="193" t="s">
        <v>2077</v>
      </c>
      <c r="E636" s="186" t="s">
        <v>808</v>
      </c>
      <c r="F636" s="183" t="s">
        <v>2135</v>
      </c>
      <c r="G636" s="186" t="s">
        <v>809</v>
      </c>
      <c r="H636" s="43">
        <v>1190</v>
      </c>
      <c r="I636" s="358" t="s">
        <v>332</v>
      </c>
      <c r="J636" s="191" t="str">
        <f>INDEX('Policy Characteristics'!D:D,MATCH(PolicyLevers!$C636,'Policy Characteristics'!$C:$C,0))</f>
        <v>Industry Energy Efficiency Standards</v>
      </c>
      <c r="K636" s="199" t="str">
        <f>INDEX('Policy Characteristics'!E:E,MATCH(PolicyLevers!$C636,'Policy Characteristics'!$C:$C,0))</f>
        <v>indst efficiency standards</v>
      </c>
      <c r="L636" s="199">
        <f>INDEX('Policy Characteristics'!F:F,MATCH(PolicyLevers!$C636,'Policy Characteristics'!$C:$C,0))</f>
        <v>0</v>
      </c>
      <c r="M636" s="199">
        <f>INDEX('Policy Characteristics'!G:G,MATCH(PolicyLevers!$C636,'Policy Characteristics'!$C:$C,0))</f>
        <v>0.25</v>
      </c>
      <c r="N636" s="199">
        <f>INDEX('Policy Characteristics'!H:H,MATCH(PolicyLevers!$C636,'Policy Characteristics'!$C:$C,0))</f>
        <v>0.01</v>
      </c>
      <c r="O636" s="201" t="str">
        <f>INDEX('Policy Characteristics'!I:I,MATCH(PolicyLevers!$C636,'Policy Characteristics'!$C:$C,0))</f>
        <v>% reduction in energy use</v>
      </c>
      <c r="P636" s="201" t="str">
        <f>INDEX('Policy Characteristics'!J:J,MATCH(PolicyLevers!$C636,'Policy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6" s="201" t="str">
        <f>INDEX('Policy Characteristics'!K:K,MATCH(PolicyLevers!$C636,'Policy Characteristics'!$C:$C,0))</f>
        <v>industry-ag-main.html#eff-stds</v>
      </c>
      <c r="R636" s="201" t="str">
        <f>INDEX('Policy Characteristics'!L:L,MATCH(PolicyLevers!$C636,'Policy Characteristics'!$C:$C,0))</f>
        <v>industry-energy-efficiency-standards.html</v>
      </c>
      <c r="S636" s="221" t="str">
        <f>INDEX('Policy Characteristics'!M:M,MATCH(PolicyLevers!$C636,'Policy Characteristics'!$C:$C,0))</f>
        <v>U.S. DOE, 2016, Industrial Energy Efficiency Potential Analysis, https://energy.gov/sites/prod/files/2017/04/f34/energy-savings-by-state-industrial-methodology.pdf</v>
      </c>
      <c r="T636" s="201" t="str">
        <f>INDEX('Policy Characteristics'!N:N,MATCH(PolicyLevers!$C636,'Policy Characteristics'!$C:$C,0))</f>
        <v>U.S. DOE, 2016, Industrial Energy Efficiency Potential Analysis, https://energy.gov/sites/prod/files/2017/04/f34/energy-savings-by-state-industrial-methodology.pdf</v>
      </c>
      <c r="U636" s="183">
        <f>INDEX('Policy Characteristics'!O:O,MATCH(PolicyLevers!$C636,'Policy Characteristics'!$C:$C,0))</f>
        <v>0</v>
      </c>
    </row>
    <row r="637" spans="1:21" s="191" customFormat="1" x14ac:dyDescent="0.25">
      <c r="A637" s="352" t="str">
        <f>INDEX('Policy Characteristics'!A:A,MATCH(PolicyLevers!$C637,'Policy Characteristics'!$C:$C,0))</f>
        <v>Industry</v>
      </c>
      <c r="B637" s="356" t="str">
        <f>INDEX('Policy Characteristics'!B:B,MATCH(PolicyLevers!$C637,'Policy Characteristics'!$C:$C,0))</f>
        <v>Industry Energy Efficiency Standards</v>
      </c>
      <c r="C637" s="191" t="str">
        <f t="shared" si="33"/>
        <v>Percentage Improvement in Eqpt Efficiency Standards above BAU</v>
      </c>
      <c r="D637" s="193" t="s">
        <v>2077</v>
      </c>
      <c r="E637" s="186" t="s">
        <v>810</v>
      </c>
      <c r="F637" s="183" t="s">
        <v>2135</v>
      </c>
      <c r="G637" s="186" t="s">
        <v>811</v>
      </c>
      <c r="H637" s="43">
        <v>1191</v>
      </c>
      <c r="I637" s="358" t="s">
        <v>332</v>
      </c>
      <c r="J637" s="191" t="str">
        <f>INDEX('Policy Characteristics'!D:D,MATCH(PolicyLevers!$C637,'Policy Characteristics'!$C:$C,0))</f>
        <v>Industry Energy Efficiency Standards</v>
      </c>
      <c r="K637" s="199" t="str">
        <f>INDEX('Policy Characteristics'!E:E,MATCH(PolicyLevers!$C637,'Policy Characteristics'!$C:$C,0))</f>
        <v>indst efficiency standards</v>
      </c>
      <c r="L637" s="199">
        <f>INDEX('Policy Characteristics'!F:F,MATCH(PolicyLevers!$C637,'Policy Characteristics'!$C:$C,0))</f>
        <v>0</v>
      </c>
      <c r="M637" s="199">
        <f>INDEX('Policy Characteristics'!G:G,MATCH(PolicyLevers!$C637,'Policy Characteristics'!$C:$C,0))</f>
        <v>0.25</v>
      </c>
      <c r="N637" s="199">
        <f>INDEX('Policy Characteristics'!H:H,MATCH(PolicyLevers!$C637,'Policy Characteristics'!$C:$C,0))</f>
        <v>0.01</v>
      </c>
      <c r="O637" s="201" t="str">
        <f>INDEX('Policy Characteristics'!I:I,MATCH(PolicyLevers!$C637,'Policy Characteristics'!$C:$C,0))</f>
        <v>% reduction in energy use</v>
      </c>
      <c r="P637" s="201" t="str">
        <f>INDEX('Policy Characteristics'!J:J,MATCH(PolicyLevers!$C637,'Policy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7" s="201" t="str">
        <f>INDEX('Policy Characteristics'!K:K,MATCH(PolicyLevers!$C637,'Policy Characteristics'!$C:$C,0))</f>
        <v>industry-ag-main.html#eff-stds</v>
      </c>
      <c r="R637" s="201" t="str">
        <f>INDEX('Policy Characteristics'!L:L,MATCH(PolicyLevers!$C637,'Policy Characteristics'!$C:$C,0))</f>
        <v>industry-energy-efficiency-standards.html</v>
      </c>
      <c r="S637" s="221" t="str">
        <f>INDEX('Policy Characteristics'!M:M,MATCH(PolicyLevers!$C637,'Policy Characteristics'!$C:$C,0))</f>
        <v>U.S. DOE, 2016, Industrial Energy Efficiency Potential Analysis, https://energy.gov/sites/prod/files/2017/04/f34/energy-savings-by-state-industrial-methodology.pdf</v>
      </c>
      <c r="T637" s="201" t="str">
        <f>INDEX('Policy Characteristics'!N:N,MATCH(PolicyLevers!$C637,'Policy Characteristics'!$C:$C,0))</f>
        <v>U.S. DOE, 2016, Industrial Energy Efficiency Potential Analysis, https://energy.gov/sites/prod/files/2017/04/f34/energy-savings-by-state-industrial-methodology.pdf</v>
      </c>
      <c r="U637" s="183">
        <f>INDEX('Policy Characteristics'!O:O,MATCH(PolicyLevers!$C637,'Policy Characteristics'!$C:$C,0))</f>
        <v>0</v>
      </c>
    </row>
    <row r="638" spans="1:21" s="191" customFormat="1" x14ac:dyDescent="0.25">
      <c r="A638" s="352" t="str">
        <f>INDEX('Policy Characteristics'!A:A,MATCH(PolicyLevers!$C638,'Policy Characteristics'!$C:$C,0))</f>
        <v>Industry</v>
      </c>
      <c r="B638" s="356" t="str">
        <f>INDEX('Policy Characteristics'!B:B,MATCH(PolicyLevers!$C638,'Policy Characteristics'!$C:$C,0))</f>
        <v>Industry Energy Efficiency Standards</v>
      </c>
      <c r="C638" s="191" t="str">
        <f t="shared" si="33"/>
        <v>Percentage Improvement in Eqpt Efficiency Standards above BAU</v>
      </c>
      <c r="D638" s="193" t="s">
        <v>2077</v>
      </c>
      <c r="E638" s="186" t="s">
        <v>812</v>
      </c>
      <c r="F638" s="183" t="s">
        <v>2135</v>
      </c>
      <c r="G638" s="186" t="s">
        <v>813</v>
      </c>
      <c r="H638" s="43">
        <v>1192</v>
      </c>
      <c r="I638" s="358" t="s">
        <v>332</v>
      </c>
      <c r="J638" s="191" t="str">
        <f>INDEX('Policy Characteristics'!D:D,MATCH(PolicyLevers!$C638,'Policy Characteristics'!$C:$C,0))</f>
        <v>Industry Energy Efficiency Standards</v>
      </c>
      <c r="K638" s="199" t="str">
        <f>INDEX('Policy Characteristics'!E:E,MATCH(PolicyLevers!$C638,'Policy Characteristics'!$C:$C,0))</f>
        <v>indst efficiency standards</v>
      </c>
      <c r="L638" s="199">
        <f>INDEX('Policy Characteristics'!F:F,MATCH(PolicyLevers!$C638,'Policy Characteristics'!$C:$C,0))</f>
        <v>0</v>
      </c>
      <c r="M638" s="199">
        <f>INDEX('Policy Characteristics'!G:G,MATCH(PolicyLevers!$C638,'Policy Characteristics'!$C:$C,0))</f>
        <v>0.25</v>
      </c>
      <c r="N638" s="199">
        <f>INDEX('Policy Characteristics'!H:H,MATCH(PolicyLevers!$C638,'Policy Characteristics'!$C:$C,0))</f>
        <v>0.01</v>
      </c>
      <c r="O638" s="201" t="str">
        <f>INDEX('Policy Characteristics'!I:I,MATCH(PolicyLevers!$C638,'Policy Characteristics'!$C:$C,0))</f>
        <v>% reduction in energy use</v>
      </c>
      <c r="P638" s="201" t="str">
        <f>INDEX('Policy Characteristics'!J:J,MATCH(PolicyLevers!$C638,'Policy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8" s="201" t="str">
        <f>INDEX('Policy Characteristics'!K:K,MATCH(PolicyLevers!$C638,'Policy Characteristics'!$C:$C,0))</f>
        <v>industry-ag-main.html#eff-stds</v>
      </c>
      <c r="R638" s="201" t="str">
        <f>INDEX('Policy Characteristics'!L:L,MATCH(PolicyLevers!$C638,'Policy Characteristics'!$C:$C,0))</f>
        <v>industry-energy-efficiency-standards.html</v>
      </c>
      <c r="S638" s="221" t="str">
        <f>INDEX('Policy Characteristics'!M:M,MATCH(PolicyLevers!$C638,'Policy Characteristics'!$C:$C,0))</f>
        <v>U.S. DOE, 2016, Industrial Energy Efficiency Potential Analysis, https://energy.gov/sites/prod/files/2017/04/f34/energy-savings-by-state-industrial-methodology.pdf</v>
      </c>
      <c r="T638" s="201" t="str">
        <f>INDEX('Policy Characteristics'!N:N,MATCH(PolicyLevers!$C638,'Policy Characteristics'!$C:$C,0))</f>
        <v>U.S. DOE, 2016, Industrial Energy Efficiency Potential Analysis, https://energy.gov/sites/prod/files/2017/04/f34/energy-savings-by-state-industrial-methodology.pdf</v>
      </c>
      <c r="U638" s="183">
        <f>INDEX('Policy Characteristics'!O:O,MATCH(PolicyLevers!$C638,'Policy Characteristics'!$C:$C,0))</f>
        <v>0</v>
      </c>
    </row>
    <row r="639" spans="1:21" s="191" customFormat="1" x14ac:dyDescent="0.25">
      <c r="A639" s="352" t="str">
        <f>INDEX('Policy Characteristics'!A:A,MATCH(PolicyLevers!$C639,'Policy Characteristics'!$C:$C,0))</f>
        <v>Industry</v>
      </c>
      <c r="B639" s="356" t="str">
        <f>INDEX('Policy Characteristics'!B:B,MATCH(PolicyLevers!$C639,'Policy Characteristics'!$C:$C,0))</f>
        <v>Industry Energy Efficiency Standards</v>
      </c>
      <c r="C639" s="191" t="str">
        <f t="shared" si="33"/>
        <v>Percentage Improvement in Eqpt Efficiency Standards above BAU</v>
      </c>
      <c r="D639" s="193" t="s">
        <v>2077</v>
      </c>
      <c r="E639" s="186" t="s">
        <v>814</v>
      </c>
      <c r="F639" s="183" t="s">
        <v>2135</v>
      </c>
      <c r="G639" s="186" t="s">
        <v>815</v>
      </c>
      <c r="H639" s="43">
        <v>1193</v>
      </c>
      <c r="I639" s="358" t="s">
        <v>332</v>
      </c>
      <c r="J639" s="191" t="str">
        <f>INDEX('Policy Characteristics'!D:D,MATCH(PolicyLevers!$C639,'Policy Characteristics'!$C:$C,0))</f>
        <v>Industry Energy Efficiency Standards</v>
      </c>
      <c r="K639" s="199" t="str">
        <f>INDEX('Policy Characteristics'!E:E,MATCH(PolicyLevers!$C639,'Policy Characteristics'!$C:$C,0))</f>
        <v>indst efficiency standards</v>
      </c>
      <c r="L639" s="199">
        <f>INDEX('Policy Characteristics'!F:F,MATCH(PolicyLevers!$C639,'Policy Characteristics'!$C:$C,0))</f>
        <v>0</v>
      </c>
      <c r="M639" s="199">
        <f>INDEX('Policy Characteristics'!G:G,MATCH(PolicyLevers!$C639,'Policy Characteristics'!$C:$C,0))</f>
        <v>0.25</v>
      </c>
      <c r="N639" s="199">
        <f>INDEX('Policy Characteristics'!H:H,MATCH(PolicyLevers!$C639,'Policy Characteristics'!$C:$C,0))</f>
        <v>0.01</v>
      </c>
      <c r="O639" s="201" t="str">
        <f>INDEX('Policy Characteristics'!I:I,MATCH(PolicyLevers!$C639,'Policy Characteristics'!$C:$C,0))</f>
        <v>% reduction in energy use</v>
      </c>
      <c r="P639" s="201" t="str">
        <f>INDEX('Policy Characteristics'!J:J,MATCH(PolicyLevers!$C639,'Policy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9" s="201" t="str">
        <f>INDEX('Policy Characteristics'!K:K,MATCH(PolicyLevers!$C639,'Policy Characteristics'!$C:$C,0))</f>
        <v>industry-ag-main.html#eff-stds</v>
      </c>
      <c r="R639" s="201" t="str">
        <f>INDEX('Policy Characteristics'!L:L,MATCH(PolicyLevers!$C639,'Policy Characteristics'!$C:$C,0))</f>
        <v>industry-energy-efficiency-standards.html</v>
      </c>
      <c r="S639" s="221" t="str">
        <f>INDEX('Policy Characteristics'!M:M,MATCH(PolicyLevers!$C639,'Policy Characteristics'!$C:$C,0))</f>
        <v>U.S. DOE, 2016, Industrial Energy Efficiency Potential Analysis, https://energy.gov/sites/prod/files/2017/04/f34/energy-savings-by-state-industrial-methodology.pdf</v>
      </c>
      <c r="T639" s="201" t="str">
        <f>INDEX('Policy Characteristics'!N:N,MATCH(PolicyLevers!$C639,'Policy Characteristics'!$C:$C,0))</f>
        <v>U.S. DOE, 2016, Industrial Energy Efficiency Potential Analysis, https://energy.gov/sites/prod/files/2017/04/f34/energy-savings-by-state-industrial-methodology.pdf</v>
      </c>
      <c r="U639" s="183">
        <f>INDEX('Policy Characteristics'!O:O,MATCH(PolicyLevers!$C639,'Policy Characteristics'!$C:$C,0))</f>
        <v>0</v>
      </c>
    </row>
    <row r="640" spans="1:21" s="191" customFormat="1" x14ac:dyDescent="0.25">
      <c r="A640" s="352" t="str">
        <f>INDEX('Policy Characteristics'!A:A,MATCH(PolicyLevers!$C640,'Policy Characteristics'!$C:$C,0))</f>
        <v>Industry</v>
      </c>
      <c r="B640" s="356" t="str">
        <f>INDEX('Policy Characteristics'!B:B,MATCH(PolicyLevers!$C640,'Policy Characteristics'!$C:$C,0))</f>
        <v>Industry Energy Efficiency Standards</v>
      </c>
      <c r="C640" s="191" t="str">
        <f t="shared" si="33"/>
        <v>Percentage Improvement in Eqpt Efficiency Standards above BAU</v>
      </c>
      <c r="D640" s="193" t="s">
        <v>2077</v>
      </c>
      <c r="E640" s="186" t="s">
        <v>816</v>
      </c>
      <c r="F640" s="183" t="s">
        <v>2135</v>
      </c>
      <c r="G640" s="186" t="s">
        <v>817</v>
      </c>
      <c r="H640" s="43">
        <v>1194</v>
      </c>
      <c r="I640" s="358" t="s">
        <v>332</v>
      </c>
      <c r="J640" s="191" t="str">
        <f>INDEX('Policy Characteristics'!D:D,MATCH(PolicyLevers!$C640,'Policy Characteristics'!$C:$C,0))</f>
        <v>Industry Energy Efficiency Standards</v>
      </c>
      <c r="K640" s="199" t="str">
        <f>INDEX('Policy Characteristics'!E:E,MATCH(PolicyLevers!$C640,'Policy Characteristics'!$C:$C,0))</f>
        <v>indst efficiency standards</v>
      </c>
      <c r="L640" s="199">
        <f>INDEX('Policy Characteristics'!F:F,MATCH(PolicyLevers!$C640,'Policy Characteristics'!$C:$C,0))</f>
        <v>0</v>
      </c>
      <c r="M640" s="199">
        <f>INDEX('Policy Characteristics'!G:G,MATCH(PolicyLevers!$C640,'Policy Characteristics'!$C:$C,0))</f>
        <v>0.25</v>
      </c>
      <c r="N640" s="199">
        <f>INDEX('Policy Characteristics'!H:H,MATCH(PolicyLevers!$C640,'Policy Characteristics'!$C:$C,0))</f>
        <v>0.01</v>
      </c>
      <c r="O640" s="201" t="str">
        <f>INDEX('Policy Characteristics'!I:I,MATCH(PolicyLevers!$C640,'Policy Characteristics'!$C:$C,0))</f>
        <v>% reduction in energy use</v>
      </c>
      <c r="P640" s="201" t="str">
        <f>INDEX('Policy Characteristics'!J:J,MATCH(PolicyLevers!$C640,'Policy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0" s="201" t="str">
        <f>INDEX('Policy Characteristics'!K:K,MATCH(PolicyLevers!$C640,'Policy Characteristics'!$C:$C,0))</f>
        <v>industry-ag-main.html#eff-stds</v>
      </c>
      <c r="R640" s="201" t="str">
        <f>INDEX('Policy Characteristics'!L:L,MATCH(PolicyLevers!$C640,'Policy Characteristics'!$C:$C,0))</f>
        <v>industry-energy-efficiency-standards.html</v>
      </c>
      <c r="S640" s="221" t="str">
        <f>INDEX('Policy Characteristics'!M:M,MATCH(PolicyLevers!$C640,'Policy Characteristics'!$C:$C,0))</f>
        <v>U.S. DOE, 2016, Industrial Energy Efficiency Potential Analysis, https://energy.gov/sites/prod/files/2017/04/f34/energy-savings-by-state-industrial-methodology.pdf</v>
      </c>
      <c r="T640" s="201" t="str">
        <f>INDEX('Policy Characteristics'!N:N,MATCH(PolicyLevers!$C640,'Policy Characteristics'!$C:$C,0))</f>
        <v>U.S. DOE, 2016, Industrial Energy Efficiency Potential Analysis, https://energy.gov/sites/prod/files/2017/04/f34/energy-savings-by-state-industrial-methodology.pdf</v>
      </c>
      <c r="U640" s="183">
        <f>INDEX('Policy Characteristics'!O:O,MATCH(PolicyLevers!$C640,'Policy Characteristics'!$C:$C,0))</f>
        <v>0</v>
      </c>
    </row>
    <row r="641" spans="1:21" s="191" customFormat="1" x14ac:dyDescent="0.25">
      <c r="A641" s="352" t="str">
        <f>INDEX('Policy Characteristics'!A:A,MATCH(PolicyLevers!$C641,'Policy Characteristics'!$C:$C,0))</f>
        <v>Industry</v>
      </c>
      <c r="B641" s="356" t="str">
        <f>INDEX('Policy Characteristics'!B:B,MATCH(PolicyLevers!$C641,'Policy Characteristics'!$C:$C,0))</f>
        <v>Industry Energy Efficiency Standards</v>
      </c>
      <c r="C641" s="191" t="str">
        <f t="shared" si="33"/>
        <v>Percentage Improvement in Eqpt Efficiency Standards above BAU</v>
      </c>
      <c r="D641" s="193" t="s">
        <v>2077</v>
      </c>
      <c r="E641" s="186" t="s">
        <v>818</v>
      </c>
      <c r="F641" s="183" t="s">
        <v>2135</v>
      </c>
      <c r="G641" s="186" t="s">
        <v>819</v>
      </c>
      <c r="H641" s="43">
        <v>1195</v>
      </c>
      <c r="I641" s="358" t="s">
        <v>332</v>
      </c>
      <c r="J641" s="191" t="str">
        <f>INDEX('Policy Characteristics'!D:D,MATCH(PolicyLevers!$C641,'Policy Characteristics'!$C:$C,0))</f>
        <v>Industry Energy Efficiency Standards</v>
      </c>
      <c r="K641" s="199" t="str">
        <f>INDEX('Policy Characteristics'!E:E,MATCH(PolicyLevers!$C641,'Policy Characteristics'!$C:$C,0))</f>
        <v>indst efficiency standards</v>
      </c>
      <c r="L641" s="199">
        <f>INDEX('Policy Characteristics'!F:F,MATCH(PolicyLevers!$C641,'Policy Characteristics'!$C:$C,0))</f>
        <v>0</v>
      </c>
      <c r="M641" s="199">
        <f>INDEX('Policy Characteristics'!G:G,MATCH(PolicyLevers!$C641,'Policy Characteristics'!$C:$C,0))</f>
        <v>0.25</v>
      </c>
      <c r="N641" s="199">
        <f>INDEX('Policy Characteristics'!H:H,MATCH(PolicyLevers!$C641,'Policy Characteristics'!$C:$C,0))</f>
        <v>0.01</v>
      </c>
      <c r="O641" s="201" t="str">
        <f>INDEX('Policy Characteristics'!I:I,MATCH(PolicyLevers!$C641,'Policy Characteristics'!$C:$C,0))</f>
        <v>% reduction in energy use</v>
      </c>
      <c r="P641" s="201" t="str">
        <f>INDEX('Policy Characteristics'!J:J,MATCH(PolicyLevers!$C641,'Policy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1" s="201" t="str">
        <f>INDEX('Policy Characteristics'!K:K,MATCH(PolicyLevers!$C641,'Policy Characteristics'!$C:$C,0))</f>
        <v>industry-ag-main.html#eff-stds</v>
      </c>
      <c r="R641" s="201" t="str">
        <f>INDEX('Policy Characteristics'!L:L,MATCH(PolicyLevers!$C641,'Policy Characteristics'!$C:$C,0))</f>
        <v>industry-energy-efficiency-standards.html</v>
      </c>
      <c r="S641" s="221" t="str">
        <f>INDEX('Policy Characteristics'!M:M,MATCH(PolicyLevers!$C641,'Policy Characteristics'!$C:$C,0))</f>
        <v>U.S. DOE, 2016, Industrial Energy Efficiency Potential Analysis, https://energy.gov/sites/prod/files/2017/04/f34/energy-savings-by-state-industrial-methodology.pdf</v>
      </c>
      <c r="T641" s="201" t="str">
        <f>INDEX('Policy Characteristics'!N:N,MATCH(PolicyLevers!$C641,'Policy Characteristics'!$C:$C,0))</f>
        <v>U.S. DOE, 2016, Industrial Energy Efficiency Potential Analysis, https://energy.gov/sites/prod/files/2017/04/f34/energy-savings-by-state-industrial-methodology.pdf</v>
      </c>
      <c r="U641" s="183">
        <f>INDEX('Policy Characteristics'!O:O,MATCH(PolicyLevers!$C641,'Policy Characteristics'!$C:$C,0))</f>
        <v>0</v>
      </c>
    </row>
    <row r="642" spans="1:21" s="191" customFormat="1" x14ac:dyDescent="0.25">
      <c r="A642" s="352" t="str">
        <f>INDEX('Policy Characteristics'!A:A,MATCH(PolicyLevers!$C642,'Policy Characteristics'!$C:$C,0))</f>
        <v>Industry</v>
      </c>
      <c r="B642" s="356" t="str">
        <f>INDEX('Policy Characteristics'!B:B,MATCH(PolicyLevers!$C642,'Policy Characteristics'!$C:$C,0))</f>
        <v>Industry Energy Efficiency Standards</v>
      </c>
      <c r="C642" s="191" t="str">
        <f t="shared" si="33"/>
        <v>Percentage Improvement in Eqpt Efficiency Standards above BAU</v>
      </c>
      <c r="D642" s="193" t="s">
        <v>2077</v>
      </c>
      <c r="E642" s="186" t="s">
        <v>820</v>
      </c>
      <c r="F642" s="183" t="s">
        <v>2135</v>
      </c>
      <c r="G642" s="186" t="s">
        <v>821</v>
      </c>
      <c r="H642" s="43">
        <v>1196</v>
      </c>
      <c r="I642" s="358" t="s">
        <v>332</v>
      </c>
      <c r="J642" s="191" t="str">
        <f>INDEX('Policy Characteristics'!D:D,MATCH(PolicyLevers!$C642,'Policy Characteristics'!$C:$C,0))</f>
        <v>Industry Energy Efficiency Standards</v>
      </c>
      <c r="K642" s="199" t="str">
        <f>INDEX('Policy Characteristics'!E:E,MATCH(PolicyLevers!$C642,'Policy Characteristics'!$C:$C,0))</f>
        <v>indst efficiency standards</v>
      </c>
      <c r="L642" s="199">
        <f>INDEX('Policy Characteristics'!F:F,MATCH(PolicyLevers!$C642,'Policy Characteristics'!$C:$C,0))</f>
        <v>0</v>
      </c>
      <c r="M642" s="199">
        <f>INDEX('Policy Characteristics'!G:G,MATCH(PolicyLevers!$C642,'Policy Characteristics'!$C:$C,0))</f>
        <v>0.25</v>
      </c>
      <c r="N642" s="199">
        <f>INDEX('Policy Characteristics'!H:H,MATCH(PolicyLevers!$C642,'Policy Characteristics'!$C:$C,0))</f>
        <v>0.01</v>
      </c>
      <c r="O642" s="201" t="str">
        <f>INDEX('Policy Characteristics'!I:I,MATCH(PolicyLevers!$C642,'Policy Characteristics'!$C:$C,0))</f>
        <v>% reduction in energy use</v>
      </c>
      <c r="P642" s="201" t="str">
        <f>INDEX('Policy Characteristics'!J:J,MATCH(PolicyLevers!$C642,'Policy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2" s="201" t="str">
        <f>INDEX('Policy Characteristics'!K:K,MATCH(PolicyLevers!$C642,'Policy Characteristics'!$C:$C,0))</f>
        <v>industry-ag-main.html#eff-stds</v>
      </c>
      <c r="R642" s="201" t="str">
        <f>INDEX('Policy Characteristics'!L:L,MATCH(PolicyLevers!$C642,'Policy Characteristics'!$C:$C,0))</f>
        <v>industry-energy-efficiency-standards.html</v>
      </c>
      <c r="S642" s="221" t="str">
        <f>INDEX('Policy Characteristics'!M:M,MATCH(PolicyLevers!$C642,'Policy Characteristics'!$C:$C,0))</f>
        <v>U.S. DOE, 2016, Industrial Energy Efficiency Potential Analysis, https://energy.gov/sites/prod/files/2017/04/f34/energy-savings-by-state-industrial-methodology.pdf</v>
      </c>
      <c r="T642" s="201" t="str">
        <f>INDEX('Policy Characteristics'!N:N,MATCH(PolicyLevers!$C642,'Policy Characteristics'!$C:$C,0))</f>
        <v>U.S. DOE, 2016, Industrial Energy Efficiency Potential Analysis, https://energy.gov/sites/prod/files/2017/04/f34/energy-savings-by-state-industrial-methodology.pdf</v>
      </c>
      <c r="U642" s="183">
        <f>INDEX('Policy Characteristics'!O:O,MATCH(PolicyLevers!$C642,'Policy Characteristics'!$C:$C,0))</f>
        <v>0</v>
      </c>
    </row>
    <row r="643" spans="1:21" s="191" customFormat="1" x14ac:dyDescent="0.25">
      <c r="A643" s="352" t="str">
        <f>INDEX('Policy Characteristics'!A:A,MATCH(PolicyLevers!$C643,'Policy Characteristics'!$C:$C,0))</f>
        <v>Industry</v>
      </c>
      <c r="B643" s="356" t="str">
        <f>INDEX('Policy Characteristics'!B:B,MATCH(PolicyLevers!$C643,'Policy Characteristics'!$C:$C,0))</f>
        <v>Industry Energy Efficiency Standards</v>
      </c>
      <c r="C643" s="191" t="str">
        <f t="shared" si="33"/>
        <v>Percentage Improvement in Eqpt Efficiency Standards above BAU</v>
      </c>
      <c r="D643" s="193" t="s">
        <v>2077</v>
      </c>
      <c r="E643" s="186" t="s">
        <v>822</v>
      </c>
      <c r="F643" s="183" t="s">
        <v>2135</v>
      </c>
      <c r="G643" s="186" t="s">
        <v>823</v>
      </c>
      <c r="H643" s="43">
        <v>1197</v>
      </c>
      <c r="I643" s="358" t="s">
        <v>332</v>
      </c>
      <c r="J643" s="191" t="str">
        <f>INDEX('Policy Characteristics'!D:D,MATCH(PolicyLevers!$C643,'Policy Characteristics'!$C:$C,0))</f>
        <v>Industry Energy Efficiency Standards</v>
      </c>
      <c r="K643" s="199" t="str">
        <f>INDEX('Policy Characteristics'!E:E,MATCH(PolicyLevers!$C643,'Policy Characteristics'!$C:$C,0))</f>
        <v>indst efficiency standards</v>
      </c>
      <c r="L643" s="199">
        <f>INDEX('Policy Characteristics'!F:F,MATCH(PolicyLevers!$C643,'Policy Characteristics'!$C:$C,0))</f>
        <v>0</v>
      </c>
      <c r="M643" s="199">
        <f>INDEX('Policy Characteristics'!G:G,MATCH(PolicyLevers!$C643,'Policy Characteristics'!$C:$C,0))</f>
        <v>0.25</v>
      </c>
      <c r="N643" s="199">
        <f>INDEX('Policy Characteristics'!H:H,MATCH(PolicyLevers!$C643,'Policy Characteristics'!$C:$C,0))</f>
        <v>0.01</v>
      </c>
      <c r="O643" s="201" t="str">
        <f>INDEX('Policy Characteristics'!I:I,MATCH(PolicyLevers!$C643,'Policy Characteristics'!$C:$C,0))</f>
        <v>% reduction in energy use</v>
      </c>
      <c r="P643" s="201" t="str">
        <f>INDEX('Policy Characteristics'!J:J,MATCH(PolicyLevers!$C643,'Policy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3" s="201" t="str">
        <f>INDEX('Policy Characteristics'!K:K,MATCH(PolicyLevers!$C643,'Policy Characteristics'!$C:$C,0))</f>
        <v>industry-ag-main.html#eff-stds</v>
      </c>
      <c r="R643" s="201" t="str">
        <f>INDEX('Policy Characteristics'!L:L,MATCH(PolicyLevers!$C643,'Policy Characteristics'!$C:$C,0))</f>
        <v>industry-energy-efficiency-standards.html</v>
      </c>
      <c r="S643" s="221" t="str">
        <f>INDEX('Policy Characteristics'!M:M,MATCH(PolicyLevers!$C643,'Policy Characteristics'!$C:$C,0))</f>
        <v>U.S. DOE, 2016, Industrial Energy Efficiency Potential Analysis, https://energy.gov/sites/prod/files/2017/04/f34/energy-savings-by-state-industrial-methodology.pdf</v>
      </c>
      <c r="T643" s="201" t="str">
        <f>INDEX('Policy Characteristics'!N:N,MATCH(PolicyLevers!$C643,'Policy Characteristics'!$C:$C,0))</f>
        <v>U.S. DOE, 2016, Industrial Energy Efficiency Potential Analysis, https://energy.gov/sites/prod/files/2017/04/f34/energy-savings-by-state-industrial-methodology.pdf</v>
      </c>
      <c r="U643" s="183">
        <f>INDEX('Policy Characteristics'!O:O,MATCH(PolicyLevers!$C643,'Policy Characteristics'!$C:$C,0))</f>
        <v>0</v>
      </c>
    </row>
    <row r="644" spans="1:21" s="191" customFormat="1" x14ac:dyDescent="0.25">
      <c r="A644" s="352" t="str">
        <f>INDEX('Policy Characteristics'!A:A,MATCH(PolicyLevers!$C644,'Policy Characteristics'!$C:$C,0))</f>
        <v>Industry</v>
      </c>
      <c r="B644" s="356" t="str">
        <f>INDEX('Policy Characteristics'!B:B,MATCH(PolicyLevers!$C644,'Policy Characteristics'!$C:$C,0))</f>
        <v>Industry Energy Efficiency Standards</v>
      </c>
      <c r="C644" s="191" t="str">
        <f t="shared" si="33"/>
        <v>Percentage Improvement in Eqpt Efficiency Standards above BAU</v>
      </c>
      <c r="D644" s="193" t="s">
        <v>2075</v>
      </c>
      <c r="E644" s="186" t="s">
        <v>799</v>
      </c>
      <c r="F644" s="183" t="s">
        <v>2125</v>
      </c>
      <c r="G644" s="186" t="s">
        <v>800</v>
      </c>
      <c r="H644" s="43">
        <v>1198</v>
      </c>
      <c r="I644" s="358" t="s">
        <v>310</v>
      </c>
      <c r="J644" s="191" t="str">
        <f>INDEX('Policy Characteristics'!D:D,MATCH(PolicyLevers!$C644,'Policy Characteristics'!$C:$C,0))</f>
        <v>Industry Energy Efficiency Standards</v>
      </c>
      <c r="K644" s="199" t="str">
        <f>INDEX('Policy Characteristics'!E:E,MATCH(PolicyLevers!$C644,'Policy Characteristics'!$C:$C,0))</f>
        <v>indst efficiency standards</v>
      </c>
      <c r="L644" s="199">
        <f>INDEX('Policy Characteristics'!F:F,MATCH(PolicyLevers!$C644,'Policy Characteristics'!$C:$C,0))</f>
        <v>0</v>
      </c>
      <c r="M644" s="199">
        <f>INDEX('Policy Characteristics'!G:G,MATCH(PolicyLevers!$C644,'Policy Characteristics'!$C:$C,0))</f>
        <v>0.25</v>
      </c>
      <c r="N644" s="199">
        <f>INDEX('Policy Characteristics'!H:H,MATCH(PolicyLevers!$C644,'Policy Characteristics'!$C:$C,0))</f>
        <v>0.01</v>
      </c>
      <c r="O644" s="201" t="str">
        <f>INDEX('Policy Characteristics'!I:I,MATCH(PolicyLevers!$C644,'Policy Characteristics'!$C:$C,0))</f>
        <v>% reduction in energy use</v>
      </c>
      <c r="P644" s="201" t="str">
        <f>INDEX('Policy Characteristics'!J:J,MATCH(PolicyLevers!$C644,'Policy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4" s="201" t="str">
        <f>INDEX('Policy Characteristics'!K:K,MATCH(PolicyLevers!$C644,'Policy Characteristics'!$C:$C,0))</f>
        <v>industry-ag-main.html#eff-stds</v>
      </c>
      <c r="R644" s="201" t="str">
        <f>INDEX('Policy Characteristics'!L:L,MATCH(PolicyLevers!$C644,'Policy Characteristics'!$C:$C,0))</f>
        <v>industry-energy-efficiency-standards.html</v>
      </c>
      <c r="S644" s="221" t="str">
        <f>INDEX('Policy Characteristics'!M:M,MATCH(PolicyLevers!$C644,'Policy Characteristics'!$C:$C,0))</f>
        <v>U.S. DOE, 2016, Industrial Energy Efficiency Potential Analysis, https://energy.gov/sites/prod/files/2017/04/f34/energy-savings-by-state-industrial-methodology.pdf</v>
      </c>
      <c r="T644" s="201" t="str">
        <f>INDEX('Policy Characteristics'!N:N,MATCH(PolicyLevers!$C644,'Policy Characteristics'!$C:$C,0))</f>
        <v>U.S. DOE, 2016, Industrial Energy Efficiency Potential Analysis, https://energy.gov/sites/prod/files/2017/04/f34/energy-savings-by-state-industrial-methodology.pdf</v>
      </c>
      <c r="U644" s="183">
        <f>INDEX('Policy Characteristics'!O:O,MATCH(PolicyLevers!$C644,'Policy Characteristics'!$C:$C,0))</f>
        <v>0</v>
      </c>
    </row>
    <row r="645" spans="1:21" s="191" customFormat="1" x14ac:dyDescent="0.25">
      <c r="A645" s="352" t="str">
        <f>INDEX('Policy Characteristics'!A:A,MATCH(PolicyLevers!$C645,'Policy Characteristics'!$C:$C,0))</f>
        <v>Industry</v>
      </c>
      <c r="B645" s="356" t="str">
        <f>INDEX('Policy Characteristics'!B:B,MATCH(PolicyLevers!$C645,'Policy Characteristics'!$C:$C,0))</f>
        <v>Industry Energy Efficiency Standards</v>
      </c>
      <c r="C645" s="191" t="str">
        <f t="shared" si="33"/>
        <v>Percentage Improvement in Eqpt Efficiency Standards above BAU</v>
      </c>
      <c r="D645" s="193" t="s">
        <v>2075</v>
      </c>
      <c r="E645" s="186" t="s">
        <v>806</v>
      </c>
      <c r="F645" s="183" t="s">
        <v>2125</v>
      </c>
      <c r="G645" s="186" t="s">
        <v>807</v>
      </c>
      <c r="H645" s="43">
        <v>1199</v>
      </c>
      <c r="I645" s="358" t="s">
        <v>332</v>
      </c>
      <c r="J645" s="191" t="str">
        <f>INDEX('Policy Characteristics'!D:D,MATCH(PolicyLevers!$C645,'Policy Characteristics'!$C:$C,0))</f>
        <v>Industry Energy Efficiency Standards</v>
      </c>
      <c r="K645" s="199" t="str">
        <f>INDEX('Policy Characteristics'!E:E,MATCH(PolicyLevers!$C645,'Policy Characteristics'!$C:$C,0))</f>
        <v>indst efficiency standards</v>
      </c>
      <c r="L645" s="199">
        <f>INDEX('Policy Characteristics'!F:F,MATCH(PolicyLevers!$C645,'Policy Characteristics'!$C:$C,0))</f>
        <v>0</v>
      </c>
      <c r="M645" s="199">
        <f>INDEX('Policy Characteristics'!G:G,MATCH(PolicyLevers!$C645,'Policy Characteristics'!$C:$C,0))</f>
        <v>0.25</v>
      </c>
      <c r="N645" s="199">
        <f>INDEX('Policy Characteristics'!H:H,MATCH(PolicyLevers!$C645,'Policy Characteristics'!$C:$C,0))</f>
        <v>0.01</v>
      </c>
      <c r="O645" s="201" t="str">
        <f>INDEX('Policy Characteristics'!I:I,MATCH(PolicyLevers!$C645,'Policy Characteristics'!$C:$C,0))</f>
        <v>% reduction in energy use</v>
      </c>
      <c r="P645" s="201" t="str">
        <f>INDEX('Policy Characteristics'!J:J,MATCH(PolicyLevers!$C645,'Policy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5" s="201" t="str">
        <f>INDEX('Policy Characteristics'!K:K,MATCH(PolicyLevers!$C645,'Policy Characteristics'!$C:$C,0))</f>
        <v>industry-ag-main.html#eff-stds</v>
      </c>
      <c r="R645" s="201" t="str">
        <f>INDEX('Policy Characteristics'!L:L,MATCH(PolicyLevers!$C645,'Policy Characteristics'!$C:$C,0))</f>
        <v>industry-energy-efficiency-standards.html</v>
      </c>
      <c r="S645" s="221" t="str">
        <f>INDEX('Policy Characteristics'!M:M,MATCH(PolicyLevers!$C645,'Policy Characteristics'!$C:$C,0))</f>
        <v>U.S. DOE, 2016, Industrial Energy Efficiency Potential Analysis, https://energy.gov/sites/prod/files/2017/04/f34/energy-savings-by-state-industrial-methodology.pdf</v>
      </c>
      <c r="T645" s="201" t="str">
        <f>INDEX('Policy Characteristics'!N:N,MATCH(PolicyLevers!$C645,'Policy Characteristics'!$C:$C,0))</f>
        <v>U.S. DOE, 2016, Industrial Energy Efficiency Potential Analysis, https://energy.gov/sites/prod/files/2017/04/f34/energy-savings-by-state-industrial-methodology.pdf</v>
      </c>
      <c r="U645" s="183">
        <f>INDEX('Policy Characteristics'!O:O,MATCH(PolicyLevers!$C645,'Policy Characteristics'!$C:$C,0))</f>
        <v>0</v>
      </c>
    </row>
    <row r="646" spans="1:21" s="191" customFormat="1" x14ac:dyDescent="0.25">
      <c r="A646" s="352" t="str">
        <f>INDEX('Policy Characteristics'!A:A,MATCH(PolicyLevers!$C646,'Policy Characteristics'!$C:$C,0))</f>
        <v>Industry</v>
      </c>
      <c r="B646" s="356" t="str">
        <f>INDEX('Policy Characteristics'!B:B,MATCH(PolicyLevers!$C646,'Policy Characteristics'!$C:$C,0))</f>
        <v>Industry Energy Efficiency Standards</v>
      </c>
      <c r="C646" s="191" t="str">
        <f t="shared" si="33"/>
        <v>Percentage Improvement in Eqpt Efficiency Standards above BAU</v>
      </c>
      <c r="D646" s="193" t="s">
        <v>2075</v>
      </c>
      <c r="E646" s="186" t="s">
        <v>808</v>
      </c>
      <c r="F646" s="183" t="s">
        <v>2125</v>
      </c>
      <c r="G646" s="186" t="s">
        <v>809</v>
      </c>
      <c r="H646" s="43">
        <v>1200</v>
      </c>
      <c r="I646" s="358" t="s">
        <v>310</v>
      </c>
      <c r="J646" s="191" t="str">
        <f>INDEX('Policy Characteristics'!D:D,MATCH(PolicyLevers!$C646,'Policy Characteristics'!$C:$C,0))</f>
        <v>Industry Energy Efficiency Standards</v>
      </c>
      <c r="K646" s="199" t="str">
        <f>INDEX('Policy Characteristics'!E:E,MATCH(PolicyLevers!$C646,'Policy Characteristics'!$C:$C,0))</f>
        <v>indst efficiency standards</v>
      </c>
      <c r="L646" s="199">
        <f>INDEX('Policy Characteristics'!F:F,MATCH(PolicyLevers!$C646,'Policy Characteristics'!$C:$C,0))</f>
        <v>0</v>
      </c>
      <c r="M646" s="199">
        <f>INDEX('Policy Characteristics'!G:G,MATCH(PolicyLevers!$C646,'Policy Characteristics'!$C:$C,0))</f>
        <v>0.25</v>
      </c>
      <c r="N646" s="199">
        <f>INDEX('Policy Characteristics'!H:H,MATCH(PolicyLevers!$C646,'Policy Characteristics'!$C:$C,0))</f>
        <v>0.01</v>
      </c>
      <c r="O646" s="201" t="str">
        <f>INDEX('Policy Characteristics'!I:I,MATCH(PolicyLevers!$C646,'Policy Characteristics'!$C:$C,0))</f>
        <v>% reduction in energy use</v>
      </c>
      <c r="P646" s="201" t="str">
        <f>INDEX('Policy Characteristics'!J:J,MATCH(PolicyLevers!$C646,'Policy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6" s="201" t="str">
        <f>INDEX('Policy Characteristics'!K:K,MATCH(PolicyLevers!$C646,'Policy Characteristics'!$C:$C,0))</f>
        <v>industry-ag-main.html#eff-stds</v>
      </c>
      <c r="R646" s="201" t="str">
        <f>INDEX('Policy Characteristics'!L:L,MATCH(PolicyLevers!$C646,'Policy Characteristics'!$C:$C,0))</f>
        <v>industry-energy-efficiency-standards.html</v>
      </c>
      <c r="S646" s="221" t="str">
        <f>INDEX('Policy Characteristics'!M:M,MATCH(PolicyLevers!$C646,'Policy Characteristics'!$C:$C,0))</f>
        <v>U.S. DOE, 2016, Industrial Energy Efficiency Potential Analysis, https://energy.gov/sites/prod/files/2017/04/f34/energy-savings-by-state-industrial-methodology.pdf</v>
      </c>
      <c r="T646" s="201" t="str">
        <f>INDEX('Policy Characteristics'!N:N,MATCH(PolicyLevers!$C646,'Policy Characteristics'!$C:$C,0))</f>
        <v>U.S. DOE, 2016, Industrial Energy Efficiency Potential Analysis, https://energy.gov/sites/prod/files/2017/04/f34/energy-savings-by-state-industrial-methodology.pdf</v>
      </c>
      <c r="U646" s="183">
        <f>INDEX('Policy Characteristics'!O:O,MATCH(PolicyLevers!$C646,'Policy Characteristics'!$C:$C,0))</f>
        <v>0</v>
      </c>
    </row>
    <row r="647" spans="1:21" s="191" customFormat="1" x14ac:dyDescent="0.25">
      <c r="A647" s="352" t="str">
        <f>INDEX('Policy Characteristics'!A:A,MATCH(PolicyLevers!$C647,'Policy Characteristics'!$C:$C,0))</f>
        <v>Industry</v>
      </c>
      <c r="B647" s="356" t="str">
        <f>INDEX('Policy Characteristics'!B:B,MATCH(PolicyLevers!$C647,'Policy Characteristics'!$C:$C,0))</f>
        <v>Industry Energy Efficiency Standards</v>
      </c>
      <c r="C647" s="191" t="str">
        <f t="shared" si="33"/>
        <v>Percentage Improvement in Eqpt Efficiency Standards above BAU</v>
      </c>
      <c r="D647" s="193" t="s">
        <v>2075</v>
      </c>
      <c r="E647" s="186" t="s">
        <v>810</v>
      </c>
      <c r="F647" s="183" t="s">
        <v>2125</v>
      </c>
      <c r="G647" s="186" t="s">
        <v>811</v>
      </c>
      <c r="H647" s="43">
        <v>1201</v>
      </c>
      <c r="I647" s="358" t="s">
        <v>332</v>
      </c>
      <c r="J647" s="191" t="str">
        <f>INDEX('Policy Characteristics'!D:D,MATCH(PolicyLevers!$C647,'Policy Characteristics'!$C:$C,0))</f>
        <v>Industry Energy Efficiency Standards</v>
      </c>
      <c r="K647" s="199" t="str">
        <f>INDEX('Policy Characteristics'!E:E,MATCH(PolicyLevers!$C647,'Policy Characteristics'!$C:$C,0))</f>
        <v>indst efficiency standards</v>
      </c>
      <c r="L647" s="199">
        <f>INDEX('Policy Characteristics'!F:F,MATCH(PolicyLevers!$C647,'Policy Characteristics'!$C:$C,0))</f>
        <v>0</v>
      </c>
      <c r="M647" s="199">
        <f>INDEX('Policy Characteristics'!G:G,MATCH(PolicyLevers!$C647,'Policy Characteristics'!$C:$C,0))</f>
        <v>0.25</v>
      </c>
      <c r="N647" s="199">
        <f>INDEX('Policy Characteristics'!H:H,MATCH(PolicyLevers!$C647,'Policy Characteristics'!$C:$C,0))</f>
        <v>0.01</v>
      </c>
      <c r="O647" s="201" t="str">
        <f>INDEX('Policy Characteristics'!I:I,MATCH(PolicyLevers!$C647,'Policy Characteristics'!$C:$C,0))</f>
        <v>% reduction in energy use</v>
      </c>
      <c r="P647" s="201" t="str">
        <f>INDEX('Policy Characteristics'!J:J,MATCH(PolicyLevers!$C647,'Policy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7" s="201" t="str">
        <f>INDEX('Policy Characteristics'!K:K,MATCH(PolicyLevers!$C647,'Policy Characteristics'!$C:$C,0))</f>
        <v>industry-ag-main.html#eff-stds</v>
      </c>
      <c r="R647" s="201" t="str">
        <f>INDEX('Policy Characteristics'!L:L,MATCH(PolicyLevers!$C647,'Policy Characteristics'!$C:$C,0))</f>
        <v>industry-energy-efficiency-standards.html</v>
      </c>
      <c r="S647" s="221" t="str">
        <f>INDEX('Policy Characteristics'!M:M,MATCH(PolicyLevers!$C647,'Policy Characteristics'!$C:$C,0))</f>
        <v>U.S. DOE, 2016, Industrial Energy Efficiency Potential Analysis, https://energy.gov/sites/prod/files/2017/04/f34/energy-savings-by-state-industrial-methodology.pdf</v>
      </c>
      <c r="T647" s="201" t="str">
        <f>INDEX('Policy Characteristics'!N:N,MATCH(PolicyLevers!$C647,'Policy Characteristics'!$C:$C,0))</f>
        <v>U.S. DOE, 2016, Industrial Energy Efficiency Potential Analysis, https://energy.gov/sites/prod/files/2017/04/f34/energy-savings-by-state-industrial-methodology.pdf</v>
      </c>
      <c r="U647" s="183">
        <f>INDEX('Policy Characteristics'!O:O,MATCH(PolicyLevers!$C647,'Policy Characteristics'!$C:$C,0))</f>
        <v>0</v>
      </c>
    </row>
    <row r="648" spans="1:21" s="191" customFormat="1" x14ac:dyDescent="0.25">
      <c r="A648" s="352" t="str">
        <f>INDEX('Policy Characteristics'!A:A,MATCH(PolicyLevers!$C648,'Policy Characteristics'!$C:$C,0))</f>
        <v>Industry</v>
      </c>
      <c r="B648" s="356" t="str">
        <f>INDEX('Policy Characteristics'!B:B,MATCH(PolicyLevers!$C648,'Policy Characteristics'!$C:$C,0))</f>
        <v>Industry Energy Efficiency Standards</v>
      </c>
      <c r="C648" s="191" t="str">
        <f t="shared" si="33"/>
        <v>Percentage Improvement in Eqpt Efficiency Standards above BAU</v>
      </c>
      <c r="D648" s="193" t="s">
        <v>2075</v>
      </c>
      <c r="E648" s="186" t="s">
        <v>812</v>
      </c>
      <c r="F648" s="183" t="s">
        <v>2125</v>
      </c>
      <c r="G648" s="186" t="s">
        <v>813</v>
      </c>
      <c r="H648" s="43">
        <v>1202</v>
      </c>
      <c r="I648" s="358" t="s">
        <v>310</v>
      </c>
      <c r="J648" s="191" t="str">
        <f>INDEX('Policy Characteristics'!D:D,MATCH(PolicyLevers!$C648,'Policy Characteristics'!$C:$C,0))</f>
        <v>Industry Energy Efficiency Standards</v>
      </c>
      <c r="K648" s="199" t="str">
        <f>INDEX('Policy Characteristics'!E:E,MATCH(PolicyLevers!$C648,'Policy Characteristics'!$C:$C,0))</f>
        <v>indst efficiency standards</v>
      </c>
      <c r="L648" s="199">
        <f>INDEX('Policy Characteristics'!F:F,MATCH(PolicyLevers!$C648,'Policy Characteristics'!$C:$C,0))</f>
        <v>0</v>
      </c>
      <c r="M648" s="199">
        <f>INDEX('Policy Characteristics'!G:G,MATCH(PolicyLevers!$C648,'Policy Characteristics'!$C:$C,0))</f>
        <v>0.25</v>
      </c>
      <c r="N648" s="199">
        <f>INDEX('Policy Characteristics'!H:H,MATCH(PolicyLevers!$C648,'Policy Characteristics'!$C:$C,0))</f>
        <v>0.01</v>
      </c>
      <c r="O648" s="201" t="str">
        <f>INDEX('Policy Characteristics'!I:I,MATCH(PolicyLevers!$C648,'Policy Characteristics'!$C:$C,0))</f>
        <v>% reduction in energy use</v>
      </c>
      <c r="P648" s="201" t="str">
        <f>INDEX('Policy Characteristics'!J:J,MATCH(PolicyLevers!$C648,'Policy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8" s="201" t="str">
        <f>INDEX('Policy Characteristics'!K:K,MATCH(PolicyLevers!$C648,'Policy Characteristics'!$C:$C,0))</f>
        <v>industry-ag-main.html#eff-stds</v>
      </c>
      <c r="R648" s="201" t="str">
        <f>INDEX('Policy Characteristics'!L:L,MATCH(PolicyLevers!$C648,'Policy Characteristics'!$C:$C,0))</f>
        <v>industry-energy-efficiency-standards.html</v>
      </c>
      <c r="S648" s="221" t="str">
        <f>INDEX('Policy Characteristics'!M:M,MATCH(PolicyLevers!$C648,'Policy Characteristics'!$C:$C,0))</f>
        <v>U.S. DOE, 2016, Industrial Energy Efficiency Potential Analysis, https://energy.gov/sites/prod/files/2017/04/f34/energy-savings-by-state-industrial-methodology.pdf</v>
      </c>
      <c r="T648" s="201" t="str">
        <f>INDEX('Policy Characteristics'!N:N,MATCH(PolicyLevers!$C648,'Policy Characteristics'!$C:$C,0))</f>
        <v>U.S. DOE, 2016, Industrial Energy Efficiency Potential Analysis, https://energy.gov/sites/prod/files/2017/04/f34/energy-savings-by-state-industrial-methodology.pdf</v>
      </c>
      <c r="U648" s="183">
        <f>INDEX('Policy Characteristics'!O:O,MATCH(PolicyLevers!$C648,'Policy Characteristics'!$C:$C,0))</f>
        <v>0</v>
      </c>
    </row>
    <row r="649" spans="1:21" s="191" customFormat="1" x14ac:dyDescent="0.25">
      <c r="A649" s="352" t="str">
        <f>INDEX('Policy Characteristics'!A:A,MATCH(PolicyLevers!$C649,'Policy Characteristics'!$C:$C,0))</f>
        <v>Industry</v>
      </c>
      <c r="B649" s="356" t="str">
        <f>INDEX('Policy Characteristics'!B:B,MATCH(PolicyLevers!$C649,'Policy Characteristics'!$C:$C,0))</f>
        <v>Industry Energy Efficiency Standards</v>
      </c>
      <c r="C649" s="191" t="str">
        <f t="shared" si="33"/>
        <v>Percentage Improvement in Eqpt Efficiency Standards above BAU</v>
      </c>
      <c r="D649" s="193" t="s">
        <v>2075</v>
      </c>
      <c r="E649" s="186" t="s">
        <v>814</v>
      </c>
      <c r="F649" s="183" t="s">
        <v>2125</v>
      </c>
      <c r="G649" s="186" t="s">
        <v>815</v>
      </c>
      <c r="H649" s="43">
        <v>1203</v>
      </c>
      <c r="I649" s="358" t="s">
        <v>332</v>
      </c>
      <c r="J649" s="191" t="str">
        <f>INDEX('Policy Characteristics'!D:D,MATCH(PolicyLevers!$C649,'Policy Characteristics'!$C:$C,0))</f>
        <v>Industry Energy Efficiency Standards</v>
      </c>
      <c r="K649" s="199" t="str">
        <f>INDEX('Policy Characteristics'!E:E,MATCH(PolicyLevers!$C649,'Policy Characteristics'!$C:$C,0))</f>
        <v>indst efficiency standards</v>
      </c>
      <c r="L649" s="199">
        <f>INDEX('Policy Characteristics'!F:F,MATCH(PolicyLevers!$C649,'Policy Characteristics'!$C:$C,0))</f>
        <v>0</v>
      </c>
      <c r="M649" s="199">
        <f>INDEX('Policy Characteristics'!G:G,MATCH(PolicyLevers!$C649,'Policy Characteristics'!$C:$C,0))</f>
        <v>0.25</v>
      </c>
      <c r="N649" s="199">
        <f>INDEX('Policy Characteristics'!H:H,MATCH(PolicyLevers!$C649,'Policy Characteristics'!$C:$C,0))</f>
        <v>0.01</v>
      </c>
      <c r="O649" s="201" t="str">
        <f>INDEX('Policy Characteristics'!I:I,MATCH(PolicyLevers!$C649,'Policy Characteristics'!$C:$C,0))</f>
        <v>% reduction in energy use</v>
      </c>
      <c r="P649" s="201" t="str">
        <f>INDEX('Policy Characteristics'!J:J,MATCH(PolicyLevers!$C649,'Policy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9" s="201" t="str">
        <f>INDEX('Policy Characteristics'!K:K,MATCH(PolicyLevers!$C649,'Policy Characteristics'!$C:$C,0))</f>
        <v>industry-ag-main.html#eff-stds</v>
      </c>
      <c r="R649" s="201" t="str">
        <f>INDEX('Policy Characteristics'!L:L,MATCH(PolicyLevers!$C649,'Policy Characteristics'!$C:$C,0))</f>
        <v>industry-energy-efficiency-standards.html</v>
      </c>
      <c r="S649" s="221" t="str">
        <f>INDEX('Policy Characteristics'!M:M,MATCH(PolicyLevers!$C649,'Policy Characteristics'!$C:$C,0))</f>
        <v>U.S. DOE, 2016, Industrial Energy Efficiency Potential Analysis, https://energy.gov/sites/prod/files/2017/04/f34/energy-savings-by-state-industrial-methodology.pdf</v>
      </c>
      <c r="T649" s="201" t="str">
        <f>INDEX('Policy Characteristics'!N:N,MATCH(PolicyLevers!$C649,'Policy Characteristics'!$C:$C,0))</f>
        <v>U.S. DOE, 2016, Industrial Energy Efficiency Potential Analysis, https://energy.gov/sites/prod/files/2017/04/f34/energy-savings-by-state-industrial-methodology.pdf</v>
      </c>
      <c r="U649" s="183">
        <f>INDEX('Policy Characteristics'!O:O,MATCH(PolicyLevers!$C649,'Policy Characteristics'!$C:$C,0))</f>
        <v>0</v>
      </c>
    </row>
    <row r="650" spans="1:21" s="191" customFormat="1" x14ac:dyDescent="0.25">
      <c r="A650" s="352" t="str">
        <f>INDEX('Policy Characteristics'!A:A,MATCH(PolicyLevers!$C650,'Policy Characteristics'!$C:$C,0))</f>
        <v>Industry</v>
      </c>
      <c r="B650" s="356" t="str">
        <f>INDEX('Policy Characteristics'!B:B,MATCH(PolicyLevers!$C650,'Policy Characteristics'!$C:$C,0))</f>
        <v>Industry Energy Efficiency Standards</v>
      </c>
      <c r="C650" s="191" t="str">
        <f t="shared" si="33"/>
        <v>Percentage Improvement in Eqpt Efficiency Standards above BAU</v>
      </c>
      <c r="D650" s="193" t="s">
        <v>2075</v>
      </c>
      <c r="E650" s="186" t="s">
        <v>816</v>
      </c>
      <c r="F650" s="183" t="s">
        <v>2125</v>
      </c>
      <c r="G650" s="186" t="s">
        <v>817</v>
      </c>
      <c r="H650" s="43">
        <v>1204</v>
      </c>
      <c r="I650" s="358" t="s">
        <v>332</v>
      </c>
      <c r="J650" s="191" t="str">
        <f>INDEX('Policy Characteristics'!D:D,MATCH(PolicyLevers!$C650,'Policy Characteristics'!$C:$C,0))</f>
        <v>Industry Energy Efficiency Standards</v>
      </c>
      <c r="K650" s="199" t="str">
        <f>INDEX('Policy Characteristics'!E:E,MATCH(PolicyLevers!$C650,'Policy Characteristics'!$C:$C,0))</f>
        <v>indst efficiency standards</v>
      </c>
      <c r="L650" s="199">
        <f>INDEX('Policy Characteristics'!F:F,MATCH(PolicyLevers!$C650,'Policy Characteristics'!$C:$C,0))</f>
        <v>0</v>
      </c>
      <c r="M650" s="199">
        <f>INDEX('Policy Characteristics'!G:G,MATCH(PolicyLevers!$C650,'Policy Characteristics'!$C:$C,0))</f>
        <v>0.25</v>
      </c>
      <c r="N650" s="199">
        <f>INDEX('Policy Characteristics'!H:H,MATCH(PolicyLevers!$C650,'Policy Characteristics'!$C:$C,0))</f>
        <v>0.01</v>
      </c>
      <c r="O650" s="201" t="str">
        <f>INDEX('Policy Characteristics'!I:I,MATCH(PolicyLevers!$C650,'Policy Characteristics'!$C:$C,0))</f>
        <v>% reduction in energy use</v>
      </c>
      <c r="P650" s="201" t="str">
        <f>INDEX('Policy Characteristics'!J:J,MATCH(PolicyLevers!$C650,'Policy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0" s="201" t="str">
        <f>INDEX('Policy Characteristics'!K:K,MATCH(PolicyLevers!$C650,'Policy Characteristics'!$C:$C,0))</f>
        <v>industry-ag-main.html#eff-stds</v>
      </c>
      <c r="R650" s="201" t="str">
        <f>INDEX('Policy Characteristics'!L:L,MATCH(PolicyLevers!$C650,'Policy Characteristics'!$C:$C,0))</f>
        <v>industry-energy-efficiency-standards.html</v>
      </c>
      <c r="S650" s="221" t="str">
        <f>INDEX('Policy Characteristics'!M:M,MATCH(PolicyLevers!$C650,'Policy Characteristics'!$C:$C,0))</f>
        <v>U.S. DOE, 2016, Industrial Energy Efficiency Potential Analysis, https://energy.gov/sites/prod/files/2017/04/f34/energy-savings-by-state-industrial-methodology.pdf</v>
      </c>
      <c r="T650" s="201" t="str">
        <f>INDEX('Policy Characteristics'!N:N,MATCH(PolicyLevers!$C650,'Policy Characteristics'!$C:$C,0))</f>
        <v>U.S. DOE, 2016, Industrial Energy Efficiency Potential Analysis, https://energy.gov/sites/prod/files/2017/04/f34/energy-savings-by-state-industrial-methodology.pdf</v>
      </c>
      <c r="U650" s="183">
        <f>INDEX('Policy Characteristics'!O:O,MATCH(PolicyLevers!$C650,'Policy Characteristics'!$C:$C,0))</f>
        <v>0</v>
      </c>
    </row>
    <row r="651" spans="1:21" s="191" customFormat="1" x14ac:dyDescent="0.25">
      <c r="A651" s="352" t="str">
        <f>INDEX('Policy Characteristics'!A:A,MATCH(PolicyLevers!$C651,'Policy Characteristics'!$C:$C,0))</f>
        <v>Industry</v>
      </c>
      <c r="B651" s="356" t="str">
        <f>INDEX('Policy Characteristics'!B:B,MATCH(PolicyLevers!$C651,'Policy Characteristics'!$C:$C,0))</f>
        <v>Industry Energy Efficiency Standards</v>
      </c>
      <c r="C651" s="191" t="str">
        <f t="shared" si="33"/>
        <v>Percentage Improvement in Eqpt Efficiency Standards above BAU</v>
      </c>
      <c r="D651" s="193" t="s">
        <v>2075</v>
      </c>
      <c r="E651" s="186" t="s">
        <v>818</v>
      </c>
      <c r="F651" s="183" t="s">
        <v>2125</v>
      </c>
      <c r="G651" s="186" t="s">
        <v>819</v>
      </c>
      <c r="H651" s="43">
        <v>1205</v>
      </c>
      <c r="I651" s="358" t="s">
        <v>310</v>
      </c>
      <c r="J651" s="191" t="str">
        <f>INDEX('Policy Characteristics'!D:D,MATCH(PolicyLevers!$C651,'Policy Characteristics'!$C:$C,0))</f>
        <v>Industry Energy Efficiency Standards</v>
      </c>
      <c r="K651" s="199" t="str">
        <f>INDEX('Policy Characteristics'!E:E,MATCH(PolicyLevers!$C651,'Policy Characteristics'!$C:$C,0))</f>
        <v>indst efficiency standards</v>
      </c>
      <c r="L651" s="199">
        <f>INDEX('Policy Characteristics'!F:F,MATCH(PolicyLevers!$C651,'Policy Characteristics'!$C:$C,0))</f>
        <v>0</v>
      </c>
      <c r="M651" s="199">
        <f>INDEX('Policy Characteristics'!G:G,MATCH(PolicyLevers!$C651,'Policy Characteristics'!$C:$C,0))</f>
        <v>0.25</v>
      </c>
      <c r="N651" s="199">
        <f>INDEX('Policy Characteristics'!H:H,MATCH(PolicyLevers!$C651,'Policy Characteristics'!$C:$C,0))</f>
        <v>0.01</v>
      </c>
      <c r="O651" s="201" t="str">
        <f>INDEX('Policy Characteristics'!I:I,MATCH(PolicyLevers!$C651,'Policy Characteristics'!$C:$C,0))</f>
        <v>% reduction in energy use</v>
      </c>
      <c r="P651" s="201" t="str">
        <f>INDEX('Policy Characteristics'!J:J,MATCH(PolicyLevers!$C651,'Policy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1" s="201" t="str">
        <f>INDEX('Policy Characteristics'!K:K,MATCH(PolicyLevers!$C651,'Policy Characteristics'!$C:$C,0))</f>
        <v>industry-ag-main.html#eff-stds</v>
      </c>
      <c r="R651" s="201" t="str">
        <f>INDEX('Policy Characteristics'!L:L,MATCH(PolicyLevers!$C651,'Policy Characteristics'!$C:$C,0))</f>
        <v>industry-energy-efficiency-standards.html</v>
      </c>
      <c r="S651" s="221" t="str">
        <f>INDEX('Policy Characteristics'!M:M,MATCH(PolicyLevers!$C651,'Policy Characteristics'!$C:$C,0))</f>
        <v>U.S. DOE, 2016, Industrial Energy Efficiency Potential Analysis, https://energy.gov/sites/prod/files/2017/04/f34/energy-savings-by-state-industrial-methodology.pdf</v>
      </c>
      <c r="T651" s="201" t="str">
        <f>INDEX('Policy Characteristics'!N:N,MATCH(PolicyLevers!$C651,'Policy Characteristics'!$C:$C,0))</f>
        <v>U.S. DOE, 2016, Industrial Energy Efficiency Potential Analysis, https://energy.gov/sites/prod/files/2017/04/f34/energy-savings-by-state-industrial-methodology.pdf</v>
      </c>
      <c r="U651" s="183">
        <f>INDEX('Policy Characteristics'!O:O,MATCH(PolicyLevers!$C651,'Policy Characteristics'!$C:$C,0))</f>
        <v>0</v>
      </c>
    </row>
    <row r="652" spans="1:21" s="191" customFormat="1" x14ac:dyDescent="0.25">
      <c r="A652" s="352" t="str">
        <f>INDEX('Policy Characteristics'!A:A,MATCH(PolicyLevers!$C652,'Policy Characteristics'!$C:$C,0))</f>
        <v>Industry</v>
      </c>
      <c r="B652" s="356" t="str">
        <f>INDEX('Policy Characteristics'!B:B,MATCH(PolicyLevers!$C652,'Policy Characteristics'!$C:$C,0))</f>
        <v>Industry Energy Efficiency Standards</v>
      </c>
      <c r="C652" s="191" t="str">
        <f t="shared" si="33"/>
        <v>Percentage Improvement in Eqpt Efficiency Standards above BAU</v>
      </c>
      <c r="D652" s="193" t="s">
        <v>2075</v>
      </c>
      <c r="E652" s="186" t="s">
        <v>820</v>
      </c>
      <c r="F652" s="183" t="s">
        <v>2125</v>
      </c>
      <c r="G652" s="186" t="s">
        <v>821</v>
      </c>
      <c r="H652" s="43">
        <v>1206</v>
      </c>
      <c r="I652" s="358" t="s">
        <v>310</v>
      </c>
      <c r="J652" s="191" t="str">
        <f>INDEX('Policy Characteristics'!D:D,MATCH(PolicyLevers!$C652,'Policy Characteristics'!$C:$C,0))</f>
        <v>Industry Energy Efficiency Standards</v>
      </c>
      <c r="K652" s="199" t="str">
        <f>INDEX('Policy Characteristics'!E:E,MATCH(PolicyLevers!$C652,'Policy Characteristics'!$C:$C,0))</f>
        <v>indst efficiency standards</v>
      </c>
      <c r="L652" s="199">
        <f>INDEX('Policy Characteristics'!F:F,MATCH(PolicyLevers!$C652,'Policy Characteristics'!$C:$C,0))</f>
        <v>0</v>
      </c>
      <c r="M652" s="199">
        <f>INDEX('Policy Characteristics'!G:G,MATCH(PolicyLevers!$C652,'Policy Characteristics'!$C:$C,0))</f>
        <v>0.25</v>
      </c>
      <c r="N652" s="199">
        <f>INDEX('Policy Characteristics'!H:H,MATCH(PolicyLevers!$C652,'Policy Characteristics'!$C:$C,0))</f>
        <v>0.01</v>
      </c>
      <c r="O652" s="201" t="str">
        <f>INDEX('Policy Characteristics'!I:I,MATCH(PolicyLevers!$C652,'Policy Characteristics'!$C:$C,0))</f>
        <v>% reduction in energy use</v>
      </c>
      <c r="P652" s="201" t="str">
        <f>INDEX('Policy Characteristics'!J:J,MATCH(PolicyLevers!$C652,'Policy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2" s="201" t="str">
        <f>INDEX('Policy Characteristics'!K:K,MATCH(PolicyLevers!$C652,'Policy Characteristics'!$C:$C,0))</f>
        <v>industry-ag-main.html#eff-stds</v>
      </c>
      <c r="R652" s="201" t="str">
        <f>INDEX('Policy Characteristics'!L:L,MATCH(PolicyLevers!$C652,'Policy Characteristics'!$C:$C,0))</f>
        <v>industry-energy-efficiency-standards.html</v>
      </c>
      <c r="S652" s="221" t="str">
        <f>INDEX('Policy Characteristics'!M:M,MATCH(PolicyLevers!$C652,'Policy Characteristics'!$C:$C,0))</f>
        <v>U.S. DOE, 2016, Industrial Energy Efficiency Potential Analysis, https://energy.gov/sites/prod/files/2017/04/f34/energy-savings-by-state-industrial-methodology.pdf</v>
      </c>
      <c r="T652" s="201" t="str">
        <f>INDEX('Policy Characteristics'!N:N,MATCH(PolicyLevers!$C652,'Policy Characteristics'!$C:$C,0))</f>
        <v>U.S. DOE, 2016, Industrial Energy Efficiency Potential Analysis, https://energy.gov/sites/prod/files/2017/04/f34/energy-savings-by-state-industrial-methodology.pdf</v>
      </c>
      <c r="U652" s="183">
        <f>INDEX('Policy Characteristics'!O:O,MATCH(PolicyLevers!$C652,'Policy Characteristics'!$C:$C,0))</f>
        <v>0</v>
      </c>
    </row>
    <row r="653" spans="1:21" s="191" customFormat="1" x14ac:dyDescent="0.25">
      <c r="A653" s="352" t="str">
        <f>INDEX('Policy Characteristics'!A:A,MATCH(PolicyLevers!$C653,'Policy Characteristics'!$C:$C,0))</f>
        <v>Industry</v>
      </c>
      <c r="B653" s="356" t="str">
        <f>INDEX('Policy Characteristics'!B:B,MATCH(PolicyLevers!$C653,'Policy Characteristics'!$C:$C,0))</f>
        <v>Industry Energy Efficiency Standards</v>
      </c>
      <c r="C653" s="191" t="str">
        <f t="shared" si="33"/>
        <v>Percentage Improvement in Eqpt Efficiency Standards above BAU</v>
      </c>
      <c r="D653" s="193" t="s">
        <v>2075</v>
      </c>
      <c r="E653" s="186" t="s">
        <v>822</v>
      </c>
      <c r="F653" s="183" t="s">
        <v>2125</v>
      </c>
      <c r="G653" s="186" t="s">
        <v>823</v>
      </c>
      <c r="H653" s="43">
        <v>1207</v>
      </c>
      <c r="I653" s="358" t="s">
        <v>332</v>
      </c>
      <c r="J653" s="191" t="str">
        <f>INDEX('Policy Characteristics'!D:D,MATCH(PolicyLevers!$C653,'Policy Characteristics'!$C:$C,0))</f>
        <v>Industry Energy Efficiency Standards</v>
      </c>
      <c r="K653" s="199" t="str">
        <f>INDEX('Policy Characteristics'!E:E,MATCH(PolicyLevers!$C653,'Policy Characteristics'!$C:$C,0))</f>
        <v>indst efficiency standards</v>
      </c>
      <c r="L653" s="199">
        <f>INDEX('Policy Characteristics'!F:F,MATCH(PolicyLevers!$C653,'Policy Characteristics'!$C:$C,0))</f>
        <v>0</v>
      </c>
      <c r="M653" s="199">
        <f>INDEX('Policy Characteristics'!G:G,MATCH(PolicyLevers!$C653,'Policy Characteristics'!$C:$C,0))</f>
        <v>0.25</v>
      </c>
      <c r="N653" s="199">
        <f>INDEX('Policy Characteristics'!H:H,MATCH(PolicyLevers!$C653,'Policy Characteristics'!$C:$C,0))</f>
        <v>0.01</v>
      </c>
      <c r="O653" s="201" t="str">
        <f>INDEX('Policy Characteristics'!I:I,MATCH(PolicyLevers!$C653,'Policy Characteristics'!$C:$C,0))</f>
        <v>% reduction in energy use</v>
      </c>
      <c r="P653" s="201" t="str">
        <f>INDEX('Policy Characteristics'!J:J,MATCH(PolicyLevers!$C653,'Policy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3" s="201" t="str">
        <f>INDEX('Policy Characteristics'!K:K,MATCH(PolicyLevers!$C653,'Policy Characteristics'!$C:$C,0))</f>
        <v>industry-ag-main.html#eff-stds</v>
      </c>
      <c r="R653" s="201" t="str">
        <f>INDEX('Policy Characteristics'!L:L,MATCH(PolicyLevers!$C653,'Policy Characteristics'!$C:$C,0))</f>
        <v>industry-energy-efficiency-standards.html</v>
      </c>
      <c r="S653" s="221" t="str">
        <f>INDEX('Policy Characteristics'!M:M,MATCH(PolicyLevers!$C653,'Policy Characteristics'!$C:$C,0))</f>
        <v>U.S. DOE, 2016, Industrial Energy Efficiency Potential Analysis, https://energy.gov/sites/prod/files/2017/04/f34/energy-savings-by-state-industrial-methodology.pdf</v>
      </c>
      <c r="T653" s="201" t="str">
        <f>INDEX('Policy Characteristics'!N:N,MATCH(PolicyLevers!$C653,'Policy Characteristics'!$C:$C,0))</f>
        <v>U.S. DOE, 2016, Industrial Energy Efficiency Potential Analysis, https://energy.gov/sites/prod/files/2017/04/f34/energy-savings-by-state-industrial-methodology.pdf</v>
      </c>
      <c r="U653" s="183">
        <f>INDEX('Policy Characteristics'!O:O,MATCH(PolicyLevers!$C653,'Policy Characteristics'!$C:$C,0))</f>
        <v>0</v>
      </c>
    </row>
    <row r="654" spans="1:21" s="191" customFormat="1" x14ac:dyDescent="0.25">
      <c r="A654" s="352" t="str">
        <f>INDEX('Policy Characteristics'!A:A,MATCH(PolicyLevers!$C654,'Policy Characteristics'!$C:$C,0))</f>
        <v>Industry</v>
      </c>
      <c r="B654" s="357" t="str">
        <f>INDEX('Policy Characteristics'!B:B,MATCH(PolicyLevers!$C654,'Policy Characteristics'!$C:$C,0))</f>
        <v>Improved System Design</v>
      </c>
      <c r="C654" s="183" t="s">
        <v>825</v>
      </c>
      <c r="D654" s="186"/>
      <c r="E654" s="186"/>
      <c r="F654" s="186"/>
      <c r="G654" s="186"/>
      <c r="H654" s="43">
        <v>54</v>
      </c>
      <c r="I654" s="358" t="s">
        <v>310</v>
      </c>
      <c r="J654" s="183" t="str">
        <f>INDEX('Policy Characteristics'!D:D,MATCH(PolicyLevers!$C654,'Policy Characteristics'!$C:$C,0))</f>
        <v>Improved System Design</v>
      </c>
      <c r="K654" s="183" t="str">
        <f>INDEX('Policy Characteristics'!E:E,MATCH(PolicyLevers!$C654,'Policy Characteristics'!$C:$C,0))</f>
        <v>indst system integration</v>
      </c>
      <c r="L654" s="205">
        <f>INDEX('Policy Characteristics'!F:F,MATCH(PolicyLevers!$C654,'Policy Characteristics'!$C:$C,0))</f>
        <v>0</v>
      </c>
      <c r="M654" s="206">
        <f>INDEX('Policy Characteristics'!G:G,MATCH(PolicyLevers!$C654,'Policy Characteristics'!$C:$C,0))</f>
        <v>1</v>
      </c>
      <c r="N654" s="206">
        <f>INDEX('Policy Characteristics'!H:H,MATCH(PolicyLevers!$C654,'Policy Characteristics'!$C:$C,0))</f>
        <v>0.01</v>
      </c>
      <c r="O654" s="186" t="str">
        <f>INDEX('Policy Characteristics'!I:I,MATCH(PolicyLevers!$C654,'Policy Characteristics'!$C:$C,0))</f>
        <v>% of potential achieved</v>
      </c>
      <c r="P654" s="188" t="str">
        <f>INDEX('Policy Characteristics'!J:J,MATCH(PolicyLevers!$C654,'Policy Characteristics'!$C:$C,0))</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c r="Q654" s="186" t="str">
        <f>INDEX('Policy Characteristics'!K:K,MATCH(PolicyLevers!$C654,'Policy Characteristics'!$C:$C,0))</f>
        <v>industry-ag-main.html#system-integ</v>
      </c>
      <c r="R654" s="193" t="str">
        <f>INDEX('Policy Characteristics'!L:L,MATCH(PolicyLevers!$C654,'Policy Characteristics'!$C:$C,0))</f>
        <v>improved-system-design.html</v>
      </c>
      <c r="S654" s="207" t="str">
        <f>INDEX('Policy Characteristics'!M:M,MATCH(PolicyLevers!$C654,'Policy Characteristics'!$C:$C,0))</f>
        <v>Calculated from model data; see the relevant variable(s) in the InputData folder for source information.</v>
      </c>
      <c r="T654" s="201">
        <f>INDEX('Policy Characteristics'!N:N,MATCH(PolicyLevers!$C654,'Policy Characteristics'!$C:$C,0))</f>
        <v>0</v>
      </c>
      <c r="U654" s="191">
        <f>INDEX('Policy Characteristics'!O:O,MATCH(PolicyLevers!$C654,'Policy Characteristics'!$C:$C,0))</f>
        <v>0</v>
      </c>
    </row>
    <row r="655" spans="1:21" x14ac:dyDescent="0.25">
      <c r="A655" s="352" t="str">
        <f>INDEX('Policy Characteristics'!A:A,MATCH(PolicyLevers!$C655,'Policy Characteristics'!$C:$C,0))</f>
        <v>Industry</v>
      </c>
      <c r="B655" s="357" t="str">
        <f>INDEX('Policy Characteristics'!B:B,MATCH(PolicyLevers!$C655,'Policy Characteristics'!$C:$C,0))</f>
        <v>Electrification + Hydrogen</v>
      </c>
      <c r="C655" s="183" t="s">
        <v>831</v>
      </c>
      <c r="D655" s="186" t="s">
        <v>2121</v>
      </c>
      <c r="E655" s="186" t="s">
        <v>799</v>
      </c>
      <c r="F655" s="183" t="s">
        <v>2153</v>
      </c>
      <c r="G655" s="186" t="s">
        <v>2134</v>
      </c>
      <c r="H655" s="43">
        <v>1208</v>
      </c>
      <c r="I655" s="358" t="s">
        <v>310</v>
      </c>
      <c r="J655" s="183" t="str">
        <f>INDEX('Policy Characteristics'!D:D,MATCH(PolicyLevers!$C655,'Policy Characteristics'!$C:$C,0))</f>
        <v>Electrification + Hydrogen</v>
      </c>
      <c r="K655" s="183" t="str">
        <f>INDEX('Policy Characteristics'!E:E,MATCH(PolicyLevers!$C655,'Policy Characteristics'!$C:$C,0))</f>
        <v>indst fuel type shifting</v>
      </c>
      <c r="L655" s="205">
        <f>INDEX('Policy Characteristics'!F:F,MATCH(PolicyLevers!$C655,'Policy Characteristics'!$C:$C,0))</f>
        <v>0</v>
      </c>
      <c r="M655" s="205">
        <f>INDEX('Policy Characteristics'!G:G,MATCH(PolicyLevers!$C655,'Policy Characteristics'!$C:$C,0))</f>
        <v>1</v>
      </c>
      <c r="N655" s="206">
        <f>INDEX('Policy Characteristics'!H:H,MATCH(PolicyLevers!$C655,'Policy Characteristics'!$C:$C,0))</f>
        <v>0.01</v>
      </c>
      <c r="O655" s="186" t="str">
        <f>INDEX('Policy Characteristics'!I:I,MATCH(PolicyLevers!$C655,'Policy Characteristics'!$C:$C,0))</f>
        <v>% of fuel shifted</v>
      </c>
      <c r="P655" s="186" t="str">
        <f>INDEX('Policy Characteristics'!J:J,MATCH(PolicyLevers!$C655,'Policy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5" s="186" t="str">
        <f>INDEX('Policy Characteristics'!K:K,MATCH(PolicyLevers!$C655,'Policy Characteristics'!$C:$C,0))</f>
        <v>industry-ag-main.html#fuel-switching</v>
      </c>
      <c r="R655" s="193" t="str">
        <f>INDEX('Policy Characteristics'!L:L,MATCH(PolicyLevers!$C655,'Policy Characteristics'!$C:$C,0))</f>
        <v>industry-elec-and-hydrogen.html</v>
      </c>
      <c r="S655" s="207">
        <f>INDEX('Policy Characteristics'!M:M,MATCH(PolicyLevers!$C655,'Policy Characteristics'!$C:$C,0))</f>
        <v>0</v>
      </c>
      <c r="T655" s="186">
        <f>INDEX('Policy Characteristics'!N:N,MATCH(PolicyLevers!$C655,'Policy Characteristics'!$C:$C,0))</f>
        <v>0</v>
      </c>
      <c r="U655" s="183">
        <f>INDEX('Policy Characteristics'!O:O,MATCH(PolicyLevers!$C655,'Policy Characteristics'!$C:$C,0))</f>
        <v>0</v>
      </c>
    </row>
    <row r="656" spans="1:21" x14ac:dyDescent="0.25">
      <c r="A656" s="352" t="str">
        <f>INDEX('Policy Characteristics'!A:A,MATCH(PolicyLevers!$C656,'Policy Characteristics'!$C:$C,0))</f>
        <v>Industry</v>
      </c>
      <c r="B656" s="356" t="str">
        <f>INDEX('Policy Characteristics'!B:B,MATCH(PolicyLevers!$C656,'Policy Characteristics'!$C:$C,0))</f>
        <v>Electrification + Hydrogen</v>
      </c>
      <c r="C656" s="191" t="str">
        <f t="shared" ref="C656:C687" si="34">C$655</f>
        <v>Fraction of Industrial Fuel Use Shifted to Other Fuels</v>
      </c>
      <c r="D656" s="186" t="s">
        <v>2121</v>
      </c>
      <c r="E656" s="186" t="s">
        <v>806</v>
      </c>
      <c r="F656" s="183" t="s">
        <v>2153</v>
      </c>
      <c r="G656" s="186" t="s">
        <v>2133</v>
      </c>
      <c r="H656" s="43">
        <v>1209</v>
      </c>
      <c r="I656" s="358" t="s">
        <v>332</v>
      </c>
      <c r="J656" s="191" t="str">
        <f>INDEX('Policy Characteristics'!D:D,MATCH(PolicyLevers!$C656,'Policy Characteristics'!$C:$C,0))</f>
        <v>Electrification + Hydrogen</v>
      </c>
      <c r="K656" s="191" t="str">
        <f>INDEX('Policy Characteristics'!E:E,MATCH(PolicyLevers!$C656,'Policy Characteristics'!$C:$C,0))</f>
        <v>indst fuel type shifting</v>
      </c>
      <c r="L656" s="192">
        <f>INDEX('Policy Characteristics'!F:F,MATCH(PolicyLevers!$C656,'Policy Characteristics'!$C:$C,0))</f>
        <v>0</v>
      </c>
      <c r="M656" s="192">
        <f>INDEX('Policy Characteristics'!G:G,MATCH(PolicyLevers!$C656,'Policy Characteristics'!$C:$C,0))</f>
        <v>1</v>
      </c>
      <c r="N656" s="253">
        <f>INDEX('Policy Characteristics'!H:H,MATCH(PolicyLevers!$C656,'Policy Characteristics'!$C:$C,0))</f>
        <v>0.01</v>
      </c>
      <c r="O656" s="191" t="str">
        <f>INDEX('Policy Characteristics'!I:I,MATCH(PolicyLevers!$C656,'Policy Characteristics'!$C:$C,0))</f>
        <v>% of fuel shifted</v>
      </c>
      <c r="P656" s="186" t="str">
        <f>INDEX('Policy Characteristics'!J:J,MATCH(PolicyLevers!$C656,'Policy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6" s="191" t="str">
        <f>INDEX('Policy Characteristics'!K:K,MATCH(PolicyLevers!$C656,'Policy Characteristics'!$C:$C,0))</f>
        <v>industry-ag-main.html#fuel-switching</v>
      </c>
      <c r="R656" s="191" t="str">
        <f>INDEX('Policy Characteristics'!L:L,MATCH(PolicyLevers!$C656,'Policy Characteristics'!$C:$C,0))</f>
        <v>industry-elec-and-hydrogen.html</v>
      </c>
      <c r="S656" s="207">
        <f>INDEX('Policy Characteristics'!M:M,MATCH(PolicyLevers!$C656,'Policy Characteristics'!$C:$C,0))</f>
        <v>0</v>
      </c>
      <c r="T656" s="186">
        <f>INDEX('Policy Characteristics'!N:N,MATCH(PolicyLevers!$C656,'Policy Characteristics'!$C:$C,0))</f>
        <v>0</v>
      </c>
      <c r="U656" s="183">
        <f>INDEX('Policy Characteristics'!O:O,MATCH(PolicyLevers!$C656,'Policy Characteristics'!$C:$C,0))</f>
        <v>0</v>
      </c>
    </row>
    <row r="657" spans="1:21" x14ac:dyDescent="0.25">
      <c r="A657" s="352" t="str">
        <f>INDEX('Policy Characteristics'!A:A,MATCH(PolicyLevers!$C657,'Policy Characteristics'!$C:$C,0))</f>
        <v>Industry</v>
      </c>
      <c r="B657" s="356" t="str">
        <f>INDEX('Policy Characteristics'!B:B,MATCH(PolicyLevers!$C657,'Policy Characteristics'!$C:$C,0))</f>
        <v>Electrification + Hydrogen</v>
      </c>
      <c r="C657" s="191" t="str">
        <f t="shared" si="34"/>
        <v>Fraction of Industrial Fuel Use Shifted to Other Fuels</v>
      </c>
      <c r="D657" s="186" t="s">
        <v>2121</v>
      </c>
      <c r="E657" s="186" t="s">
        <v>808</v>
      </c>
      <c r="F657" s="183" t="s">
        <v>2153</v>
      </c>
      <c r="G657" s="186" t="s">
        <v>2132</v>
      </c>
      <c r="H657" s="43">
        <v>1210</v>
      </c>
      <c r="I657" s="358" t="s">
        <v>332</v>
      </c>
      <c r="J657" s="191" t="str">
        <f>INDEX('Policy Characteristics'!D:D,MATCH(PolicyLevers!$C657,'Policy Characteristics'!$C:$C,0))</f>
        <v>Electrification + Hydrogen</v>
      </c>
      <c r="K657" s="191" t="str">
        <f>INDEX('Policy Characteristics'!E:E,MATCH(PolicyLevers!$C657,'Policy Characteristics'!$C:$C,0))</f>
        <v>indst fuel type shifting</v>
      </c>
      <c r="L657" s="192">
        <f>INDEX('Policy Characteristics'!F:F,MATCH(PolicyLevers!$C657,'Policy Characteristics'!$C:$C,0))</f>
        <v>0</v>
      </c>
      <c r="M657" s="192">
        <f>INDEX('Policy Characteristics'!G:G,MATCH(PolicyLevers!$C657,'Policy Characteristics'!$C:$C,0))</f>
        <v>1</v>
      </c>
      <c r="N657" s="253">
        <f>INDEX('Policy Characteristics'!H:H,MATCH(PolicyLevers!$C657,'Policy Characteristics'!$C:$C,0))</f>
        <v>0.01</v>
      </c>
      <c r="O657" s="191" t="str">
        <f>INDEX('Policy Characteristics'!I:I,MATCH(PolicyLevers!$C657,'Policy Characteristics'!$C:$C,0))</f>
        <v>% of fuel shifted</v>
      </c>
      <c r="P657" s="186" t="str">
        <f>INDEX('Policy Characteristics'!J:J,MATCH(PolicyLevers!$C657,'Policy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7" s="191" t="str">
        <f>INDEX('Policy Characteristics'!K:K,MATCH(PolicyLevers!$C657,'Policy Characteristics'!$C:$C,0))</f>
        <v>industry-ag-main.html#fuel-switching</v>
      </c>
      <c r="R657" s="191" t="str">
        <f>INDEX('Policy Characteristics'!L:L,MATCH(PolicyLevers!$C657,'Policy Characteristics'!$C:$C,0))</f>
        <v>industry-elec-and-hydrogen.html</v>
      </c>
      <c r="S657" s="207">
        <f>INDEX('Policy Characteristics'!M:M,MATCH(PolicyLevers!$C657,'Policy Characteristics'!$C:$C,0))</f>
        <v>0</v>
      </c>
      <c r="T657" s="186">
        <f>INDEX('Policy Characteristics'!N:N,MATCH(PolicyLevers!$C657,'Policy Characteristics'!$C:$C,0))</f>
        <v>0</v>
      </c>
      <c r="U657" s="183">
        <f>INDEX('Policy Characteristics'!O:O,MATCH(PolicyLevers!$C657,'Policy Characteristics'!$C:$C,0))</f>
        <v>0</v>
      </c>
    </row>
    <row r="658" spans="1:21" x14ac:dyDescent="0.25">
      <c r="A658" s="352" t="str">
        <f>INDEX('Policy Characteristics'!A:A,MATCH(PolicyLevers!$C658,'Policy Characteristics'!$C:$C,0))</f>
        <v>Industry</v>
      </c>
      <c r="B658" s="356" t="str">
        <f>INDEX('Policy Characteristics'!B:B,MATCH(PolicyLevers!$C658,'Policy Characteristics'!$C:$C,0))</f>
        <v>Electrification + Hydrogen</v>
      </c>
      <c r="C658" s="191" t="str">
        <f t="shared" si="34"/>
        <v>Fraction of Industrial Fuel Use Shifted to Other Fuels</v>
      </c>
      <c r="D658" s="186" t="s">
        <v>2121</v>
      </c>
      <c r="E658" s="186" t="s">
        <v>810</v>
      </c>
      <c r="F658" s="183" t="s">
        <v>2153</v>
      </c>
      <c r="G658" s="186" t="s">
        <v>2131</v>
      </c>
      <c r="H658" s="43">
        <v>1211</v>
      </c>
      <c r="I658" s="358" t="s">
        <v>332</v>
      </c>
      <c r="J658" s="191" t="str">
        <f>INDEX('Policy Characteristics'!D:D,MATCH(PolicyLevers!$C658,'Policy Characteristics'!$C:$C,0))</f>
        <v>Electrification + Hydrogen</v>
      </c>
      <c r="K658" s="191" t="str">
        <f>INDEX('Policy Characteristics'!E:E,MATCH(PolicyLevers!$C658,'Policy Characteristics'!$C:$C,0))</f>
        <v>indst fuel type shifting</v>
      </c>
      <c r="L658" s="192">
        <f>INDEX('Policy Characteristics'!F:F,MATCH(PolicyLevers!$C658,'Policy Characteristics'!$C:$C,0))</f>
        <v>0</v>
      </c>
      <c r="M658" s="192">
        <f>INDEX('Policy Characteristics'!G:G,MATCH(PolicyLevers!$C658,'Policy Characteristics'!$C:$C,0))</f>
        <v>1</v>
      </c>
      <c r="N658" s="253">
        <f>INDEX('Policy Characteristics'!H:H,MATCH(PolicyLevers!$C658,'Policy Characteristics'!$C:$C,0))</f>
        <v>0.01</v>
      </c>
      <c r="O658" s="191" t="str">
        <f>INDEX('Policy Characteristics'!I:I,MATCH(PolicyLevers!$C658,'Policy Characteristics'!$C:$C,0))</f>
        <v>% of fuel shifted</v>
      </c>
      <c r="P658" s="186" t="str">
        <f>INDEX('Policy Characteristics'!J:J,MATCH(PolicyLevers!$C658,'Policy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8" s="191" t="str">
        <f>INDEX('Policy Characteristics'!K:K,MATCH(PolicyLevers!$C658,'Policy Characteristics'!$C:$C,0))</f>
        <v>industry-ag-main.html#fuel-switching</v>
      </c>
      <c r="R658" s="191" t="str">
        <f>INDEX('Policy Characteristics'!L:L,MATCH(PolicyLevers!$C658,'Policy Characteristics'!$C:$C,0))</f>
        <v>industry-elec-and-hydrogen.html</v>
      </c>
      <c r="S658" s="207">
        <f>INDEX('Policy Characteristics'!M:M,MATCH(PolicyLevers!$C658,'Policy Characteristics'!$C:$C,0))</f>
        <v>0</v>
      </c>
      <c r="T658" s="186">
        <f>INDEX('Policy Characteristics'!N:N,MATCH(PolicyLevers!$C658,'Policy Characteristics'!$C:$C,0))</f>
        <v>0</v>
      </c>
      <c r="U658" s="183">
        <f>INDEX('Policy Characteristics'!O:O,MATCH(PolicyLevers!$C658,'Policy Characteristics'!$C:$C,0))</f>
        <v>0</v>
      </c>
    </row>
    <row r="659" spans="1:21" x14ac:dyDescent="0.25">
      <c r="A659" s="352" t="str">
        <f>INDEX('Policy Characteristics'!A:A,MATCH(PolicyLevers!$C659,'Policy Characteristics'!$C:$C,0))</f>
        <v>Industry</v>
      </c>
      <c r="B659" s="356" t="str">
        <f>INDEX('Policy Characteristics'!B:B,MATCH(PolicyLevers!$C659,'Policy Characteristics'!$C:$C,0))</f>
        <v>Electrification + Hydrogen</v>
      </c>
      <c r="C659" s="191" t="str">
        <f t="shared" si="34"/>
        <v>Fraction of Industrial Fuel Use Shifted to Other Fuels</v>
      </c>
      <c r="D659" s="186" t="s">
        <v>2121</v>
      </c>
      <c r="E659" s="186" t="s">
        <v>812</v>
      </c>
      <c r="F659" s="183" t="s">
        <v>2153</v>
      </c>
      <c r="G659" s="186" t="s">
        <v>2130</v>
      </c>
      <c r="H659" s="43">
        <v>1212</v>
      </c>
      <c r="I659" s="358" t="s">
        <v>332</v>
      </c>
      <c r="J659" s="191" t="str">
        <f>INDEX('Policy Characteristics'!D:D,MATCH(PolicyLevers!$C659,'Policy Characteristics'!$C:$C,0))</f>
        <v>Electrification + Hydrogen</v>
      </c>
      <c r="K659" s="191" t="str">
        <f>INDEX('Policy Characteristics'!E:E,MATCH(PolicyLevers!$C659,'Policy Characteristics'!$C:$C,0))</f>
        <v>indst fuel type shifting</v>
      </c>
      <c r="L659" s="192">
        <f>INDEX('Policy Characteristics'!F:F,MATCH(PolicyLevers!$C659,'Policy Characteristics'!$C:$C,0))</f>
        <v>0</v>
      </c>
      <c r="M659" s="192">
        <f>INDEX('Policy Characteristics'!G:G,MATCH(PolicyLevers!$C659,'Policy Characteristics'!$C:$C,0))</f>
        <v>1</v>
      </c>
      <c r="N659" s="253">
        <f>INDEX('Policy Characteristics'!H:H,MATCH(PolicyLevers!$C659,'Policy Characteristics'!$C:$C,0))</f>
        <v>0.01</v>
      </c>
      <c r="O659" s="191" t="str">
        <f>INDEX('Policy Characteristics'!I:I,MATCH(PolicyLevers!$C659,'Policy Characteristics'!$C:$C,0))</f>
        <v>% of fuel shifted</v>
      </c>
      <c r="P659" s="186" t="str">
        <f>INDEX('Policy Characteristics'!J:J,MATCH(PolicyLevers!$C659,'Policy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9" s="191" t="str">
        <f>INDEX('Policy Characteristics'!K:K,MATCH(PolicyLevers!$C659,'Policy Characteristics'!$C:$C,0))</f>
        <v>industry-ag-main.html#fuel-switching</v>
      </c>
      <c r="R659" s="191" t="str">
        <f>INDEX('Policy Characteristics'!L:L,MATCH(PolicyLevers!$C659,'Policy Characteristics'!$C:$C,0))</f>
        <v>industry-elec-and-hydrogen.html</v>
      </c>
      <c r="S659" s="207">
        <f>INDEX('Policy Characteristics'!M:M,MATCH(PolicyLevers!$C659,'Policy Characteristics'!$C:$C,0))</f>
        <v>0</v>
      </c>
      <c r="T659" s="186">
        <f>INDEX('Policy Characteristics'!N:N,MATCH(PolicyLevers!$C659,'Policy Characteristics'!$C:$C,0))</f>
        <v>0</v>
      </c>
      <c r="U659" s="183">
        <f>INDEX('Policy Characteristics'!O:O,MATCH(PolicyLevers!$C659,'Policy Characteristics'!$C:$C,0))</f>
        <v>0</v>
      </c>
    </row>
    <row r="660" spans="1:21" x14ac:dyDescent="0.25">
      <c r="A660" s="352" t="str">
        <f>INDEX('Policy Characteristics'!A:A,MATCH(PolicyLevers!$C660,'Policy Characteristics'!$C:$C,0))</f>
        <v>Industry</v>
      </c>
      <c r="B660" s="356" t="str">
        <f>INDEX('Policy Characteristics'!B:B,MATCH(PolicyLevers!$C660,'Policy Characteristics'!$C:$C,0))</f>
        <v>Electrification + Hydrogen</v>
      </c>
      <c r="C660" s="191" t="str">
        <f t="shared" si="34"/>
        <v>Fraction of Industrial Fuel Use Shifted to Other Fuels</v>
      </c>
      <c r="D660" s="186" t="s">
        <v>2121</v>
      </c>
      <c r="E660" s="186" t="s">
        <v>814</v>
      </c>
      <c r="F660" s="183" t="s">
        <v>2153</v>
      </c>
      <c r="G660" s="186" t="s">
        <v>2129</v>
      </c>
      <c r="H660" s="43">
        <v>1213</v>
      </c>
      <c r="I660" s="358" t="s">
        <v>332</v>
      </c>
      <c r="J660" s="191" t="str">
        <f>INDEX('Policy Characteristics'!D:D,MATCH(PolicyLevers!$C660,'Policy Characteristics'!$C:$C,0))</f>
        <v>Electrification + Hydrogen</v>
      </c>
      <c r="K660" s="191" t="str">
        <f>INDEX('Policy Characteristics'!E:E,MATCH(PolicyLevers!$C660,'Policy Characteristics'!$C:$C,0))</f>
        <v>indst fuel type shifting</v>
      </c>
      <c r="L660" s="192">
        <f>INDEX('Policy Characteristics'!F:F,MATCH(PolicyLevers!$C660,'Policy Characteristics'!$C:$C,0))</f>
        <v>0</v>
      </c>
      <c r="M660" s="192">
        <f>INDEX('Policy Characteristics'!G:G,MATCH(PolicyLevers!$C660,'Policy Characteristics'!$C:$C,0))</f>
        <v>1</v>
      </c>
      <c r="N660" s="253">
        <f>INDEX('Policy Characteristics'!H:H,MATCH(PolicyLevers!$C660,'Policy Characteristics'!$C:$C,0))</f>
        <v>0.01</v>
      </c>
      <c r="O660" s="191" t="str">
        <f>INDEX('Policy Characteristics'!I:I,MATCH(PolicyLevers!$C660,'Policy Characteristics'!$C:$C,0))</f>
        <v>% of fuel shifted</v>
      </c>
      <c r="P660" s="186" t="str">
        <f>INDEX('Policy Characteristics'!J:J,MATCH(PolicyLevers!$C660,'Policy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0" s="191" t="str">
        <f>INDEX('Policy Characteristics'!K:K,MATCH(PolicyLevers!$C660,'Policy Characteristics'!$C:$C,0))</f>
        <v>industry-ag-main.html#fuel-switching</v>
      </c>
      <c r="R660" s="191" t="str">
        <f>INDEX('Policy Characteristics'!L:L,MATCH(PolicyLevers!$C660,'Policy Characteristics'!$C:$C,0))</f>
        <v>industry-elec-and-hydrogen.html</v>
      </c>
      <c r="S660" s="207">
        <f>INDEX('Policy Characteristics'!M:M,MATCH(PolicyLevers!$C660,'Policy Characteristics'!$C:$C,0))</f>
        <v>0</v>
      </c>
      <c r="T660" s="186">
        <f>INDEX('Policy Characteristics'!N:N,MATCH(PolicyLevers!$C660,'Policy Characteristics'!$C:$C,0))</f>
        <v>0</v>
      </c>
      <c r="U660" s="183">
        <f>INDEX('Policy Characteristics'!O:O,MATCH(PolicyLevers!$C660,'Policy Characteristics'!$C:$C,0))</f>
        <v>0</v>
      </c>
    </row>
    <row r="661" spans="1:21" x14ac:dyDescent="0.25">
      <c r="A661" s="352" t="str">
        <f>INDEX('Policy Characteristics'!A:A,MATCH(PolicyLevers!$C661,'Policy Characteristics'!$C:$C,0))</f>
        <v>Industry</v>
      </c>
      <c r="B661" s="356" t="str">
        <f>INDEX('Policy Characteristics'!B:B,MATCH(PolicyLevers!$C661,'Policy Characteristics'!$C:$C,0))</f>
        <v>Electrification + Hydrogen</v>
      </c>
      <c r="C661" s="191" t="str">
        <f t="shared" si="34"/>
        <v>Fraction of Industrial Fuel Use Shifted to Other Fuels</v>
      </c>
      <c r="D661" s="186" t="s">
        <v>2121</v>
      </c>
      <c r="E661" s="186" t="s">
        <v>816</v>
      </c>
      <c r="F661" s="183" t="s">
        <v>2153</v>
      </c>
      <c r="G661" s="186" t="s">
        <v>2128</v>
      </c>
      <c r="H661" s="43">
        <v>1214</v>
      </c>
      <c r="I661" s="358" t="s">
        <v>332</v>
      </c>
      <c r="J661" s="191" t="str">
        <f>INDEX('Policy Characteristics'!D:D,MATCH(PolicyLevers!$C661,'Policy Characteristics'!$C:$C,0))</f>
        <v>Electrification + Hydrogen</v>
      </c>
      <c r="K661" s="191" t="str">
        <f>INDEX('Policy Characteristics'!E:E,MATCH(PolicyLevers!$C661,'Policy Characteristics'!$C:$C,0))</f>
        <v>indst fuel type shifting</v>
      </c>
      <c r="L661" s="192">
        <f>INDEX('Policy Characteristics'!F:F,MATCH(PolicyLevers!$C661,'Policy Characteristics'!$C:$C,0))</f>
        <v>0</v>
      </c>
      <c r="M661" s="192">
        <f>INDEX('Policy Characteristics'!G:G,MATCH(PolicyLevers!$C661,'Policy Characteristics'!$C:$C,0))</f>
        <v>1</v>
      </c>
      <c r="N661" s="253">
        <f>INDEX('Policy Characteristics'!H:H,MATCH(PolicyLevers!$C661,'Policy Characteristics'!$C:$C,0))</f>
        <v>0.01</v>
      </c>
      <c r="O661" s="191" t="str">
        <f>INDEX('Policy Characteristics'!I:I,MATCH(PolicyLevers!$C661,'Policy Characteristics'!$C:$C,0))</f>
        <v>% of fuel shifted</v>
      </c>
      <c r="P661" s="186" t="str">
        <f>INDEX('Policy Characteristics'!J:J,MATCH(PolicyLevers!$C661,'Policy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1" s="191" t="str">
        <f>INDEX('Policy Characteristics'!K:K,MATCH(PolicyLevers!$C661,'Policy Characteristics'!$C:$C,0))</f>
        <v>industry-ag-main.html#fuel-switching</v>
      </c>
      <c r="R661" s="191" t="str">
        <f>INDEX('Policy Characteristics'!L:L,MATCH(PolicyLevers!$C661,'Policy Characteristics'!$C:$C,0))</f>
        <v>industry-elec-and-hydrogen.html</v>
      </c>
      <c r="S661" s="207">
        <f>INDEX('Policy Characteristics'!M:M,MATCH(PolicyLevers!$C661,'Policy Characteristics'!$C:$C,0))</f>
        <v>0</v>
      </c>
      <c r="T661" s="186">
        <f>INDEX('Policy Characteristics'!N:N,MATCH(PolicyLevers!$C661,'Policy Characteristics'!$C:$C,0))</f>
        <v>0</v>
      </c>
      <c r="U661" s="183">
        <f>INDEX('Policy Characteristics'!O:O,MATCH(PolicyLevers!$C661,'Policy Characteristics'!$C:$C,0))</f>
        <v>0</v>
      </c>
    </row>
    <row r="662" spans="1:21" x14ac:dyDescent="0.25">
      <c r="A662" s="352" t="str">
        <f>INDEX('Policy Characteristics'!A:A,MATCH(PolicyLevers!$C662,'Policy Characteristics'!$C:$C,0))</f>
        <v>Industry</v>
      </c>
      <c r="B662" s="356" t="str">
        <f>INDEX('Policy Characteristics'!B:B,MATCH(PolicyLevers!$C662,'Policy Characteristics'!$C:$C,0))</f>
        <v>Electrification + Hydrogen</v>
      </c>
      <c r="C662" s="191" t="str">
        <f t="shared" si="34"/>
        <v>Fraction of Industrial Fuel Use Shifted to Other Fuels</v>
      </c>
      <c r="D662" s="186" t="s">
        <v>2121</v>
      </c>
      <c r="E662" s="186" t="s">
        <v>818</v>
      </c>
      <c r="F662" s="183" t="s">
        <v>2153</v>
      </c>
      <c r="G662" s="186" t="s">
        <v>2127</v>
      </c>
      <c r="H662" s="43">
        <v>1215</v>
      </c>
      <c r="I662" s="358" t="s">
        <v>332</v>
      </c>
      <c r="J662" s="191" t="str">
        <f>INDEX('Policy Characteristics'!D:D,MATCH(PolicyLevers!$C662,'Policy Characteristics'!$C:$C,0))</f>
        <v>Electrification + Hydrogen</v>
      </c>
      <c r="K662" s="191" t="str">
        <f>INDEX('Policy Characteristics'!E:E,MATCH(PolicyLevers!$C662,'Policy Characteristics'!$C:$C,0))</f>
        <v>indst fuel type shifting</v>
      </c>
      <c r="L662" s="192">
        <f>INDEX('Policy Characteristics'!F:F,MATCH(PolicyLevers!$C662,'Policy Characteristics'!$C:$C,0))</f>
        <v>0</v>
      </c>
      <c r="M662" s="192">
        <f>INDEX('Policy Characteristics'!G:G,MATCH(PolicyLevers!$C662,'Policy Characteristics'!$C:$C,0))</f>
        <v>1</v>
      </c>
      <c r="N662" s="253">
        <f>INDEX('Policy Characteristics'!H:H,MATCH(PolicyLevers!$C662,'Policy Characteristics'!$C:$C,0))</f>
        <v>0.01</v>
      </c>
      <c r="O662" s="191" t="str">
        <f>INDEX('Policy Characteristics'!I:I,MATCH(PolicyLevers!$C662,'Policy Characteristics'!$C:$C,0))</f>
        <v>% of fuel shifted</v>
      </c>
      <c r="P662" s="186" t="str">
        <f>INDEX('Policy Characteristics'!J:J,MATCH(PolicyLevers!$C662,'Policy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2" s="191" t="str">
        <f>INDEX('Policy Characteristics'!K:K,MATCH(PolicyLevers!$C662,'Policy Characteristics'!$C:$C,0))</f>
        <v>industry-ag-main.html#fuel-switching</v>
      </c>
      <c r="R662" s="191" t="str">
        <f>INDEX('Policy Characteristics'!L:L,MATCH(PolicyLevers!$C662,'Policy Characteristics'!$C:$C,0))</f>
        <v>industry-elec-and-hydrogen.html</v>
      </c>
      <c r="S662" s="207">
        <f>INDEX('Policy Characteristics'!M:M,MATCH(PolicyLevers!$C662,'Policy Characteristics'!$C:$C,0))</f>
        <v>0</v>
      </c>
      <c r="T662" s="186">
        <f>INDEX('Policy Characteristics'!N:N,MATCH(PolicyLevers!$C662,'Policy Characteristics'!$C:$C,0))</f>
        <v>0</v>
      </c>
      <c r="U662" s="183">
        <f>INDEX('Policy Characteristics'!O:O,MATCH(PolicyLevers!$C662,'Policy Characteristics'!$C:$C,0))</f>
        <v>0</v>
      </c>
    </row>
    <row r="663" spans="1:21" x14ac:dyDescent="0.25">
      <c r="A663" s="352" t="str">
        <f>INDEX('Policy Characteristics'!A:A,MATCH(PolicyLevers!$C663,'Policy Characteristics'!$C:$C,0))</f>
        <v>Industry</v>
      </c>
      <c r="B663" s="356" t="str">
        <f>INDEX('Policy Characteristics'!B:B,MATCH(PolicyLevers!$C663,'Policy Characteristics'!$C:$C,0))</f>
        <v>Electrification + Hydrogen</v>
      </c>
      <c r="C663" s="191" t="str">
        <f t="shared" si="34"/>
        <v>Fraction of Industrial Fuel Use Shifted to Other Fuels</v>
      </c>
      <c r="D663" s="186" t="s">
        <v>2121</v>
      </c>
      <c r="E663" s="186" t="s">
        <v>820</v>
      </c>
      <c r="F663" s="183" t="s">
        <v>2153</v>
      </c>
      <c r="G663" s="186" t="s">
        <v>2126</v>
      </c>
      <c r="H663" s="43">
        <v>1216</v>
      </c>
      <c r="I663" s="358" t="s">
        <v>332</v>
      </c>
      <c r="J663" s="191" t="str">
        <f>INDEX('Policy Characteristics'!D:D,MATCH(PolicyLevers!$C663,'Policy Characteristics'!$C:$C,0))</f>
        <v>Electrification + Hydrogen</v>
      </c>
      <c r="K663" s="191" t="str">
        <f>INDEX('Policy Characteristics'!E:E,MATCH(PolicyLevers!$C663,'Policy Characteristics'!$C:$C,0))</f>
        <v>indst fuel type shifting</v>
      </c>
      <c r="L663" s="192">
        <f>INDEX('Policy Characteristics'!F:F,MATCH(PolicyLevers!$C663,'Policy Characteristics'!$C:$C,0))</f>
        <v>0</v>
      </c>
      <c r="M663" s="192">
        <f>INDEX('Policy Characteristics'!G:G,MATCH(PolicyLevers!$C663,'Policy Characteristics'!$C:$C,0))</f>
        <v>1</v>
      </c>
      <c r="N663" s="253">
        <f>INDEX('Policy Characteristics'!H:H,MATCH(PolicyLevers!$C663,'Policy Characteristics'!$C:$C,0))</f>
        <v>0.01</v>
      </c>
      <c r="O663" s="191" t="str">
        <f>INDEX('Policy Characteristics'!I:I,MATCH(PolicyLevers!$C663,'Policy Characteristics'!$C:$C,0))</f>
        <v>% of fuel shifted</v>
      </c>
      <c r="P663" s="186" t="str">
        <f>INDEX('Policy Characteristics'!J:J,MATCH(PolicyLevers!$C663,'Policy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3" s="191" t="str">
        <f>INDEX('Policy Characteristics'!K:K,MATCH(PolicyLevers!$C663,'Policy Characteristics'!$C:$C,0))</f>
        <v>industry-ag-main.html#fuel-switching</v>
      </c>
      <c r="R663" s="191" t="str">
        <f>INDEX('Policy Characteristics'!L:L,MATCH(PolicyLevers!$C663,'Policy Characteristics'!$C:$C,0))</f>
        <v>industry-elec-and-hydrogen.html</v>
      </c>
      <c r="S663" s="207">
        <f>INDEX('Policy Characteristics'!M:M,MATCH(PolicyLevers!$C663,'Policy Characteristics'!$C:$C,0))</f>
        <v>0</v>
      </c>
      <c r="T663" s="186">
        <f>INDEX('Policy Characteristics'!N:N,MATCH(PolicyLevers!$C663,'Policy Characteristics'!$C:$C,0))</f>
        <v>0</v>
      </c>
      <c r="U663" s="183">
        <f>INDEX('Policy Characteristics'!O:O,MATCH(PolicyLevers!$C663,'Policy Characteristics'!$C:$C,0))</f>
        <v>0</v>
      </c>
    </row>
    <row r="664" spans="1:21" x14ac:dyDescent="0.25">
      <c r="A664" s="352" t="str">
        <f>INDEX('Policy Characteristics'!A:A,MATCH(PolicyLevers!$C664,'Policy Characteristics'!$C:$C,0))</f>
        <v>Industry</v>
      </c>
      <c r="B664" s="356" t="str">
        <f>INDEX('Policy Characteristics'!B:B,MATCH(PolicyLevers!$C664,'Policy Characteristics'!$C:$C,0))</f>
        <v>Electrification + Hydrogen</v>
      </c>
      <c r="C664" s="191" t="str">
        <f t="shared" si="34"/>
        <v>Fraction of Industrial Fuel Use Shifted to Other Fuels</v>
      </c>
      <c r="D664" s="186" t="s">
        <v>2121</v>
      </c>
      <c r="E664" s="186" t="s">
        <v>822</v>
      </c>
      <c r="F664" s="183" t="s">
        <v>2153</v>
      </c>
      <c r="G664" s="186" t="s">
        <v>2124</v>
      </c>
      <c r="H664" s="43">
        <v>1217</v>
      </c>
      <c r="I664" s="358" t="s">
        <v>310</v>
      </c>
      <c r="J664" s="191" t="str">
        <f>INDEX('Policy Characteristics'!D:D,MATCH(PolicyLevers!$C664,'Policy Characteristics'!$C:$C,0))</f>
        <v>Electrification + Hydrogen</v>
      </c>
      <c r="K664" s="191" t="str">
        <f>INDEX('Policy Characteristics'!E:E,MATCH(PolicyLevers!$C664,'Policy Characteristics'!$C:$C,0))</f>
        <v>indst fuel type shifting</v>
      </c>
      <c r="L664" s="192">
        <f>INDEX('Policy Characteristics'!F:F,MATCH(PolicyLevers!$C664,'Policy Characteristics'!$C:$C,0))</f>
        <v>0</v>
      </c>
      <c r="M664" s="192">
        <f>INDEX('Policy Characteristics'!G:G,MATCH(PolicyLevers!$C664,'Policy Characteristics'!$C:$C,0))</f>
        <v>1</v>
      </c>
      <c r="N664" s="253">
        <f>INDEX('Policy Characteristics'!H:H,MATCH(PolicyLevers!$C664,'Policy Characteristics'!$C:$C,0))</f>
        <v>0.01</v>
      </c>
      <c r="O664" s="191" t="str">
        <f>INDEX('Policy Characteristics'!I:I,MATCH(PolicyLevers!$C664,'Policy Characteristics'!$C:$C,0))</f>
        <v>% of fuel shifted</v>
      </c>
      <c r="P664" s="191" t="str">
        <f>INDEX('Policy Characteristics'!J:J,MATCH(PolicyLevers!$C664,'Policy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4" s="191" t="str">
        <f>INDEX('Policy Characteristics'!K:K,MATCH(PolicyLevers!$C664,'Policy Characteristics'!$C:$C,0))</f>
        <v>industry-ag-main.html#fuel-switching</v>
      </c>
      <c r="R664" s="191" t="str">
        <f>INDEX('Policy Characteristics'!L:L,MATCH(PolicyLevers!$C664,'Policy Characteristics'!$C:$C,0))</f>
        <v>industry-elec-and-hydrogen.html</v>
      </c>
      <c r="S664" s="207">
        <f>INDEX('Policy Characteristics'!M:M,MATCH(PolicyLevers!$C664,'Policy Characteristics'!$C:$C,0))</f>
        <v>0</v>
      </c>
      <c r="T664" s="186">
        <f>INDEX('Policy Characteristics'!N:N,MATCH(PolicyLevers!$C664,'Policy Characteristics'!$C:$C,0))</f>
        <v>0</v>
      </c>
      <c r="U664" s="183">
        <f>INDEX('Policy Characteristics'!O:O,MATCH(PolicyLevers!$C664,'Policy Characteristics'!$C:$C,0))</f>
        <v>0</v>
      </c>
    </row>
    <row r="665" spans="1:21" x14ac:dyDescent="0.25">
      <c r="A665" s="352" t="str">
        <f>INDEX('Policy Characteristics'!A:A,MATCH(PolicyLevers!$C665,'Policy Characteristics'!$C:$C,0))</f>
        <v>Industry</v>
      </c>
      <c r="B665" s="356" t="str">
        <f>INDEX('Policy Characteristics'!B:B,MATCH(PolicyLevers!$C665,'Policy Characteristics'!$C:$C,0))</f>
        <v>Electrification + Hydrogen</v>
      </c>
      <c r="C665" s="191" t="str">
        <f t="shared" si="34"/>
        <v>Fraction of Industrial Fuel Use Shifted to Other Fuels</v>
      </c>
      <c r="D665" s="193" t="s">
        <v>2119</v>
      </c>
      <c r="E665" s="186" t="s">
        <v>799</v>
      </c>
      <c r="F665" s="183" t="s">
        <v>1831</v>
      </c>
      <c r="G665" s="186" t="s">
        <v>2134</v>
      </c>
      <c r="H665" s="43">
        <v>1218</v>
      </c>
      <c r="I665" s="358" t="s">
        <v>310</v>
      </c>
      <c r="J665" s="191" t="str">
        <f>INDEX('Policy Characteristics'!D:D,MATCH(PolicyLevers!$C665,'Policy Characteristics'!$C:$C,0))</f>
        <v>Electrification + Hydrogen</v>
      </c>
      <c r="K665" s="191" t="str">
        <f>INDEX('Policy Characteristics'!E:E,MATCH(PolicyLevers!$C665,'Policy Characteristics'!$C:$C,0))</f>
        <v>indst fuel type shifting</v>
      </c>
      <c r="L665" s="192">
        <f>INDEX('Policy Characteristics'!F:F,MATCH(PolicyLevers!$C665,'Policy Characteristics'!$C:$C,0))</f>
        <v>0</v>
      </c>
      <c r="M665" s="192">
        <f>INDEX('Policy Characteristics'!G:G,MATCH(PolicyLevers!$C665,'Policy Characteristics'!$C:$C,0))</f>
        <v>1</v>
      </c>
      <c r="N665" s="253">
        <f>INDEX('Policy Characteristics'!H:H,MATCH(PolicyLevers!$C665,'Policy Characteristics'!$C:$C,0))</f>
        <v>0.01</v>
      </c>
      <c r="O665" s="191" t="str">
        <f>INDEX('Policy Characteristics'!I:I,MATCH(PolicyLevers!$C665,'Policy Characteristics'!$C:$C,0))</f>
        <v>% of fuel shifted</v>
      </c>
      <c r="P665" s="191" t="str">
        <f>INDEX('Policy Characteristics'!J:J,MATCH(PolicyLevers!$C665,'Policy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5" s="191" t="str">
        <f>INDEX('Policy Characteristics'!K:K,MATCH(PolicyLevers!$C665,'Policy Characteristics'!$C:$C,0))</f>
        <v>industry-ag-main.html#fuel-switching</v>
      </c>
      <c r="R665" s="191" t="str">
        <f>INDEX('Policy Characteristics'!L:L,MATCH(PolicyLevers!$C665,'Policy Characteristics'!$C:$C,0))</f>
        <v>industry-elec-and-hydrogen.html</v>
      </c>
      <c r="S665" s="207">
        <f>INDEX('Policy Characteristics'!M:M,MATCH(PolicyLevers!$C665,'Policy Characteristics'!$C:$C,0))</f>
        <v>0</v>
      </c>
      <c r="T665" s="186">
        <f>INDEX('Policy Characteristics'!N:N,MATCH(PolicyLevers!$C665,'Policy Characteristics'!$C:$C,0))</f>
        <v>0</v>
      </c>
      <c r="U665" s="183">
        <f>INDEX('Policy Characteristics'!O:O,MATCH(PolicyLevers!$C665,'Policy Characteristics'!$C:$C,0))</f>
        <v>0</v>
      </c>
    </row>
    <row r="666" spans="1:21" x14ac:dyDescent="0.25">
      <c r="A666" s="352" t="str">
        <f>INDEX('Policy Characteristics'!A:A,MATCH(PolicyLevers!$C666,'Policy Characteristics'!$C:$C,0))</f>
        <v>Industry</v>
      </c>
      <c r="B666" s="356" t="str">
        <f>INDEX('Policy Characteristics'!B:B,MATCH(PolicyLevers!$C666,'Policy Characteristics'!$C:$C,0))</f>
        <v>Electrification + Hydrogen</v>
      </c>
      <c r="C666" s="191" t="str">
        <f t="shared" si="34"/>
        <v>Fraction of Industrial Fuel Use Shifted to Other Fuels</v>
      </c>
      <c r="D666" s="193" t="s">
        <v>2119</v>
      </c>
      <c r="E666" s="186" t="s">
        <v>806</v>
      </c>
      <c r="F666" s="183" t="s">
        <v>1831</v>
      </c>
      <c r="G666" s="186" t="s">
        <v>2133</v>
      </c>
      <c r="H666" s="43">
        <v>1219</v>
      </c>
      <c r="I666" s="358" t="s">
        <v>332</v>
      </c>
      <c r="J666" s="191" t="str">
        <f>INDEX('Policy Characteristics'!D:D,MATCH(PolicyLevers!$C666,'Policy Characteristics'!$C:$C,0))</f>
        <v>Electrification + Hydrogen</v>
      </c>
      <c r="K666" s="191" t="str">
        <f>INDEX('Policy Characteristics'!E:E,MATCH(PolicyLevers!$C666,'Policy Characteristics'!$C:$C,0))</f>
        <v>indst fuel type shifting</v>
      </c>
      <c r="L666" s="192">
        <f>INDEX('Policy Characteristics'!F:F,MATCH(PolicyLevers!$C666,'Policy Characteristics'!$C:$C,0))</f>
        <v>0</v>
      </c>
      <c r="M666" s="192">
        <f>INDEX('Policy Characteristics'!G:G,MATCH(PolicyLevers!$C666,'Policy Characteristics'!$C:$C,0))</f>
        <v>1</v>
      </c>
      <c r="N666" s="253">
        <f>INDEX('Policy Characteristics'!H:H,MATCH(PolicyLevers!$C666,'Policy Characteristics'!$C:$C,0))</f>
        <v>0.01</v>
      </c>
      <c r="O666" s="191" t="str">
        <f>INDEX('Policy Characteristics'!I:I,MATCH(PolicyLevers!$C666,'Policy Characteristics'!$C:$C,0))</f>
        <v>% of fuel shifted</v>
      </c>
      <c r="P666" s="186" t="str">
        <f>INDEX('Policy Characteristics'!J:J,MATCH(PolicyLevers!$C666,'Policy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6" s="191" t="str">
        <f>INDEX('Policy Characteristics'!K:K,MATCH(PolicyLevers!$C666,'Policy Characteristics'!$C:$C,0))</f>
        <v>industry-ag-main.html#fuel-switching</v>
      </c>
      <c r="R666" s="191" t="str">
        <f>INDEX('Policy Characteristics'!L:L,MATCH(PolicyLevers!$C666,'Policy Characteristics'!$C:$C,0))</f>
        <v>industry-elec-and-hydrogen.html</v>
      </c>
      <c r="S666" s="207">
        <f>INDEX('Policy Characteristics'!M:M,MATCH(PolicyLevers!$C666,'Policy Characteristics'!$C:$C,0))</f>
        <v>0</v>
      </c>
      <c r="T666" s="186">
        <f>INDEX('Policy Characteristics'!N:N,MATCH(PolicyLevers!$C666,'Policy Characteristics'!$C:$C,0))</f>
        <v>0</v>
      </c>
      <c r="U666" s="183">
        <f>INDEX('Policy Characteristics'!O:O,MATCH(PolicyLevers!$C666,'Policy Characteristics'!$C:$C,0))</f>
        <v>0</v>
      </c>
    </row>
    <row r="667" spans="1:21" x14ac:dyDescent="0.25">
      <c r="A667" s="352" t="str">
        <f>INDEX('Policy Characteristics'!A:A,MATCH(PolicyLevers!$C667,'Policy Characteristics'!$C:$C,0))</f>
        <v>Industry</v>
      </c>
      <c r="B667" s="356" t="str">
        <f>INDEX('Policy Characteristics'!B:B,MATCH(PolicyLevers!$C667,'Policy Characteristics'!$C:$C,0))</f>
        <v>Electrification + Hydrogen</v>
      </c>
      <c r="C667" s="191" t="str">
        <f t="shared" si="34"/>
        <v>Fraction of Industrial Fuel Use Shifted to Other Fuels</v>
      </c>
      <c r="D667" s="193" t="s">
        <v>2119</v>
      </c>
      <c r="E667" s="186" t="s">
        <v>808</v>
      </c>
      <c r="F667" s="183" t="s">
        <v>1831</v>
      </c>
      <c r="G667" s="186" t="s">
        <v>2132</v>
      </c>
      <c r="H667" s="43">
        <v>1220</v>
      </c>
      <c r="I667" s="358" t="s">
        <v>332</v>
      </c>
      <c r="J667" s="191" t="str">
        <f>INDEX('Policy Characteristics'!D:D,MATCH(PolicyLevers!$C667,'Policy Characteristics'!$C:$C,0))</f>
        <v>Electrification + Hydrogen</v>
      </c>
      <c r="K667" s="191" t="str">
        <f>INDEX('Policy Characteristics'!E:E,MATCH(PolicyLevers!$C667,'Policy Characteristics'!$C:$C,0))</f>
        <v>indst fuel type shifting</v>
      </c>
      <c r="L667" s="192">
        <f>INDEX('Policy Characteristics'!F:F,MATCH(PolicyLevers!$C667,'Policy Characteristics'!$C:$C,0))</f>
        <v>0</v>
      </c>
      <c r="M667" s="192">
        <f>INDEX('Policy Characteristics'!G:G,MATCH(PolicyLevers!$C667,'Policy Characteristics'!$C:$C,0))</f>
        <v>1</v>
      </c>
      <c r="N667" s="253">
        <f>INDEX('Policy Characteristics'!H:H,MATCH(PolicyLevers!$C667,'Policy Characteristics'!$C:$C,0))</f>
        <v>0.01</v>
      </c>
      <c r="O667" s="191" t="str">
        <f>INDEX('Policy Characteristics'!I:I,MATCH(PolicyLevers!$C667,'Policy Characteristics'!$C:$C,0))</f>
        <v>% of fuel shifted</v>
      </c>
      <c r="P667" s="186" t="str">
        <f>INDEX('Policy Characteristics'!J:J,MATCH(PolicyLevers!$C667,'Policy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7" s="191" t="str">
        <f>INDEX('Policy Characteristics'!K:K,MATCH(PolicyLevers!$C667,'Policy Characteristics'!$C:$C,0))</f>
        <v>industry-ag-main.html#fuel-switching</v>
      </c>
      <c r="R667" s="191" t="str">
        <f>INDEX('Policy Characteristics'!L:L,MATCH(PolicyLevers!$C667,'Policy Characteristics'!$C:$C,0))</f>
        <v>industry-elec-and-hydrogen.html</v>
      </c>
      <c r="S667" s="207">
        <f>INDEX('Policy Characteristics'!M:M,MATCH(PolicyLevers!$C667,'Policy Characteristics'!$C:$C,0))</f>
        <v>0</v>
      </c>
      <c r="T667" s="186">
        <f>INDEX('Policy Characteristics'!N:N,MATCH(PolicyLevers!$C667,'Policy Characteristics'!$C:$C,0))</f>
        <v>0</v>
      </c>
      <c r="U667" s="183">
        <f>INDEX('Policy Characteristics'!O:O,MATCH(PolicyLevers!$C667,'Policy Characteristics'!$C:$C,0))</f>
        <v>0</v>
      </c>
    </row>
    <row r="668" spans="1:21" x14ac:dyDescent="0.25">
      <c r="A668" s="352" t="str">
        <f>INDEX('Policy Characteristics'!A:A,MATCH(PolicyLevers!$C668,'Policy Characteristics'!$C:$C,0))</f>
        <v>Industry</v>
      </c>
      <c r="B668" s="356" t="str">
        <f>INDEX('Policy Characteristics'!B:B,MATCH(PolicyLevers!$C668,'Policy Characteristics'!$C:$C,0))</f>
        <v>Electrification + Hydrogen</v>
      </c>
      <c r="C668" s="191" t="str">
        <f t="shared" si="34"/>
        <v>Fraction of Industrial Fuel Use Shifted to Other Fuels</v>
      </c>
      <c r="D668" s="193" t="s">
        <v>2119</v>
      </c>
      <c r="E668" s="186" t="s">
        <v>810</v>
      </c>
      <c r="F668" s="183" t="s">
        <v>1831</v>
      </c>
      <c r="G668" s="186" t="s">
        <v>2131</v>
      </c>
      <c r="H668" s="43">
        <v>1221</v>
      </c>
      <c r="I668" s="358" t="s">
        <v>332</v>
      </c>
      <c r="J668" s="191" t="str">
        <f>INDEX('Policy Characteristics'!D:D,MATCH(PolicyLevers!$C668,'Policy Characteristics'!$C:$C,0))</f>
        <v>Electrification + Hydrogen</v>
      </c>
      <c r="K668" s="191" t="str">
        <f>INDEX('Policy Characteristics'!E:E,MATCH(PolicyLevers!$C668,'Policy Characteristics'!$C:$C,0))</f>
        <v>indst fuel type shifting</v>
      </c>
      <c r="L668" s="192">
        <f>INDEX('Policy Characteristics'!F:F,MATCH(PolicyLevers!$C668,'Policy Characteristics'!$C:$C,0))</f>
        <v>0</v>
      </c>
      <c r="M668" s="192">
        <f>INDEX('Policy Characteristics'!G:G,MATCH(PolicyLevers!$C668,'Policy Characteristics'!$C:$C,0))</f>
        <v>1</v>
      </c>
      <c r="N668" s="253">
        <f>INDEX('Policy Characteristics'!H:H,MATCH(PolicyLevers!$C668,'Policy Characteristics'!$C:$C,0))</f>
        <v>0.01</v>
      </c>
      <c r="O668" s="191" t="str">
        <f>INDEX('Policy Characteristics'!I:I,MATCH(PolicyLevers!$C668,'Policy Characteristics'!$C:$C,0))</f>
        <v>% of fuel shifted</v>
      </c>
      <c r="P668" s="186" t="str">
        <f>INDEX('Policy Characteristics'!J:J,MATCH(PolicyLevers!$C668,'Policy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8" s="191" t="str">
        <f>INDEX('Policy Characteristics'!K:K,MATCH(PolicyLevers!$C668,'Policy Characteristics'!$C:$C,0))</f>
        <v>industry-ag-main.html#fuel-switching</v>
      </c>
      <c r="R668" s="191" t="str">
        <f>INDEX('Policy Characteristics'!L:L,MATCH(PolicyLevers!$C668,'Policy Characteristics'!$C:$C,0))</f>
        <v>industry-elec-and-hydrogen.html</v>
      </c>
      <c r="S668" s="207">
        <f>INDEX('Policy Characteristics'!M:M,MATCH(PolicyLevers!$C668,'Policy Characteristics'!$C:$C,0))</f>
        <v>0</v>
      </c>
      <c r="T668" s="186">
        <f>INDEX('Policy Characteristics'!N:N,MATCH(PolicyLevers!$C668,'Policy Characteristics'!$C:$C,0))</f>
        <v>0</v>
      </c>
      <c r="U668" s="183">
        <f>INDEX('Policy Characteristics'!O:O,MATCH(PolicyLevers!$C668,'Policy Characteristics'!$C:$C,0))</f>
        <v>0</v>
      </c>
    </row>
    <row r="669" spans="1:21" x14ac:dyDescent="0.25">
      <c r="A669" s="352" t="str">
        <f>INDEX('Policy Characteristics'!A:A,MATCH(PolicyLevers!$C669,'Policy Characteristics'!$C:$C,0))</f>
        <v>Industry</v>
      </c>
      <c r="B669" s="356" t="str">
        <f>INDEX('Policy Characteristics'!B:B,MATCH(PolicyLevers!$C669,'Policy Characteristics'!$C:$C,0))</f>
        <v>Electrification + Hydrogen</v>
      </c>
      <c r="C669" s="191" t="str">
        <f t="shared" si="34"/>
        <v>Fraction of Industrial Fuel Use Shifted to Other Fuels</v>
      </c>
      <c r="D669" s="193" t="s">
        <v>2119</v>
      </c>
      <c r="E669" s="186" t="s">
        <v>812</v>
      </c>
      <c r="F669" s="183" t="s">
        <v>1831</v>
      </c>
      <c r="G669" s="186" t="s">
        <v>2130</v>
      </c>
      <c r="H669" s="43">
        <v>1222</v>
      </c>
      <c r="I669" s="358" t="s">
        <v>332</v>
      </c>
      <c r="J669" s="191" t="str">
        <f>INDEX('Policy Characteristics'!D:D,MATCH(PolicyLevers!$C669,'Policy Characteristics'!$C:$C,0))</f>
        <v>Electrification + Hydrogen</v>
      </c>
      <c r="K669" s="191" t="str">
        <f>INDEX('Policy Characteristics'!E:E,MATCH(PolicyLevers!$C669,'Policy Characteristics'!$C:$C,0))</f>
        <v>indst fuel type shifting</v>
      </c>
      <c r="L669" s="192">
        <f>INDEX('Policy Characteristics'!F:F,MATCH(PolicyLevers!$C669,'Policy Characteristics'!$C:$C,0))</f>
        <v>0</v>
      </c>
      <c r="M669" s="192">
        <f>INDEX('Policy Characteristics'!G:G,MATCH(PolicyLevers!$C669,'Policy Characteristics'!$C:$C,0))</f>
        <v>1</v>
      </c>
      <c r="N669" s="253">
        <f>INDEX('Policy Characteristics'!H:H,MATCH(PolicyLevers!$C669,'Policy Characteristics'!$C:$C,0))</f>
        <v>0.01</v>
      </c>
      <c r="O669" s="191" t="str">
        <f>INDEX('Policy Characteristics'!I:I,MATCH(PolicyLevers!$C669,'Policy Characteristics'!$C:$C,0))</f>
        <v>% of fuel shifted</v>
      </c>
      <c r="P669" s="186" t="str">
        <f>INDEX('Policy Characteristics'!J:J,MATCH(PolicyLevers!$C669,'Policy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9" s="191" t="str">
        <f>INDEX('Policy Characteristics'!K:K,MATCH(PolicyLevers!$C669,'Policy Characteristics'!$C:$C,0))</f>
        <v>industry-ag-main.html#fuel-switching</v>
      </c>
      <c r="R669" s="191" t="str">
        <f>INDEX('Policy Characteristics'!L:L,MATCH(PolicyLevers!$C669,'Policy Characteristics'!$C:$C,0))</f>
        <v>industry-elec-and-hydrogen.html</v>
      </c>
      <c r="S669" s="207">
        <f>INDEX('Policy Characteristics'!M:M,MATCH(PolicyLevers!$C669,'Policy Characteristics'!$C:$C,0))</f>
        <v>0</v>
      </c>
      <c r="T669" s="186">
        <f>INDEX('Policy Characteristics'!N:N,MATCH(PolicyLevers!$C669,'Policy Characteristics'!$C:$C,0))</f>
        <v>0</v>
      </c>
      <c r="U669" s="183">
        <f>INDEX('Policy Characteristics'!O:O,MATCH(PolicyLevers!$C669,'Policy Characteristics'!$C:$C,0))</f>
        <v>0</v>
      </c>
    </row>
    <row r="670" spans="1:21" x14ac:dyDescent="0.25">
      <c r="A670" s="352" t="str">
        <f>INDEX('Policy Characteristics'!A:A,MATCH(PolicyLevers!$C670,'Policy Characteristics'!$C:$C,0))</f>
        <v>Industry</v>
      </c>
      <c r="B670" s="356" t="str">
        <f>INDEX('Policy Characteristics'!B:B,MATCH(PolicyLevers!$C670,'Policy Characteristics'!$C:$C,0))</f>
        <v>Electrification + Hydrogen</v>
      </c>
      <c r="C670" s="191" t="str">
        <f t="shared" si="34"/>
        <v>Fraction of Industrial Fuel Use Shifted to Other Fuels</v>
      </c>
      <c r="D670" s="193" t="s">
        <v>2119</v>
      </c>
      <c r="E670" s="186" t="s">
        <v>814</v>
      </c>
      <c r="F670" s="183" t="s">
        <v>1831</v>
      </c>
      <c r="G670" s="186" t="s">
        <v>2129</v>
      </c>
      <c r="H670" s="43">
        <v>1223</v>
      </c>
      <c r="I670" s="358" t="s">
        <v>332</v>
      </c>
      <c r="J670" s="191" t="str">
        <f>INDEX('Policy Characteristics'!D:D,MATCH(PolicyLevers!$C670,'Policy Characteristics'!$C:$C,0))</f>
        <v>Electrification + Hydrogen</v>
      </c>
      <c r="K670" s="191" t="str">
        <f>INDEX('Policy Characteristics'!E:E,MATCH(PolicyLevers!$C670,'Policy Characteristics'!$C:$C,0))</f>
        <v>indst fuel type shifting</v>
      </c>
      <c r="L670" s="192">
        <f>INDEX('Policy Characteristics'!F:F,MATCH(PolicyLevers!$C670,'Policy Characteristics'!$C:$C,0))</f>
        <v>0</v>
      </c>
      <c r="M670" s="192">
        <f>INDEX('Policy Characteristics'!G:G,MATCH(PolicyLevers!$C670,'Policy Characteristics'!$C:$C,0))</f>
        <v>1</v>
      </c>
      <c r="N670" s="253">
        <f>INDEX('Policy Characteristics'!H:H,MATCH(PolicyLevers!$C670,'Policy Characteristics'!$C:$C,0))</f>
        <v>0.01</v>
      </c>
      <c r="O670" s="191" t="str">
        <f>INDEX('Policy Characteristics'!I:I,MATCH(PolicyLevers!$C670,'Policy Characteristics'!$C:$C,0))</f>
        <v>% of fuel shifted</v>
      </c>
      <c r="P670" s="186" t="str">
        <f>INDEX('Policy Characteristics'!J:J,MATCH(PolicyLevers!$C670,'Policy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0" s="191" t="str">
        <f>INDEX('Policy Characteristics'!K:K,MATCH(PolicyLevers!$C670,'Policy Characteristics'!$C:$C,0))</f>
        <v>industry-ag-main.html#fuel-switching</v>
      </c>
      <c r="R670" s="191" t="str">
        <f>INDEX('Policy Characteristics'!L:L,MATCH(PolicyLevers!$C670,'Policy Characteristics'!$C:$C,0))</f>
        <v>industry-elec-and-hydrogen.html</v>
      </c>
      <c r="S670" s="207">
        <f>INDEX('Policy Characteristics'!M:M,MATCH(PolicyLevers!$C670,'Policy Characteristics'!$C:$C,0))</f>
        <v>0</v>
      </c>
      <c r="T670" s="186">
        <f>INDEX('Policy Characteristics'!N:N,MATCH(PolicyLevers!$C670,'Policy Characteristics'!$C:$C,0))</f>
        <v>0</v>
      </c>
      <c r="U670" s="183">
        <f>INDEX('Policy Characteristics'!O:O,MATCH(PolicyLevers!$C670,'Policy Characteristics'!$C:$C,0))</f>
        <v>0</v>
      </c>
    </row>
    <row r="671" spans="1:21" x14ac:dyDescent="0.25">
      <c r="A671" s="352" t="str">
        <f>INDEX('Policy Characteristics'!A:A,MATCH(PolicyLevers!$C671,'Policy Characteristics'!$C:$C,0))</f>
        <v>Industry</v>
      </c>
      <c r="B671" s="356" t="str">
        <f>INDEX('Policy Characteristics'!B:B,MATCH(PolicyLevers!$C671,'Policy Characteristics'!$C:$C,0))</f>
        <v>Electrification + Hydrogen</v>
      </c>
      <c r="C671" s="191" t="str">
        <f t="shared" si="34"/>
        <v>Fraction of Industrial Fuel Use Shifted to Other Fuels</v>
      </c>
      <c r="D671" s="193" t="s">
        <v>2119</v>
      </c>
      <c r="E671" s="186" t="s">
        <v>816</v>
      </c>
      <c r="F671" s="183" t="s">
        <v>1831</v>
      </c>
      <c r="G671" s="186" t="s">
        <v>2128</v>
      </c>
      <c r="H671" s="43">
        <v>1224</v>
      </c>
      <c r="I671" s="358" t="s">
        <v>332</v>
      </c>
      <c r="J671" s="191" t="str">
        <f>INDEX('Policy Characteristics'!D:D,MATCH(PolicyLevers!$C671,'Policy Characteristics'!$C:$C,0))</f>
        <v>Electrification + Hydrogen</v>
      </c>
      <c r="K671" s="191" t="str">
        <f>INDEX('Policy Characteristics'!E:E,MATCH(PolicyLevers!$C671,'Policy Characteristics'!$C:$C,0))</f>
        <v>indst fuel type shifting</v>
      </c>
      <c r="L671" s="192">
        <f>INDEX('Policy Characteristics'!F:F,MATCH(PolicyLevers!$C671,'Policy Characteristics'!$C:$C,0))</f>
        <v>0</v>
      </c>
      <c r="M671" s="192">
        <f>INDEX('Policy Characteristics'!G:G,MATCH(PolicyLevers!$C671,'Policy Characteristics'!$C:$C,0))</f>
        <v>1</v>
      </c>
      <c r="N671" s="253">
        <f>INDEX('Policy Characteristics'!H:H,MATCH(PolicyLevers!$C671,'Policy Characteristics'!$C:$C,0))</f>
        <v>0.01</v>
      </c>
      <c r="O671" s="191" t="str">
        <f>INDEX('Policy Characteristics'!I:I,MATCH(PolicyLevers!$C671,'Policy Characteristics'!$C:$C,0))</f>
        <v>% of fuel shifted</v>
      </c>
      <c r="P671" s="186" t="str">
        <f>INDEX('Policy Characteristics'!J:J,MATCH(PolicyLevers!$C671,'Policy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1" s="191" t="str">
        <f>INDEX('Policy Characteristics'!K:K,MATCH(PolicyLevers!$C671,'Policy Characteristics'!$C:$C,0))</f>
        <v>industry-ag-main.html#fuel-switching</v>
      </c>
      <c r="R671" s="191" t="str">
        <f>INDEX('Policy Characteristics'!L:L,MATCH(PolicyLevers!$C671,'Policy Characteristics'!$C:$C,0))</f>
        <v>industry-elec-and-hydrogen.html</v>
      </c>
      <c r="S671" s="207">
        <f>INDEX('Policy Characteristics'!M:M,MATCH(PolicyLevers!$C671,'Policy Characteristics'!$C:$C,0))</f>
        <v>0</v>
      </c>
      <c r="T671" s="186">
        <f>INDEX('Policy Characteristics'!N:N,MATCH(PolicyLevers!$C671,'Policy Characteristics'!$C:$C,0))</f>
        <v>0</v>
      </c>
      <c r="U671" s="183">
        <f>INDEX('Policy Characteristics'!O:O,MATCH(PolicyLevers!$C671,'Policy Characteristics'!$C:$C,0))</f>
        <v>0</v>
      </c>
    </row>
    <row r="672" spans="1:21" x14ac:dyDescent="0.25">
      <c r="A672" s="352" t="str">
        <f>INDEX('Policy Characteristics'!A:A,MATCH(PolicyLevers!$C672,'Policy Characteristics'!$C:$C,0))</f>
        <v>Industry</v>
      </c>
      <c r="B672" s="356" t="str">
        <f>INDEX('Policy Characteristics'!B:B,MATCH(PolicyLevers!$C672,'Policy Characteristics'!$C:$C,0))</f>
        <v>Electrification + Hydrogen</v>
      </c>
      <c r="C672" s="191" t="str">
        <f t="shared" si="34"/>
        <v>Fraction of Industrial Fuel Use Shifted to Other Fuels</v>
      </c>
      <c r="D672" s="193" t="s">
        <v>2119</v>
      </c>
      <c r="E672" s="186" t="s">
        <v>818</v>
      </c>
      <c r="F672" s="183" t="s">
        <v>1831</v>
      </c>
      <c r="G672" s="186" t="s">
        <v>2127</v>
      </c>
      <c r="H672" s="43">
        <v>1225</v>
      </c>
      <c r="I672" s="358" t="s">
        <v>332</v>
      </c>
      <c r="J672" s="191" t="str">
        <f>INDEX('Policy Characteristics'!D:D,MATCH(PolicyLevers!$C672,'Policy Characteristics'!$C:$C,0))</f>
        <v>Electrification + Hydrogen</v>
      </c>
      <c r="K672" s="191" t="str">
        <f>INDEX('Policy Characteristics'!E:E,MATCH(PolicyLevers!$C672,'Policy Characteristics'!$C:$C,0))</f>
        <v>indst fuel type shifting</v>
      </c>
      <c r="L672" s="192">
        <f>INDEX('Policy Characteristics'!F:F,MATCH(PolicyLevers!$C672,'Policy Characteristics'!$C:$C,0))</f>
        <v>0</v>
      </c>
      <c r="M672" s="192">
        <f>INDEX('Policy Characteristics'!G:G,MATCH(PolicyLevers!$C672,'Policy Characteristics'!$C:$C,0))</f>
        <v>1</v>
      </c>
      <c r="N672" s="253">
        <f>INDEX('Policy Characteristics'!H:H,MATCH(PolicyLevers!$C672,'Policy Characteristics'!$C:$C,0))</f>
        <v>0.01</v>
      </c>
      <c r="O672" s="191" t="str">
        <f>INDEX('Policy Characteristics'!I:I,MATCH(PolicyLevers!$C672,'Policy Characteristics'!$C:$C,0))</f>
        <v>% of fuel shifted</v>
      </c>
      <c r="P672" s="186" t="str">
        <f>INDEX('Policy Characteristics'!J:J,MATCH(PolicyLevers!$C672,'Policy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2" s="191" t="str">
        <f>INDEX('Policy Characteristics'!K:K,MATCH(PolicyLevers!$C672,'Policy Characteristics'!$C:$C,0))</f>
        <v>industry-ag-main.html#fuel-switching</v>
      </c>
      <c r="R672" s="191" t="str">
        <f>INDEX('Policy Characteristics'!L:L,MATCH(PolicyLevers!$C672,'Policy Characteristics'!$C:$C,0))</f>
        <v>industry-elec-and-hydrogen.html</v>
      </c>
      <c r="S672" s="207">
        <f>INDEX('Policy Characteristics'!M:M,MATCH(PolicyLevers!$C672,'Policy Characteristics'!$C:$C,0))</f>
        <v>0</v>
      </c>
      <c r="T672" s="186">
        <f>INDEX('Policy Characteristics'!N:N,MATCH(PolicyLevers!$C672,'Policy Characteristics'!$C:$C,0))</f>
        <v>0</v>
      </c>
      <c r="U672" s="183">
        <f>INDEX('Policy Characteristics'!O:O,MATCH(PolicyLevers!$C672,'Policy Characteristics'!$C:$C,0))</f>
        <v>0</v>
      </c>
    </row>
    <row r="673" spans="1:21" x14ac:dyDescent="0.25">
      <c r="A673" s="352" t="str">
        <f>INDEX('Policy Characteristics'!A:A,MATCH(PolicyLevers!$C673,'Policy Characteristics'!$C:$C,0))</f>
        <v>Industry</v>
      </c>
      <c r="B673" s="356" t="str">
        <f>INDEX('Policy Characteristics'!B:B,MATCH(PolicyLevers!$C673,'Policy Characteristics'!$C:$C,0))</f>
        <v>Electrification + Hydrogen</v>
      </c>
      <c r="C673" s="191" t="str">
        <f t="shared" si="34"/>
        <v>Fraction of Industrial Fuel Use Shifted to Other Fuels</v>
      </c>
      <c r="D673" s="193" t="s">
        <v>2119</v>
      </c>
      <c r="E673" s="186" t="s">
        <v>820</v>
      </c>
      <c r="F673" s="183" t="s">
        <v>1831</v>
      </c>
      <c r="G673" s="186" t="s">
        <v>2126</v>
      </c>
      <c r="H673" s="43">
        <v>1226</v>
      </c>
      <c r="I673" s="358" t="s">
        <v>332</v>
      </c>
      <c r="J673" s="191" t="str">
        <f>INDEX('Policy Characteristics'!D:D,MATCH(PolicyLevers!$C673,'Policy Characteristics'!$C:$C,0))</f>
        <v>Electrification + Hydrogen</v>
      </c>
      <c r="K673" s="191" t="str">
        <f>INDEX('Policy Characteristics'!E:E,MATCH(PolicyLevers!$C673,'Policy Characteristics'!$C:$C,0))</f>
        <v>indst fuel type shifting</v>
      </c>
      <c r="L673" s="192">
        <f>INDEX('Policy Characteristics'!F:F,MATCH(PolicyLevers!$C673,'Policy Characteristics'!$C:$C,0))</f>
        <v>0</v>
      </c>
      <c r="M673" s="192">
        <f>INDEX('Policy Characteristics'!G:G,MATCH(PolicyLevers!$C673,'Policy Characteristics'!$C:$C,0))</f>
        <v>1</v>
      </c>
      <c r="N673" s="253">
        <f>INDEX('Policy Characteristics'!H:H,MATCH(PolicyLevers!$C673,'Policy Characteristics'!$C:$C,0))</f>
        <v>0.01</v>
      </c>
      <c r="O673" s="191" t="str">
        <f>INDEX('Policy Characteristics'!I:I,MATCH(PolicyLevers!$C673,'Policy Characteristics'!$C:$C,0))</f>
        <v>% of fuel shifted</v>
      </c>
      <c r="P673" s="186" t="str">
        <f>INDEX('Policy Characteristics'!J:J,MATCH(PolicyLevers!$C673,'Policy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3" s="191" t="str">
        <f>INDEX('Policy Characteristics'!K:K,MATCH(PolicyLevers!$C673,'Policy Characteristics'!$C:$C,0))</f>
        <v>industry-ag-main.html#fuel-switching</v>
      </c>
      <c r="R673" s="191" t="str">
        <f>INDEX('Policy Characteristics'!L:L,MATCH(PolicyLevers!$C673,'Policy Characteristics'!$C:$C,0))</f>
        <v>industry-elec-and-hydrogen.html</v>
      </c>
      <c r="S673" s="207">
        <f>INDEX('Policy Characteristics'!M:M,MATCH(PolicyLevers!$C673,'Policy Characteristics'!$C:$C,0))</f>
        <v>0</v>
      </c>
      <c r="T673" s="186">
        <f>INDEX('Policy Characteristics'!N:N,MATCH(PolicyLevers!$C673,'Policy Characteristics'!$C:$C,0))</f>
        <v>0</v>
      </c>
      <c r="U673" s="183">
        <f>INDEX('Policy Characteristics'!O:O,MATCH(PolicyLevers!$C673,'Policy Characteristics'!$C:$C,0))</f>
        <v>0</v>
      </c>
    </row>
    <row r="674" spans="1:21" x14ac:dyDescent="0.25">
      <c r="A674" s="352" t="str">
        <f>INDEX('Policy Characteristics'!A:A,MATCH(PolicyLevers!$C674,'Policy Characteristics'!$C:$C,0))</f>
        <v>Industry</v>
      </c>
      <c r="B674" s="356" t="str">
        <f>INDEX('Policy Characteristics'!B:B,MATCH(PolicyLevers!$C674,'Policy Characteristics'!$C:$C,0))</f>
        <v>Electrification + Hydrogen</v>
      </c>
      <c r="C674" s="191" t="str">
        <f t="shared" si="34"/>
        <v>Fraction of Industrial Fuel Use Shifted to Other Fuels</v>
      </c>
      <c r="D674" s="193" t="s">
        <v>2119</v>
      </c>
      <c r="E674" s="186" t="s">
        <v>822</v>
      </c>
      <c r="F674" s="183" t="s">
        <v>1831</v>
      </c>
      <c r="G674" s="186" t="s">
        <v>2124</v>
      </c>
      <c r="H674" s="43">
        <v>1227</v>
      </c>
      <c r="I674" s="358" t="s">
        <v>310</v>
      </c>
      <c r="J674" s="191" t="str">
        <f>INDEX('Policy Characteristics'!D:D,MATCH(PolicyLevers!$C674,'Policy Characteristics'!$C:$C,0))</f>
        <v>Electrification + Hydrogen</v>
      </c>
      <c r="K674" s="191" t="str">
        <f>INDEX('Policy Characteristics'!E:E,MATCH(PolicyLevers!$C674,'Policy Characteristics'!$C:$C,0))</f>
        <v>indst fuel type shifting</v>
      </c>
      <c r="L674" s="192">
        <f>INDEX('Policy Characteristics'!F:F,MATCH(PolicyLevers!$C674,'Policy Characteristics'!$C:$C,0))</f>
        <v>0</v>
      </c>
      <c r="M674" s="192">
        <f>INDEX('Policy Characteristics'!G:G,MATCH(PolicyLevers!$C674,'Policy Characteristics'!$C:$C,0))</f>
        <v>1</v>
      </c>
      <c r="N674" s="253">
        <f>INDEX('Policy Characteristics'!H:H,MATCH(PolicyLevers!$C674,'Policy Characteristics'!$C:$C,0))</f>
        <v>0.01</v>
      </c>
      <c r="O674" s="191" t="str">
        <f>INDEX('Policy Characteristics'!I:I,MATCH(PolicyLevers!$C674,'Policy Characteristics'!$C:$C,0))</f>
        <v>% of fuel shifted</v>
      </c>
      <c r="P674" s="191" t="str">
        <f>INDEX('Policy Characteristics'!J:J,MATCH(PolicyLevers!$C674,'Policy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4" s="191" t="str">
        <f>INDEX('Policy Characteristics'!K:K,MATCH(PolicyLevers!$C674,'Policy Characteristics'!$C:$C,0))</f>
        <v>industry-ag-main.html#fuel-switching</v>
      </c>
      <c r="R674" s="191" t="str">
        <f>INDEX('Policy Characteristics'!L:L,MATCH(PolicyLevers!$C674,'Policy Characteristics'!$C:$C,0))</f>
        <v>industry-elec-and-hydrogen.html</v>
      </c>
      <c r="S674" s="207">
        <f>INDEX('Policy Characteristics'!M:M,MATCH(PolicyLevers!$C674,'Policy Characteristics'!$C:$C,0))</f>
        <v>0</v>
      </c>
      <c r="T674" s="186">
        <f>INDEX('Policy Characteristics'!N:N,MATCH(PolicyLevers!$C674,'Policy Characteristics'!$C:$C,0))</f>
        <v>0</v>
      </c>
      <c r="U674" s="183">
        <f>INDEX('Policy Characteristics'!O:O,MATCH(PolicyLevers!$C674,'Policy Characteristics'!$C:$C,0))</f>
        <v>0</v>
      </c>
    </row>
    <row r="675" spans="1:21" x14ac:dyDescent="0.25">
      <c r="A675" s="352" t="str">
        <f>INDEX('Policy Characteristics'!A:A,MATCH(PolicyLevers!$C675,'Policy Characteristics'!$C:$C,0))</f>
        <v>Industry</v>
      </c>
      <c r="B675" s="356" t="str">
        <f>INDEX('Policy Characteristics'!B:B,MATCH(PolicyLevers!$C675,'Policy Characteristics'!$C:$C,0))</f>
        <v>Electrification + Hydrogen</v>
      </c>
      <c r="C675" s="191" t="str">
        <f t="shared" si="34"/>
        <v>Fraction of Industrial Fuel Use Shifted to Other Fuels</v>
      </c>
      <c r="D675" s="193" t="s">
        <v>2117</v>
      </c>
      <c r="E675" s="186" t="s">
        <v>799</v>
      </c>
      <c r="F675" s="183" t="s">
        <v>2123</v>
      </c>
      <c r="G675" s="186" t="s">
        <v>2134</v>
      </c>
      <c r="H675" s="43">
        <v>1228</v>
      </c>
      <c r="I675" s="358" t="s">
        <v>310</v>
      </c>
      <c r="J675" s="191" t="str">
        <f>INDEX('Policy Characteristics'!D:D,MATCH(PolicyLevers!$C675,'Policy Characteristics'!$C:$C,0))</f>
        <v>Electrification + Hydrogen</v>
      </c>
      <c r="K675" s="191" t="str">
        <f>INDEX('Policy Characteristics'!E:E,MATCH(PolicyLevers!$C675,'Policy Characteristics'!$C:$C,0))</f>
        <v>indst fuel type shifting</v>
      </c>
      <c r="L675" s="192">
        <f>INDEX('Policy Characteristics'!F:F,MATCH(PolicyLevers!$C675,'Policy Characteristics'!$C:$C,0))</f>
        <v>0</v>
      </c>
      <c r="M675" s="192">
        <f>INDEX('Policy Characteristics'!G:G,MATCH(PolicyLevers!$C675,'Policy Characteristics'!$C:$C,0))</f>
        <v>1</v>
      </c>
      <c r="N675" s="253">
        <f>INDEX('Policy Characteristics'!H:H,MATCH(PolicyLevers!$C675,'Policy Characteristics'!$C:$C,0))</f>
        <v>0.01</v>
      </c>
      <c r="O675" s="191" t="str">
        <f>INDEX('Policy Characteristics'!I:I,MATCH(PolicyLevers!$C675,'Policy Characteristics'!$C:$C,0))</f>
        <v>% of fuel shifted</v>
      </c>
      <c r="P675" s="191" t="str">
        <f>INDEX('Policy Characteristics'!J:J,MATCH(PolicyLevers!$C675,'Policy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5" s="191" t="str">
        <f>INDEX('Policy Characteristics'!K:K,MATCH(PolicyLevers!$C675,'Policy Characteristics'!$C:$C,0))</f>
        <v>industry-ag-main.html#fuel-switching</v>
      </c>
      <c r="R675" s="191" t="str">
        <f>INDEX('Policy Characteristics'!L:L,MATCH(PolicyLevers!$C675,'Policy Characteristics'!$C:$C,0))</f>
        <v>industry-elec-and-hydrogen.html</v>
      </c>
      <c r="S675" s="207">
        <f>INDEX('Policy Characteristics'!M:M,MATCH(PolicyLevers!$C675,'Policy Characteristics'!$C:$C,0))</f>
        <v>0</v>
      </c>
      <c r="T675" s="186">
        <f>INDEX('Policy Characteristics'!N:N,MATCH(PolicyLevers!$C675,'Policy Characteristics'!$C:$C,0))</f>
        <v>0</v>
      </c>
      <c r="U675" s="183">
        <f>INDEX('Policy Characteristics'!O:O,MATCH(PolicyLevers!$C675,'Policy Characteristics'!$C:$C,0))</f>
        <v>0</v>
      </c>
    </row>
    <row r="676" spans="1:21" x14ac:dyDescent="0.25">
      <c r="A676" s="352" t="str">
        <f>INDEX('Policy Characteristics'!A:A,MATCH(PolicyLevers!$C676,'Policy Characteristics'!$C:$C,0))</f>
        <v>Industry</v>
      </c>
      <c r="B676" s="356" t="str">
        <f>INDEX('Policy Characteristics'!B:B,MATCH(PolicyLevers!$C676,'Policy Characteristics'!$C:$C,0))</f>
        <v>Electrification + Hydrogen</v>
      </c>
      <c r="C676" s="191" t="str">
        <f t="shared" si="34"/>
        <v>Fraction of Industrial Fuel Use Shifted to Other Fuels</v>
      </c>
      <c r="D676" s="193" t="s">
        <v>2117</v>
      </c>
      <c r="E676" s="186" t="s">
        <v>806</v>
      </c>
      <c r="F676" s="183" t="s">
        <v>2123</v>
      </c>
      <c r="G676" s="186" t="s">
        <v>2133</v>
      </c>
      <c r="H676" s="43">
        <v>1229</v>
      </c>
      <c r="I676" s="358" t="s">
        <v>332</v>
      </c>
      <c r="J676" s="191" t="str">
        <f>INDEX('Policy Characteristics'!D:D,MATCH(PolicyLevers!$C676,'Policy Characteristics'!$C:$C,0))</f>
        <v>Electrification + Hydrogen</v>
      </c>
      <c r="K676" s="191" t="str">
        <f>INDEX('Policy Characteristics'!E:E,MATCH(PolicyLevers!$C676,'Policy Characteristics'!$C:$C,0))</f>
        <v>indst fuel type shifting</v>
      </c>
      <c r="L676" s="192">
        <f>INDEX('Policy Characteristics'!F:F,MATCH(PolicyLevers!$C676,'Policy Characteristics'!$C:$C,0))</f>
        <v>0</v>
      </c>
      <c r="M676" s="192">
        <f>INDEX('Policy Characteristics'!G:G,MATCH(PolicyLevers!$C676,'Policy Characteristics'!$C:$C,0))</f>
        <v>1</v>
      </c>
      <c r="N676" s="253">
        <f>INDEX('Policy Characteristics'!H:H,MATCH(PolicyLevers!$C676,'Policy Characteristics'!$C:$C,0))</f>
        <v>0.01</v>
      </c>
      <c r="O676" s="191" t="str">
        <f>INDEX('Policy Characteristics'!I:I,MATCH(PolicyLevers!$C676,'Policy Characteristics'!$C:$C,0))</f>
        <v>% of fuel shifted</v>
      </c>
      <c r="P676" s="186" t="str">
        <f>INDEX('Policy Characteristics'!J:J,MATCH(PolicyLevers!$C676,'Policy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6" s="191" t="str">
        <f>INDEX('Policy Characteristics'!K:K,MATCH(PolicyLevers!$C676,'Policy Characteristics'!$C:$C,0))</f>
        <v>industry-ag-main.html#fuel-switching</v>
      </c>
      <c r="R676" s="191" t="str">
        <f>INDEX('Policy Characteristics'!L:L,MATCH(PolicyLevers!$C676,'Policy Characteristics'!$C:$C,0))</f>
        <v>industry-elec-and-hydrogen.html</v>
      </c>
      <c r="S676" s="207">
        <f>INDEX('Policy Characteristics'!M:M,MATCH(PolicyLevers!$C676,'Policy Characteristics'!$C:$C,0))</f>
        <v>0</v>
      </c>
      <c r="T676" s="186">
        <f>INDEX('Policy Characteristics'!N:N,MATCH(PolicyLevers!$C676,'Policy Characteristics'!$C:$C,0))</f>
        <v>0</v>
      </c>
      <c r="U676" s="183">
        <f>INDEX('Policy Characteristics'!O:O,MATCH(PolicyLevers!$C676,'Policy Characteristics'!$C:$C,0))</f>
        <v>0</v>
      </c>
    </row>
    <row r="677" spans="1:21" x14ac:dyDescent="0.25">
      <c r="A677" s="352" t="str">
        <f>INDEX('Policy Characteristics'!A:A,MATCH(PolicyLevers!$C677,'Policy Characteristics'!$C:$C,0))</f>
        <v>Industry</v>
      </c>
      <c r="B677" s="356" t="str">
        <f>INDEX('Policy Characteristics'!B:B,MATCH(PolicyLevers!$C677,'Policy Characteristics'!$C:$C,0))</f>
        <v>Electrification + Hydrogen</v>
      </c>
      <c r="C677" s="191" t="str">
        <f t="shared" si="34"/>
        <v>Fraction of Industrial Fuel Use Shifted to Other Fuels</v>
      </c>
      <c r="D677" s="193" t="s">
        <v>2117</v>
      </c>
      <c r="E677" s="186" t="s">
        <v>808</v>
      </c>
      <c r="F677" s="183" t="s">
        <v>2123</v>
      </c>
      <c r="G677" s="186" t="s">
        <v>2132</v>
      </c>
      <c r="H677" s="43">
        <v>1230</v>
      </c>
      <c r="I677" s="358" t="s">
        <v>332</v>
      </c>
      <c r="J677" s="191" t="str">
        <f>INDEX('Policy Characteristics'!D:D,MATCH(PolicyLevers!$C677,'Policy Characteristics'!$C:$C,0))</f>
        <v>Electrification + Hydrogen</v>
      </c>
      <c r="K677" s="191" t="str">
        <f>INDEX('Policy Characteristics'!E:E,MATCH(PolicyLevers!$C677,'Policy Characteristics'!$C:$C,0))</f>
        <v>indst fuel type shifting</v>
      </c>
      <c r="L677" s="192">
        <f>INDEX('Policy Characteristics'!F:F,MATCH(PolicyLevers!$C677,'Policy Characteristics'!$C:$C,0))</f>
        <v>0</v>
      </c>
      <c r="M677" s="192">
        <f>INDEX('Policy Characteristics'!G:G,MATCH(PolicyLevers!$C677,'Policy Characteristics'!$C:$C,0))</f>
        <v>1</v>
      </c>
      <c r="N677" s="253">
        <f>INDEX('Policy Characteristics'!H:H,MATCH(PolicyLevers!$C677,'Policy Characteristics'!$C:$C,0))</f>
        <v>0.01</v>
      </c>
      <c r="O677" s="191" t="str">
        <f>INDEX('Policy Characteristics'!I:I,MATCH(PolicyLevers!$C677,'Policy Characteristics'!$C:$C,0))</f>
        <v>% of fuel shifted</v>
      </c>
      <c r="P677" s="186" t="str">
        <f>INDEX('Policy Characteristics'!J:J,MATCH(PolicyLevers!$C677,'Policy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7" s="191" t="str">
        <f>INDEX('Policy Characteristics'!K:K,MATCH(PolicyLevers!$C677,'Policy Characteristics'!$C:$C,0))</f>
        <v>industry-ag-main.html#fuel-switching</v>
      </c>
      <c r="R677" s="191" t="str">
        <f>INDEX('Policy Characteristics'!L:L,MATCH(PolicyLevers!$C677,'Policy Characteristics'!$C:$C,0))</f>
        <v>industry-elec-and-hydrogen.html</v>
      </c>
      <c r="S677" s="207">
        <f>INDEX('Policy Characteristics'!M:M,MATCH(PolicyLevers!$C677,'Policy Characteristics'!$C:$C,0))</f>
        <v>0</v>
      </c>
      <c r="T677" s="186">
        <f>INDEX('Policy Characteristics'!N:N,MATCH(PolicyLevers!$C677,'Policy Characteristics'!$C:$C,0))</f>
        <v>0</v>
      </c>
      <c r="U677" s="183">
        <f>INDEX('Policy Characteristics'!O:O,MATCH(PolicyLevers!$C677,'Policy Characteristics'!$C:$C,0))</f>
        <v>0</v>
      </c>
    </row>
    <row r="678" spans="1:21" x14ac:dyDescent="0.25">
      <c r="A678" s="352" t="str">
        <f>INDEX('Policy Characteristics'!A:A,MATCH(PolicyLevers!$C678,'Policy Characteristics'!$C:$C,0))</f>
        <v>Industry</v>
      </c>
      <c r="B678" s="356" t="str">
        <f>INDEX('Policy Characteristics'!B:B,MATCH(PolicyLevers!$C678,'Policy Characteristics'!$C:$C,0))</f>
        <v>Electrification + Hydrogen</v>
      </c>
      <c r="C678" s="191" t="str">
        <f t="shared" si="34"/>
        <v>Fraction of Industrial Fuel Use Shifted to Other Fuels</v>
      </c>
      <c r="D678" s="193" t="s">
        <v>2117</v>
      </c>
      <c r="E678" s="186" t="s">
        <v>810</v>
      </c>
      <c r="F678" s="183" t="s">
        <v>2123</v>
      </c>
      <c r="G678" s="186" t="s">
        <v>2131</v>
      </c>
      <c r="H678" s="43">
        <v>1231</v>
      </c>
      <c r="I678" s="358" t="s">
        <v>332</v>
      </c>
      <c r="J678" s="191" t="str">
        <f>INDEX('Policy Characteristics'!D:D,MATCH(PolicyLevers!$C678,'Policy Characteristics'!$C:$C,0))</f>
        <v>Electrification + Hydrogen</v>
      </c>
      <c r="K678" s="191" t="str">
        <f>INDEX('Policy Characteristics'!E:E,MATCH(PolicyLevers!$C678,'Policy Characteristics'!$C:$C,0))</f>
        <v>indst fuel type shifting</v>
      </c>
      <c r="L678" s="192">
        <f>INDEX('Policy Characteristics'!F:F,MATCH(PolicyLevers!$C678,'Policy Characteristics'!$C:$C,0))</f>
        <v>0</v>
      </c>
      <c r="M678" s="192">
        <f>INDEX('Policy Characteristics'!G:G,MATCH(PolicyLevers!$C678,'Policy Characteristics'!$C:$C,0))</f>
        <v>1</v>
      </c>
      <c r="N678" s="253">
        <f>INDEX('Policy Characteristics'!H:H,MATCH(PolicyLevers!$C678,'Policy Characteristics'!$C:$C,0))</f>
        <v>0.01</v>
      </c>
      <c r="O678" s="191" t="str">
        <f>INDEX('Policy Characteristics'!I:I,MATCH(PolicyLevers!$C678,'Policy Characteristics'!$C:$C,0))</f>
        <v>% of fuel shifted</v>
      </c>
      <c r="P678" s="186" t="str">
        <f>INDEX('Policy Characteristics'!J:J,MATCH(PolicyLevers!$C678,'Policy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8" s="191" t="str">
        <f>INDEX('Policy Characteristics'!K:K,MATCH(PolicyLevers!$C678,'Policy Characteristics'!$C:$C,0))</f>
        <v>industry-ag-main.html#fuel-switching</v>
      </c>
      <c r="R678" s="191" t="str">
        <f>INDEX('Policy Characteristics'!L:L,MATCH(PolicyLevers!$C678,'Policy Characteristics'!$C:$C,0))</f>
        <v>industry-elec-and-hydrogen.html</v>
      </c>
      <c r="S678" s="207">
        <f>INDEX('Policy Characteristics'!M:M,MATCH(PolicyLevers!$C678,'Policy Characteristics'!$C:$C,0))</f>
        <v>0</v>
      </c>
      <c r="T678" s="186">
        <f>INDEX('Policy Characteristics'!N:N,MATCH(PolicyLevers!$C678,'Policy Characteristics'!$C:$C,0))</f>
        <v>0</v>
      </c>
      <c r="U678" s="183">
        <f>INDEX('Policy Characteristics'!O:O,MATCH(PolicyLevers!$C678,'Policy Characteristics'!$C:$C,0))</f>
        <v>0</v>
      </c>
    </row>
    <row r="679" spans="1:21" x14ac:dyDescent="0.25">
      <c r="A679" s="352" t="str">
        <f>INDEX('Policy Characteristics'!A:A,MATCH(PolicyLevers!$C679,'Policy Characteristics'!$C:$C,0))</f>
        <v>Industry</v>
      </c>
      <c r="B679" s="356" t="str">
        <f>INDEX('Policy Characteristics'!B:B,MATCH(PolicyLevers!$C679,'Policy Characteristics'!$C:$C,0))</f>
        <v>Electrification + Hydrogen</v>
      </c>
      <c r="C679" s="191" t="str">
        <f t="shared" si="34"/>
        <v>Fraction of Industrial Fuel Use Shifted to Other Fuels</v>
      </c>
      <c r="D679" s="193" t="s">
        <v>2117</v>
      </c>
      <c r="E679" s="186" t="s">
        <v>812</v>
      </c>
      <c r="F679" s="183" t="s">
        <v>2123</v>
      </c>
      <c r="G679" s="186" t="s">
        <v>2130</v>
      </c>
      <c r="H679" s="43">
        <v>1232</v>
      </c>
      <c r="I679" s="358" t="s">
        <v>332</v>
      </c>
      <c r="J679" s="191" t="str">
        <f>INDEX('Policy Characteristics'!D:D,MATCH(PolicyLevers!$C679,'Policy Characteristics'!$C:$C,0))</f>
        <v>Electrification + Hydrogen</v>
      </c>
      <c r="K679" s="191" t="str">
        <f>INDEX('Policy Characteristics'!E:E,MATCH(PolicyLevers!$C679,'Policy Characteristics'!$C:$C,0))</f>
        <v>indst fuel type shifting</v>
      </c>
      <c r="L679" s="192">
        <f>INDEX('Policy Characteristics'!F:F,MATCH(PolicyLevers!$C679,'Policy Characteristics'!$C:$C,0))</f>
        <v>0</v>
      </c>
      <c r="M679" s="192">
        <f>INDEX('Policy Characteristics'!G:G,MATCH(PolicyLevers!$C679,'Policy Characteristics'!$C:$C,0))</f>
        <v>1</v>
      </c>
      <c r="N679" s="253">
        <f>INDEX('Policy Characteristics'!H:H,MATCH(PolicyLevers!$C679,'Policy Characteristics'!$C:$C,0))</f>
        <v>0.01</v>
      </c>
      <c r="O679" s="191" t="str">
        <f>INDEX('Policy Characteristics'!I:I,MATCH(PolicyLevers!$C679,'Policy Characteristics'!$C:$C,0))</f>
        <v>% of fuel shifted</v>
      </c>
      <c r="P679" s="186" t="str">
        <f>INDEX('Policy Characteristics'!J:J,MATCH(PolicyLevers!$C679,'Policy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9" s="191" t="str">
        <f>INDEX('Policy Characteristics'!K:K,MATCH(PolicyLevers!$C679,'Policy Characteristics'!$C:$C,0))</f>
        <v>industry-ag-main.html#fuel-switching</v>
      </c>
      <c r="R679" s="191" t="str">
        <f>INDEX('Policy Characteristics'!L:L,MATCH(PolicyLevers!$C679,'Policy Characteristics'!$C:$C,0))</f>
        <v>industry-elec-and-hydrogen.html</v>
      </c>
      <c r="S679" s="207">
        <f>INDEX('Policy Characteristics'!M:M,MATCH(PolicyLevers!$C679,'Policy Characteristics'!$C:$C,0))</f>
        <v>0</v>
      </c>
      <c r="T679" s="186">
        <f>INDEX('Policy Characteristics'!N:N,MATCH(PolicyLevers!$C679,'Policy Characteristics'!$C:$C,0))</f>
        <v>0</v>
      </c>
      <c r="U679" s="183">
        <f>INDEX('Policy Characteristics'!O:O,MATCH(PolicyLevers!$C679,'Policy Characteristics'!$C:$C,0))</f>
        <v>0</v>
      </c>
    </row>
    <row r="680" spans="1:21" x14ac:dyDescent="0.25">
      <c r="A680" s="352" t="str">
        <f>INDEX('Policy Characteristics'!A:A,MATCH(PolicyLevers!$C680,'Policy Characteristics'!$C:$C,0))</f>
        <v>Industry</v>
      </c>
      <c r="B680" s="356" t="str">
        <f>INDEX('Policy Characteristics'!B:B,MATCH(PolicyLevers!$C680,'Policy Characteristics'!$C:$C,0))</f>
        <v>Electrification + Hydrogen</v>
      </c>
      <c r="C680" s="191" t="str">
        <f t="shared" si="34"/>
        <v>Fraction of Industrial Fuel Use Shifted to Other Fuels</v>
      </c>
      <c r="D680" s="193" t="s">
        <v>2117</v>
      </c>
      <c r="E680" s="186" t="s">
        <v>814</v>
      </c>
      <c r="F680" s="183" t="s">
        <v>2123</v>
      </c>
      <c r="G680" s="186" t="s">
        <v>2129</v>
      </c>
      <c r="H680" s="43">
        <v>1233</v>
      </c>
      <c r="I680" s="358" t="s">
        <v>332</v>
      </c>
      <c r="J680" s="191" t="str">
        <f>INDEX('Policy Characteristics'!D:D,MATCH(PolicyLevers!$C680,'Policy Characteristics'!$C:$C,0))</f>
        <v>Electrification + Hydrogen</v>
      </c>
      <c r="K680" s="191" t="str">
        <f>INDEX('Policy Characteristics'!E:E,MATCH(PolicyLevers!$C680,'Policy Characteristics'!$C:$C,0))</f>
        <v>indst fuel type shifting</v>
      </c>
      <c r="L680" s="192">
        <f>INDEX('Policy Characteristics'!F:F,MATCH(PolicyLevers!$C680,'Policy Characteristics'!$C:$C,0))</f>
        <v>0</v>
      </c>
      <c r="M680" s="192">
        <f>INDEX('Policy Characteristics'!G:G,MATCH(PolicyLevers!$C680,'Policy Characteristics'!$C:$C,0))</f>
        <v>1</v>
      </c>
      <c r="N680" s="253">
        <f>INDEX('Policy Characteristics'!H:H,MATCH(PolicyLevers!$C680,'Policy Characteristics'!$C:$C,0))</f>
        <v>0.01</v>
      </c>
      <c r="O680" s="191" t="str">
        <f>INDEX('Policy Characteristics'!I:I,MATCH(PolicyLevers!$C680,'Policy Characteristics'!$C:$C,0))</f>
        <v>% of fuel shifted</v>
      </c>
      <c r="P680" s="186" t="str">
        <f>INDEX('Policy Characteristics'!J:J,MATCH(PolicyLevers!$C680,'Policy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0" s="191" t="str">
        <f>INDEX('Policy Characteristics'!K:K,MATCH(PolicyLevers!$C680,'Policy Characteristics'!$C:$C,0))</f>
        <v>industry-ag-main.html#fuel-switching</v>
      </c>
      <c r="R680" s="191" t="str">
        <f>INDEX('Policy Characteristics'!L:L,MATCH(PolicyLevers!$C680,'Policy Characteristics'!$C:$C,0))</f>
        <v>industry-elec-and-hydrogen.html</v>
      </c>
      <c r="S680" s="207">
        <f>INDEX('Policy Characteristics'!M:M,MATCH(PolicyLevers!$C680,'Policy Characteristics'!$C:$C,0))</f>
        <v>0</v>
      </c>
      <c r="T680" s="186">
        <f>INDEX('Policy Characteristics'!N:N,MATCH(PolicyLevers!$C680,'Policy Characteristics'!$C:$C,0))</f>
        <v>0</v>
      </c>
      <c r="U680" s="183">
        <f>INDEX('Policy Characteristics'!O:O,MATCH(PolicyLevers!$C680,'Policy Characteristics'!$C:$C,0))</f>
        <v>0</v>
      </c>
    </row>
    <row r="681" spans="1:21" x14ac:dyDescent="0.25">
      <c r="A681" s="352" t="str">
        <f>INDEX('Policy Characteristics'!A:A,MATCH(PolicyLevers!$C681,'Policy Characteristics'!$C:$C,0))</f>
        <v>Industry</v>
      </c>
      <c r="B681" s="356" t="str">
        <f>INDEX('Policy Characteristics'!B:B,MATCH(PolicyLevers!$C681,'Policy Characteristics'!$C:$C,0))</f>
        <v>Electrification + Hydrogen</v>
      </c>
      <c r="C681" s="191" t="str">
        <f t="shared" si="34"/>
        <v>Fraction of Industrial Fuel Use Shifted to Other Fuels</v>
      </c>
      <c r="D681" s="193" t="s">
        <v>2117</v>
      </c>
      <c r="E681" s="186" t="s">
        <v>816</v>
      </c>
      <c r="F681" s="183" t="s">
        <v>2123</v>
      </c>
      <c r="G681" s="186" t="s">
        <v>2128</v>
      </c>
      <c r="H681" s="43">
        <v>1234</v>
      </c>
      <c r="I681" s="358" t="s">
        <v>332</v>
      </c>
      <c r="J681" s="191" t="str">
        <f>INDEX('Policy Characteristics'!D:D,MATCH(PolicyLevers!$C681,'Policy Characteristics'!$C:$C,0))</f>
        <v>Electrification + Hydrogen</v>
      </c>
      <c r="K681" s="191" t="str">
        <f>INDEX('Policy Characteristics'!E:E,MATCH(PolicyLevers!$C681,'Policy Characteristics'!$C:$C,0))</f>
        <v>indst fuel type shifting</v>
      </c>
      <c r="L681" s="192">
        <f>INDEX('Policy Characteristics'!F:F,MATCH(PolicyLevers!$C681,'Policy Characteristics'!$C:$C,0))</f>
        <v>0</v>
      </c>
      <c r="M681" s="192">
        <f>INDEX('Policy Characteristics'!G:G,MATCH(PolicyLevers!$C681,'Policy Characteristics'!$C:$C,0))</f>
        <v>1</v>
      </c>
      <c r="N681" s="253">
        <f>INDEX('Policy Characteristics'!H:H,MATCH(PolicyLevers!$C681,'Policy Characteristics'!$C:$C,0))</f>
        <v>0.01</v>
      </c>
      <c r="O681" s="191" t="str">
        <f>INDEX('Policy Characteristics'!I:I,MATCH(PolicyLevers!$C681,'Policy Characteristics'!$C:$C,0))</f>
        <v>% of fuel shifted</v>
      </c>
      <c r="P681" s="186" t="str">
        <f>INDEX('Policy Characteristics'!J:J,MATCH(PolicyLevers!$C681,'Policy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1" s="191" t="str">
        <f>INDEX('Policy Characteristics'!K:K,MATCH(PolicyLevers!$C681,'Policy Characteristics'!$C:$C,0))</f>
        <v>industry-ag-main.html#fuel-switching</v>
      </c>
      <c r="R681" s="191" t="str">
        <f>INDEX('Policy Characteristics'!L:L,MATCH(PolicyLevers!$C681,'Policy Characteristics'!$C:$C,0))</f>
        <v>industry-elec-and-hydrogen.html</v>
      </c>
      <c r="S681" s="207">
        <f>INDEX('Policy Characteristics'!M:M,MATCH(PolicyLevers!$C681,'Policy Characteristics'!$C:$C,0))</f>
        <v>0</v>
      </c>
      <c r="T681" s="186">
        <f>INDEX('Policy Characteristics'!N:N,MATCH(PolicyLevers!$C681,'Policy Characteristics'!$C:$C,0))</f>
        <v>0</v>
      </c>
      <c r="U681" s="183">
        <f>INDEX('Policy Characteristics'!O:O,MATCH(PolicyLevers!$C681,'Policy Characteristics'!$C:$C,0))</f>
        <v>0</v>
      </c>
    </row>
    <row r="682" spans="1:21" x14ac:dyDescent="0.25">
      <c r="A682" s="352" t="str">
        <f>INDEX('Policy Characteristics'!A:A,MATCH(PolicyLevers!$C682,'Policy Characteristics'!$C:$C,0))</f>
        <v>Industry</v>
      </c>
      <c r="B682" s="356" t="str">
        <f>INDEX('Policy Characteristics'!B:B,MATCH(PolicyLevers!$C682,'Policy Characteristics'!$C:$C,0))</f>
        <v>Electrification + Hydrogen</v>
      </c>
      <c r="C682" s="191" t="str">
        <f t="shared" si="34"/>
        <v>Fraction of Industrial Fuel Use Shifted to Other Fuels</v>
      </c>
      <c r="D682" s="193" t="s">
        <v>2117</v>
      </c>
      <c r="E682" s="186" t="s">
        <v>818</v>
      </c>
      <c r="F682" s="183" t="s">
        <v>2123</v>
      </c>
      <c r="G682" s="186" t="s">
        <v>2127</v>
      </c>
      <c r="H682" s="43">
        <v>1235</v>
      </c>
      <c r="I682" s="358" t="s">
        <v>332</v>
      </c>
      <c r="J682" s="191" t="str">
        <f>INDEX('Policy Characteristics'!D:D,MATCH(PolicyLevers!$C682,'Policy Characteristics'!$C:$C,0))</f>
        <v>Electrification + Hydrogen</v>
      </c>
      <c r="K682" s="191" t="str">
        <f>INDEX('Policy Characteristics'!E:E,MATCH(PolicyLevers!$C682,'Policy Characteristics'!$C:$C,0))</f>
        <v>indst fuel type shifting</v>
      </c>
      <c r="L682" s="192">
        <f>INDEX('Policy Characteristics'!F:F,MATCH(PolicyLevers!$C682,'Policy Characteristics'!$C:$C,0))</f>
        <v>0</v>
      </c>
      <c r="M682" s="192">
        <f>INDEX('Policy Characteristics'!G:G,MATCH(PolicyLevers!$C682,'Policy Characteristics'!$C:$C,0))</f>
        <v>1</v>
      </c>
      <c r="N682" s="253">
        <f>INDEX('Policy Characteristics'!H:H,MATCH(PolicyLevers!$C682,'Policy Characteristics'!$C:$C,0))</f>
        <v>0.01</v>
      </c>
      <c r="O682" s="191" t="str">
        <f>INDEX('Policy Characteristics'!I:I,MATCH(PolicyLevers!$C682,'Policy Characteristics'!$C:$C,0))</f>
        <v>% of fuel shifted</v>
      </c>
      <c r="P682" s="186" t="str">
        <f>INDEX('Policy Characteristics'!J:J,MATCH(PolicyLevers!$C682,'Policy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2" s="191" t="str">
        <f>INDEX('Policy Characteristics'!K:K,MATCH(PolicyLevers!$C682,'Policy Characteristics'!$C:$C,0))</f>
        <v>industry-ag-main.html#fuel-switching</v>
      </c>
      <c r="R682" s="191" t="str">
        <f>INDEX('Policy Characteristics'!L:L,MATCH(PolicyLevers!$C682,'Policy Characteristics'!$C:$C,0))</f>
        <v>industry-elec-and-hydrogen.html</v>
      </c>
      <c r="S682" s="207">
        <f>INDEX('Policy Characteristics'!M:M,MATCH(PolicyLevers!$C682,'Policy Characteristics'!$C:$C,0))</f>
        <v>0</v>
      </c>
      <c r="T682" s="186">
        <f>INDEX('Policy Characteristics'!N:N,MATCH(PolicyLevers!$C682,'Policy Characteristics'!$C:$C,0))</f>
        <v>0</v>
      </c>
      <c r="U682" s="183">
        <f>INDEX('Policy Characteristics'!O:O,MATCH(PolicyLevers!$C682,'Policy Characteristics'!$C:$C,0))</f>
        <v>0</v>
      </c>
    </row>
    <row r="683" spans="1:21" x14ac:dyDescent="0.25">
      <c r="A683" s="352" t="str">
        <f>INDEX('Policy Characteristics'!A:A,MATCH(PolicyLevers!$C683,'Policy Characteristics'!$C:$C,0))</f>
        <v>Industry</v>
      </c>
      <c r="B683" s="356" t="str">
        <f>INDEX('Policy Characteristics'!B:B,MATCH(PolicyLevers!$C683,'Policy Characteristics'!$C:$C,0))</f>
        <v>Electrification + Hydrogen</v>
      </c>
      <c r="C683" s="191" t="str">
        <f t="shared" si="34"/>
        <v>Fraction of Industrial Fuel Use Shifted to Other Fuels</v>
      </c>
      <c r="D683" s="193" t="s">
        <v>2117</v>
      </c>
      <c r="E683" s="186" t="s">
        <v>820</v>
      </c>
      <c r="F683" s="183" t="s">
        <v>2123</v>
      </c>
      <c r="G683" s="186" t="s">
        <v>2126</v>
      </c>
      <c r="H683" s="43">
        <v>1236</v>
      </c>
      <c r="I683" s="358" t="s">
        <v>332</v>
      </c>
      <c r="J683" s="191" t="str">
        <f>INDEX('Policy Characteristics'!D:D,MATCH(PolicyLevers!$C683,'Policy Characteristics'!$C:$C,0))</f>
        <v>Electrification + Hydrogen</v>
      </c>
      <c r="K683" s="191" t="str">
        <f>INDEX('Policy Characteristics'!E:E,MATCH(PolicyLevers!$C683,'Policy Characteristics'!$C:$C,0))</f>
        <v>indst fuel type shifting</v>
      </c>
      <c r="L683" s="192">
        <f>INDEX('Policy Characteristics'!F:F,MATCH(PolicyLevers!$C683,'Policy Characteristics'!$C:$C,0))</f>
        <v>0</v>
      </c>
      <c r="M683" s="192">
        <f>INDEX('Policy Characteristics'!G:G,MATCH(PolicyLevers!$C683,'Policy Characteristics'!$C:$C,0))</f>
        <v>1</v>
      </c>
      <c r="N683" s="253">
        <f>INDEX('Policy Characteristics'!H:H,MATCH(PolicyLevers!$C683,'Policy Characteristics'!$C:$C,0))</f>
        <v>0.01</v>
      </c>
      <c r="O683" s="191" t="str">
        <f>INDEX('Policy Characteristics'!I:I,MATCH(PolicyLevers!$C683,'Policy Characteristics'!$C:$C,0))</f>
        <v>% of fuel shifted</v>
      </c>
      <c r="P683" s="186" t="str">
        <f>INDEX('Policy Characteristics'!J:J,MATCH(PolicyLevers!$C683,'Policy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3" s="191" t="str">
        <f>INDEX('Policy Characteristics'!K:K,MATCH(PolicyLevers!$C683,'Policy Characteristics'!$C:$C,0))</f>
        <v>industry-ag-main.html#fuel-switching</v>
      </c>
      <c r="R683" s="191" t="str">
        <f>INDEX('Policy Characteristics'!L:L,MATCH(PolicyLevers!$C683,'Policy Characteristics'!$C:$C,0))</f>
        <v>industry-elec-and-hydrogen.html</v>
      </c>
      <c r="S683" s="207">
        <f>INDEX('Policy Characteristics'!M:M,MATCH(PolicyLevers!$C683,'Policy Characteristics'!$C:$C,0))</f>
        <v>0</v>
      </c>
      <c r="T683" s="186">
        <f>INDEX('Policy Characteristics'!N:N,MATCH(PolicyLevers!$C683,'Policy Characteristics'!$C:$C,0))</f>
        <v>0</v>
      </c>
      <c r="U683" s="183">
        <f>INDEX('Policy Characteristics'!O:O,MATCH(PolicyLevers!$C683,'Policy Characteristics'!$C:$C,0))</f>
        <v>0</v>
      </c>
    </row>
    <row r="684" spans="1:21" x14ac:dyDescent="0.25">
      <c r="A684" s="352" t="str">
        <f>INDEX('Policy Characteristics'!A:A,MATCH(PolicyLevers!$C684,'Policy Characteristics'!$C:$C,0))</f>
        <v>Industry</v>
      </c>
      <c r="B684" s="356" t="str">
        <f>INDEX('Policy Characteristics'!B:B,MATCH(PolicyLevers!$C684,'Policy Characteristics'!$C:$C,0))</f>
        <v>Electrification + Hydrogen</v>
      </c>
      <c r="C684" s="191" t="str">
        <f t="shared" si="34"/>
        <v>Fraction of Industrial Fuel Use Shifted to Other Fuels</v>
      </c>
      <c r="D684" s="193" t="s">
        <v>2117</v>
      </c>
      <c r="E684" s="186" t="s">
        <v>822</v>
      </c>
      <c r="F684" s="183" t="s">
        <v>2123</v>
      </c>
      <c r="G684" s="186" t="s">
        <v>2124</v>
      </c>
      <c r="H684" s="43">
        <v>1237</v>
      </c>
      <c r="I684" s="358" t="s">
        <v>310</v>
      </c>
      <c r="J684" s="191" t="str">
        <f>INDEX('Policy Characteristics'!D:D,MATCH(PolicyLevers!$C684,'Policy Characteristics'!$C:$C,0))</f>
        <v>Electrification + Hydrogen</v>
      </c>
      <c r="K684" s="191" t="str">
        <f>INDEX('Policy Characteristics'!E:E,MATCH(PolicyLevers!$C684,'Policy Characteristics'!$C:$C,0))</f>
        <v>indst fuel type shifting</v>
      </c>
      <c r="L684" s="192">
        <f>INDEX('Policy Characteristics'!F:F,MATCH(PolicyLevers!$C684,'Policy Characteristics'!$C:$C,0))</f>
        <v>0</v>
      </c>
      <c r="M684" s="192">
        <f>INDEX('Policy Characteristics'!G:G,MATCH(PolicyLevers!$C684,'Policy Characteristics'!$C:$C,0))</f>
        <v>1</v>
      </c>
      <c r="N684" s="253">
        <f>INDEX('Policy Characteristics'!H:H,MATCH(PolicyLevers!$C684,'Policy Characteristics'!$C:$C,0))</f>
        <v>0.01</v>
      </c>
      <c r="O684" s="191" t="str">
        <f>INDEX('Policy Characteristics'!I:I,MATCH(PolicyLevers!$C684,'Policy Characteristics'!$C:$C,0))</f>
        <v>% of fuel shifted</v>
      </c>
      <c r="P684" s="191" t="str">
        <f>INDEX('Policy Characteristics'!J:J,MATCH(PolicyLevers!$C684,'Policy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4" s="191" t="str">
        <f>INDEX('Policy Characteristics'!K:K,MATCH(PolicyLevers!$C684,'Policy Characteristics'!$C:$C,0))</f>
        <v>industry-ag-main.html#fuel-switching</v>
      </c>
      <c r="R684" s="191" t="str">
        <f>INDEX('Policy Characteristics'!L:L,MATCH(PolicyLevers!$C684,'Policy Characteristics'!$C:$C,0))</f>
        <v>industry-elec-and-hydrogen.html</v>
      </c>
      <c r="S684" s="207">
        <f>INDEX('Policy Characteristics'!M:M,MATCH(PolicyLevers!$C684,'Policy Characteristics'!$C:$C,0))</f>
        <v>0</v>
      </c>
      <c r="T684" s="186">
        <f>INDEX('Policy Characteristics'!N:N,MATCH(PolicyLevers!$C684,'Policy Characteristics'!$C:$C,0))</f>
        <v>0</v>
      </c>
      <c r="U684" s="183">
        <f>INDEX('Policy Characteristics'!O:O,MATCH(PolicyLevers!$C684,'Policy Characteristics'!$C:$C,0))</f>
        <v>0</v>
      </c>
    </row>
    <row r="685" spans="1:21" x14ac:dyDescent="0.25">
      <c r="A685" s="352" t="str">
        <f>INDEX('Policy Characteristics'!A:A,MATCH(PolicyLevers!$C685,'Policy Characteristics'!$C:$C,0))</f>
        <v>Industry</v>
      </c>
      <c r="B685" s="356" t="str">
        <f>INDEX('Policy Characteristics'!B:B,MATCH(PolicyLevers!$C685,'Policy Characteristics'!$C:$C,0))</f>
        <v>Electrification + Hydrogen</v>
      </c>
      <c r="C685" s="191" t="str">
        <f t="shared" si="34"/>
        <v>Fraction of Industrial Fuel Use Shifted to Other Fuels</v>
      </c>
      <c r="D685" s="193" t="s">
        <v>2115</v>
      </c>
      <c r="E685" s="186" t="s">
        <v>799</v>
      </c>
      <c r="F685" s="183" t="s">
        <v>2152</v>
      </c>
      <c r="G685" s="186" t="s">
        <v>2134</v>
      </c>
      <c r="H685" s="43">
        <v>1238</v>
      </c>
      <c r="I685" s="358" t="s">
        <v>310</v>
      </c>
      <c r="J685" s="191" t="str">
        <f>INDEX('Policy Characteristics'!D:D,MATCH(PolicyLevers!$C685,'Policy Characteristics'!$C:$C,0))</f>
        <v>Electrification + Hydrogen</v>
      </c>
      <c r="K685" s="191" t="str">
        <f>INDEX('Policy Characteristics'!E:E,MATCH(PolicyLevers!$C685,'Policy Characteristics'!$C:$C,0))</f>
        <v>indst fuel type shifting</v>
      </c>
      <c r="L685" s="192">
        <f>INDEX('Policy Characteristics'!F:F,MATCH(PolicyLevers!$C685,'Policy Characteristics'!$C:$C,0))</f>
        <v>0</v>
      </c>
      <c r="M685" s="192">
        <f>INDEX('Policy Characteristics'!G:G,MATCH(PolicyLevers!$C685,'Policy Characteristics'!$C:$C,0))</f>
        <v>1</v>
      </c>
      <c r="N685" s="253">
        <f>INDEX('Policy Characteristics'!H:H,MATCH(PolicyLevers!$C685,'Policy Characteristics'!$C:$C,0))</f>
        <v>0.01</v>
      </c>
      <c r="O685" s="191" t="str">
        <f>INDEX('Policy Characteristics'!I:I,MATCH(PolicyLevers!$C685,'Policy Characteristics'!$C:$C,0))</f>
        <v>% of fuel shifted</v>
      </c>
      <c r="P685" s="191" t="str">
        <f>INDEX('Policy Characteristics'!J:J,MATCH(PolicyLevers!$C685,'Policy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5" s="191" t="str">
        <f>INDEX('Policy Characteristics'!K:K,MATCH(PolicyLevers!$C685,'Policy Characteristics'!$C:$C,0))</f>
        <v>industry-ag-main.html#fuel-switching</v>
      </c>
      <c r="R685" s="191" t="str">
        <f>INDEX('Policy Characteristics'!L:L,MATCH(PolicyLevers!$C685,'Policy Characteristics'!$C:$C,0))</f>
        <v>industry-elec-and-hydrogen.html</v>
      </c>
      <c r="S685" s="207">
        <f>INDEX('Policy Characteristics'!M:M,MATCH(PolicyLevers!$C685,'Policy Characteristics'!$C:$C,0))</f>
        <v>0</v>
      </c>
      <c r="T685" s="186">
        <f>INDEX('Policy Characteristics'!N:N,MATCH(PolicyLevers!$C685,'Policy Characteristics'!$C:$C,0))</f>
        <v>0</v>
      </c>
      <c r="U685" s="183">
        <f>INDEX('Policy Characteristics'!O:O,MATCH(PolicyLevers!$C685,'Policy Characteristics'!$C:$C,0))</f>
        <v>0</v>
      </c>
    </row>
    <row r="686" spans="1:21" x14ac:dyDescent="0.25">
      <c r="A686" s="352" t="str">
        <f>INDEX('Policy Characteristics'!A:A,MATCH(PolicyLevers!$C686,'Policy Characteristics'!$C:$C,0))</f>
        <v>Industry</v>
      </c>
      <c r="B686" s="356" t="str">
        <f>INDEX('Policy Characteristics'!B:B,MATCH(PolicyLevers!$C686,'Policy Characteristics'!$C:$C,0))</f>
        <v>Electrification + Hydrogen</v>
      </c>
      <c r="C686" s="191" t="str">
        <f t="shared" si="34"/>
        <v>Fraction of Industrial Fuel Use Shifted to Other Fuels</v>
      </c>
      <c r="D686" s="193" t="s">
        <v>2115</v>
      </c>
      <c r="E686" s="186" t="s">
        <v>806</v>
      </c>
      <c r="F686" s="183" t="s">
        <v>2152</v>
      </c>
      <c r="G686" s="186" t="s">
        <v>2133</v>
      </c>
      <c r="H686" s="43">
        <v>1239</v>
      </c>
      <c r="I686" s="358" t="s">
        <v>332</v>
      </c>
      <c r="J686" s="191" t="str">
        <f>INDEX('Policy Characteristics'!D:D,MATCH(PolicyLevers!$C686,'Policy Characteristics'!$C:$C,0))</f>
        <v>Electrification + Hydrogen</v>
      </c>
      <c r="K686" s="191" t="str">
        <f>INDEX('Policy Characteristics'!E:E,MATCH(PolicyLevers!$C686,'Policy Characteristics'!$C:$C,0))</f>
        <v>indst fuel type shifting</v>
      </c>
      <c r="L686" s="192">
        <f>INDEX('Policy Characteristics'!F:F,MATCH(PolicyLevers!$C686,'Policy Characteristics'!$C:$C,0))</f>
        <v>0</v>
      </c>
      <c r="M686" s="192">
        <f>INDEX('Policy Characteristics'!G:G,MATCH(PolicyLevers!$C686,'Policy Characteristics'!$C:$C,0))</f>
        <v>1</v>
      </c>
      <c r="N686" s="253">
        <f>INDEX('Policy Characteristics'!H:H,MATCH(PolicyLevers!$C686,'Policy Characteristics'!$C:$C,0))</f>
        <v>0.01</v>
      </c>
      <c r="O686" s="191" t="str">
        <f>INDEX('Policy Characteristics'!I:I,MATCH(PolicyLevers!$C686,'Policy Characteristics'!$C:$C,0))</f>
        <v>% of fuel shifted</v>
      </c>
      <c r="P686" s="186" t="str">
        <f>INDEX('Policy Characteristics'!J:J,MATCH(PolicyLevers!$C686,'Policy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6" s="191" t="str">
        <f>INDEX('Policy Characteristics'!K:K,MATCH(PolicyLevers!$C686,'Policy Characteristics'!$C:$C,0))</f>
        <v>industry-ag-main.html#fuel-switching</v>
      </c>
      <c r="R686" s="191" t="str">
        <f>INDEX('Policy Characteristics'!L:L,MATCH(PolicyLevers!$C686,'Policy Characteristics'!$C:$C,0))</f>
        <v>industry-elec-and-hydrogen.html</v>
      </c>
      <c r="S686" s="207">
        <f>INDEX('Policy Characteristics'!M:M,MATCH(PolicyLevers!$C686,'Policy Characteristics'!$C:$C,0))</f>
        <v>0</v>
      </c>
      <c r="T686" s="186">
        <f>INDEX('Policy Characteristics'!N:N,MATCH(PolicyLevers!$C686,'Policy Characteristics'!$C:$C,0))</f>
        <v>0</v>
      </c>
      <c r="U686" s="183">
        <f>INDEX('Policy Characteristics'!O:O,MATCH(PolicyLevers!$C686,'Policy Characteristics'!$C:$C,0))</f>
        <v>0</v>
      </c>
    </row>
    <row r="687" spans="1:21" x14ac:dyDescent="0.25">
      <c r="A687" s="352" t="str">
        <f>INDEX('Policy Characteristics'!A:A,MATCH(PolicyLevers!$C687,'Policy Characteristics'!$C:$C,0))</f>
        <v>Industry</v>
      </c>
      <c r="B687" s="356" t="str">
        <f>INDEX('Policy Characteristics'!B:B,MATCH(PolicyLevers!$C687,'Policy Characteristics'!$C:$C,0))</f>
        <v>Electrification + Hydrogen</v>
      </c>
      <c r="C687" s="191" t="str">
        <f t="shared" si="34"/>
        <v>Fraction of Industrial Fuel Use Shifted to Other Fuels</v>
      </c>
      <c r="D687" s="193" t="s">
        <v>2115</v>
      </c>
      <c r="E687" s="186" t="s">
        <v>808</v>
      </c>
      <c r="F687" s="183" t="s">
        <v>2152</v>
      </c>
      <c r="G687" s="186" t="s">
        <v>2132</v>
      </c>
      <c r="H687" s="43">
        <v>1240</v>
      </c>
      <c r="I687" s="358" t="s">
        <v>332</v>
      </c>
      <c r="J687" s="191" t="str">
        <f>INDEX('Policy Characteristics'!D:D,MATCH(PolicyLevers!$C687,'Policy Characteristics'!$C:$C,0))</f>
        <v>Electrification + Hydrogen</v>
      </c>
      <c r="K687" s="191" t="str">
        <f>INDEX('Policy Characteristics'!E:E,MATCH(PolicyLevers!$C687,'Policy Characteristics'!$C:$C,0))</f>
        <v>indst fuel type shifting</v>
      </c>
      <c r="L687" s="192">
        <f>INDEX('Policy Characteristics'!F:F,MATCH(PolicyLevers!$C687,'Policy Characteristics'!$C:$C,0))</f>
        <v>0</v>
      </c>
      <c r="M687" s="192">
        <f>INDEX('Policy Characteristics'!G:G,MATCH(PolicyLevers!$C687,'Policy Characteristics'!$C:$C,0))</f>
        <v>1</v>
      </c>
      <c r="N687" s="253">
        <f>INDEX('Policy Characteristics'!H:H,MATCH(PolicyLevers!$C687,'Policy Characteristics'!$C:$C,0))</f>
        <v>0.01</v>
      </c>
      <c r="O687" s="191" t="str">
        <f>INDEX('Policy Characteristics'!I:I,MATCH(PolicyLevers!$C687,'Policy Characteristics'!$C:$C,0))</f>
        <v>% of fuel shifted</v>
      </c>
      <c r="P687" s="186" t="str">
        <f>INDEX('Policy Characteristics'!J:J,MATCH(PolicyLevers!$C687,'Policy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7" s="191" t="str">
        <f>INDEX('Policy Characteristics'!K:K,MATCH(PolicyLevers!$C687,'Policy Characteristics'!$C:$C,0))</f>
        <v>industry-ag-main.html#fuel-switching</v>
      </c>
      <c r="R687" s="191" t="str">
        <f>INDEX('Policy Characteristics'!L:L,MATCH(PolicyLevers!$C687,'Policy Characteristics'!$C:$C,0))</f>
        <v>industry-elec-and-hydrogen.html</v>
      </c>
      <c r="S687" s="207">
        <f>INDEX('Policy Characteristics'!M:M,MATCH(PolicyLevers!$C687,'Policy Characteristics'!$C:$C,0))</f>
        <v>0</v>
      </c>
      <c r="T687" s="186">
        <f>INDEX('Policy Characteristics'!N:N,MATCH(PolicyLevers!$C687,'Policy Characteristics'!$C:$C,0))</f>
        <v>0</v>
      </c>
      <c r="U687" s="183">
        <f>INDEX('Policy Characteristics'!O:O,MATCH(PolicyLevers!$C687,'Policy Characteristics'!$C:$C,0))</f>
        <v>0</v>
      </c>
    </row>
    <row r="688" spans="1:21" x14ac:dyDescent="0.25">
      <c r="A688" s="352" t="str">
        <f>INDEX('Policy Characteristics'!A:A,MATCH(PolicyLevers!$C688,'Policy Characteristics'!$C:$C,0))</f>
        <v>Industry</v>
      </c>
      <c r="B688" s="356" t="str">
        <f>INDEX('Policy Characteristics'!B:B,MATCH(PolicyLevers!$C688,'Policy Characteristics'!$C:$C,0))</f>
        <v>Electrification + Hydrogen</v>
      </c>
      <c r="C688" s="191" t="str">
        <f t="shared" ref="C688:C689" si="35">C$655</f>
        <v>Fraction of Industrial Fuel Use Shifted to Other Fuels</v>
      </c>
      <c r="D688" s="193" t="s">
        <v>2115</v>
      </c>
      <c r="E688" s="186" t="s">
        <v>810</v>
      </c>
      <c r="F688" s="183" t="s">
        <v>2152</v>
      </c>
      <c r="G688" s="186" t="s">
        <v>2131</v>
      </c>
      <c r="H688" s="43">
        <v>1241</v>
      </c>
      <c r="I688" s="358" t="s">
        <v>332</v>
      </c>
      <c r="J688" s="191" t="str">
        <f>INDEX('Policy Characteristics'!D:D,MATCH(PolicyLevers!$C688,'Policy Characteristics'!$C:$C,0))</f>
        <v>Electrification + Hydrogen</v>
      </c>
      <c r="K688" s="191" t="str">
        <f>INDEX('Policy Characteristics'!E:E,MATCH(PolicyLevers!$C688,'Policy Characteristics'!$C:$C,0))</f>
        <v>indst fuel type shifting</v>
      </c>
      <c r="L688" s="192">
        <f>INDEX('Policy Characteristics'!F:F,MATCH(PolicyLevers!$C688,'Policy Characteristics'!$C:$C,0))</f>
        <v>0</v>
      </c>
      <c r="M688" s="192">
        <f>INDEX('Policy Characteristics'!G:G,MATCH(PolicyLevers!$C688,'Policy Characteristics'!$C:$C,0))</f>
        <v>1</v>
      </c>
      <c r="N688" s="253">
        <f>INDEX('Policy Characteristics'!H:H,MATCH(PolicyLevers!$C688,'Policy Characteristics'!$C:$C,0))</f>
        <v>0.01</v>
      </c>
      <c r="O688" s="191" t="str">
        <f>INDEX('Policy Characteristics'!I:I,MATCH(PolicyLevers!$C688,'Policy Characteristics'!$C:$C,0))</f>
        <v>% of fuel shifted</v>
      </c>
      <c r="P688" s="186" t="str">
        <f>INDEX('Policy Characteristics'!J:J,MATCH(PolicyLevers!$C688,'Policy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8" s="191" t="str">
        <f>INDEX('Policy Characteristics'!K:K,MATCH(PolicyLevers!$C688,'Policy Characteristics'!$C:$C,0))</f>
        <v>industry-ag-main.html#fuel-switching</v>
      </c>
      <c r="R688" s="191" t="str">
        <f>INDEX('Policy Characteristics'!L:L,MATCH(PolicyLevers!$C688,'Policy Characteristics'!$C:$C,0))</f>
        <v>industry-elec-and-hydrogen.html</v>
      </c>
      <c r="S688" s="207">
        <f>INDEX('Policy Characteristics'!M:M,MATCH(PolicyLevers!$C688,'Policy Characteristics'!$C:$C,0))</f>
        <v>0</v>
      </c>
      <c r="T688" s="186">
        <f>INDEX('Policy Characteristics'!N:N,MATCH(PolicyLevers!$C688,'Policy Characteristics'!$C:$C,0))</f>
        <v>0</v>
      </c>
      <c r="U688" s="183">
        <f>INDEX('Policy Characteristics'!O:O,MATCH(PolicyLevers!$C688,'Policy Characteristics'!$C:$C,0))</f>
        <v>0</v>
      </c>
    </row>
    <row r="689" spans="1:21" x14ac:dyDescent="0.25">
      <c r="A689" s="352" t="str">
        <f>INDEX('Policy Characteristics'!A:A,MATCH(PolicyLevers!$C689,'Policy Characteristics'!$C:$C,0))</f>
        <v>Industry</v>
      </c>
      <c r="B689" s="356" t="str">
        <f>INDEX('Policy Characteristics'!B:B,MATCH(PolicyLevers!$C689,'Policy Characteristics'!$C:$C,0))</f>
        <v>Electrification + Hydrogen</v>
      </c>
      <c r="C689" s="191" t="str">
        <f t="shared" si="35"/>
        <v>Fraction of Industrial Fuel Use Shifted to Other Fuels</v>
      </c>
      <c r="D689" s="193" t="s">
        <v>2115</v>
      </c>
      <c r="E689" s="186" t="s">
        <v>812</v>
      </c>
      <c r="F689" s="183" t="s">
        <v>2152</v>
      </c>
      <c r="G689" s="186" t="s">
        <v>2130</v>
      </c>
      <c r="H689" s="43">
        <v>1242</v>
      </c>
      <c r="I689" s="358" t="s">
        <v>332</v>
      </c>
      <c r="J689" s="191" t="str">
        <f>INDEX('Policy Characteristics'!D:D,MATCH(PolicyLevers!$C689,'Policy Characteristics'!$C:$C,0))</f>
        <v>Electrification + Hydrogen</v>
      </c>
      <c r="K689" s="191" t="str">
        <f>INDEX('Policy Characteristics'!E:E,MATCH(PolicyLevers!$C689,'Policy Characteristics'!$C:$C,0))</f>
        <v>indst fuel type shifting</v>
      </c>
      <c r="L689" s="192">
        <f>INDEX('Policy Characteristics'!F:F,MATCH(PolicyLevers!$C689,'Policy Characteristics'!$C:$C,0))</f>
        <v>0</v>
      </c>
      <c r="M689" s="192">
        <f>INDEX('Policy Characteristics'!G:G,MATCH(PolicyLevers!$C689,'Policy Characteristics'!$C:$C,0))</f>
        <v>1</v>
      </c>
      <c r="N689" s="253">
        <f>INDEX('Policy Characteristics'!H:H,MATCH(PolicyLevers!$C689,'Policy Characteristics'!$C:$C,0))</f>
        <v>0.01</v>
      </c>
      <c r="O689" s="191" t="str">
        <f>INDEX('Policy Characteristics'!I:I,MATCH(PolicyLevers!$C689,'Policy Characteristics'!$C:$C,0))</f>
        <v>% of fuel shifted</v>
      </c>
      <c r="P689" s="186" t="str">
        <f>INDEX('Policy Characteristics'!J:J,MATCH(PolicyLevers!$C689,'Policy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9" s="191" t="str">
        <f>INDEX('Policy Characteristics'!K:K,MATCH(PolicyLevers!$C689,'Policy Characteristics'!$C:$C,0))</f>
        <v>industry-ag-main.html#fuel-switching</v>
      </c>
      <c r="R689" s="191" t="str">
        <f>INDEX('Policy Characteristics'!L:L,MATCH(PolicyLevers!$C689,'Policy Characteristics'!$C:$C,0))</f>
        <v>industry-elec-and-hydrogen.html</v>
      </c>
      <c r="S689" s="207">
        <f>INDEX('Policy Characteristics'!M:M,MATCH(PolicyLevers!$C689,'Policy Characteristics'!$C:$C,0))</f>
        <v>0</v>
      </c>
      <c r="T689" s="186">
        <f>INDEX('Policy Characteristics'!N:N,MATCH(PolicyLevers!$C689,'Policy Characteristics'!$C:$C,0))</f>
        <v>0</v>
      </c>
      <c r="U689" s="183">
        <f>INDEX('Policy Characteristics'!O:O,MATCH(PolicyLevers!$C689,'Policy Characteristics'!$C:$C,0))</f>
        <v>0</v>
      </c>
    </row>
    <row r="690" spans="1:21" x14ac:dyDescent="0.25">
      <c r="A690" s="352" t="str">
        <f>INDEX('Policy Characteristics'!A:A,MATCH(PolicyLevers!$C690,'Policy Characteristics'!$C:$C,0))</f>
        <v>Industry</v>
      </c>
      <c r="B690" s="356" t="str">
        <f>INDEX('Policy Characteristics'!B:B,MATCH(PolicyLevers!$C690,'Policy Characteristics'!$C:$C,0))</f>
        <v>Electrification + Hydrogen</v>
      </c>
      <c r="C690" s="191" t="str">
        <f t="shared" ref="C690:C735" si="36">C$655</f>
        <v>Fraction of Industrial Fuel Use Shifted to Other Fuels</v>
      </c>
      <c r="D690" s="193" t="s">
        <v>2115</v>
      </c>
      <c r="E690" s="186" t="s">
        <v>814</v>
      </c>
      <c r="F690" s="183" t="s">
        <v>2152</v>
      </c>
      <c r="G690" s="186" t="s">
        <v>2129</v>
      </c>
      <c r="H690" s="43">
        <v>1243</v>
      </c>
      <c r="I690" s="358" t="s">
        <v>332</v>
      </c>
      <c r="J690" s="191" t="str">
        <f>INDEX('Policy Characteristics'!D:D,MATCH(PolicyLevers!$C690,'Policy Characteristics'!$C:$C,0))</f>
        <v>Electrification + Hydrogen</v>
      </c>
      <c r="K690" s="191" t="str">
        <f>INDEX('Policy Characteristics'!E:E,MATCH(PolicyLevers!$C690,'Policy Characteristics'!$C:$C,0))</f>
        <v>indst fuel type shifting</v>
      </c>
      <c r="L690" s="192">
        <f>INDEX('Policy Characteristics'!F:F,MATCH(PolicyLevers!$C690,'Policy Characteristics'!$C:$C,0))</f>
        <v>0</v>
      </c>
      <c r="M690" s="192">
        <f>INDEX('Policy Characteristics'!G:G,MATCH(PolicyLevers!$C690,'Policy Characteristics'!$C:$C,0))</f>
        <v>1</v>
      </c>
      <c r="N690" s="253">
        <f>INDEX('Policy Characteristics'!H:H,MATCH(PolicyLevers!$C690,'Policy Characteristics'!$C:$C,0))</f>
        <v>0.01</v>
      </c>
      <c r="O690" s="191" t="str">
        <f>INDEX('Policy Characteristics'!I:I,MATCH(PolicyLevers!$C690,'Policy Characteristics'!$C:$C,0))</f>
        <v>% of fuel shifted</v>
      </c>
      <c r="P690" s="186" t="str">
        <f>INDEX('Policy Characteristics'!J:J,MATCH(PolicyLevers!$C690,'Policy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0" s="191" t="str">
        <f>INDEX('Policy Characteristics'!K:K,MATCH(PolicyLevers!$C690,'Policy Characteristics'!$C:$C,0))</f>
        <v>industry-ag-main.html#fuel-switching</v>
      </c>
      <c r="R690" s="191" t="str">
        <f>INDEX('Policy Characteristics'!L:L,MATCH(PolicyLevers!$C690,'Policy Characteristics'!$C:$C,0))</f>
        <v>industry-elec-and-hydrogen.html</v>
      </c>
      <c r="S690" s="207">
        <f>INDEX('Policy Characteristics'!M:M,MATCH(PolicyLevers!$C690,'Policy Characteristics'!$C:$C,0))</f>
        <v>0</v>
      </c>
      <c r="T690" s="186">
        <f>INDEX('Policy Characteristics'!N:N,MATCH(PolicyLevers!$C690,'Policy Characteristics'!$C:$C,0))</f>
        <v>0</v>
      </c>
      <c r="U690" s="183">
        <f>INDEX('Policy Characteristics'!O:O,MATCH(PolicyLevers!$C690,'Policy Characteristics'!$C:$C,0))</f>
        <v>0</v>
      </c>
    </row>
    <row r="691" spans="1:21" x14ac:dyDescent="0.25">
      <c r="A691" s="352" t="str">
        <f>INDEX('Policy Characteristics'!A:A,MATCH(PolicyLevers!$C691,'Policy Characteristics'!$C:$C,0))</f>
        <v>Industry</v>
      </c>
      <c r="B691" s="356" t="str">
        <f>INDEX('Policy Characteristics'!B:B,MATCH(PolicyLevers!$C691,'Policy Characteristics'!$C:$C,0))</f>
        <v>Electrification + Hydrogen</v>
      </c>
      <c r="C691" s="191" t="str">
        <f t="shared" si="36"/>
        <v>Fraction of Industrial Fuel Use Shifted to Other Fuels</v>
      </c>
      <c r="D691" s="193" t="s">
        <v>2115</v>
      </c>
      <c r="E691" s="186" t="s">
        <v>816</v>
      </c>
      <c r="F691" s="183" t="s">
        <v>2152</v>
      </c>
      <c r="G691" s="186" t="s">
        <v>2128</v>
      </c>
      <c r="H691" s="43">
        <v>1244</v>
      </c>
      <c r="I691" s="358" t="s">
        <v>332</v>
      </c>
      <c r="J691" s="191" t="str">
        <f>INDEX('Policy Characteristics'!D:D,MATCH(PolicyLevers!$C691,'Policy Characteristics'!$C:$C,0))</f>
        <v>Electrification + Hydrogen</v>
      </c>
      <c r="K691" s="191" t="str">
        <f>INDEX('Policy Characteristics'!E:E,MATCH(PolicyLevers!$C691,'Policy Characteristics'!$C:$C,0))</f>
        <v>indst fuel type shifting</v>
      </c>
      <c r="L691" s="192">
        <f>INDEX('Policy Characteristics'!F:F,MATCH(PolicyLevers!$C691,'Policy Characteristics'!$C:$C,0))</f>
        <v>0</v>
      </c>
      <c r="M691" s="192">
        <f>INDEX('Policy Characteristics'!G:G,MATCH(PolicyLevers!$C691,'Policy Characteristics'!$C:$C,0))</f>
        <v>1</v>
      </c>
      <c r="N691" s="253">
        <f>INDEX('Policy Characteristics'!H:H,MATCH(PolicyLevers!$C691,'Policy Characteristics'!$C:$C,0))</f>
        <v>0.01</v>
      </c>
      <c r="O691" s="191" t="str">
        <f>INDEX('Policy Characteristics'!I:I,MATCH(PolicyLevers!$C691,'Policy Characteristics'!$C:$C,0))</f>
        <v>% of fuel shifted</v>
      </c>
      <c r="P691" s="186" t="str">
        <f>INDEX('Policy Characteristics'!J:J,MATCH(PolicyLevers!$C691,'Policy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1" s="191" t="str">
        <f>INDEX('Policy Characteristics'!K:K,MATCH(PolicyLevers!$C691,'Policy Characteristics'!$C:$C,0))</f>
        <v>industry-ag-main.html#fuel-switching</v>
      </c>
      <c r="R691" s="191" t="str">
        <f>INDEX('Policy Characteristics'!L:L,MATCH(PolicyLevers!$C691,'Policy Characteristics'!$C:$C,0))</f>
        <v>industry-elec-and-hydrogen.html</v>
      </c>
      <c r="S691" s="207">
        <f>INDEX('Policy Characteristics'!M:M,MATCH(PolicyLevers!$C691,'Policy Characteristics'!$C:$C,0))</f>
        <v>0</v>
      </c>
      <c r="T691" s="186">
        <f>INDEX('Policy Characteristics'!N:N,MATCH(PolicyLevers!$C691,'Policy Characteristics'!$C:$C,0))</f>
        <v>0</v>
      </c>
      <c r="U691" s="183">
        <f>INDEX('Policy Characteristics'!O:O,MATCH(PolicyLevers!$C691,'Policy Characteristics'!$C:$C,0))</f>
        <v>0</v>
      </c>
    </row>
    <row r="692" spans="1:21" x14ac:dyDescent="0.25">
      <c r="A692" s="352" t="str">
        <f>INDEX('Policy Characteristics'!A:A,MATCH(PolicyLevers!$C692,'Policy Characteristics'!$C:$C,0))</f>
        <v>Industry</v>
      </c>
      <c r="B692" s="356" t="str">
        <f>INDEX('Policy Characteristics'!B:B,MATCH(PolicyLevers!$C692,'Policy Characteristics'!$C:$C,0))</f>
        <v>Electrification + Hydrogen</v>
      </c>
      <c r="C692" s="191" t="str">
        <f t="shared" si="36"/>
        <v>Fraction of Industrial Fuel Use Shifted to Other Fuels</v>
      </c>
      <c r="D692" s="193" t="s">
        <v>2115</v>
      </c>
      <c r="E692" s="186" t="s">
        <v>818</v>
      </c>
      <c r="F692" s="183" t="s">
        <v>2152</v>
      </c>
      <c r="G692" s="186" t="s">
        <v>2127</v>
      </c>
      <c r="H692" s="43">
        <v>1245</v>
      </c>
      <c r="I692" s="358" t="s">
        <v>332</v>
      </c>
      <c r="J692" s="191" t="str">
        <f>INDEX('Policy Characteristics'!D:D,MATCH(PolicyLevers!$C692,'Policy Characteristics'!$C:$C,0))</f>
        <v>Electrification + Hydrogen</v>
      </c>
      <c r="K692" s="191" t="str">
        <f>INDEX('Policy Characteristics'!E:E,MATCH(PolicyLevers!$C692,'Policy Characteristics'!$C:$C,0))</f>
        <v>indst fuel type shifting</v>
      </c>
      <c r="L692" s="192">
        <f>INDEX('Policy Characteristics'!F:F,MATCH(PolicyLevers!$C692,'Policy Characteristics'!$C:$C,0))</f>
        <v>0</v>
      </c>
      <c r="M692" s="192">
        <f>INDEX('Policy Characteristics'!G:G,MATCH(PolicyLevers!$C692,'Policy Characteristics'!$C:$C,0))</f>
        <v>1</v>
      </c>
      <c r="N692" s="253">
        <f>INDEX('Policy Characteristics'!H:H,MATCH(PolicyLevers!$C692,'Policy Characteristics'!$C:$C,0))</f>
        <v>0.01</v>
      </c>
      <c r="O692" s="191" t="str">
        <f>INDEX('Policy Characteristics'!I:I,MATCH(PolicyLevers!$C692,'Policy Characteristics'!$C:$C,0))</f>
        <v>% of fuel shifted</v>
      </c>
      <c r="P692" s="186" t="str">
        <f>INDEX('Policy Characteristics'!J:J,MATCH(PolicyLevers!$C692,'Policy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2" s="191" t="str">
        <f>INDEX('Policy Characteristics'!K:K,MATCH(PolicyLevers!$C692,'Policy Characteristics'!$C:$C,0))</f>
        <v>industry-ag-main.html#fuel-switching</v>
      </c>
      <c r="R692" s="191" t="str">
        <f>INDEX('Policy Characteristics'!L:L,MATCH(PolicyLevers!$C692,'Policy Characteristics'!$C:$C,0))</f>
        <v>industry-elec-and-hydrogen.html</v>
      </c>
      <c r="S692" s="207">
        <f>INDEX('Policy Characteristics'!M:M,MATCH(PolicyLevers!$C692,'Policy Characteristics'!$C:$C,0))</f>
        <v>0</v>
      </c>
      <c r="T692" s="186">
        <f>INDEX('Policy Characteristics'!N:N,MATCH(PolicyLevers!$C692,'Policy Characteristics'!$C:$C,0))</f>
        <v>0</v>
      </c>
      <c r="U692" s="183">
        <f>INDEX('Policy Characteristics'!O:O,MATCH(PolicyLevers!$C692,'Policy Characteristics'!$C:$C,0))</f>
        <v>0</v>
      </c>
    </row>
    <row r="693" spans="1:21" x14ac:dyDescent="0.25">
      <c r="A693" s="352" t="str">
        <f>INDEX('Policy Characteristics'!A:A,MATCH(PolicyLevers!$C693,'Policy Characteristics'!$C:$C,0))</f>
        <v>Industry</v>
      </c>
      <c r="B693" s="356" t="str">
        <f>INDEX('Policy Characteristics'!B:B,MATCH(PolicyLevers!$C693,'Policy Characteristics'!$C:$C,0))</f>
        <v>Electrification + Hydrogen</v>
      </c>
      <c r="C693" s="191" t="str">
        <f t="shared" si="36"/>
        <v>Fraction of Industrial Fuel Use Shifted to Other Fuels</v>
      </c>
      <c r="D693" s="193" t="s">
        <v>2115</v>
      </c>
      <c r="E693" s="186" t="s">
        <v>820</v>
      </c>
      <c r="F693" s="183" t="s">
        <v>2152</v>
      </c>
      <c r="G693" s="186" t="s">
        <v>2126</v>
      </c>
      <c r="H693" s="43">
        <v>1246</v>
      </c>
      <c r="I693" s="358" t="s">
        <v>332</v>
      </c>
      <c r="J693" s="191" t="str">
        <f>INDEX('Policy Characteristics'!D:D,MATCH(PolicyLevers!$C693,'Policy Characteristics'!$C:$C,0))</f>
        <v>Electrification + Hydrogen</v>
      </c>
      <c r="K693" s="191" t="str">
        <f>INDEX('Policy Characteristics'!E:E,MATCH(PolicyLevers!$C693,'Policy Characteristics'!$C:$C,0))</f>
        <v>indst fuel type shifting</v>
      </c>
      <c r="L693" s="192">
        <f>INDEX('Policy Characteristics'!F:F,MATCH(PolicyLevers!$C693,'Policy Characteristics'!$C:$C,0))</f>
        <v>0</v>
      </c>
      <c r="M693" s="192">
        <f>INDEX('Policy Characteristics'!G:G,MATCH(PolicyLevers!$C693,'Policy Characteristics'!$C:$C,0))</f>
        <v>1</v>
      </c>
      <c r="N693" s="253">
        <f>INDEX('Policy Characteristics'!H:H,MATCH(PolicyLevers!$C693,'Policy Characteristics'!$C:$C,0))</f>
        <v>0.01</v>
      </c>
      <c r="O693" s="191" t="str">
        <f>INDEX('Policy Characteristics'!I:I,MATCH(PolicyLevers!$C693,'Policy Characteristics'!$C:$C,0))</f>
        <v>% of fuel shifted</v>
      </c>
      <c r="P693" s="186" t="str">
        <f>INDEX('Policy Characteristics'!J:J,MATCH(PolicyLevers!$C693,'Policy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3" s="191" t="str">
        <f>INDEX('Policy Characteristics'!K:K,MATCH(PolicyLevers!$C693,'Policy Characteristics'!$C:$C,0))</f>
        <v>industry-ag-main.html#fuel-switching</v>
      </c>
      <c r="R693" s="191" t="str">
        <f>INDEX('Policy Characteristics'!L:L,MATCH(PolicyLevers!$C693,'Policy Characteristics'!$C:$C,0))</f>
        <v>industry-elec-and-hydrogen.html</v>
      </c>
      <c r="S693" s="207">
        <f>INDEX('Policy Characteristics'!M:M,MATCH(PolicyLevers!$C693,'Policy Characteristics'!$C:$C,0))</f>
        <v>0</v>
      </c>
      <c r="T693" s="186">
        <f>INDEX('Policy Characteristics'!N:N,MATCH(PolicyLevers!$C693,'Policy Characteristics'!$C:$C,0))</f>
        <v>0</v>
      </c>
      <c r="U693" s="183">
        <f>INDEX('Policy Characteristics'!O:O,MATCH(PolicyLevers!$C693,'Policy Characteristics'!$C:$C,0))</f>
        <v>0</v>
      </c>
    </row>
    <row r="694" spans="1:21" x14ac:dyDescent="0.25">
      <c r="A694" s="352" t="str">
        <f>INDEX('Policy Characteristics'!A:A,MATCH(PolicyLevers!$C694,'Policy Characteristics'!$C:$C,0))</f>
        <v>Industry</v>
      </c>
      <c r="B694" s="356" t="str">
        <f>INDEX('Policy Characteristics'!B:B,MATCH(PolicyLevers!$C694,'Policy Characteristics'!$C:$C,0))</f>
        <v>Electrification + Hydrogen</v>
      </c>
      <c r="C694" s="191" t="str">
        <f t="shared" si="36"/>
        <v>Fraction of Industrial Fuel Use Shifted to Other Fuels</v>
      </c>
      <c r="D694" s="193" t="s">
        <v>2115</v>
      </c>
      <c r="E694" s="186" t="s">
        <v>822</v>
      </c>
      <c r="F694" s="183" t="s">
        <v>2152</v>
      </c>
      <c r="G694" s="186" t="s">
        <v>2124</v>
      </c>
      <c r="H694" s="43">
        <v>1247</v>
      </c>
      <c r="I694" s="358" t="s">
        <v>310</v>
      </c>
      <c r="J694" s="191" t="str">
        <f>INDEX('Policy Characteristics'!D:D,MATCH(PolicyLevers!$C694,'Policy Characteristics'!$C:$C,0))</f>
        <v>Electrification + Hydrogen</v>
      </c>
      <c r="K694" s="191" t="str">
        <f>INDEX('Policy Characteristics'!E:E,MATCH(PolicyLevers!$C694,'Policy Characteristics'!$C:$C,0))</f>
        <v>indst fuel type shifting</v>
      </c>
      <c r="L694" s="192">
        <f>INDEX('Policy Characteristics'!F:F,MATCH(PolicyLevers!$C694,'Policy Characteristics'!$C:$C,0))</f>
        <v>0</v>
      </c>
      <c r="M694" s="192">
        <f>INDEX('Policy Characteristics'!G:G,MATCH(PolicyLevers!$C694,'Policy Characteristics'!$C:$C,0))</f>
        <v>1</v>
      </c>
      <c r="N694" s="253">
        <f>INDEX('Policy Characteristics'!H:H,MATCH(PolicyLevers!$C694,'Policy Characteristics'!$C:$C,0))</f>
        <v>0.01</v>
      </c>
      <c r="O694" s="191" t="str">
        <f>INDEX('Policy Characteristics'!I:I,MATCH(PolicyLevers!$C694,'Policy Characteristics'!$C:$C,0))</f>
        <v>% of fuel shifted</v>
      </c>
      <c r="P694" s="191" t="str">
        <f>INDEX('Policy Characteristics'!J:J,MATCH(PolicyLevers!$C694,'Policy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4" s="191" t="str">
        <f>INDEX('Policy Characteristics'!K:K,MATCH(PolicyLevers!$C694,'Policy Characteristics'!$C:$C,0))</f>
        <v>industry-ag-main.html#fuel-switching</v>
      </c>
      <c r="R694" s="191" t="str">
        <f>INDEX('Policy Characteristics'!L:L,MATCH(PolicyLevers!$C694,'Policy Characteristics'!$C:$C,0))</f>
        <v>industry-elec-and-hydrogen.html</v>
      </c>
      <c r="S694" s="207">
        <f>INDEX('Policy Characteristics'!M:M,MATCH(PolicyLevers!$C694,'Policy Characteristics'!$C:$C,0))</f>
        <v>0</v>
      </c>
      <c r="T694" s="186">
        <f>INDEX('Policy Characteristics'!N:N,MATCH(PolicyLevers!$C694,'Policy Characteristics'!$C:$C,0))</f>
        <v>0</v>
      </c>
      <c r="U694" s="183">
        <f>INDEX('Policy Characteristics'!O:O,MATCH(PolicyLevers!$C694,'Policy Characteristics'!$C:$C,0))</f>
        <v>0</v>
      </c>
    </row>
    <row r="695" spans="1:21" x14ac:dyDescent="0.25">
      <c r="A695" s="352" t="str">
        <f>INDEX('Policy Characteristics'!A:A,MATCH(PolicyLevers!$C695,'Policy Characteristics'!$C:$C,0))</f>
        <v>Industry</v>
      </c>
      <c r="B695" s="356" t="str">
        <f>INDEX('Policy Characteristics'!B:B,MATCH(PolicyLevers!$C695,'Policy Characteristics'!$C:$C,0))</f>
        <v>Electrification + Hydrogen</v>
      </c>
      <c r="C695" s="191" t="str">
        <f t="shared" si="36"/>
        <v>Fraction of Industrial Fuel Use Shifted to Other Fuels</v>
      </c>
      <c r="D695" s="193" t="s">
        <v>2113</v>
      </c>
      <c r="E695" s="186" t="s">
        <v>799</v>
      </c>
      <c r="F695" s="183" t="s">
        <v>2151</v>
      </c>
      <c r="G695" s="186" t="s">
        <v>2134</v>
      </c>
      <c r="H695" s="43">
        <v>1248</v>
      </c>
      <c r="I695" s="358" t="s">
        <v>310</v>
      </c>
      <c r="J695" s="191" t="str">
        <f>INDEX('Policy Characteristics'!D:D,MATCH(PolicyLevers!$C695,'Policy Characteristics'!$C:$C,0))</f>
        <v>Electrification + Hydrogen</v>
      </c>
      <c r="K695" s="191" t="str">
        <f>INDEX('Policy Characteristics'!E:E,MATCH(PolicyLevers!$C695,'Policy Characteristics'!$C:$C,0))</f>
        <v>indst fuel type shifting</v>
      </c>
      <c r="L695" s="192">
        <f>INDEX('Policy Characteristics'!F:F,MATCH(PolicyLevers!$C695,'Policy Characteristics'!$C:$C,0))</f>
        <v>0</v>
      </c>
      <c r="M695" s="192">
        <f>INDEX('Policy Characteristics'!G:G,MATCH(PolicyLevers!$C695,'Policy Characteristics'!$C:$C,0))</f>
        <v>1</v>
      </c>
      <c r="N695" s="253">
        <f>INDEX('Policy Characteristics'!H:H,MATCH(PolicyLevers!$C695,'Policy Characteristics'!$C:$C,0))</f>
        <v>0.01</v>
      </c>
      <c r="O695" s="191" t="str">
        <f>INDEX('Policy Characteristics'!I:I,MATCH(PolicyLevers!$C695,'Policy Characteristics'!$C:$C,0))</f>
        <v>% of fuel shifted</v>
      </c>
      <c r="P695" s="191" t="str">
        <f>INDEX('Policy Characteristics'!J:J,MATCH(PolicyLevers!$C695,'Policy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5" s="191" t="str">
        <f>INDEX('Policy Characteristics'!K:K,MATCH(PolicyLevers!$C695,'Policy Characteristics'!$C:$C,0))</f>
        <v>industry-ag-main.html#fuel-switching</v>
      </c>
      <c r="R695" s="191" t="str">
        <f>INDEX('Policy Characteristics'!L:L,MATCH(PolicyLevers!$C695,'Policy Characteristics'!$C:$C,0))</f>
        <v>industry-elec-and-hydrogen.html</v>
      </c>
      <c r="S695" s="207">
        <f>INDEX('Policy Characteristics'!M:M,MATCH(PolicyLevers!$C695,'Policy Characteristics'!$C:$C,0))</f>
        <v>0</v>
      </c>
      <c r="T695" s="186">
        <f>INDEX('Policy Characteristics'!N:N,MATCH(PolicyLevers!$C695,'Policy Characteristics'!$C:$C,0))</f>
        <v>0</v>
      </c>
      <c r="U695" s="183">
        <f>INDEX('Policy Characteristics'!O:O,MATCH(PolicyLevers!$C695,'Policy Characteristics'!$C:$C,0))</f>
        <v>0</v>
      </c>
    </row>
    <row r="696" spans="1:21" x14ac:dyDescent="0.25">
      <c r="A696" s="352" t="str">
        <f>INDEX('Policy Characteristics'!A:A,MATCH(PolicyLevers!$C696,'Policy Characteristics'!$C:$C,0))</f>
        <v>Industry</v>
      </c>
      <c r="B696" s="356" t="str">
        <f>INDEX('Policy Characteristics'!B:B,MATCH(PolicyLevers!$C696,'Policy Characteristics'!$C:$C,0))</f>
        <v>Electrification + Hydrogen</v>
      </c>
      <c r="C696" s="191" t="str">
        <f t="shared" si="36"/>
        <v>Fraction of Industrial Fuel Use Shifted to Other Fuels</v>
      </c>
      <c r="D696" s="193" t="s">
        <v>2113</v>
      </c>
      <c r="E696" s="186" t="s">
        <v>806</v>
      </c>
      <c r="F696" s="183" t="s">
        <v>2151</v>
      </c>
      <c r="G696" s="186" t="s">
        <v>2133</v>
      </c>
      <c r="H696" s="43">
        <v>1249</v>
      </c>
      <c r="I696" s="358" t="s">
        <v>332</v>
      </c>
      <c r="J696" s="191" t="str">
        <f>INDEX('Policy Characteristics'!D:D,MATCH(PolicyLevers!$C696,'Policy Characteristics'!$C:$C,0))</f>
        <v>Electrification + Hydrogen</v>
      </c>
      <c r="K696" s="191" t="str">
        <f>INDEX('Policy Characteristics'!E:E,MATCH(PolicyLevers!$C696,'Policy Characteristics'!$C:$C,0))</f>
        <v>indst fuel type shifting</v>
      </c>
      <c r="L696" s="192">
        <f>INDEX('Policy Characteristics'!F:F,MATCH(PolicyLevers!$C696,'Policy Characteristics'!$C:$C,0))</f>
        <v>0</v>
      </c>
      <c r="M696" s="192">
        <f>INDEX('Policy Characteristics'!G:G,MATCH(PolicyLevers!$C696,'Policy Characteristics'!$C:$C,0))</f>
        <v>1</v>
      </c>
      <c r="N696" s="253">
        <f>INDEX('Policy Characteristics'!H:H,MATCH(PolicyLevers!$C696,'Policy Characteristics'!$C:$C,0))</f>
        <v>0.01</v>
      </c>
      <c r="O696" s="191" t="str">
        <f>INDEX('Policy Characteristics'!I:I,MATCH(PolicyLevers!$C696,'Policy Characteristics'!$C:$C,0))</f>
        <v>% of fuel shifted</v>
      </c>
      <c r="P696" s="186" t="str">
        <f>INDEX('Policy Characteristics'!J:J,MATCH(PolicyLevers!$C696,'Policy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6" s="191" t="str">
        <f>INDEX('Policy Characteristics'!K:K,MATCH(PolicyLevers!$C696,'Policy Characteristics'!$C:$C,0))</f>
        <v>industry-ag-main.html#fuel-switching</v>
      </c>
      <c r="R696" s="191" t="str">
        <f>INDEX('Policy Characteristics'!L:L,MATCH(PolicyLevers!$C696,'Policy Characteristics'!$C:$C,0))</f>
        <v>industry-elec-and-hydrogen.html</v>
      </c>
      <c r="S696" s="207">
        <f>INDEX('Policy Characteristics'!M:M,MATCH(PolicyLevers!$C696,'Policy Characteristics'!$C:$C,0))</f>
        <v>0</v>
      </c>
      <c r="T696" s="186">
        <f>INDEX('Policy Characteristics'!N:N,MATCH(PolicyLevers!$C696,'Policy Characteristics'!$C:$C,0))</f>
        <v>0</v>
      </c>
      <c r="U696" s="183">
        <f>INDEX('Policy Characteristics'!O:O,MATCH(PolicyLevers!$C696,'Policy Characteristics'!$C:$C,0))</f>
        <v>0</v>
      </c>
    </row>
    <row r="697" spans="1:21" x14ac:dyDescent="0.25">
      <c r="A697" s="352" t="str">
        <f>INDEX('Policy Characteristics'!A:A,MATCH(PolicyLevers!$C697,'Policy Characteristics'!$C:$C,0))</f>
        <v>Industry</v>
      </c>
      <c r="B697" s="356" t="str">
        <f>INDEX('Policy Characteristics'!B:B,MATCH(PolicyLevers!$C697,'Policy Characteristics'!$C:$C,0))</f>
        <v>Electrification + Hydrogen</v>
      </c>
      <c r="C697" s="191" t="str">
        <f t="shared" si="36"/>
        <v>Fraction of Industrial Fuel Use Shifted to Other Fuels</v>
      </c>
      <c r="D697" s="193" t="s">
        <v>2113</v>
      </c>
      <c r="E697" s="186" t="s">
        <v>808</v>
      </c>
      <c r="F697" s="183" t="s">
        <v>2151</v>
      </c>
      <c r="G697" s="186" t="s">
        <v>2132</v>
      </c>
      <c r="H697" s="43">
        <v>1250</v>
      </c>
      <c r="I697" s="358" t="s">
        <v>332</v>
      </c>
      <c r="J697" s="191" t="str">
        <f>INDEX('Policy Characteristics'!D:D,MATCH(PolicyLevers!$C697,'Policy Characteristics'!$C:$C,0))</f>
        <v>Electrification + Hydrogen</v>
      </c>
      <c r="K697" s="191" t="str">
        <f>INDEX('Policy Characteristics'!E:E,MATCH(PolicyLevers!$C697,'Policy Characteristics'!$C:$C,0))</f>
        <v>indst fuel type shifting</v>
      </c>
      <c r="L697" s="192">
        <f>INDEX('Policy Characteristics'!F:F,MATCH(PolicyLevers!$C697,'Policy Characteristics'!$C:$C,0))</f>
        <v>0</v>
      </c>
      <c r="M697" s="192">
        <f>INDEX('Policy Characteristics'!G:G,MATCH(PolicyLevers!$C697,'Policy Characteristics'!$C:$C,0))</f>
        <v>1</v>
      </c>
      <c r="N697" s="253">
        <f>INDEX('Policy Characteristics'!H:H,MATCH(PolicyLevers!$C697,'Policy Characteristics'!$C:$C,0))</f>
        <v>0.01</v>
      </c>
      <c r="O697" s="191" t="str">
        <f>INDEX('Policy Characteristics'!I:I,MATCH(PolicyLevers!$C697,'Policy Characteristics'!$C:$C,0))</f>
        <v>% of fuel shifted</v>
      </c>
      <c r="P697" s="186" t="str">
        <f>INDEX('Policy Characteristics'!J:J,MATCH(PolicyLevers!$C697,'Policy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7" s="191" t="str">
        <f>INDEX('Policy Characteristics'!K:K,MATCH(PolicyLevers!$C697,'Policy Characteristics'!$C:$C,0))</f>
        <v>industry-ag-main.html#fuel-switching</v>
      </c>
      <c r="R697" s="191" t="str">
        <f>INDEX('Policy Characteristics'!L:L,MATCH(PolicyLevers!$C697,'Policy Characteristics'!$C:$C,0))</f>
        <v>industry-elec-and-hydrogen.html</v>
      </c>
      <c r="S697" s="207">
        <f>INDEX('Policy Characteristics'!M:M,MATCH(PolicyLevers!$C697,'Policy Characteristics'!$C:$C,0))</f>
        <v>0</v>
      </c>
      <c r="T697" s="186">
        <f>INDEX('Policy Characteristics'!N:N,MATCH(PolicyLevers!$C697,'Policy Characteristics'!$C:$C,0))</f>
        <v>0</v>
      </c>
      <c r="U697" s="183">
        <f>INDEX('Policy Characteristics'!O:O,MATCH(PolicyLevers!$C697,'Policy Characteristics'!$C:$C,0))</f>
        <v>0</v>
      </c>
    </row>
    <row r="698" spans="1:21" x14ac:dyDescent="0.25">
      <c r="A698" s="352" t="str">
        <f>INDEX('Policy Characteristics'!A:A,MATCH(PolicyLevers!$C698,'Policy Characteristics'!$C:$C,0))</f>
        <v>Industry</v>
      </c>
      <c r="B698" s="356" t="str">
        <f>INDEX('Policy Characteristics'!B:B,MATCH(PolicyLevers!$C698,'Policy Characteristics'!$C:$C,0))</f>
        <v>Electrification + Hydrogen</v>
      </c>
      <c r="C698" s="191" t="str">
        <f t="shared" si="36"/>
        <v>Fraction of Industrial Fuel Use Shifted to Other Fuels</v>
      </c>
      <c r="D698" s="193" t="s">
        <v>2113</v>
      </c>
      <c r="E698" s="186" t="s">
        <v>810</v>
      </c>
      <c r="F698" s="183" t="s">
        <v>2151</v>
      </c>
      <c r="G698" s="186" t="s">
        <v>2131</v>
      </c>
      <c r="H698" s="43">
        <v>1251</v>
      </c>
      <c r="I698" s="358" t="s">
        <v>332</v>
      </c>
      <c r="J698" s="191" t="str">
        <f>INDEX('Policy Characteristics'!D:D,MATCH(PolicyLevers!$C698,'Policy Characteristics'!$C:$C,0))</f>
        <v>Electrification + Hydrogen</v>
      </c>
      <c r="K698" s="191" t="str">
        <f>INDEX('Policy Characteristics'!E:E,MATCH(PolicyLevers!$C698,'Policy Characteristics'!$C:$C,0))</f>
        <v>indst fuel type shifting</v>
      </c>
      <c r="L698" s="192">
        <f>INDEX('Policy Characteristics'!F:F,MATCH(PolicyLevers!$C698,'Policy Characteristics'!$C:$C,0))</f>
        <v>0</v>
      </c>
      <c r="M698" s="192">
        <f>INDEX('Policy Characteristics'!G:G,MATCH(PolicyLevers!$C698,'Policy Characteristics'!$C:$C,0))</f>
        <v>1</v>
      </c>
      <c r="N698" s="253">
        <f>INDEX('Policy Characteristics'!H:H,MATCH(PolicyLevers!$C698,'Policy Characteristics'!$C:$C,0))</f>
        <v>0.01</v>
      </c>
      <c r="O698" s="191" t="str">
        <f>INDEX('Policy Characteristics'!I:I,MATCH(PolicyLevers!$C698,'Policy Characteristics'!$C:$C,0))</f>
        <v>% of fuel shifted</v>
      </c>
      <c r="P698" s="186" t="str">
        <f>INDEX('Policy Characteristics'!J:J,MATCH(PolicyLevers!$C698,'Policy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8" s="191" t="str">
        <f>INDEX('Policy Characteristics'!K:K,MATCH(PolicyLevers!$C698,'Policy Characteristics'!$C:$C,0))</f>
        <v>industry-ag-main.html#fuel-switching</v>
      </c>
      <c r="R698" s="191" t="str">
        <f>INDEX('Policy Characteristics'!L:L,MATCH(PolicyLevers!$C698,'Policy Characteristics'!$C:$C,0))</f>
        <v>industry-elec-and-hydrogen.html</v>
      </c>
      <c r="S698" s="207">
        <f>INDEX('Policy Characteristics'!M:M,MATCH(PolicyLevers!$C698,'Policy Characteristics'!$C:$C,0))</f>
        <v>0</v>
      </c>
      <c r="T698" s="186">
        <f>INDEX('Policy Characteristics'!N:N,MATCH(PolicyLevers!$C698,'Policy Characteristics'!$C:$C,0))</f>
        <v>0</v>
      </c>
      <c r="U698" s="183">
        <f>INDEX('Policy Characteristics'!O:O,MATCH(PolicyLevers!$C698,'Policy Characteristics'!$C:$C,0))</f>
        <v>0</v>
      </c>
    </row>
    <row r="699" spans="1:21" x14ac:dyDescent="0.25">
      <c r="A699" s="352" t="str">
        <f>INDEX('Policy Characteristics'!A:A,MATCH(PolicyLevers!$C699,'Policy Characteristics'!$C:$C,0))</f>
        <v>Industry</v>
      </c>
      <c r="B699" s="356" t="str">
        <f>INDEX('Policy Characteristics'!B:B,MATCH(PolicyLevers!$C699,'Policy Characteristics'!$C:$C,0))</f>
        <v>Electrification + Hydrogen</v>
      </c>
      <c r="C699" s="191" t="str">
        <f t="shared" si="36"/>
        <v>Fraction of Industrial Fuel Use Shifted to Other Fuels</v>
      </c>
      <c r="D699" s="193" t="s">
        <v>2113</v>
      </c>
      <c r="E699" s="186" t="s">
        <v>812</v>
      </c>
      <c r="F699" s="183" t="s">
        <v>2151</v>
      </c>
      <c r="G699" s="186" t="s">
        <v>2130</v>
      </c>
      <c r="H699" s="43">
        <v>1252</v>
      </c>
      <c r="I699" s="358" t="s">
        <v>332</v>
      </c>
      <c r="J699" s="191" t="str">
        <f>INDEX('Policy Characteristics'!D:D,MATCH(PolicyLevers!$C699,'Policy Characteristics'!$C:$C,0))</f>
        <v>Electrification + Hydrogen</v>
      </c>
      <c r="K699" s="191" t="str">
        <f>INDEX('Policy Characteristics'!E:E,MATCH(PolicyLevers!$C699,'Policy Characteristics'!$C:$C,0))</f>
        <v>indst fuel type shifting</v>
      </c>
      <c r="L699" s="192">
        <f>INDEX('Policy Characteristics'!F:F,MATCH(PolicyLevers!$C699,'Policy Characteristics'!$C:$C,0))</f>
        <v>0</v>
      </c>
      <c r="M699" s="192">
        <f>INDEX('Policy Characteristics'!G:G,MATCH(PolicyLevers!$C699,'Policy Characteristics'!$C:$C,0))</f>
        <v>1</v>
      </c>
      <c r="N699" s="253">
        <f>INDEX('Policy Characteristics'!H:H,MATCH(PolicyLevers!$C699,'Policy Characteristics'!$C:$C,0))</f>
        <v>0.01</v>
      </c>
      <c r="O699" s="191" t="str">
        <f>INDEX('Policy Characteristics'!I:I,MATCH(PolicyLevers!$C699,'Policy Characteristics'!$C:$C,0))</f>
        <v>% of fuel shifted</v>
      </c>
      <c r="P699" s="186" t="str">
        <f>INDEX('Policy Characteristics'!J:J,MATCH(PolicyLevers!$C699,'Policy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9" s="191" t="str">
        <f>INDEX('Policy Characteristics'!K:K,MATCH(PolicyLevers!$C699,'Policy Characteristics'!$C:$C,0))</f>
        <v>industry-ag-main.html#fuel-switching</v>
      </c>
      <c r="R699" s="191" t="str">
        <f>INDEX('Policy Characteristics'!L:L,MATCH(PolicyLevers!$C699,'Policy Characteristics'!$C:$C,0))</f>
        <v>industry-elec-and-hydrogen.html</v>
      </c>
      <c r="S699" s="207">
        <f>INDEX('Policy Characteristics'!M:M,MATCH(PolicyLevers!$C699,'Policy Characteristics'!$C:$C,0))</f>
        <v>0</v>
      </c>
      <c r="T699" s="186">
        <f>INDEX('Policy Characteristics'!N:N,MATCH(PolicyLevers!$C699,'Policy Characteristics'!$C:$C,0))</f>
        <v>0</v>
      </c>
      <c r="U699" s="183">
        <f>INDEX('Policy Characteristics'!O:O,MATCH(PolicyLevers!$C699,'Policy Characteristics'!$C:$C,0))</f>
        <v>0</v>
      </c>
    </row>
    <row r="700" spans="1:21" x14ac:dyDescent="0.25">
      <c r="A700" s="352" t="str">
        <f>INDEX('Policy Characteristics'!A:A,MATCH(PolicyLevers!$C700,'Policy Characteristics'!$C:$C,0))</f>
        <v>Industry</v>
      </c>
      <c r="B700" s="356" t="str">
        <f>INDEX('Policy Characteristics'!B:B,MATCH(PolicyLevers!$C700,'Policy Characteristics'!$C:$C,0))</f>
        <v>Electrification + Hydrogen</v>
      </c>
      <c r="C700" s="191" t="str">
        <f t="shared" si="36"/>
        <v>Fraction of Industrial Fuel Use Shifted to Other Fuels</v>
      </c>
      <c r="D700" s="193" t="s">
        <v>2113</v>
      </c>
      <c r="E700" s="186" t="s">
        <v>814</v>
      </c>
      <c r="F700" s="183" t="s">
        <v>2151</v>
      </c>
      <c r="G700" s="186" t="s">
        <v>2129</v>
      </c>
      <c r="H700" s="43">
        <v>1253</v>
      </c>
      <c r="I700" s="358" t="s">
        <v>332</v>
      </c>
      <c r="J700" s="191" t="str">
        <f>INDEX('Policy Characteristics'!D:D,MATCH(PolicyLevers!$C700,'Policy Characteristics'!$C:$C,0))</f>
        <v>Electrification + Hydrogen</v>
      </c>
      <c r="K700" s="191" t="str">
        <f>INDEX('Policy Characteristics'!E:E,MATCH(PolicyLevers!$C700,'Policy Characteristics'!$C:$C,0))</f>
        <v>indst fuel type shifting</v>
      </c>
      <c r="L700" s="192">
        <f>INDEX('Policy Characteristics'!F:F,MATCH(PolicyLevers!$C700,'Policy Characteristics'!$C:$C,0))</f>
        <v>0</v>
      </c>
      <c r="M700" s="192">
        <f>INDEX('Policy Characteristics'!G:G,MATCH(PolicyLevers!$C700,'Policy Characteristics'!$C:$C,0))</f>
        <v>1</v>
      </c>
      <c r="N700" s="253">
        <f>INDEX('Policy Characteristics'!H:H,MATCH(PolicyLevers!$C700,'Policy Characteristics'!$C:$C,0))</f>
        <v>0.01</v>
      </c>
      <c r="O700" s="191" t="str">
        <f>INDEX('Policy Characteristics'!I:I,MATCH(PolicyLevers!$C700,'Policy Characteristics'!$C:$C,0))</f>
        <v>% of fuel shifted</v>
      </c>
      <c r="P700" s="186" t="str">
        <f>INDEX('Policy Characteristics'!J:J,MATCH(PolicyLevers!$C700,'Policy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0" s="191" t="str">
        <f>INDEX('Policy Characteristics'!K:K,MATCH(PolicyLevers!$C700,'Policy Characteristics'!$C:$C,0))</f>
        <v>industry-ag-main.html#fuel-switching</v>
      </c>
      <c r="R700" s="191" t="str">
        <f>INDEX('Policy Characteristics'!L:L,MATCH(PolicyLevers!$C700,'Policy Characteristics'!$C:$C,0))</f>
        <v>industry-elec-and-hydrogen.html</v>
      </c>
      <c r="S700" s="207">
        <f>INDEX('Policy Characteristics'!M:M,MATCH(PolicyLevers!$C700,'Policy Characteristics'!$C:$C,0))</f>
        <v>0</v>
      </c>
      <c r="T700" s="186">
        <f>INDEX('Policy Characteristics'!N:N,MATCH(PolicyLevers!$C700,'Policy Characteristics'!$C:$C,0))</f>
        <v>0</v>
      </c>
      <c r="U700" s="183">
        <f>INDEX('Policy Characteristics'!O:O,MATCH(PolicyLevers!$C700,'Policy Characteristics'!$C:$C,0))</f>
        <v>0</v>
      </c>
    </row>
    <row r="701" spans="1:21" x14ac:dyDescent="0.25">
      <c r="A701" s="352" t="str">
        <f>INDEX('Policy Characteristics'!A:A,MATCH(PolicyLevers!$C701,'Policy Characteristics'!$C:$C,0))</f>
        <v>Industry</v>
      </c>
      <c r="B701" s="356" t="str">
        <f>INDEX('Policy Characteristics'!B:B,MATCH(PolicyLevers!$C701,'Policy Characteristics'!$C:$C,0))</f>
        <v>Electrification + Hydrogen</v>
      </c>
      <c r="C701" s="191" t="str">
        <f t="shared" si="36"/>
        <v>Fraction of Industrial Fuel Use Shifted to Other Fuels</v>
      </c>
      <c r="D701" s="193" t="s">
        <v>2113</v>
      </c>
      <c r="E701" s="186" t="s">
        <v>816</v>
      </c>
      <c r="F701" s="183" t="s">
        <v>2151</v>
      </c>
      <c r="G701" s="186" t="s">
        <v>2128</v>
      </c>
      <c r="H701" s="43">
        <v>1254</v>
      </c>
      <c r="I701" s="358" t="s">
        <v>332</v>
      </c>
      <c r="J701" s="191" t="str">
        <f>INDEX('Policy Characteristics'!D:D,MATCH(PolicyLevers!$C701,'Policy Characteristics'!$C:$C,0))</f>
        <v>Electrification + Hydrogen</v>
      </c>
      <c r="K701" s="191" t="str">
        <f>INDEX('Policy Characteristics'!E:E,MATCH(PolicyLevers!$C701,'Policy Characteristics'!$C:$C,0))</f>
        <v>indst fuel type shifting</v>
      </c>
      <c r="L701" s="192">
        <f>INDEX('Policy Characteristics'!F:F,MATCH(PolicyLevers!$C701,'Policy Characteristics'!$C:$C,0))</f>
        <v>0</v>
      </c>
      <c r="M701" s="192">
        <f>INDEX('Policy Characteristics'!G:G,MATCH(PolicyLevers!$C701,'Policy Characteristics'!$C:$C,0))</f>
        <v>1</v>
      </c>
      <c r="N701" s="253">
        <f>INDEX('Policy Characteristics'!H:H,MATCH(PolicyLevers!$C701,'Policy Characteristics'!$C:$C,0))</f>
        <v>0.01</v>
      </c>
      <c r="O701" s="191" t="str">
        <f>INDEX('Policy Characteristics'!I:I,MATCH(PolicyLevers!$C701,'Policy Characteristics'!$C:$C,0))</f>
        <v>% of fuel shifted</v>
      </c>
      <c r="P701" s="186" t="str">
        <f>INDEX('Policy Characteristics'!J:J,MATCH(PolicyLevers!$C701,'Policy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1" s="191" t="str">
        <f>INDEX('Policy Characteristics'!K:K,MATCH(PolicyLevers!$C701,'Policy Characteristics'!$C:$C,0))</f>
        <v>industry-ag-main.html#fuel-switching</v>
      </c>
      <c r="R701" s="191" t="str">
        <f>INDEX('Policy Characteristics'!L:L,MATCH(PolicyLevers!$C701,'Policy Characteristics'!$C:$C,0))</f>
        <v>industry-elec-and-hydrogen.html</v>
      </c>
      <c r="S701" s="207">
        <f>INDEX('Policy Characteristics'!M:M,MATCH(PolicyLevers!$C701,'Policy Characteristics'!$C:$C,0))</f>
        <v>0</v>
      </c>
      <c r="T701" s="186">
        <f>INDEX('Policy Characteristics'!N:N,MATCH(PolicyLevers!$C701,'Policy Characteristics'!$C:$C,0))</f>
        <v>0</v>
      </c>
      <c r="U701" s="183">
        <f>INDEX('Policy Characteristics'!O:O,MATCH(PolicyLevers!$C701,'Policy Characteristics'!$C:$C,0))</f>
        <v>0</v>
      </c>
    </row>
    <row r="702" spans="1:21" x14ac:dyDescent="0.25">
      <c r="A702" s="352" t="str">
        <f>INDEX('Policy Characteristics'!A:A,MATCH(PolicyLevers!$C702,'Policy Characteristics'!$C:$C,0))</f>
        <v>Industry</v>
      </c>
      <c r="B702" s="356" t="str">
        <f>INDEX('Policy Characteristics'!B:B,MATCH(PolicyLevers!$C702,'Policy Characteristics'!$C:$C,0))</f>
        <v>Electrification + Hydrogen</v>
      </c>
      <c r="C702" s="191" t="str">
        <f t="shared" si="36"/>
        <v>Fraction of Industrial Fuel Use Shifted to Other Fuels</v>
      </c>
      <c r="D702" s="193" t="s">
        <v>2113</v>
      </c>
      <c r="E702" s="186" t="s">
        <v>818</v>
      </c>
      <c r="F702" s="183" t="s">
        <v>2151</v>
      </c>
      <c r="G702" s="186" t="s">
        <v>2127</v>
      </c>
      <c r="H702" s="43">
        <v>1255</v>
      </c>
      <c r="I702" s="358" t="s">
        <v>332</v>
      </c>
      <c r="J702" s="191" t="str">
        <f>INDEX('Policy Characteristics'!D:D,MATCH(PolicyLevers!$C702,'Policy Characteristics'!$C:$C,0))</f>
        <v>Electrification + Hydrogen</v>
      </c>
      <c r="K702" s="191" t="str">
        <f>INDEX('Policy Characteristics'!E:E,MATCH(PolicyLevers!$C702,'Policy Characteristics'!$C:$C,0))</f>
        <v>indst fuel type shifting</v>
      </c>
      <c r="L702" s="192">
        <f>INDEX('Policy Characteristics'!F:F,MATCH(PolicyLevers!$C702,'Policy Characteristics'!$C:$C,0))</f>
        <v>0</v>
      </c>
      <c r="M702" s="192">
        <f>INDEX('Policy Characteristics'!G:G,MATCH(PolicyLevers!$C702,'Policy Characteristics'!$C:$C,0))</f>
        <v>1</v>
      </c>
      <c r="N702" s="253">
        <f>INDEX('Policy Characteristics'!H:H,MATCH(PolicyLevers!$C702,'Policy Characteristics'!$C:$C,0))</f>
        <v>0.01</v>
      </c>
      <c r="O702" s="191" t="str">
        <f>INDEX('Policy Characteristics'!I:I,MATCH(PolicyLevers!$C702,'Policy Characteristics'!$C:$C,0))</f>
        <v>% of fuel shifted</v>
      </c>
      <c r="P702" s="186" t="str">
        <f>INDEX('Policy Characteristics'!J:J,MATCH(PolicyLevers!$C702,'Policy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2" s="191" t="str">
        <f>INDEX('Policy Characteristics'!K:K,MATCH(PolicyLevers!$C702,'Policy Characteristics'!$C:$C,0))</f>
        <v>industry-ag-main.html#fuel-switching</v>
      </c>
      <c r="R702" s="191" t="str">
        <f>INDEX('Policy Characteristics'!L:L,MATCH(PolicyLevers!$C702,'Policy Characteristics'!$C:$C,0))</f>
        <v>industry-elec-and-hydrogen.html</v>
      </c>
      <c r="S702" s="207">
        <f>INDEX('Policy Characteristics'!M:M,MATCH(PolicyLevers!$C702,'Policy Characteristics'!$C:$C,0))</f>
        <v>0</v>
      </c>
      <c r="T702" s="186">
        <f>INDEX('Policy Characteristics'!N:N,MATCH(PolicyLevers!$C702,'Policy Characteristics'!$C:$C,0))</f>
        <v>0</v>
      </c>
      <c r="U702" s="183">
        <f>INDEX('Policy Characteristics'!O:O,MATCH(PolicyLevers!$C702,'Policy Characteristics'!$C:$C,0))</f>
        <v>0</v>
      </c>
    </row>
    <row r="703" spans="1:21" x14ac:dyDescent="0.25">
      <c r="A703" s="352" t="str">
        <f>INDEX('Policy Characteristics'!A:A,MATCH(PolicyLevers!$C703,'Policy Characteristics'!$C:$C,0))</f>
        <v>Industry</v>
      </c>
      <c r="B703" s="356" t="str">
        <f>INDEX('Policy Characteristics'!B:B,MATCH(PolicyLevers!$C703,'Policy Characteristics'!$C:$C,0))</f>
        <v>Electrification + Hydrogen</v>
      </c>
      <c r="C703" s="191" t="str">
        <f t="shared" si="36"/>
        <v>Fraction of Industrial Fuel Use Shifted to Other Fuels</v>
      </c>
      <c r="D703" s="193" t="s">
        <v>2113</v>
      </c>
      <c r="E703" s="186" t="s">
        <v>820</v>
      </c>
      <c r="F703" s="183" t="s">
        <v>2151</v>
      </c>
      <c r="G703" s="186" t="s">
        <v>2126</v>
      </c>
      <c r="H703" s="43">
        <v>1256</v>
      </c>
      <c r="I703" s="358" t="s">
        <v>332</v>
      </c>
      <c r="J703" s="191" t="str">
        <f>INDEX('Policy Characteristics'!D:D,MATCH(PolicyLevers!$C703,'Policy Characteristics'!$C:$C,0))</f>
        <v>Electrification + Hydrogen</v>
      </c>
      <c r="K703" s="191" t="str">
        <f>INDEX('Policy Characteristics'!E:E,MATCH(PolicyLevers!$C703,'Policy Characteristics'!$C:$C,0))</f>
        <v>indst fuel type shifting</v>
      </c>
      <c r="L703" s="192">
        <f>INDEX('Policy Characteristics'!F:F,MATCH(PolicyLevers!$C703,'Policy Characteristics'!$C:$C,0))</f>
        <v>0</v>
      </c>
      <c r="M703" s="192">
        <f>INDEX('Policy Characteristics'!G:G,MATCH(PolicyLevers!$C703,'Policy Characteristics'!$C:$C,0))</f>
        <v>1</v>
      </c>
      <c r="N703" s="253">
        <f>INDEX('Policy Characteristics'!H:H,MATCH(PolicyLevers!$C703,'Policy Characteristics'!$C:$C,0))</f>
        <v>0.01</v>
      </c>
      <c r="O703" s="191" t="str">
        <f>INDEX('Policy Characteristics'!I:I,MATCH(PolicyLevers!$C703,'Policy Characteristics'!$C:$C,0))</f>
        <v>% of fuel shifted</v>
      </c>
      <c r="P703" s="186" t="str">
        <f>INDEX('Policy Characteristics'!J:J,MATCH(PolicyLevers!$C703,'Policy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3" s="191" t="str">
        <f>INDEX('Policy Characteristics'!K:K,MATCH(PolicyLevers!$C703,'Policy Characteristics'!$C:$C,0))</f>
        <v>industry-ag-main.html#fuel-switching</v>
      </c>
      <c r="R703" s="191" t="str">
        <f>INDEX('Policy Characteristics'!L:L,MATCH(PolicyLevers!$C703,'Policy Characteristics'!$C:$C,0))</f>
        <v>industry-elec-and-hydrogen.html</v>
      </c>
      <c r="S703" s="207">
        <f>INDEX('Policy Characteristics'!M:M,MATCH(PolicyLevers!$C703,'Policy Characteristics'!$C:$C,0))</f>
        <v>0</v>
      </c>
      <c r="T703" s="186">
        <f>INDEX('Policy Characteristics'!N:N,MATCH(PolicyLevers!$C703,'Policy Characteristics'!$C:$C,0))</f>
        <v>0</v>
      </c>
      <c r="U703" s="183">
        <f>INDEX('Policy Characteristics'!O:O,MATCH(PolicyLevers!$C703,'Policy Characteristics'!$C:$C,0))</f>
        <v>0</v>
      </c>
    </row>
    <row r="704" spans="1:21" x14ac:dyDescent="0.25">
      <c r="A704" s="352" t="str">
        <f>INDEX('Policy Characteristics'!A:A,MATCH(PolicyLevers!$C704,'Policy Characteristics'!$C:$C,0))</f>
        <v>Industry</v>
      </c>
      <c r="B704" s="356" t="str">
        <f>INDEX('Policy Characteristics'!B:B,MATCH(PolicyLevers!$C704,'Policy Characteristics'!$C:$C,0))</f>
        <v>Electrification + Hydrogen</v>
      </c>
      <c r="C704" s="191" t="str">
        <f t="shared" si="36"/>
        <v>Fraction of Industrial Fuel Use Shifted to Other Fuels</v>
      </c>
      <c r="D704" s="193" t="s">
        <v>2113</v>
      </c>
      <c r="E704" s="186" t="s">
        <v>822</v>
      </c>
      <c r="F704" s="183" t="s">
        <v>2151</v>
      </c>
      <c r="G704" s="186" t="s">
        <v>2124</v>
      </c>
      <c r="H704" s="43">
        <v>1257</v>
      </c>
      <c r="I704" s="358" t="s">
        <v>310</v>
      </c>
      <c r="J704" s="191" t="str">
        <f>INDEX('Policy Characteristics'!D:D,MATCH(PolicyLevers!$C704,'Policy Characteristics'!$C:$C,0))</f>
        <v>Electrification + Hydrogen</v>
      </c>
      <c r="K704" s="191" t="str">
        <f>INDEX('Policy Characteristics'!E:E,MATCH(PolicyLevers!$C704,'Policy Characteristics'!$C:$C,0))</f>
        <v>indst fuel type shifting</v>
      </c>
      <c r="L704" s="192">
        <f>INDEX('Policy Characteristics'!F:F,MATCH(PolicyLevers!$C704,'Policy Characteristics'!$C:$C,0))</f>
        <v>0</v>
      </c>
      <c r="M704" s="192">
        <f>INDEX('Policy Characteristics'!G:G,MATCH(PolicyLevers!$C704,'Policy Characteristics'!$C:$C,0))</f>
        <v>1</v>
      </c>
      <c r="N704" s="253">
        <f>INDEX('Policy Characteristics'!H:H,MATCH(PolicyLevers!$C704,'Policy Characteristics'!$C:$C,0))</f>
        <v>0.01</v>
      </c>
      <c r="O704" s="191" t="str">
        <f>INDEX('Policy Characteristics'!I:I,MATCH(PolicyLevers!$C704,'Policy Characteristics'!$C:$C,0))</f>
        <v>% of fuel shifted</v>
      </c>
      <c r="P704" s="191" t="str">
        <f>INDEX('Policy Characteristics'!J:J,MATCH(PolicyLevers!$C704,'Policy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4" s="191" t="str">
        <f>INDEX('Policy Characteristics'!K:K,MATCH(PolicyLevers!$C704,'Policy Characteristics'!$C:$C,0))</f>
        <v>industry-ag-main.html#fuel-switching</v>
      </c>
      <c r="R704" s="191" t="str">
        <f>INDEX('Policy Characteristics'!L:L,MATCH(PolicyLevers!$C704,'Policy Characteristics'!$C:$C,0))</f>
        <v>industry-elec-and-hydrogen.html</v>
      </c>
      <c r="S704" s="207">
        <f>INDEX('Policy Characteristics'!M:M,MATCH(PolicyLevers!$C704,'Policy Characteristics'!$C:$C,0))</f>
        <v>0</v>
      </c>
      <c r="T704" s="186">
        <f>INDEX('Policy Characteristics'!N:N,MATCH(PolicyLevers!$C704,'Policy Characteristics'!$C:$C,0))</f>
        <v>0</v>
      </c>
      <c r="U704" s="183">
        <f>INDEX('Policy Characteristics'!O:O,MATCH(PolicyLevers!$C704,'Policy Characteristics'!$C:$C,0))</f>
        <v>0</v>
      </c>
    </row>
    <row r="705" spans="1:21" x14ac:dyDescent="0.25">
      <c r="A705" s="352" t="str">
        <f>INDEX('Policy Characteristics'!A:A,MATCH(PolicyLevers!$C705,'Policy Characteristics'!$C:$C,0))</f>
        <v>Industry</v>
      </c>
      <c r="B705" s="356" t="str">
        <f>INDEX('Policy Characteristics'!B:B,MATCH(PolicyLevers!$C705,'Policy Characteristics'!$C:$C,0))</f>
        <v>Electrification + Hydrogen</v>
      </c>
      <c r="C705" s="191" t="str">
        <f t="shared" si="36"/>
        <v>Fraction of Industrial Fuel Use Shifted to Other Fuels</v>
      </c>
      <c r="D705" s="193" t="s">
        <v>2111</v>
      </c>
      <c r="E705" s="186" t="s">
        <v>799</v>
      </c>
      <c r="F705" s="183" t="s">
        <v>2150</v>
      </c>
      <c r="G705" s="186" t="s">
        <v>2134</v>
      </c>
      <c r="H705" s="43">
        <v>1258</v>
      </c>
      <c r="I705" s="358" t="s">
        <v>310</v>
      </c>
      <c r="J705" s="191" t="str">
        <f>INDEX('Policy Characteristics'!D:D,MATCH(PolicyLevers!$C705,'Policy Characteristics'!$C:$C,0))</f>
        <v>Electrification + Hydrogen</v>
      </c>
      <c r="K705" s="191" t="str">
        <f>INDEX('Policy Characteristics'!E:E,MATCH(PolicyLevers!$C705,'Policy Characteristics'!$C:$C,0))</f>
        <v>indst fuel type shifting</v>
      </c>
      <c r="L705" s="192">
        <f>INDEX('Policy Characteristics'!F:F,MATCH(PolicyLevers!$C705,'Policy Characteristics'!$C:$C,0))</f>
        <v>0</v>
      </c>
      <c r="M705" s="192">
        <f>INDEX('Policy Characteristics'!G:G,MATCH(PolicyLevers!$C705,'Policy Characteristics'!$C:$C,0))</f>
        <v>1</v>
      </c>
      <c r="N705" s="253">
        <f>INDEX('Policy Characteristics'!H:H,MATCH(PolicyLevers!$C705,'Policy Characteristics'!$C:$C,0))</f>
        <v>0.01</v>
      </c>
      <c r="O705" s="191" t="str">
        <f>INDEX('Policy Characteristics'!I:I,MATCH(PolicyLevers!$C705,'Policy Characteristics'!$C:$C,0))</f>
        <v>% of fuel shifted</v>
      </c>
      <c r="P705" s="191" t="str">
        <f>INDEX('Policy Characteristics'!J:J,MATCH(PolicyLevers!$C705,'Policy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5" s="191" t="str">
        <f>INDEX('Policy Characteristics'!K:K,MATCH(PolicyLevers!$C705,'Policy Characteristics'!$C:$C,0))</f>
        <v>industry-ag-main.html#fuel-switching</v>
      </c>
      <c r="R705" s="191" t="str">
        <f>INDEX('Policy Characteristics'!L:L,MATCH(PolicyLevers!$C705,'Policy Characteristics'!$C:$C,0))</f>
        <v>industry-elec-and-hydrogen.html</v>
      </c>
      <c r="S705" s="207">
        <f>INDEX('Policy Characteristics'!M:M,MATCH(PolicyLevers!$C705,'Policy Characteristics'!$C:$C,0))</f>
        <v>0</v>
      </c>
      <c r="T705" s="186">
        <f>INDEX('Policy Characteristics'!N:N,MATCH(PolicyLevers!$C705,'Policy Characteristics'!$C:$C,0))</f>
        <v>0</v>
      </c>
      <c r="U705" s="183">
        <f>INDEX('Policy Characteristics'!O:O,MATCH(PolicyLevers!$C705,'Policy Characteristics'!$C:$C,0))</f>
        <v>0</v>
      </c>
    </row>
    <row r="706" spans="1:21" x14ac:dyDescent="0.25">
      <c r="A706" s="352" t="str">
        <f>INDEX('Policy Characteristics'!A:A,MATCH(PolicyLevers!$C706,'Policy Characteristics'!$C:$C,0))</f>
        <v>Industry</v>
      </c>
      <c r="B706" s="356" t="str">
        <f>INDEX('Policy Characteristics'!B:B,MATCH(PolicyLevers!$C706,'Policy Characteristics'!$C:$C,0))</f>
        <v>Electrification + Hydrogen</v>
      </c>
      <c r="C706" s="191" t="str">
        <f t="shared" si="36"/>
        <v>Fraction of Industrial Fuel Use Shifted to Other Fuels</v>
      </c>
      <c r="D706" s="193" t="s">
        <v>2111</v>
      </c>
      <c r="E706" s="186" t="s">
        <v>806</v>
      </c>
      <c r="F706" s="183" t="s">
        <v>2150</v>
      </c>
      <c r="G706" s="186" t="s">
        <v>2133</v>
      </c>
      <c r="H706" s="43">
        <v>1259</v>
      </c>
      <c r="I706" s="358" t="s">
        <v>332</v>
      </c>
      <c r="J706" s="191" t="str">
        <f>INDEX('Policy Characteristics'!D:D,MATCH(PolicyLevers!$C706,'Policy Characteristics'!$C:$C,0))</f>
        <v>Electrification + Hydrogen</v>
      </c>
      <c r="K706" s="191" t="str">
        <f>INDEX('Policy Characteristics'!E:E,MATCH(PolicyLevers!$C706,'Policy Characteristics'!$C:$C,0))</f>
        <v>indst fuel type shifting</v>
      </c>
      <c r="L706" s="192">
        <f>INDEX('Policy Characteristics'!F:F,MATCH(PolicyLevers!$C706,'Policy Characteristics'!$C:$C,0))</f>
        <v>0</v>
      </c>
      <c r="M706" s="192">
        <f>INDEX('Policy Characteristics'!G:G,MATCH(PolicyLevers!$C706,'Policy Characteristics'!$C:$C,0))</f>
        <v>1</v>
      </c>
      <c r="N706" s="253">
        <f>INDEX('Policy Characteristics'!H:H,MATCH(PolicyLevers!$C706,'Policy Characteristics'!$C:$C,0))</f>
        <v>0.01</v>
      </c>
      <c r="O706" s="191" t="str">
        <f>INDEX('Policy Characteristics'!I:I,MATCH(PolicyLevers!$C706,'Policy Characteristics'!$C:$C,0))</f>
        <v>% of fuel shifted</v>
      </c>
      <c r="P706" s="186" t="str">
        <f>INDEX('Policy Characteristics'!J:J,MATCH(PolicyLevers!$C706,'Policy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6" s="191" t="str">
        <f>INDEX('Policy Characteristics'!K:K,MATCH(PolicyLevers!$C706,'Policy Characteristics'!$C:$C,0))</f>
        <v>industry-ag-main.html#fuel-switching</v>
      </c>
      <c r="R706" s="191" t="str">
        <f>INDEX('Policy Characteristics'!L:L,MATCH(PolicyLevers!$C706,'Policy Characteristics'!$C:$C,0))</f>
        <v>industry-elec-and-hydrogen.html</v>
      </c>
      <c r="S706" s="207">
        <f>INDEX('Policy Characteristics'!M:M,MATCH(PolicyLevers!$C706,'Policy Characteristics'!$C:$C,0))</f>
        <v>0</v>
      </c>
      <c r="T706" s="186">
        <f>INDEX('Policy Characteristics'!N:N,MATCH(PolicyLevers!$C706,'Policy Characteristics'!$C:$C,0))</f>
        <v>0</v>
      </c>
      <c r="U706" s="183">
        <f>INDEX('Policy Characteristics'!O:O,MATCH(PolicyLevers!$C706,'Policy Characteristics'!$C:$C,0))</f>
        <v>0</v>
      </c>
    </row>
    <row r="707" spans="1:21" x14ac:dyDescent="0.25">
      <c r="A707" s="352" t="str">
        <f>INDEX('Policy Characteristics'!A:A,MATCH(PolicyLevers!$C707,'Policy Characteristics'!$C:$C,0))</f>
        <v>Industry</v>
      </c>
      <c r="B707" s="356" t="str">
        <f>INDEX('Policy Characteristics'!B:B,MATCH(PolicyLevers!$C707,'Policy Characteristics'!$C:$C,0))</f>
        <v>Electrification + Hydrogen</v>
      </c>
      <c r="C707" s="191" t="str">
        <f t="shared" si="36"/>
        <v>Fraction of Industrial Fuel Use Shifted to Other Fuels</v>
      </c>
      <c r="D707" s="193" t="s">
        <v>2111</v>
      </c>
      <c r="E707" s="186" t="s">
        <v>808</v>
      </c>
      <c r="F707" s="183" t="s">
        <v>2150</v>
      </c>
      <c r="G707" s="186" t="s">
        <v>2132</v>
      </c>
      <c r="H707" s="43">
        <v>1260</v>
      </c>
      <c r="I707" s="358" t="s">
        <v>332</v>
      </c>
      <c r="J707" s="191" t="str">
        <f>INDEX('Policy Characteristics'!D:D,MATCH(PolicyLevers!$C707,'Policy Characteristics'!$C:$C,0))</f>
        <v>Electrification + Hydrogen</v>
      </c>
      <c r="K707" s="191" t="str">
        <f>INDEX('Policy Characteristics'!E:E,MATCH(PolicyLevers!$C707,'Policy Characteristics'!$C:$C,0))</f>
        <v>indst fuel type shifting</v>
      </c>
      <c r="L707" s="192">
        <f>INDEX('Policy Characteristics'!F:F,MATCH(PolicyLevers!$C707,'Policy Characteristics'!$C:$C,0))</f>
        <v>0</v>
      </c>
      <c r="M707" s="192">
        <f>INDEX('Policy Characteristics'!G:G,MATCH(PolicyLevers!$C707,'Policy Characteristics'!$C:$C,0))</f>
        <v>1</v>
      </c>
      <c r="N707" s="253">
        <f>INDEX('Policy Characteristics'!H:H,MATCH(PolicyLevers!$C707,'Policy Characteristics'!$C:$C,0))</f>
        <v>0.01</v>
      </c>
      <c r="O707" s="191" t="str">
        <f>INDEX('Policy Characteristics'!I:I,MATCH(PolicyLevers!$C707,'Policy Characteristics'!$C:$C,0))</f>
        <v>% of fuel shifted</v>
      </c>
      <c r="P707" s="186" t="str">
        <f>INDEX('Policy Characteristics'!J:J,MATCH(PolicyLevers!$C707,'Policy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7" s="191" t="str">
        <f>INDEX('Policy Characteristics'!K:K,MATCH(PolicyLevers!$C707,'Policy Characteristics'!$C:$C,0))</f>
        <v>industry-ag-main.html#fuel-switching</v>
      </c>
      <c r="R707" s="191" t="str">
        <f>INDEX('Policy Characteristics'!L:L,MATCH(PolicyLevers!$C707,'Policy Characteristics'!$C:$C,0))</f>
        <v>industry-elec-and-hydrogen.html</v>
      </c>
      <c r="S707" s="207">
        <f>INDEX('Policy Characteristics'!M:M,MATCH(PolicyLevers!$C707,'Policy Characteristics'!$C:$C,0))</f>
        <v>0</v>
      </c>
      <c r="T707" s="186">
        <f>INDEX('Policy Characteristics'!N:N,MATCH(PolicyLevers!$C707,'Policy Characteristics'!$C:$C,0))</f>
        <v>0</v>
      </c>
      <c r="U707" s="183">
        <f>INDEX('Policy Characteristics'!O:O,MATCH(PolicyLevers!$C707,'Policy Characteristics'!$C:$C,0))</f>
        <v>0</v>
      </c>
    </row>
    <row r="708" spans="1:21" x14ac:dyDescent="0.25">
      <c r="A708" s="352" t="str">
        <f>INDEX('Policy Characteristics'!A:A,MATCH(PolicyLevers!$C708,'Policy Characteristics'!$C:$C,0))</f>
        <v>Industry</v>
      </c>
      <c r="B708" s="356" t="str">
        <f>INDEX('Policy Characteristics'!B:B,MATCH(PolicyLevers!$C708,'Policy Characteristics'!$C:$C,0))</f>
        <v>Electrification + Hydrogen</v>
      </c>
      <c r="C708" s="191" t="str">
        <f t="shared" si="36"/>
        <v>Fraction of Industrial Fuel Use Shifted to Other Fuels</v>
      </c>
      <c r="D708" s="193" t="s">
        <v>2111</v>
      </c>
      <c r="E708" s="186" t="s">
        <v>810</v>
      </c>
      <c r="F708" s="183" t="s">
        <v>2150</v>
      </c>
      <c r="G708" s="186" t="s">
        <v>2131</v>
      </c>
      <c r="H708" s="43">
        <v>1261</v>
      </c>
      <c r="I708" s="358" t="s">
        <v>332</v>
      </c>
      <c r="J708" s="191" t="str">
        <f>INDEX('Policy Characteristics'!D:D,MATCH(PolicyLevers!$C708,'Policy Characteristics'!$C:$C,0))</f>
        <v>Electrification + Hydrogen</v>
      </c>
      <c r="K708" s="191" t="str">
        <f>INDEX('Policy Characteristics'!E:E,MATCH(PolicyLevers!$C708,'Policy Characteristics'!$C:$C,0))</f>
        <v>indst fuel type shifting</v>
      </c>
      <c r="L708" s="192">
        <f>INDEX('Policy Characteristics'!F:F,MATCH(PolicyLevers!$C708,'Policy Characteristics'!$C:$C,0))</f>
        <v>0</v>
      </c>
      <c r="M708" s="192">
        <f>INDEX('Policy Characteristics'!G:G,MATCH(PolicyLevers!$C708,'Policy Characteristics'!$C:$C,0))</f>
        <v>1</v>
      </c>
      <c r="N708" s="253">
        <f>INDEX('Policy Characteristics'!H:H,MATCH(PolicyLevers!$C708,'Policy Characteristics'!$C:$C,0))</f>
        <v>0.01</v>
      </c>
      <c r="O708" s="191" t="str">
        <f>INDEX('Policy Characteristics'!I:I,MATCH(PolicyLevers!$C708,'Policy Characteristics'!$C:$C,0))</f>
        <v>% of fuel shifted</v>
      </c>
      <c r="P708" s="186" t="str">
        <f>INDEX('Policy Characteristics'!J:J,MATCH(PolicyLevers!$C708,'Policy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8" s="191" t="str">
        <f>INDEX('Policy Characteristics'!K:K,MATCH(PolicyLevers!$C708,'Policy Characteristics'!$C:$C,0))</f>
        <v>industry-ag-main.html#fuel-switching</v>
      </c>
      <c r="R708" s="191" t="str">
        <f>INDEX('Policy Characteristics'!L:L,MATCH(PolicyLevers!$C708,'Policy Characteristics'!$C:$C,0))</f>
        <v>industry-elec-and-hydrogen.html</v>
      </c>
      <c r="S708" s="207">
        <f>INDEX('Policy Characteristics'!M:M,MATCH(PolicyLevers!$C708,'Policy Characteristics'!$C:$C,0))</f>
        <v>0</v>
      </c>
      <c r="T708" s="186">
        <f>INDEX('Policy Characteristics'!N:N,MATCH(PolicyLevers!$C708,'Policy Characteristics'!$C:$C,0))</f>
        <v>0</v>
      </c>
      <c r="U708" s="183">
        <f>INDEX('Policy Characteristics'!O:O,MATCH(PolicyLevers!$C708,'Policy Characteristics'!$C:$C,0))</f>
        <v>0</v>
      </c>
    </row>
    <row r="709" spans="1:21" x14ac:dyDescent="0.25">
      <c r="A709" s="352" t="str">
        <f>INDEX('Policy Characteristics'!A:A,MATCH(PolicyLevers!$C709,'Policy Characteristics'!$C:$C,0))</f>
        <v>Industry</v>
      </c>
      <c r="B709" s="356" t="str">
        <f>INDEX('Policy Characteristics'!B:B,MATCH(PolicyLevers!$C709,'Policy Characteristics'!$C:$C,0))</f>
        <v>Electrification + Hydrogen</v>
      </c>
      <c r="C709" s="191" t="str">
        <f t="shared" si="36"/>
        <v>Fraction of Industrial Fuel Use Shifted to Other Fuels</v>
      </c>
      <c r="D709" s="193" t="s">
        <v>2111</v>
      </c>
      <c r="E709" s="186" t="s">
        <v>812</v>
      </c>
      <c r="F709" s="183" t="s">
        <v>2150</v>
      </c>
      <c r="G709" s="186" t="s">
        <v>2130</v>
      </c>
      <c r="H709" s="43">
        <v>1262</v>
      </c>
      <c r="I709" s="358" t="s">
        <v>332</v>
      </c>
      <c r="J709" s="191" t="str">
        <f>INDEX('Policy Characteristics'!D:D,MATCH(PolicyLevers!$C709,'Policy Characteristics'!$C:$C,0))</f>
        <v>Electrification + Hydrogen</v>
      </c>
      <c r="K709" s="191" t="str">
        <f>INDEX('Policy Characteristics'!E:E,MATCH(PolicyLevers!$C709,'Policy Characteristics'!$C:$C,0))</f>
        <v>indst fuel type shifting</v>
      </c>
      <c r="L709" s="192">
        <f>INDEX('Policy Characteristics'!F:F,MATCH(PolicyLevers!$C709,'Policy Characteristics'!$C:$C,0))</f>
        <v>0</v>
      </c>
      <c r="M709" s="192">
        <f>INDEX('Policy Characteristics'!G:G,MATCH(PolicyLevers!$C709,'Policy Characteristics'!$C:$C,0))</f>
        <v>1</v>
      </c>
      <c r="N709" s="253">
        <f>INDEX('Policy Characteristics'!H:H,MATCH(PolicyLevers!$C709,'Policy Characteristics'!$C:$C,0))</f>
        <v>0.01</v>
      </c>
      <c r="O709" s="191" t="str">
        <f>INDEX('Policy Characteristics'!I:I,MATCH(PolicyLevers!$C709,'Policy Characteristics'!$C:$C,0))</f>
        <v>% of fuel shifted</v>
      </c>
      <c r="P709" s="186" t="str">
        <f>INDEX('Policy Characteristics'!J:J,MATCH(PolicyLevers!$C709,'Policy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9" s="191" t="str">
        <f>INDEX('Policy Characteristics'!K:K,MATCH(PolicyLevers!$C709,'Policy Characteristics'!$C:$C,0))</f>
        <v>industry-ag-main.html#fuel-switching</v>
      </c>
      <c r="R709" s="191" t="str">
        <f>INDEX('Policy Characteristics'!L:L,MATCH(PolicyLevers!$C709,'Policy Characteristics'!$C:$C,0))</f>
        <v>industry-elec-and-hydrogen.html</v>
      </c>
      <c r="S709" s="207">
        <f>INDEX('Policy Characteristics'!M:M,MATCH(PolicyLevers!$C709,'Policy Characteristics'!$C:$C,0))</f>
        <v>0</v>
      </c>
      <c r="T709" s="186">
        <f>INDEX('Policy Characteristics'!N:N,MATCH(PolicyLevers!$C709,'Policy Characteristics'!$C:$C,0))</f>
        <v>0</v>
      </c>
      <c r="U709" s="183">
        <f>INDEX('Policy Characteristics'!O:O,MATCH(PolicyLevers!$C709,'Policy Characteristics'!$C:$C,0))</f>
        <v>0</v>
      </c>
    </row>
    <row r="710" spans="1:21" x14ac:dyDescent="0.25">
      <c r="A710" s="352" t="str">
        <f>INDEX('Policy Characteristics'!A:A,MATCH(PolicyLevers!$C710,'Policy Characteristics'!$C:$C,0))</f>
        <v>Industry</v>
      </c>
      <c r="B710" s="356" t="str">
        <f>INDEX('Policy Characteristics'!B:B,MATCH(PolicyLevers!$C710,'Policy Characteristics'!$C:$C,0))</f>
        <v>Electrification + Hydrogen</v>
      </c>
      <c r="C710" s="191" t="str">
        <f t="shared" si="36"/>
        <v>Fraction of Industrial Fuel Use Shifted to Other Fuels</v>
      </c>
      <c r="D710" s="193" t="s">
        <v>2111</v>
      </c>
      <c r="E710" s="186" t="s">
        <v>814</v>
      </c>
      <c r="F710" s="183" t="s">
        <v>2150</v>
      </c>
      <c r="G710" s="186" t="s">
        <v>2129</v>
      </c>
      <c r="H710" s="43">
        <v>1263</v>
      </c>
      <c r="I710" s="358" t="s">
        <v>332</v>
      </c>
      <c r="J710" s="191" t="str">
        <f>INDEX('Policy Characteristics'!D:D,MATCH(PolicyLevers!$C710,'Policy Characteristics'!$C:$C,0))</f>
        <v>Electrification + Hydrogen</v>
      </c>
      <c r="K710" s="191" t="str">
        <f>INDEX('Policy Characteristics'!E:E,MATCH(PolicyLevers!$C710,'Policy Characteristics'!$C:$C,0))</f>
        <v>indst fuel type shifting</v>
      </c>
      <c r="L710" s="192">
        <f>INDEX('Policy Characteristics'!F:F,MATCH(PolicyLevers!$C710,'Policy Characteristics'!$C:$C,0))</f>
        <v>0</v>
      </c>
      <c r="M710" s="192">
        <f>INDEX('Policy Characteristics'!G:G,MATCH(PolicyLevers!$C710,'Policy Characteristics'!$C:$C,0))</f>
        <v>1</v>
      </c>
      <c r="N710" s="253">
        <f>INDEX('Policy Characteristics'!H:H,MATCH(PolicyLevers!$C710,'Policy Characteristics'!$C:$C,0))</f>
        <v>0.01</v>
      </c>
      <c r="O710" s="191" t="str">
        <f>INDEX('Policy Characteristics'!I:I,MATCH(PolicyLevers!$C710,'Policy Characteristics'!$C:$C,0))</f>
        <v>% of fuel shifted</v>
      </c>
      <c r="P710" s="186" t="str">
        <f>INDEX('Policy Characteristics'!J:J,MATCH(PolicyLevers!$C710,'Policy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0" s="191" t="str">
        <f>INDEX('Policy Characteristics'!K:K,MATCH(PolicyLevers!$C710,'Policy Characteristics'!$C:$C,0))</f>
        <v>industry-ag-main.html#fuel-switching</v>
      </c>
      <c r="R710" s="191" t="str">
        <f>INDEX('Policy Characteristics'!L:L,MATCH(PolicyLevers!$C710,'Policy Characteristics'!$C:$C,0))</f>
        <v>industry-elec-and-hydrogen.html</v>
      </c>
      <c r="S710" s="207">
        <f>INDEX('Policy Characteristics'!M:M,MATCH(PolicyLevers!$C710,'Policy Characteristics'!$C:$C,0))</f>
        <v>0</v>
      </c>
      <c r="T710" s="186">
        <f>INDEX('Policy Characteristics'!N:N,MATCH(PolicyLevers!$C710,'Policy Characteristics'!$C:$C,0))</f>
        <v>0</v>
      </c>
      <c r="U710" s="183">
        <f>INDEX('Policy Characteristics'!O:O,MATCH(PolicyLevers!$C710,'Policy Characteristics'!$C:$C,0))</f>
        <v>0</v>
      </c>
    </row>
    <row r="711" spans="1:21" x14ac:dyDescent="0.25">
      <c r="A711" s="352" t="str">
        <f>INDEX('Policy Characteristics'!A:A,MATCH(PolicyLevers!$C711,'Policy Characteristics'!$C:$C,0))</f>
        <v>Industry</v>
      </c>
      <c r="B711" s="356" t="str">
        <f>INDEX('Policy Characteristics'!B:B,MATCH(PolicyLevers!$C711,'Policy Characteristics'!$C:$C,0))</f>
        <v>Electrification + Hydrogen</v>
      </c>
      <c r="C711" s="191" t="str">
        <f t="shared" si="36"/>
        <v>Fraction of Industrial Fuel Use Shifted to Other Fuels</v>
      </c>
      <c r="D711" s="193" t="s">
        <v>2111</v>
      </c>
      <c r="E711" s="186" t="s">
        <v>816</v>
      </c>
      <c r="F711" s="183" t="s">
        <v>2150</v>
      </c>
      <c r="G711" s="186" t="s">
        <v>2128</v>
      </c>
      <c r="H711" s="43">
        <v>1264</v>
      </c>
      <c r="I711" s="358" t="s">
        <v>332</v>
      </c>
      <c r="J711" s="191" t="str">
        <f>INDEX('Policy Characteristics'!D:D,MATCH(PolicyLevers!$C711,'Policy Characteristics'!$C:$C,0))</f>
        <v>Electrification + Hydrogen</v>
      </c>
      <c r="K711" s="191" t="str">
        <f>INDEX('Policy Characteristics'!E:E,MATCH(PolicyLevers!$C711,'Policy Characteristics'!$C:$C,0))</f>
        <v>indst fuel type shifting</v>
      </c>
      <c r="L711" s="192">
        <f>INDEX('Policy Characteristics'!F:F,MATCH(PolicyLevers!$C711,'Policy Characteristics'!$C:$C,0))</f>
        <v>0</v>
      </c>
      <c r="M711" s="192">
        <f>INDEX('Policy Characteristics'!G:G,MATCH(PolicyLevers!$C711,'Policy Characteristics'!$C:$C,0))</f>
        <v>1</v>
      </c>
      <c r="N711" s="253">
        <f>INDEX('Policy Characteristics'!H:H,MATCH(PolicyLevers!$C711,'Policy Characteristics'!$C:$C,0))</f>
        <v>0.01</v>
      </c>
      <c r="O711" s="191" t="str">
        <f>INDEX('Policy Characteristics'!I:I,MATCH(PolicyLevers!$C711,'Policy Characteristics'!$C:$C,0))</f>
        <v>% of fuel shifted</v>
      </c>
      <c r="P711" s="186" t="str">
        <f>INDEX('Policy Characteristics'!J:J,MATCH(PolicyLevers!$C711,'Policy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1" s="191" t="str">
        <f>INDEX('Policy Characteristics'!K:K,MATCH(PolicyLevers!$C711,'Policy Characteristics'!$C:$C,0))</f>
        <v>industry-ag-main.html#fuel-switching</v>
      </c>
      <c r="R711" s="191" t="str">
        <f>INDEX('Policy Characteristics'!L:L,MATCH(PolicyLevers!$C711,'Policy Characteristics'!$C:$C,0))</f>
        <v>industry-elec-and-hydrogen.html</v>
      </c>
      <c r="S711" s="207">
        <f>INDEX('Policy Characteristics'!M:M,MATCH(PolicyLevers!$C711,'Policy Characteristics'!$C:$C,0))</f>
        <v>0</v>
      </c>
      <c r="T711" s="186">
        <f>INDEX('Policy Characteristics'!N:N,MATCH(PolicyLevers!$C711,'Policy Characteristics'!$C:$C,0))</f>
        <v>0</v>
      </c>
      <c r="U711" s="183">
        <f>INDEX('Policy Characteristics'!O:O,MATCH(PolicyLevers!$C711,'Policy Characteristics'!$C:$C,0))</f>
        <v>0</v>
      </c>
    </row>
    <row r="712" spans="1:21" x14ac:dyDescent="0.25">
      <c r="A712" s="352" t="str">
        <f>INDEX('Policy Characteristics'!A:A,MATCH(PolicyLevers!$C712,'Policy Characteristics'!$C:$C,0))</f>
        <v>Industry</v>
      </c>
      <c r="B712" s="356" t="str">
        <f>INDEX('Policy Characteristics'!B:B,MATCH(PolicyLevers!$C712,'Policy Characteristics'!$C:$C,0))</f>
        <v>Electrification + Hydrogen</v>
      </c>
      <c r="C712" s="191" t="str">
        <f t="shared" si="36"/>
        <v>Fraction of Industrial Fuel Use Shifted to Other Fuels</v>
      </c>
      <c r="D712" s="193" t="s">
        <v>2111</v>
      </c>
      <c r="E712" s="186" t="s">
        <v>818</v>
      </c>
      <c r="F712" s="183" t="s">
        <v>2150</v>
      </c>
      <c r="G712" s="186" t="s">
        <v>2127</v>
      </c>
      <c r="H712" s="43">
        <v>1265</v>
      </c>
      <c r="I712" s="358" t="s">
        <v>332</v>
      </c>
      <c r="J712" s="191" t="str">
        <f>INDEX('Policy Characteristics'!D:D,MATCH(PolicyLevers!$C712,'Policy Characteristics'!$C:$C,0))</f>
        <v>Electrification + Hydrogen</v>
      </c>
      <c r="K712" s="191" t="str">
        <f>INDEX('Policy Characteristics'!E:E,MATCH(PolicyLevers!$C712,'Policy Characteristics'!$C:$C,0))</f>
        <v>indst fuel type shifting</v>
      </c>
      <c r="L712" s="192">
        <f>INDEX('Policy Characteristics'!F:F,MATCH(PolicyLevers!$C712,'Policy Characteristics'!$C:$C,0))</f>
        <v>0</v>
      </c>
      <c r="M712" s="192">
        <f>INDEX('Policy Characteristics'!G:G,MATCH(PolicyLevers!$C712,'Policy Characteristics'!$C:$C,0))</f>
        <v>1</v>
      </c>
      <c r="N712" s="253">
        <f>INDEX('Policy Characteristics'!H:H,MATCH(PolicyLevers!$C712,'Policy Characteristics'!$C:$C,0))</f>
        <v>0.01</v>
      </c>
      <c r="O712" s="191" t="str">
        <f>INDEX('Policy Characteristics'!I:I,MATCH(PolicyLevers!$C712,'Policy Characteristics'!$C:$C,0))</f>
        <v>% of fuel shifted</v>
      </c>
      <c r="P712" s="186" t="str">
        <f>INDEX('Policy Characteristics'!J:J,MATCH(PolicyLevers!$C712,'Policy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2" s="191" t="str">
        <f>INDEX('Policy Characteristics'!K:K,MATCH(PolicyLevers!$C712,'Policy Characteristics'!$C:$C,0))</f>
        <v>industry-ag-main.html#fuel-switching</v>
      </c>
      <c r="R712" s="191" t="str">
        <f>INDEX('Policy Characteristics'!L:L,MATCH(PolicyLevers!$C712,'Policy Characteristics'!$C:$C,0))</f>
        <v>industry-elec-and-hydrogen.html</v>
      </c>
      <c r="S712" s="207">
        <f>INDEX('Policy Characteristics'!M:M,MATCH(PolicyLevers!$C712,'Policy Characteristics'!$C:$C,0))</f>
        <v>0</v>
      </c>
      <c r="T712" s="186">
        <f>INDEX('Policy Characteristics'!N:N,MATCH(PolicyLevers!$C712,'Policy Characteristics'!$C:$C,0))</f>
        <v>0</v>
      </c>
      <c r="U712" s="183">
        <f>INDEX('Policy Characteristics'!O:O,MATCH(PolicyLevers!$C712,'Policy Characteristics'!$C:$C,0))</f>
        <v>0</v>
      </c>
    </row>
    <row r="713" spans="1:21" x14ac:dyDescent="0.25">
      <c r="A713" s="352" t="str">
        <f>INDEX('Policy Characteristics'!A:A,MATCH(PolicyLevers!$C713,'Policy Characteristics'!$C:$C,0))</f>
        <v>Industry</v>
      </c>
      <c r="B713" s="356" t="str">
        <f>INDEX('Policy Characteristics'!B:B,MATCH(PolicyLevers!$C713,'Policy Characteristics'!$C:$C,0))</f>
        <v>Electrification + Hydrogen</v>
      </c>
      <c r="C713" s="191" t="str">
        <f t="shared" si="36"/>
        <v>Fraction of Industrial Fuel Use Shifted to Other Fuels</v>
      </c>
      <c r="D713" s="193" t="s">
        <v>2111</v>
      </c>
      <c r="E713" s="186" t="s">
        <v>820</v>
      </c>
      <c r="F713" s="183" t="s">
        <v>2150</v>
      </c>
      <c r="G713" s="186" t="s">
        <v>2126</v>
      </c>
      <c r="H713" s="43">
        <v>1266</v>
      </c>
      <c r="I713" s="358" t="s">
        <v>332</v>
      </c>
      <c r="J713" s="191" t="str">
        <f>INDEX('Policy Characteristics'!D:D,MATCH(PolicyLevers!$C713,'Policy Characteristics'!$C:$C,0))</f>
        <v>Electrification + Hydrogen</v>
      </c>
      <c r="K713" s="191" t="str">
        <f>INDEX('Policy Characteristics'!E:E,MATCH(PolicyLevers!$C713,'Policy Characteristics'!$C:$C,0))</f>
        <v>indst fuel type shifting</v>
      </c>
      <c r="L713" s="192">
        <f>INDEX('Policy Characteristics'!F:F,MATCH(PolicyLevers!$C713,'Policy Characteristics'!$C:$C,0))</f>
        <v>0</v>
      </c>
      <c r="M713" s="192">
        <f>INDEX('Policy Characteristics'!G:G,MATCH(PolicyLevers!$C713,'Policy Characteristics'!$C:$C,0))</f>
        <v>1</v>
      </c>
      <c r="N713" s="253">
        <f>INDEX('Policy Characteristics'!H:H,MATCH(PolicyLevers!$C713,'Policy Characteristics'!$C:$C,0))</f>
        <v>0.01</v>
      </c>
      <c r="O713" s="191" t="str">
        <f>INDEX('Policy Characteristics'!I:I,MATCH(PolicyLevers!$C713,'Policy Characteristics'!$C:$C,0))</f>
        <v>% of fuel shifted</v>
      </c>
      <c r="P713" s="186" t="str">
        <f>INDEX('Policy Characteristics'!J:J,MATCH(PolicyLevers!$C713,'Policy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3" s="191" t="str">
        <f>INDEX('Policy Characteristics'!K:K,MATCH(PolicyLevers!$C713,'Policy Characteristics'!$C:$C,0))</f>
        <v>industry-ag-main.html#fuel-switching</v>
      </c>
      <c r="R713" s="191" t="str">
        <f>INDEX('Policy Characteristics'!L:L,MATCH(PolicyLevers!$C713,'Policy Characteristics'!$C:$C,0))</f>
        <v>industry-elec-and-hydrogen.html</v>
      </c>
      <c r="S713" s="207">
        <f>INDEX('Policy Characteristics'!M:M,MATCH(PolicyLevers!$C713,'Policy Characteristics'!$C:$C,0))</f>
        <v>0</v>
      </c>
      <c r="T713" s="186">
        <f>INDEX('Policy Characteristics'!N:N,MATCH(PolicyLevers!$C713,'Policy Characteristics'!$C:$C,0))</f>
        <v>0</v>
      </c>
      <c r="U713" s="183">
        <f>INDEX('Policy Characteristics'!O:O,MATCH(PolicyLevers!$C713,'Policy Characteristics'!$C:$C,0))</f>
        <v>0</v>
      </c>
    </row>
    <row r="714" spans="1:21" x14ac:dyDescent="0.25">
      <c r="A714" s="352" t="str">
        <f>INDEX('Policy Characteristics'!A:A,MATCH(PolicyLevers!$C714,'Policy Characteristics'!$C:$C,0))</f>
        <v>Industry</v>
      </c>
      <c r="B714" s="356" t="str">
        <f>INDEX('Policy Characteristics'!B:B,MATCH(PolicyLevers!$C714,'Policy Characteristics'!$C:$C,0))</f>
        <v>Electrification + Hydrogen</v>
      </c>
      <c r="C714" s="191" t="str">
        <f t="shared" si="36"/>
        <v>Fraction of Industrial Fuel Use Shifted to Other Fuels</v>
      </c>
      <c r="D714" s="193" t="s">
        <v>2111</v>
      </c>
      <c r="E714" s="186" t="s">
        <v>822</v>
      </c>
      <c r="F714" s="183" t="s">
        <v>2150</v>
      </c>
      <c r="G714" s="186" t="s">
        <v>2124</v>
      </c>
      <c r="H714" s="43">
        <v>1267</v>
      </c>
      <c r="I714" s="358" t="s">
        <v>310</v>
      </c>
      <c r="J714" s="191" t="str">
        <f>INDEX('Policy Characteristics'!D:D,MATCH(PolicyLevers!$C714,'Policy Characteristics'!$C:$C,0))</f>
        <v>Electrification + Hydrogen</v>
      </c>
      <c r="K714" s="191" t="str">
        <f>INDEX('Policy Characteristics'!E:E,MATCH(PolicyLevers!$C714,'Policy Characteristics'!$C:$C,0))</f>
        <v>indst fuel type shifting</v>
      </c>
      <c r="L714" s="192">
        <f>INDEX('Policy Characteristics'!F:F,MATCH(PolicyLevers!$C714,'Policy Characteristics'!$C:$C,0))</f>
        <v>0</v>
      </c>
      <c r="M714" s="192">
        <f>INDEX('Policy Characteristics'!G:G,MATCH(PolicyLevers!$C714,'Policy Characteristics'!$C:$C,0))</f>
        <v>1</v>
      </c>
      <c r="N714" s="253">
        <f>INDEX('Policy Characteristics'!H:H,MATCH(PolicyLevers!$C714,'Policy Characteristics'!$C:$C,0))</f>
        <v>0.01</v>
      </c>
      <c r="O714" s="191" t="str">
        <f>INDEX('Policy Characteristics'!I:I,MATCH(PolicyLevers!$C714,'Policy Characteristics'!$C:$C,0))</f>
        <v>% of fuel shifted</v>
      </c>
      <c r="P714" s="191" t="str">
        <f>INDEX('Policy Characteristics'!J:J,MATCH(PolicyLevers!$C714,'Policy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4" s="191" t="str">
        <f>INDEX('Policy Characteristics'!K:K,MATCH(PolicyLevers!$C714,'Policy Characteristics'!$C:$C,0))</f>
        <v>industry-ag-main.html#fuel-switching</v>
      </c>
      <c r="R714" s="191" t="str">
        <f>INDEX('Policy Characteristics'!L:L,MATCH(PolicyLevers!$C714,'Policy Characteristics'!$C:$C,0))</f>
        <v>industry-elec-and-hydrogen.html</v>
      </c>
      <c r="S714" s="207">
        <f>INDEX('Policy Characteristics'!M:M,MATCH(PolicyLevers!$C714,'Policy Characteristics'!$C:$C,0))</f>
        <v>0</v>
      </c>
      <c r="T714" s="186">
        <f>INDEX('Policy Characteristics'!N:N,MATCH(PolicyLevers!$C714,'Policy Characteristics'!$C:$C,0))</f>
        <v>0</v>
      </c>
      <c r="U714" s="183">
        <f>INDEX('Policy Characteristics'!O:O,MATCH(PolicyLevers!$C714,'Policy Characteristics'!$C:$C,0))</f>
        <v>0</v>
      </c>
    </row>
    <row r="715" spans="1:21" x14ac:dyDescent="0.25">
      <c r="A715" s="352" t="str">
        <f>INDEX('Policy Characteristics'!A:A,MATCH(PolicyLevers!$C715,'Policy Characteristics'!$C:$C,0))</f>
        <v>Industry</v>
      </c>
      <c r="B715" s="356" t="str">
        <f>INDEX('Policy Characteristics'!B:B,MATCH(PolicyLevers!$C715,'Policy Characteristics'!$C:$C,0))</f>
        <v>Electrification + Hydrogen</v>
      </c>
      <c r="C715" s="191" t="str">
        <f t="shared" si="36"/>
        <v>Fraction of Industrial Fuel Use Shifted to Other Fuels</v>
      </c>
      <c r="D715" s="193" t="s">
        <v>2109</v>
      </c>
      <c r="E715" s="186" t="s">
        <v>799</v>
      </c>
      <c r="F715" s="183" t="s">
        <v>2149</v>
      </c>
      <c r="G715" s="186" t="s">
        <v>2134</v>
      </c>
      <c r="H715" s="43">
        <v>1268</v>
      </c>
      <c r="I715" s="358" t="s">
        <v>310</v>
      </c>
      <c r="J715" s="191" t="str">
        <f>INDEX('Policy Characteristics'!D:D,MATCH(PolicyLevers!$C715,'Policy Characteristics'!$C:$C,0))</f>
        <v>Electrification + Hydrogen</v>
      </c>
      <c r="K715" s="191" t="str">
        <f>INDEX('Policy Characteristics'!E:E,MATCH(PolicyLevers!$C715,'Policy Characteristics'!$C:$C,0))</f>
        <v>indst fuel type shifting</v>
      </c>
      <c r="L715" s="192">
        <f>INDEX('Policy Characteristics'!F:F,MATCH(PolicyLevers!$C715,'Policy Characteristics'!$C:$C,0))</f>
        <v>0</v>
      </c>
      <c r="M715" s="192">
        <f>INDEX('Policy Characteristics'!G:G,MATCH(PolicyLevers!$C715,'Policy Characteristics'!$C:$C,0))</f>
        <v>1</v>
      </c>
      <c r="N715" s="253">
        <f>INDEX('Policy Characteristics'!H:H,MATCH(PolicyLevers!$C715,'Policy Characteristics'!$C:$C,0))</f>
        <v>0.01</v>
      </c>
      <c r="O715" s="191" t="str">
        <f>INDEX('Policy Characteristics'!I:I,MATCH(PolicyLevers!$C715,'Policy Characteristics'!$C:$C,0))</f>
        <v>% of fuel shifted</v>
      </c>
      <c r="P715" s="191" t="str">
        <f>INDEX('Policy Characteristics'!J:J,MATCH(PolicyLevers!$C715,'Policy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5" s="191" t="str">
        <f>INDEX('Policy Characteristics'!K:K,MATCH(PolicyLevers!$C715,'Policy Characteristics'!$C:$C,0))</f>
        <v>industry-ag-main.html#fuel-switching</v>
      </c>
      <c r="R715" s="191" t="str">
        <f>INDEX('Policy Characteristics'!L:L,MATCH(PolicyLevers!$C715,'Policy Characteristics'!$C:$C,0))</f>
        <v>industry-elec-and-hydrogen.html</v>
      </c>
      <c r="S715" s="207">
        <f>INDEX('Policy Characteristics'!M:M,MATCH(PolicyLevers!$C715,'Policy Characteristics'!$C:$C,0))</f>
        <v>0</v>
      </c>
      <c r="T715" s="186">
        <f>INDEX('Policy Characteristics'!N:N,MATCH(PolicyLevers!$C715,'Policy Characteristics'!$C:$C,0))</f>
        <v>0</v>
      </c>
      <c r="U715" s="183">
        <f>INDEX('Policy Characteristics'!O:O,MATCH(PolicyLevers!$C715,'Policy Characteristics'!$C:$C,0))</f>
        <v>0</v>
      </c>
    </row>
    <row r="716" spans="1:21" x14ac:dyDescent="0.25">
      <c r="A716" s="352" t="str">
        <f>INDEX('Policy Characteristics'!A:A,MATCH(PolicyLevers!$C716,'Policy Characteristics'!$C:$C,0))</f>
        <v>Industry</v>
      </c>
      <c r="B716" s="356" t="str">
        <f>INDEX('Policy Characteristics'!B:B,MATCH(PolicyLevers!$C716,'Policy Characteristics'!$C:$C,0))</f>
        <v>Electrification + Hydrogen</v>
      </c>
      <c r="C716" s="191" t="str">
        <f t="shared" si="36"/>
        <v>Fraction of Industrial Fuel Use Shifted to Other Fuels</v>
      </c>
      <c r="D716" s="193" t="s">
        <v>2109</v>
      </c>
      <c r="E716" s="186" t="s">
        <v>806</v>
      </c>
      <c r="F716" s="183" t="s">
        <v>2149</v>
      </c>
      <c r="G716" s="186" t="s">
        <v>2133</v>
      </c>
      <c r="H716" s="43">
        <v>1269</v>
      </c>
      <c r="I716" s="358" t="s">
        <v>332</v>
      </c>
      <c r="J716" s="191" t="str">
        <f>INDEX('Policy Characteristics'!D:D,MATCH(PolicyLevers!$C716,'Policy Characteristics'!$C:$C,0))</f>
        <v>Electrification + Hydrogen</v>
      </c>
      <c r="K716" s="191" t="str">
        <f>INDEX('Policy Characteristics'!E:E,MATCH(PolicyLevers!$C716,'Policy Characteristics'!$C:$C,0))</f>
        <v>indst fuel type shifting</v>
      </c>
      <c r="L716" s="192">
        <f>INDEX('Policy Characteristics'!F:F,MATCH(PolicyLevers!$C716,'Policy Characteristics'!$C:$C,0))</f>
        <v>0</v>
      </c>
      <c r="M716" s="192">
        <f>INDEX('Policy Characteristics'!G:G,MATCH(PolicyLevers!$C716,'Policy Characteristics'!$C:$C,0))</f>
        <v>1</v>
      </c>
      <c r="N716" s="253">
        <f>INDEX('Policy Characteristics'!H:H,MATCH(PolicyLevers!$C716,'Policy Characteristics'!$C:$C,0))</f>
        <v>0.01</v>
      </c>
      <c r="O716" s="191" t="str">
        <f>INDEX('Policy Characteristics'!I:I,MATCH(PolicyLevers!$C716,'Policy Characteristics'!$C:$C,0))</f>
        <v>% of fuel shifted</v>
      </c>
      <c r="P716" s="186" t="str">
        <f>INDEX('Policy Characteristics'!J:J,MATCH(PolicyLevers!$C716,'Policy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6" s="191" t="str">
        <f>INDEX('Policy Characteristics'!K:K,MATCH(PolicyLevers!$C716,'Policy Characteristics'!$C:$C,0))</f>
        <v>industry-ag-main.html#fuel-switching</v>
      </c>
      <c r="R716" s="191" t="str">
        <f>INDEX('Policy Characteristics'!L:L,MATCH(PolicyLevers!$C716,'Policy Characteristics'!$C:$C,0))</f>
        <v>industry-elec-and-hydrogen.html</v>
      </c>
      <c r="S716" s="207">
        <f>INDEX('Policy Characteristics'!M:M,MATCH(PolicyLevers!$C716,'Policy Characteristics'!$C:$C,0))</f>
        <v>0</v>
      </c>
      <c r="T716" s="186">
        <f>INDEX('Policy Characteristics'!N:N,MATCH(PolicyLevers!$C716,'Policy Characteristics'!$C:$C,0))</f>
        <v>0</v>
      </c>
      <c r="U716" s="183">
        <f>INDEX('Policy Characteristics'!O:O,MATCH(PolicyLevers!$C716,'Policy Characteristics'!$C:$C,0))</f>
        <v>0</v>
      </c>
    </row>
    <row r="717" spans="1:21" x14ac:dyDescent="0.25">
      <c r="A717" s="352" t="str">
        <f>INDEX('Policy Characteristics'!A:A,MATCH(PolicyLevers!$C717,'Policy Characteristics'!$C:$C,0))</f>
        <v>Industry</v>
      </c>
      <c r="B717" s="356" t="str">
        <f>INDEX('Policy Characteristics'!B:B,MATCH(PolicyLevers!$C717,'Policy Characteristics'!$C:$C,0))</f>
        <v>Electrification + Hydrogen</v>
      </c>
      <c r="C717" s="191" t="str">
        <f t="shared" si="36"/>
        <v>Fraction of Industrial Fuel Use Shifted to Other Fuels</v>
      </c>
      <c r="D717" s="193" t="s">
        <v>2109</v>
      </c>
      <c r="E717" s="186" t="s">
        <v>808</v>
      </c>
      <c r="F717" s="183" t="s">
        <v>2149</v>
      </c>
      <c r="G717" s="186" t="s">
        <v>2132</v>
      </c>
      <c r="H717" s="43">
        <v>1270</v>
      </c>
      <c r="I717" s="358" t="s">
        <v>332</v>
      </c>
      <c r="J717" s="191" t="str">
        <f>INDEX('Policy Characteristics'!D:D,MATCH(PolicyLevers!$C717,'Policy Characteristics'!$C:$C,0))</f>
        <v>Electrification + Hydrogen</v>
      </c>
      <c r="K717" s="191" t="str">
        <f>INDEX('Policy Characteristics'!E:E,MATCH(PolicyLevers!$C717,'Policy Characteristics'!$C:$C,0))</f>
        <v>indst fuel type shifting</v>
      </c>
      <c r="L717" s="192">
        <f>INDEX('Policy Characteristics'!F:F,MATCH(PolicyLevers!$C717,'Policy Characteristics'!$C:$C,0))</f>
        <v>0</v>
      </c>
      <c r="M717" s="192">
        <f>INDEX('Policy Characteristics'!G:G,MATCH(PolicyLevers!$C717,'Policy Characteristics'!$C:$C,0))</f>
        <v>1</v>
      </c>
      <c r="N717" s="253">
        <f>INDEX('Policy Characteristics'!H:H,MATCH(PolicyLevers!$C717,'Policy Characteristics'!$C:$C,0))</f>
        <v>0.01</v>
      </c>
      <c r="O717" s="191" t="str">
        <f>INDEX('Policy Characteristics'!I:I,MATCH(PolicyLevers!$C717,'Policy Characteristics'!$C:$C,0))</f>
        <v>% of fuel shifted</v>
      </c>
      <c r="P717" s="186" t="str">
        <f>INDEX('Policy Characteristics'!J:J,MATCH(PolicyLevers!$C717,'Policy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7" s="191" t="str">
        <f>INDEX('Policy Characteristics'!K:K,MATCH(PolicyLevers!$C717,'Policy Characteristics'!$C:$C,0))</f>
        <v>industry-ag-main.html#fuel-switching</v>
      </c>
      <c r="R717" s="191" t="str">
        <f>INDEX('Policy Characteristics'!L:L,MATCH(PolicyLevers!$C717,'Policy Characteristics'!$C:$C,0))</f>
        <v>industry-elec-and-hydrogen.html</v>
      </c>
      <c r="S717" s="207">
        <f>INDEX('Policy Characteristics'!M:M,MATCH(PolicyLevers!$C717,'Policy Characteristics'!$C:$C,0))</f>
        <v>0</v>
      </c>
      <c r="T717" s="186">
        <f>INDEX('Policy Characteristics'!N:N,MATCH(PolicyLevers!$C717,'Policy Characteristics'!$C:$C,0))</f>
        <v>0</v>
      </c>
      <c r="U717" s="183">
        <f>INDEX('Policy Characteristics'!O:O,MATCH(PolicyLevers!$C717,'Policy Characteristics'!$C:$C,0))</f>
        <v>0</v>
      </c>
    </row>
    <row r="718" spans="1:21" x14ac:dyDescent="0.25">
      <c r="A718" s="352" t="str">
        <f>INDEX('Policy Characteristics'!A:A,MATCH(PolicyLevers!$C718,'Policy Characteristics'!$C:$C,0))</f>
        <v>Industry</v>
      </c>
      <c r="B718" s="356" t="str">
        <f>INDEX('Policy Characteristics'!B:B,MATCH(PolicyLevers!$C718,'Policy Characteristics'!$C:$C,0))</f>
        <v>Electrification + Hydrogen</v>
      </c>
      <c r="C718" s="191" t="str">
        <f t="shared" si="36"/>
        <v>Fraction of Industrial Fuel Use Shifted to Other Fuels</v>
      </c>
      <c r="D718" s="193" t="s">
        <v>2109</v>
      </c>
      <c r="E718" s="186" t="s">
        <v>810</v>
      </c>
      <c r="F718" s="183" t="s">
        <v>2149</v>
      </c>
      <c r="G718" s="186" t="s">
        <v>2131</v>
      </c>
      <c r="H718" s="43">
        <v>1271</v>
      </c>
      <c r="I718" s="358" t="s">
        <v>332</v>
      </c>
      <c r="J718" s="191" t="str">
        <f>INDEX('Policy Characteristics'!D:D,MATCH(PolicyLevers!$C718,'Policy Characteristics'!$C:$C,0))</f>
        <v>Electrification + Hydrogen</v>
      </c>
      <c r="K718" s="191" t="str">
        <f>INDEX('Policy Characteristics'!E:E,MATCH(PolicyLevers!$C718,'Policy Characteristics'!$C:$C,0))</f>
        <v>indst fuel type shifting</v>
      </c>
      <c r="L718" s="192">
        <f>INDEX('Policy Characteristics'!F:F,MATCH(PolicyLevers!$C718,'Policy Characteristics'!$C:$C,0))</f>
        <v>0</v>
      </c>
      <c r="M718" s="192">
        <f>INDEX('Policy Characteristics'!G:G,MATCH(PolicyLevers!$C718,'Policy Characteristics'!$C:$C,0))</f>
        <v>1</v>
      </c>
      <c r="N718" s="253">
        <f>INDEX('Policy Characteristics'!H:H,MATCH(PolicyLevers!$C718,'Policy Characteristics'!$C:$C,0))</f>
        <v>0.01</v>
      </c>
      <c r="O718" s="191" t="str">
        <f>INDEX('Policy Characteristics'!I:I,MATCH(PolicyLevers!$C718,'Policy Characteristics'!$C:$C,0))</f>
        <v>% of fuel shifted</v>
      </c>
      <c r="P718" s="186" t="str">
        <f>INDEX('Policy Characteristics'!J:J,MATCH(PolicyLevers!$C718,'Policy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8" s="191" t="str">
        <f>INDEX('Policy Characteristics'!K:K,MATCH(PolicyLevers!$C718,'Policy Characteristics'!$C:$C,0))</f>
        <v>industry-ag-main.html#fuel-switching</v>
      </c>
      <c r="R718" s="191" t="str">
        <f>INDEX('Policy Characteristics'!L:L,MATCH(PolicyLevers!$C718,'Policy Characteristics'!$C:$C,0))</f>
        <v>industry-elec-and-hydrogen.html</v>
      </c>
      <c r="S718" s="207">
        <f>INDEX('Policy Characteristics'!M:M,MATCH(PolicyLevers!$C718,'Policy Characteristics'!$C:$C,0))</f>
        <v>0</v>
      </c>
      <c r="T718" s="186">
        <f>INDEX('Policy Characteristics'!N:N,MATCH(PolicyLevers!$C718,'Policy Characteristics'!$C:$C,0))</f>
        <v>0</v>
      </c>
      <c r="U718" s="183">
        <f>INDEX('Policy Characteristics'!O:O,MATCH(PolicyLevers!$C718,'Policy Characteristics'!$C:$C,0))</f>
        <v>0</v>
      </c>
    </row>
    <row r="719" spans="1:21" x14ac:dyDescent="0.25">
      <c r="A719" s="352" t="str">
        <f>INDEX('Policy Characteristics'!A:A,MATCH(PolicyLevers!$C719,'Policy Characteristics'!$C:$C,0))</f>
        <v>Industry</v>
      </c>
      <c r="B719" s="356" t="str">
        <f>INDEX('Policy Characteristics'!B:B,MATCH(PolicyLevers!$C719,'Policy Characteristics'!$C:$C,0))</f>
        <v>Electrification + Hydrogen</v>
      </c>
      <c r="C719" s="191" t="str">
        <f t="shared" si="36"/>
        <v>Fraction of Industrial Fuel Use Shifted to Other Fuels</v>
      </c>
      <c r="D719" s="193" t="s">
        <v>2109</v>
      </c>
      <c r="E719" s="186" t="s">
        <v>812</v>
      </c>
      <c r="F719" s="183" t="s">
        <v>2149</v>
      </c>
      <c r="G719" s="186" t="s">
        <v>2130</v>
      </c>
      <c r="H719" s="43">
        <v>1272</v>
      </c>
      <c r="I719" s="358" t="s">
        <v>332</v>
      </c>
      <c r="J719" s="191" t="str">
        <f>INDEX('Policy Characteristics'!D:D,MATCH(PolicyLevers!$C719,'Policy Characteristics'!$C:$C,0))</f>
        <v>Electrification + Hydrogen</v>
      </c>
      <c r="K719" s="191" t="str">
        <f>INDEX('Policy Characteristics'!E:E,MATCH(PolicyLevers!$C719,'Policy Characteristics'!$C:$C,0))</f>
        <v>indst fuel type shifting</v>
      </c>
      <c r="L719" s="192">
        <f>INDEX('Policy Characteristics'!F:F,MATCH(PolicyLevers!$C719,'Policy Characteristics'!$C:$C,0))</f>
        <v>0</v>
      </c>
      <c r="M719" s="192">
        <f>INDEX('Policy Characteristics'!G:G,MATCH(PolicyLevers!$C719,'Policy Characteristics'!$C:$C,0))</f>
        <v>1</v>
      </c>
      <c r="N719" s="253">
        <f>INDEX('Policy Characteristics'!H:H,MATCH(PolicyLevers!$C719,'Policy Characteristics'!$C:$C,0))</f>
        <v>0.01</v>
      </c>
      <c r="O719" s="191" t="str">
        <f>INDEX('Policy Characteristics'!I:I,MATCH(PolicyLevers!$C719,'Policy Characteristics'!$C:$C,0))</f>
        <v>% of fuel shifted</v>
      </c>
      <c r="P719" s="186" t="str">
        <f>INDEX('Policy Characteristics'!J:J,MATCH(PolicyLevers!$C719,'Policy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9" s="191" t="str">
        <f>INDEX('Policy Characteristics'!K:K,MATCH(PolicyLevers!$C719,'Policy Characteristics'!$C:$C,0))</f>
        <v>industry-ag-main.html#fuel-switching</v>
      </c>
      <c r="R719" s="191" t="str">
        <f>INDEX('Policy Characteristics'!L:L,MATCH(PolicyLevers!$C719,'Policy Characteristics'!$C:$C,0))</f>
        <v>industry-elec-and-hydrogen.html</v>
      </c>
      <c r="S719" s="207">
        <f>INDEX('Policy Characteristics'!M:M,MATCH(PolicyLevers!$C719,'Policy Characteristics'!$C:$C,0))</f>
        <v>0</v>
      </c>
      <c r="T719" s="186">
        <f>INDEX('Policy Characteristics'!N:N,MATCH(PolicyLevers!$C719,'Policy Characteristics'!$C:$C,0))</f>
        <v>0</v>
      </c>
      <c r="U719" s="183">
        <f>INDEX('Policy Characteristics'!O:O,MATCH(PolicyLevers!$C719,'Policy Characteristics'!$C:$C,0))</f>
        <v>0</v>
      </c>
    </row>
    <row r="720" spans="1:21" x14ac:dyDescent="0.25">
      <c r="A720" s="352" t="str">
        <f>INDEX('Policy Characteristics'!A:A,MATCH(PolicyLevers!$C720,'Policy Characteristics'!$C:$C,0))</f>
        <v>Industry</v>
      </c>
      <c r="B720" s="356" t="str">
        <f>INDEX('Policy Characteristics'!B:B,MATCH(PolicyLevers!$C720,'Policy Characteristics'!$C:$C,0))</f>
        <v>Electrification + Hydrogen</v>
      </c>
      <c r="C720" s="191" t="str">
        <f t="shared" si="36"/>
        <v>Fraction of Industrial Fuel Use Shifted to Other Fuels</v>
      </c>
      <c r="D720" s="193" t="s">
        <v>2109</v>
      </c>
      <c r="E720" s="186" t="s">
        <v>814</v>
      </c>
      <c r="F720" s="183" t="s">
        <v>2149</v>
      </c>
      <c r="G720" s="186" t="s">
        <v>2129</v>
      </c>
      <c r="H720" s="43">
        <v>1273</v>
      </c>
      <c r="I720" s="358" t="s">
        <v>332</v>
      </c>
      <c r="J720" s="191" t="str">
        <f>INDEX('Policy Characteristics'!D:D,MATCH(PolicyLevers!$C720,'Policy Characteristics'!$C:$C,0))</f>
        <v>Electrification + Hydrogen</v>
      </c>
      <c r="K720" s="191" t="str">
        <f>INDEX('Policy Characteristics'!E:E,MATCH(PolicyLevers!$C720,'Policy Characteristics'!$C:$C,0))</f>
        <v>indst fuel type shifting</v>
      </c>
      <c r="L720" s="192">
        <f>INDEX('Policy Characteristics'!F:F,MATCH(PolicyLevers!$C720,'Policy Characteristics'!$C:$C,0))</f>
        <v>0</v>
      </c>
      <c r="M720" s="192">
        <f>INDEX('Policy Characteristics'!G:G,MATCH(PolicyLevers!$C720,'Policy Characteristics'!$C:$C,0))</f>
        <v>1</v>
      </c>
      <c r="N720" s="253">
        <f>INDEX('Policy Characteristics'!H:H,MATCH(PolicyLevers!$C720,'Policy Characteristics'!$C:$C,0))</f>
        <v>0.01</v>
      </c>
      <c r="O720" s="191" t="str">
        <f>INDEX('Policy Characteristics'!I:I,MATCH(PolicyLevers!$C720,'Policy Characteristics'!$C:$C,0))</f>
        <v>% of fuel shifted</v>
      </c>
      <c r="P720" s="186" t="str">
        <f>INDEX('Policy Characteristics'!J:J,MATCH(PolicyLevers!$C720,'Policy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0" s="191" t="str">
        <f>INDEX('Policy Characteristics'!K:K,MATCH(PolicyLevers!$C720,'Policy Characteristics'!$C:$C,0))</f>
        <v>industry-ag-main.html#fuel-switching</v>
      </c>
      <c r="R720" s="191" t="str">
        <f>INDEX('Policy Characteristics'!L:L,MATCH(PolicyLevers!$C720,'Policy Characteristics'!$C:$C,0))</f>
        <v>industry-elec-and-hydrogen.html</v>
      </c>
      <c r="S720" s="207">
        <f>INDEX('Policy Characteristics'!M:M,MATCH(PolicyLevers!$C720,'Policy Characteristics'!$C:$C,0))</f>
        <v>0</v>
      </c>
      <c r="T720" s="186">
        <f>INDEX('Policy Characteristics'!N:N,MATCH(PolicyLevers!$C720,'Policy Characteristics'!$C:$C,0))</f>
        <v>0</v>
      </c>
      <c r="U720" s="183">
        <f>INDEX('Policy Characteristics'!O:O,MATCH(PolicyLevers!$C720,'Policy Characteristics'!$C:$C,0))</f>
        <v>0</v>
      </c>
    </row>
    <row r="721" spans="1:21" x14ac:dyDescent="0.25">
      <c r="A721" s="352" t="str">
        <f>INDEX('Policy Characteristics'!A:A,MATCH(PolicyLevers!$C721,'Policy Characteristics'!$C:$C,0))</f>
        <v>Industry</v>
      </c>
      <c r="B721" s="356" t="str">
        <f>INDEX('Policy Characteristics'!B:B,MATCH(PolicyLevers!$C721,'Policy Characteristics'!$C:$C,0))</f>
        <v>Electrification + Hydrogen</v>
      </c>
      <c r="C721" s="191" t="str">
        <f t="shared" si="36"/>
        <v>Fraction of Industrial Fuel Use Shifted to Other Fuels</v>
      </c>
      <c r="D721" s="193" t="s">
        <v>2109</v>
      </c>
      <c r="E721" s="186" t="s">
        <v>816</v>
      </c>
      <c r="F721" s="183" t="s">
        <v>2149</v>
      </c>
      <c r="G721" s="186" t="s">
        <v>2128</v>
      </c>
      <c r="H721" s="43">
        <v>1274</v>
      </c>
      <c r="I721" s="358" t="s">
        <v>332</v>
      </c>
      <c r="J721" s="191" t="str">
        <f>INDEX('Policy Characteristics'!D:D,MATCH(PolicyLevers!$C721,'Policy Characteristics'!$C:$C,0))</f>
        <v>Electrification + Hydrogen</v>
      </c>
      <c r="K721" s="191" t="str">
        <f>INDEX('Policy Characteristics'!E:E,MATCH(PolicyLevers!$C721,'Policy Characteristics'!$C:$C,0))</f>
        <v>indst fuel type shifting</v>
      </c>
      <c r="L721" s="192">
        <f>INDEX('Policy Characteristics'!F:F,MATCH(PolicyLevers!$C721,'Policy Characteristics'!$C:$C,0))</f>
        <v>0</v>
      </c>
      <c r="M721" s="192">
        <f>INDEX('Policy Characteristics'!G:G,MATCH(PolicyLevers!$C721,'Policy Characteristics'!$C:$C,0))</f>
        <v>1</v>
      </c>
      <c r="N721" s="253">
        <f>INDEX('Policy Characteristics'!H:H,MATCH(PolicyLevers!$C721,'Policy Characteristics'!$C:$C,0))</f>
        <v>0.01</v>
      </c>
      <c r="O721" s="191" t="str">
        <f>INDEX('Policy Characteristics'!I:I,MATCH(PolicyLevers!$C721,'Policy Characteristics'!$C:$C,0))</f>
        <v>% of fuel shifted</v>
      </c>
      <c r="P721" s="186" t="str">
        <f>INDEX('Policy Characteristics'!J:J,MATCH(PolicyLevers!$C721,'Policy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1" s="191" t="str">
        <f>INDEX('Policy Characteristics'!K:K,MATCH(PolicyLevers!$C721,'Policy Characteristics'!$C:$C,0))</f>
        <v>industry-ag-main.html#fuel-switching</v>
      </c>
      <c r="R721" s="191" t="str">
        <f>INDEX('Policy Characteristics'!L:L,MATCH(PolicyLevers!$C721,'Policy Characteristics'!$C:$C,0))</f>
        <v>industry-elec-and-hydrogen.html</v>
      </c>
      <c r="S721" s="207">
        <f>INDEX('Policy Characteristics'!M:M,MATCH(PolicyLevers!$C721,'Policy Characteristics'!$C:$C,0))</f>
        <v>0</v>
      </c>
      <c r="T721" s="186">
        <f>INDEX('Policy Characteristics'!N:N,MATCH(PolicyLevers!$C721,'Policy Characteristics'!$C:$C,0))</f>
        <v>0</v>
      </c>
      <c r="U721" s="183">
        <f>INDEX('Policy Characteristics'!O:O,MATCH(PolicyLevers!$C721,'Policy Characteristics'!$C:$C,0))</f>
        <v>0</v>
      </c>
    </row>
    <row r="722" spans="1:21" x14ac:dyDescent="0.25">
      <c r="A722" s="352" t="str">
        <f>INDEX('Policy Characteristics'!A:A,MATCH(PolicyLevers!$C722,'Policy Characteristics'!$C:$C,0))</f>
        <v>Industry</v>
      </c>
      <c r="B722" s="356" t="str">
        <f>INDEX('Policy Characteristics'!B:B,MATCH(PolicyLevers!$C722,'Policy Characteristics'!$C:$C,0))</f>
        <v>Electrification + Hydrogen</v>
      </c>
      <c r="C722" s="191" t="str">
        <f t="shared" si="36"/>
        <v>Fraction of Industrial Fuel Use Shifted to Other Fuels</v>
      </c>
      <c r="D722" s="193" t="s">
        <v>2109</v>
      </c>
      <c r="E722" s="186" t="s">
        <v>818</v>
      </c>
      <c r="F722" s="183" t="s">
        <v>2149</v>
      </c>
      <c r="G722" s="186" t="s">
        <v>2127</v>
      </c>
      <c r="H722" s="43">
        <v>1275</v>
      </c>
      <c r="I722" s="358" t="s">
        <v>332</v>
      </c>
      <c r="J722" s="191" t="str">
        <f>INDEX('Policy Characteristics'!D:D,MATCH(PolicyLevers!$C722,'Policy Characteristics'!$C:$C,0))</f>
        <v>Electrification + Hydrogen</v>
      </c>
      <c r="K722" s="191" t="str">
        <f>INDEX('Policy Characteristics'!E:E,MATCH(PolicyLevers!$C722,'Policy Characteristics'!$C:$C,0))</f>
        <v>indst fuel type shifting</v>
      </c>
      <c r="L722" s="192">
        <f>INDEX('Policy Characteristics'!F:F,MATCH(PolicyLevers!$C722,'Policy Characteristics'!$C:$C,0))</f>
        <v>0</v>
      </c>
      <c r="M722" s="192">
        <f>INDEX('Policy Characteristics'!G:G,MATCH(PolicyLevers!$C722,'Policy Characteristics'!$C:$C,0))</f>
        <v>1</v>
      </c>
      <c r="N722" s="253">
        <f>INDEX('Policy Characteristics'!H:H,MATCH(PolicyLevers!$C722,'Policy Characteristics'!$C:$C,0))</f>
        <v>0.01</v>
      </c>
      <c r="O722" s="191" t="str">
        <f>INDEX('Policy Characteristics'!I:I,MATCH(PolicyLevers!$C722,'Policy Characteristics'!$C:$C,0))</f>
        <v>% of fuel shifted</v>
      </c>
      <c r="P722" s="186" t="str">
        <f>INDEX('Policy Characteristics'!J:J,MATCH(PolicyLevers!$C722,'Policy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2" s="191" t="str">
        <f>INDEX('Policy Characteristics'!K:K,MATCH(PolicyLevers!$C722,'Policy Characteristics'!$C:$C,0))</f>
        <v>industry-ag-main.html#fuel-switching</v>
      </c>
      <c r="R722" s="191" t="str">
        <f>INDEX('Policy Characteristics'!L:L,MATCH(PolicyLevers!$C722,'Policy Characteristics'!$C:$C,0))</f>
        <v>industry-elec-and-hydrogen.html</v>
      </c>
      <c r="S722" s="207">
        <f>INDEX('Policy Characteristics'!M:M,MATCH(PolicyLevers!$C722,'Policy Characteristics'!$C:$C,0))</f>
        <v>0</v>
      </c>
      <c r="T722" s="186">
        <f>INDEX('Policy Characteristics'!N:N,MATCH(PolicyLevers!$C722,'Policy Characteristics'!$C:$C,0))</f>
        <v>0</v>
      </c>
      <c r="U722" s="183">
        <f>INDEX('Policy Characteristics'!O:O,MATCH(PolicyLevers!$C722,'Policy Characteristics'!$C:$C,0))</f>
        <v>0</v>
      </c>
    </row>
    <row r="723" spans="1:21" x14ac:dyDescent="0.25">
      <c r="A723" s="352" t="str">
        <f>INDEX('Policy Characteristics'!A:A,MATCH(PolicyLevers!$C723,'Policy Characteristics'!$C:$C,0))</f>
        <v>Industry</v>
      </c>
      <c r="B723" s="356" t="str">
        <f>INDEX('Policy Characteristics'!B:B,MATCH(PolicyLevers!$C723,'Policy Characteristics'!$C:$C,0))</f>
        <v>Electrification + Hydrogen</v>
      </c>
      <c r="C723" s="191" t="str">
        <f t="shared" si="36"/>
        <v>Fraction of Industrial Fuel Use Shifted to Other Fuels</v>
      </c>
      <c r="D723" s="193" t="s">
        <v>2109</v>
      </c>
      <c r="E723" s="186" t="s">
        <v>820</v>
      </c>
      <c r="F723" s="183" t="s">
        <v>2149</v>
      </c>
      <c r="G723" s="186" t="s">
        <v>2126</v>
      </c>
      <c r="H723" s="43">
        <v>1276</v>
      </c>
      <c r="I723" s="358" t="s">
        <v>332</v>
      </c>
      <c r="J723" s="191" t="str">
        <f>INDEX('Policy Characteristics'!D:D,MATCH(PolicyLevers!$C723,'Policy Characteristics'!$C:$C,0))</f>
        <v>Electrification + Hydrogen</v>
      </c>
      <c r="K723" s="191" t="str">
        <f>INDEX('Policy Characteristics'!E:E,MATCH(PolicyLevers!$C723,'Policy Characteristics'!$C:$C,0))</f>
        <v>indst fuel type shifting</v>
      </c>
      <c r="L723" s="192">
        <f>INDEX('Policy Characteristics'!F:F,MATCH(PolicyLevers!$C723,'Policy Characteristics'!$C:$C,0))</f>
        <v>0</v>
      </c>
      <c r="M723" s="192">
        <f>INDEX('Policy Characteristics'!G:G,MATCH(PolicyLevers!$C723,'Policy Characteristics'!$C:$C,0))</f>
        <v>1</v>
      </c>
      <c r="N723" s="253">
        <f>INDEX('Policy Characteristics'!H:H,MATCH(PolicyLevers!$C723,'Policy Characteristics'!$C:$C,0))</f>
        <v>0.01</v>
      </c>
      <c r="O723" s="191" t="str">
        <f>INDEX('Policy Characteristics'!I:I,MATCH(PolicyLevers!$C723,'Policy Characteristics'!$C:$C,0))</f>
        <v>% of fuel shifted</v>
      </c>
      <c r="P723" s="186" t="str">
        <f>INDEX('Policy Characteristics'!J:J,MATCH(PolicyLevers!$C723,'Policy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3" s="191" t="str">
        <f>INDEX('Policy Characteristics'!K:K,MATCH(PolicyLevers!$C723,'Policy Characteristics'!$C:$C,0))</f>
        <v>industry-ag-main.html#fuel-switching</v>
      </c>
      <c r="R723" s="191" t="str">
        <f>INDEX('Policy Characteristics'!L:L,MATCH(PolicyLevers!$C723,'Policy Characteristics'!$C:$C,0))</f>
        <v>industry-elec-and-hydrogen.html</v>
      </c>
      <c r="S723" s="207">
        <f>INDEX('Policy Characteristics'!M:M,MATCH(PolicyLevers!$C723,'Policy Characteristics'!$C:$C,0))</f>
        <v>0</v>
      </c>
      <c r="T723" s="186">
        <f>INDEX('Policy Characteristics'!N:N,MATCH(PolicyLevers!$C723,'Policy Characteristics'!$C:$C,0))</f>
        <v>0</v>
      </c>
      <c r="U723" s="183">
        <f>INDEX('Policy Characteristics'!O:O,MATCH(PolicyLevers!$C723,'Policy Characteristics'!$C:$C,0))</f>
        <v>0</v>
      </c>
    </row>
    <row r="724" spans="1:21" x14ac:dyDescent="0.25">
      <c r="A724" s="352" t="str">
        <f>INDEX('Policy Characteristics'!A:A,MATCH(PolicyLevers!$C724,'Policy Characteristics'!$C:$C,0))</f>
        <v>Industry</v>
      </c>
      <c r="B724" s="356" t="str">
        <f>INDEX('Policy Characteristics'!B:B,MATCH(PolicyLevers!$C724,'Policy Characteristics'!$C:$C,0))</f>
        <v>Electrification + Hydrogen</v>
      </c>
      <c r="C724" s="191" t="str">
        <f t="shared" si="36"/>
        <v>Fraction of Industrial Fuel Use Shifted to Other Fuels</v>
      </c>
      <c r="D724" s="193" t="s">
        <v>2109</v>
      </c>
      <c r="E724" s="186" t="s">
        <v>822</v>
      </c>
      <c r="F724" s="183" t="s">
        <v>2149</v>
      </c>
      <c r="G724" s="186" t="s">
        <v>2124</v>
      </c>
      <c r="H724" s="43">
        <v>1277</v>
      </c>
      <c r="I724" s="358" t="s">
        <v>310</v>
      </c>
      <c r="J724" s="191" t="str">
        <f>INDEX('Policy Characteristics'!D:D,MATCH(PolicyLevers!$C724,'Policy Characteristics'!$C:$C,0))</f>
        <v>Electrification + Hydrogen</v>
      </c>
      <c r="K724" s="191" t="str">
        <f>INDEX('Policy Characteristics'!E:E,MATCH(PolicyLevers!$C724,'Policy Characteristics'!$C:$C,0))</f>
        <v>indst fuel type shifting</v>
      </c>
      <c r="L724" s="192">
        <f>INDEX('Policy Characteristics'!F:F,MATCH(PolicyLevers!$C724,'Policy Characteristics'!$C:$C,0))</f>
        <v>0</v>
      </c>
      <c r="M724" s="192">
        <f>INDEX('Policy Characteristics'!G:G,MATCH(PolicyLevers!$C724,'Policy Characteristics'!$C:$C,0))</f>
        <v>1</v>
      </c>
      <c r="N724" s="253">
        <f>INDEX('Policy Characteristics'!H:H,MATCH(PolicyLevers!$C724,'Policy Characteristics'!$C:$C,0))</f>
        <v>0.01</v>
      </c>
      <c r="O724" s="191" t="str">
        <f>INDEX('Policy Characteristics'!I:I,MATCH(PolicyLevers!$C724,'Policy Characteristics'!$C:$C,0))</f>
        <v>% of fuel shifted</v>
      </c>
      <c r="P724" s="191" t="str">
        <f>INDEX('Policy Characteristics'!J:J,MATCH(PolicyLevers!$C724,'Policy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4" s="191" t="str">
        <f>INDEX('Policy Characteristics'!K:K,MATCH(PolicyLevers!$C724,'Policy Characteristics'!$C:$C,0))</f>
        <v>industry-ag-main.html#fuel-switching</v>
      </c>
      <c r="R724" s="191" t="str">
        <f>INDEX('Policy Characteristics'!L:L,MATCH(PolicyLevers!$C724,'Policy Characteristics'!$C:$C,0))</f>
        <v>industry-elec-and-hydrogen.html</v>
      </c>
      <c r="S724" s="207">
        <f>INDEX('Policy Characteristics'!M:M,MATCH(PolicyLevers!$C724,'Policy Characteristics'!$C:$C,0))</f>
        <v>0</v>
      </c>
      <c r="T724" s="186">
        <f>INDEX('Policy Characteristics'!N:N,MATCH(PolicyLevers!$C724,'Policy Characteristics'!$C:$C,0))</f>
        <v>0</v>
      </c>
      <c r="U724" s="183">
        <f>INDEX('Policy Characteristics'!O:O,MATCH(PolicyLevers!$C724,'Policy Characteristics'!$C:$C,0))</f>
        <v>0</v>
      </c>
    </row>
    <row r="725" spans="1:21" x14ac:dyDescent="0.25">
      <c r="A725" s="352" t="str">
        <f>INDEX('Policy Characteristics'!A:A,MATCH(PolicyLevers!$C725,'Policy Characteristics'!$C:$C,0))</f>
        <v>Industry</v>
      </c>
      <c r="B725" s="356" t="str">
        <f>INDEX('Policy Characteristics'!B:B,MATCH(PolicyLevers!$C725,'Policy Characteristics'!$C:$C,0))</f>
        <v>Electrification + Hydrogen</v>
      </c>
      <c r="C725" s="191" t="str">
        <f t="shared" si="36"/>
        <v>Fraction of Industrial Fuel Use Shifted to Other Fuels</v>
      </c>
      <c r="D725" s="193" t="s">
        <v>2107</v>
      </c>
      <c r="E725" s="186" t="s">
        <v>799</v>
      </c>
      <c r="F725" s="183" t="s">
        <v>2148</v>
      </c>
      <c r="G725" s="186" t="s">
        <v>2134</v>
      </c>
      <c r="H725" s="43">
        <v>1278</v>
      </c>
      <c r="I725" s="358" t="s">
        <v>310</v>
      </c>
      <c r="J725" s="191" t="str">
        <f>INDEX('Policy Characteristics'!D:D,MATCH(PolicyLevers!$C725,'Policy Characteristics'!$C:$C,0))</f>
        <v>Electrification + Hydrogen</v>
      </c>
      <c r="K725" s="191" t="str">
        <f>INDEX('Policy Characteristics'!E:E,MATCH(PolicyLevers!$C725,'Policy Characteristics'!$C:$C,0))</f>
        <v>indst fuel type shifting</v>
      </c>
      <c r="L725" s="192">
        <f>INDEX('Policy Characteristics'!F:F,MATCH(PolicyLevers!$C725,'Policy Characteristics'!$C:$C,0))</f>
        <v>0</v>
      </c>
      <c r="M725" s="192">
        <f>INDEX('Policy Characteristics'!G:G,MATCH(PolicyLevers!$C725,'Policy Characteristics'!$C:$C,0))</f>
        <v>1</v>
      </c>
      <c r="N725" s="253">
        <f>INDEX('Policy Characteristics'!H:H,MATCH(PolicyLevers!$C725,'Policy Characteristics'!$C:$C,0))</f>
        <v>0.01</v>
      </c>
      <c r="O725" s="191" t="str">
        <f>INDEX('Policy Characteristics'!I:I,MATCH(PolicyLevers!$C725,'Policy Characteristics'!$C:$C,0))</f>
        <v>% of fuel shifted</v>
      </c>
      <c r="P725" s="191" t="str">
        <f>INDEX('Policy Characteristics'!J:J,MATCH(PolicyLevers!$C725,'Policy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5" s="191" t="str">
        <f>INDEX('Policy Characteristics'!K:K,MATCH(PolicyLevers!$C725,'Policy Characteristics'!$C:$C,0))</f>
        <v>industry-ag-main.html#fuel-switching</v>
      </c>
      <c r="R725" s="191" t="str">
        <f>INDEX('Policy Characteristics'!L:L,MATCH(PolicyLevers!$C725,'Policy Characteristics'!$C:$C,0))</f>
        <v>industry-elec-and-hydrogen.html</v>
      </c>
      <c r="S725" s="207">
        <f>INDEX('Policy Characteristics'!M:M,MATCH(PolicyLevers!$C725,'Policy Characteristics'!$C:$C,0))</f>
        <v>0</v>
      </c>
      <c r="T725" s="186">
        <f>INDEX('Policy Characteristics'!N:N,MATCH(PolicyLevers!$C725,'Policy Characteristics'!$C:$C,0))</f>
        <v>0</v>
      </c>
      <c r="U725" s="183">
        <f>INDEX('Policy Characteristics'!O:O,MATCH(PolicyLevers!$C725,'Policy Characteristics'!$C:$C,0))</f>
        <v>0</v>
      </c>
    </row>
    <row r="726" spans="1:21" x14ac:dyDescent="0.25">
      <c r="A726" s="352" t="str">
        <f>INDEX('Policy Characteristics'!A:A,MATCH(PolicyLevers!$C726,'Policy Characteristics'!$C:$C,0))</f>
        <v>Industry</v>
      </c>
      <c r="B726" s="356" t="str">
        <f>INDEX('Policy Characteristics'!B:B,MATCH(PolicyLevers!$C726,'Policy Characteristics'!$C:$C,0))</f>
        <v>Electrification + Hydrogen</v>
      </c>
      <c r="C726" s="191" t="str">
        <f t="shared" si="36"/>
        <v>Fraction of Industrial Fuel Use Shifted to Other Fuels</v>
      </c>
      <c r="D726" s="193" t="s">
        <v>2107</v>
      </c>
      <c r="E726" s="186" t="s">
        <v>806</v>
      </c>
      <c r="F726" s="183" t="s">
        <v>2148</v>
      </c>
      <c r="G726" s="186" t="s">
        <v>2133</v>
      </c>
      <c r="H726" s="43">
        <v>1279</v>
      </c>
      <c r="I726" s="358" t="s">
        <v>332</v>
      </c>
      <c r="J726" s="191" t="str">
        <f>INDEX('Policy Characteristics'!D:D,MATCH(PolicyLevers!$C726,'Policy Characteristics'!$C:$C,0))</f>
        <v>Electrification + Hydrogen</v>
      </c>
      <c r="K726" s="191" t="str">
        <f>INDEX('Policy Characteristics'!E:E,MATCH(PolicyLevers!$C726,'Policy Characteristics'!$C:$C,0))</f>
        <v>indst fuel type shifting</v>
      </c>
      <c r="L726" s="192">
        <f>INDEX('Policy Characteristics'!F:F,MATCH(PolicyLevers!$C726,'Policy Characteristics'!$C:$C,0))</f>
        <v>0</v>
      </c>
      <c r="M726" s="192">
        <f>INDEX('Policy Characteristics'!G:G,MATCH(PolicyLevers!$C726,'Policy Characteristics'!$C:$C,0))</f>
        <v>1</v>
      </c>
      <c r="N726" s="253">
        <f>INDEX('Policy Characteristics'!H:H,MATCH(PolicyLevers!$C726,'Policy Characteristics'!$C:$C,0))</f>
        <v>0.01</v>
      </c>
      <c r="O726" s="191" t="str">
        <f>INDEX('Policy Characteristics'!I:I,MATCH(PolicyLevers!$C726,'Policy Characteristics'!$C:$C,0))</f>
        <v>% of fuel shifted</v>
      </c>
      <c r="P726" s="186" t="str">
        <f>INDEX('Policy Characteristics'!J:J,MATCH(PolicyLevers!$C726,'Policy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6" s="191" t="str">
        <f>INDEX('Policy Characteristics'!K:K,MATCH(PolicyLevers!$C726,'Policy Characteristics'!$C:$C,0))</f>
        <v>industry-ag-main.html#fuel-switching</v>
      </c>
      <c r="R726" s="191" t="str">
        <f>INDEX('Policy Characteristics'!L:L,MATCH(PolicyLevers!$C726,'Policy Characteristics'!$C:$C,0))</f>
        <v>industry-elec-and-hydrogen.html</v>
      </c>
      <c r="S726" s="207">
        <f>INDEX('Policy Characteristics'!M:M,MATCH(PolicyLevers!$C726,'Policy Characteristics'!$C:$C,0))</f>
        <v>0</v>
      </c>
      <c r="T726" s="186">
        <f>INDEX('Policy Characteristics'!N:N,MATCH(PolicyLevers!$C726,'Policy Characteristics'!$C:$C,0))</f>
        <v>0</v>
      </c>
      <c r="U726" s="183">
        <f>INDEX('Policy Characteristics'!O:O,MATCH(PolicyLevers!$C726,'Policy Characteristics'!$C:$C,0))</f>
        <v>0</v>
      </c>
    </row>
    <row r="727" spans="1:21" x14ac:dyDescent="0.25">
      <c r="A727" s="352" t="str">
        <f>INDEX('Policy Characteristics'!A:A,MATCH(PolicyLevers!$C727,'Policy Characteristics'!$C:$C,0))</f>
        <v>Industry</v>
      </c>
      <c r="B727" s="356" t="str">
        <f>INDEX('Policy Characteristics'!B:B,MATCH(PolicyLevers!$C727,'Policy Characteristics'!$C:$C,0))</f>
        <v>Electrification + Hydrogen</v>
      </c>
      <c r="C727" s="191" t="str">
        <f t="shared" si="36"/>
        <v>Fraction of Industrial Fuel Use Shifted to Other Fuels</v>
      </c>
      <c r="D727" s="193" t="s">
        <v>2107</v>
      </c>
      <c r="E727" s="186" t="s">
        <v>808</v>
      </c>
      <c r="F727" s="183" t="s">
        <v>2148</v>
      </c>
      <c r="G727" s="186" t="s">
        <v>2132</v>
      </c>
      <c r="H727" s="43">
        <v>1280</v>
      </c>
      <c r="I727" s="358" t="s">
        <v>332</v>
      </c>
      <c r="J727" s="191" t="str">
        <f>INDEX('Policy Characteristics'!D:D,MATCH(PolicyLevers!$C727,'Policy Characteristics'!$C:$C,0))</f>
        <v>Electrification + Hydrogen</v>
      </c>
      <c r="K727" s="191" t="str">
        <f>INDEX('Policy Characteristics'!E:E,MATCH(PolicyLevers!$C727,'Policy Characteristics'!$C:$C,0))</f>
        <v>indst fuel type shifting</v>
      </c>
      <c r="L727" s="192">
        <f>INDEX('Policy Characteristics'!F:F,MATCH(PolicyLevers!$C727,'Policy Characteristics'!$C:$C,0))</f>
        <v>0</v>
      </c>
      <c r="M727" s="192">
        <f>INDEX('Policy Characteristics'!G:G,MATCH(PolicyLevers!$C727,'Policy Characteristics'!$C:$C,0))</f>
        <v>1</v>
      </c>
      <c r="N727" s="253">
        <f>INDEX('Policy Characteristics'!H:H,MATCH(PolicyLevers!$C727,'Policy Characteristics'!$C:$C,0))</f>
        <v>0.01</v>
      </c>
      <c r="O727" s="191" t="str">
        <f>INDEX('Policy Characteristics'!I:I,MATCH(PolicyLevers!$C727,'Policy Characteristics'!$C:$C,0))</f>
        <v>% of fuel shifted</v>
      </c>
      <c r="P727" s="186" t="str">
        <f>INDEX('Policy Characteristics'!J:J,MATCH(PolicyLevers!$C727,'Policy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7" s="191" t="str">
        <f>INDEX('Policy Characteristics'!K:K,MATCH(PolicyLevers!$C727,'Policy Characteristics'!$C:$C,0))</f>
        <v>industry-ag-main.html#fuel-switching</v>
      </c>
      <c r="R727" s="191" t="str">
        <f>INDEX('Policy Characteristics'!L:L,MATCH(PolicyLevers!$C727,'Policy Characteristics'!$C:$C,0))</f>
        <v>industry-elec-and-hydrogen.html</v>
      </c>
      <c r="S727" s="207">
        <f>INDEX('Policy Characteristics'!M:M,MATCH(PolicyLevers!$C727,'Policy Characteristics'!$C:$C,0))</f>
        <v>0</v>
      </c>
      <c r="T727" s="186">
        <f>INDEX('Policy Characteristics'!N:N,MATCH(PolicyLevers!$C727,'Policy Characteristics'!$C:$C,0))</f>
        <v>0</v>
      </c>
      <c r="U727" s="183">
        <f>INDEX('Policy Characteristics'!O:O,MATCH(PolicyLevers!$C727,'Policy Characteristics'!$C:$C,0))</f>
        <v>0</v>
      </c>
    </row>
    <row r="728" spans="1:21" x14ac:dyDescent="0.25">
      <c r="A728" s="352" t="str">
        <f>INDEX('Policy Characteristics'!A:A,MATCH(PolicyLevers!$C728,'Policy Characteristics'!$C:$C,0))</f>
        <v>Industry</v>
      </c>
      <c r="B728" s="356" t="str">
        <f>INDEX('Policy Characteristics'!B:B,MATCH(PolicyLevers!$C728,'Policy Characteristics'!$C:$C,0))</f>
        <v>Electrification + Hydrogen</v>
      </c>
      <c r="C728" s="191" t="str">
        <f t="shared" si="36"/>
        <v>Fraction of Industrial Fuel Use Shifted to Other Fuels</v>
      </c>
      <c r="D728" s="193" t="s">
        <v>2107</v>
      </c>
      <c r="E728" s="186" t="s">
        <v>810</v>
      </c>
      <c r="F728" s="183" t="s">
        <v>2148</v>
      </c>
      <c r="G728" s="186" t="s">
        <v>2131</v>
      </c>
      <c r="H728" s="43">
        <v>1281</v>
      </c>
      <c r="I728" s="358" t="s">
        <v>332</v>
      </c>
      <c r="J728" s="191" t="str">
        <f>INDEX('Policy Characteristics'!D:D,MATCH(PolicyLevers!$C728,'Policy Characteristics'!$C:$C,0))</f>
        <v>Electrification + Hydrogen</v>
      </c>
      <c r="K728" s="191" t="str">
        <f>INDEX('Policy Characteristics'!E:E,MATCH(PolicyLevers!$C728,'Policy Characteristics'!$C:$C,0))</f>
        <v>indst fuel type shifting</v>
      </c>
      <c r="L728" s="192">
        <f>INDEX('Policy Characteristics'!F:F,MATCH(PolicyLevers!$C728,'Policy Characteristics'!$C:$C,0))</f>
        <v>0</v>
      </c>
      <c r="M728" s="192">
        <f>INDEX('Policy Characteristics'!G:G,MATCH(PolicyLevers!$C728,'Policy Characteristics'!$C:$C,0))</f>
        <v>1</v>
      </c>
      <c r="N728" s="253">
        <f>INDEX('Policy Characteristics'!H:H,MATCH(PolicyLevers!$C728,'Policy Characteristics'!$C:$C,0))</f>
        <v>0.01</v>
      </c>
      <c r="O728" s="191" t="str">
        <f>INDEX('Policy Characteristics'!I:I,MATCH(PolicyLevers!$C728,'Policy Characteristics'!$C:$C,0))</f>
        <v>% of fuel shifted</v>
      </c>
      <c r="P728" s="186" t="str">
        <f>INDEX('Policy Characteristics'!J:J,MATCH(PolicyLevers!$C728,'Policy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8" s="191" t="str">
        <f>INDEX('Policy Characteristics'!K:K,MATCH(PolicyLevers!$C728,'Policy Characteristics'!$C:$C,0))</f>
        <v>industry-ag-main.html#fuel-switching</v>
      </c>
      <c r="R728" s="191" t="str">
        <f>INDEX('Policy Characteristics'!L:L,MATCH(PolicyLevers!$C728,'Policy Characteristics'!$C:$C,0))</f>
        <v>industry-elec-and-hydrogen.html</v>
      </c>
      <c r="S728" s="207">
        <f>INDEX('Policy Characteristics'!M:M,MATCH(PolicyLevers!$C728,'Policy Characteristics'!$C:$C,0))</f>
        <v>0</v>
      </c>
      <c r="T728" s="186">
        <f>INDEX('Policy Characteristics'!N:N,MATCH(PolicyLevers!$C728,'Policy Characteristics'!$C:$C,0))</f>
        <v>0</v>
      </c>
      <c r="U728" s="183">
        <f>INDEX('Policy Characteristics'!O:O,MATCH(PolicyLevers!$C728,'Policy Characteristics'!$C:$C,0))</f>
        <v>0</v>
      </c>
    </row>
    <row r="729" spans="1:21" x14ac:dyDescent="0.25">
      <c r="A729" s="352" t="str">
        <f>INDEX('Policy Characteristics'!A:A,MATCH(PolicyLevers!$C729,'Policy Characteristics'!$C:$C,0))</f>
        <v>Industry</v>
      </c>
      <c r="B729" s="356" t="str">
        <f>INDEX('Policy Characteristics'!B:B,MATCH(PolicyLevers!$C729,'Policy Characteristics'!$C:$C,0))</f>
        <v>Electrification + Hydrogen</v>
      </c>
      <c r="C729" s="191" t="str">
        <f t="shared" si="36"/>
        <v>Fraction of Industrial Fuel Use Shifted to Other Fuels</v>
      </c>
      <c r="D729" s="193" t="s">
        <v>2107</v>
      </c>
      <c r="E729" s="186" t="s">
        <v>812</v>
      </c>
      <c r="F729" s="183" t="s">
        <v>2148</v>
      </c>
      <c r="G729" s="186" t="s">
        <v>2130</v>
      </c>
      <c r="H729" s="43">
        <v>1282</v>
      </c>
      <c r="I729" s="358" t="s">
        <v>332</v>
      </c>
      <c r="J729" s="191" t="str">
        <f>INDEX('Policy Characteristics'!D:D,MATCH(PolicyLevers!$C729,'Policy Characteristics'!$C:$C,0))</f>
        <v>Electrification + Hydrogen</v>
      </c>
      <c r="K729" s="191" t="str">
        <f>INDEX('Policy Characteristics'!E:E,MATCH(PolicyLevers!$C729,'Policy Characteristics'!$C:$C,0))</f>
        <v>indst fuel type shifting</v>
      </c>
      <c r="L729" s="192">
        <f>INDEX('Policy Characteristics'!F:F,MATCH(PolicyLevers!$C729,'Policy Characteristics'!$C:$C,0))</f>
        <v>0</v>
      </c>
      <c r="M729" s="192">
        <f>INDEX('Policy Characteristics'!G:G,MATCH(PolicyLevers!$C729,'Policy Characteristics'!$C:$C,0))</f>
        <v>1</v>
      </c>
      <c r="N729" s="253">
        <f>INDEX('Policy Characteristics'!H:H,MATCH(PolicyLevers!$C729,'Policy Characteristics'!$C:$C,0))</f>
        <v>0.01</v>
      </c>
      <c r="O729" s="191" t="str">
        <f>INDEX('Policy Characteristics'!I:I,MATCH(PolicyLevers!$C729,'Policy Characteristics'!$C:$C,0))</f>
        <v>% of fuel shifted</v>
      </c>
      <c r="P729" s="186" t="str">
        <f>INDEX('Policy Characteristics'!J:J,MATCH(PolicyLevers!$C729,'Policy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9" s="191" t="str">
        <f>INDEX('Policy Characteristics'!K:K,MATCH(PolicyLevers!$C729,'Policy Characteristics'!$C:$C,0))</f>
        <v>industry-ag-main.html#fuel-switching</v>
      </c>
      <c r="R729" s="191" t="str">
        <f>INDEX('Policy Characteristics'!L:L,MATCH(PolicyLevers!$C729,'Policy Characteristics'!$C:$C,0))</f>
        <v>industry-elec-and-hydrogen.html</v>
      </c>
      <c r="S729" s="207">
        <f>INDEX('Policy Characteristics'!M:M,MATCH(PolicyLevers!$C729,'Policy Characteristics'!$C:$C,0))</f>
        <v>0</v>
      </c>
      <c r="T729" s="186">
        <f>INDEX('Policy Characteristics'!N:N,MATCH(PolicyLevers!$C729,'Policy Characteristics'!$C:$C,0))</f>
        <v>0</v>
      </c>
      <c r="U729" s="183">
        <f>INDEX('Policy Characteristics'!O:O,MATCH(PolicyLevers!$C729,'Policy Characteristics'!$C:$C,0))</f>
        <v>0</v>
      </c>
    </row>
    <row r="730" spans="1:21" x14ac:dyDescent="0.25">
      <c r="A730" s="352" t="str">
        <f>INDEX('Policy Characteristics'!A:A,MATCH(PolicyLevers!$C730,'Policy Characteristics'!$C:$C,0))</f>
        <v>Industry</v>
      </c>
      <c r="B730" s="356" t="str">
        <f>INDEX('Policy Characteristics'!B:B,MATCH(PolicyLevers!$C730,'Policy Characteristics'!$C:$C,0))</f>
        <v>Electrification + Hydrogen</v>
      </c>
      <c r="C730" s="191" t="str">
        <f t="shared" si="36"/>
        <v>Fraction of Industrial Fuel Use Shifted to Other Fuels</v>
      </c>
      <c r="D730" s="193" t="s">
        <v>2107</v>
      </c>
      <c r="E730" s="186" t="s">
        <v>814</v>
      </c>
      <c r="F730" s="183" t="s">
        <v>2148</v>
      </c>
      <c r="G730" s="186" t="s">
        <v>2129</v>
      </c>
      <c r="H730" s="43">
        <v>1283</v>
      </c>
      <c r="I730" s="358" t="s">
        <v>332</v>
      </c>
      <c r="J730" s="191" t="str">
        <f>INDEX('Policy Characteristics'!D:D,MATCH(PolicyLevers!$C730,'Policy Characteristics'!$C:$C,0))</f>
        <v>Electrification + Hydrogen</v>
      </c>
      <c r="K730" s="191" t="str">
        <f>INDEX('Policy Characteristics'!E:E,MATCH(PolicyLevers!$C730,'Policy Characteristics'!$C:$C,0))</f>
        <v>indst fuel type shifting</v>
      </c>
      <c r="L730" s="192">
        <f>INDEX('Policy Characteristics'!F:F,MATCH(PolicyLevers!$C730,'Policy Characteristics'!$C:$C,0))</f>
        <v>0</v>
      </c>
      <c r="M730" s="192">
        <f>INDEX('Policy Characteristics'!G:G,MATCH(PolicyLevers!$C730,'Policy Characteristics'!$C:$C,0))</f>
        <v>1</v>
      </c>
      <c r="N730" s="253">
        <f>INDEX('Policy Characteristics'!H:H,MATCH(PolicyLevers!$C730,'Policy Characteristics'!$C:$C,0))</f>
        <v>0.01</v>
      </c>
      <c r="O730" s="191" t="str">
        <f>INDEX('Policy Characteristics'!I:I,MATCH(PolicyLevers!$C730,'Policy Characteristics'!$C:$C,0))</f>
        <v>% of fuel shifted</v>
      </c>
      <c r="P730" s="186" t="str">
        <f>INDEX('Policy Characteristics'!J:J,MATCH(PolicyLevers!$C730,'Policy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0" s="191" t="str">
        <f>INDEX('Policy Characteristics'!K:K,MATCH(PolicyLevers!$C730,'Policy Characteristics'!$C:$C,0))</f>
        <v>industry-ag-main.html#fuel-switching</v>
      </c>
      <c r="R730" s="191" t="str">
        <f>INDEX('Policy Characteristics'!L:L,MATCH(PolicyLevers!$C730,'Policy Characteristics'!$C:$C,0))</f>
        <v>industry-elec-and-hydrogen.html</v>
      </c>
      <c r="S730" s="207">
        <f>INDEX('Policy Characteristics'!M:M,MATCH(PolicyLevers!$C730,'Policy Characteristics'!$C:$C,0))</f>
        <v>0</v>
      </c>
      <c r="T730" s="186">
        <f>INDEX('Policy Characteristics'!N:N,MATCH(PolicyLevers!$C730,'Policy Characteristics'!$C:$C,0))</f>
        <v>0</v>
      </c>
      <c r="U730" s="183">
        <f>INDEX('Policy Characteristics'!O:O,MATCH(PolicyLevers!$C730,'Policy Characteristics'!$C:$C,0))</f>
        <v>0</v>
      </c>
    </row>
    <row r="731" spans="1:21" x14ac:dyDescent="0.25">
      <c r="A731" s="352" t="str">
        <f>INDEX('Policy Characteristics'!A:A,MATCH(PolicyLevers!$C731,'Policy Characteristics'!$C:$C,0))</f>
        <v>Industry</v>
      </c>
      <c r="B731" s="356" t="str">
        <f>INDEX('Policy Characteristics'!B:B,MATCH(PolicyLevers!$C731,'Policy Characteristics'!$C:$C,0))</f>
        <v>Electrification + Hydrogen</v>
      </c>
      <c r="C731" s="191" t="str">
        <f t="shared" si="36"/>
        <v>Fraction of Industrial Fuel Use Shifted to Other Fuels</v>
      </c>
      <c r="D731" s="193" t="s">
        <v>2107</v>
      </c>
      <c r="E731" s="186" t="s">
        <v>816</v>
      </c>
      <c r="F731" s="183" t="s">
        <v>2148</v>
      </c>
      <c r="G731" s="186" t="s">
        <v>2128</v>
      </c>
      <c r="H731" s="43">
        <v>1284</v>
      </c>
      <c r="I731" s="358" t="s">
        <v>332</v>
      </c>
      <c r="J731" s="191" t="str">
        <f>INDEX('Policy Characteristics'!D:D,MATCH(PolicyLevers!$C731,'Policy Characteristics'!$C:$C,0))</f>
        <v>Electrification + Hydrogen</v>
      </c>
      <c r="K731" s="191" t="str">
        <f>INDEX('Policy Characteristics'!E:E,MATCH(PolicyLevers!$C731,'Policy Characteristics'!$C:$C,0))</f>
        <v>indst fuel type shifting</v>
      </c>
      <c r="L731" s="192">
        <f>INDEX('Policy Characteristics'!F:F,MATCH(PolicyLevers!$C731,'Policy Characteristics'!$C:$C,0))</f>
        <v>0</v>
      </c>
      <c r="M731" s="192">
        <f>INDEX('Policy Characteristics'!G:G,MATCH(PolicyLevers!$C731,'Policy Characteristics'!$C:$C,0))</f>
        <v>1</v>
      </c>
      <c r="N731" s="253">
        <f>INDEX('Policy Characteristics'!H:H,MATCH(PolicyLevers!$C731,'Policy Characteristics'!$C:$C,0))</f>
        <v>0.01</v>
      </c>
      <c r="O731" s="191" t="str">
        <f>INDEX('Policy Characteristics'!I:I,MATCH(PolicyLevers!$C731,'Policy Characteristics'!$C:$C,0))</f>
        <v>% of fuel shifted</v>
      </c>
      <c r="P731" s="186" t="str">
        <f>INDEX('Policy Characteristics'!J:J,MATCH(PolicyLevers!$C731,'Policy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1" s="191" t="str">
        <f>INDEX('Policy Characteristics'!K:K,MATCH(PolicyLevers!$C731,'Policy Characteristics'!$C:$C,0))</f>
        <v>industry-ag-main.html#fuel-switching</v>
      </c>
      <c r="R731" s="191" t="str">
        <f>INDEX('Policy Characteristics'!L:L,MATCH(PolicyLevers!$C731,'Policy Characteristics'!$C:$C,0))</f>
        <v>industry-elec-and-hydrogen.html</v>
      </c>
      <c r="S731" s="207">
        <f>INDEX('Policy Characteristics'!M:M,MATCH(PolicyLevers!$C731,'Policy Characteristics'!$C:$C,0))</f>
        <v>0</v>
      </c>
      <c r="T731" s="186">
        <f>INDEX('Policy Characteristics'!N:N,MATCH(PolicyLevers!$C731,'Policy Characteristics'!$C:$C,0))</f>
        <v>0</v>
      </c>
      <c r="U731" s="183">
        <f>INDEX('Policy Characteristics'!O:O,MATCH(PolicyLevers!$C731,'Policy Characteristics'!$C:$C,0))</f>
        <v>0</v>
      </c>
    </row>
    <row r="732" spans="1:21" x14ac:dyDescent="0.25">
      <c r="A732" s="352" t="str">
        <f>INDEX('Policy Characteristics'!A:A,MATCH(PolicyLevers!$C732,'Policy Characteristics'!$C:$C,0))</f>
        <v>Industry</v>
      </c>
      <c r="B732" s="356" t="str">
        <f>INDEX('Policy Characteristics'!B:B,MATCH(PolicyLevers!$C732,'Policy Characteristics'!$C:$C,0))</f>
        <v>Electrification + Hydrogen</v>
      </c>
      <c r="C732" s="191" t="str">
        <f t="shared" si="36"/>
        <v>Fraction of Industrial Fuel Use Shifted to Other Fuels</v>
      </c>
      <c r="D732" s="193" t="s">
        <v>2107</v>
      </c>
      <c r="E732" s="186" t="s">
        <v>818</v>
      </c>
      <c r="F732" s="183" t="s">
        <v>2148</v>
      </c>
      <c r="G732" s="186" t="s">
        <v>2127</v>
      </c>
      <c r="H732" s="43">
        <v>1285</v>
      </c>
      <c r="I732" s="358" t="s">
        <v>332</v>
      </c>
      <c r="J732" s="191" t="str">
        <f>INDEX('Policy Characteristics'!D:D,MATCH(PolicyLevers!$C732,'Policy Characteristics'!$C:$C,0))</f>
        <v>Electrification + Hydrogen</v>
      </c>
      <c r="K732" s="191" t="str">
        <f>INDEX('Policy Characteristics'!E:E,MATCH(PolicyLevers!$C732,'Policy Characteristics'!$C:$C,0))</f>
        <v>indst fuel type shifting</v>
      </c>
      <c r="L732" s="192">
        <f>INDEX('Policy Characteristics'!F:F,MATCH(PolicyLevers!$C732,'Policy Characteristics'!$C:$C,0))</f>
        <v>0</v>
      </c>
      <c r="M732" s="192">
        <f>INDEX('Policy Characteristics'!G:G,MATCH(PolicyLevers!$C732,'Policy Characteristics'!$C:$C,0))</f>
        <v>1</v>
      </c>
      <c r="N732" s="253">
        <f>INDEX('Policy Characteristics'!H:H,MATCH(PolicyLevers!$C732,'Policy Characteristics'!$C:$C,0))</f>
        <v>0.01</v>
      </c>
      <c r="O732" s="191" t="str">
        <f>INDEX('Policy Characteristics'!I:I,MATCH(PolicyLevers!$C732,'Policy Characteristics'!$C:$C,0))</f>
        <v>% of fuel shifted</v>
      </c>
      <c r="P732" s="186" t="str">
        <f>INDEX('Policy Characteristics'!J:J,MATCH(PolicyLevers!$C732,'Policy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2" s="191" t="str">
        <f>INDEX('Policy Characteristics'!K:K,MATCH(PolicyLevers!$C732,'Policy Characteristics'!$C:$C,0))</f>
        <v>industry-ag-main.html#fuel-switching</v>
      </c>
      <c r="R732" s="191" t="str">
        <f>INDEX('Policy Characteristics'!L:L,MATCH(PolicyLevers!$C732,'Policy Characteristics'!$C:$C,0))</f>
        <v>industry-elec-and-hydrogen.html</v>
      </c>
      <c r="S732" s="207">
        <f>INDEX('Policy Characteristics'!M:M,MATCH(PolicyLevers!$C732,'Policy Characteristics'!$C:$C,0))</f>
        <v>0</v>
      </c>
      <c r="T732" s="186">
        <f>INDEX('Policy Characteristics'!N:N,MATCH(PolicyLevers!$C732,'Policy Characteristics'!$C:$C,0))</f>
        <v>0</v>
      </c>
      <c r="U732" s="183">
        <f>INDEX('Policy Characteristics'!O:O,MATCH(PolicyLevers!$C732,'Policy Characteristics'!$C:$C,0))</f>
        <v>0</v>
      </c>
    </row>
    <row r="733" spans="1:21" x14ac:dyDescent="0.25">
      <c r="A733" s="352" t="str">
        <f>INDEX('Policy Characteristics'!A:A,MATCH(PolicyLevers!$C733,'Policy Characteristics'!$C:$C,0))</f>
        <v>Industry</v>
      </c>
      <c r="B733" s="356" t="str">
        <f>INDEX('Policy Characteristics'!B:B,MATCH(PolicyLevers!$C733,'Policy Characteristics'!$C:$C,0))</f>
        <v>Electrification + Hydrogen</v>
      </c>
      <c r="C733" s="191" t="str">
        <f t="shared" si="36"/>
        <v>Fraction of Industrial Fuel Use Shifted to Other Fuels</v>
      </c>
      <c r="D733" s="193" t="s">
        <v>2107</v>
      </c>
      <c r="E733" s="186" t="s">
        <v>820</v>
      </c>
      <c r="F733" s="183" t="s">
        <v>2148</v>
      </c>
      <c r="G733" s="186" t="s">
        <v>2126</v>
      </c>
      <c r="H733" s="43">
        <v>1286</v>
      </c>
      <c r="I733" s="358" t="s">
        <v>332</v>
      </c>
      <c r="J733" s="191" t="str">
        <f>INDEX('Policy Characteristics'!D:D,MATCH(PolicyLevers!$C733,'Policy Characteristics'!$C:$C,0))</f>
        <v>Electrification + Hydrogen</v>
      </c>
      <c r="K733" s="191" t="str">
        <f>INDEX('Policy Characteristics'!E:E,MATCH(PolicyLevers!$C733,'Policy Characteristics'!$C:$C,0))</f>
        <v>indst fuel type shifting</v>
      </c>
      <c r="L733" s="192">
        <f>INDEX('Policy Characteristics'!F:F,MATCH(PolicyLevers!$C733,'Policy Characteristics'!$C:$C,0))</f>
        <v>0</v>
      </c>
      <c r="M733" s="192">
        <f>INDEX('Policy Characteristics'!G:G,MATCH(PolicyLevers!$C733,'Policy Characteristics'!$C:$C,0))</f>
        <v>1</v>
      </c>
      <c r="N733" s="253">
        <f>INDEX('Policy Characteristics'!H:H,MATCH(PolicyLevers!$C733,'Policy Characteristics'!$C:$C,0))</f>
        <v>0.01</v>
      </c>
      <c r="O733" s="191" t="str">
        <f>INDEX('Policy Characteristics'!I:I,MATCH(PolicyLevers!$C733,'Policy Characteristics'!$C:$C,0))</f>
        <v>% of fuel shifted</v>
      </c>
      <c r="P733" s="186" t="str">
        <f>INDEX('Policy Characteristics'!J:J,MATCH(PolicyLevers!$C733,'Policy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3" s="191" t="str">
        <f>INDEX('Policy Characteristics'!K:K,MATCH(PolicyLevers!$C733,'Policy Characteristics'!$C:$C,0))</f>
        <v>industry-ag-main.html#fuel-switching</v>
      </c>
      <c r="R733" s="191" t="str">
        <f>INDEX('Policy Characteristics'!L:L,MATCH(PolicyLevers!$C733,'Policy Characteristics'!$C:$C,0))</f>
        <v>industry-elec-and-hydrogen.html</v>
      </c>
      <c r="S733" s="207">
        <f>INDEX('Policy Characteristics'!M:M,MATCH(PolicyLevers!$C733,'Policy Characteristics'!$C:$C,0))</f>
        <v>0</v>
      </c>
      <c r="T733" s="186">
        <f>INDEX('Policy Characteristics'!N:N,MATCH(PolicyLevers!$C733,'Policy Characteristics'!$C:$C,0))</f>
        <v>0</v>
      </c>
      <c r="U733" s="183">
        <f>INDEX('Policy Characteristics'!O:O,MATCH(PolicyLevers!$C733,'Policy Characteristics'!$C:$C,0))</f>
        <v>0</v>
      </c>
    </row>
    <row r="734" spans="1:21" x14ac:dyDescent="0.25">
      <c r="A734" s="352" t="str">
        <f>INDEX('Policy Characteristics'!A:A,MATCH(PolicyLevers!$C734,'Policy Characteristics'!$C:$C,0))</f>
        <v>Industry</v>
      </c>
      <c r="B734" s="356" t="str">
        <f>INDEX('Policy Characteristics'!B:B,MATCH(PolicyLevers!$C734,'Policy Characteristics'!$C:$C,0))</f>
        <v>Electrification + Hydrogen</v>
      </c>
      <c r="C734" s="191" t="str">
        <f t="shared" si="36"/>
        <v>Fraction of Industrial Fuel Use Shifted to Other Fuels</v>
      </c>
      <c r="D734" s="193" t="s">
        <v>2107</v>
      </c>
      <c r="E734" s="186" t="s">
        <v>822</v>
      </c>
      <c r="F734" s="183" t="s">
        <v>2148</v>
      </c>
      <c r="G734" s="186" t="s">
        <v>2124</v>
      </c>
      <c r="H734" s="43">
        <v>1287</v>
      </c>
      <c r="I734" s="358" t="s">
        <v>310</v>
      </c>
      <c r="J734" s="191" t="str">
        <f>INDEX('Policy Characteristics'!D:D,MATCH(PolicyLevers!$C734,'Policy Characteristics'!$C:$C,0))</f>
        <v>Electrification + Hydrogen</v>
      </c>
      <c r="K734" s="191" t="str">
        <f>INDEX('Policy Characteristics'!E:E,MATCH(PolicyLevers!$C734,'Policy Characteristics'!$C:$C,0))</f>
        <v>indst fuel type shifting</v>
      </c>
      <c r="L734" s="192">
        <f>INDEX('Policy Characteristics'!F:F,MATCH(PolicyLevers!$C734,'Policy Characteristics'!$C:$C,0))</f>
        <v>0</v>
      </c>
      <c r="M734" s="192">
        <f>INDEX('Policy Characteristics'!G:G,MATCH(PolicyLevers!$C734,'Policy Characteristics'!$C:$C,0))</f>
        <v>1</v>
      </c>
      <c r="N734" s="253">
        <f>INDEX('Policy Characteristics'!H:H,MATCH(PolicyLevers!$C734,'Policy Characteristics'!$C:$C,0))</f>
        <v>0.01</v>
      </c>
      <c r="O734" s="191" t="str">
        <f>INDEX('Policy Characteristics'!I:I,MATCH(PolicyLevers!$C734,'Policy Characteristics'!$C:$C,0))</f>
        <v>% of fuel shifted</v>
      </c>
      <c r="P734" s="191" t="str">
        <f>INDEX('Policy Characteristics'!J:J,MATCH(PolicyLevers!$C734,'Policy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4" s="191" t="str">
        <f>INDEX('Policy Characteristics'!K:K,MATCH(PolicyLevers!$C734,'Policy Characteristics'!$C:$C,0))</f>
        <v>industry-ag-main.html#fuel-switching</v>
      </c>
      <c r="R734" s="191" t="str">
        <f>INDEX('Policy Characteristics'!L:L,MATCH(PolicyLevers!$C734,'Policy Characteristics'!$C:$C,0))</f>
        <v>industry-elec-and-hydrogen.html</v>
      </c>
      <c r="S734" s="207">
        <f>INDEX('Policy Characteristics'!M:M,MATCH(PolicyLevers!$C734,'Policy Characteristics'!$C:$C,0))</f>
        <v>0</v>
      </c>
      <c r="T734" s="186">
        <f>INDEX('Policy Characteristics'!N:N,MATCH(PolicyLevers!$C734,'Policy Characteristics'!$C:$C,0))</f>
        <v>0</v>
      </c>
      <c r="U734" s="183">
        <f>INDEX('Policy Characteristics'!O:O,MATCH(PolicyLevers!$C734,'Policy Characteristics'!$C:$C,0))</f>
        <v>0</v>
      </c>
    </row>
    <row r="735" spans="1:21" x14ac:dyDescent="0.25">
      <c r="A735" s="352" t="str">
        <f>INDEX('Policy Characteristics'!A:A,MATCH(PolicyLevers!$C735,'Policy Characteristics'!$C:$C,0))</f>
        <v>Industry</v>
      </c>
      <c r="B735" s="356" t="str">
        <f>INDEX('Policy Characteristics'!B:B,MATCH(PolicyLevers!$C735,'Policy Characteristics'!$C:$C,0))</f>
        <v>Electrification + Hydrogen</v>
      </c>
      <c r="C735" s="191" t="str">
        <f t="shared" si="36"/>
        <v>Fraction of Industrial Fuel Use Shifted to Other Fuels</v>
      </c>
      <c r="D735" s="193" t="s">
        <v>2105</v>
      </c>
      <c r="E735" s="186" t="s">
        <v>799</v>
      </c>
      <c r="F735" s="183" t="s">
        <v>2147</v>
      </c>
      <c r="G735" s="186" t="s">
        <v>2134</v>
      </c>
      <c r="H735" s="43">
        <v>1288</v>
      </c>
      <c r="I735" s="358" t="s">
        <v>310</v>
      </c>
      <c r="J735" s="191" t="str">
        <f>INDEX('Policy Characteristics'!D:D,MATCH(PolicyLevers!$C735,'Policy Characteristics'!$C:$C,0))</f>
        <v>Electrification + Hydrogen</v>
      </c>
      <c r="K735" s="191" t="str">
        <f>INDEX('Policy Characteristics'!E:E,MATCH(PolicyLevers!$C735,'Policy Characteristics'!$C:$C,0))</f>
        <v>indst fuel type shifting</v>
      </c>
      <c r="L735" s="192">
        <f>INDEX('Policy Characteristics'!F:F,MATCH(PolicyLevers!$C735,'Policy Characteristics'!$C:$C,0))</f>
        <v>0</v>
      </c>
      <c r="M735" s="192">
        <f>INDEX('Policy Characteristics'!G:G,MATCH(PolicyLevers!$C735,'Policy Characteristics'!$C:$C,0))</f>
        <v>1</v>
      </c>
      <c r="N735" s="253">
        <f>INDEX('Policy Characteristics'!H:H,MATCH(PolicyLevers!$C735,'Policy Characteristics'!$C:$C,0))</f>
        <v>0.01</v>
      </c>
      <c r="O735" s="191" t="str">
        <f>INDEX('Policy Characteristics'!I:I,MATCH(PolicyLevers!$C735,'Policy Characteristics'!$C:$C,0))</f>
        <v>% of fuel shifted</v>
      </c>
      <c r="P735" s="191" t="str">
        <f>INDEX('Policy Characteristics'!J:J,MATCH(PolicyLevers!$C735,'Policy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5" s="191" t="str">
        <f>INDEX('Policy Characteristics'!K:K,MATCH(PolicyLevers!$C735,'Policy Characteristics'!$C:$C,0))</f>
        <v>industry-ag-main.html#fuel-switching</v>
      </c>
      <c r="R735" s="191" t="str">
        <f>INDEX('Policy Characteristics'!L:L,MATCH(PolicyLevers!$C735,'Policy Characteristics'!$C:$C,0))</f>
        <v>industry-elec-and-hydrogen.html</v>
      </c>
      <c r="S735" s="207">
        <f>INDEX('Policy Characteristics'!M:M,MATCH(PolicyLevers!$C735,'Policy Characteristics'!$C:$C,0))</f>
        <v>0</v>
      </c>
      <c r="T735" s="186">
        <f>INDEX('Policy Characteristics'!N:N,MATCH(PolicyLevers!$C735,'Policy Characteristics'!$C:$C,0))</f>
        <v>0</v>
      </c>
      <c r="U735" s="183">
        <f>INDEX('Policy Characteristics'!O:O,MATCH(PolicyLevers!$C735,'Policy Characteristics'!$C:$C,0))</f>
        <v>0</v>
      </c>
    </row>
    <row r="736" spans="1:21" x14ac:dyDescent="0.25">
      <c r="A736" s="352" t="str">
        <f>INDEX('Policy Characteristics'!A:A,MATCH(PolicyLevers!$C736,'Policy Characteristics'!$C:$C,0))</f>
        <v>Industry</v>
      </c>
      <c r="B736" s="356" t="str">
        <f>INDEX('Policy Characteristics'!B:B,MATCH(PolicyLevers!$C736,'Policy Characteristics'!$C:$C,0))</f>
        <v>Electrification + Hydrogen</v>
      </c>
      <c r="C736" s="191" t="str">
        <f t="shared" ref="C736:C799" si="37">C$655</f>
        <v>Fraction of Industrial Fuel Use Shifted to Other Fuels</v>
      </c>
      <c r="D736" s="193" t="s">
        <v>2105</v>
      </c>
      <c r="E736" s="186" t="s">
        <v>806</v>
      </c>
      <c r="F736" s="183" t="s">
        <v>2147</v>
      </c>
      <c r="G736" s="186" t="s">
        <v>2133</v>
      </c>
      <c r="H736" s="43">
        <v>1289</v>
      </c>
      <c r="I736" s="358" t="s">
        <v>332</v>
      </c>
      <c r="J736" s="191" t="str">
        <f>INDEX('Policy Characteristics'!D:D,MATCH(PolicyLevers!$C736,'Policy Characteristics'!$C:$C,0))</f>
        <v>Electrification + Hydrogen</v>
      </c>
      <c r="K736" s="191" t="str">
        <f>INDEX('Policy Characteristics'!E:E,MATCH(PolicyLevers!$C736,'Policy Characteristics'!$C:$C,0))</f>
        <v>indst fuel type shifting</v>
      </c>
      <c r="L736" s="192">
        <f>INDEX('Policy Characteristics'!F:F,MATCH(PolicyLevers!$C736,'Policy Characteristics'!$C:$C,0))</f>
        <v>0</v>
      </c>
      <c r="M736" s="192">
        <f>INDEX('Policy Characteristics'!G:G,MATCH(PolicyLevers!$C736,'Policy Characteristics'!$C:$C,0))</f>
        <v>1</v>
      </c>
      <c r="N736" s="253">
        <f>INDEX('Policy Characteristics'!H:H,MATCH(PolicyLevers!$C736,'Policy Characteristics'!$C:$C,0))</f>
        <v>0.01</v>
      </c>
      <c r="O736" s="191" t="str">
        <f>INDEX('Policy Characteristics'!I:I,MATCH(PolicyLevers!$C736,'Policy Characteristics'!$C:$C,0))</f>
        <v>% of fuel shifted</v>
      </c>
      <c r="P736" s="186" t="str">
        <f>INDEX('Policy Characteristics'!J:J,MATCH(PolicyLevers!$C736,'Policy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6" s="191" t="str">
        <f>INDEX('Policy Characteristics'!K:K,MATCH(PolicyLevers!$C736,'Policy Characteristics'!$C:$C,0))</f>
        <v>industry-ag-main.html#fuel-switching</v>
      </c>
      <c r="R736" s="191" t="str">
        <f>INDEX('Policy Characteristics'!L:L,MATCH(PolicyLevers!$C736,'Policy Characteristics'!$C:$C,0))</f>
        <v>industry-elec-and-hydrogen.html</v>
      </c>
      <c r="S736" s="207">
        <f>INDEX('Policy Characteristics'!M:M,MATCH(PolicyLevers!$C736,'Policy Characteristics'!$C:$C,0))</f>
        <v>0</v>
      </c>
      <c r="T736" s="186">
        <f>INDEX('Policy Characteristics'!N:N,MATCH(PolicyLevers!$C736,'Policy Characteristics'!$C:$C,0))</f>
        <v>0</v>
      </c>
      <c r="U736" s="183">
        <f>INDEX('Policy Characteristics'!O:O,MATCH(PolicyLevers!$C736,'Policy Characteristics'!$C:$C,0))</f>
        <v>0</v>
      </c>
    </row>
    <row r="737" spans="1:21" x14ac:dyDescent="0.25">
      <c r="A737" s="352" t="str">
        <f>INDEX('Policy Characteristics'!A:A,MATCH(PolicyLevers!$C737,'Policy Characteristics'!$C:$C,0))</f>
        <v>Industry</v>
      </c>
      <c r="B737" s="356" t="str">
        <f>INDEX('Policy Characteristics'!B:B,MATCH(PolicyLevers!$C737,'Policy Characteristics'!$C:$C,0))</f>
        <v>Electrification + Hydrogen</v>
      </c>
      <c r="C737" s="191" t="str">
        <f t="shared" si="37"/>
        <v>Fraction of Industrial Fuel Use Shifted to Other Fuels</v>
      </c>
      <c r="D737" s="193" t="s">
        <v>2105</v>
      </c>
      <c r="E737" s="186" t="s">
        <v>808</v>
      </c>
      <c r="F737" s="183" t="s">
        <v>2147</v>
      </c>
      <c r="G737" s="186" t="s">
        <v>2132</v>
      </c>
      <c r="H737" s="43">
        <v>1290</v>
      </c>
      <c r="I737" s="358" t="s">
        <v>332</v>
      </c>
      <c r="J737" s="191" t="str">
        <f>INDEX('Policy Characteristics'!D:D,MATCH(PolicyLevers!$C737,'Policy Characteristics'!$C:$C,0))</f>
        <v>Electrification + Hydrogen</v>
      </c>
      <c r="K737" s="191" t="str">
        <f>INDEX('Policy Characteristics'!E:E,MATCH(PolicyLevers!$C737,'Policy Characteristics'!$C:$C,0))</f>
        <v>indst fuel type shifting</v>
      </c>
      <c r="L737" s="192">
        <f>INDEX('Policy Characteristics'!F:F,MATCH(PolicyLevers!$C737,'Policy Characteristics'!$C:$C,0))</f>
        <v>0</v>
      </c>
      <c r="M737" s="192">
        <f>INDEX('Policy Characteristics'!G:G,MATCH(PolicyLevers!$C737,'Policy Characteristics'!$C:$C,0))</f>
        <v>1</v>
      </c>
      <c r="N737" s="253">
        <f>INDEX('Policy Characteristics'!H:H,MATCH(PolicyLevers!$C737,'Policy Characteristics'!$C:$C,0))</f>
        <v>0.01</v>
      </c>
      <c r="O737" s="191" t="str">
        <f>INDEX('Policy Characteristics'!I:I,MATCH(PolicyLevers!$C737,'Policy Characteristics'!$C:$C,0))</f>
        <v>% of fuel shifted</v>
      </c>
      <c r="P737" s="186" t="str">
        <f>INDEX('Policy Characteristics'!J:J,MATCH(PolicyLevers!$C737,'Policy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7" s="191" t="str">
        <f>INDEX('Policy Characteristics'!K:K,MATCH(PolicyLevers!$C737,'Policy Characteristics'!$C:$C,0))</f>
        <v>industry-ag-main.html#fuel-switching</v>
      </c>
      <c r="R737" s="191" t="str">
        <f>INDEX('Policy Characteristics'!L:L,MATCH(PolicyLevers!$C737,'Policy Characteristics'!$C:$C,0))</f>
        <v>industry-elec-and-hydrogen.html</v>
      </c>
      <c r="S737" s="207">
        <f>INDEX('Policy Characteristics'!M:M,MATCH(PolicyLevers!$C737,'Policy Characteristics'!$C:$C,0))</f>
        <v>0</v>
      </c>
      <c r="T737" s="186">
        <f>INDEX('Policy Characteristics'!N:N,MATCH(PolicyLevers!$C737,'Policy Characteristics'!$C:$C,0))</f>
        <v>0</v>
      </c>
      <c r="U737" s="183">
        <f>INDEX('Policy Characteristics'!O:O,MATCH(PolicyLevers!$C737,'Policy Characteristics'!$C:$C,0))</f>
        <v>0</v>
      </c>
    </row>
    <row r="738" spans="1:21" x14ac:dyDescent="0.25">
      <c r="A738" s="352" t="str">
        <f>INDEX('Policy Characteristics'!A:A,MATCH(PolicyLevers!$C738,'Policy Characteristics'!$C:$C,0))</f>
        <v>Industry</v>
      </c>
      <c r="B738" s="356" t="str">
        <f>INDEX('Policy Characteristics'!B:B,MATCH(PolicyLevers!$C738,'Policy Characteristics'!$C:$C,0))</f>
        <v>Electrification + Hydrogen</v>
      </c>
      <c r="C738" s="191" t="str">
        <f t="shared" si="37"/>
        <v>Fraction of Industrial Fuel Use Shifted to Other Fuels</v>
      </c>
      <c r="D738" s="193" t="s">
        <v>2105</v>
      </c>
      <c r="E738" s="186" t="s">
        <v>810</v>
      </c>
      <c r="F738" s="183" t="s">
        <v>2147</v>
      </c>
      <c r="G738" s="186" t="s">
        <v>2131</v>
      </c>
      <c r="H738" s="43">
        <v>1291</v>
      </c>
      <c r="I738" s="358" t="s">
        <v>332</v>
      </c>
      <c r="J738" s="191" t="str">
        <f>INDEX('Policy Characteristics'!D:D,MATCH(PolicyLevers!$C738,'Policy Characteristics'!$C:$C,0))</f>
        <v>Electrification + Hydrogen</v>
      </c>
      <c r="K738" s="191" t="str">
        <f>INDEX('Policy Characteristics'!E:E,MATCH(PolicyLevers!$C738,'Policy Characteristics'!$C:$C,0))</f>
        <v>indst fuel type shifting</v>
      </c>
      <c r="L738" s="192">
        <f>INDEX('Policy Characteristics'!F:F,MATCH(PolicyLevers!$C738,'Policy Characteristics'!$C:$C,0))</f>
        <v>0</v>
      </c>
      <c r="M738" s="192">
        <f>INDEX('Policy Characteristics'!G:G,MATCH(PolicyLevers!$C738,'Policy Characteristics'!$C:$C,0))</f>
        <v>1</v>
      </c>
      <c r="N738" s="253">
        <f>INDEX('Policy Characteristics'!H:H,MATCH(PolicyLevers!$C738,'Policy Characteristics'!$C:$C,0))</f>
        <v>0.01</v>
      </c>
      <c r="O738" s="191" t="str">
        <f>INDEX('Policy Characteristics'!I:I,MATCH(PolicyLevers!$C738,'Policy Characteristics'!$C:$C,0))</f>
        <v>% of fuel shifted</v>
      </c>
      <c r="P738" s="186" t="str">
        <f>INDEX('Policy Characteristics'!J:J,MATCH(PolicyLevers!$C738,'Policy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8" s="191" t="str">
        <f>INDEX('Policy Characteristics'!K:K,MATCH(PolicyLevers!$C738,'Policy Characteristics'!$C:$C,0))</f>
        <v>industry-ag-main.html#fuel-switching</v>
      </c>
      <c r="R738" s="191" t="str">
        <f>INDEX('Policy Characteristics'!L:L,MATCH(PolicyLevers!$C738,'Policy Characteristics'!$C:$C,0))</f>
        <v>industry-elec-and-hydrogen.html</v>
      </c>
      <c r="S738" s="207">
        <f>INDEX('Policy Characteristics'!M:M,MATCH(PolicyLevers!$C738,'Policy Characteristics'!$C:$C,0))</f>
        <v>0</v>
      </c>
      <c r="T738" s="186">
        <f>INDEX('Policy Characteristics'!N:N,MATCH(PolicyLevers!$C738,'Policy Characteristics'!$C:$C,0))</f>
        <v>0</v>
      </c>
      <c r="U738" s="183">
        <f>INDEX('Policy Characteristics'!O:O,MATCH(PolicyLevers!$C738,'Policy Characteristics'!$C:$C,0))</f>
        <v>0</v>
      </c>
    </row>
    <row r="739" spans="1:21" x14ac:dyDescent="0.25">
      <c r="A739" s="352" t="str">
        <f>INDEX('Policy Characteristics'!A:A,MATCH(PolicyLevers!$C739,'Policy Characteristics'!$C:$C,0))</f>
        <v>Industry</v>
      </c>
      <c r="B739" s="356" t="str">
        <f>INDEX('Policy Characteristics'!B:B,MATCH(PolicyLevers!$C739,'Policy Characteristics'!$C:$C,0))</f>
        <v>Electrification + Hydrogen</v>
      </c>
      <c r="C739" s="191" t="str">
        <f t="shared" si="37"/>
        <v>Fraction of Industrial Fuel Use Shifted to Other Fuels</v>
      </c>
      <c r="D739" s="193" t="s">
        <v>2105</v>
      </c>
      <c r="E739" s="186" t="s">
        <v>812</v>
      </c>
      <c r="F739" s="183" t="s">
        <v>2147</v>
      </c>
      <c r="G739" s="186" t="s">
        <v>2130</v>
      </c>
      <c r="H739" s="43">
        <v>1292</v>
      </c>
      <c r="I739" s="358" t="s">
        <v>332</v>
      </c>
      <c r="J739" s="191" t="str">
        <f>INDEX('Policy Characteristics'!D:D,MATCH(PolicyLevers!$C739,'Policy Characteristics'!$C:$C,0))</f>
        <v>Electrification + Hydrogen</v>
      </c>
      <c r="K739" s="191" t="str">
        <f>INDEX('Policy Characteristics'!E:E,MATCH(PolicyLevers!$C739,'Policy Characteristics'!$C:$C,0))</f>
        <v>indst fuel type shifting</v>
      </c>
      <c r="L739" s="192">
        <f>INDEX('Policy Characteristics'!F:F,MATCH(PolicyLevers!$C739,'Policy Characteristics'!$C:$C,0))</f>
        <v>0</v>
      </c>
      <c r="M739" s="192">
        <f>INDEX('Policy Characteristics'!G:G,MATCH(PolicyLevers!$C739,'Policy Characteristics'!$C:$C,0))</f>
        <v>1</v>
      </c>
      <c r="N739" s="253">
        <f>INDEX('Policy Characteristics'!H:H,MATCH(PolicyLevers!$C739,'Policy Characteristics'!$C:$C,0))</f>
        <v>0.01</v>
      </c>
      <c r="O739" s="191" t="str">
        <f>INDEX('Policy Characteristics'!I:I,MATCH(PolicyLevers!$C739,'Policy Characteristics'!$C:$C,0))</f>
        <v>% of fuel shifted</v>
      </c>
      <c r="P739" s="186" t="str">
        <f>INDEX('Policy Characteristics'!J:J,MATCH(PolicyLevers!$C739,'Policy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9" s="191" t="str">
        <f>INDEX('Policy Characteristics'!K:K,MATCH(PolicyLevers!$C739,'Policy Characteristics'!$C:$C,0))</f>
        <v>industry-ag-main.html#fuel-switching</v>
      </c>
      <c r="R739" s="191" t="str">
        <f>INDEX('Policy Characteristics'!L:L,MATCH(PolicyLevers!$C739,'Policy Characteristics'!$C:$C,0))</f>
        <v>industry-elec-and-hydrogen.html</v>
      </c>
      <c r="S739" s="207">
        <f>INDEX('Policy Characteristics'!M:M,MATCH(PolicyLevers!$C739,'Policy Characteristics'!$C:$C,0))</f>
        <v>0</v>
      </c>
      <c r="T739" s="186">
        <f>INDEX('Policy Characteristics'!N:N,MATCH(PolicyLevers!$C739,'Policy Characteristics'!$C:$C,0))</f>
        <v>0</v>
      </c>
      <c r="U739" s="183">
        <f>INDEX('Policy Characteristics'!O:O,MATCH(PolicyLevers!$C739,'Policy Characteristics'!$C:$C,0))</f>
        <v>0</v>
      </c>
    </row>
    <row r="740" spans="1:21" x14ac:dyDescent="0.25">
      <c r="A740" s="352" t="str">
        <f>INDEX('Policy Characteristics'!A:A,MATCH(PolicyLevers!$C740,'Policy Characteristics'!$C:$C,0))</f>
        <v>Industry</v>
      </c>
      <c r="B740" s="356" t="str">
        <f>INDEX('Policy Characteristics'!B:B,MATCH(PolicyLevers!$C740,'Policy Characteristics'!$C:$C,0))</f>
        <v>Electrification + Hydrogen</v>
      </c>
      <c r="C740" s="191" t="str">
        <f t="shared" si="37"/>
        <v>Fraction of Industrial Fuel Use Shifted to Other Fuels</v>
      </c>
      <c r="D740" s="193" t="s">
        <v>2105</v>
      </c>
      <c r="E740" s="186" t="s">
        <v>814</v>
      </c>
      <c r="F740" s="183" t="s">
        <v>2147</v>
      </c>
      <c r="G740" s="186" t="s">
        <v>2129</v>
      </c>
      <c r="H740" s="43">
        <v>1293</v>
      </c>
      <c r="I740" s="358" t="s">
        <v>332</v>
      </c>
      <c r="J740" s="191" t="str">
        <f>INDEX('Policy Characteristics'!D:D,MATCH(PolicyLevers!$C740,'Policy Characteristics'!$C:$C,0))</f>
        <v>Electrification + Hydrogen</v>
      </c>
      <c r="K740" s="191" t="str">
        <f>INDEX('Policy Characteristics'!E:E,MATCH(PolicyLevers!$C740,'Policy Characteristics'!$C:$C,0))</f>
        <v>indst fuel type shifting</v>
      </c>
      <c r="L740" s="192">
        <f>INDEX('Policy Characteristics'!F:F,MATCH(PolicyLevers!$C740,'Policy Characteristics'!$C:$C,0))</f>
        <v>0</v>
      </c>
      <c r="M740" s="192">
        <f>INDEX('Policy Characteristics'!G:G,MATCH(PolicyLevers!$C740,'Policy Characteristics'!$C:$C,0))</f>
        <v>1</v>
      </c>
      <c r="N740" s="253">
        <f>INDEX('Policy Characteristics'!H:H,MATCH(PolicyLevers!$C740,'Policy Characteristics'!$C:$C,0))</f>
        <v>0.01</v>
      </c>
      <c r="O740" s="191" t="str">
        <f>INDEX('Policy Characteristics'!I:I,MATCH(PolicyLevers!$C740,'Policy Characteristics'!$C:$C,0))</f>
        <v>% of fuel shifted</v>
      </c>
      <c r="P740" s="186" t="str">
        <f>INDEX('Policy Characteristics'!J:J,MATCH(PolicyLevers!$C740,'Policy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0" s="191" t="str">
        <f>INDEX('Policy Characteristics'!K:K,MATCH(PolicyLevers!$C740,'Policy Characteristics'!$C:$C,0))</f>
        <v>industry-ag-main.html#fuel-switching</v>
      </c>
      <c r="R740" s="191" t="str">
        <f>INDEX('Policy Characteristics'!L:L,MATCH(PolicyLevers!$C740,'Policy Characteristics'!$C:$C,0))</f>
        <v>industry-elec-and-hydrogen.html</v>
      </c>
      <c r="S740" s="207">
        <f>INDEX('Policy Characteristics'!M:M,MATCH(PolicyLevers!$C740,'Policy Characteristics'!$C:$C,0))</f>
        <v>0</v>
      </c>
      <c r="T740" s="186">
        <f>INDEX('Policy Characteristics'!N:N,MATCH(PolicyLevers!$C740,'Policy Characteristics'!$C:$C,0))</f>
        <v>0</v>
      </c>
      <c r="U740" s="183">
        <f>INDEX('Policy Characteristics'!O:O,MATCH(PolicyLevers!$C740,'Policy Characteristics'!$C:$C,0))</f>
        <v>0</v>
      </c>
    </row>
    <row r="741" spans="1:21" x14ac:dyDescent="0.25">
      <c r="A741" s="352" t="str">
        <f>INDEX('Policy Characteristics'!A:A,MATCH(PolicyLevers!$C741,'Policy Characteristics'!$C:$C,0))</f>
        <v>Industry</v>
      </c>
      <c r="B741" s="356" t="str">
        <f>INDEX('Policy Characteristics'!B:B,MATCH(PolicyLevers!$C741,'Policy Characteristics'!$C:$C,0))</f>
        <v>Electrification + Hydrogen</v>
      </c>
      <c r="C741" s="191" t="str">
        <f t="shared" si="37"/>
        <v>Fraction of Industrial Fuel Use Shifted to Other Fuels</v>
      </c>
      <c r="D741" s="193" t="s">
        <v>2105</v>
      </c>
      <c r="E741" s="186" t="s">
        <v>816</v>
      </c>
      <c r="F741" s="183" t="s">
        <v>2147</v>
      </c>
      <c r="G741" s="186" t="s">
        <v>2128</v>
      </c>
      <c r="H741" s="43">
        <v>1294</v>
      </c>
      <c r="I741" s="358" t="s">
        <v>332</v>
      </c>
      <c r="J741" s="191" t="str">
        <f>INDEX('Policy Characteristics'!D:D,MATCH(PolicyLevers!$C741,'Policy Characteristics'!$C:$C,0))</f>
        <v>Electrification + Hydrogen</v>
      </c>
      <c r="K741" s="191" t="str">
        <f>INDEX('Policy Characteristics'!E:E,MATCH(PolicyLevers!$C741,'Policy Characteristics'!$C:$C,0))</f>
        <v>indst fuel type shifting</v>
      </c>
      <c r="L741" s="192">
        <f>INDEX('Policy Characteristics'!F:F,MATCH(PolicyLevers!$C741,'Policy Characteristics'!$C:$C,0))</f>
        <v>0</v>
      </c>
      <c r="M741" s="192">
        <f>INDEX('Policy Characteristics'!G:G,MATCH(PolicyLevers!$C741,'Policy Characteristics'!$C:$C,0))</f>
        <v>1</v>
      </c>
      <c r="N741" s="253">
        <f>INDEX('Policy Characteristics'!H:H,MATCH(PolicyLevers!$C741,'Policy Characteristics'!$C:$C,0))</f>
        <v>0.01</v>
      </c>
      <c r="O741" s="191" t="str">
        <f>INDEX('Policy Characteristics'!I:I,MATCH(PolicyLevers!$C741,'Policy Characteristics'!$C:$C,0))</f>
        <v>% of fuel shifted</v>
      </c>
      <c r="P741" s="186" t="str">
        <f>INDEX('Policy Characteristics'!J:J,MATCH(PolicyLevers!$C741,'Policy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1" s="191" t="str">
        <f>INDEX('Policy Characteristics'!K:K,MATCH(PolicyLevers!$C741,'Policy Characteristics'!$C:$C,0))</f>
        <v>industry-ag-main.html#fuel-switching</v>
      </c>
      <c r="R741" s="191" t="str">
        <f>INDEX('Policy Characteristics'!L:L,MATCH(PolicyLevers!$C741,'Policy Characteristics'!$C:$C,0))</f>
        <v>industry-elec-and-hydrogen.html</v>
      </c>
      <c r="S741" s="207">
        <f>INDEX('Policy Characteristics'!M:M,MATCH(PolicyLevers!$C741,'Policy Characteristics'!$C:$C,0))</f>
        <v>0</v>
      </c>
      <c r="T741" s="186">
        <f>INDEX('Policy Characteristics'!N:N,MATCH(PolicyLevers!$C741,'Policy Characteristics'!$C:$C,0))</f>
        <v>0</v>
      </c>
      <c r="U741" s="183">
        <f>INDEX('Policy Characteristics'!O:O,MATCH(PolicyLevers!$C741,'Policy Characteristics'!$C:$C,0))</f>
        <v>0</v>
      </c>
    </row>
    <row r="742" spans="1:21" x14ac:dyDescent="0.25">
      <c r="A742" s="352" t="str">
        <f>INDEX('Policy Characteristics'!A:A,MATCH(PolicyLevers!$C742,'Policy Characteristics'!$C:$C,0))</f>
        <v>Industry</v>
      </c>
      <c r="B742" s="356" t="str">
        <f>INDEX('Policy Characteristics'!B:B,MATCH(PolicyLevers!$C742,'Policy Characteristics'!$C:$C,0))</f>
        <v>Electrification + Hydrogen</v>
      </c>
      <c r="C742" s="191" t="str">
        <f t="shared" si="37"/>
        <v>Fraction of Industrial Fuel Use Shifted to Other Fuels</v>
      </c>
      <c r="D742" s="193" t="s">
        <v>2105</v>
      </c>
      <c r="E742" s="186" t="s">
        <v>818</v>
      </c>
      <c r="F742" s="183" t="s">
        <v>2147</v>
      </c>
      <c r="G742" s="186" t="s">
        <v>2127</v>
      </c>
      <c r="H742" s="43">
        <v>1295</v>
      </c>
      <c r="I742" s="358" t="s">
        <v>332</v>
      </c>
      <c r="J742" s="191" t="str">
        <f>INDEX('Policy Characteristics'!D:D,MATCH(PolicyLevers!$C742,'Policy Characteristics'!$C:$C,0))</f>
        <v>Electrification + Hydrogen</v>
      </c>
      <c r="K742" s="191" t="str">
        <f>INDEX('Policy Characteristics'!E:E,MATCH(PolicyLevers!$C742,'Policy Characteristics'!$C:$C,0))</f>
        <v>indst fuel type shifting</v>
      </c>
      <c r="L742" s="192">
        <f>INDEX('Policy Characteristics'!F:F,MATCH(PolicyLevers!$C742,'Policy Characteristics'!$C:$C,0))</f>
        <v>0</v>
      </c>
      <c r="M742" s="192">
        <f>INDEX('Policy Characteristics'!G:G,MATCH(PolicyLevers!$C742,'Policy Characteristics'!$C:$C,0))</f>
        <v>1</v>
      </c>
      <c r="N742" s="253">
        <f>INDEX('Policy Characteristics'!H:H,MATCH(PolicyLevers!$C742,'Policy Characteristics'!$C:$C,0))</f>
        <v>0.01</v>
      </c>
      <c r="O742" s="191" t="str">
        <f>INDEX('Policy Characteristics'!I:I,MATCH(PolicyLevers!$C742,'Policy Characteristics'!$C:$C,0))</f>
        <v>% of fuel shifted</v>
      </c>
      <c r="P742" s="186" t="str">
        <f>INDEX('Policy Characteristics'!J:J,MATCH(PolicyLevers!$C742,'Policy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2" s="191" t="str">
        <f>INDEX('Policy Characteristics'!K:K,MATCH(PolicyLevers!$C742,'Policy Characteristics'!$C:$C,0))</f>
        <v>industry-ag-main.html#fuel-switching</v>
      </c>
      <c r="R742" s="191" t="str">
        <f>INDEX('Policy Characteristics'!L:L,MATCH(PolicyLevers!$C742,'Policy Characteristics'!$C:$C,0))</f>
        <v>industry-elec-and-hydrogen.html</v>
      </c>
      <c r="S742" s="207">
        <f>INDEX('Policy Characteristics'!M:M,MATCH(PolicyLevers!$C742,'Policy Characteristics'!$C:$C,0))</f>
        <v>0</v>
      </c>
      <c r="T742" s="186">
        <f>INDEX('Policy Characteristics'!N:N,MATCH(PolicyLevers!$C742,'Policy Characteristics'!$C:$C,0))</f>
        <v>0</v>
      </c>
      <c r="U742" s="183">
        <f>INDEX('Policy Characteristics'!O:O,MATCH(PolicyLevers!$C742,'Policy Characteristics'!$C:$C,0))</f>
        <v>0</v>
      </c>
    </row>
    <row r="743" spans="1:21" x14ac:dyDescent="0.25">
      <c r="A743" s="352" t="str">
        <f>INDEX('Policy Characteristics'!A:A,MATCH(PolicyLevers!$C743,'Policy Characteristics'!$C:$C,0))</f>
        <v>Industry</v>
      </c>
      <c r="B743" s="356" t="str">
        <f>INDEX('Policy Characteristics'!B:B,MATCH(PolicyLevers!$C743,'Policy Characteristics'!$C:$C,0))</f>
        <v>Electrification + Hydrogen</v>
      </c>
      <c r="C743" s="191" t="str">
        <f t="shared" si="37"/>
        <v>Fraction of Industrial Fuel Use Shifted to Other Fuels</v>
      </c>
      <c r="D743" s="193" t="s">
        <v>2105</v>
      </c>
      <c r="E743" s="186" t="s">
        <v>820</v>
      </c>
      <c r="F743" s="183" t="s">
        <v>2147</v>
      </c>
      <c r="G743" s="186" t="s">
        <v>2126</v>
      </c>
      <c r="H743" s="43">
        <v>1296</v>
      </c>
      <c r="I743" s="358" t="s">
        <v>332</v>
      </c>
      <c r="J743" s="191" t="str">
        <f>INDEX('Policy Characteristics'!D:D,MATCH(PolicyLevers!$C743,'Policy Characteristics'!$C:$C,0))</f>
        <v>Electrification + Hydrogen</v>
      </c>
      <c r="K743" s="191" t="str">
        <f>INDEX('Policy Characteristics'!E:E,MATCH(PolicyLevers!$C743,'Policy Characteristics'!$C:$C,0))</f>
        <v>indst fuel type shifting</v>
      </c>
      <c r="L743" s="192">
        <f>INDEX('Policy Characteristics'!F:F,MATCH(PolicyLevers!$C743,'Policy Characteristics'!$C:$C,0))</f>
        <v>0</v>
      </c>
      <c r="M743" s="192">
        <f>INDEX('Policy Characteristics'!G:G,MATCH(PolicyLevers!$C743,'Policy Characteristics'!$C:$C,0))</f>
        <v>1</v>
      </c>
      <c r="N743" s="253">
        <f>INDEX('Policy Characteristics'!H:H,MATCH(PolicyLevers!$C743,'Policy Characteristics'!$C:$C,0))</f>
        <v>0.01</v>
      </c>
      <c r="O743" s="191" t="str">
        <f>INDEX('Policy Characteristics'!I:I,MATCH(PolicyLevers!$C743,'Policy Characteristics'!$C:$C,0))</f>
        <v>% of fuel shifted</v>
      </c>
      <c r="P743" s="186" t="str">
        <f>INDEX('Policy Characteristics'!J:J,MATCH(PolicyLevers!$C743,'Policy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3" s="191" t="str">
        <f>INDEX('Policy Characteristics'!K:K,MATCH(PolicyLevers!$C743,'Policy Characteristics'!$C:$C,0))</f>
        <v>industry-ag-main.html#fuel-switching</v>
      </c>
      <c r="R743" s="191" t="str">
        <f>INDEX('Policy Characteristics'!L:L,MATCH(PolicyLevers!$C743,'Policy Characteristics'!$C:$C,0))</f>
        <v>industry-elec-and-hydrogen.html</v>
      </c>
      <c r="S743" s="207">
        <f>INDEX('Policy Characteristics'!M:M,MATCH(PolicyLevers!$C743,'Policy Characteristics'!$C:$C,0))</f>
        <v>0</v>
      </c>
      <c r="T743" s="186">
        <f>INDEX('Policy Characteristics'!N:N,MATCH(PolicyLevers!$C743,'Policy Characteristics'!$C:$C,0))</f>
        <v>0</v>
      </c>
      <c r="U743" s="183">
        <f>INDEX('Policy Characteristics'!O:O,MATCH(PolicyLevers!$C743,'Policy Characteristics'!$C:$C,0))</f>
        <v>0</v>
      </c>
    </row>
    <row r="744" spans="1:21" x14ac:dyDescent="0.25">
      <c r="A744" s="352" t="str">
        <f>INDEX('Policy Characteristics'!A:A,MATCH(PolicyLevers!$C744,'Policy Characteristics'!$C:$C,0))</f>
        <v>Industry</v>
      </c>
      <c r="B744" s="356" t="str">
        <f>INDEX('Policy Characteristics'!B:B,MATCH(PolicyLevers!$C744,'Policy Characteristics'!$C:$C,0))</f>
        <v>Electrification + Hydrogen</v>
      </c>
      <c r="C744" s="191" t="str">
        <f t="shared" si="37"/>
        <v>Fraction of Industrial Fuel Use Shifted to Other Fuels</v>
      </c>
      <c r="D744" s="193" t="s">
        <v>2105</v>
      </c>
      <c r="E744" s="186" t="s">
        <v>822</v>
      </c>
      <c r="F744" s="183" t="s">
        <v>2147</v>
      </c>
      <c r="G744" s="186" t="s">
        <v>2124</v>
      </c>
      <c r="H744" s="43">
        <v>1297</v>
      </c>
      <c r="I744" s="358" t="s">
        <v>310</v>
      </c>
      <c r="J744" s="191" t="str">
        <f>INDEX('Policy Characteristics'!D:D,MATCH(PolicyLevers!$C744,'Policy Characteristics'!$C:$C,0))</f>
        <v>Electrification + Hydrogen</v>
      </c>
      <c r="K744" s="191" t="str">
        <f>INDEX('Policy Characteristics'!E:E,MATCH(PolicyLevers!$C744,'Policy Characteristics'!$C:$C,0))</f>
        <v>indst fuel type shifting</v>
      </c>
      <c r="L744" s="192">
        <f>INDEX('Policy Characteristics'!F:F,MATCH(PolicyLevers!$C744,'Policy Characteristics'!$C:$C,0))</f>
        <v>0</v>
      </c>
      <c r="M744" s="192">
        <f>INDEX('Policy Characteristics'!G:G,MATCH(PolicyLevers!$C744,'Policy Characteristics'!$C:$C,0))</f>
        <v>1</v>
      </c>
      <c r="N744" s="253">
        <f>INDEX('Policy Characteristics'!H:H,MATCH(PolicyLevers!$C744,'Policy Characteristics'!$C:$C,0))</f>
        <v>0.01</v>
      </c>
      <c r="O744" s="191" t="str">
        <f>INDEX('Policy Characteristics'!I:I,MATCH(PolicyLevers!$C744,'Policy Characteristics'!$C:$C,0))</f>
        <v>% of fuel shifted</v>
      </c>
      <c r="P744" s="191" t="str">
        <f>INDEX('Policy Characteristics'!J:J,MATCH(PolicyLevers!$C744,'Policy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4" s="191" t="str">
        <f>INDEX('Policy Characteristics'!K:K,MATCH(PolicyLevers!$C744,'Policy Characteristics'!$C:$C,0))</f>
        <v>industry-ag-main.html#fuel-switching</v>
      </c>
      <c r="R744" s="191" t="str">
        <f>INDEX('Policy Characteristics'!L:L,MATCH(PolicyLevers!$C744,'Policy Characteristics'!$C:$C,0))</f>
        <v>industry-elec-and-hydrogen.html</v>
      </c>
      <c r="S744" s="207">
        <f>INDEX('Policy Characteristics'!M:M,MATCH(PolicyLevers!$C744,'Policy Characteristics'!$C:$C,0))</f>
        <v>0</v>
      </c>
      <c r="T744" s="186">
        <f>INDEX('Policy Characteristics'!N:N,MATCH(PolicyLevers!$C744,'Policy Characteristics'!$C:$C,0))</f>
        <v>0</v>
      </c>
      <c r="U744" s="183">
        <f>INDEX('Policy Characteristics'!O:O,MATCH(PolicyLevers!$C744,'Policy Characteristics'!$C:$C,0))</f>
        <v>0</v>
      </c>
    </row>
    <row r="745" spans="1:21" x14ac:dyDescent="0.25">
      <c r="A745" s="352" t="str">
        <f>INDEX('Policy Characteristics'!A:A,MATCH(PolicyLevers!$C745,'Policy Characteristics'!$C:$C,0))</f>
        <v>Industry</v>
      </c>
      <c r="B745" s="356" t="str">
        <f>INDEX('Policy Characteristics'!B:B,MATCH(PolicyLevers!$C745,'Policy Characteristics'!$C:$C,0))</f>
        <v>Electrification + Hydrogen</v>
      </c>
      <c r="C745" s="191" t="str">
        <f t="shared" si="37"/>
        <v>Fraction of Industrial Fuel Use Shifted to Other Fuels</v>
      </c>
      <c r="D745" s="193" t="s">
        <v>2103</v>
      </c>
      <c r="E745" s="186" t="s">
        <v>799</v>
      </c>
      <c r="F745" s="183" t="s">
        <v>1832</v>
      </c>
      <c r="G745" s="186" t="s">
        <v>2134</v>
      </c>
      <c r="H745" s="43">
        <v>1298</v>
      </c>
      <c r="I745" s="358" t="s">
        <v>310</v>
      </c>
      <c r="J745" s="191" t="str">
        <f>INDEX('Policy Characteristics'!D:D,MATCH(PolicyLevers!$C745,'Policy Characteristics'!$C:$C,0))</f>
        <v>Electrification + Hydrogen</v>
      </c>
      <c r="K745" s="191" t="str">
        <f>INDEX('Policy Characteristics'!E:E,MATCH(PolicyLevers!$C745,'Policy Characteristics'!$C:$C,0))</f>
        <v>indst fuel type shifting</v>
      </c>
      <c r="L745" s="192">
        <f>INDEX('Policy Characteristics'!F:F,MATCH(PolicyLevers!$C745,'Policy Characteristics'!$C:$C,0))</f>
        <v>0</v>
      </c>
      <c r="M745" s="192">
        <f>INDEX('Policy Characteristics'!G:G,MATCH(PolicyLevers!$C745,'Policy Characteristics'!$C:$C,0))</f>
        <v>1</v>
      </c>
      <c r="N745" s="253">
        <f>INDEX('Policy Characteristics'!H:H,MATCH(PolicyLevers!$C745,'Policy Characteristics'!$C:$C,0))</f>
        <v>0.01</v>
      </c>
      <c r="O745" s="191" t="str">
        <f>INDEX('Policy Characteristics'!I:I,MATCH(PolicyLevers!$C745,'Policy Characteristics'!$C:$C,0))</f>
        <v>% of fuel shifted</v>
      </c>
      <c r="P745" s="191" t="str">
        <f>INDEX('Policy Characteristics'!J:J,MATCH(PolicyLevers!$C745,'Policy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5" s="191" t="str">
        <f>INDEX('Policy Characteristics'!K:K,MATCH(PolicyLevers!$C745,'Policy Characteristics'!$C:$C,0))</f>
        <v>industry-ag-main.html#fuel-switching</v>
      </c>
      <c r="R745" s="191" t="str">
        <f>INDEX('Policy Characteristics'!L:L,MATCH(PolicyLevers!$C745,'Policy Characteristics'!$C:$C,0))</f>
        <v>industry-elec-and-hydrogen.html</v>
      </c>
      <c r="S745" s="207">
        <f>INDEX('Policy Characteristics'!M:M,MATCH(PolicyLevers!$C745,'Policy Characteristics'!$C:$C,0))</f>
        <v>0</v>
      </c>
      <c r="T745" s="186">
        <f>INDEX('Policy Characteristics'!N:N,MATCH(PolicyLevers!$C745,'Policy Characteristics'!$C:$C,0))</f>
        <v>0</v>
      </c>
      <c r="U745" s="183">
        <f>INDEX('Policy Characteristics'!O:O,MATCH(PolicyLevers!$C745,'Policy Characteristics'!$C:$C,0))</f>
        <v>0</v>
      </c>
    </row>
    <row r="746" spans="1:21" x14ac:dyDescent="0.25">
      <c r="A746" s="352" t="str">
        <f>INDEX('Policy Characteristics'!A:A,MATCH(PolicyLevers!$C746,'Policy Characteristics'!$C:$C,0))</f>
        <v>Industry</v>
      </c>
      <c r="B746" s="356" t="str">
        <f>INDEX('Policy Characteristics'!B:B,MATCH(PolicyLevers!$C746,'Policy Characteristics'!$C:$C,0))</f>
        <v>Electrification + Hydrogen</v>
      </c>
      <c r="C746" s="191" t="str">
        <f t="shared" si="37"/>
        <v>Fraction of Industrial Fuel Use Shifted to Other Fuels</v>
      </c>
      <c r="D746" s="193" t="s">
        <v>2103</v>
      </c>
      <c r="E746" s="186" t="s">
        <v>806</v>
      </c>
      <c r="F746" s="183" t="s">
        <v>1832</v>
      </c>
      <c r="G746" s="186" t="s">
        <v>2133</v>
      </c>
      <c r="H746" s="43">
        <v>1299</v>
      </c>
      <c r="I746" s="358" t="s">
        <v>332</v>
      </c>
      <c r="J746" s="191" t="str">
        <f>INDEX('Policy Characteristics'!D:D,MATCH(PolicyLevers!$C746,'Policy Characteristics'!$C:$C,0))</f>
        <v>Electrification + Hydrogen</v>
      </c>
      <c r="K746" s="191" t="str">
        <f>INDEX('Policy Characteristics'!E:E,MATCH(PolicyLevers!$C746,'Policy Characteristics'!$C:$C,0))</f>
        <v>indst fuel type shifting</v>
      </c>
      <c r="L746" s="192">
        <f>INDEX('Policy Characteristics'!F:F,MATCH(PolicyLevers!$C746,'Policy Characteristics'!$C:$C,0))</f>
        <v>0</v>
      </c>
      <c r="M746" s="192">
        <f>INDEX('Policy Characteristics'!G:G,MATCH(PolicyLevers!$C746,'Policy Characteristics'!$C:$C,0))</f>
        <v>1</v>
      </c>
      <c r="N746" s="253">
        <f>INDEX('Policy Characteristics'!H:H,MATCH(PolicyLevers!$C746,'Policy Characteristics'!$C:$C,0))</f>
        <v>0.01</v>
      </c>
      <c r="O746" s="191" t="str">
        <f>INDEX('Policy Characteristics'!I:I,MATCH(PolicyLevers!$C746,'Policy Characteristics'!$C:$C,0))</f>
        <v>% of fuel shifted</v>
      </c>
      <c r="P746" s="186" t="str">
        <f>INDEX('Policy Characteristics'!J:J,MATCH(PolicyLevers!$C746,'Policy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6" s="191" t="str">
        <f>INDEX('Policy Characteristics'!K:K,MATCH(PolicyLevers!$C746,'Policy Characteristics'!$C:$C,0))</f>
        <v>industry-ag-main.html#fuel-switching</v>
      </c>
      <c r="R746" s="191" t="str">
        <f>INDEX('Policy Characteristics'!L:L,MATCH(PolicyLevers!$C746,'Policy Characteristics'!$C:$C,0))</f>
        <v>industry-elec-and-hydrogen.html</v>
      </c>
      <c r="S746" s="207">
        <f>INDEX('Policy Characteristics'!M:M,MATCH(PolicyLevers!$C746,'Policy Characteristics'!$C:$C,0))</f>
        <v>0</v>
      </c>
      <c r="T746" s="186">
        <f>INDEX('Policy Characteristics'!N:N,MATCH(PolicyLevers!$C746,'Policy Characteristics'!$C:$C,0))</f>
        <v>0</v>
      </c>
      <c r="U746" s="183">
        <f>INDEX('Policy Characteristics'!O:O,MATCH(PolicyLevers!$C746,'Policy Characteristics'!$C:$C,0))</f>
        <v>0</v>
      </c>
    </row>
    <row r="747" spans="1:21" x14ac:dyDescent="0.25">
      <c r="A747" s="352" t="str">
        <f>INDEX('Policy Characteristics'!A:A,MATCH(PolicyLevers!$C747,'Policy Characteristics'!$C:$C,0))</f>
        <v>Industry</v>
      </c>
      <c r="B747" s="356" t="str">
        <f>INDEX('Policy Characteristics'!B:B,MATCH(PolicyLevers!$C747,'Policy Characteristics'!$C:$C,0))</f>
        <v>Electrification + Hydrogen</v>
      </c>
      <c r="C747" s="191" t="str">
        <f t="shared" si="37"/>
        <v>Fraction of Industrial Fuel Use Shifted to Other Fuels</v>
      </c>
      <c r="D747" s="193" t="s">
        <v>2103</v>
      </c>
      <c r="E747" s="186" t="s">
        <v>808</v>
      </c>
      <c r="F747" s="183" t="s">
        <v>1832</v>
      </c>
      <c r="G747" s="186" t="s">
        <v>2132</v>
      </c>
      <c r="H747" s="43">
        <v>1300</v>
      </c>
      <c r="I747" s="358" t="s">
        <v>332</v>
      </c>
      <c r="J747" s="191" t="str">
        <f>INDEX('Policy Characteristics'!D:D,MATCH(PolicyLevers!$C747,'Policy Characteristics'!$C:$C,0))</f>
        <v>Electrification + Hydrogen</v>
      </c>
      <c r="K747" s="191" t="str">
        <f>INDEX('Policy Characteristics'!E:E,MATCH(PolicyLevers!$C747,'Policy Characteristics'!$C:$C,0))</f>
        <v>indst fuel type shifting</v>
      </c>
      <c r="L747" s="192">
        <f>INDEX('Policy Characteristics'!F:F,MATCH(PolicyLevers!$C747,'Policy Characteristics'!$C:$C,0))</f>
        <v>0</v>
      </c>
      <c r="M747" s="192">
        <f>INDEX('Policy Characteristics'!G:G,MATCH(PolicyLevers!$C747,'Policy Characteristics'!$C:$C,0))</f>
        <v>1</v>
      </c>
      <c r="N747" s="253">
        <f>INDEX('Policy Characteristics'!H:H,MATCH(PolicyLevers!$C747,'Policy Characteristics'!$C:$C,0))</f>
        <v>0.01</v>
      </c>
      <c r="O747" s="191" t="str">
        <f>INDEX('Policy Characteristics'!I:I,MATCH(PolicyLevers!$C747,'Policy Characteristics'!$C:$C,0))</f>
        <v>% of fuel shifted</v>
      </c>
      <c r="P747" s="186" t="str">
        <f>INDEX('Policy Characteristics'!J:J,MATCH(PolicyLevers!$C747,'Policy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7" s="191" t="str">
        <f>INDEX('Policy Characteristics'!K:K,MATCH(PolicyLevers!$C747,'Policy Characteristics'!$C:$C,0))</f>
        <v>industry-ag-main.html#fuel-switching</v>
      </c>
      <c r="R747" s="191" t="str">
        <f>INDEX('Policy Characteristics'!L:L,MATCH(PolicyLevers!$C747,'Policy Characteristics'!$C:$C,0))</f>
        <v>industry-elec-and-hydrogen.html</v>
      </c>
      <c r="S747" s="207">
        <f>INDEX('Policy Characteristics'!M:M,MATCH(PolicyLevers!$C747,'Policy Characteristics'!$C:$C,0))</f>
        <v>0</v>
      </c>
      <c r="T747" s="186">
        <f>INDEX('Policy Characteristics'!N:N,MATCH(PolicyLevers!$C747,'Policy Characteristics'!$C:$C,0))</f>
        <v>0</v>
      </c>
      <c r="U747" s="183">
        <f>INDEX('Policy Characteristics'!O:O,MATCH(PolicyLevers!$C747,'Policy Characteristics'!$C:$C,0))</f>
        <v>0</v>
      </c>
    </row>
    <row r="748" spans="1:21" x14ac:dyDescent="0.25">
      <c r="A748" s="352" t="str">
        <f>INDEX('Policy Characteristics'!A:A,MATCH(PolicyLevers!$C748,'Policy Characteristics'!$C:$C,0))</f>
        <v>Industry</v>
      </c>
      <c r="B748" s="356" t="str">
        <f>INDEX('Policy Characteristics'!B:B,MATCH(PolicyLevers!$C748,'Policy Characteristics'!$C:$C,0))</f>
        <v>Electrification + Hydrogen</v>
      </c>
      <c r="C748" s="191" t="str">
        <f t="shared" si="37"/>
        <v>Fraction of Industrial Fuel Use Shifted to Other Fuels</v>
      </c>
      <c r="D748" s="193" t="s">
        <v>2103</v>
      </c>
      <c r="E748" s="186" t="s">
        <v>810</v>
      </c>
      <c r="F748" s="183" t="s">
        <v>1832</v>
      </c>
      <c r="G748" s="186" t="s">
        <v>2131</v>
      </c>
      <c r="H748" s="43">
        <v>1301</v>
      </c>
      <c r="I748" s="358" t="s">
        <v>332</v>
      </c>
      <c r="J748" s="191" t="str">
        <f>INDEX('Policy Characteristics'!D:D,MATCH(PolicyLevers!$C748,'Policy Characteristics'!$C:$C,0))</f>
        <v>Electrification + Hydrogen</v>
      </c>
      <c r="K748" s="191" t="str">
        <f>INDEX('Policy Characteristics'!E:E,MATCH(PolicyLevers!$C748,'Policy Characteristics'!$C:$C,0))</f>
        <v>indst fuel type shifting</v>
      </c>
      <c r="L748" s="192">
        <f>INDEX('Policy Characteristics'!F:F,MATCH(PolicyLevers!$C748,'Policy Characteristics'!$C:$C,0))</f>
        <v>0</v>
      </c>
      <c r="M748" s="192">
        <f>INDEX('Policy Characteristics'!G:G,MATCH(PolicyLevers!$C748,'Policy Characteristics'!$C:$C,0))</f>
        <v>1</v>
      </c>
      <c r="N748" s="253">
        <f>INDEX('Policy Characteristics'!H:H,MATCH(PolicyLevers!$C748,'Policy Characteristics'!$C:$C,0))</f>
        <v>0.01</v>
      </c>
      <c r="O748" s="191" t="str">
        <f>INDEX('Policy Characteristics'!I:I,MATCH(PolicyLevers!$C748,'Policy Characteristics'!$C:$C,0))</f>
        <v>% of fuel shifted</v>
      </c>
      <c r="P748" s="186" t="str">
        <f>INDEX('Policy Characteristics'!J:J,MATCH(PolicyLevers!$C748,'Policy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8" s="191" t="str">
        <f>INDEX('Policy Characteristics'!K:K,MATCH(PolicyLevers!$C748,'Policy Characteristics'!$C:$C,0))</f>
        <v>industry-ag-main.html#fuel-switching</v>
      </c>
      <c r="R748" s="191" t="str">
        <f>INDEX('Policy Characteristics'!L:L,MATCH(PolicyLevers!$C748,'Policy Characteristics'!$C:$C,0))</f>
        <v>industry-elec-and-hydrogen.html</v>
      </c>
      <c r="S748" s="207">
        <f>INDEX('Policy Characteristics'!M:M,MATCH(PolicyLevers!$C748,'Policy Characteristics'!$C:$C,0))</f>
        <v>0</v>
      </c>
      <c r="T748" s="186">
        <f>INDEX('Policy Characteristics'!N:N,MATCH(PolicyLevers!$C748,'Policy Characteristics'!$C:$C,0))</f>
        <v>0</v>
      </c>
      <c r="U748" s="183">
        <f>INDEX('Policy Characteristics'!O:O,MATCH(PolicyLevers!$C748,'Policy Characteristics'!$C:$C,0))</f>
        <v>0</v>
      </c>
    </row>
    <row r="749" spans="1:21" x14ac:dyDescent="0.25">
      <c r="A749" s="352" t="str">
        <f>INDEX('Policy Characteristics'!A:A,MATCH(PolicyLevers!$C749,'Policy Characteristics'!$C:$C,0))</f>
        <v>Industry</v>
      </c>
      <c r="B749" s="356" t="str">
        <f>INDEX('Policy Characteristics'!B:B,MATCH(PolicyLevers!$C749,'Policy Characteristics'!$C:$C,0))</f>
        <v>Electrification + Hydrogen</v>
      </c>
      <c r="C749" s="191" t="str">
        <f t="shared" si="37"/>
        <v>Fraction of Industrial Fuel Use Shifted to Other Fuels</v>
      </c>
      <c r="D749" s="193" t="s">
        <v>2103</v>
      </c>
      <c r="E749" s="186" t="s">
        <v>812</v>
      </c>
      <c r="F749" s="183" t="s">
        <v>1832</v>
      </c>
      <c r="G749" s="186" t="s">
        <v>2130</v>
      </c>
      <c r="H749" s="43">
        <v>1302</v>
      </c>
      <c r="I749" s="358" t="s">
        <v>332</v>
      </c>
      <c r="J749" s="191" t="str">
        <f>INDEX('Policy Characteristics'!D:D,MATCH(PolicyLevers!$C749,'Policy Characteristics'!$C:$C,0))</f>
        <v>Electrification + Hydrogen</v>
      </c>
      <c r="K749" s="191" t="str">
        <f>INDEX('Policy Characteristics'!E:E,MATCH(PolicyLevers!$C749,'Policy Characteristics'!$C:$C,0))</f>
        <v>indst fuel type shifting</v>
      </c>
      <c r="L749" s="192">
        <f>INDEX('Policy Characteristics'!F:F,MATCH(PolicyLevers!$C749,'Policy Characteristics'!$C:$C,0))</f>
        <v>0</v>
      </c>
      <c r="M749" s="192">
        <f>INDEX('Policy Characteristics'!G:G,MATCH(PolicyLevers!$C749,'Policy Characteristics'!$C:$C,0))</f>
        <v>1</v>
      </c>
      <c r="N749" s="253">
        <f>INDEX('Policy Characteristics'!H:H,MATCH(PolicyLevers!$C749,'Policy Characteristics'!$C:$C,0))</f>
        <v>0.01</v>
      </c>
      <c r="O749" s="191" t="str">
        <f>INDEX('Policy Characteristics'!I:I,MATCH(PolicyLevers!$C749,'Policy Characteristics'!$C:$C,0))</f>
        <v>% of fuel shifted</v>
      </c>
      <c r="P749" s="186" t="str">
        <f>INDEX('Policy Characteristics'!J:J,MATCH(PolicyLevers!$C749,'Policy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9" s="191" t="str">
        <f>INDEX('Policy Characteristics'!K:K,MATCH(PolicyLevers!$C749,'Policy Characteristics'!$C:$C,0))</f>
        <v>industry-ag-main.html#fuel-switching</v>
      </c>
      <c r="R749" s="191" t="str">
        <f>INDEX('Policy Characteristics'!L:L,MATCH(PolicyLevers!$C749,'Policy Characteristics'!$C:$C,0))</f>
        <v>industry-elec-and-hydrogen.html</v>
      </c>
      <c r="S749" s="207">
        <f>INDEX('Policy Characteristics'!M:M,MATCH(PolicyLevers!$C749,'Policy Characteristics'!$C:$C,0))</f>
        <v>0</v>
      </c>
      <c r="T749" s="186">
        <f>INDEX('Policy Characteristics'!N:N,MATCH(PolicyLevers!$C749,'Policy Characteristics'!$C:$C,0))</f>
        <v>0</v>
      </c>
      <c r="U749" s="183">
        <f>INDEX('Policy Characteristics'!O:O,MATCH(PolicyLevers!$C749,'Policy Characteristics'!$C:$C,0))</f>
        <v>0</v>
      </c>
    </row>
    <row r="750" spans="1:21" x14ac:dyDescent="0.25">
      <c r="A750" s="352" t="str">
        <f>INDEX('Policy Characteristics'!A:A,MATCH(PolicyLevers!$C750,'Policy Characteristics'!$C:$C,0))</f>
        <v>Industry</v>
      </c>
      <c r="B750" s="356" t="str">
        <f>INDEX('Policy Characteristics'!B:B,MATCH(PolicyLevers!$C750,'Policy Characteristics'!$C:$C,0))</f>
        <v>Electrification + Hydrogen</v>
      </c>
      <c r="C750" s="191" t="str">
        <f t="shared" si="37"/>
        <v>Fraction of Industrial Fuel Use Shifted to Other Fuels</v>
      </c>
      <c r="D750" s="193" t="s">
        <v>2103</v>
      </c>
      <c r="E750" s="186" t="s">
        <v>814</v>
      </c>
      <c r="F750" s="183" t="s">
        <v>1832</v>
      </c>
      <c r="G750" s="186" t="s">
        <v>2129</v>
      </c>
      <c r="H750" s="43">
        <v>1303</v>
      </c>
      <c r="I750" s="358" t="s">
        <v>332</v>
      </c>
      <c r="J750" s="191" t="str">
        <f>INDEX('Policy Characteristics'!D:D,MATCH(PolicyLevers!$C750,'Policy Characteristics'!$C:$C,0))</f>
        <v>Electrification + Hydrogen</v>
      </c>
      <c r="K750" s="191" t="str">
        <f>INDEX('Policy Characteristics'!E:E,MATCH(PolicyLevers!$C750,'Policy Characteristics'!$C:$C,0))</f>
        <v>indst fuel type shifting</v>
      </c>
      <c r="L750" s="192">
        <f>INDEX('Policy Characteristics'!F:F,MATCH(PolicyLevers!$C750,'Policy Characteristics'!$C:$C,0))</f>
        <v>0</v>
      </c>
      <c r="M750" s="192">
        <f>INDEX('Policy Characteristics'!G:G,MATCH(PolicyLevers!$C750,'Policy Characteristics'!$C:$C,0))</f>
        <v>1</v>
      </c>
      <c r="N750" s="253">
        <f>INDEX('Policy Characteristics'!H:H,MATCH(PolicyLevers!$C750,'Policy Characteristics'!$C:$C,0))</f>
        <v>0.01</v>
      </c>
      <c r="O750" s="191" t="str">
        <f>INDEX('Policy Characteristics'!I:I,MATCH(PolicyLevers!$C750,'Policy Characteristics'!$C:$C,0))</f>
        <v>% of fuel shifted</v>
      </c>
      <c r="P750" s="186" t="str">
        <f>INDEX('Policy Characteristics'!J:J,MATCH(PolicyLevers!$C750,'Policy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0" s="191" t="str">
        <f>INDEX('Policy Characteristics'!K:K,MATCH(PolicyLevers!$C750,'Policy Characteristics'!$C:$C,0))</f>
        <v>industry-ag-main.html#fuel-switching</v>
      </c>
      <c r="R750" s="191" t="str">
        <f>INDEX('Policy Characteristics'!L:L,MATCH(PolicyLevers!$C750,'Policy Characteristics'!$C:$C,0))</f>
        <v>industry-elec-and-hydrogen.html</v>
      </c>
      <c r="S750" s="207">
        <f>INDEX('Policy Characteristics'!M:M,MATCH(PolicyLevers!$C750,'Policy Characteristics'!$C:$C,0))</f>
        <v>0</v>
      </c>
      <c r="T750" s="186">
        <f>INDEX('Policy Characteristics'!N:N,MATCH(PolicyLevers!$C750,'Policy Characteristics'!$C:$C,0))</f>
        <v>0</v>
      </c>
      <c r="U750" s="183">
        <f>INDEX('Policy Characteristics'!O:O,MATCH(PolicyLevers!$C750,'Policy Characteristics'!$C:$C,0))</f>
        <v>0</v>
      </c>
    </row>
    <row r="751" spans="1:21" x14ac:dyDescent="0.25">
      <c r="A751" s="352" t="str">
        <f>INDEX('Policy Characteristics'!A:A,MATCH(PolicyLevers!$C751,'Policy Characteristics'!$C:$C,0))</f>
        <v>Industry</v>
      </c>
      <c r="B751" s="356" t="str">
        <f>INDEX('Policy Characteristics'!B:B,MATCH(PolicyLevers!$C751,'Policy Characteristics'!$C:$C,0))</f>
        <v>Electrification + Hydrogen</v>
      </c>
      <c r="C751" s="191" t="str">
        <f t="shared" si="37"/>
        <v>Fraction of Industrial Fuel Use Shifted to Other Fuels</v>
      </c>
      <c r="D751" s="193" t="s">
        <v>2103</v>
      </c>
      <c r="E751" s="186" t="s">
        <v>816</v>
      </c>
      <c r="F751" s="183" t="s">
        <v>1832</v>
      </c>
      <c r="G751" s="186" t="s">
        <v>2128</v>
      </c>
      <c r="H751" s="43">
        <v>1304</v>
      </c>
      <c r="I751" s="358" t="s">
        <v>332</v>
      </c>
      <c r="J751" s="191" t="str">
        <f>INDEX('Policy Characteristics'!D:D,MATCH(PolicyLevers!$C751,'Policy Characteristics'!$C:$C,0))</f>
        <v>Electrification + Hydrogen</v>
      </c>
      <c r="K751" s="191" t="str">
        <f>INDEX('Policy Characteristics'!E:E,MATCH(PolicyLevers!$C751,'Policy Characteristics'!$C:$C,0))</f>
        <v>indst fuel type shifting</v>
      </c>
      <c r="L751" s="192">
        <f>INDEX('Policy Characteristics'!F:F,MATCH(PolicyLevers!$C751,'Policy Characteristics'!$C:$C,0))</f>
        <v>0</v>
      </c>
      <c r="M751" s="192">
        <f>INDEX('Policy Characteristics'!G:G,MATCH(PolicyLevers!$C751,'Policy Characteristics'!$C:$C,0))</f>
        <v>1</v>
      </c>
      <c r="N751" s="253">
        <f>INDEX('Policy Characteristics'!H:H,MATCH(PolicyLevers!$C751,'Policy Characteristics'!$C:$C,0))</f>
        <v>0.01</v>
      </c>
      <c r="O751" s="191" t="str">
        <f>INDEX('Policy Characteristics'!I:I,MATCH(PolicyLevers!$C751,'Policy Characteristics'!$C:$C,0))</f>
        <v>% of fuel shifted</v>
      </c>
      <c r="P751" s="186" t="str">
        <f>INDEX('Policy Characteristics'!J:J,MATCH(PolicyLevers!$C751,'Policy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1" s="191" t="str">
        <f>INDEX('Policy Characteristics'!K:K,MATCH(PolicyLevers!$C751,'Policy Characteristics'!$C:$C,0))</f>
        <v>industry-ag-main.html#fuel-switching</v>
      </c>
      <c r="R751" s="191" t="str">
        <f>INDEX('Policy Characteristics'!L:L,MATCH(PolicyLevers!$C751,'Policy Characteristics'!$C:$C,0))</f>
        <v>industry-elec-and-hydrogen.html</v>
      </c>
      <c r="S751" s="207">
        <f>INDEX('Policy Characteristics'!M:M,MATCH(PolicyLevers!$C751,'Policy Characteristics'!$C:$C,0))</f>
        <v>0</v>
      </c>
      <c r="T751" s="186">
        <f>INDEX('Policy Characteristics'!N:N,MATCH(PolicyLevers!$C751,'Policy Characteristics'!$C:$C,0))</f>
        <v>0</v>
      </c>
      <c r="U751" s="183">
        <f>INDEX('Policy Characteristics'!O:O,MATCH(PolicyLevers!$C751,'Policy Characteristics'!$C:$C,0))</f>
        <v>0</v>
      </c>
    </row>
    <row r="752" spans="1:21" x14ac:dyDescent="0.25">
      <c r="A752" s="352" t="str">
        <f>INDEX('Policy Characteristics'!A:A,MATCH(PolicyLevers!$C752,'Policy Characteristics'!$C:$C,0))</f>
        <v>Industry</v>
      </c>
      <c r="B752" s="356" t="str">
        <f>INDEX('Policy Characteristics'!B:B,MATCH(PolicyLevers!$C752,'Policy Characteristics'!$C:$C,0))</f>
        <v>Electrification + Hydrogen</v>
      </c>
      <c r="C752" s="191" t="str">
        <f t="shared" si="37"/>
        <v>Fraction of Industrial Fuel Use Shifted to Other Fuels</v>
      </c>
      <c r="D752" s="193" t="s">
        <v>2103</v>
      </c>
      <c r="E752" s="186" t="s">
        <v>818</v>
      </c>
      <c r="F752" s="183" t="s">
        <v>1832</v>
      </c>
      <c r="G752" s="186" t="s">
        <v>2127</v>
      </c>
      <c r="H752" s="43">
        <v>1305</v>
      </c>
      <c r="I752" s="358" t="s">
        <v>332</v>
      </c>
      <c r="J752" s="191" t="str">
        <f>INDEX('Policy Characteristics'!D:D,MATCH(PolicyLevers!$C752,'Policy Characteristics'!$C:$C,0))</f>
        <v>Electrification + Hydrogen</v>
      </c>
      <c r="K752" s="191" t="str">
        <f>INDEX('Policy Characteristics'!E:E,MATCH(PolicyLevers!$C752,'Policy Characteristics'!$C:$C,0))</f>
        <v>indst fuel type shifting</v>
      </c>
      <c r="L752" s="192">
        <f>INDEX('Policy Characteristics'!F:F,MATCH(PolicyLevers!$C752,'Policy Characteristics'!$C:$C,0))</f>
        <v>0</v>
      </c>
      <c r="M752" s="192">
        <f>INDEX('Policy Characteristics'!G:G,MATCH(PolicyLevers!$C752,'Policy Characteristics'!$C:$C,0))</f>
        <v>1</v>
      </c>
      <c r="N752" s="253">
        <f>INDEX('Policy Characteristics'!H:H,MATCH(PolicyLevers!$C752,'Policy Characteristics'!$C:$C,0))</f>
        <v>0.01</v>
      </c>
      <c r="O752" s="191" t="str">
        <f>INDEX('Policy Characteristics'!I:I,MATCH(PolicyLevers!$C752,'Policy Characteristics'!$C:$C,0))</f>
        <v>% of fuel shifted</v>
      </c>
      <c r="P752" s="186" t="str">
        <f>INDEX('Policy Characteristics'!J:J,MATCH(PolicyLevers!$C752,'Policy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2" s="191" t="str">
        <f>INDEX('Policy Characteristics'!K:K,MATCH(PolicyLevers!$C752,'Policy Characteristics'!$C:$C,0))</f>
        <v>industry-ag-main.html#fuel-switching</v>
      </c>
      <c r="R752" s="191" t="str">
        <f>INDEX('Policy Characteristics'!L:L,MATCH(PolicyLevers!$C752,'Policy Characteristics'!$C:$C,0))</f>
        <v>industry-elec-and-hydrogen.html</v>
      </c>
      <c r="S752" s="207">
        <f>INDEX('Policy Characteristics'!M:M,MATCH(PolicyLevers!$C752,'Policy Characteristics'!$C:$C,0))</f>
        <v>0</v>
      </c>
      <c r="T752" s="186">
        <f>INDEX('Policy Characteristics'!N:N,MATCH(PolicyLevers!$C752,'Policy Characteristics'!$C:$C,0))</f>
        <v>0</v>
      </c>
      <c r="U752" s="183">
        <f>INDEX('Policy Characteristics'!O:O,MATCH(PolicyLevers!$C752,'Policy Characteristics'!$C:$C,0))</f>
        <v>0</v>
      </c>
    </row>
    <row r="753" spans="1:21" x14ac:dyDescent="0.25">
      <c r="A753" s="352" t="str">
        <f>INDEX('Policy Characteristics'!A:A,MATCH(PolicyLevers!$C753,'Policy Characteristics'!$C:$C,0))</f>
        <v>Industry</v>
      </c>
      <c r="B753" s="356" t="str">
        <f>INDEX('Policy Characteristics'!B:B,MATCH(PolicyLevers!$C753,'Policy Characteristics'!$C:$C,0))</f>
        <v>Electrification + Hydrogen</v>
      </c>
      <c r="C753" s="191" t="str">
        <f t="shared" si="37"/>
        <v>Fraction of Industrial Fuel Use Shifted to Other Fuels</v>
      </c>
      <c r="D753" s="193" t="s">
        <v>2103</v>
      </c>
      <c r="E753" s="186" t="s">
        <v>820</v>
      </c>
      <c r="F753" s="183" t="s">
        <v>1832</v>
      </c>
      <c r="G753" s="186" t="s">
        <v>2126</v>
      </c>
      <c r="H753" s="43">
        <v>1306</v>
      </c>
      <c r="I753" s="358" t="s">
        <v>332</v>
      </c>
      <c r="J753" s="191" t="str">
        <f>INDEX('Policy Characteristics'!D:D,MATCH(PolicyLevers!$C753,'Policy Characteristics'!$C:$C,0))</f>
        <v>Electrification + Hydrogen</v>
      </c>
      <c r="K753" s="191" t="str">
        <f>INDEX('Policy Characteristics'!E:E,MATCH(PolicyLevers!$C753,'Policy Characteristics'!$C:$C,0))</f>
        <v>indst fuel type shifting</v>
      </c>
      <c r="L753" s="192">
        <f>INDEX('Policy Characteristics'!F:F,MATCH(PolicyLevers!$C753,'Policy Characteristics'!$C:$C,0))</f>
        <v>0</v>
      </c>
      <c r="M753" s="192">
        <f>INDEX('Policy Characteristics'!G:G,MATCH(PolicyLevers!$C753,'Policy Characteristics'!$C:$C,0))</f>
        <v>1</v>
      </c>
      <c r="N753" s="253">
        <f>INDEX('Policy Characteristics'!H:H,MATCH(PolicyLevers!$C753,'Policy Characteristics'!$C:$C,0))</f>
        <v>0.01</v>
      </c>
      <c r="O753" s="191" t="str">
        <f>INDEX('Policy Characteristics'!I:I,MATCH(PolicyLevers!$C753,'Policy Characteristics'!$C:$C,0))</f>
        <v>% of fuel shifted</v>
      </c>
      <c r="P753" s="186" t="str">
        <f>INDEX('Policy Characteristics'!J:J,MATCH(PolicyLevers!$C753,'Policy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3" s="191" t="str">
        <f>INDEX('Policy Characteristics'!K:K,MATCH(PolicyLevers!$C753,'Policy Characteristics'!$C:$C,0))</f>
        <v>industry-ag-main.html#fuel-switching</v>
      </c>
      <c r="R753" s="191" t="str">
        <f>INDEX('Policy Characteristics'!L:L,MATCH(PolicyLevers!$C753,'Policy Characteristics'!$C:$C,0))</f>
        <v>industry-elec-and-hydrogen.html</v>
      </c>
      <c r="S753" s="207">
        <f>INDEX('Policy Characteristics'!M:M,MATCH(PolicyLevers!$C753,'Policy Characteristics'!$C:$C,0))</f>
        <v>0</v>
      </c>
      <c r="T753" s="186">
        <f>INDEX('Policy Characteristics'!N:N,MATCH(PolicyLevers!$C753,'Policy Characteristics'!$C:$C,0))</f>
        <v>0</v>
      </c>
      <c r="U753" s="183">
        <f>INDEX('Policy Characteristics'!O:O,MATCH(PolicyLevers!$C753,'Policy Characteristics'!$C:$C,0))</f>
        <v>0</v>
      </c>
    </row>
    <row r="754" spans="1:21" x14ac:dyDescent="0.25">
      <c r="A754" s="352" t="str">
        <f>INDEX('Policy Characteristics'!A:A,MATCH(PolicyLevers!$C754,'Policy Characteristics'!$C:$C,0))</f>
        <v>Industry</v>
      </c>
      <c r="B754" s="356" t="str">
        <f>INDEX('Policy Characteristics'!B:B,MATCH(PolicyLevers!$C754,'Policy Characteristics'!$C:$C,0))</f>
        <v>Electrification + Hydrogen</v>
      </c>
      <c r="C754" s="191" t="str">
        <f t="shared" si="37"/>
        <v>Fraction of Industrial Fuel Use Shifted to Other Fuels</v>
      </c>
      <c r="D754" s="193" t="s">
        <v>2103</v>
      </c>
      <c r="E754" s="186" t="s">
        <v>822</v>
      </c>
      <c r="F754" s="183" t="s">
        <v>1832</v>
      </c>
      <c r="G754" s="186" t="s">
        <v>2124</v>
      </c>
      <c r="H754" s="43">
        <v>1307</v>
      </c>
      <c r="I754" s="358" t="s">
        <v>310</v>
      </c>
      <c r="J754" s="191" t="str">
        <f>INDEX('Policy Characteristics'!D:D,MATCH(PolicyLevers!$C754,'Policy Characteristics'!$C:$C,0))</f>
        <v>Electrification + Hydrogen</v>
      </c>
      <c r="K754" s="191" t="str">
        <f>INDEX('Policy Characteristics'!E:E,MATCH(PolicyLevers!$C754,'Policy Characteristics'!$C:$C,0))</f>
        <v>indst fuel type shifting</v>
      </c>
      <c r="L754" s="192">
        <f>INDEX('Policy Characteristics'!F:F,MATCH(PolicyLevers!$C754,'Policy Characteristics'!$C:$C,0))</f>
        <v>0</v>
      </c>
      <c r="M754" s="192">
        <f>INDEX('Policy Characteristics'!G:G,MATCH(PolicyLevers!$C754,'Policy Characteristics'!$C:$C,0))</f>
        <v>1</v>
      </c>
      <c r="N754" s="253">
        <f>INDEX('Policy Characteristics'!H:H,MATCH(PolicyLevers!$C754,'Policy Characteristics'!$C:$C,0))</f>
        <v>0.01</v>
      </c>
      <c r="O754" s="191" t="str">
        <f>INDEX('Policy Characteristics'!I:I,MATCH(PolicyLevers!$C754,'Policy Characteristics'!$C:$C,0))</f>
        <v>% of fuel shifted</v>
      </c>
      <c r="P754" s="191" t="str">
        <f>INDEX('Policy Characteristics'!J:J,MATCH(PolicyLevers!$C754,'Policy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4" s="191" t="str">
        <f>INDEX('Policy Characteristics'!K:K,MATCH(PolicyLevers!$C754,'Policy Characteristics'!$C:$C,0))</f>
        <v>industry-ag-main.html#fuel-switching</v>
      </c>
      <c r="R754" s="191" t="str">
        <f>INDEX('Policy Characteristics'!L:L,MATCH(PolicyLevers!$C754,'Policy Characteristics'!$C:$C,0))</f>
        <v>industry-elec-and-hydrogen.html</v>
      </c>
      <c r="S754" s="207">
        <f>INDEX('Policy Characteristics'!M:M,MATCH(PolicyLevers!$C754,'Policy Characteristics'!$C:$C,0))</f>
        <v>0</v>
      </c>
      <c r="T754" s="186">
        <f>INDEX('Policy Characteristics'!N:N,MATCH(PolicyLevers!$C754,'Policy Characteristics'!$C:$C,0))</f>
        <v>0</v>
      </c>
      <c r="U754" s="183">
        <f>INDEX('Policy Characteristics'!O:O,MATCH(PolicyLevers!$C754,'Policy Characteristics'!$C:$C,0))</f>
        <v>0</v>
      </c>
    </row>
    <row r="755" spans="1:21" x14ac:dyDescent="0.25">
      <c r="A755" s="352" t="str">
        <f>INDEX('Policy Characteristics'!A:A,MATCH(PolicyLevers!$C755,'Policy Characteristics'!$C:$C,0))</f>
        <v>Industry</v>
      </c>
      <c r="B755" s="356" t="str">
        <f>INDEX('Policy Characteristics'!B:B,MATCH(PolicyLevers!$C755,'Policy Characteristics'!$C:$C,0))</f>
        <v>Electrification + Hydrogen</v>
      </c>
      <c r="C755" s="191" t="str">
        <f t="shared" si="37"/>
        <v>Fraction of Industrial Fuel Use Shifted to Other Fuels</v>
      </c>
      <c r="D755" s="193" t="s">
        <v>2102</v>
      </c>
      <c r="E755" s="186" t="s">
        <v>799</v>
      </c>
      <c r="F755" s="183" t="s">
        <v>2146</v>
      </c>
      <c r="G755" s="186" t="s">
        <v>2134</v>
      </c>
      <c r="H755" s="43">
        <v>1308</v>
      </c>
      <c r="I755" s="358" t="s">
        <v>310</v>
      </c>
      <c r="J755" s="191" t="str">
        <f>INDEX('Policy Characteristics'!D:D,MATCH(PolicyLevers!$C755,'Policy Characteristics'!$C:$C,0))</f>
        <v>Electrification + Hydrogen</v>
      </c>
      <c r="K755" s="191" t="str">
        <f>INDEX('Policy Characteristics'!E:E,MATCH(PolicyLevers!$C755,'Policy Characteristics'!$C:$C,0))</f>
        <v>indst fuel type shifting</v>
      </c>
      <c r="L755" s="192">
        <f>INDEX('Policy Characteristics'!F:F,MATCH(PolicyLevers!$C755,'Policy Characteristics'!$C:$C,0))</f>
        <v>0</v>
      </c>
      <c r="M755" s="192">
        <f>INDEX('Policy Characteristics'!G:G,MATCH(PolicyLevers!$C755,'Policy Characteristics'!$C:$C,0))</f>
        <v>1</v>
      </c>
      <c r="N755" s="253">
        <f>INDEX('Policy Characteristics'!H:H,MATCH(PolicyLevers!$C755,'Policy Characteristics'!$C:$C,0))</f>
        <v>0.01</v>
      </c>
      <c r="O755" s="191" t="str">
        <f>INDEX('Policy Characteristics'!I:I,MATCH(PolicyLevers!$C755,'Policy Characteristics'!$C:$C,0))</f>
        <v>% of fuel shifted</v>
      </c>
      <c r="P755" s="191" t="str">
        <f>INDEX('Policy Characteristics'!J:J,MATCH(PolicyLevers!$C755,'Policy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5" s="191" t="str">
        <f>INDEX('Policy Characteristics'!K:K,MATCH(PolicyLevers!$C755,'Policy Characteristics'!$C:$C,0))</f>
        <v>industry-ag-main.html#fuel-switching</v>
      </c>
      <c r="R755" s="191" t="str">
        <f>INDEX('Policy Characteristics'!L:L,MATCH(PolicyLevers!$C755,'Policy Characteristics'!$C:$C,0))</f>
        <v>industry-elec-and-hydrogen.html</v>
      </c>
      <c r="S755" s="207">
        <f>INDEX('Policy Characteristics'!M:M,MATCH(PolicyLevers!$C755,'Policy Characteristics'!$C:$C,0))</f>
        <v>0</v>
      </c>
      <c r="T755" s="186">
        <f>INDEX('Policy Characteristics'!N:N,MATCH(PolicyLevers!$C755,'Policy Characteristics'!$C:$C,0))</f>
        <v>0</v>
      </c>
      <c r="U755" s="183">
        <f>INDEX('Policy Characteristics'!O:O,MATCH(PolicyLevers!$C755,'Policy Characteristics'!$C:$C,0))</f>
        <v>0</v>
      </c>
    </row>
    <row r="756" spans="1:21" x14ac:dyDescent="0.25">
      <c r="A756" s="352" t="str">
        <f>INDEX('Policy Characteristics'!A:A,MATCH(PolicyLevers!$C756,'Policy Characteristics'!$C:$C,0))</f>
        <v>Industry</v>
      </c>
      <c r="B756" s="356" t="str">
        <f>INDEX('Policy Characteristics'!B:B,MATCH(PolicyLevers!$C756,'Policy Characteristics'!$C:$C,0))</f>
        <v>Electrification + Hydrogen</v>
      </c>
      <c r="C756" s="191" t="str">
        <f t="shared" si="37"/>
        <v>Fraction of Industrial Fuel Use Shifted to Other Fuels</v>
      </c>
      <c r="D756" s="193" t="s">
        <v>2102</v>
      </c>
      <c r="E756" s="186" t="s">
        <v>806</v>
      </c>
      <c r="F756" s="183" t="s">
        <v>2146</v>
      </c>
      <c r="G756" s="186" t="s">
        <v>2133</v>
      </c>
      <c r="H756" s="43">
        <v>1309</v>
      </c>
      <c r="I756" s="358" t="s">
        <v>332</v>
      </c>
      <c r="J756" s="191" t="str">
        <f>INDEX('Policy Characteristics'!D:D,MATCH(PolicyLevers!$C756,'Policy Characteristics'!$C:$C,0))</f>
        <v>Electrification + Hydrogen</v>
      </c>
      <c r="K756" s="191" t="str">
        <f>INDEX('Policy Characteristics'!E:E,MATCH(PolicyLevers!$C756,'Policy Characteristics'!$C:$C,0))</f>
        <v>indst fuel type shifting</v>
      </c>
      <c r="L756" s="192">
        <f>INDEX('Policy Characteristics'!F:F,MATCH(PolicyLevers!$C756,'Policy Characteristics'!$C:$C,0))</f>
        <v>0</v>
      </c>
      <c r="M756" s="192">
        <f>INDEX('Policy Characteristics'!G:G,MATCH(PolicyLevers!$C756,'Policy Characteristics'!$C:$C,0))</f>
        <v>1</v>
      </c>
      <c r="N756" s="253">
        <f>INDEX('Policy Characteristics'!H:H,MATCH(PolicyLevers!$C756,'Policy Characteristics'!$C:$C,0))</f>
        <v>0.01</v>
      </c>
      <c r="O756" s="191" t="str">
        <f>INDEX('Policy Characteristics'!I:I,MATCH(PolicyLevers!$C756,'Policy Characteristics'!$C:$C,0))</f>
        <v>% of fuel shifted</v>
      </c>
      <c r="P756" s="186" t="str">
        <f>INDEX('Policy Characteristics'!J:J,MATCH(PolicyLevers!$C756,'Policy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6" s="191" t="str">
        <f>INDEX('Policy Characteristics'!K:K,MATCH(PolicyLevers!$C756,'Policy Characteristics'!$C:$C,0))</f>
        <v>industry-ag-main.html#fuel-switching</v>
      </c>
      <c r="R756" s="191" t="str">
        <f>INDEX('Policy Characteristics'!L:L,MATCH(PolicyLevers!$C756,'Policy Characteristics'!$C:$C,0))</f>
        <v>industry-elec-and-hydrogen.html</v>
      </c>
      <c r="S756" s="207">
        <f>INDEX('Policy Characteristics'!M:M,MATCH(PolicyLevers!$C756,'Policy Characteristics'!$C:$C,0))</f>
        <v>0</v>
      </c>
      <c r="T756" s="186">
        <f>INDEX('Policy Characteristics'!N:N,MATCH(PolicyLevers!$C756,'Policy Characteristics'!$C:$C,0))</f>
        <v>0</v>
      </c>
      <c r="U756" s="183">
        <f>INDEX('Policy Characteristics'!O:O,MATCH(PolicyLevers!$C756,'Policy Characteristics'!$C:$C,0))</f>
        <v>0</v>
      </c>
    </row>
    <row r="757" spans="1:21" x14ac:dyDescent="0.25">
      <c r="A757" s="352" t="str">
        <f>INDEX('Policy Characteristics'!A:A,MATCH(PolicyLevers!$C757,'Policy Characteristics'!$C:$C,0))</f>
        <v>Industry</v>
      </c>
      <c r="B757" s="356" t="str">
        <f>INDEX('Policy Characteristics'!B:B,MATCH(PolicyLevers!$C757,'Policy Characteristics'!$C:$C,0))</f>
        <v>Electrification + Hydrogen</v>
      </c>
      <c r="C757" s="191" t="str">
        <f t="shared" si="37"/>
        <v>Fraction of Industrial Fuel Use Shifted to Other Fuels</v>
      </c>
      <c r="D757" s="193" t="s">
        <v>2102</v>
      </c>
      <c r="E757" s="186" t="s">
        <v>808</v>
      </c>
      <c r="F757" s="183" t="s">
        <v>2146</v>
      </c>
      <c r="G757" s="186" t="s">
        <v>2132</v>
      </c>
      <c r="H757" s="43">
        <v>1310</v>
      </c>
      <c r="I757" s="358" t="s">
        <v>332</v>
      </c>
      <c r="J757" s="191" t="str">
        <f>INDEX('Policy Characteristics'!D:D,MATCH(PolicyLevers!$C757,'Policy Characteristics'!$C:$C,0))</f>
        <v>Electrification + Hydrogen</v>
      </c>
      <c r="K757" s="191" t="str">
        <f>INDEX('Policy Characteristics'!E:E,MATCH(PolicyLevers!$C757,'Policy Characteristics'!$C:$C,0))</f>
        <v>indst fuel type shifting</v>
      </c>
      <c r="L757" s="192">
        <f>INDEX('Policy Characteristics'!F:F,MATCH(PolicyLevers!$C757,'Policy Characteristics'!$C:$C,0))</f>
        <v>0</v>
      </c>
      <c r="M757" s="192">
        <f>INDEX('Policy Characteristics'!G:G,MATCH(PolicyLevers!$C757,'Policy Characteristics'!$C:$C,0))</f>
        <v>1</v>
      </c>
      <c r="N757" s="253">
        <f>INDEX('Policy Characteristics'!H:H,MATCH(PolicyLevers!$C757,'Policy Characteristics'!$C:$C,0))</f>
        <v>0.01</v>
      </c>
      <c r="O757" s="191" t="str">
        <f>INDEX('Policy Characteristics'!I:I,MATCH(PolicyLevers!$C757,'Policy Characteristics'!$C:$C,0))</f>
        <v>% of fuel shifted</v>
      </c>
      <c r="P757" s="186" t="str">
        <f>INDEX('Policy Characteristics'!J:J,MATCH(PolicyLevers!$C757,'Policy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7" s="191" t="str">
        <f>INDEX('Policy Characteristics'!K:K,MATCH(PolicyLevers!$C757,'Policy Characteristics'!$C:$C,0))</f>
        <v>industry-ag-main.html#fuel-switching</v>
      </c>
      <c r="R757" s="191" t="str">
        <f>INDEX('Policy Characteristics'!L:L,MATCH(PolicyLevers!$C757,'Policy Characteristics'!$C:$C,0))</f>
        <v>industry-elec-and-hydrogen.html</v>
      </c>
      <c r="S757" s="207">
        <f>INDEX('Policy Characteristics'!M:M,MATCH(PolicyLevers!$C757,'Policy Characteristics'!$C:$C,0))</f>
        <v>0</v>
      </c>
      <c r="T757" s="186">
        <f>INDEX('Policy Characteristics'!N:N,MATCH(PolicyLevers!$C757,'Policy Characteristics'!$C:$C,0))</f>
        <v>0</v>
      </c>
      <c r="U757" s="183">
        <f>INDEX('Policy Characteristics'!O:O,MATCH(PolicyLevers!$C757,'Policy Characteristics'!$C:$C,0))</f>
        <v>0</v>
      </c>
    </row>
    <row r="758" spans="1:21" x14ac:dyDescent="0.25">
      <c r="A758" s="352" t="str">
        <f>INDEX('Policy Characteristics'!A:A,MATCH(PolicyLevers!$C758,'Policy Characteristics'!$C:$C,0))</f>
        <v>Industry</v>
      </c>
      <c r="B758" s="356" t="str">
        <f>INDEX('Policy Characteristics'!B:B,MATCH(PolicyLevers!$C758,'Policy Characteristics'!$C:$C,0))</f>
        <v>Electrification + Hydrogen</v>
      </c>
      <c r="C758" s="191" t="str">
        <f t="shared" si="37"/>
        <v>Fraction of Industrial Fuel Use Shifted to Other Fuels</v>
      </c>
      <c r="D758" s="193" t="s">
        <v>2102</v>
      </c>
      <c r="E758" s="186" t="s">
        <v>810</v>
      </c>
      <c r="F758" s="183" t="s">
        <v>2146</v>
      </c>
      <c r="G758" s="186" t="s">
        <v>2131</v>
      </c>
      <c r="H758" s="43">
        <v>1311</v>
      </c>
      <c r="I758" s="358" t="s">
        <v>332</v>
      </c>
      <c r="J758" s="191" t="str">
        <f>INDEX('Policy Characteristics'!D:D,MATCH(PolicyLevers!$C758,'Policy Characteristics'!$C:$C,0))</f>
        <v>Electrification + Hydrogen</v>
      </c>
      <c r="K758" s="191" t="str">
        <f>INDEX('Policy Characteristics'!E:E,MATCH(PolicyLevers!$C758,'Policy Characteristics'!$C:$C,0))</f>
        <v>indst fuel type shifting</v>
      </c>
      <c r="L758" s="192">
        <f>INDEX('Policy Characteristics'!F:F,MATCH(PolicyLevers!$C758,'Policy Characteristics'!$C:$C,0))</f>
        <v>0</v>
      </c>
      <c r="M758" s="192">
        <f>INDEX('Policy Characteristics'!G:G,MATCH(PolicyLevers!$C758,'Policy Characteristics'!$C:$C,0))</f>
        <v>1</v>
      </c>
      <c r="N758" s="253">
        <f>INDEX('Policy Characteristics'!H:H,MATCH(PolicyLevers!$C758,'Policy Characteristics'!$C:$C,0))</f>
        <v>0.01</v>
      </c>
      <c r="O758" s="191" t="str">
        <f>INDEX('Policy Characteristics'!I:I,MATCH(PolicyLevers!$C758,'Policy Characteristics'!$C:$C,0))</f>
        <v>% of fuel shifted</v>
      </c>
      <c r="P758" s="186" t="str">
        <f>INDEX('Policy Characteristics'!J:J,MATCH(PolicyLevers!$C758,'Policy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8" s="191" t="str">
        <f>INDEX('Policy Characteristics'!K:K,MATCH(PolicyLevers!$C758,'Policy Characteristics'!$C:$C,0))</f>
        <v>industry-ag-main.html#fuel-switching</v>
      </c>
      <c r="R758" s="191" t="str">
        <f>INDEX('Policy Characteristics'!L:L,MATCH(PolicyLevers!$C758,'Policy Characteristics'!$C:$C,0))</f>
        <v>industry-elec-and-hydrogen.html</v>
      </c>
      <c r="S758" s="207">
        <f>INDEX('Policy Characteristics'!M:M,MATCH(PolicyLevers!$C758,'Policy Characteristics'!$C:$C,0))</f>
        <v>0</v>
      </c>
      <c r="T758" s="186">
        <f>INDEX('Policy Characteristics'!N:N,MATCH(PolicyLevers!$C758,'Policy Characteristics'!$C:$C,0))</f>
        <v>0</v>
      </c>
      <c r="U758" s="183">
        <f>INDEX('Policy Characteristics'!O:O,MATCH(PolicyLevers!$C758,'Policy Characteristics'!$C:$C,0))</f>
        <v>0</v>
      </c>
    </row>
    <row r="759" spans="1:21" x14ac:dyDescent="0.25">
      <c r="A759" s="352" t="str">
        <f>INDEX('Policy Characteristics'!A:A,MATCH(PolicyLevers!$C759,'Policy Characteristics'!$C:$C,0))</f>
        <v>Industry</v>
      </c>
      <c r="B759" s="356" t="str">
        <f>INDEX('Policy Characteristics'!B:B,MATCH(PolicyLevers!$C759,'Policy Characteristics'!$C:$C,0))</f>
        <v>Electrification + Hydrogen</v>
      </c>
      <c r="C759" s="191" t="str">
        <f t="shared" si="37"/>
        <v>Fraction of Industrial Fuel Use Shifted to Other Fuels</v>
      </c>
      <c r="D759" s="193" t="s">
        <v>2102</v>
      </c>
      <c r="E759" s="186" t="s">
        <v>812</v>
      </c>
      <c r="F759" s="183" t="s">
        <v>2146</v>
      </c>
      <c r="G759" s="186" t="s">
        <v>2130</v>
      </c>
      <c r="H759" s="43">
        <v>1312</v>
      </c>
      <c r="I759" s="358" t="s">
        <v>332</v>
      </c>
      <c r="J759" s="191" t="str">
        <f>INDEX('Policy Characteristics'!D:D,MATCH(PolicyLevers!$C759,'Policy Characteristics'!$C:$C,0))</f>
        <v>Electrification + Hydrogen</v>
      </c>
      <c r="K759" s="191" t="str">
        <f>INDEX('Policy Characteristics'!E:E,MATCH(PolicyLevers!$C759,'Policy Characteristics'!$C:$C,0))</f>
        <v>indst fuel type shifting</v>
      </c>
      <c r="L759" s="192">
        <f>INDEX('Policy Characteristics'!F:F,MATCH(PolicyLevers!$C759,'Policy Characteristics'!$C:$C,0))</f>
        <v>0</v>
      </c>
      <c r="M759" s="192">
        <f>INDEX('Policy Characteristics'!G:G,MATCH(PolicyLevers!$C759,'Policy Characteristics'!$C:$C,0))</f>
        <v>1</v>
      </c>
      <c r="N759" s="253">
        <f>INDEX('Policy Characteristics'!H:H,MATCH(PolicyLevers!$C759,'Policy Characteristics'!$C:$C,0))</f>
        <v>0.01</v>
      </c>
      <c r="O759" s="191" t="str">
        <f>INDEX('Policy Characteristics'!I:I,MATCH(PolicyLevers!$C759,'Policy Characteristics'!$C:$C,0))</f>
        <v>% of fuel shifted</v>
      </c>
      <c r="P759" s="186" t="str">
        <f>INDEX('Policy Characteristics'!J:J,MATCH(PolicyLevers!$C759,'Policy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9" s="191" t="str">
        <f>INDEX('Policy Characteristics'!K:K,MATCH(PolicyLevers!$C759,'Policy Characteristics'!$C:$C,0))</f>
        <v>industry-ag-main.html#fuel-switching</v>
      </c>
      <c r="R759" s="191" t="str">
        <f>INDEX('Policy Characteristics'!L:L,MATCH(PolicyLevers!$C759,'Policy Characteristics'!$C:$C,0))</f>
        <v>industry-elec-and-hydrogen.html</v>
      </c>
      <c r="S759" s="207">
        <f>INDEX('Policy Characteristics'!M:M,MATCH(PolicyLevers!$C759,'Policy Characteristics'!$C:$C,0))</f>
        <v>0</v>
      </c>
      <c r="T759" s="186">
        <f>INDEX('Policy Characteristics'!N:N,MATCH(PolicyLevers!$C759,'Policy Characteristics'!$C:$C,0))</f>
        <v>0</v>
      </c>
      <c r="U759" s="183">
        <f>INDEX('Policy Characteristics'!O:O,MATCH(PolicyLevers!$C759,'Policy Characteristics'!$C:$C,0))</f>
        <v>0</v>
      </c>
    </row>
    <row r="760" spans="1:21" x14ac:dyDescent="0.25">
      <c r="A760" s="352" t="str">
        <f>INDEX('Policy Characteristics'!A:A,MATCH(PolicyLevers!$C760,'Policy Characteristics'!$C:$C,0))</f>
        <v>Industry</v>
      </c>
      <c r="B760" s="356" t="str">
        <f>INDEX('Policy Characteristics'!B:B,MATCH(PolicyLevers!$C760,'Policy Characteristics'!$C:$C,0))</f>
        <v>Electrification + Hydrogen</v>
      </c>
      <c r="C760" s="191" t="str">
        <f t="shared" si="37"/>
        <v>Fraction of Industrial Fuel Use Shifted to Other Fuels</v>
      </c>
      <c r="D760" s="193" t="s">
        <v>2102</v>
      </c>
      <c r="E760" s="186" t="s">
        <v>814</v>
      </c>
      <c r="F760" s="183" t="s">
        <v>2146</v>
      </c>
      <c r="G760" s="186" t="s">
        <v>2129</v>
      </c>
      <c r="H760" s="43">
        <v>1313</v>
      </c>
      <c r="I760" s="358" t="s">
        <v>332</v>
      </c>
      <c r="J760" s="191" t="str">
        <f>INDEX('Policy Characteristics'!D:D,MATCH(PolicyLevers!$C760,'Policy Characteristics'!$C:$C,0))</f>
        <v>Electrification + Hydrogen</v>
      </c>
      <c r="K760" s="191" t="str">
        <f>INDEX('Policy Characteristics'!E:E,MATCH(PolicyLevers!$C760,'Policy Characteristics'!$C:$C,0))</f>
        <v>indst fuel type shifting</v>
      </c>
      <c r="L760" s="192">
        <f>INDEX('Policy Characteristics'!F:F,MATCH(PolicyLevers!$C760,'Policy Characteristics'!$C:$C,0))</f>
        <v>0</v>
      </c>
      <c r="M760" s="192">
        <f>INDEX('Policy Characteristics'!G:G,MATCH(PolicyLevers!$C760,'Policy Characteristics'!$C:$C,0))</f>
        <v>1</v>
      </c>
      <c r="N760" s="253">
        <f>INDEX('Policy Characteristics'!H:H,MATCH(PolicyLevers!$C760,'Policy Characteristics'!$C:$C,0))</f>
        <v>0.01</v>
      </c>
      <c r="O760" s="191" t="str">
        <f>INDEX('Policy Characteristics'!I:I,MATCH(PolicyLevers!$C760,'Policy Characteristics'!$C:$C,0))</f>
        <v>% of fuel shifted</v>
      </c>
      <c r="P760" s="186" t="str">
        <f>INDEX('Policy Characteristics'!J:J,MATCH(PolicyLevers!$C760,'Policy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0" s="191" t="str">
        <f>INDEX('Policy Characteristics'!K:K,MATCH(PolicyLevers!$C760,'Policy Characteristics'!$C:$C,0))</f>
        <v>industry-ag-main.html#fuel-switching</v>
      </c>
      <c r="R760" s="191" t="str">
        <f>INDEX('Policy Characteristics'!L:L,MATCH(PolicyLevers!$C760,'Policy Characteristics'!$C:$C,0))</f>
        <v>industry-elec-and-hydrogen.html</v>
      </c>
      <c r="S760" s="207">
        <f>INDEX('Policy Characteristics'!M:M,MATCH(PolicyLevers!$C760,'Policy Characteristics'!$C:$C,0))</f>
        <v>0</v>
      </c>
      <c r="T760" s="186">
        <f>INDEX('Policy Characteristics'!N:N,MATCH(PolicyLevers!$C760,'Policy Characteristics'!$C:$C,0))</f>
        <v>0</v>
      </c>
      <c r="U760" s="183">
        <f>INDEX('Policy Characteristics'!O:O,MATCH(PolicyLevers!$C760,'Policy Characteristics'!$C:$C,0))</f>
        <v>0</v>
      </c>
    </row>
    <row r="761" spans="1:21" x14ac:dyDescent="0.25">
      <c r="A761" s="352" t="str">
        <f>INDEX('Policy Characteristics'!A:A,MATCH(PolicyLevers!$C761,'Policy Characteristics'!$C:$C,0))</f>
        <v>Industry</v>
      </c>
      <c r="B761" s="356" t="str">
        <f>INDEX('Policy Characteristics'!B:B,MATCH(PolicyLevers!$C761,'Policy Characteristics'!$C:$C,0))</f>
        <v>Electrification + Hydrogen</v>
      </c>
      <c r="C761" s="191" t="str">
        <f t="shared" si="37"/>
        <v>Fraction of Industrial Fuel Use Shifted to Other Fuels</v>
      </c>
      <c r="D761" s="193" t="s">
        <v>2102</v>
      </c>
      <c r="E761" s="186" t="s">
        <v>816</v>
      </c>
      <c r="F761" s="183" t="s">
        <v>2146</v>
      </c>
      <c r="G761" s="186" t="s">
        <v>2128</v>
      </c>
      <c r="H761" s="43">
        <v>1314</v>
      </c>
      <c r="I761" s="358" t="s">
        <v>332</v>
      </c>
      <c r="J761" s="191" t="str">
        <f>INDEX('Policy Characteristics'!D:D,MATCH(PolicyLevers!$C761,'Policy Characteristics'!$C:$C,0))</f>
        <v>Electrification + Hydrogen</v>
      </c>
      <c r="K761" s="191" t="str">
        <f>INDEX('Policy Characteristics'!E:E,MATCH(PolicyLevers!$C761,'Policy Characteristics'!$C:$C,0))</f>
        <v>indst fuel type shifting</v>
      </c>
      <c r="L761" s="192">
        <f>INDEX('Policy Characteristics'!F:F,MATCH(PolicyLevers!$C761,'Policy Characteristics'!$C:$C,0))</f>
        <v>0</v>
      </c>
      <c r="M761" s="192">
        <f>INDEX('Policy Characteristics'!G:G,MATCH(PolicyLevers!$C761,'Policy Characteristics'!$C:$C,0))</f>
        <v>1</v>
      </c>
      <c r="N761" s="253">
        <f>INDEX('Policy Characteristics'!H:H,MATCH(PolicyLevers!$C761,'Policy Characteristics'!$C:$C,0))</f>
        <v>0.01</v>
      </c>
      <c r="O761" s="191" t="str">
        <f>INDEX('Policy Characteristics'!I:I,MATCH(PolicyLevers!$C761,'Policy Characteristics'!$C:$C,0))</f>
        <v>% of fuel shifted</v>
      </c>
      <c r="P761" s="186" t="str">
        <f>INDEX('Policy Characteristics'!J:J,MATCH(PolicyLevers!$C761,'Policy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1" s="191" t="str">
        <f>INDEX('Policy Characteristics'!K:K,MATCH(PolicyLevers!$C761,'Policy Characteristics'!$C:$C,0))</f>
        <v>industry-ag-main.html#fuel-switching</v>
      </c>
      <c r="R761" s="191" t="str">
        <f>INDEX('Policy Characteristics'!L:L,MATCH(PolicyLevers!$C761,'Policy Characteristics'!$C:$C,0))</f>
        <v>industry-elec-and-hydrogen.html</v>
      </c>
      <c r="S761" s="207">
        <f>INDEX('Policy Characteristics'!M:M,MATCH(PolicyLevers!$C761,'Policy Characteristics'!$C:$C,0))</f>
        <v>0</v>
      </c>
      <c r="T761" s="186">
        <f>INDEX('Policy Characteristics'!N:N,MATCH(PolicyLevers!$C761,'Policy Characteristics'!$C:$C,0))</f>
        <v>0</v>
      </c>
      <c r="U761" s="183">
        <f>INDEX('Policy Characteristics'!O:O,MATCH(PolicyLevers!$C761,'Policy Characteristics'!$C:$C,0))</f>
        <v>0</v>
      </c>
    </row>
    <row r="762" spans="1:21" x14ac:dyDescent="0.25">
      <c r="A762" s="352" t="str">
        <f>INDEX('Policy Characteristics'!A:A,MATCH(PolicyLevers!$C762,'Policy Characteristics'!$C:$C,0))</f>
        <v>Industry</v>
      </c>
      <c r="B762" s="356" t="str">
        <f>INDEX('Policy Characteristics'!B:B,MATCH(PolicyLevers!$C762,'Policy Characteristics'!$C:$C,0))</f>
        <v>Electrification + Hydrogen</v>
      </c>
      <c r="C762" s="191" t="str">
        <f t="shared" si="37"/>
        <v>Fraction of Industrial Fuel Use Shifted to Other Fuels</v>
      </c>
      <c r="D762" s="193" t="s">
        <v>2102</v>
      </c>
      <c r="E762" s="186" t="s">
        <v>818</v>
      </c>
      <c r="F762" s="183" t="s">
        <v>2146</v>
      </c>
      <c r="G762" s="186" t="s">
        <v>2127</v>
      </c>
      <c r="H762" s="43">
        <v>1315</v>
      </c>
      <c r="I762" s="358" t="s">
        <v>332</v>
      </c>
      <c r="J762" s="191" t="str">
        <f>INDEX('Policy Characteristics'!D:D,MATCH(PolicyLevers!$C762,'Policy Characteristics'!$C:$C,0))</f>
        <v>Electrification + Hydrogen</v>
      </c>
      <c r="K762" s="191" t="str">
        <f>INDEX('Policy Characteristics'!E:E,MATCH(PolicyLevers!$C762,'Policy Characteristics'!$C:$C,0))</f>
        <v>indst fuel type shifting</v>
      </c>
      <c r="L762" s="192">
        <f>INDEX('Policy Characteristics'!F:F,MATCH(PolicyLevers!$C762,'Policy Characteristics'!$C:$C,0))</f>
        <v>0</v>
      </c>
      <c r="M762" s="192">
        <f>INDEX('Policy Characteristics'!G:G,MATCH(PolicyLevers!$C762,'Policy Characteristics'!$C:$C,0))</f>
        <v>1</v>
      </c>
      <c r="N762" s="253">
        <f>INDEX('Policy Characteristics'!H:H,MATCH(PolicyLevers!$C762,'Policy Characteristics'!$C:$C,0))</f>
        <v>0.01</v>
      </c>
      <c r="O762" s="191" t="str">
        <f>INDEX('Policy Characteristics'!I:I,MATCH(PolicyLevers!$C762,'Policy Characteristics'!$C:$C,0))</f>
        <v>% of fuel shifted</v>
      </c>
      <c r="P762" s="186" t="str">
        <f>INDEX('Policy Characteristics'!J:J,MATCH(PolicyLevers!$C762,'Policy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2" s="191" t="str">
        <f>INDEX('Policy Characteristics'!K:K,MATCH(PolicyLevers!$C762,'Policy Characteristics'!$C:$C,0))</f>
        <v>industry-ag-main.html#fuel-switching</v>
      </c>
      <c r="R762" s="191" t="str">
        <f>INDEX('Policy Characteristics'!L:L,MATCH(PolicyLevers!$C762,'Policy Characteristics'!$C:$C,0))</f>
        <v>industry-elec-and-hydrogen.html</v>
      </c>
      <c r="S762" s="207">
        <f>INDEX('Policy Characteristics'!M:M,MATCH(PolicyLevers!$C762,'Policy Characteristics'!$C:$C,0))</f>
        <v>0</v>
      </c>
      <c r="T762" s="186">
        <f>INDEX('Policy Characteristics'!N:N,MATCH(PolicyLevers!$C762,'Policy Characteristics'!$C:$C,0))</f>
        <v>0</v>
      </c>
      <c r="U762" s="183">
        <f>INDEX('Policy Characteristics'!O:O,MATCH(PolicyLevers!$C762,'Policy Characteristics'!$C:$C,0))</f>
        <v>0</v>
      </c>
    </row>
    <row r="763" spans="1:21" x14ac:dyDescent="0.25">
      <c r="A763" s="352" t="str">
        <f>INDEX('Policy Characteristics'!A:A,MATCH(PolicyLevers!$C763,'Policy Characteristics'!$C:$C,0))</f>
        <v>Industry</v>
      </c>
      <c r="B763" s="356" t="str">
        <f>INDEX('Policy Characteristics'!B:B,MATCH(PolicyLevers!$C763,'Policy Characteristics'!$C:$C,0))</f>
        <v>Electrification + Hydrogen</v>
      </c>
      <c r="C763" s="191" t="str">
        <f t="shared" si="37"/>
        <v>Fraction of Industrial Fuel Use Shifted to Other Fuels</v>
      </c>
      <c r="D763" s="193" t="s">
        <v>2102</v>
      </c>
      <c r="E763" s="186" t="s">
        <v>820</v>
      </c>
      <c r="F763" s="183" t="s">
        <v>2146</v>
      </c>
      <c r="G763" s="186" t="s">
        <v>2126</v>
      </c>
      <c r="H763" s="43">
        <v>1316</v>
      </c>
      <c r="I763" s="358" t="s">
        <v>332</v>
      </c>
      <c r="J763" s="191" t="str">
        <f>INDEX('Policy Characteristics'!D:D,MATCH(PolicyLevers!$C763,'Policy Characteristics'!$C:$C,0))</f>
        <v>Electrification + Hydrogen</v>
      </c>
      <c r="K763" s="191" t="str">
        <f>INDEX('Policy Characteristics'!E:E,MATCH(PolicyLevers!$C763,'Policy Characteristics'!$C:$C,0))</f>
        <v>indst fuel type shifting</v>
      </c>
      <c r="L763" s="192">
        <f>INDEX('Policy Characteristics'!F:F,MATCH(PolicyLevers!$C763,'Policy Characteristics'!$C:$C,0))</f>
        <v>0</v>
      </c>
      <c r="M763" s="192">
        <f>INDEX('Policy Characteristics'!G:G,MATCH(PolicyLevers!$C763,'Policy Characteristics'!$C:$C,0))</f>
        <v>1</v>
      </c>
      <c r="N763" s="253">
        <f>INDEX('Policy Characteristics'!H:H,MATCH(PolicyLevers!$C763,'Policy Characteristics'!$C:$C,0))</f>
        <v>0.01</v>
      </c>
      <c r="O763" s="191" t="str">
        <f>INDEX('Policy Characteristics'!I:I,MATCH(PolicyLevers!$C763,'Policy Characteristics'!$C:$C,0))</f>
        <v>% of fuel shifted</v>
      </c>
      <c r="P763" s="186" t="str">
        <f>INDEX('Policy Characteristics'!J:J,MATCH(PolicyLevers!$C763,'Policy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3" s="191" t="str">
        <f>INDEX('Policy Characteristics'!K:K,MATCH(PolicyLevers!$C763,'Policy Characteristics'!$C:$C,0))</f>
        <v>industry-ag-main.html#fuel-switching</v>
      </c>
      <c r="R763" s="191" t="str">
        <f>INDEX('Policy Characteristics'!L:L,MATCH(PolicyLevers!$C763,'Policy Characteristics'!$C:$C,0))</f>
        <v>industry-elec-and-hydrogen.html</v>
      </c>
      <c r="S763" s="207">
        <f>INDEX('Policy Characteristics'!M:M,MATCH(PolicyLevers!$C763,'Policy Characteristics'!$C:$C,0))</f>
        <v>0</v>
      </c>
      <c r="T763" s="186">
        <f>INDEX('Policy Characteristics'!N:N,MATCH(PolicyLevers!$C763,'Policy Characteristics'!$C:$C,0))</f>
        <v>0</v>
      </c>
      <c r="U763" s="183">
        <f>INDEX('Policy Characteristics'!O:O,MATCH(PolicyLevers!$C763,'Policy Characteristics'!$C:$C,0))</f>
        <v>0</v>
      </c>
    </row>
    <row r="764" spans="1:21" x14ac:dyDescent="0.25">
      <c r="A764" s="352" t="str">
        <f>INDEX('Policy Characteristics'!A:A,MATCH(PolicyLevers!$C764,'Policy Characteristics'!$C:$C,0))</f>
        <v>Industry</v>
      </c>
      <c r="B764" s="356" t="str">
        <f>INDEX('Policy Characteristics'!B:B,MATCH(PolicyLevers!$C764,'Policy Characteristics'!$C:$C,0))</f>
        <v>Electrification + Hydrogen</v>
      </c>
      <c r="C764" s="191" t="str">
        <f t="shared" si="37"/>
        <v>Fraction of Industrial Fuel Use Shifted to Other Fuels</v>
      </c>
      <c r="D764" s="193" t="s">
        <v>2102</v>
      </c>
      <c r="E764" s="186" t="s">
        <v>822</v>
      </c>
      <c r="F764" s="183" t="s">
        <v>2146</v>
      </c>
      <c r="G764" s="186" t="s">
        <v>2124</v>
      </c>
      <c r="H764" s="43">
        <v>1317</v>
      </c>
      <c r="I764" s="358" t="s">
        <v>310</v>
      </c>
      <c r="J764" s="191" t="str">
        <f>INDEX('Policy Characteristics'!D:D,MATCH(PolicyLevers!$C764,'Policy Characteristics'!$C:$C,0))</f>
        <v>Electrification + Hydrogen</v>
      </c>
      <c r="K764" s="191" t="str">
        <f>INDEX('Policy Characteristics'!E:E,MATCH(PolicyLevers!$C764,'Policy Characteristics'!$C:$C,0))</f>
        <v>indst fuel type shifting</v>
      </c>
      <c r="L764" s="192">
        <f>INDEX('Policy Characteristics'!F:F,MATCH(PolicyLevers!$C764,'Policy Characteristics'!$C:$C,0))</f>
        <v>0</v>
      </c>
      <c r="M764" s="192">
        <f>INDEX('Policy Characteristics'!G:G,MATCH(PolicyLevers!$C764,'Policy Characteristics'!$C:$C,0))</f>
        <v>1</v>
      </c>
      <c r="N764" s="253">
        <f>INDEX('Policy Characteristics'!H:H,MATCH(PolicyLevers!$C764,'Policy Characteristics'!$C:$C,0))</f>
        <v>0.01</v>
      </c>
      <c r="O764" s="191" t="str">
        <f>INDEX('Policy Characteristics'!I:I,MATCH(PolicyLevers!$C764,'Policy Characteristics'!$C:$C,0))</f>
        <v>% of fuel shifted</v>
      </c>
      <c r="P764" s="191" t="str">
        <f>INDEX('Policy Characteristics'!J:J,MATCH(PolicyLevers!$C764,'Policy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4" s="191" t="str">
        <f>INDEX('Policy Characteristics'!K:K,MATCH(PolicyLevers!$C764,'Policy Characteristics'!$C:$C,0))</f>
        <v>industry-ag-main.html#fuel-switching</v>
      </c>
      <c r="R764" s="191" t="str">
        <f>INDEX('Policy Characteristics'!L:L,MATCH(PolicyLevers!$C764,'Policy Characteristics'!$C:$C,0))</f>
        <v>industry-elec-and-hydrogen.html</v>
      </c>
      <c r="S764" s="207">
        <f>INDEX('Policy Characteristics'!M:M,MATCH(PolicyLevers!$C764,'Policy Characteristics'!$C:$C,0))</f>
        <v>0</v>
      </c>
      <c r="T764" s="186">
        <f>INDEX('Policy Characteristics'!N:N,MATCH(PolicyLevers!$C764,'Policy Characteristics'!$C:$C,0))</f>
        <v>0</v>
      </c>
      <c r="U764" s="183">
        <f>INDEX('Policy Characteristics'!O:O,MATCH(PolicyLevers!$C764,'Policy Characteristics'!$C:$C,0))</f>
        <v>0</v>
      </c>
    </row>
    <row r="765" spans="1:21" x14ac:dyDescent="0.25">
      <c r="A765" s="352" t="str">
        <f>INDEX('Policy Characteristics'!A:A,MATCH(PolicyLevers!$C765,'Policy Characteristics'!$C:$C,0))</f>
        <v>Industry</v>
      </c>
      <c r="B765" s="356" t="str">
        <f>INDEX('Policy Characteristics'!B:B,MATCH(PolicyLevers!$C765,'Policy Characteristics'!$C:$C,0))</f>
        <v>Electrification + Hydrogen</v>
      </c>
      <c r="C765" s="191" t="str">
        <f t="shared" si="37"/>
        <v>Fraction of Industrial Fuel Use Shifted to Other Fuels</v>
      </c>
      <c r="D765" s="193" t="s">
        <v>2100</v>
      </c>
      <c r="E765" s="186" t="s">
        <v>799</v>
      </c>
      <c r="F765" s="183" t="s">
        <v>2145</v>
      </c>
      <c r="G765" s="186" t="s">
        <v>2134</v>
      </c>
      <c r="H765" s="43">
        <v>1318</v>
      </c>
      <c r="I765" s="358" t="s">
        <v>310</v>
      </c>
      <c r="J765" s="191" t="str">
        <f>INDEX('Policy Characteristics'!D:D,MATCH(PolicyLevers!$C765,'Policy Characteristics'!$C:$C,0))</f>
        <v>Electrification + Hydrogen</v>
      </c>
      <c r="K765" s="191" t="str">
        <f>INDEX('Policy Characteristics'!E:E,MATCH(PolicyLevers!$C765,'Policy Characteristics'!$C:$C,0))</f>
        <v>indst fuel type shifting</v>
      </c>
      <c r="L765" s="192">
        <f>INDEX('Policy Characteristics'!F:F,MATCH(PolicyLevers!$C765,'Policy Characteristics'!$C:$C,0))</f>
        <v>0</v>
      </c>
      <c r="M765" s="192">
        <f>INDEX('Policy Characteristics'!G:G,MATCH(PolicyLevers!$C765,'Policy Characteristics'!$C:$C,0))</f>
        <v>1</v>
      </c>
      <c r="N765" s="253">
        <f>INDEX('Policy Characteristics'!H:H,MATCH(PolicyLevers!$C765,'Policy Characteristics'!$C:$C,0))</f>
        <v>0.01</v>
      </c>
      <c r="O765" s="191" t="str">
        <f>INDEX('Policy Characteristics'!I:I,MATCH(PolicyLevers!$C765,'Policy Characteristics'!$C:$C,0))</f>
        <v>% of fuel shifted</v>
      </c>
      <c r="P765" s="191" t="str">
        <f>INDEX('Policy Characteristics'!J:J,MATCH(PolicyLevers!$C765,'Policy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5" s="191" t="str">
        <f>INDEX('Policy Characteristics'!K:K,MATCH(PolicyLevers!$C765,'Policy Characteristics'!$C:$C,0))</f>
        <v>industry-ag-main.html#fuel-switching</v>
      </c>
      <c r="R765" s="191" t="str">
        <f>INDEX('Policy Characteristics'!L:L,MATCH(PolicyLevers!$C765,'Policy Characteristics'!$C:$C,0))</f>
        <v>industry-elec-and-hydrogen.html</v>
      </c>
      <c r="S765" s="207">
        <f>INDEX('Policy Characteristics'!M:M,MATCH(PolicyLevers!$C765,'Policy Characteristics'!$C:$C,0))</f>
        <v>0</v>
      </c>
      <c r="T765" s="186">
        <f>INDEX('Policy Characteristics'!N:N,MATCH(PolicyLevers!$C765,'Policy Characteristics'!$C:$C,0))</f>
        <v>0</v>
      </c>
      <c r="U765" s="183">
        <f>INDEX('Policy Characteristics'!O:O,MATCH(PolicyLevers!$C765,'Policy Characteristics'!$C:$C,0))</f>
        <v>0</v>
      </c>
    </row>
    <row r="766" spans="1:21" x14ac:dyDescent="0.25">
      <c r="A766" s="352" t="str">
        <f>INDEX('Policy Characteristics'!A:A,MATCH(PolicyLevers!$C766,'Policy Characteristics'!$C:$C,0))</f>
        <v>Industry</v>
      </c>
      <c r="B766" s="356" t="str">
        <f>INDEX('Policy Characteristics'!B:B,MATCH(PolicyLevers!$C766,'Policy Characteristics'!$C:$C,0))</f>
        <v>Electrification + Hydrogen</v>
      </c>
      <c r="C766" s="191" t="str">
        <f t="shared" si="37"/>
        <v>Fraction of Industrial Fuel Use Shifted to Other Fuels</v>
      </c>
      <c r="D766" s="193" t="s">
        <v>2100</v>
      </c>
      <c r="E766" s="186" t="s">
        <v>806</v>
      </c>
      <c r="F766" s="183" t="s">
        <v>2145</v>
      </c>
      <c r="G766" s="186" t="s">
        <v>2133</v>
      </c>
      <c r="H766" s="43">
        <v>1319</v>
      </c>
      <c r="I766" s="358" t="s">
        <v>332</v>
      </c>
      <c r="J766" s="191" t="str">
        <f>INDEX('Policy Characteristics'!D:D,MATCH(PolicyLevers!$C766,'Policy Characteristics'!$C:$C,0))</f>
        <v>Electrification + Hydrogen</v>
      </c>
      <c r="K766" s="191" t="str">
        <f>INDEX('Policy Characteristics'!E:E,MATCH(PolicyLevers!$C766,'Policy Characteristics'!$C:$C,0))</f>
        <v>indst fuel type shifting</v>
      </c>
      <c r="L766" s="192">
        <f>INDEX('Policy Characteristics'!F:F,MATCH(PolicyLevers!$C766,'Policy Characteristics'!$C:$C,0))</f>
        <v>0</v>
      </c>
      <c r="M766" s="192">
        <f>INDEX('Policy Characteristics'!G:G,MATCH(PolicyLevers!$C766,'Policy Characteristics'!$C:$C,0))</f>
        <v>1</v>
      </c>
      <c r="N766" s="253">
        <f>INDEX('Policy Characteristics'!H:H,MATCH(PolicyLevers!$C766,'Policy Characteristics'!$C:$C,0))</f>
        <v>0.01</v>
      </c>
      <c r="O766" s="191" t="str">
        <f>INDEX('Policy Characteristics'!I:I,MATCH(PolicyLevers!$C766,'Policy Characteristics'!$C:$C,0))</f>
        <v>% of fuel shifted</v>
      </c>
      <c r="P766" s="186" t="str">
        <f>INDEX('Policy Characteristics'!J:J,MATCH(PolicyLevers!$C766,'Policy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6" s="191" t="str">
        <f>INDEX('Policy Characteristics'!K:K,MATCH(PolicyLevers!$C766,'Policy Characteristics'!$C:$C,0))</f>
        <v>industry-ag-main.html#fuel-switching</v>
      </c>
      <c r="R766" s="191" t="str">
        <f>INDEX('Policy Characteristics'!L:L,MATCH(PolicyLevers!$C766,'Policy Characteristics'!$C:$C,0))</f>
        <v>industry-elec-and-hydrogen.html</v>
      </c>
      <c r="S766" s="207">
        <f>INDEX('Policy Characteristics'!M:M,MATCH(PolicyLevers!$C766,'Policy Characteristics'!$C:$C,0))</f>
        <v>0</v>
      </c>
      <c r="T766" s="186">
        <f>INDEX('Policy Characteristics'!N:N,MATCH(PolicyLevers!$C766,'Policy Characteristics'!$C:$C,0))</f>
        <v>0</v>
      </c>
      <c r="U766" s="183">
        <f>INDEX('Policy Characteristics'!O:O,MATCH(PolicyLevers!$C766,'Policy Characteristics'!$C:$C,0))</f>
        <v>0</v>
      </c>
    </row>
    <row r="767" spans="1:21" x14ac:dyDescent="0.25">
      <c r="A767" s="352" t="str">
        <f>INDEX('Policy Characteristics'!A:A,MATCH(PolicyLevers!$C767,'Policy Characteristics'!$C:$C,0))</f>
        <v>Industry</v>
      </c>
      <c r="B767" s="356" t="str">
        <f>INDEX('Policy Characteristics'!B:B,MATCH(PolicyLevers!$C767,'Policy Characteristics'!$C:$C,0))</f>
        <v>Electrification + Hydrogen</v>
      </c>
      <c r="C767" s="191" t="str">
        <f t="shared" si="37"/>
        <v>Fraction of Industrial Fuel Use Shifted to Other Fuels</v>
      </c>
      <c r="D767" s="193" t="s">
        <v>2100</v>
      </c>
      <c r="E767" s="186" t="s">
        <v>808</v>
      </c>
      <c r="F767" s="183" t="s">
        <v>2145</v>
      </c>
      <c r="G767" s="186" t="s">
        <v>2132</v>
      </c>
      <c r="H767" s="43">
        <v>1320</v>
      </c>
      <c r="I767" s="358" t="s">
        <v>332</v>
      </c>
      <c r="J767" s="191" t="str">
        <f>INDEX('Policy Characteristics'!D:D,MATCH(PolicyLevers!$C767,'Policy Characteristics'!$C:$C,0))</f>
        <v>Electrification + Hydrogen</v>
      </c>
      <c r="K767" s="191" t="str">
        <f>INDEX('Policy Characteristics'!E:E,MATCH(PolicyLevers!$C767,'Policy Characteristics'!$C:$C,0))</f>
        <v>indst fuel type shifting</v>
      </c>
      <c r="L767" s="192">
        <f>INDEX('Policy Characteristics'!F:F,MATCH(PolicyLevers!$C767,'Policy Characteristics'!$C:$C,0))</f>
        <v>0</v>
      </c>
      <c r="M767" s="192">
        <f>INDEX('Policy Characteristics'!G:G,MATCH(PolicyLevers!$C767,'Policy Characteristics'!$C:$C,0))</f>
        <v>1</v>
      </c>
      <c r="N767" s="253">
        <f>INDEX('Policy Characteristics'!H:H,MATCH(PolicyLevers!$C767,'Policy Characteristics'!$C:$C,0))</f>
        <v>0.01</v>
      </c>
      <c r="O767" s="191" t="str">
        <f>INDEX('Policy Characteristics'!I:I,MATCH(PolicyLevers!$C767,'Policy Characteristics'!$C:$C,0))</f>
        <v>% of fuel shifted</v>
      </c>
      <c r="P767" s="186" t="str">
        <f>INDEX('Policy Characteristics'!J:J,MATCH(PolicyLevers!$C767,'Policy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7" s="191" t="str">
        <f>INDEX('Policy Characteristics'!K:K,MATCH(PolicyLevers!$C767,'Policy Characteristics'!$C:$C,0))</f>
        <v>industry-ag-main.html#fuel-switching</v>
      </c>
      <c r="R767" s="191" t="str">
        <f>INDEX('Policy Characteristics'!L:L,MATCH(PolicyLevers!$C767,'Policy Characteristics'!$C:$C,0))</f>
        <v>industry-elec-and-hydrogen.html</v>
      </c>
      <c r="S767" s="207">
        <f>INDEX('Policy Characteristics'!M:M,MATCH(PolicyLevers!$C767,'Policy Characteristics'!$C:$C,0))</f>
        <v>0</v>
      </c>
      <c r="T767" s="186">
        <f>INDEX('Policy Characteristics'!N:N,MATCH(PolicyLevers!$C767,'Policy Characteristics'!$C:$C,0))</f>
        <v>0</v>
      </c>
      <c r="U767" s="183">
        <f>INDEX('Policy Characteristics'!O:O,MATCH(PolicyLevers!$C767,'Policy Characteristics'!$C:$C,0))</f>
        <v>0</v>
      </c>
    </row>
    <row r="768" spans="1:21" x14ac:dyDescent="0.25">
      <c r="A768" s="352" t="str">
        <f>INDEX('Policy Characteristics'!A:A,MATCH(PolicyLevers!$C768,'Policy Characteristics'!$C:$C,0))</f>
        <v>Industry</v>
      </c>
      <c r="B768" s="356" t="str">
        <f>INDEX('Policy Characteristics'!B:B,MATCH(PolicyLevers!$C768,'Policy Characteristics'!$C:$C,0))</f>
        <v>Electrification + Hydrogen</v>
      </c>
      <c r="C768" s="191" t="str">
        <f t="shared" si="37"/>
        <v>Fraction of Industrial Fuel Use Shifted to Other Fuels</v>
      </c>
      <c r="D768" s="193" t="s">
        <v>2100</v>
      </c>
      <c r="E768" s="186" t="s">
        <v>810</v>
      </c>
      <c r="F768" s="183" t="s">
        <v>2145</v>
      </c>
      <c r="G768" s="186" t="s">
        <v>2131</v>
      </c>
      <c r="H768" s="43">
        <v>1321</v>
      </c>
      <c r="I768" s="358" t="s">
        <v>332</v>
      </c>
      <c r="J768" s="191" t="str">
        <f>INDEX('Policy Characteristics'!D:D,MATCH(PolicyLevers!$C768,'Policy Characteristics'!$C:$C,0))</f>
        <v>Electrification + Hydrogen</v>
      </c>
      <c r="K768" s="191" t="str">
        <f>INDEX('Policy Characteristics'!E:E,MATCH(PolicyLevers!$C768,'Policy Characteristics'!$C:$C,0))</f>
        <v>indst fuel type shifting</v>
      </c>
      <c r="L768" s="192">
        <f>INDEX('Policy Characteristics'!F:F,MATCH(PolicyLevers!$C768,'Policy Characteristics'!$C:$C,0))</f>
        <v>0</v>
      </c>
      <c r="M768" s="192">
        <f>INDEX('Policy Characteristics'!G:G,MATCH(PolicyLevers!$C768,'Policy Characteristics'!$C:$C,0))</f>
        <v>1</v>
      </c>
      <c r="N768" s="253">
        <f>INDEX('Policy Characteristics'!H:H,MATCH(PolicyLevers!$C768,'Policy Characteristics'!$C:$C,0))</f>
        <v>0.01</v>
      </c>
      <c r="O768" s="191" t="str">
        <f>INDEX('Policy Characteristics'!I:I,MATCH(PolicyLevers!$C768,'Policy Characteristics'!$C:$C,0))</f>
        <v>% of fuel shifted</v>
      </c>
      <c r="P768" s="186" t="str">
        <f>INDEX('Policy Characteristics'!J:J,MATCH(PolicyLevers!$C768,'Policy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8" s="191" t="str">
        <f>INDEX('Policy Characteristics'!K:K,MATCH(PolicyLevers!$C768,'Policy Characteristics'!$C:$C,0))</f>
        <v>industry-ag-main.html#fuel-switching</v>
      </c>
      <c r="R768" s="191" t="str">
        <f>INDEX('Policy Characteristics'!L:L,MATCH(PolicyLevers!$C768,'Policy Characteristics'!$C:$C,0))</f>
        <v>industry-elec-and-hydrogen.html</v>
      </c>
      <c r="S768" s="207">
        <f>INDEX('Policy Characteristics'!M:M,MATCH(PolicyLevers!$C768,'Policy Characteristics'!$C:$C,0))</f>
        <v>0</v>
      </c>
      <c r="T768" s="186">
        <f>INDEX('Policy Characteristics'!N:N,MATCH(PolicyLevers!$C768,'Policy Characteristics'!$C:$C,0))</f>
        <v>0</v>
      </c>
      <c r="U768" s="183">
        <f>INDEX('Policy Characteristics'!O:O,MATCH(PolicyLevers!$C768,'Policy Characteristics'!$C:$C,0))</f>
        <v>0</v>
      </c>
    </row>
    <row r="769" spans="1:21" x14ac:dyDescent="0.25">
      <c r="A769" s="352" t="str">
        <f>INDEX('Policy Characteristics'!A:A,MATCH(PolicyLevers!$C769,'Policy Characteristics'!$C:$C,0))</f>
        <v>Industry</v>
      </c>
      <c r="B769" s="356" t="str">
        <f>INDEX('Policy Characteristics'!B:B,MATCH(PolicyLevers!$C769,'Policy Characteristics'!$C:$C,0))</f>
        <v>Electrification + Hydrogen</v>
      </c>
      <c r="C769" s="191" t="str">
        <f t="shared" si="37"/>
        <v>Fraction of Industrial Fuel Use Shifted to Other Fuels</v>
      </c>
      <c r="D769" s="193" t="s">
        <v>2100</v>
      </c>
      <c r="E769" s="186" t="s">
        <v>812</v>
      </c>
      <c r="F769" s="183" t="s">
        <v>2145</v>
      </c>
      <c r="G769" s="186" t="s">
        <v>2130</v>
      </c>
      <c r="H769" s="43">
        <v>1322</v>
      </c>
      <c r="I769" s="358" t="s">
        <v>332</v>
      </c>
      <c r="J769" s="191" t="str">
        <f>INDEX('Policy Characteristics'!D:D,MATCH(PolicyLevers!$C769,'Policy Characteristics'!$C:$C,0))</f>
        <v>Electrification + Hydrogen</v>
      </c>
      <c r="K769" s="191" t="str">
        <f>INDEX('Policy Characteristics'!E:E,MATCH(PolicyLevers!$C769,'Policy Characteristics'!$C:$C,0))</f>
        <v>indst fuel type shifting</v>
      </c>
      <c r="L769" s="192">
        <f>INDEX('Policy Characteristics'!F:F,MATCH(PolicyLevers!$C769,'Policy Characteristics'!$C:$C,0))</f>
        <v>0</v>
      </c>
      <c r="M769" s="192">
        <f>INDEX('Policy Characteristics'!G:G,MATCH(PolicyLevers!$C769,'Policy Characteristics'!$C:$C,0))</f>
        <v>1</v>
      </c>
      <c r="N769" s="253">
        <f>INDEX('Policy Characteristics'!H:H,MATCH(PolicyLevers!$C769,'Policy Characteristics'!$C:$C,0))</f>
        <v>0.01</v>
      </c>
      <c r="O769" s="191" t="str">
        <f>INDEX('Policy Characteristics'!I:I,MATCH(PolicyLevers!$C769,'Policy Characteristics'!$C:$C,0))</f>
        <v>% of fuel shifted</v>
      </c>
      <c r="P769" s="186" t="str">
        <f>INDEX('Policy Characteristics'!J:J,MATCH(PolicyLevers!$C769,'Policy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9" s="191" t="str">
        <f>INDEX('Policy Characteristics'!K:K,MATCH(PolicyLevers!$C769,'Policy Characteristics'!$C:$C,0))</f>
        <v>industry-ag-main.html#fuel-switching</v>
      </c>
      <c r="R769" s="191" t="str">
        <f>INDEX('Policy Characteristics'!L:L,MATCH(PolicyLevers!$C769,'Policy Characteristics'!$C:$C,0))</f>
        <v>industry-elec-and-hydrogen.html</v>
      </c>
      <c r="S769" s="207">
        <f>INDEX('Policy Characteristics'!M:M,MATCH(PolicyLevers!$C769,'Policy Characteristics'!$C:$C,0))</f>
        <v>0</v>
      </c>
      <c r="T769" s="186">
        <f>INDEX('Policy Characteristics'!N:N,MATCH(PolicyLevers!$C769,'Policy Characteristics'!$C:$C,0))</f>
        <v>0</v>
      </c>
      <c r="U769" s="183">
        <f>INDEX('Policy Characteristics'!O:O,MATCH(PolicyLevers!$C769,'Policy Characteristics'!$C:$C,0))</f>
        <v>0</v>
      </c>
    </row>
    <row r="770" spans="1:21" x14ac:dyDescent="0.25">
      <c r="A770" s="352" t="str">
        <f>INDEX('Policy Characteristics'!A:A,MATCH(PolicyLevers!$C770,'Policy Characteristics'!$C:$C,0))</f>
        <v>Industry</v>
      </c>
      <c r="B770" s="356" t="str">
        <f>INDEX('Policy Characteristics'!B:B,MATCH(PolicyLevers!$C770,'Policy Characteristics'!$C:$C,0))</f>
        <v>Electrification + Hydrogen</v>
      </c>
      <c r="C770" s="191" t="str">
        <f t="shared" si="37"/>
        <v>Fraction of Industrial Fuel Use Shifted to Other Fuels</v>
      </c>
      <c r="D770" s="193" t="s">
        <v>2100</v>
      </c>
      <c r="E770" s="186" t="s">
        <v>814</v>
      </c>
      <c r="F770" s="183" t="s">
        <v>2145</v>
      </c>
      <c r="G770" s="186" t="s">
        <v>2129</v>
      </c>
      <c r="H770" s="43">
        <v>1323</v>
      </c>
      <c r="I770" s="358" t="s">
        <v>332</v>
      </c>
      <c r="J770" s="191" t="str">
        <f>INDEX('Policy Characteristics'!D:D,MATCH(PolicyLevers!$C770,'Policy Characteristics'!$C:$C,0))</f>
        <v>Electrification + Hydrogen</v>
      </c>
      <c r="K770" s="191" t="str">
        <f>INDEX('Policy Characteristics'!E:E,MATCH(PolicyLevers!$C770,'Policy Characteristics'!$C:$C,0))</f>
        <v>indst fuel type shifting</v>
      </c>
      <c r="L770" s="192">
        <f>INDEX('Policy Characteristics'!F:F,MATCH(PolicyLevers!$C770,'Policy Characteristics'!$C:$C,0))</f>
        <v>0</v>
      </c>
      <c r="M770" s="192">
        <f>INDEX('Policy Characteristics'!G:G,MATCH(PolicyLevers!$C770,'Policy Characteristics'!$C:$C,0))</f>
        <v>1</v>
      </c>
      <c r="N770" s="253">
        <f>INDEX('Policy Characteristics'!H:H,MATCH(PolicyLevers!$C770,'Policy Characteristics'!$C:$C,0))</f>
        <v>0.01</v>
      </c>
      <c r="O770" s="191" t="str">
        <f>INDEX('Policy Characteristics'!I:I,MATCH(PolicyLevers!$C770,'Policy Characteristics'!$C:$C,0))</f>
        <v>% of fuel shifted</v>
      </c>
      <c r="P770" s="186" t="str">
        <f>INDEX('Policy Characteristics'!J:J,MATCH(PolicyLevers!$C770,'Policy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0" s="191" t="str">
        <f>INDEX('Policy Characteristics'!K:K,MATCH(PolicyLevers!$C770,'Policy Characteristics'!$C:$C,0))</f>
        <v>industry-ag-main.html#fuel-switching</v>
      </c>
      <c r="R770" s="191" t="str">
        <f>INDEX('Policy Characteristics'!L:L,MATCH(PolicyLevers!$C770,'Policy Characteristics'!$C:$C,0))</f>
        <v>industry-elec-and-hydrogen.html</v>
      </c>
      <c r="S770" s="207">
        <f>INDEX('Policy Characteristics'!M:M,MATCH(PolicyLevers!$C770,'Policy Characteristics'!$C:$C,0))</f>
        <v>0</v>
      </c>
      <c r="T770" s="186">
        <f>INDEX('Policy Characteristics'!N:N,MATCH(PolicyLevers!$C770,'Policy Characteristics'!$C:$C,0))</f>
        <v>0</v>
      </c>
      <c r="U770" s="183">
        <f>INDEX('Policy Characteristics'!O:O,MATCH(PolicyLevers!$C770,'Policy Characteristics'!$C:$C,0))</f>
        <v>0</v>
      </c>
    </row>
    <row r="771" spans="1:21" x14ac:dyDescent="0.25">
      <c r="A771" s="352" t="str">
        <f>INDEX('Policy Characteristics'!A:A,MATCH(PolicyLevers!$C771,'Policy Characteristics'!$C:$C,0))</f>
        <v>Industry</v>
      </c>
      <c r="B771" s="356" t="str">
        <f>INDEX('Policy Characteristics'!B:B,MATCH(PolicyLevers!$C771,'Policy Characteristics'!$C:$C,0))</f>
        <v>Electrification + Hydrogen</v>
      </c>
      <c r="C771" s="191" t="str">
        <f t="shared" si="37"/>
        <v>Fraction of Industrial Fuel Use Shifted to Other Fuels</v>
      </c>
      <c r="D771" s="193" t="s">
        <v>2100</v>
      </c>
      <c r="E771" s="186" t="s">
        <v>816</v>
      </c>
      <c r="F771" s="183" t="s">
        <v>2145</v>
      </c>
      <c r="G771" s="186" t="s">
        <v>2128</v>
      </c>
      <c r="H771" s="43">
        <v>1324</v>
      </c>
      <c r="I771" s="358" t="s">
        <v>332</v>
      </c>
      <c r="J771" s="191" t="str">
        <f>INDEX('Policy Characteristics'!D:D,MATCH(PolicyLevers!$C771,'Policy Characteristics'!$C:$C,0))</f>
        <v>Electrification + Hydrogen</v>
      </c>
      <c r="K771" s="191" t="str">
        <f>INDEX('Policy Characteristics'!E:E,MATCH(PolicyLevers!$C771,'Policy Characteristics'!$C:$C,0))</f>
        <v>indst fuel type shifting</v>
      </c>
      <c r="L771" s="192">
        <f>INDEX('Policy Characteristics'!F:F,MATCH(PolicyLevers!$C771,'Policy Characteristics'!$C:$C,0))</f>
        <v>0</v>
      </c>
      <c r="M771" s="192">
        <f>INDEX('Policy Characteristics'!G:G,MATCH(PolicyLevers!$C771,'Policy Characteristics'!$C:$C,0))</f>
        <v>1</v>
      </c>
      <c r="N771" s="253">
        <f>INDEX('Policy Characteristics'!H:H,MATCH(PolicyLevers!$C771,'Policy Characteristics'!$C:$C,0))</f>
        <v>0.01</v>
      </c>
      <c r="O771" s="191" t="str">
        <f>INDEX('Policy Characteristics'!I:I,MATCH(PolicyLevers!$C771,'Policy Characteristics'!$C:$C,0))</f>
        <v>% of fuel shifted</v>
      </c>
      <c r="P771" s="186" t="str">
        <f>INDEX('Policy Characteristics'!J:J,MATCH(PolicyLevers!$C771,'Policy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1" s="191" t="str">
        <f>INDEX('Policy Characteristics'!K:K,MATCH(PolicyLevers!$C771,'Policy Characteristics'!$C:$C,0))</f>
        <v>industry-ag-main.html#fuel-switching</v>
      </c>
      <c r="R771" s="191" t="str">
        <f>INDEX('Policy Characteristics'!L:L,MATCH(PolicyLevers!$C771,'Policy Characteristics'!$C:$C,0))</f>
        <v>industry-elec-and-hydrogen.html</v>
      </c>
      <c r="S771" s="207">
        <f>INDEX('Policy Characteristics'!M:M,MATCH(PolicyLevers!$C771,'Policy Characteristics'!$C:$C,0))</f>
        <v>0</v>
      </c>
      <c r="T771" s="186">
        <f>INDEX('Policy Characteristics'!N:N,MATCH(PolicyLevers!$C771,'Policy Characteristics'!$C:$C,0))</f>
        <v>0</v>
      </c>
      <c r="U771" s="183">
        <f>INDEX('Policy Characteristics'!O:O,MATCH(PolicyLevers!$C771,'Policy Characteristics'!$C:$C,0))</f>
        <v>0</v>
      </c>
    </row>
    <row r="772" spans="1:21" x14ac:dyDescent="0.25">
      <c r="A772" s="352" t="str">
        <f>INDEX('Policy Characteristics'!A:A,MATCH(PolicyLevers!$C772,'Policy Characteristics'!$C:$C,0))</f>
        <v>Industry</v>
      </c>
      <c r="B772" s="356" t="str">
        <f>INDEX('Policy Characteristics'!B:B,MATCH(PolicyLevers!$C772,'Policy Characteristics'!$C:$C,0))</f>
        <v>Electrification + Hydrogen</v>
      </c>
      <c r="C772" s="191" t="str">
        <f t="shared" si="37"/>
        <v>Fraction of Industrial Fuel Use Shifted to Other Fuels</v>
      </c>
      <c r="D772" s="193" t="s">
        <v>2100</v>
      </c>
      <c r="E772" s="186" t="s">
        <v>818</v>
      </c>
      <c r="F772" s="183" t="s">
        <v>2145</v>
      </c>
      <c r="G772" s="186" t="s">
        <v>2127</v>
      </c>
      <c r="H772" s="43">
        <v>1325</v>
      </c>
      <c r="I772" s="358" t="s">
        <v>332</v>
      </c>
      <c r="J772" s="191" t="str">
        <f>INDEX('Policy Characteristics'!D:D,MATCH(PolicyLevers!$C772,'Policy Characteristics'!$C:$C,0))</f>
        <v>Electrification + Hydrogen</v>
      </c>
      <c r="K772" s="191" t="str">
        <f>INDEX('Policy Characteristics'!E:E,MATCH(PolicyLevers!$C772,'Policy Characteristics'!$C:$C,0))</f>
        <v>indst fuel type shifting</v>
      </c>
      <c r="L772" s="192">
        <f>INDEX('Policy Characteristics'!F:F,MATCH(PolicyLevers!$C772,'Policy Characteristics'!$C:$C,0))</f>
        <v>0</v>
      </c>
      <c r="M772" s="192">
        <f>INDEX('Policy Characteristics'!G:G,MATCH(PolicyLevers!$C772,'Policy Characteristics'!$C:$C,0))</f>
        <v>1</v>
      </c>
      <c r="N772" s="253">
        <f>INDEX('Policy Characteristics'!H:H,MATCH(PolicyLevers!$C772,'Policy Characteristics'!$C:$C,0))</f>
        <v>0.01</v>
      </c>
      <c r="O772" s="191" t="str">
        <f>INDEX('Policy Characteristics'!I:I,MATCH(PolicyLevers!$C772,'Policy Characteristics'!$C:$C,0))</f>
        <v>% of fuel shifted</v>
      </c>
      <c r="P772" s="186" t="str">
        <f>INDEX('Policy Characteristics'!J:J,MATCH(PolicyLevers!$C772,'Policy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2" s="191" t="str">
        <f>INDEX('Policy Characteristics'!K:K,MATCH(PolicyLevers!$C772,'Policy Characteristics'!$C:$C,0))</f>
        <v>industry-ag-main.html#fuel-switching</v>
      </c>
      <c r="R772" s="191" t="str">
        <f>INDEX('Policy Characteristics'!L:L,MATCH(PolicyLevers!$C772,'Policy Characteristics'!$C:$C,0))</f>
        <v>industry-elec-and-hydrogen.html</v>
      </c>
      <c r="S772" s="207">
        <f>INDEX('Policy Characteristics'!M:M,MATCH(PolicyLevers!$C772,'Policy Characteristics'!$C:$C,0))</f>
        <v>0</v>
      </c>
      <c r="T772" s="186">
        <f>INDEX('Policy Characteristics'!N:N,MATCH(PolicyLevers!$C772,'Policy Characteristics'!$C:$C,0))</f>
        <v>0</v>
      </c>
      <c r="U772" s="183">
        <f>INDEX('Policy Characteristics'!O:O,MATCH(PolicyLevers!$C772,'Policy Characteristics'!$C:$C,0))</f>
        <v>0</v>
      </c>
    </row>
    <row r="773" spans="1:21" x14ac:dyDescent="0.25">
      <c r="A773" s="352" t="str">
        <f>INDEX('Policy Characteristics'!A:A,MATCH(PolicyLevers!$C773,'Policy Characteristics'!$C:$C,0))</f>
        <v>Industry</v>
      </c>
      <c r="B773" s="356" t="str">
        <f>INDEX('Policy Characteristics'!B:B,MATCH(PolicyLevers!$C773,'Policy Characteristics'!$C:$C,0))</f>
        <v>Electrification + Hydrogen</v>
      </c>
      <c r="C773" s="191" t="str">
        <f t="shared" si="37"/>
        <v>Fraction of Industrial Fuel Use Shifted to Other Fuels</v>
      </c>
      <c r="D773" s="193" t="s">
        <v>2100</v>
      </c>
      <c r="E773" s="186" t="s">
        <v>820</v>
      </c>
      <c r="F773" s="183" t="s">
        <v>2145</v>
      </c>
      <c r="G773" s="186" t="s">
        <v>2126</v>
      </c>
      <c r="H773" s="43">
        <v>1326</v>
      </c>
      <c r="I773" s="358" t="s">
        <v>332</v>
      </c>
      <c r="J773" s="191" t="str">
        <f>INDEX('Policy Characteristics'!D:D,MATCH(PolicyLevers!$C773,'Policy Characteristics'!$C:$C,0))</f>
        <v>Electrification + Hydrogen</v>
      </c>
      <c r="K773" s="191" t="str">
        <f>INDEX('Policy Characteristics'!E:E,MATCH(PolicyLevers!$C773,'Policy Characteristics'!$C:$C,0))</f>
        <v>indst fuel type shifting</v>
      </c>
      <c r="L773" s="192">
        <f>INDEX('Policy Characteristics'!F:F,MATCH(PolicyLevers!$C773,'Policy Characteristics'!$C:$C,0))</f>
        <v>0</v>
      </c>
      <c r="M773" s="192">
        <f>INDEX('Policy Characteristics'!G:G,MATCH(PolicyLevers!$C773,'Policy Characteristics'!$C:$C,0))</f>
        <v>1</v>
      </c>
      <c r="N773" s="253">
        <f>INDEX('Policy Characteristics'!H:H,MATCH(PolicyLevers!$C773,'Policy Characteristics'!$C:$C,0))</f>
        <v>0.01</v>
      </c>
      <c r="O773" s="191" t="str">
        <f>INDEX('Policy Characteristics'!I:I,MATCH(PolicyLevers!$C773,'Policy Characteristics'!$C:$C,0))</f>
        <v>% of fuel shifted</v>
      </c>
      <c r="P773" s="186" t="str">
        <f>INDEX('Policy Characteristics'!J:J,MATCH(PolicyLevers!$C773,'Policy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3" s="191" t="str">
        <f>INDEX('Policy Characteristics'!K:K,MATCH(PolicyLevers!$C773,'Policy Characteristics'!$C:$C,0))</f>
        <v>industry-ag-main.html#fuel-switching</v>
      </c>
      <c r="R773" s="191" t="str">
        <f>INDEX('Policy Characteristics'!L:L,MATCH(PolicyLevers!$C773,'Policy Characteristics'!$C:$C,0))</f>
        <v>industry-elec-and-hydrogen.html</v>
      </c>
      <c r="S773" s="207">
        <f>INDEX('Policy Characteristics'!M:M,MATCH(PolicyLevers!$C773,'Policy Characteristics'!$C:$C,0))</f>
        <v>0</v>
      </c>
      <c r="T773" s="186">
        <f>INDEX('Policy Characteristics'!N:N,MATCH(PolicyLevers!$C773,'Policy Characteristics'!$C:$C,0))</f>
        <v>0</v>
      </c>
      <c r="U773" s="183">
        <f>INDEX('Policy Characteristics'!O:O,MATCH(PolicyLevers!$C773,'Policy Characteristics'!$C:$C,0))</f>
        <v>0</v>
      </c>
    </row>
    <row r="774" spans="1:21" x14ac:dyDescent="0.25">
      <c r="A774" s="352" t="str">
        <f>INDEX('Policy Characteristics'!A:A,MATCH(PolicyLevers!$C774,'Policy Characteristics'!$C:$C,0))</f>
        <v>Industry</v>
      </c>
      <c r="B774" s="356" t="str">
        <f>INDEX('Policy Characteristics'!B:B,MATCH(PolicyLevers!$C774,'Policy Characteristics'!$C:$C,0))</f>
        <v>Electrification + Hydrogen</v>
      </c>
      <c r="C774" s="191" t="str">
        <f t="shared" si="37"/>
        <v>Fraction of Industrial Fuel Use Shifted to Other Fuels</v>
      </c>
      <c r="D774" s="193" t="s">
        <v>2100</v>
      </c>
      <c r="E774" s="186" t="s">
        <v>822</v>
      </c>
      <c r="F774" s="183" t="s">
        <v>2145</v>
      </c>
      <c r="G774" s="186" t="s">
        <v>2124</v>
      </c>
      <c r="H774" s="43">
        <v>1327</v>
      </c>
      <c r="I774" s="358" t="s">
        <v>310</v>
      </c>
      <c r="J774" s="191" t="str">
        <f>INDEX('Policy Characteristics'!D:D,MATCH(PolicyLevers!$C774,'Policy Characteristics'!$C:$C,0))</f>
        <v>Electrification + Hydrogen</v>
      </c>
      <c r="K774" s="191" t="str">
        <f>INDEX('Policy Characteristics'!E:E,MATCH(PolicyLevers!$C774,'Policy Characteristics'!$C:$C,0))</f>
        <v>indst fuel type shifting</v>
      </c>
      <c r="L774" s="192">
        <f>INDEX('Policy Characteristics'!F:F,MATCH(PolicyLevers!$C774,'Policy Characteristics'!$C:$C,0))</f>
        <v>0</v>
      </c>
      <c r="M774" s="192">
        <f>INDEX('Policy Characteristics'!G:G,MATCH(PolicyLevers!$C774,'Policy Characteristics'!$C:$C,0))</f>
        <v>1</v>
      </c>
      <c r="N774" s="253">
        <f>INDEX('Policy Characteristics'!H:H,MATCH(PolicyLevers!$C774,'Policy Characteristics'!$C:$C,0))</f>
        <v>0.01</v>
      </c>
      <c r="O774" s="191" t="str">
        <f>INDEX('Policy Characteristics'!I:I,MATCH(PolicyLevers!$C774,'Policy Characteristics'!$C:$C,0))</f>
        <v>% of fuel shifted</v>
      </c>
      <c r="P774" s="191" t="str">
        <f>INDEX('Policy Characteristics'!J:J,MATCH(PolicyLevers!$C774,'Policy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4" s="191" t="str">
        <f>INDEX('Policy Characteristics'!K:K,MATCH(PolicyLevers!$C774,'Policy Characteristics'!$C:$C,0))</f>
        <v>industry-ag-main.html#fuel-switching</v>
      </c>
      <c r="R774" s="191" t="str">
        <f>INDEX('Policy Characteristics'!L:L,MATCH(PolicyLevers!$C774,'Policy Characteristics'!$C:$C,0))</f>
        <v>industry-elec-and-hydrogen.html</v>
      </c>
      <c r="S774" s="207">
        <f>INDEX('Policy Characteristics'!M:M,MATCH(PolicyLevers!$C774,'Policy Characteristics'!$C:$C,0))</f>
        <v>0</v>
      </c>
      <c r="T774" s="186">
        <f>INDEX('Policy Characteristics'!N:N,MATCH(PolicyLevers!$C774,'Policy Characteristics'!$C:$C,0))</f>
        <v>0</v>
      </c>
      <c r="U774" s="183">
        <f>INDEX('Policy Characteristics'!O:O,MATCH(PolicyLevers!$C774,'Policy Characteristics'!$C:$C,0))</f>
        <v>0</v>
      </c>
    </row>
    <row r="775" spans="1:21" x14ac:dyDescent="0.25">
      <c r="A775" s="352" t="str">
        <f>INDEX('Policy Characteristics'!A:A,MATCH(PolicyLevers!$C775,'Policy Characteristics'!$C:$C,0))</f>
        <v>Industry</v>
      </c>
      <c r="B775" s="356" t="str">
        <f>INDEX('Policy Characteristics'!B:B,MATCH(PolicyLevers!$C775,'Policy Characteristics'!$C:$C,0))</f>
        <v>Electrification + Hydrogen</v>
      </c>
      <c r="C775" s="191" t="str">
        <f t="shared" si="37"/>
        <v>Fraction of Industrial Fuel Use Shifted to Other Fuels</v>
      </c>
      <c r="D775" s="193" t="s">
        <v>2098</v>
      </c>
      <c r="E775" s="186" t="s">
        <v>799</v>
      </c>
      <c r="F775" s="183" t="s">
        <v>2144</v>
      </c>
      <c r="G775" s="186" t="s">
        <v>2134</v>
      </c>
      <c r="H775" s="43">
        <v>1328</v>
      </c>
      <c r="I775" s="358" t="s">
        <v>310</v>
      </c>
      <c r="J775" s="191" t="str">
        <f>INDEX('Policy Characteristics'!D:D,MATCH(PolicyLevers!$C775,'Policy Characteristics'!$C:$C,0))</f>
        <v>Electrification + Hydrogen</v>
      </c>
      <c r="K775" s="191" t="str">
        <f>INDEX('Policy Characteristics'!E:E,MATCH(PolicyLevers!$C775,'Policy Characteristics'!$C:$C,0))</f>
        <v>indst fuel type shifting</v>
      </c>
      <c r="L775" s="192">
        <f>INDEX('Policy Characteristics'!F:F,MATCH(PolicyLevers!$C775,'Policy Characteristics'!$C:$C,0))</f>
        <v>0</v>
      </c>
      <c r="M775" s="192">
        <f>INDEX('Policy Characteristics'!G:G,MATCH(PolicyLevers!$C775,'Policy Characteristics'!$C:$C,0))</f>
        <v>1</v>
      </c>
      <c r="N775" s="253">
        <f>INDEX('Policy Characteristics'!H:H,MATCH(PolicyLevers!$C775,'Policy Characteristics'!$C:$C,0))</f>
        <v>0.01</v>
      </c>
      <c r="O775" s="191" t="str">
        <f>INDEX('Policy Characteristics'!I:I,MATCH(PolicyLevers!$C775,'Policy Characteristics'!$C:$C,0))</f>
        <v>% of fuel shifted</v>
      </c>
      <c r="P775" s="191" t="str">
        <f>INDEX('Policy Characteristics'!J:J,MATCH(PolicyLevers!$C775,'Policy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5" s="191" t="str">
        <f>INDEX('Policy Characteristics'!K:K,MATCH(PolicyLevers!$C775,'Policy Characteristics'!$C:$C,0))</f>
        <v>industry-ag-main.html#fuel-switching</v>
      </c>
      <c r="R775" s="191" t="str">
        <f>INDEX('Policy Characteristics'!L:L,MATCH(PolicyLevers!$C775,'Policy Characteristics'!$C:$C,0))</f>
        <v>industry-elec-and-hydrogen.html</v>
      </c>
      <c r="S775" s="207">
        <f>INDEX('Policy Characteristics'!M:M,MATCH(PolicyLevers!$C775,'Policy Characteristics'!$C:$C,0))</f>
        <v>0</v>
      </c>
      <c r="T775" s="186">
        <f>INDEX('Policy Characteristics'!N:N,MATCH(PolicyLevers!$C775,'Policy Characteristics'!$C:$C,0))</f>
        <v>0</v>
      </c>
      <c r="U775" s="183">
        <f>INDEX('Policy Characteristics'!O:O,MATCH(PolicyLevers!$C775,'Policy Characteristics'!$C:$C,0))</f>
        <v>0</v>
      </c>
    </row>
    <row r="776" spans="1:21" x14ac:dyDescent="0.25">
      <c r="A776" s="352" t="str">
        <f>INDEX('Policy Characteristics'!A:A,MATCH(PolicyLevers!$C776,'Policy Characteristics'!$C:$C,0))</f>
        <v>Industry</v>
      </c>
      <c r="B776" s="356" t="str">
        <f>INDEX('Policy Characteristics'!B:B,MATCH(PolicyLevers!$C776,'Policy Characteristics'!$C:$C,0))</f>
        <v>Electrification + Hydrogen</v>
      </c>
      <c r="C776" s="191" t="str">
        <f t="shared" si="37"/>
        <v>Fraction of Industrial Fuel Use Shifted to Other Fuels</v>
      </c>
      <c r="D776" s="193" t="s">
        <v>2098</v>
      </c>
      <c r="E776" s="186" t="s">
        <v>806</v>
      </c>
      <c r="F776" s="183" t="s">
        <v>2144</v>
      </c>
      <c r="G776" s="186" t="s">
        <v>2133</v>
      </c>
      <c r="H776" s="43">
        <v>1329</v>
      </c>
      <c r="I776" s="358" t="s">
        <v>332</v>
      </c>
      <c r="J776" s="191" t="str">
        <f>INDEX('Policy Characteristics'!D:D,MATCH(PolicyLevers!$C776,'Policy Characteristics'!$C:$C,0))</f>
        <v>Electrification + Hydrogen</v>
      </c>
      <c r="K776" s="191" t="str">
        <f>INDEX('Policy Characteristics'!E:E,MATCH(PolicyLevers!$C776,'Policy Characteristics'!$C:$C,0))</f>
        <v>indst fuel type shifting</v>
      </c>
      <c r="L776" s="192">
        <f>INDEX('Policy Characteristics'!F:F,MATCH(PolicyLevers!$C776,'Policy Characteristics'!$C:$C,0))</f>
        <v>0</v>
      </c>
      <c r="M776" s="192">
        <f>INDEX('Policy Characteristics'!G:G,MATCH(PolicyLevers!$C776,'Policy Characteristics'!$C:$C,0))</f>
        <v>1</v>
      </c>
      <c r="N776" s="253">
        <f>INDEX('Policy Characteristics'!H:H,MATCH(PolicyLevers!$C776,'Policy Characteristics'!$C:$C,0))</f>
        <v>0.01</v>
      </c>
      <c r="O776" s="191" t="str">
        <f>INDEX('Policy Characteristics'!I:I,MATCH(PolicyLevers!$C776,'Policy Characteristics'!$C:$C,0))</f>
        <v>% of fuel shifted</v>
      </c>
      <c r="P776" s="186" t="str">
        <f>INDEX('Policy Characteristics'!J:J,MATCH(PolicyLevers!$C776,'Policy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6" s="191" t="str">
        <f>INDEX('Policy Characteristics'!K:K,MATCH(PolicyLevers!$C776,'Policy Characteristics'!$C:$C,0))</f>
        <v>industry-ag-main.html#fuel-switching</v>
      </c>
      <c r="R776" s="191" t="str">
        <f>INDEX('Policy Characteristics'!L:L,MATCH(PolicyLevers!$C776,'Policy Characteristics'!$C:$C,0))</f>
        <v>industry-elec-and-hydrogen.html</v>
      </c>
      <c r="S776" s="207">
        <f>INDEX('Policy Characteristics'!M:M,MATCH(PolicyLevers!$C776,'Policy Characteristics'!$C:$C,0))</f>
        <v>0</v>
      </c>
      <c r="T776" s="186">
        <f>INDEX('Policy Characteristics'!N:N,MATCH(PolicyLevers!$C776,'Policy Characteristics'!$C:$C,0))</f>
        <v>0</v>
      </c>
      <c r="U776" s="183">
        <f>INDEX('Policy Characteristics'!O:O,MATCH(PolicyLevers!$C776,'Policy Characteristics'!$C:$C,0))</f>
        <v>0</v>
      </c>
    </row>
    <row r="777" spans="1:21" x14ac:dyDescent="0.25">
      <c r="A777" s="352" t="str">
        <f>INDEX('Policy Characteristics'!A:A,MATCH(PolicyLevers!$C777,'Policy Characteristics'!$C:$C,0))</f>
        <v>Industry</v>
      </c>
      <c r="B777" s="356" t="str">
        <f>INDEX('Policy Characteristics'!B:B,MATCH(PolicyLevers!$C777,'Policy Characteristics'!$C:$C,0))</f>
        <v>Electrification + Hydrogen</v>
      </c>
      <c r="C777" s="191" t="str">
        <f t="shared" si="37"/>
        <v>Fraction of Industrial Fuel Use Shifted to Other Fuels</v>
      </c>
      <c r="D777" s="193" t="s">
        <v>2098</v>
      </c>
      <c r="E777" s="186" t="s">
        <v>808</v>
      </c>
      <c r="F777" s="183" t="s">
        <v>2144</v>
      </c>
      <c r="G777" s="186" t="s">
        <v>2132</v>
      </c>
      <c r="H777" s="43">
        <v>1330</v>
      </c>
      <c r="I777" s="358" t="s">
        <v>332</v>
      </c>
      <c r="J777" s="191" t="str">
        <f>INDEX('Policy Characteristics'!D:D,MATCH(PolicyLevers!$C777,'Policy Characteristics'!$C:$C,0))</f>
        <v>Electrification + Hydrogen</v>
      </c>
      <c r="K777" s="191" t="str">
        <f>INDEX('Policy Characteristics'!E:E,MATCH(PolicyLevers!$C777,'Policy Characteristics'!$C:$C,0))</f>
        <v>indst fuel type shifting</v>
      </c>
      <c r="L777" s="192">
        <f>INDEX('Policy Characteristics'!F:F,MATCH(PolicyLevers!$C777,'Policy Characteristics'!$C:$C,0))</f>
        <v>0</v>
      </c>
      <c r="M777" s="192">
        <f>INDEX('Policy Characteristics'!G:G,MATCH(PolicyLevers!$C777,'Policy Characteristics'!$C:$C,0))</f>
        <v>1</v>
      </c>
      <c r="N777" s="253">
        <f>INDEX('Policy Characteristics'!H:H,MATCH(PolicyLevers!$C777,'Policy Characteristics'!$C:$C,0))</f>
        <v>0.01</v>
      </c>
      <c r="O777" s="191" t="str">
        <f>INDEX('Policy Characteristics'!I:I,MATCH(PolicyLevers!$C777,'Policy Characteristics'!$C:$C,0))</f>
        <v>% of fuel shifted</v>
      </c>
      <c r="P777" s="186" t="str">
        <f>INDEX('Policy Characteristics'!J:J,MATCH(PolicyLevers!$C777,'Policy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7" s="191" t="str">
        <f>INDEX('Policy Characteristics'!K:K,MATCH(PolicyLevers!$C777,'Policy Characteristics'!$C:$C,0))</f>
        <v>industry-ag-main.html#fuel-switching</v>
      </c>
      <c r="R777" s="191" t="str">
        <f>INDEX('Policy Characteristics'!L:L,MATCH(PolicyLevers!$C777,'Policy Characteristics'!$C:$C,0))</f>
        <v>industry-elec-and-hydrogen.html</v>
      </c>
      <c r="S777" s="207">
        <f>INDEX('Policy Characteristics'!M:M,MATCH(PolicyLevers!$C777,'Policy Characteristics'!$C:$C,0))</f>
        <v>0</v>
      </c>
      <c r="T777" s="186">
        <f>INDEX('Policy Characteristics'!N:N,MATCH(PolicyLevers!$C777,'Policy Characteristics'!$C:$C,0))</f>
        <v>0</v>
      </c>
      <c r="U777" s="183">
        <f>INDEX('Policy Characteristics'!O:O,MATCH(PolicyLevers!$C777,'Policy Characteristics'!$C:$C,0))</f>
        <v>0</v>
      </c>
    </row>
    <row r="778" spans="1:21" x14ac:dyDescent="0.25">
      <c r="A778" s="352" t="str">
        <f>INDEX('Policy Characteristics'!A:A,MATCH(PolicyLevers!$C778,'Policy Characteristics'!$C:$C,0))</f>
        <v>Industry</v>
      </c>
      <c r="B778" s="356" t="str">
        <f>INDEX('Policy Characteristics'!B:B,MATCH(PolicyLevers!$C778,'Policy Characteristics'!$C:$C,0))</f>
        <v>Electrification + Hydrogen</v>
      </c>
      <c r="C778" s="191" t="str">
        <f t="shared" si="37"/>
        <v>Fraction of Industrial Fuel Use Shifted to Other Fuels</v>
      </c>
      <c r="D778" s="193" t="s">
        <v>2098</v>
      </c>
      <c r="E778" s="186" t="s">
        <v>810</v>
      </c>
      <c r="F778" s="183" t="s">
        <v>2144</v>
      </c>
      <c r="G778" s="186" t="s">
        <v>2131</v>
      </c>
      <c r="H778" s="43">
        <v>1331</v>
      </c>
      <c r="I778" s="358" t="s">
        <v>332</v>
      </c>
      <c r="J778" s="191" t="str">
        <f>INDEX('Policy Characteristics'!D:D,MATCH(PolicyLevers!$C778,'Policy Characteristics'!$C:$C,0))</f>
        <v>Electrification + Hydrogen</v>
      </c>
      <c r="K778" s="191" t="str">
        <f>INDEX('Policy Characteristics'!E:E,MATCH(PolicyLevers!$C778,'Policy Characteristics'!$C:$C,0))</f>
        <v>indst fuel type shifting</v>
      </c>
      <c r="L778" s="192">
        <f>INDEX('Policy Characteristics'!F:F,MATCH(PolicyLevers!$C778,'Policy Characteristics'!$C:$C,0))</f>
        <v>0</v>
      </c>
      <c r="M778" s="192">
        <f>INDEX('Policy Characteristics'!G:G,MATCH(PolicyLevers!$C778,'Policy Characteristics'!$C:$C,0))</f>
        <v>1</v>
      </c>
      <c r="N778" s="253">
        <f>INDEX('Policy Characteristics'!H:H,MATCH(PolicyLevers!$C778,'Policy Characteristics'!$C:$C,0))</f>
        <v>0.01</v>
      </c>
      <c r="O778" s="191" t="str">
        <f>INDEX('Policy Characteristics'!I:I,MATCH(PolicyLevers!$C778,'Policy Characteristics'!$C:$C,0))</f>
        <v>% of fuel shifted</v>
      </c>
      <c r="P778" s="186" t="str">
        <f>INDEX('Policy Characteristics'!J:J,MATCH(PolicyLevers!$C778,'Policy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8" s="191" t="str">
        <f>INDEX('Policy Characteristics'!K:K,MATCH(PolicyLevers!$C778,'Policy Characteristics'!$C:$C,0))</f>
        <v>industry-ag-main.html#fuel-switching</v>
      </c>
      <c r="R778" s="191" t="str">
        <f>INDEX('Policy Characteristics'!L:L,MATCH(PolicyLevers!$C778,'Policy Characteristics'!$C:$C,0))</f>
        <v>industry-elec-and-hydrogen.html</v>
      </c>
      <c r="S778" s="207">
        <f>INDEX('Policy Characteristics'!M:M,MATCH(PolicyLevers!$C778,'Policy Characteristics'!$C:$C,0))</f>
        <v>0</v>
      </c>
      <c r="T778" s="186">
        <f>INDEX('Policy Characteristics'!N:N,MATCH(PolicyLevers!$C778,'Policy Characteristics'!$C:$C,0))</f>
        <v>0</v>
      </c>
      <c r="U778" s="183">
        <f>INDEX('Policy Characteristics'!O:O,MATCH(PolicyLevers!$C778,'Policy Characteristics'!$C:$C,0))</f>
        <v>0</v>
      </c>
    </row>
    <row r="779" spans="1:21" x14ac:dyDescent="0.25">
      <c r="A779" s="352" t="str">
        <f>INDEX('Policy Characteristics'!A:A,MATCH(PolicyLevers!$C779,'Policy Characteristics'!$C:$C,0))</f>
        <v>Industry</v>
      </c>
      <c r="B779" s="356" t="str">
        <f>INDEX('Policy Characteristics'!B:B,MATCH(PolicyLevers!$C779,'Policy Characteristics'!$C:$C,0))</f>
        <v>Electrification + Hydrogen</v>
      </c>
      <c r="C779" s="191" t="str">
        <f t="shared" si="37"/>
        <v>Fraction of Industrial Fuel Use Shifted to Other Fuels</v>
      </c>
      <c r="D779" s="193" t="s">
        <v>2098</v>
      </c>
      <c r="E779" s="186" t="s">
        <v>812</v>
      </c>
      <c r="F779" s="183" t="s">
        <v>2144</v>
      </c>
      <c r="G779" s="186" t="s">
        <v>2130</v>
      </c>
      <c r="H779" s="43">
        <v>1332</v>
      </c>
      <c r="I779" s="358" t="s">
        <v>332</v>
      </c>
      <c r="J779" s="191" t="str">
        <f>INDEX('Policy Characteristics'!D:D,MATCH(PolicyLevers!$C779,'Policy Characteristics'!$C:$C,0))</f>
        <v>Electrification + Hydrogen</v>
      </c>
      <c r="K779" s="191" t="str">
        <f>INDEX('Policy Characteristics'!E:E,MATCH(PolicyLevers!$C779,'Policy Characteristics'!$C:$C,0))</f>
        <v>indst fuel type shifting</v>
      </c>
      <c r="L779" s="192">
        <f>INDEX('Policy Characteristics'!F:F,MATCH(PolicyLevers!$C779,'Policy Characteristics'!$C:$C,0))</f>
        <v>0</v>
      </c>
      <c r="M779" s="192">
        <f>INDEX('Policy Characteristics'!G:G,MATCH(PolicyLevers!$C779,'Policy Characteristics'!$C:$C,0))</f>
        <v>1</v>
      </c>
      <c r="N779" s="253">
        <f>INDEX('Policy Characteristics'!H:H,MATCH(PolicyLevers!$C779,'Policy Characteristics'!$C:$C,0))</f>
        <v>0.01</v>
      </c>
      <c r="O779" s="191" t="str">
        <f>INDEX('Policy Characteristics'!I:I,MATCH(PolicyLevers!$C779,'Policy Characteristics'!$C:$C,0))</f>
        <v>% of fuel shifted</v>
      </c>
      <c r="P779" s="186" t="str">
        <f>INDEX('Policy Characteristics'!J:J,MATCH(PolicyLevers!$C779,'Policy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9" s="191" t="str">
        <f>INDEX('Policy Characteristics'!K:K,MATCH(PolicyLevers!$C779,'Policy Characteristics'!$C:$C,0))</f>
        <v>industry-ag-main.html#fuel-switching</v>
      </c>
      <c r="R779" s="191" t="str">
        <f>INDEX('Policy Characteristics'!L:L,MATCH(PolicyLevers!$C779,'Policy Characteristics'!$C:$C,0))</f>
        <v>industry-elec-and-hydrogen.html</v>
      </c>
      <c r="S779" s="207">
        <f>INDEX('Policy Characteristics'!M:M,MATCH(PolicyLevers!$C779,'Policy Characteristics'!$C:$C,0))</f>
        <v>0</v>
      </c>
      <c r="T779" s="186">
        <f>INDEX('Policy Characteristics'!N:N,MATCH(PolicyLevers!$C779,'Policy Characteristics'!$C:$C,0))</f>
        <v>0</v>
      </c>
      <c r="U779" s="183">
        <f>INDEX('Policy Characteristics'!O:O,MATCH(PolicyLevers!$C779,'Policy Characteristics'!$C:$C,0))</f>
        <v>0</v>
      </c>
    </row>
    <row r="780" spans="1:21" x14ac:dyDescent="0.25">
      <c r="A780" s="352" t="str">
        <f>INDEX('Policy Characteristics'!A:A,MATCH(PolicyLevers!$C780,'Policy Characteristics'!$C:$C,0))</f>
        <v>Industry</v>
      </c>
      <c r="B780" s="356" t="str">
        <f>INDEX('Policy Characteristics'!B:B,MATCH(PolicyLevers!$C780,'Policy Characteristics'!$C:$C,0))</f>
        <v>Electrification + Hydrogen</v>
      </c>
      <c r="C780" s="191" t="str">
        <f t="shared" si="37"/>
        <v>Fraction of Industrial Fuel Use Shifted to Other Fuels</v>
      </c>
      <c r="D780" s="193" t="s">
        <v>2098</v>
      </c>
      <c r="E780" s="186" t="s">
        <v>814</v>
      </c>
      <c r="F780" s="183" t="s">
        <v>2144</v>
      </c>
      <c r="G780" s="186" t="s">
        <v>2129</v>
      </c>
      <c r="H780" s="43">
        <v>1333</v>
      </c>
      <c r="I780" s="358" t="s">
        <v>332</v>
      </c>
      <c r="J780" s="191" t="str">
        <f>INDEX('Policy Characteristics'!D:D,MATCH(PolicyLevers!$C780,'Policy Characteristics'!$C:$C,0))</f>
        <v>Electrification + Hydrogen</v>
      </c>
      <c r="K780" s="191" t="str">
        <f>INDEX('Policy Characteristics'!E:E,MATCH(PolicyLevers!$C780,'Policy Characteristics'!$C:$C,0))</f>
        <v>indst fuel type shifting</v>
      </c>
      <c r="L780" s="192">
        <f>INDEX('Policy Characteristics'!F:F,MATCH(PolicyLevers!$C780,'Policy Characteristics'!$C:$C,0))</f>
        <v>0</v>
      </c>
      <c r="M780" s="192">
        <f>INDEX('Policy Characteristics'!G:G,MATCH(PolicyLevers!$C780,'Policy Characteristics'!$C:$C,0))</f>
        <v>1</v>
      </c>
      <c r="N780" s="253">
        <f>INDEX('Policy Characteristics'!H:H,MATCH(PolicyLevers!$C780,'Policy Characteristics'!$C:$C,0))</f>
        <v>0.01</v>
      </c>
      <c r="O780" s="191" t="str">
        <f>INDEX('Policy Characteristics'!I:I,MATCH(PolicyLevers!$C780,'Policy Characteristics'!$C:$C,0))</f>
        <v>% of fuel shifted</v>
      </c>
      <c r="P780" s="186" t="str">
        <f>INDEX('Policy Characteristics'!J:J,MATCH(PolicyLevers!$C780,'Policy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0" s="191" t="str">
        <f>INDEX('Policy Characteristics'!K:K,MATCH(PolicyLevers!$C780,'Policy Characteristics'!$C:$C,0))</f>
        <v>industry-ag-main.html#fuel-switching</v>
      </c>
      <c r="R780" s="191" t="str">
        <f>INDEX('Policy Characteristics'!L:L,MATCH(PolicyLevers!$C780,'Policy Characteristics'!$C:$C,0))</f>
        <v>industry-elec-and-hydrogen.html</v>
      </c>
      <c r="S780" s="207">
        <f>INDEX('Policy Characteristics'!M:M,MATCH(PolicyLevers!$C780,'Policy Characteristics'!$C:$C,0))</f>
        <v>0</v>
      </c>
      <c r="T780" s="186">
        <f>INDEX('Policy Characteristics'!N:N,MATCH(PolicyLevers!$C780,'Policy Characteristics'!$C:$C,0))</f>
        <v>0</v>
      </c>
      <c r="U780" s="183">
        <f>INDEX('Policy Characteristics'!O:O,MATCH(PolicyLevers!$C780,'Policy Characteristics'!$C:$C,0))</f>
        <v>0</v>
      </c>
    </row>
    <row r="781" spans="1:21" x14ac:dyDescent="0.25">
      <c r="A781" s="352" t="str">
        <f>INDEX('Policy Characteristics'!A:A,MATCH(PolicyLevers!$C781,'Policy Characteristics'!$C:$C,0))</f>
        <v>Industry</v>
      </c>
      <c r="B781" s="356" t="str">
        <f>INDEX('Policy Characteristics'!B:B,MATCH(PolicyLevers!$C781,'Policy Characteristics'!$C:$C,0))</f>
        <v>Electrification + Hydrogen</v>
      </c>
      <c r="C781" s="191" t="str">
        <f t="shared" si="37"/>
        <v>Fraction of Industrial Fuel Use Shifted to Other Fuels</v>
      </c>
      <c r="D781" s="193" t="s">
        <v>2098</v>
      </c>
      <c r="E781" s="186" t="s">
        <v>816</v>
      </c>
      <c r="F781" s="183" t="s">
        <v>2144</v>
      </c>
      <c r="G781" s="186" t="s">
        <v>2128</v>
      </c>
      <c r="H781" s="43">
        <v>1334</v>
      </c>
      <c r="I781" s="358" t="s">
        <v>332</v>
      </c>
      <c r="J781" s="191" t="str">
        <f>INDEX('Policy Characteristics'!D:D,MATCH(PolicyLevers!$C781,'Policy Characteristics'!$C:$C,0))</f>
        <v>Electrification + Hydrogen</v>
      </c>
      <c r="K781" s="191" t="str">
        <f>INDEX('Policy Characteristics'!E:E,MATCH(PolicyLevers!$C781,'Policy Characteristics'!$C:$C,0))</f>
        <v>indst fuel type shifting</v>
      </c>
      <c r="L781" s="192">
        <f>INDEX('Policy Characteristics'!F:F,MATCH(PolicyLevers!$C781,'Policy Characteristics'!$C:$C,0))</f>
        <v>0</v>
      </c>
      <c r="M781" s="192">
        <f>INDEX('Policy Characteristics'!G:G,MATCH(PolicyLevers!$C781,'Policy Characteristics'!$C:$C,0))</f>
        <v>1</v>
      </c>
      <c r="N781" s="253">
        <f>INDEX('Policy Characteristics'!H:H,MATCH(PolicyLevers!$C781,'Policy Characteristics'!$C:$C,0))</f>
        <v>0.01</v>
      </c>
      <c r="O781" s="191" t="str">
        <f>INDEX('Policy Characteristics'!I:I,MATCH(PolicyLevers!$C781,'Policy Characteristics'!$C:$C,0))</f>
        <v>% of fuel shifted</v>
      </c>
      <c r="P781" s="186" t="str">
        <f>INDEX('Policy Characteristics'!J:J,MATCH(PolicyLevers!$C781,'Policy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1" s="191" t="str">
        <f>INDEX('Policy Characteristics'!K:K,MATCH(PolicyLevers!$C781,'Policy Characteristics'!$C:$C,0))</f>
        <v>industry-ag-main.html#fuel-switching</v>
      </c>
      <c r="R781" s="191" t="str">
        <f>INDEX('Policy Characteristics'!L:L,MATCH(PolicyLevers!$C781,'Policy Characteristics'!$C:$C,0))</f>
        <v>industry-elec-and-hydrogen.html</v>
      </c>
      <c r="S781" s="207">
        <f>INDEX('Policy Characteristics'!M:M,MATCH(PolicyLevers!$C781,'Policy Characteristics'!$C:$C,0))</f>
        <v>0</v>
      </c>
      <c r="T781" s="186">
        <f>INDEX('Policy Characteristics'!N:N,MATCH(PolicyLevers!$C781,'Policy Characteristics'!$C:$C,0))</f>
        <v>0</v>
      </c>
      <c r="U781" s="183">
        <f>INDEX('Policy Characteristics'!O:O,MATCH(PolicyLevers!$C781,'Policy Characteristics'!$C:$C,0))</f>
        <v>0</v>
      </c>
    </row>
    <row r="782" spans="1:21" x14ac:dyDescent="0.25">
      <c r="A782" s="352" t="str">
        <f>INDEX('Policy Characteristics'!A:A,MATCH(PolicyLevers!$C782,'Policy Characteristics'!$C:$C,0))</f>
        <v>Industry</v>
      </c>
      <c r="B782" s="356" t="str">
        <f>INDEX('Policy Characteristics'!B:B,MATCH(PolicyLevers!$C782,'Policy Characteristics'!$C:$C,0))</f>
        <v>Electrification + Hydrogen</v>
      </c>
      <c r="C782" s="191" t="str">
        <f t="shared" si="37"/>
        <v>Fraction of Industrial Fuel Use Shifted to Other Fuels</v>
      </c>
      <c r="D782" s="193" t="s">
        <v>2098</v>
      </c>
      <c r="E782" s="186" t="s">
        <v>818</v>
      </c>
      <c r="F782" s="183" t="s">
        <v>2144</v>
      </c>
      <c r="G782" s="186" t="s">
        <v>2127</v>
      </c>
      <c r="H782" s="43">
        <v>1335</v>
      </c>
      <c r="I782" s="358" t="s">
        <v>332</v>
      </c>
      <c r="J782" s="191" t="str">
        <f>INDEX('Policy Characteristics'!D:D,MATCH(PolicyLevers!$C782,'Policy Characteristics'!$C:$C,0))</f>
        <v>Electrification + Hydrogen</v>
      </c>
      <c r="K782" s="191" t="str">
        <f>INDEX('Policy Characteristics'!E:E,MATCH(PolicyLevers!$C782,'Policy Characteristics'!$C:$C,0))</f>
        <v>indst fuel type shifting</v>
      </c>
      <c r="L782" s="192">
        <f>INDEX('Policy Characteristics'!F:F,MATCH(PolicyLevers!$C782,'Policy Characteristics'!$C:$C,0))</f>
        <v>0</v>
      </c>
      <c r="M782" s="192">
        <f>INDEX('Policy Characteristics'!G:G,MATCH(PolicyLevers!$C782,'Policy Characteristics'!$C:$C,0))</f>
        <v>1</v>
      </c>
      <c r="N782" s="253">
        <f>INDEX('Policy Characteristics'!H:H,MATCH(PolicyLevers!$C782,'Policy Characteristics'!$C:$C,0))</f>
        <v>0.01</v>
      </c>
      <c r="O782" s="191" t="str">
        <f>INDEX('Policy Characteristics'!I:I,MATCH(PolicyLevers!$C782,'Policy Characteristics'!$C:$C,0))</f>
        <v>% of fuel shifted</v>
      </c>
      <c r="P782" s="186" t="str">
        <f>INDEX('Policy Characteristics'!J:J,MATCH(PolicyLevers!$C782,'Policy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2" s="191" t="str">
        <f>INDEX('Policy Characteristics'!K:K,MATCH(PolicyLevers!$C782,'Policy Characteristics'!$C:$C,0))</f>
        <v>industry-ag-main.html#fuel-switching</v>
      </c>
      <c r="R782" s="191" t="str">
        <f>INDEX('Policy Characteristics'!L:L,MATCH(PolicyLevers!$C782,'Policy Characteristics'!$C:$C,0))</f>
        <v>industry-elec-and-hydrogen.html</v>
      </c>
      <c r="S782" s="207">
        <f>INDEX('Policy Characteristics'!M:M,MATCH(PolicyLevers!$C782,'Policy Characteristics'!$C:$C,0))</f>
        <v>0</v>
      </c>
      <c r="T782" s="186">
        <f>INDEX('Policy Characteristics'!N:N,MATCH(PolicyLevers!$C782,'Policy Characteristics'!$C:$C,0))</f>
        <v>0</v>
      </c>
      <c r="U782" s="183">
        <f>INDEX('Policy Characteristics'!O:O,MATCH(PolicyLevers!$C782,'Policy Characteristics'!$C:$C,0))</f>
        <v>0</v>
      </c>
    </row>
    <row r="783" spans="1:21" x14ac:dyDescent="0.25">
      <c r="A783" s="352" t="str">
        <f>INDEX('Policy Characteristics'!A:A,MATCH(PolicyLevers!$C783,'Policy Characteristics'!$C:$C,0))</f>
        <v>Industry</v>
      </c>
      <c r="B783" s="356" t="str">
        <f>INDEX('Policy Characteristics'!B:B,MATCH(PolicyLevers!$C783,'Policy Characteristics'!$C:$C,0))</f>
        <v>Electrification + Hydrogen</v>
      </c>
      <c r="C783" s="191" t="str">
        <f t="shared" si="37"/>
        <v>Fraction of Industrial Fuel Use Shifted to Other Fuels</v>
      </c>
      <c r="D783" s="193" t="s">
        <v>2098</v>
      </c>
      <c r="E783" s="186" t="s">
        <v>820</v>
      </c>
      <c r="F783" s="183" t="s">
        <v>2144</v>
      </c>
      <c r="G783" s="186" t="s">
        <v>2126</v>
      </c>
      <c r="H783" s="43">
        <v>1336</v>
      </c>
      <c r="I783" s="358" t="s">
        <v>332</v>
      </c>
      <c r="J783" s="191" t="str">
        <f>INDEX('Policy Characteristics'!D:D,MATCH(PolicyLevers!$C783,'Policy Characteristics'!$C:$C,0))</f>
        <v>Electrification + Hydrogen</v>
      </c>
      <c r="K783" s="191" t="str">
        <f>INDEX('Policy Characteristics'!E:E,MATCH(PolicyLevers!$C783,'Policy Characteristics'!$C:$C,0))</f>
        <v>indst fuel type shifting</v>
      </c>
      <c r="L783" s="192">
        <f>INDEX('Policy Characteristics'!F:F,MATCH(PolicyLevers!$C783,'Policy Characteristics'!$C:$C,0))</f>
        <v>0</v>
      </c>
      <c r="M783" s="192">
        <f>INDEX('Policy Characteristics'!G:G,MATCH(PolicyLevers!$C783,'Policy Characteristics'!$C:$C,0))</f>
        <v>1</v>
      </c>
      <c r="N783" s="253">
        <f>INDEX('Policy Characteristics'!H:H,MATCH(PolicyLevers!$C783,'Policy Characteristics'!$C:$C,0))</f>
        <v>0.01</v>
      </c>
      <c r="O783" s="191" t="str">
        <f>INDEX('Policy Characteristics'!I:I,MATCH(PolicyLevers!$C783,'Policy Characteristics'!$C:$C,0))</f>
        <v>% of fuel shifted</v>
      </c>
      <c r="P783" s="186" t="str">
        <f>INDEX('Policy Characteristics'!J:J,MATCH(PolicyLevers!$C783,'Policy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3" s="191" t="str">
        <f>INDEX('Policy Characteristics'!K:K,MATCH(PolicyLevers!$C783,'Policy Characteristics'!$C:$C,0))</f>
        <v>industry-ag-main.html#fuel-switching</v>
      </c>
      <c r="R783" s="191" t="str">
        <f>INDEX('Policy Characteristics'!L:L,MATCH(PolicyLevers!$C783,'Policy Characteristics'!$C:$C,0))</f>
        <v>industry-elec-and-hydrogen.html</v>
      </c>
      <c r="S783" s="207">
        <f>INDEX('Policy Characteristics'!M:M,MATCH(PolicyLevers!$C783,'Policy Characteristics'!$C:$C,0))</f>
        <v>0</v>
      </c>
      <c r="T783" s="186">
        <f>INDEX('Policy Characteristics'!N:N,MATCH(PolicyLevers!$C783,'Policy Characteristics'!$C:$C,0))</f>
        <v>0</v>
      </c>
      <c r="U783" s="183">
        <f>INDEX('Policy Characteristics'!O:O,MATCH(PolicyLevers!$C783,'Policy Characteristics'!$C:$C,0))</f>
        <v>0</v>
      </c>
    </row>
    <row r="784" spans="1:21" x14ac:dyDescent="0.25">
      <c r="A784" s="352" t="str">
        <f>INDEX('Policy Characteristics'!A:A,MATCH(PolicyLevers!$C784,'Policy Characteristics'!$C:$C,0))</f>
        <v>Industry</v>
      </c>
      <c r="B784" s="356" t="str">
        <f>INDEX('Policy Characteristics'!B:B,MATCH(PolicyLevers!$C784,'Policy Characteristics'!$C:$C,0))</f>
        <v>Electrification + Hydrogen</v>
      </c>
      <c r="C784" s="191" t="str">
        <f t="shared" si="37"/>
        <v>Fraction of Industrial Fuel Use Shifted to Other Fuels</v>
      </c>
      <c r="D784" s="193" t="s">
        <v>2098</v>
      </c>
      <c r="E784" s="186" t="s">
        <v>822</v>
      </c>
      <c r="F784" s="183" t="s">
        <v>2144</v>
      </c>
      <c r="G784" s="186" t="s">
        <v>2124</v>
      </c>
      <c r="H784" s="43">
        <v>1337</v>
      </c>
      <c r="I784" s="358" t="s">
        <v>310</v>
      </c>
      <c r="J784" s="191" t="str">
        <f>INDEX('Policy Characteristics'!D:D,MATCH(PolicyLevers!$C784,'Policy Characteristics'!$C:$C,0))</f>
        <v>Electrification + Hydrogen</v>
      </c>
      <c r="K784" s="191" t="str">
        <f>INDEX('Policy Characteristics'!E:E,MATCH(PolicyLevers!$C784,'Policy Characteristics'!$C:$C,0))</f>
        <v>indst fuel type shifting</v>
      </c>
      <c r="L784" s="192">
        <f>INDEX('Policy Characteristics'!F:F,MATCH(PolicyLevers!$C784,'Policy Characteristics'!$C:$C,0))</f>
        <v>0</v>
      </c>
      <c r="M784" s="192">
        <f>INDEX('Policy Characteristics'!G:G,MATCH(PolicyLevers!$C784,'Policy Characteristics'!$C:$C,0))</f>
        <v>1</v>
      </c>
      <c r="N784" s="253">
        <f>INDEX('Policy Characteristics'!H:H,MATCH(PolicyLevers!$C784,'Policy Characteristics'!$C:$C,0))</f>
        <v>0.01</v>
      </c>
      <c r="O784" s="191" t="str">
        <f>INDEX('Policy Characteristics'!I:I,MATCH(PolicyLevers!$C784,'Policy Characteristics'!$C:$C,0))</f>
        <v>% of fuel shifted</v>
      </c>
      <c r="P784" s="191" t="str">
        <f>INDEX('Policy Characteristics'!J:J,MATCH(PolicyLevers!$C784,'Policy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4" s="191" t="str">
        <f>INDEX('Policy Characteristics'!K:K,MATCH(PolicyLevers!$C784,'Policy Characteristics'!$C:$C,0))</f>
        <v>industry-ag-main.html#fuel-switching</v>
      </c>
      <c r="R784" s="191" t="str">
        <f>INDEX('Policy Characteristics'!L:L,MATCH(PolicyLevers!$C784,'Policy Characteristics'!$C:$C,0))</f>
        <v>industry-elec-and-hydrogen.html</v>
      </c>
      <c r="S784" s="207">
        <f>INDEX('Policy Characteristics'!M:M,MATCH(PolicyLevers!$C784,'Policy Characteristics'!$C:$C,0))</f>
        <v>0</v>
      </c>
      <c r="T784" s="186">
        <f>INDEX('Policy Characteristics'!N:N,MATCH(PolicyLevers!$C784,'Policy Characteristics'!$C:$C,0))</f>
        <v>0</v>
      </c>
      <c r="U784" s="183">
        <f>INDEX('Policy Characteristics'!O:O,MATCH(PolicyLevers!$C784,'Policy Characteristics'!$C:$C,0))</f>
        <v>0</v>
      </c>
    </row>
    <row r="785" spans="1:21" x14ac:dyDescent="0.25">
      <c r="A785" s="352" t="str">
        <f>INDEX('Policy Characteristics'!A:A,MATCH(PolicyLevers!$C785,'Policy Characteristics'!$C:$C,0))</f>
        <v>Industry</v>
      </c>
      <c r="B785" s="356" t="str">
        <f>INDEX('Policy Characteristics'!B:B,MATCH(PolicyLevers!$C785,'Policy Characteristics'!$C:$C,0))</f>
        <v>Electrification + Hydrogen</v>
      </c>
      <c r="C785" s="191" t="str">
        <f t="shared" si="37"/>
        <v>Fraction of Industrial Fuel Use Shifted to Other Fuels</v>
      </c>
      <c r="D785" s="193" t="s">
        <v>2096</v>
      </c>
      <c r="E785" s="186" t="s">
        <v>799</v>
      </c>
      <c r="F785" s="183" t="s">
        <v>1833</v>
      </c>
      <c r="G785" s="186" t="s">
        <v>2134</v>
      </c>
      <c r="H785" s="43">
        <v>1338</v>
      </c>
      <c r="I785" s="358" t="s">
        <v>310</v>
      </c>
      <c r="J785" s="191" t="str">
        <f>INDEX('Policy Characteristics'!D:D,MATCH(PolicyLevers!$C785,'Policy Characteristics'!$C:$C,0))</f>
        <v>Electrification + Hydrogen</v>
      </c>
      <c r="K785" s="191" t="str">
        <f>INDEX('Policy Characteristics'!E:E,MATCH(PolicyLevers!$C785,'Policy Characteristics'!$C:$C,0))</f>
        <v>indst fuel type shifting</v>
      </c>
      <c r="L785" s="192">
        <f>INDEX('Policy Characteristics'!F:F,MATCH(PolicyLevers!$C785,'Policy Characteristics'!$C:$C,0))</f>
        <v>0</v>
      </c>
      <c r="M785" s="192">
        <f>INDEX('Policy Characteristics'!G:G,MATCH(PolicyLevers!$C785,'Policy Characteristics'!$C:$C,0))</f>
        <v>1</v>
      </c>
      <c r="N785" s="253">
        <f>INDEX('Policy Characteristics'!H:H,MATCH(PolicyLevers!$C785,'Policy Characteristics'!$C:$C,0))</f>
        <v>0.01</v>
      </c>
      <c r="O785" s="191" t="str">
        <f>INDEX('Policy Characteristics'!I:I,MATCH(PolicyLevers!$C785,'Policy Characteristics'!$C:$C,0))</f>
        <v>% of fuel shifted</v>
      </c>
      <c r="P785" s="191" t="str">
        <f>INDEX('Policy Characteristics'!J:J,MATCH(PolicyLevers!$C785,'Policy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5" s="191" t="str">
        <f>INDEX('Policy Characteristics'!K:K,MATCH(PolicyLevers!$C785,'Policy Characteristics'!$C:$C,0))</f>
        <v>industry-ag-main.html#fuel-switching</v>
      </c>
      <c r="R785" s="191" t="str">
        <f>INDEX('Policy Characteristics'!L:L,MATCH(PolicyLevers!$C785,'Policy Characteristics'!$C:$C,0))</f>
        <v>industry-elec-and-hydrogen.html</v>
      </c>
      <c r="S785" s="207">
        <f>INDEX('Policy Characteristics'!M:M,MATCH(PolicyLevers!$C785,'Policy Characteristics'!$C:$C,0))</f>
        <v>0</v>
      </c>
      <c r="T785" s="186">
        <f>INDEX('Policy Characteristics'!N:N,MATCH(PolicyLevers!$C785,'Policy Characteristics'!$C:$C,0))</f>
        <v>0</v>
      </c>
      <c r="U785" s="183">
        <f>INDEX('Policy Characteristics'!O:O,MATCH(PolicyLevers!$C785,'Policy Characteristics'!$C:$C,0))</f>
        <v>0</v>
      </c>
    </row>
    <row r="786" spans="1:21" x14ac:dyDescent="0.25">
      <c r="A786" s="352" t="str">
        <f>INDEX('Policy Characteristics'!A:A,MATCH(PolicyLevers!$C786,'Policy Characteristics'!$C:$C,0))</f>
        <v>Industry</v>
      </c>
      <c r="B786" s="356" t="str">
        <f>INDEX('Policy Characteristics'!B:B,MATCH(PolicyLevers!$C786,'Policy Characteristics'!$C:$C,0))</f>
        <v>Electrification + Hydrogen</v>
      </c>
      <c r="C786" s="191" t="str">
        <f t="shared" si="37"/>
        <v>Fraction of Industrial Fuel Use Shifted to Other Fuels</v>
      </c>
      <c r="D786" s="193" t="s">
        <v>2096</v>
      </c>
      <c r="E786" s="186" t="s">
        <v>806</v>
      </c>
      <c r="F786" s="183" t="s">
        <v>1833</v>
      </c>
      <c r="G786" s="186" t="s">
        <v>2133</v>
      </c>
      <c r="H786" s="43">
        <v>1339</v>
      </c>
      <c r="I786" s="358" t="s">
        <v>332</v>
      </c>
      <c r="J786" s="191" t="str">
        <f>INDEX('Policy Characteristics'!D:D,MATCH(PolicyLevers!$C786,'Policy Characteristics'!$C:$C,0))</f>
        <v>Electrification + Hydrogen</v>
      </c>
      <c r="K786" s="191" t="str">
        <f>INDEX('Policy Characteristics'!E:E,MATCH(PolicyLevers!$C786,'Policy Characteristics'!$C:$C,0))</f>
        <v>indst fuel type shifting</v>
      </c>
      <c r="L786" s="192">
        <f>INDEX('Policy Characteristics'!F:F,MATCH(PolicyLevers!$C786,'Policy Characteristics'!$C:$C,0))</f>
        <v>0</v>
      </c>
      <c r="M786" s="192">
        <f>INDEX('Policy Characteristics'!G:G,MATCH(PolicyLevers!$C786,'Policy Characteristics'!$C:$C,0))</f>
        <v>1</v>
      </c>
      <c r="N786" s="253">
        <f>INDEX('Policy Characteristics'!H:H,MATCH(PolicyLevers!$C786,'Policy Characteristics'!$C:$C,0))</f>
        <v>0.01</v>
      </c>
      <c r="O786" s="191" t="str">
        <f>INDEX('Policy Characteristics'!I:I,MATCH(PolicyLevers!$C786,'Policy Characteristics'!$C:$C,0))</f>
        <v>% of fuel shifted</v>
      </c>
      <c r="P786" s="186" t="str">
        <f>INDEX('Policy Characteristics'!J:J,MATCH(PolicyLevers!$C786,'Policy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6" s="191" t="str">
        <f>INDEX('Policy Characteristics'!K:K,MATCH(PolicyLevers!$C786,'Policy Characteristics'!$C:$C,0))</f>
        <v>industry-ag-main.html#fuel-switching</v>
      </c>
      <c r="R786" s="191" t="str">
        <f>INDEX('Policy Characteristics'!L:L,MATCH(PolicyLevers!$C786,'Policy Characteristics'!$C:$C,0))</f>
        <v>industry-elec-and-hydrogen.html</v>
      </c>
      <c r="S786" s="207">
        <f>INDEX('Policy Characteristics'!M:M,MATCH(PolicyLevers!$C786,'Policy Characteristics'!$C:$C,0))</f>
        <v>0</v>
      </c>
      <c r="T786" s="186">
        <f>INDEX('Policy Characteristics'!N:N,MATCH(PolicyLevers!$C786,'Policy Characteristics'!$C:$C,0))</f>
        <v>0</v>
      </c>
      <c r="U786" s="183">
        <f>INDEX('Policy Characteristics'!O:O,MATCH(PolicyLevers!$C786,'Policy Characteristics'!$C:$C,0))</f>
        <v>0</v>
      </c>
    </row>
    <row r="787" spans="1:21" x14ac:dyDescent="0.25">
      <c r="A787" s="352" t="str">
        <f>INDEX('Policy Characteristics'!A:A,MATCH(PolicyLevers!$C787,'Policy Characteristics'!$C:$C,0))</f>
        <v>Industry</v>
      </c>
      <c r="B787" s="356" t="str">
        <f>INDEX('Policy Characteristics'!B:B,MATCH(PolicyLevers!$C787,'Policy Characteristics'!$C:$C,0))</f>
        <v>Electrification + Hydrogen</v>
      </c>
      <c r="C787" s="191" t="str">
        <f t="shared" si="37"/>
        <v>Fraction of Industrial Fuel Use Shifted to Other Fuels</v>
      </c>
      <c r="D787" s="193" t="s">
        <v>2096</v>
      </c>
      <c r="E787" s="186" t="s">
        <v>808</v>
      </c>
      <c r="F787" s="183" t="s">
        <v>1833</v>
      </c>
      <c r="G787" s="186" t="s">
        <v>2132</v>
      </c>
      <c r="H787" s="43">
        <v>1340</v>
      </c>
      <c r="I787" s="358" t="s">
        <v>332</v>
      </c>
      <c r="J787" s="191" t="str">
        <f>INDEX('Policy Characteristics'!D:D,MATCH(PolicyLevers!$C787,'Policy Characteristics'!$C:$C,0))</f>
        <v>Electrification + Hydrogen</v>
      </c>
      <c r="K787" s="191" t="str">
        <f>INDEX('Policy Characteristics'!E:E,MATCH(PolicyLevers!$C787,'Policy Characteristics'!$C:$C,0))</f>
        <v>indst fuel type shifting</v>
      </c>
      <c r="L787" s="192">
        <f>INDEX('Policy Characteristics'!F:F,MATCH(PolicyLevers!$C787,'Policy Characteristics'!$C:$C,0))</f>
        <v>0</v>
      </c>
      <c r="M787" s="192">
        <f>INDEX('Policy Characteristics'!G:G,MATCH(PolicyLevers!$C787,'Policy Characteristics'!$C:$C,0))</f>
        <v>1</v>
      </c>
      <c r="N787" s="253">
        <f>INDEX('Policy Characteristics'!H:H,MATCH(PolicyLevers!$C787,'Policy Characteristics'!$C:$C,0))</f>
        <v>0.01</v>
      </c>
      <c r="O787" s="191" t="str">
        <f>INDEX('Policy Characteristics'!I:I,MATCH(PolicyLevers!$C787,'Policy Characteristics'!$C:$C,0))</f>
        <v>% of fuel shifted</v>
      </c>
      <c r="P787" s="186" t="str">
        <f>INDEX('Policy Characteristics'!J:J,MATCH(PolicyLevers!$C787,'Policy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7" s="191" t="str">
        <f>INDEX('Policy Characteristics'!K:K,MATCH(PolicyLevers!$C787,'Policy Characteristics'!$C:$C,0))</f>
        <v>industry-ag-main.html#fuel-switching</v>
      </c>
      <c r="R787" s="191" t="str">
        <f>INDEX('Policy Characteristics'!L:L,MATCH(PolicyLevers!$C787,'Policy Characteristics'!$C:$C,0))</f>
        <v>industry-elec-and-hydrogen.html</v>
      </c>
      <c r="S787" s="207">
        <f>INDEX('Policy Characteristics'!M:M,MATCH(PolicyLevers!$C787,'Policy Characteristics'!$C:$C,0))</f>
        <v>0</v>
      </c>
      <c r="T787" s="186">
        <f>INDEX('Policy Characteristics'!N:N,MATCH(PolicyLevers!$C787,'Policy Characteristics'!$C:$C,0))</f>
        <v>0</v>
      </c>
      <c r="U787" s="183">
        <f>INDEX('Policy Characteristics'!O:O,MATCH(PolicyLevers!$C787,'Policy Characteristics'!$C:$C,0))</f>
        <v>0</v>
      </c>
    </row>
    <row r="788" spans="1:21" x14ac:dyDescent="0.25">
      <c r="A788" s="352" t="str">
        <f>INDEX('Policy Characteristics'!A:A,MATCH(PolicyLevers!$C788,'Policy Characteristics'!$C:$C,0))</f>
        <v>Industry</v>
      </c>
      <c r="B788" s="356" t="str">
        <f>INDEX('Policy Characteristics'!B:B,MATCH(PolicyLevers!$C788,'Policy Characteristics'!$C:$C,0))</f>
        <v>Electrification + Hydrogen</v>
      </c>
      <c r="C788" s="191" t="str">
        <f t="shared" si="37"/>
        <v>Fraction of Industrial Fuel Use Shifted to Other Fuels</v>
      </c>
      <c r="D788" s="193" t="s">
        <v>2096</v>
      </c>
      <c r="E788" s="186" t="s">
        <v>810</v>
      </c>
      <c r="F788" s="183" t="s">
        <v>1833</v>
      </c>
      <c r="G788" s="186" t="s">
        <v>2131</v>
      </c>
      <c r="H788" s="43">
        <v>1341</v>
      </c>
      <c r="I788" s="358" t="s">
        <v>332</v>
      </c>
      <c r="J788" s="191" t="str">
        <f>INDEX('Policy Characteristics'!D:D,MATCH(PolicyLevers!$C788,'Policy Characteristics'!$C:$C,0))</f>
        <v>Electrification + Hydrogen</v>
      </c>
      <c r="K788" s="191" t="str">
        <f>INDEX('Policy Characteristics'!E:E,MATCH(PolicyLevers!$C788,'Policy Characteristics'!$C:$C,0))</f>
        <v>indst fuel type shifting</v>
      </c>
      <c r="L788" s="192">
        <f>INDEX('Policy Characteristics'!F:F,MATCH(PolicyLevers!$C788,'Policy Characteristics'!$C:$C,0))</f>
        <v>0</v>
      </c>
      <c r="M788" s="192">
        <f>INDEX('Policy Characteristics'!G:G,MATCH(PolicyLevers!$C788,'Policy Characteristics'!$C:$C,0))</f>
        <v>1</v>
      </c>
      <c r="N788" s="253">
        <f>INDEX('Policy Characteristics'!H:H,MATCH(PolicyLevers!$C788,'Policy Characteristics'!$C:$C,0))</f>
        <v>0.01</v>
      </c>
      <c r="O788" s="191" t="str">
        <f>INDEX('Policy Characteristics'!I:I,MATCH(PolicyLevers!$C788,'Policy Characteristics'!$C:$C,0))</f>
        <v>% of fuel shifted</v>
      </c>
      <c r="P788" s="186" t="str">
        <f>INDEX('Policy Characteristics'!J:J,MATCH(PolicyLevers!$C788,'Policy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8" s="191" t="str">
        <f>INDEX('Policy Characteristics'!K:K,MATCH(PolicyLevers!$C788,'Policy Characteristics'!$C:$C,0))</f>
        <v>industry-ag-main.html#fuel-switching</v>
      </c>
      <c r="R788" s="191" t="str">
        <f>INDEX('Policy Characteristics'!L:L,MATCH(PolicyLevers!$C788,'Policy Characteristics'!$C:$C,0))</f>
        <v>industry-elec-and-hydrogen.html</v>
      </c>
      <c r="S788" s="207">
        <f>INDEX('Policy Characteristics'!M:M,MATCH(PolicyLevers!$C788,'Policy Characteristics'!$C:$C,0))</f>
        <v>0</v>
      </c>
      <c r="T788" s="186">
        <f>INDEX('Policy Characteristics'!N:N,MATCH(PolicyLevers!$C788,'Policy Characteristics'!$C:$C,0))</f>
        <v>0</v>
      </c>
      <c r="U788" s="183">
        <f>INDEX('Policy Characteristics'!O:O,MATCH(PolicyLevers!$C788,'Policy Characteristics'!$C:$C,0))</f>
        <v>0</v>
      </c>
    </row>
    <row r="789" spans="1:21" x14ac:dyDescent="0.25">
      <c r="A789" s="352" t="str">
        <f>INDEX('Policy Characteristics'!A:A,MATCH(PolicyLevers!$C789,'Policy Characteristics'!$C:$C,0))</f>
        <v>Industry</v>
      </c>
      <c r="B789" s="356" t="str">
        <f>INDEX('Policy Characteristics'!B:B,MATCH(PolicyLevers!$C789,'Policy Characteristics'!$C:$C,0))</f>
        <v>Electrification + Hydrogen</v>
      </c>
      <c r="C789" s="191" t="str">
        <f t="shared" si="37"/>
        <v>Fraction of Industrial Fuel Use Shifted to Other Fuels</v>
      </c>
      <c r="D789" s="193" t="s">
        <v>2096</v>
      </c>
      <c r="E789" s="186" t="s">
        <v>812</v>
      </c>
      <c r="F789" s="183" t="s">
        <v>1833</v>
      </c>
      <c r="G789" s="186" t="s">
        <v>2130</v>
      </c>
      <c r="H789" s="43">
        <v>1342</v>
      </c>
      <c r="I789" s="358" t="s">
        <v>332</v>
      </c>
      <c r="J789" s="191" t="str">
        <f>INDEX('Policy Characteristics'!D:D,MATCH(PolicyLevers!$C789,'Policy Characteristics'!$C:$C,0))</f>
        <v>Electrification + Hydrogen</v>
      </c>
      <c r="K789" s="191" t="str">
        <f>INDEX('Policy Characteristics'!E:E,MATCH(PolicyLevers!$C789,'Policy Characteristics'!$C:$C,0))</f>
        <v>indst fuel type shifting</v>
      </c>
      <c r="L789" s="192">
        <f>INDEX('Policy Characteristics'!F:F,MATCH(PolicyLevers!$C789,'Policy Characteristics'!$C:$C,0))</f>
        <v>0</v>
      </c>
      <c r="M789" s="192">
        <f>INDEX('Policy Characteristics'!G:G,MATCH(PolicyLevers!$C789,'Policy Characteristics'!$C:$C,0))</f>
        <v>1</v>
      </c>
      <c r="N789" s="253">
        <f>INDEX('Policy Characteristics'!H:H,MATCH(PolicyLevers!$C789,'Policy Characteristics'!$C:$C,0))</f>
        <v>0.01</v>
      </c>
      <c r="O789" s="191" t="str">
        <f>INDEX('Policy Characteristics'!I:I,MATCH(PolicyLevers!$C789,'Policy Characteristics'!$C:$C,0))</f>
        <v>% of fuel shifted</v>
      </c>
      <c r="P789" s="186" t="str">
        <f>INDEX('Policy Characteristics'!J:J,MATCH(PolicyLevers!$C789,'Policy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9" s="191" t="str">
        <f>INDEX('Policy Characteristics'!K:K,MATCH(PolicyLevers!$C789,'Policy Characteristics'!$C:$C,0))</f>
        <v>industry-ag-main.html#fuel-switching</v>
      </c>
      <c r="R789" s="191" t="str">
        <f>INDEX('Policy Characteristics'!L:L,MATCH(PolicyLevers!$C789,'Policy Characteristics'!$C:$C,0))</f>
        <v>industry-elec-and-hydrogen.html</v>
      </c>
      <c r="S789" s="207">
        <f>INDEX('Policy Characteristics'!M:M,MATCH(PolicyLevers!$C789,'Policy Characteristics'!$C:$C,0))</f>
        <v>0</v>
      </c>
      <c r="T789" s="186">
        <f>INDEX('Policy Characteristics'!N:N,MATCH(PolicyLevers!$C789,'Policy Characteristics'!$C:$C,0))</f>
        <v>0</v>
      </c>
      <c r="U789" s="183">
        <f>INDEX('Policy Characteristics'!O:O,MATCH(PolicyLevers!$C789,'Policy Characteristics'!$C:$C,0))</f>
        <v>0</v>
      </c>
    </row>
    <row r="790" spans="1:21" x14ac:dyDescent="0.25">
      <c r="A790" s="352" t="str">
        <f>INDEX('Policy Characteristics'!A:A,MATCH(PolicyLevers!$C790,'Policy Characteristics'!$C:$C,0))</f>
        <v>Industry</v>
      </c>
      <c r="B790" s="356" t="str">
        <f>INDEX('Policy Characteristics'!B:B,MATCH(PolicyLevers!$C790,'Policy Characteristics'!$C:$C,0))</f>
        <v>Electrification + Hydrogen</v>
      </c>
      <c r="C790" s="191" t="str">
        <f t="shared" si="37"/>
        <v>Fraction of Industrial Fuel Use Shifted to Other Fuels</v>
      </c>
      <c r="D790" s="193" t="s">
        <v>2096</v>
      </c>
      <c r="E790" s="186" t="s">
        <v>814</v>
      </c>
      <c r="F790" s="183" t="s">
        <v>1833</v>
      </c>
      <c r="G790" s="186" t="s">
        <v>2129</v>
      </c>
      <c r="H790" s="43">
        <v>1343</v>
      </c>
      <c r="I790" s="358" t="s">
        <v>332</v>
      </c>
      <c r="J790" s="191" t="str">
        <f>INDEX('Policy Characteristics'!D:D,MATCH(PolicyLevers!$C790,'Policy Characteristics'!$C:$C,0))</f>
        <v>Electrification + Hydrogen</v>
      </c>
      <c r="K790" s="191" t="str">
        <f>INDEX('Policy Characteristics'!E:E,MATCH(PolicyLevers!$C790,'Policy Characteristics'!$C:$C,0))</f>
        <v>indst fuel type shifting</v>
      </c>
      <c r="L790" s="192">
        <f>INDEX('Policy Characteristics'!F:F,MATCH(PolicyLevers!$C790,'Policy Characteristics'!$C:$C,0))</f>
        <v>0</v>
      </c>
      <c r="M790" s="192">
        <f>INDEX('Policy Characteristics'!G:G,MATCH(PolicyLevers!$C790,'Policy Characteristics'!$C:$C,0))</f>
        <v>1</v>
      </c>
      <c r="N790" s="253">
        <f>INDEX('Policy Characteristics'!H:H,MATCH(PolicyLevers!$C790,'Policy Characteristics'!$C:$C,0))</f>
        <v>0.01</v>
      </c>
      <c r="O790" s="191" t="str">
        <f>INDEX('Policy Characteristics'!I:I,MATCH(PolicyLevers!$C790,'Policy Characteristics'!$C:$C,0))</f>
        <v>% of fuel shifted</v>
      </c>
      <c r="P790" s="186" t="str">
        <f>INDEX('Policy Characteristics'!J:J,MATCH(PolicyLevers!$C790,'Policy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0" s="191" t="str">
        <f>INDEX('Policy Characteristics'!K:K,MATCH(PolicyLevers!$C790,'Policy Characteristics'!$C:$C,0))</f>
        <v>industry-ag-main.html#fuel-switching</v>
      </c>
      <c r="R790" s="191" t="str">
        <f>INDEX('Policy Characteristics'!L:L,MATCH(PolicyLevers!$C790,'Policy Characteristics'!$C:$C,0))</f>
        <v>industry-elec-and-hydrogen.html</v>
      </c>
      <c r="S790" s="207">
        <f>INDEX('Policy Characteristics'!M:M,MATCH(PolicyLevers!$C790,'Policy Characteristics'!$C:$C,0))</f>
        <v>0</v>
      </c>
      <c r="T790" s="186">
        <f>INDEX('Policy Characteristics'!N:N,MATCH(PolicyLevers!$C790,'Policy Characteristics'!$C:$C,0))</f>
        <v>0</v>
      </c>
      <c r="U790" s="183">
        <f>INDEX('Policy Characteristics'!O:O,MATCH(PolicyLevers!$C790,'Policy Characteristics'!$C:$C,0))</f>
        <v>0</v>
      </c>
    </row>
    <row r="791" spans="1:21" x14ac:dyDescent="0.25">
      <c r="A791" s="352" t="str">
        <f>INDEX('Policy Characteristics'!A:A,MATCH(PolicyLevers!$C791,'Policy Characteristics'!$C:$C,0))</f>
        <v>Industry</v>
      </c>
      <c r="B791" s="356" t="str">
        <f>INDEX('Policy Characteristics'!B:B,MATCH(PolicyLevers!$C791,'Policy Characteristics'!$C:$C,0))</f>
        <v>Electrification + Hydrogen</v>
      </c>
      <c r="C791" s="191" t="str">
        <f t="shared" si="37"/>
        <v>Fraction of Industrial Fuel Use Shifted to Other Fuels</v>
      </c>
      <c r="D791" s="193" t="s">
        <v>2096</v>
      </c>
      <c r="E791" s="186" t="s">
        <v>816</v>
      </c>
      <c r="F791" s="183" t="s">
        <v>1833</v>
      </c>
      <c r="G791" s="186" t="s">
        <v>2128</v>
      </c>
      <c r="H791" s="43">
        <v>1344</v>
      </c>
      <c r="I791" s="358" t="s">
        <v>332</v>
      </c>
      <c r="J791" s="191" t="str">
        <f>INDEX('Policy Characteristics'!D:D,MATCH(PolicyLevers!$C791,'Policy Characteristics'!$C:$C,0))</f>
        <v>Electrification + Hydrogen</v>
      </c>
      <c r="K791" s="191" t="str">
        <f>INDEX('Policy Characteristics'!E:E,MATCH(PolicyLevers!$C791,'Policy Characteristics'!$C:$C,0))</f>
        <v>indst fuel type shifting</v>
      </c>
      <c r="L791" s="192">
        <f>INDEX('Policy Characteristics'!F:F,MATCH(PolicyLevers!$C791,'Policy Characteristics'!$C:$C,0))</f>
        <v>0</v>
      </c>
      <c r="M791" s="192">
        <f>INDEX('Policy Characteristics'!G:G,MATCH(PolicyLevers!$C791,'Policy Characteristics'!$C:$C,0))</f>
        <v>1</v>
      </c>
      <c r="N791" s="253">
        <f>INDEX('Policy Characteristics'!H:H,MATCH(PolicyLevers!$C791,'Policy Characteristics'!$C:$C,0))</f>
        <v>0.01</v>
      </c>
      <c r="O791" s="191" t="str">
        <f>INDEX('Policy Characteristics'!I:I,MATCH(PolicyLevers!$C791,'Policy Characteristics'!$C:$C,0))</f>
        <v>% of fuel shifted</v>
      </c>
      <c r="P791" s="186" t="str">
        <f>INDEX('Policy Characteristics'!J:J,MATCH(PolicyLevers!$C791,'Policy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1" s="191" t="str">
        <f>INDEX('Policy Characteristics'!K:K,MATCH(PolicyLevers!$C791,'Policy Characteristics'!$C:$C,0))</f>
        <v>industry-ag-main.html#fuel-switching</v>
      </c>
      <c r="R791" s="191" t="str">
        <f>INDEX('Policy Characteristics'!L:L,MATCH(PolicyLevers!$C791,'Policy Characteristics'!$C:$C,0))</f>
        <v>industry-elec-and-hydrogen.html</v>
      </c>
      <c r="S791" s="207">
        <f>INDEX('Policy Characteristics'!M:M,MATCH(PolicyLevers!$C791,'Policy Characteristics'!$C:$C,0))</f>
        <v>0</v>
      </c>
      <c r="T791" s="186">
        <f>INDEX('Policy Characteristics'!N:N,MATCH(PolicyLevers!$C791,'Policy Characteristics'!$C:$C,0))</f>
        <v>0</v>
      </c>
      <c r="U791" s="183">
        <f>INDEX('Policy Characteristics'!O:O,MATCH(PolicyLevers!$C791,'Policy Characteristics'!$C:$C,0))</f>
        <v>0</v>
      </c>
    </row>
    <row r="792" spans="1:21" x14ac:dyDescent="0.25">
      <c r="A792" s="352" t="str">
        <f>INDEX('Policy Characteristics'!A:A,MATCH(PolicyLevers!$C792,'Policy Characteristics'!$C:$C,0))</f>
        <v>Industry</v>
      </c>
      <c r="B792" s="356" t="str">
        <f>INDEX('Policy Characteristics'!B:B,MATCH(PolicyLevers!$C792,'Policy Characteristics'!$C:$C,0))</f>
        <v>Electrification + Hydrogen</v>
      </c>
      <c r="C792" s="191" t="str">
        <f t="shared" si="37"/>
        <v>Fraction of Industrial Fuel Use Shifted to Other Fuels</v>
      </c>
      <c r="D792" s="193" t="s">
        <v>2096</v>
      </c>
      <c r="E792" s="186" t="s">
        <v>818</v>
      </c>
      <c r="F792" s="183" t="s">
        <v>1833</v>
      </c>
      <c r="G792" s="186" t="s">
        <v>2127</v>
      </c>
      <c r="H792" s="43">
        <v>1345</v>
      </c>
      <c r="I792" s="358" t="s">
        <v>332</v>
      </c>
      <c r="J792" s="191" t="str">
        <f>INDEX('Policy Characteristics'!D:D,MATCH(PolicyLevers!$C792,'Policy Characteristics'!$C:$C,0))</f>
        <v>Electrification + Hydrogen</v>
      </c>
      <c r="K792" s="191" t="str">
        <f>INDEX('Policy Characteristics'!E:E,MATCH(PolicyLevers!$C792,'Policy Characteristics'!$C:$C,0))</f>
        <v>indst fuel type shifting</v>
      </c>
      <c r="L792" s="192">
        <f>INDEX('Policy Characteristics'!F:F,MATCH(PolicyLevers!$C792,'Policy Characteristics'!$C:$C,0))</f>
        <v>0</v>
      </c>
      <c r="M792" s="192">
        <f>INDEX('Policy Characteristics'!G:G,MATCH(PolicyLevers!$C792,'Policy Characteristics'!$C:$C,0))</f>
        <v>1</v>
      </c>
      <c r="N792" s="253">
        <f>INDEX('Policy Characteristics'!H:H,MATCH(PolicyLevers!$C792,'Policy Characteristics'!$C:$C,0))</f>
        <v>0.01</v>
      </c>
      <c r="O792" s="191" t="str">
        <f>INDEX('Policy Characteristics'!I:I,MATCH(PolicyLevers!$C792,'Policy Characteristics'!$C:$C,0))</f>
        <v>% of fuel shifted</v>
      </c>
      <c r="P792" s="186" t="str">
        <f>INDEX('Policy Characteristics'!J:J,MATCH(PolicyLevers!$C792,'Policy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2" s="191" t="str">
        <f>INDEX('Policy Characteristics'!K:K,MATCH(PolicyLevers!$C792,'Policy Characteristics'!$C:$C,0))</f>
        <v>industry-ag-main.html#fuel-switching</v>
      </c>
      <c r="R792" s="191" t="str">
        <f>INDEX('Policy Characteristics'!L:L,MATCH(PolicyLevers!$C792,'Policy Characteristics'!$C:$C,0))</f>
        <v>industry-elec-and-hydrogen.html</v>
      </c>
      <c r="S792" s="207">
        <f>INDEX('Policy Characteristics'!M:M,MATCH(PolicyLevers!$C792,'Policy Characteristics'!$C:$C,0))</f>
        <v>0</v>
      </c>
      <c r="T792" s="186">
        <f>INDEX('Policy Characteristics'!N:N,MATCH(PolicyLevers!$C792,'Policy Characteristics'!$C:$C,0))</f>
        <v>0</v>
      </c>
      <c r="U792" s="183">
        <f>INDEX('Policy Characteristics'!O:O,MATCH(PolicyLevers!$C792,'Policy Characteristics'!$C:$C,0))</f>
        <v>0</v>
      </c>
    </row>
    <row r="793" spans="1:21" x14ac:dyDescent="0.25">
      <c r="A793" s="352" t="str">
        <f>INDEX('Policy Characteristics'!A:A,MATCH(PolicyLevers!$C793,'Policy Characteristics'!$C:$C,0))</f>
        <v>Industry</v>
      </c>
      <c r="B793" s="356" t="str">
        <f>INDEX('Policy Characteristics'!B:B,MATCH(PolicyLevers!$C793,'Policy Characteristics'!$C:$C,0))</f>
        <v>Electrification + Hydrogen</v>
      </c>
      <c r="C793" s="191" t="str">
        <f t="shared" si="37"/>
        <v>Fraction of Industrial Fuel Use Shifted to Other Fuels</v>
      </c>
      <c r="D793" s="193" t="s">
        <v>2096</v>
      </c>
      <c r="E793" s="186" t="s">
        <v>820</v>
      </c>
      <c r="F793" s="183" t="s">
        <v>1833</v>
      </c>
      <c r="G793" s="186" t="s">
        <v>2126</v>
      </c>
      <c r="H793" s="43">
        <v>1346</v>
      </c>
      <c r="I793" s="358" t="s">
        <v>332</v>
      </c>
      <c r="J793" s="191" t="str">
        <f>INDEX('Policy Characteristics'!D:D,MATCH(PolicyLevers!$C793,'Policy Characteristics'!$C:$C,0))</f>
        <v>Electrification + Hydrogen</v>
      </c>
      <c r="K793" s="191" t="str">
        <f>INDEX('Policy Characteristics'!E:E,MATCH(PolicyLevers!$C793,'Policy Characteristics'!$C:$C,0))</f>
        <v>indst fuel type shifting</v>
      </c>
      <c r="L793" s="192">
        <f>INDEX('Policy Characteristics'!F:F,MATCH(PolicyLevers!$C793,'Policy Characteristics'!$C:$C,0))</f>
        <v>0</v>
      </c>
      <c r="M793" s="192">
        <f>INDEX('Policy Characteristics'!G:G,MATCH(PolicyLevers!$C793,'Policy Characteristics'!$C:$C,0))</f>
        <v>1</v>
      </c>
      <c r="N793" s="253">
        <f>INDEX('Policy Characteristics'!H:H,MATCH(PolicyLevers!$C793,'Policy Characteristics'!$C:$C,0))</f>
        <v>0.01</v>
      </c>
      <c r="O793" s="191" t="str">
        <f>INDEX('Policy Characteristics'!I:I,MATCH(PolicyLevers!$C793,'Policy Characteristics'!$C:$C,0))</f>
        <v>% of fuel shifted</v>
      </c>
      <c r="P793" s="186" t="str">
        <f>INDEX('Policy Characteristics'!J:J,MATCH(PolicyLevers!$C793,'Policy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3" s="191" t="str">
        <f>INDEX('Policy Characteristics'!K:K,MATCH(PolicyLevers!$C793,'Policy Characteristics'!$C:$C,0))</f>
        <v>industry-ag-main.html#fuel-switching</v>
      </c>
      <c r="R793" s="191" t="str">
        <f>INDEX('Policy Characteristics'!L:L,MATCH(PolicyLevers!$C793,'Policy Characteristics'!$C:$C,0))</f>
        <v>industry-elec-and-hydrogen.html</v>
      </c>
      <c r="S793" s="207">
        <f>INDEX('Policy Characteristics'!M:M,MATCH(PolicyLevers!$C793,'Policy Characteristics'!$C:$C,0))</f>
        <v>0</v>
      </c>
      <c r="T793" s="186">
        <f>INDEX('Policy Characteristics'!N:N,MATCH(PolicyLevers!$C793,'Policy Characteristics'!$C:$C,0))</f>
        <v>0</v>
      </c>
      <c r="U793" s="183">
        <f>INDEX('Policy Characteristics'!O:O,MATCH(PolicyLevers!$C793,'Policy Characteristics'!$C:$C,0))</f>
        <v>0</v>
      </c>
    </row>
    <row r="794" spans="1:21" x14ac:dyDescent="0.25">
      <c r="A794" s="352" t="str">
        <f>INDEX('Policy Characteristics'!A:A,MATCH(PolicyLevers!$C794,'Policy Characteristics'!$C:$C,0))</f>
        <v>Industry</v>
      </c>
      <c r="B794" s="356" t="str">
        <f>INDEX('Policy Characteristics'!B:B,MATCH(PolicyLevers!$C794,'Policy Characteristics'!$C:$C,0))</f>
        <v>Electrification + Hydrogen</v>
      </c>
      <c r="C794" s="191" t="str">
        <f t="shared" si="37"/>
        <v>Fraction of Industrial Fuel Use Shifted to Other Fuels</v>
      </c>
      <c r="D794" s="193" t="s">
        <v>2096</v>
      </c>
      <c r="E794" s="186" t="s">
        <v>822</v>
      </c>
      <c r="F794" s="183" t="s">
        <v>1833</v>
      </c>
      <c r="G794" s="186" t="s">
        <v>2124</v>
      </c>
      <c r="H794" s="43">
        <v>1347</v>
      </c>
      <c r="I794" s="358" t="s">
        <v>310</v>
      </c>
      <c r="J794" s="191" t="str">
        <f>INDEX('Policy Characteristics'!D:D,MATCH(PolicyLevers!$C794,'Policy Characteristics'!$C:$C,0))</f>
        <v>Electrification + Hydrogen</v>
      </c>
      <c r="K794" s="191" t="str">
        <f>INDEX('Policy Characteristics'!E:E,MATCH(PolicyLevers!$C794,'Policy Characteristics'!$C:$C,0))</f>
        <v>indst fuel type shifting</v>
      </c>
      <c r="L794" s="192">
        <f>INDEX('Policy Characteristics'!F:F,MATCH(PolicyLevers!$C794,'Policy Characteristics'!$C:$C,0))</f>
        <v>0</v>
      </c>
      <c r="M794" s="192">
        <f>INDEX('Policy Characteristics'!G:G,MATCH(PolicyLevers!$C794,'Policy Characteristics'!$C:$C,0))</f>
        <v>1</v>
      </c>
      <c r="N794" s="253">
        <f>INDEX('Policy Characteristics'!H:H,MATCH(PolicyLevers!$C794,'Policy Characteristics'!$C:$C,0))</f>
        <v>0.01</v>
      </c>
      <c r="O794" s="191" t="str">
        <f>INDEX('Policy Characteristics'!I:I,MATCH(PolicyLevers!$C794,'Policy Characteristics'!$C:$C,0))</f>
        <v>% of fuel shifted</v>
      </c>
      <c r="P794" s="191" t="str">
        <f>INDEX('Policy Characteristics'!J:J,MATCH(PolicyLevers!$C794,'Policy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4" s="191" t="str">
        <f>INDEX('Policy Characteristics'!K:K,MATCH(PolicyLevers!$C794,'Policy Characteristics'!$C:$C,0))</f>
        <v>industry-ag-main.html#fuel-switching</v>
      </c>
      <c r="R794" s="191" t="str">
        <f>INDEX('Policy Characteristics'!L:L,MATCH(PolicyLevers!$C794,'Policy Characteristics'!$C:$C,0))</f>
        <v>industry-elec-and-hydrogen.html</v>
      </c>
      <c r="S794" s="207">
        <f>INDEX('Policy Characteristics'!M:M,MATCH(PolicyLevers!$C794,'Policy Characteristics'!$C:$C,0))</f>
        <v>0</v>
      </c>
      <c r="T794" s="186">
        <f>INDEX('Policy Characteristics'!N:N,MATCH(PolicyLevers!$C794,'Policy Characteristics'!$C:$C,0))</f>
        <v>0</v>
      </c>
      <c r="U794" s="183">
        <f>INDEX('Policy Characteristics'!O:O,MATCH(PolicyLevers!$C794,'Policy Characteristics'!$C:$C,0))</f>
        <v>0</v>
      </c>
    </row>
    <row r="795" spans="1:21" x14ac:dyDescent="0.25">
      <c r="A795" s="352" t="str">
        <f>INDEX('Policy Characteristics'!A:A,MATCH(PolicyLevers!$C795,'Policy Characteristics'!$C:$C,0))</f>
        <v>Industry</v>
      </c>
      <c r="B795" s="356" t="str">
        <f>INDEX('Policy Characteristics'!B:B,MATCH(PolicyLevers!$C795,'Policy Characteristics'!$C:$C,0))</f>
        <v>Electrification + Hydrogen</v>
      </c>
      <c r="C795" s="191" t="str">
        <f t="shared" si="37"/>
        <v>Fraction of Industrial Fuel Use Shifted to Other Fuels</v>
      </c>
      <c r="D795" s="193" t="s">
        <v>2095</v>
      </c>
      <c r="E795" s="186" t="s">
        <v>799</v>
      </c>
      <c r="F795" s="183" t="s">
        <v>2143</v>
      </c>
      <c r="G795" s="186" t="s">
        <v>2134</v>
      </c>
      <c r="H795" s="43">
        <v>1348</v>
      </c>
      <c r="I795" s="358" t="s">
        <v>310</v>
      </c>
      <c r="J795" s="191" t="str">
        <f>INDEX('Policy Characteristics'!D:D,MATCH(PolicyLevers!$C795,'Policy Characteristics'!$C:$C,0))</f>
        <v>Electrification + Hydrogen</v>
      </c>
      <c r="K795" s="191" t="str">
        <f>INDEX('Policy Characteristics'!E:E,MATCH(PolicyLevers!$C795,'Policy Characteristics'!$C:$C,0))</f>
        <v>indst fuel type shifting</v>
      </c>
      <c r="L795" s="192">
        <f>INDEX('Policy Characteristics'!F:F,MATCH(PolicyLevers!$C795,'Policy Characteristics'!$C:$C,0))</f>
        <v>0</v>
      </c>
      <c r="M795" s="192">
        <f>INDEX('Policy Characteristics'!G:G,MATCH(PolicyLevers!$C795,'Policy Characteristics'!$C:$C,0))</f>
        <v>1</v>
      </c>
      <c r="N795" s="253">
        <f>INDEX('Policy Characteristics'!H:H,MATCH(PolicyLevers!$C795,'Policy Characteristics'!$C:$C,0))</f>
        <v>0.01</v>
      </c>
      <c r="O795" s="191" t="str">
        <f>INDEX('Policy Characteristics'!I:I,MATCH(PolicyLevers!$C795,'Policy Characteristics'!$C:$C,0))</f>
        <v>% of fuel shifted</v>
      </c>
      <c r="P795" s="191" t="str">
        <f>INDEX('Policy Characteristics'!J:J,MATCH(PolicyLevers!$C795,'Policy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5" s="191" t="str">
        <f>INDEX('Policy Characteristics'!K:K,MATCH(PolicyLevers!$C795,'Policy Characteristics'!$C:$C,0))</f>
        <v>industry-ag-main.html#fuel-switching</v>
      </c>
      <c r="R795" s="191" t="str">
        <f>INDEX('Policy Characteristics'!L:L,MATCH(PolicyLevers!$C795,'Policy Characteristics'!$C:$C,0))</f>
        <v>industry-elec-and-hydrogen.html</v>
      </c>
      <c r="S795" s="207">
        <f>INDEX('Policy Characteristics'!M:M,MATCH(PolicyLevers!$C795,'Policy Characteristics'!$C:$C,0))</f>
        <v>0</v>
      </c>
      <c r="T795" s="186">
        <f>INDEX('Policy Characteristics'!N:N,MATCH(PolicyLevers!$C795,'Policy Characteristics'!$C:$C,0))</f>
        <v>0</v>
      </c>
      <c r="U795" s="183">
        <f>INDEX('Policy Characteristics'!O:O,MATCH(PolicyLevers!$C795,'Policy Characteristics'!$C:$C,0))</f>
        <v>0</v>
      </c>
    </row>
    <row r="796" spans="1:21" x14ac:dyDescent="0.25">
      <c r="A796" s="352" t="str">
        <f>INDEX('Policy Characteristics'!A:A,MATCH(PolicyLevers!$C796,'Policy Characteristics'!$C:$C,0))</f>
        <v>Industry</v>
      </c>
      <c r="B796" s="356" t="str">
        <f>INDEX('Policy Characteristics'!B:B,MATCH(PolicyLevers!$C796,'Policy Characteristics'!$C:$C,0))</f>
        <v>Electrification + Hydrogen</v>
      </c>
      <c r="C796" s="191" t="str">
        <f t="shared" si="37"/>
        <v>Fraction of Industrial Fuel Use Shifted to Other Fuels</v>
      </c>
      <c r="D796" s="193" t="s">
        <v>2095</v>
      </c>
      <c r="E796" s="186" t="s">
        <v>806</v>
      </c>
      <c r="F796" s="183" t="s">
        <v>2143</v>
      </c>
      <c r="G796" s="186" t="s">
        <v>2133</v>
      </c>
      <c r="H796" s="43">
        <v>1349</v>
      </c>
      <c r="I796" s="358" t="s">
        <v>332</v>
      </c>
      <c r="J796" s="191" t="str">
        <f>INDEX('Policy Characteristics'!D:D,MATCH(PolicyLevers!$C796,'Policy Characteristics'!$C:$C,0))</f>
        <v>Electrification + Hydrogen</v>
      </c>
      <c r="K796" s="191" t="str">
        <f>INDEX('Policy Characteristics'!E:E,MATCH(PolicyLevers!$C796,'Policy Characteristics'!$C:$C,0))</f>
        <v>indst fuel type shifting</v>
      </c>
      <c r="L796" s="192">
        <f>INDEX('Policy Characteristics'!F:F,MATCH(PolicyLevers!$C796,'Policy Characteristics'!$C:$C,0))</f>
        <v>0</v>
      </c>
      <c r="M796" s="192">
        <f>INDEX('Policy Characteristics'!G:G,MATCH(PolicyLevers!$C796,'Policy Characteristics'!$C:$C,0))</f>
        <v>1</v>
      </c>
      <c r="N796" s="253">
        <f>INDEX('Policy Characteristics'!H:H,MATCH(PolicyLevers!$C796,'Policy Characteristics'!$C:$C,0))</f>
        <v>0.01</v>
      </c>
      <c r="O796" s="191" t="str">
        <f>INDEX('Policy Characteristics'!I:I,MATCH(PolicyLevers!$C796,'Policy Characteristics'!$C:$C,0))</f>
        <v>% of fuel shifted</v>
      </c>
      <c r="P796" s="186" t="str">
        <f>INDEX('Policy Characteristics'!J:J,MATCH(PolicyLevers!$C796,'Policy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6" s="191" t="str">
        <f>INDEX('Policy Characteristics'!K:K,MATCH(PolicyLevers!$C796,'Policy Characteristics'!$C:$C,0))</f>
        <v>industry-ag-main.html#fuel-switching</v>
      </c>
      <c r="R796" s="191" t="str">
        <f>INDEX('Policy Characteristics'!L:L,MATCH(PolicyLevers!$C796,'Policy Characteristics'!$C:$C,0))</f>
        <v>industry-elec-and-hydrogen.html</v>
      </c>
      <c r="S796" s="207">
        <f>INDEX('Policy Characteristics'!M:M,MATCH(PolicyLevers!$C796,'Policy Characteristics'!$C:$C,0))</f>
        <v>0</v>
      </c>
      <c r="T796" s="186">
        <f>INDEX('Policy Characteristics'!N:N,MATCH(PolicyLevers!$C796,'Policy Characteristics'!$C:$C,0))</f>
        <v>0</v>
      </c>
      <c r="U796" s="183">
        <f>INDEX('Policy Characteristics'!O:O,MATCH(PolicyLevers!$C796,'Policy Characteristics'!$C:$C,0))</f>
        <v>0</v>
      </c>
    </row>
    <row r="797" spans="1:21" x14ac:dyDescent="0.25">
      <c r="A797" s="352" t="str">
        <f>INDEX('Policy Characteristics'!A:A,MATCH(PolicyLevers!$C797,'Policy Characteristics'!$C:$C,0))</f>
        <v>Industry</v>
      </c>
      <c r="B797" s="356" t="str">
        <f>INDEX('Policy Characteristics'!B:B,MATCH(PolicyLevers!$C797,'Policy Characteristics'!$C:$C,0))</f>
        <v>Electrification + Hydrogen</v>
      </c>
      <c r="C797" s="191" t="str">
        <f t="shared" si="37"/>
        <v>Fraction of Industrial Fuel Use Shifted to Other Fuels</v>
      </c>
      <c r="D797" s="193" t="s">
        <v>2095</v>
      </c>
      <c r="E797" s="186" t="s">
        <v>808</v>
      </c>
      <c r="F797" s="183" t="s">
        <v>2143</v>
      </c>
      <c r="G797" s="186" t="s">
        <v>2132</v>
      </c>
      <c r="H797" s="43">
        <v>1350</v>
      </c>
      <c r="I797" s="358" t="s">
        <v>332</v>
      </c>
      <c r="J797" s="191" t="str">
        <f>INDEX('Policy Characteristics'!D:D,MATCH(PolicyLevers!$C797,'Policy Characteristics'!$C:$C,0))</f>
        <v>Electrification + Hydrogen</v>
      </c>
      <c r="K797" s="191" t="str">
        <f>INDEX('Policy Characteristics'!E:E,MATCH(PolicyLevers!$C797,'Policy Characteristics'!$C:$C,0))</f>
        <v>indst fuel type shifting</v>
      </c>
      <c r="L797" s="192">
        <f>INDEX('Policy Characteristics'!F:F,MATCH(PolicyLevers!$C797,'Policy Characteristics'!$C:$C,0))</f>
        <v>0</v>
      </c>
      <c r="M797" s="192">
        <f>INDEX('Policy Characteristics'!G:G,MATCH(PolicyLevers!$C797,'Policy Characteristics'!$C:$C,0))</f>
        <v>1</v>
      </c>
      <c r="N797" s="253">
        <f>INDEX('Policy Characteristics'!H:H,MATCH(PolicyLevers!$C797,'Policy Characteristics'!$C:$C,0))</f>
        <v>0.01</v>
      </c>
      <c r="O797" s="191" t="str">
        <f>INDEX('Policy Characteristics'!I:I,MATCH(PolicyLevers!$C797,'Policy Characteristics'!$C:$C,0))</f>
        <v>% of fuel shifted</v>
      </c>
      <c r="P797" s="186" t="str">
        <f>INDEX('Policy Characteristics'!J:J,MATCH(PolicyLevers!$C797,'Policy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7" s="191" t="str">
        <f>INDEX('Policy Characteristics'!K:K,MATCH(PolicyLevers!$C797,'Policy Characteristics'!$C:$C,0))</f>
        <v>industry-ag-main.html#fuel-switching</v>
      </c>
      <c r="R797" s="191" t="str">
        <f>INDEX('Policy Characteristics'!L:L,MATCH(PolicyLevers!$C797,'Policy Characteristics'!$C:$C,0))</f>
        <v>industry-elec-and-hydrogen.html</v>
      </c>
      <c r="S797" s="207">
        <f>INDEX('Policy Characteristics'!M:M,MATCH(PolicyLevers!$C797,'Policy Characteristics'!$C:$C,0))</f>
        <v>0</v>
      </c>
      <c r="T797" s="186">
        <f>INDEX('Policy Characteristics'!N:N,MATCH(PolicyLevers!$C797,'Policy Characteristics'!$C:$C,0))</f>
        <v>0</v>
      </c>
      <c r="U797" s="183">
        <f>INDEX('Policy Characteristics'!O:O,MATCH(PolicyLevers!$C797,'Policy Characteristics'!$C:$C,0))</f>
        <v>0</v>
      </c>
    </row>
    <row r="798" spans="1:21" x14ac:dyDescent="0.25">
      <c r="A798" s="352" t="str">
        <f>INDEX('Policy Characteristics'!A:A,MATCH(PolicyLevers!$C798,'Policy Characteristics'!$C:$C,0))</f>
        <v>Industry</v>
      </c>
      <c r="B798" s="356" t="str">
        <f>INDEX('Policy Characteristics'!B:B,MATCH(PolicyLevers!$C798,'Policy Characteristics'!$C:$C,0))</f>
        <v>Electrification + Hydrogen</v>
      </c>
      <c r="C798" s="191" t="str">
        <f t="shared" si="37"/>
        <v>Fraction of Industrial Fuel Use Shifted to Other Fuels</v>
      </c>
      <c r="D798" s="193" t="s">
        <v>2095</v>
      </c>
      <c r="E798" s="186" t="s">
        <v>810</v>
      </c>
      <c r="F798" s="183" t="s">
        <v>2143</v>
      </c>
      <c r="G798" s="186" t="s">
        <v>2131</v>
      </c>
      <c r="H798" s="43">
        <v>1351</v>
      </c>
      <c r="I798" s="358" t="s">
        <v>332</v>
      </c>
      <c r="J798" s="191" t="str">
        <f>INDEX('Policy Characteristics'!D:D,MATCH(PolicyLevers!$C798,'Policy Characteristics'!$C:$C,0))</f>
        <v>Electrification + Hydrogen</v>
      </c>
      <c r="K798" s="191" t="str">
        <f>INDEX('Policy Characteristics'!E:E,MATCH(PolicyLevers!$C798,'Policy Characteristics'!$C:$C,0))</f>
        <v>indst fuel type shifting</v>
      </c>
      <c r="L798" s="192">
        <f>INDEX('Policy Characteristics'!F:F,MATCH(PolicyLevers!$C798,'Policy Characteristics'!$C:$C,0))</f>
        <v>0</v>
      </c>
      <c r="M798" s="192">
        <f>INDEX('Policy Characteristics'!G:G,MATCH(PolicyLevers!$C798,'Policy Characteristics'!$C:$C,0))</f>
        <v>1</v>
      </c>
      <c r="N798" s="253">
        <f>INDEX('Policy Characteristics'!H:H,MATCH(PolicyLevers!$C798,'Policy Characteristics'!$C:$C,0))</f>
        <v>0.01</v>
      </c>
      <c r="O798" s="191" t="str">
        <f>INDEX('Policy Characteristics'!I:I,MATCH(PolicyLevers!$C798,'Policy Characteristics'!$C:$C,0))</f>
        <v>% of fuel shifted</v>
      </c>
      <c r="P798" s="186" t="str">
        <f>INDEX('Policy Characteristics'!J:J,MATCH(PolicyLevers!$C798,'Policy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8" s="191" t="str">
        <f>INDEX('Policy Characteristics'!K:K,MATCH(PolicyLevers!$C798,'Policy Characteristics'!$C:$C,0))</f>
        <v>industry-ag-main.html#fuel-switching</v>
      </c>
      <c r="R798" s="191" t="str">
        <f>INDEX('Policy Characteristics'!L:L,MATCH(PolicyLevers!$C798,'Policy Characteristics'!$C:$C,0))</f>
        <v>industry-elec-and-hydrogen.html</v>
      </c>
      <c r="S798" s="207">
        <f>INDEX('Policy Characteristics'!M:M,MATCH(PolicyLevers!$C798,'Policy Characteristics'!$C:$C,0))</f>
        <v>0</v>
      </c>
      <c r="T798" s="186">
        <f>INDEX('Policy Characteristics'!N:N,MATCH(PolicyLevers!$C798,'Policy Characteristics'!$C:$C,0))</f>
        <v>0</v>
      </c>
      <c r="U798" s="183">
        <f>INDEX('Policy Characteristics'!O:O,MATCH(PolicyLevers!$C798,'Policy Characteristics'!$C:$C,0))</f>
        <v>0</v>
      </c>
    </row>
    <row r="799" spans="1:21" x14ac:dyDescent="0.25">
      <c r="A799" s="352" t="str">
        <f>INDEX('Policy Characteristics'!A:A,MATCH(PolicyLevers!$C799,'Policy Characteristics'!$C:$C,0))</f>
        <v>Industry</v>
      </c>
      <c r="B799" s="356" t="str">
        <f>INDEX('Policy Characteristics'!B:B,MATCH(PolicyLevers!$C799,'Policy Characteristics'!$C:$C,0))</f>
        <v>Electrification + Hydrogen</v>
      </c>
      <c r="C799" s="191" t="str">
        <f t="shared" si="37"/>
        <v>Fraction of Industrial Fuel Use Shifted to Other Fuels</v>
      </c>
      <c r="D799" s="193" t="s">
        <v>2095</v>
      </c>
      <c r="E799" s="186" t="s">
        <v>812</v>
      </c>
      <c r="F799" s="183" t="s">
        <v>2143</v>
      </c>
      <c r="G799" s="186" t="s">
        <v>2130</v>
      </c>
      <c r="H799" s="43">
        <v>1352</v>
      </c>
      <c r="I799" s="358" t="s">
        <v>332</v>
      </c>
      <c r="J799" s="191" t="str">
        <f>INDEX('Policy Characteristics'!D:D,MATCH(PolicyLevers!$C799,'Policy Characteristics'!$C:$C,0))</f>
        <v>Electrification + Hydrogen</v>
      </c>
      <c r="K799" s="191" t="str">
        <f>INDEX('Policy Characteristics'!E:E,MATCH(PolicyLevers!$C799,'Policy Characteristics'!$C:$C,0))</f>
        <v>indst fuel type shifting</v>
      </c>
      <c r="L799" s="192">
        <f>INDEX('Policy Characteristics'!F:F,MATCH(PolicyLevers!$C799,'Policy Characteristics'!$C:$C,0))</f>
        <v>0</v>
      </c>
      <c r="M799" s="192">
        <f>INDEX('Policy Characteristics'!G:G,MATCH(PolicyLevers!$C799,'Policy Characteristics'!$C:$C,0))</f>
        <v>1</v>
      </c>
      <c r="N799" s="253">
        <f>INDEX('Policy Characteristics'!H:H,MATCH(PolicyLevers!$C799,'Policy Characteristics'!$C:$C,0))</f>
        <v>0.01</v>
      </c>
      <c r="O799" s="191" t="str">
        <f>INDEX('Policy Characteristics'!I:I,MATCH(PolicyLevers!$C799,'Policy Characteristics'!$C:$C,0))</f>
        <v>% of fuel shifted</v>
      </c>
      <c r="P799" s="186" t="str">
        <f>INDEX('Policy Characteristics'!J:J,MATCH(PolicyLevers!$C799,'Policy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9" s="191" t="str">
        <f>INDEX('Policy Characteristics'!K:K,MATCH(PolicyLevers!$C799,'Policy Characteristics'!$C:$C,0))</f>
        <v>industry-ag-main.html#fuel-switching</v>
      </c>
      <c r="R799" s="191" t="str">
        <f>INDEX('Policy Characteristics'!L:L,MATCH(PolicyLevers!$C799,'Policy Characteristics'!$C:$C,0))</f>
        <v>industry-elec-and-hydrogen.html</v>
      </c>
      <c r="S799" s="207">
        <f>INDEX('Policy Characteristics'!M:M,MATCH(PolicyLevers!$C799,'Policy Characteristics'!$C:$C,0))</f>
        <v>0</v>
      </c>
      <c r="T799" s="186">
        <f>INDEX('Policy Characteristics'!N:N,MATCH(PolicyLevers!$C799,'Policy Characteristics'!$C:$C,0))</f>
        <v>0</v>
      </c>
      <c r="U799" s="183">
        <f>INDEX('Policy Characteristics'!O:O,MATCH(PolicyLevers!$C799,'Policy Characteristics'!$C:$C,0))</f>
        <v>0</v>
      </c>
    </row>
    <row r="800" spans="1:21" x14ac:dyDescent="0.25">
      <c r="A800" s="352" t="str">
        <f>INDEX('Policy Characteristics'!A:A,MATCH(PolicyLevers!$C800,'Policy Characteristics'!$C:$C,0))</f>
        <v>Industry</v>
      </c>
      <c r="B800" s="356" t="str">
        <f>INDEX('Policy Characteristics'!B:B,MATCH(PolicyLevers!$C800,'Policy Characteristics'!$C:$C,0))</f>
        <v>Electrification + Hydrogen</v>
      </c>
      <c r="C800" s="191" t="str">
        <f t="shared" ref="C800:C863" si="38">C$655</f>
        <v>Fraction of Industrial Fuel Use Shifted to Other Fuels</v>
      </c>
      <c r="D800" s="193" t="s">
        <v>2095</v>
      </c>
      <c r="E800" s="186" t="s">
        <v>814</v>
      </c>
      <c r="F800" s="183" t="s">
        <v>2143</v>
      </c>
      <c r="G800" s="186" t="s">
        <v>2129</v>
      </c>
      <c r="H800" s="43">
        <v>1353</v>
      </c>
      <c r="I800" s="358" t="s">
        <v>332</v>
      </c>
      <c r="J800" s="191" t="str">
        <f>INDEX('Policy Characteristics'!D:D,MATCH(PolicyLevers!$C800,'Policy Characteristics'!$C:$C,0))</f>
        <v>Electrification + Hydrogen</v>
      </c>
      <c r="K800" s="191" t="str">
        <f>INDEX('Policy Characteristics'!E:E,MATCH(PolicyLevers!$C800,'Policy Characteristics'!$C:$C,0))</f>
        <v>indst fuel type shifting</v>
      </c>
      <c r="L800" s="192">
        <f>INDEX('Policy Characteristics'!F:F,MATCH(PolicyLevers!$C800,'Policy Characteristics'!$C:$C,0))</f>
        <v>0</v>
      </c>
      <c r="M800" s="192">
        <f>INDEX('Policy Characteristics'!G:G,MATCH(PolicyLevers!$C800,'Policy Characteristics'!$C:$C,0))</f>
        <v>1</v>
      </c>
      <c r="N800" s="253">
        <f>INDEX('Policy Characteristics'!H:H,MATCH(PolicyLevers!$C800,'Policy Characteristics'!$C:$C,0))</f>
        <v>0.01</v>
      </c>
      <c r="O800" s="191" t="str">
        <f>INDEX('Policy Characteristics'!I:I,MATCH(PolicyLevers!$C800,'Policy Characteristics'!$C:$C,0))</f>
        <v>% of fuel shifted</v>
      </c>
      <c r="P800" s="186" t="str">
        <f>INDEX('Policy Characteristics'!J:J,MATCH(PolicyLevers!$C800,'Policy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0" s="191" t="str">
        <f>INDEX('Policy Characteristics'!K:K,MATCH(PolicyLevers!$C800,'Policy Characteristics'!$C:$C,0))</f>
        <v>industry-ag-main.html#fuel-switching</v>
      </c>
      <c r="R800" s="191" t="str">
        <f>INDEX('Policy Characteristics'!L:L,MATCH(PolicyLevers!$C800,'Policy Characteristics'!$C:$C,0))</f>
        <v>industry-elec-and-hydrogen.html</v>
      </c>
      <c r="S800" s="207">
        <f>INDEX('Policy Characteristics'!M:M,MATCH(PolicyLevers!$C800,'Policy Characteristics'!$C:$C,0))</f>
        <v>0</v>
      </c>
      <c r="T800" s="186">
        <f>INDEX('Policy Characteristics'!N:N,MATCH(PolicyLevers!$C800,'Policy Characteristics'!$C:$C,0))</f>
        <v>0</v>
      </c>
      <c r="U800" s="183">
        <f>INDEX('Policy Characteristics'!O:O,MATCH(PolicyLevers!$C800,'Policy Characteristics'!$C:$C,0))</f>
        <v>0</v>
      </c>
    </row>
    <row r="801" spans="1:21" x14ac:dyDescent="0.25">
      <c r="A801" s="352" t="str">
        <f>INDEX('Policy Characteristics'!A:A,MATCH(PolicyLevers!$C801,'Policy Characteristics'!$C:$C,0))</f>
        <v>Industry</v>
      </c>
      <c r="B801" s="356" t="str">
        <f>INDEX('Policy Characteristics'!B:B,MATCH(PolicyLevers!$C801,'Policy Characteristics'!$C:$C,0))</f>
        <v>Electrification + Hydrogen</v>
      </c>
      <c r="C801" s="191" t="str">
        <f t="shared" si="38"/>
        <v>Fraction of Industrial Fuel Use Shifted to Other Fuels</v>
      </c>
      <c r="D801" s="193" t="s">
        <v>2095</v>
      </c>
      <c r="E801" s="186" t="s">
        <v>816</v>
      </c>
      <c r="F801" s="183" t="s">
        <v>2143</v>
      </c>
      <c r="G801" s="186" t="s">
        <v>2128</v>
      </c>
      <c r="H801" s="43">
        <v>1354</v>
      </c>
      <c r="I801" s="358" t="s">
        <v>332</v>
      </c>
      <c r="J801" s="191" t="str">
        <f>INDEX('Policy Characteristics'!D:D,MATCH(PolicyLevers!$C801,'Policy Characteristics'!$C:$C,0))</f>
        <v>Electrification + Hydrogen</v>
      </c>
      <c r="K801" s="191" t="str">
        <f>INDEX('Policy Characteristics'!E:E,MATCH(PolicyLevers!$C801,'Policy Characteristics'!$C:$C,0))</f>
        <v>indst fuel type shifting</v>
      </c>
      <c r="L801" s="192">
        <f>INDEX('Policy Characteristics'!F:F,MATCH(PolicyLevers!$C801,'Policy Characteristics'!$C:$C,0))</f>
        <v>0</v>
      </c>
      <c r="M801" s="192">
        <f>INDEX('Policy Characteristics'!G:G,MATCH(PolicyLevers!$C801,'Policy Characteristics'!$C:$C,0))</f>
        <v>1</v>
      </c>
      <c r="N801" s="253">
        <f>INDEX('Policy Characteristics'!H:H,MATCH(PolicyLevers!$C801,'Policy Characteristics'!$C:$C,0))</f>
        <v>0.01</v>
      </c>
      <c r="O801" s="191" t="str">
        <f>INDEX('Policy Characteristics'!I:I,MATCH(PolicyLevers!$C801,'Policy Characteristics'!$C:$C,0))</f>
        <v>% of fuel shifted</v>
      </c>
      <c r="P801" s="186" t="str">
        <f>INDEX('Policy Characteristics'!J:J,MATCH(PolicyLevers!$C801,'Policy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1" s="191" t="str">
        <f>INDEX('Policy Characteristics'!K:K,MATCH(PolicyLevers!$C801,'Policy Characteristics'!$C:$C,0))</f>
        <v>industry-ag-main.html#fuel-switching</v>
      </c>
      <c r="R801" s="191" t="str">
        <f>INDEX('Policy Characteristics'!L:L,MATCH(PolicyLevers!$C801,'Policy Characteristics'!$C:$C,0))</f>
        <v>industry-elec-and-hydrogen.html</v>
      </c>
      <c r="S801" s="207">
        <f>INDEX('Policy Characteristics'!M:M,MATCH(PolicyLevers!$C801,'Policy Characteristics'!$C:$C,0))</f>
        <v>0</v>
      </c>
      <c r="T801" s="186">
        <f>INDEX('Policy Characteristics'!N:N,MATCH(PolicyLevers!$C801,'Policy Characteristics'!$C:$C,0))</f>
        <v>0</v>
      </c>
      <c r="U801" s="183">
        <f>INDEX('Policy Characteristics'!O:O,MATCH(PolicyLevers!$C801,'Policy Characteristics'!$C:$C,0))</f>
        <v>0</v>
      </c>
    </row>
    <row r="802" spans="1:21" x14ac:dyDescent="0.25">
      <c r="A802" s="352" t="str">
        <f>INDEX('Policy Characteristics'!A:A,MATCH(PolicyLevers!$C802,'Policy Characteristics'!$C:$C,0))</f>
        <v>Industry</v>
      </c>
      <c r="B802" s="356" t="str">
        <f>INDEX('Policy Characteristics'!B:B,MATCH(PolicyLevers!$C802,'Policy Characteristics'!$C:$C,0))</f>
        <v>Electrification + Hydrogen</v>
      </c>
      <c r="C802" s="191" t="str">
        <f t="shared" si="38"/>
        <v>Fraction of Industrial Fuel Use Shifted to Other Fuels</v>
      </c>
      <c r="D802" s="193" t="s">
        <v>2095</v>
      </c>
      <c r="E802" s="186" t="s">
        <v>818</v>
      </c>
      <c r="F802" s="183" t="s">
        <v>2143</v>
      </c>
      <c r="G802" s="186" t="s">
        <v>2127</v>
      </c>
      <c r="H802" s="43">
        <v>1355</v>
      </c>
      <c r="I802" s="358" t="s">
        <v>332</v>
      </c>
      <c r="J802" s="191" t="str">
        <f>INDEX('Policy Characteristics'!D:D,MATCH(PolicyLevers!$C802,'Policy Characteristics'!$C:$C,0))</f>
        <v>Electrification + Hydrogen</v>
      </c>
      <c r="K802" s="191" t="str">
        <f>INDEX('Policy Characteristics'!E:E,MATCH(PolicyLevers!$C802,'Policy Characteristics'!$C:$C,0))</f>
        <v>indst fuel type shifting</v>
      </c>
      <c r="L802" s="192">
        <f>INDEX('Policy Characteristics'!F:F,MATCH(PolicyLevers!$C802,'Policy Characteristics'!$C:$C,0))</f>
        <v>0</v>
      </c>
      <c r="M802" s="192">
        <f>INDEX('Policy Characteristics'!G:G,MATCH(PolicyLevers!$C802,'Policy Characteristics'!$C:$C,0))</f>
        <v>1</v>
      </c>
      <c r="N802" s="253">
        <f>INDEX('Policy Characteristics'!H:H,MATCH(PolicyLevers!$C802,'Policy Characteristics'!$C:$C,0))</f>
        <v>0.01</v>
      </c>
      <c r="O802" s="191" t="str">
        <f>INDEX('Policy Characteristics'!I:I,MATCH(PolicyLevers!$C802,'Policy Characteristics'!$C:$C,0))</f>
        <v>% of fuel shifted</v>
      </c>
      <c r="P802" s="186" t="str">
        <f>INDEX('Policy Characteristics'!J:J,MATCH(PolicyLevers!$C802,'Policy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2" s="191" t="str">
        <f>INDEX('Policy Characteristics'!K:K,MATCH(PolicyLevers!$C802,'Policy Characteristics'!$C:$C,0))</f>
        <v>industry-ag-main.html#fuel-switching</v>
      </c>
      <c r="R802" s="191" t="str">
        <f>INDEX('Policy Characteristics'!L:L,MATCH(PolicyLevers!$C802,'Policy Characteristics'!$C:$C,0))</f>
        <v>industry-elec-and-hydrogen.html</v>
      </c>
      <c r="S802" s="207">
        <f>INDEX('Policy Characteristics'!M:M,MATCH(PolicyLevers!$C802,'Policy Characteristics'!$C:$C,0))</f>
        <v>0</v>
      </c>
      <c r="T802" s="186">
        <f>INDEX('Policy Characteristics'!N:N,MATCH(PolicyLevers!$C802,'Policy Characteristics'!$C:$C,0))</f>
        <v>0</v>
      </c>
      <c r="U802" s="183">
        <f>INDEX('Policy Characteristics'!O:O,MATCH(PolicyLevers!$C802,'Policy Characteristics'!$C:$C,0))</f>
        <v>0</v>
      </c>
    </row>
    <row r="803" spans="1:21" x14ac:dyDescent="0.25">
      <c r="A803" s="352" t="str">
        <f>INDEX('Policy Characteristics'!A:A,MATCH(PolicyLevers!$C803,'Policy Characteristics'!$C:$C,0))</f>
        <v>Industry</v>
      </c>
      <c r="B803" s="356" t="str">
        <f>INDEX('Policy Characteristics'!B:B,MATCH(PolicyLevers!$C803,'Policy Characteristics'!$C:$C,0))</f>
        <v>Electrification + Hydrogen</v>
      </c>
      <c r="C803" s="191" t="str">
        <f t="shared" si="38"/>
        <v>Fraction of Industrial Fuel Use Shifted to Other Fuels</v>
      </c>
      <c r="D803" s="193" t="s">
        <v>2095</v>
      </c>
      <c r="E803" s="186" t="s">
        <v>820</v>
      </c>
      <c r="F803" s="183" t="s">
        <v>2143</v>
      </c>
      <c r="G803" s="186" t="s">
        <v>2126</v>
      </c>
      <c r="H803" s="43">
        <v>1356</v>
      </c>
      <c r="I803" s="358" t="s">
        <v>332</v>
      </c>
      <c r="J803" s="191" t="str">
        <f>INDEX('Policy Characteristics'!D:D,MATCH(PolicyLevers!$C803,'Policy Characteristics'!$C:$C,0))</f>
        <v>Electrification + Hydrogen</v>
      </c>
      <c r="K803" s="191" t="str">
        <f>INDEX('Policy Characteristics'!E:E,MATCH(PolicyLevers!$C803,'Policy Characteristics'!$C:$C,0))</f>
        <v>indst fuel type shifting</v>
      </c>
      <c r="L803" s="192">
        <f>INDEX('Policy Characteristics'!F:F,MATCH(PolicyLevers!$C803,'Policy Characteristics'!$C:$C,0))</f>
        <v>0</v>
      </c>
      <c r="M803" s="192">
        <f>INDEX('Policy Characteristics'!G:G,MATCH(PolicyLevers!$C803,'Policy Characteristics'!$C:$C,0))</f>
        <v>1</v>
      </c>
      <c r="N803" s="253">
        <f>INDEX('Policy Characteristics'!H:H,MATCH(PolicyLevers!$C803,'Policy Characteristics'!$C:$C,0))</f>
        <v>0.01</v>
      </c>
      <c r="O803" s="191" t="str">
        <f>INDEX('Policy Characteristics'!I:I,MATCH(PolicyLevers!$C803,'Policy Characteristics'!$C:$C,0))</f>
        <v>% of fuel shifted</v>
      </c>
      <c r="P803" s="186" t="str">
        <f>INDEX('Policy Characteristics'!J:J,MATCH(PolicyLevers!$C803,'Policy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3" s="191" t="str">
        <f>INDEX('Policy Characteristics'!K:K,MATCH(PolicyLevers!$C803,'Policy Characteristics'!$C:$C,0))</f>
        <v>industry-ag-main.html#fuel-switching</v>
      </c>
      <c r="R803" s="191" t="str">
        <f>INDEX('Policy Characteristics'!L:L,MATCH(PolicyLevers!$C803,'Policy Characteristics'!$C:$C,0))</f>
        <v>industry-elec-and-hydrogen.html</v>
      </c>
      <c r="S803" s="207">
        <f>INDEX('Policy Characteristics'!M:M,MATCH(PolicyLevers!$C803,'Policy Characteristics'!$C:$C,0))</f>
        <v>0</v>
      </c>
      <c r="T803" s="186">
        <f>INDEX('Policy Characteristics'!N:N,MATCH(PolicyLevers!$C803,'Policy Characteristics'!$C:$C,0))</f>
        <v>0</v>
      </c>
      <c r="U803" s="183">
        <f>INDEX('Policy Characteristics'!O:O,MATCH(PolicyLevers!$C803,'Policy Characteristics'!$C:$C,0))</f>
        <v>0</v>
      </c>
    </row>
    <row r="804" spans="1:21" x14ac:dyDescent="0.25">
      <c r="A804" s="352" t="str">
        <f>INDEX('Policy Characteristics'!A:A,MATCH(PolicyLevers!$C804,'Policy Characteristics'!$C:$C,0))</f>
        <v>Industry</v>
      </c>
      <c r="B804" s="356" t="str">
        <f>INDEX('Policy Characteristics'!B:B,MATCH(PolicyLevers!$C804,'Policy Characteristics'!$C:$C,0))</f>
        <v>Electrification + Hydrogen</v>
      </c>
      <c r="C804" s="191" t="str">
        <f t="shared" si="38"/>
        <v>Fraction of Industrial Fuel Use Shifted to Other Fuels</v>
      </c>
      <c r="D804" s="193" t="s">
        <v>2095</v>
      </c>
      <c r="E804" s="186" t="s">
        <v>822</v>
      </c>
      <c r="F804" s="183" t="s">
        <v>2143</v>
      </c>
      <c r="G804" s="186" t="s">
        <v>2124</v>
      </c>
      <c r="H804" s="43">
        <v>1357</v>
      </c>
      <c r="I804" s="358" t="s">
        <v>310</v>
      </c>
      <c r="J804" s="191" t="str">
        <f>INDEX('Policy Characteristics'!D:D,MATCH(PolicyLevers!$C804,'Policy Characteristics'!$C:$C,0))</f>
        <v>Electrification + Hydrogen</v>
      </c>
      <c r="K804" s="191" t="str">
        <f>INDEX('Policy Characteristics'!E:E,MATCH(PolicyLevers!$C804,'Policy Characteristics'!$C:$C,0))</f>
        <v>indst fuel type shifting</v>
      </c>
      <c r="L804" s="192">
        <f>INDEX('Policy Characteristics'!F:F,MATCH(PolicyLevers!$C804,'Policy Characteristics'!$C:$C,0))</f>
        <v>0</v>
      </c>
      <c r="M804" s="192">
        <f>INDEX('Policy Characteristics'!G:G,MATCH(PolicyLevers!$C804,'Policy Characteristics'!$C:$C,0))</f>
        <v>1</v>
      </c>
      <c r="N804" s="253">
        <f>INDEX('Policy Characteristics'!H:H,MATCH(PolicyLevers!$C804,'Policy Characteristics'!$C:$C,0))</f>
        <v>0.01</v>
      </c>
      <c r="O804" s="191" t="str">
        <f>INDEX('Policy Characteristics'!I:I,MATCH(PolicyLevers!$C804,'Policy Characteristics'!$C:$C,0))</f>
        <v>% of fuel shifted</v>
      </c>
      <c r="P804" s="191" t="str">
        <f>INDEX('Policy Characteristics'!J:J,MATCH(PolicyLevers!$C804,'Policy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4" s="191" t="str">
        <f>INDEX('Policy Characteristics'!K:K,MATCH(PolicyLevers!$C804,'Policy Characteristics'!$C:$C,0))</f>
        <v>industry-ag-main.html#fuel-switching</v>
      </c>
      <c r="R804" s="191" t="str">
        <f>INDEX('Policy Characteristics'!L:L,MATCH(PolicyLevers!$C804,'Policy Characteristics'!$C:$C,0))</f>
        <v>industry-elec-and-hydrogen.html</v>
      </c>
      <c r="S804" s="207">
        <f>INDEX('Policy Characteristics'!M:M,MATCH(PolicyLevers!$C804,'Policy Characteristics'!$C:$C,0))</f>
        <v>0</v>
      </c>
      <c r="T804" s="186">
        <f>INDEX('Policy Characteristics'!N:N,MATCH(PolicyLevers!$C804,'Policy Characteristics'!$C:$C,0))</f>
        <v>0</v>
      </c>
      <c r="U804" s="183">
        <f>INDEX('Policy Characteristics'!O:O,MATCH(PolicyLevers!$C804,'Policy Characteristics'!$C:$C,0))</f>
        <v>0</v>
      </c>
    </row>
    <row r="805" spans="1:21" x14ac:dyDescent="0.25">
      <c r="A805" s="352" t="str">
        <f>INDEX('Policy Characteristics'!A:A,MATCH(PolicyLevers!$C805,'Policy Characteristics'!$C:$C,0))</f>
        <v>Industry</v>
      </c>
      <c r="B805" s="356" t="str">
        <f>INDEX('Policy Characteristics'!B:B,MATCH(PolicyLevers!$C805,'Policy Characteristics'!$C:$C,0))</f>
        <v>Electrification + Hydrogen</v>
      </c>
      <c r="C805" s="191" t="str">
        <f t="shared" si="38"/>
        <v>Fraction of Industrial Fuel Use Shifted to Other Fuels</v>
      </c>
      <c r="D805" s="193" t="s">
        <v>2093</v>
      </c>
      <c r="E805" s="186" t="s">
        <v>799</v>
      </c>
      <c r="F805" s="183" t="s">
        <v>2142</v>
      </c>
      <c r="G805" s="186" t="s">
        <v>2134</v>
      </c>
      <c r="H805" s="43">
        <v>1358</v>
      </c>
      <c r="I805" s="358" t="s">
        <v>310</v>
      </c>
      <c r="J805" s="191" t="str">
        <f>INDEX('Policy Characteristics'!D:D,MATCH(PolicyLevers!$C805,'Policy Characteristics'!$C:$C,0))</f>
        <v>Electrification + Hydrogen</v>
      </c>
      <c r="K805" s="191" t="str">
        <f>INDEX('Policy Characteristics'!E:E,MATCH(PolicyLevers!$C805,'Policy Characteristics'!$C:$C,0))</f>
        <v>indst fuel type shifting</v>
      </c>
      <c r="L805" s="192">
        <f>INDEX('Policy Characteristics'!F:F,MATCH(PolicyLevers!$C805,'Policy Characteristics'!$C:$C,0))</f>
        <v>0</v>
      </c>
      <c r="M805" s="192">
        <f>INDEX('Policy Characteristics'!G:G,MATCH(PolicyLevers!$C805,'Policy Characteristics'!$C:$C,0))</f>
        <v>1</v>
      </c>
      <c r="N805" s="253">
        <f>INDEX('Policy Characteristics'!H:H,MATCH(PolicyLevers!$C805,'Policy Characteristics'!$C:$C,0))</f>
        <v>0.01</v>
      </c>
      <c r="O805" s="191" t="str">
        <f>INDEX('Policy Characteristics'!I:I,MATCH(PolicyLevers!$C805,'Policy Characteristics'!$C:$C,0))</f>
        <v>% of fuel shifted</v>
      </c>
      <c r="P805" s="191" t="str">
        <f>INDEX('Policy Characteristics'!J:J,MATCH(PolicyLevers!$C805,'Policy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5" s="191" t="str">
        <f>INDEX('Policy Characteristics'!K:K,MATCH(PolicyLevers!$C805,'Policy Characteristics'!$C:$C,0))</f>
        <v>industry-ag-main.html#fuel-switching</v>
      </c>
      <c r="R805" s="191" t="str">
        <f>INDEX('Policy Characteristics'!L:L,MATCH(PolicyLevers!$C805,'Policy Characteristics'!$C:$C,0))</f>
        <v>industry-elec-and-hydrogen.html</v>
      </c>
      <c r="S805" s="207">
        <f>INDEX('Policy Characteristics'!M:M,MATCH(PolicyLevers!$C805,'Policy Characteristics'!$C:$C,0))</f>
        <v>0</v>
      </c>
      <c r="T805" s="186">
        <f>INDEX('Policy Characteristics'!N:N,MATCH(PolicyLevers!$C805,'Policy Characteristics'!$C:$C,0))</f>
        <v>0</v>
      </c>
      <c r="U805" s="183">
        <f>INDEX('Policy Characteristics'!O:O,MATCH(PolicyLevers!$C805,'Policy Characteristics'!$C:$C,0))</f>
        <v>0</v>
      </c>
    </row>
    <row r="806" spans="1:21" x14ac:dyDescent="0.25">
      <c r="A806" s="352" t="str">
        <f>INDEX('Policy Characteristics'!A:A,MATCH(PolicyLevers!$C806,'Policy Characteristics'!$C:$C,0))</f>
        <v>Industry</v>
      </c>
      <c r="B806" s="356" t="str">
        <f>INDEX('Policy Characteristics'!B:B,MATCH(PolicyLevers!$C806,'Policy Characteristics'!$C:$C,0))</f>
        <v>Electrification + Hydrogen</v>
      </c>
      <c r="C806" s="191" t="str">
        <f t="shared" si="38"/>
        <v>Fraction of Industrial Fuel Use Shifted to Other Fuels</v>
      </c>
      <c r="D806" s="193" t="s">
        <v>2093</v>
      </c>
      <c r="E806" s="186" t="s">
        <v>806</v>
      </c>
      <c r="F806" s="183" t="s">
        <v>2142</v>
      </c>
      <c r="G806" s="186" t="s">
        <v>2133</v>
      </c>
      <c r="H806" s="43">
        <v>1359</v>
      </c>
      <c r="I806" s="358" t="s">
        <v>332</v>
      </c>
      <c r="J806" s="191" t="str">
        <f>INDEX('Policy Characteristics'!D:D,MATCH(PolicyLevers!$C806,'Policy Characteristics'!$C:$C,0))</f>
        <v>Electrification + Hydrogen</v>
      </c>
      <c r="K806" s="191" t="str">
        <f>INDEX('Policy Characteristics'!E:E,MATCH(PolicyLevers!$C806,'Policy Characteristics'!$C:$C,0))</f>
        <v>indst fuel type shifting</v>
      </c>
      <c r="L806" s="192">
        <f>INDEX('Policy Characteristics'!F:F,MATCH(PolicyLevers!$C806,'Policy Characteristics'!$C:$C,0))</f>
        <v>0</v>
      </c>
      <c r="M806" s="192">
        <f>INDEX('Policy Characteristics'!G:G,MATCH(PolicyLevers!$C806,'Policy Characteristics'!$C:$C,0))</f>
        <v>1</v>
      </c>
      <c r="N806" s="253">
        <f>INDEX('Policy Characteristics'!H:H,MATCH(PolicyLevers!$C806,'Policy Characteristics'!$C:$C,0))</f>
        <v>0.01</v>
      </c>
      <c r="O806" s="191" t="str">
        <f>INDEX('Policy Characteristics'!I:I,MATCH(PolicyLevers!$C806,'Policy Characteristics'!$C:$C,0))</f>
        <v>% of fuel shifted</v>
      </c>
      <c r="P806" s="186" t="str">
        <f>INDEX('Policy Characteristics'!J:J,MATCH(PolicyLevers!$C806,'Policy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6" s="191" t="str">
        <f>INDEX('Policy Characteristics'!K:K,MATCH(PolicyLevers!$C806,'Policy Characteristics'!$C:$C,0))</f>
        <v>industry-ag-main.html#fuel-switching</v>
      </c>
      <c r="R806" s="191" t="str">
        <f>INDEX('Policy Characteristics'!L:L,MATCH(PolicyLevers!$C806,'Policy Characteristics'!$C:$C,0))</f>
        <v>industry-elec-and-hydrogen.html</v>
      </c>
      <c r="S806" s="207">
        <f>INDEX('Policy Characteristics'!M:M,MATCH(PolicyLevers!$C806,'Policy Characteristics'!$C:$C,0))</f>
        <v>0</v>
      </c>
      <c r="T806" s="186">
        <f>INDEX('Policy Characteristics'!N:N,MATCH(PolicyLevers!$C806,'Policy Characteristics'!$C:$C,0))</f>
        <v>0</v>
      </c>
      <c r="U806" s="183">
        <f>INDEX('Policy Characteristics'!O:O,MATCH(PolicyLevers!$C806,'Policy Characteristics'!$C:$C,0))</f>
        <v>0</v>
      </c>
    </row>
    <row r="807" spans="1:21" x14ac:dyDescent="0.25">
      <c r="A807" s="352" t="str">
        <f>INDEX('Policy Characteristics'!A:A,MATCH(PolicyLevers!$C807,'Policy Characteristics'!$C:$C,0))</f>
        <v>Industry</v>
      </c>
      <c r="B807" s="356" t="str">
        <f>INDEX('Policy Characteristics'!B:B,MATCH(PolicyLevers!$C807,'Policy Characteristics'!$C:$C,0))</f>
        <v>Electrification + Hydrogen</v>
      </c>
      <c r="C807" s="191" t="str">
        <f t="shared" si="38"/>
        <v>Fraction of Industrial Fuel Use Shifted to Other Fuels</v>
      </c>
      <c r="D807" s="193" t="s">
        <v>2093</v>
      </c>
      <c r="E807" s="186" t="s">
        <v>808</v>
      </c>
      <c r="F807" s="183" t="s">
        <v>2142</v>
      </c>
      <c r="G807" s="186" t="s">
        <v>2132</v>
      </c>
      <c r="H807" s="43">
        <v>1360</v>
      </c>
      <c r="I807" s="358" t="s">
        <v>332</v>
      </c>
      <c r="J807" s="191" t="str">
        <f>INDEX('Policy Characteristics'!D:D,MATCH(PolicyLevers!$C807,'Policy Characteristics'!$C:$C,0))</f>
        <v>Electrification + Hydrogen</v>
      </c>
      <c r="K807" s="191" t="str">
        <f>INDEX('Policy Characteristics'!E:E,MATCH(PolicyLevers!$C807,'Policy Characteristics'!$C:$C,0))</f>
        <v>indst fuel type shifting</v>
      </c>
      <c r="L807" s="192">
        <f>INDEX('Policy Characteristics'!F:F,MATCH(PolicyLevers!$C807,'Policy Characteristics'!$C:$C,0))</f>
        <v>0</v>
      </c>
      <c r="M807" s="192">
        <f>INDEX('Policy Characteristics'!G:G,MATCH(PolicyLevers!$C807,'Policy Characteristics'!$C:$C,0))</f>
        <v>1</v>
      </c>
      <c r="N807" s="253">
        <f>INDEX('Policy Characteristics'!H:H,MATCH(PolicyLevers!$C807,'Policy Characteristics'!$C:$C,0))</f>
        <v>0.01</v>
      </c>
      <c r="O807" s="191" t="str">
        <f>INDEX('Policy Characteristics'!I:I,MATCH(PolicyLevers!$C807,'Policy Characteristics'!$C:$C,0))</f>
        <v>% of fuel shifted</v>
      </c>
      <c r="P807" s="186" t="str">
        <f>INDEX('Policy Characteristics'!J:J,MATCH(PolicyLevers!$C807,'Policy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7" s="191" t="str">
        <f>INDEX('Policy Characteristics'!K:K,MATCH(PolicyLevers!$C807,'Policy Characteristics'!$C:$C,0))</f>
        <v>industry-ag-main.html#fuel-switching</v>
      </c>
      <c r="R807" s="191" t="str">
        <f>INDEX('Policy Characteristics'!L:L,MATCH(PolicyLevers!$C807,'Policy Characteristics'!$C:$C,0))</f>
        <v>industry-elec-and-hydrogen.html</v>
      </c>
      <c r="S807" s="207">
        <f>INDEX('Policy Characteristics'!M:M,MATCH(PolicyLevers!$C807,'Policy Characteristics'!$C:$C,0))</f>
        <v>0</v>
      </c>
      <c r="T807" s="186">
        <f>INDEX('Policy Characteristics'!N:N,MATCH(PolicyLevers!$C807,'Policy Characteristics'!$C:$C,0))</f>
        <v>0</v>
      </c>
      <c r="U807" s="183">
        <f>INDEX('Policy Characteristics'!O:O,MATCH(PolicyLevers!$C807,'Policy Characteristics'!$C:$C,0))</f>
        <v>0</v>
      </c>
    </row>
    <row r="808" spans="1:21" x14ac:dyDescent="0.25">
      <c r="A808" s="352" t="str">
        <f>INDEX('Policy Characteristics'!A:A,MATCH(PolicyLevers!$C808,'Policy Characteristics'!$C:$C,0))</f>
        <v>Industry</v>
      </c>
      <c r="B808" s="356" t="str">
        <f>INDEX('Policy Characteristics'!B:B,MATCH(PolicyLevers!$C808,'Policy Characteristics'!$C:$C,0))</f>
        <v>Electrification + Hydrogen</v>
      </c>
      <c r="C808" s="191" t="str">
        <f t="shared" si="38"/>
        <v>Fraction of Industrial Fuel Use Shifted to Other Fuels</v>
      </c>
      <c r="D808" s="193" t="s">
        <v>2093</v>
      </c>
      <c r="E808" s="186" t="s">
        <v>810</v>
      </c>
      <c r="F808" s="183" t="s">
        <v>2142</v>
      </c>
      <c r="G808" s="186" t="s">
        <v>2131</v>
      </c>
      <c r="H808" s="43">
        <v>1361</v>
      </c>
      <c r="I808" s="358" t="s">
        <v>332</v>
      </c>
      <c r="J808" s="191" t="str">
        <f>INDEX('Policy Characteristics'!D:D,MATCH(PolicyLevers!$C808,'Policy Characteristics'!$C:$C,0))</f>
        <v>Electrification + Hydrogen</v>
      </c>
      <c r="K808" s="191" t="str">
        <f>INDEX('Policy Characteristics'!E:E,MATCH(PolicyLevers!$C808,'Policy Characteristics'!$C:$C,0))</f>
        <v>indst fuel type shifting</v>
      </c>
      <c r="L808" s="192">
        <f>INDEX('Policy Characteristics'!F:F,MATCH(PolicyLevers!$C808,'Policy Characteristics'!$C:$C,0))</f>
        <v>0</v>
      </c>
      <c r="M808" s="192">
        <f>INDEX('Policy Characteristics'!G:G,MATCH(PolicyLevers!$C808,'Policy Characteristics'!$C:$C,0))</f>
        <v>1</v>
      </c>
      <c r="N808" s="253">
        <f>INDEX('Policy Characteristics'!H:H,MATCH(PolicyLevers!$C808,'Policy Characteristics'!$C:$C,0))</f>
        <v>0.01</v>
      </c>
      <c r="O808" s="191" t="str">
        <f>INDEX('Policy Characteristics'!I:I,MATCH(PolicyLevers!$C808,'Policy Characteristics'!$C:$C,0))</f>
        <v>% of fuel shifted</v>
      </c>
      <c r="P808" s="186" t="str">
        <f>INDEX('Policy Characteristics'!J:J,MATCH(PolicyLevers!$C808,'Policy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8" s="191" t="str">
        <f>INDEX('Policy Characteristics'!K:K,MATCH(PolicyLevers!$C808,'Policy Characteristics'!$C:$C,0))</f>
        <v>industry-ag-main.html#fuel-switching</v>
      </c>
      <c r="R808" s="191" t="str">
        <f>INDEX('Policy Characteristics'!L:L,MATCH(PolicyLevers!$C808,'Policy Characteristics'!$C:$C,0))</f>
        <v>industry-elec-and-hydrogen.html</v>
      </c>
      <c r="S808" s="207">
        <f>INDEX('Policy Characteristics'!M:M,MATCH(PolicyLevers!$C808,'Policy Characteristics'!$C:$C,0))</f>
        <v>0</v>
      </c>
      <c r="T808" s="186">
        <f>INDEX('Policy Characteristics'!N:N,MATCH(PolicyLevers!$C808,'Policy Characteristics'!$C:$C,0))</f>
        <v>0</v>
      </c>
      <c r="U808" s="183">
        <f>INDEX('Policy Characteristics'!O:O,MATCH(PolicyLevers!$C808,'Policy Characteristics'!$C:$C,0))</f>
        <v>0</v>
      </c>
    </row>
    <row r="809" spans="1:21" x14ac:dyDescent="0.25">
      <c r="A809" s="352" t="str">
        <f>INDEX('Policy Characteristics'!A:A,MATCH(PolicyLevers!$C809,'Policy Characteristics'!$C:$C,0))</f>
        <v>Industry</v>
      </c>
      <c r="B809" s="356" t="str">
        <f>INDEX('Policy Characteristics'!B:B,MATCH(PolicyLevers!$C809,'Policy Characteristics'!$C:$C,0))</f>
        <v>Electrification + Hydrogen</v>
      </c>
      <c r="C809" s="191" t="str">
        <f t="shared" si="38"/>
        <v>Fraction of Industrial Fuel Use Shifted to Other Fuels</v>
      </c>
      <c r="D809" s="193" t="s">
        <v>2093</v>
      </c>
      <c r="E809" s="186" t="s">
        <v>812</v>
      </c>
      <c r="F809" s="183" t="s">
        <v>2142</v>
      </c>
      <c r="G809" s="186" t="s">
        <v>2130</v>
      </c>
      <c r="H809" s="43">
        <v>1362</v>
      </c>
      <c r="I809" s="358" t="s">
        <v>332</v>
      </c>
      <c r="J809" s="191" t="str">
        <f>INDEX('Policy Characteristics'!D:D,MATCH(PolicyLevers!$C809,'Policy Characteristics'!$C:$C,0))</f>
        <v>Electrification + Hydrogen</v>
      </c>
      <c r="K809" s="191" t="str">
        <f>INDEX('Policy Characteristics'!E:E,MATCH(PolicyLevers!$C809,'Policy Characteristics'!$C:$C,0))</f>
        <v>indst fuel type shifting</v>
      </c>
      <c r="L809" s="192">
        <f>INDEX('Policy Characteristics'!F:F,MATCH(PolicyLevers!$C809,'Policy Characteristics'!$C:$C,0))</f>
        <v>0</v>
      </c>
      <c r="M809" s="192">
        <f>INDEX('Policy Characteristics'!G:G,MATCH(PolicyLevers!$C809,'Policy Characteristics'!$C:$C,0))</f>
        <v>1</v>
      </c>
      <c r="N809" s="253">
        <f>INDEX('Policy Characteristics'!H:H,MATCH(PolicyLevers!$C809,'Policy Characteristics'!$C:$C,0))</f>
        <v>0.01</v>
      </c>
      <c r="O809" s="191" t="str">
        <f>INDEX('Policy Characteristics'!I:I,MATCH(PolicyLevers!$C809,'Policy Characteristics'!$C:$C,0))</f>
        <v>% of fuel shifted</v>
      </c>
      <c r="P809" s="186" t="str">
        <f>INDEX('Policy Characteristics'!J:J,MATCH(PolicyLevers!$C809,'Policy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9" s="191" t="str">
        <f>INDEX('Policy Characteristics'!K:K,MATCH(PolicyLevers!$C809,'Policy Characteristics'!$C:$C,0))</f>
        <v>industry-ag-main.html#fuel-switching</v>
      </c>
      <c r="R809" s="191" t="str">
        <f>INDEX('Policy Characteristics'!L:L,MATCH(PolicyLevers!$C809,'Policy Characteristics'!$C:$C,0))</f>
        <v>industry-elec-and-hydrogen.html</v>
      </c>
      <c r="S809" s="207">
        <f>INDEX('Policy Characteristics'!M:M,MATCH(PolicyLevers!$C809,'Policy Characteristics'!$C:$C,0))</f>
        <v>0</v>
      </c>
      <c r="T809" s="186">
        <f>INDEX('Policy Characteristics'!N:N,MATCH(PolicyLevers!$C809,'Policy Characteristics'!$C:$C,0))</f>
        <v>0</v>
      </c>
      <c r="U809" s="183">
        <f>INDEX('Policy Characteristics'!O:O,MATCH(PolicyLevers!$C809,'Policy Characteristics'!$C:$C,0))</f>
        <v>0</v>
      </c>
    </row>
    <row r="810" spans="1:21" x14ac:dyDescent="0.25">
      <c r="A810" s="352" t="str">
        <f>INDEX('Policy Characteristics'!A:A,MATCH(PolicyLevers!$C810,'Policy Characteristics'!$C:$C,0))</f>
        <v>Industry</v>
      </c>
      <c r="B810" s="356" t="str">
        <f>INDEX('Policy Characteristics'!B:B,MATCH(PolicyLevers!$C810,'Policy Characteristics'!$C:$C,0))</f>
        <v>Electrification + Hydrogen</v>
      </c>
      <c r="C810" s="191" t="str">
        <f t="shared" si="38"/>
        <v>Fraction of Industrial Fuel Use Shifted to Other Fuels</v>
      </c>
      <c r="D810" s="193" t="s">
        <v>2093</v>
      </c>
      <c r="E810" s="186" t="s">
        <v>814</v>
      </c>
      <c r="F810" s="183" t="s">
        <v>2142</v>
      </c>
      <c r="G810" s="186" t="s">
        <v>2129</v>
      </c>
      <c r="H810" s="43">
        <v>1363</v>
      </c>
      <c r="I810" s="358" t="s">
        <v>332</v>
      </c>
      <c r="J810" s="191" t="str">
        <f>INDEX('Policy Characteristics'!D:D,MATCH(PolicyLevers!$C810,'Policy Characteristics'!$C:$C,0))</f>
        <v>Electrification + Hydrogen</v>
      </c>
      <c r="K810" s="191" t="str">
        <f>INDEX('Policy Characteristics'!E:E,MATCH(PolicyLevers!$C810,'Policy Characteristics'!$C:$C,0))</f>
        <v>indst fuel type shifting</v>
      </c>
      <c r="L810" s="192">
        <f>INDEX('Policy Characteristics'!F:F,MATCH(PolicyLevers!$C810,'Policy Characteristics'!$C:$C,0))</f>
        <v>0</v>
      </c>
      <c r="M810" s="192">
        <f>INDEX('Policy Characteristics'!G:G,MATCH(PolicyLevers!$C810,'Policy Characteristics'!$C:$C,0))</f>
        <v>1</v>
      </c>
      <c r="N810" s="253">
        <f>INDEX('Policy Characteristics'!H:H,MATCH(PolicyLevers!$C810,'Policy Characteristics'!$C:$C,0))</f>
        <v>0.01</v>
      </c>
      <c r="O810" s="191" t="str">
        <f>INDEX('Policy Characteristics'!I:I,MATCH(PolicyLevers!$C810,'Policy Characteristics'!$C:$C,0))</f>
        <v>% of fuel shifted</v>
      </c>
      <c r="P810" s="186" t="str">
        <f>INDEX('Policy Characteristics'!J:J,MATCH(PolicyLevers!$C810,'Policy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0" s="191" t="str">
        <f>INDEX('Policy Characteristics'!K:K,MATCH(PolicyLevers!$C810,'Policy Characteristics'!$C:$C,0))</f>
        <v>industry-ag-main.html#fuel-switching</v>
      </c>
      <c r="R810" s="191" t="str">
        <f>INDEX('Policy Characteristics'!L:L,MATCH(PolicyLevers!$C810,'Policy Characteristics'!$C:$C,0))</f>
        <v>industry-elec-and-hydrogen.html</v>
      </c>
      <c r="S810" s="207">
        <f>INDEX('Policy Characteristics'!M:M,MATCH(PolicyLevers!$C810,'Policy Characteristics'!$C:$C,0))</f>
        <v>0</v>
      </c>
      <c r="T810" s="186">
        <f>INDEX('Policy Characteristics'!N:N,MATCH(PolicyLevers!$C810,'Policy Characteristics'!$C:$C,0))</f>
        <v>0</v>
      </c>
      <c r="U810" s="183">
        <f>INDEX('Policy Characteristics'!O:O,MATCH(PolicyLevers!$C810,'Policy Characteristics'!$C:$C,0))</f>
        <v>0</v>
      </c>
    </row>
    <row r="811" spans="1:21" x14ac:dyDescent="0.25">
      <c r="A811" s="352" t="str">
        <f>INDEX('Policy Characteristics'!A:A,MATCH(PolicyLevers!$C811,'Policy Characteristics'!$C:$C,0))</f>
        <v>Industry</v>
      </c>
      <c r="B811" s="356" t="str">
        <f>INDEX('Policy Characteristics'!B:B,MATCH(PolicyLevers!$C811,'Policy Characteristics'!$C:$C,0))</f>
        <v>Electrification + Hydrogen</v>
      </c>
      <c r="C811" s="191" t="str">
        <f t="shared" si="38"/>
        <v>Fraction of Industrial Fuel Use Shifted to Other Fuels</v>
      </c>
      <c r="D811" s="193" t="s">
        <v>2093</v>
      </c>
      <c r="E811" s="186" t="s">
        <v>816</v>
      </c>
      <c r="F811" s="183" t="s">
        <v>2142</v>
      </c>
      <c r="G811" s="186" t="s">
        <v>2128</v>
      </c>
      <c r="H811" s="43">
        <v>1364</v>
      </c>
      <c r="I811" s="358" t="s">
        <v>332</v>
      </c>
      <c r="J811" s="191" t="str">
        <f>INDEX('Policy Characteristics'!D:D,MATCH(PolicyLevers!$C811,'Policy Characteristics'!$C:$C,0))</f>
        <v>Electrification + Hydrogen</v>
      </c>
      <c r="K811" s="191" t="str">
        <f>INDEX('Policy Characteristics'!E:E,MATCH(PolicyLevers!$C811,'Policy Characteristics'!$C:$C,0))</f>
        <v>indst fuel type shifting</v>
      </c>
      <c r="L811" s="192">
        <f>INDEX('Policy Characteristics'!F:F,MATCH(PolicyLevers!$C811,'Policy Characteristics'!$C:$C,0))</f>
        <v>0</v>
      </c>
      <c r="M811" s="192">
        <f>INDEX('Policy Characteristics'!G:G,MATCH(PolicyLevers!$C811,'Policy Characteristics'!$C:$C,0))</f>
        <v>1</v>
      </c>
      <c r="N811" s="253">
        <f>INDEX('Policy Characteristics'!H:H,MATCH(PolicyLevers!$C811,'Policy Characteristics'!$C:$C,0))</f>
        <v>0.01</v>
      </c>
      <c r="O811" s="191" t="str">
        <f>INDEX('Policy Characteristics'!I:I,MATCH(PolicyLevers!$C811,'Policy Characteristics'!$C:$C,0))</f>
        <v>% of fuel shifted</v>
      </c>
      <c r="P811" s="186" t="str">
        <f>INDEX('Policy Characteristics'!J:J,MATCH(PolicyLevers!$C811,'Policy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1" s="191" t="str">
        <f>INDEX('Policy Characteristics'!K:K,MATCH(PolicyLevers!$C811,'Policy Characteristics'!$C:$C,0))</f>
        <v>industry-ag-main.html#fuel-switching</v>
      </c>
      <c r="R811" s="191" t="str">
        <f>INDEX('Policy Characteristics'!L:L,MATCH(PolicyLevers!$C811,'Policy Characteristics'!$C:$C,0))</f>
        <v>industry-elec-and-hydrogen.html</v>
      </c>
      <c r="S811" s="207">
        <f>INDEX('Policy Characteristics'!M:M,MATCH(PolicyLevers!$C811,'Policy Characteristics'!$C:$C,0))</f>
        <v>0</v>
      </c>
      <c r="T811" s="186">
        <f>INDEX('Policy Characteristics'!N:N,MATCH(PolicyLevers!$C811,'Policy Characteristics'!$C:$C,0))</f>
        <v>0</v>
      </c>
      <c r="U811" s="183">
        <f>INDEX('Policy Characteristics'!O:O,MATCH(PolicyLevers!$C811,'Policy Characteristics'!$C:$C,0))</f>
        <v>0</v>
      </c>
    </row>
    <row r="812" spans="1:21" x14ac:dyDescent="0.25">
      <c r="A812" s="352" t="str">
        <f>INDEX('Policy Characteristics'!A:A,MATCH(PolicyLevers!$C812,'Policy Characteristics'!$C:$C,0))</f>
        <v>Industry</v>
      </c>
      <c r="B812" s="356" t="str">
        <f>INDEX('Policy Characteristics'!B:B,MATCH(PolicyLevers!$C812,'Policy Characteristics'!$C:$C,0))</f>
        <v>Electrification + Hydrogen</v>
      </c>
      <c r="C812" s="191" t="str">
        <f t="shared" si="38"/>
        <v>Fraction of Industrial Fuel Use Shifted to Other Fuels</v>
      </c>
      <c r="D812" s="193" t="s">
        <v>2093</v>
      </c>
      <c r="E812" s="186" t="s">
        <v>818</v>
      </c>
      <c r="F812" s="183" t="s">
        <v>2142</v>
      </c>
      <c r="G812" s="186" t="s">
        <v>2127</v>
      </c>
      <c r="H812" s="43">
        <v>1365</v>
      </c>
      <c r="I812" s="358" t="s">
        <v>332</v>
      </c>
      <c r="J812" s="191" t="str">
        <f>INDEX('Policy Characteristics'!D:D,MATCH(PolicyLevers!$C812,'Policy Characteristics'!$C:$C,0))</f>
        <v>Electrification + Hydrogen</v>
      </c>
      <c r="K812" s="191" t="str">
        <f>INDEX('Policy Characteristics'!E:E,MATCH(PolicyLevers!$C812,'Policy Characteristics'!$C:$C,0))</f>
        <v>indst fuel type shifting</v>
      </c>
      <c r="L812" s="192">
        <f>INDEX('Policy Characteristics'!F:F,MATCH(PolicyLevers!$C812,'Policy Characteristics'!$C:$C,0))</f>
        <v>0</v>
      </c>
      <c r="M812" s="192">
        <f>INDEX('Policy Characteristics'!G:G,MATCH(PolicyLevers!$C812,'Policy Characteristics'!$C:$C,0))</f>
        <v>1</v>
      </c>
      <c r="N812" s="253">
        <f>INDEX('Policy Characteristics'!H:H,MATCH(PolicyLevers!$C812,'Policy Characteristics'!$C:$C,0))</f>
        <v>0.01</v>
      </c>
      <c r="O812" s="191" t="str">
        <f>INDEX('Policy Characteristics'!I:I,MATCH(PolicyLevers!$C812,'Policy Characteristics'!$C:$C,0))</f>
        <v>% of fuel shifted</v>
      </c>
      <c r="P812" s="186" t="str">
        <f>INDEX('Policy Characteristics'!J:J,MATCH(PolicyLevers!$C812,'Policy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2" s="191" t="str">
        <f>INDEX('Policy Characteristics'!K:K,MATCH(PolicyLevers!$C812,'Policy Characteristics'!$C:$C,0))</f>
        <v>industry-ag-main.html#fuel-switching</v>
      </c>
      <c r="R812" s="191" t="str">
        <f>INDEX('Policy Characteristics'!L:L,MATCH(PolicyLevers!$C812,'Policy Characteristics'!$C:$C,0))</f>
        <v>industry-elec-and-hydrogen.html</v>
      </c>
      <c r="S812" s="207">
        <f>INDEX('Policy Characteristics'!M:M,MATCH(PolicyLevers!$C812,'Policy Characteristics'!$C:$C,0))</f>
        <v>0</v>
      </c>
      <c r="T812" s="186">
        <f>INDEX('Policy Characteristics'!N:N,MATCH(PolicyLevers!$C812,'Policy Characteristics'!$C:$C,0))</f>
        <v>0</v>
      </c>
      <c r="U812" s="183">
        <f>INDEX('Policy Characteristics'!O:O,MATCH(PolicyLevers!$C812,'Policy Characteristics'!$C:$C,0))</f>
        <v>0</v>
      </c>
    </row>
    <row r="813" spans="1:21" x14ac:dyDescent="0.25">
      <c r="A813" s="352" t="str">
        <f>INDEX('Policy Characteristics'!A:A,MATCH(PolicyLevers!$C813,'Policy Characteristics'!$C:$C,0))</f>
        <v>Industry</v>
      </c>
      <c r="B813" s="356" t="str">
        <f>INDEX('Policy Characteristics'!B:B,MATCH(PolicyLevers!$C813,'Policy Characteristics'!$C:$C,0))</f>
        <v>Electrification + Hydrogen</v>
      </c>
      <c r="C813" s="191" t="str">
        <f t="shared" si="38"/>
        <v>Fraction of Industrial Fuel Use Shifted to Other Fuels</v>
      </c>
      <c r="D813" s="193" t="s">
        <v>2093</v>
      </c>
      <c r="E813" s="186" t="s">
        <v>820</v>
      </c>
      <c r="F813" s="183" t="s">
        <v>2142</v>
      </c>
      <c r="G813" s="186" t="s">
        <v>2126</v>
      </c>
      <c r="H813" s="43">
        <v>1366</v>
      </c>
      <c r="I813" s="358" t="s">
        <v>332</v>
      </c>
      <c r="J813" s="191" t="str">
        <f>INDEX('Policy Characteristics'!D:D,MATCH(PolicyLevers!$C813,'Policy Characteristics'!$C:$C,0))</f>
        <v>Electrification + Hydrogen</v>
      </c>
      <c r="K813" s="191" t="str">
        <f>INDEX('Policy Characteristics'!E:E,MATCH(PolicyLevers!$C813,'Policy Characteristics'!$C:$C,0))</f>
        <v>indst fuel type shifting</v>
      </c>
      <c r="L813" s="192">
        <f>INDEX('Policy Characteristics'!F:F,MATCH(PolicyLevers!$C813,'Policy Characteristics'!$C:$C,0))</f>
        <v>0</v>
      </c>
      <c r="M813" s="192">
        <f>INDEX('Policy Characteristics'!G:G,MATCH(PolicyLevers!$C813,'Policy Characteristics'!$C:$C,0))</f>
        <v>1</v>
      </c>
      <c r="N813" s="253">
        <f>INDEX('Policy Characteristics'!H:H,MATCH(PolicyLevers!$C813,'Policy Characteristics'!$C:$C,0))</f>
        <v>0.01</v>
      </c>
      <c r="O813" s="191" t="str">
        <f>INDEX('Policy Characteristics'!I:I,MATCH(PolicyLevers!$C813,'Policy Characteristics'!$C:$C,0))</f>
        <v>% of fuel shifted</v>
      </c>
      <c r="P813" s="186" t="str">
        <f>INDEX('Policy Characteristics'!J:J,MATCH(PolicyLevers!$C813,'Policy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3" s="191" t="str">
        <f>INDEX('Policy Characteristics'!K:K,MATCH(PolicyLevers!$C813,'Policy Characteristics'!$C:$C,0))</f>
        <v>industry-ag-main.html#fuel-switching</v>
      </c>
      <c r="R813" s="191" t="str">
        <f>INDEX('Policy Characteristics'!L:L,MATCH(PolicyLevers!$C813,'Policy Characteristics'!$C:$C,0))</f>
        <v>industry-elec-and-hydrogen.html</v>
      </c>
      <c r="S813" s="207">
        <f>INDEX('Policy Characteristics'!M:M,MATCH(PolicyLevers!$C813,'Policy Characteristics'!$C:$C,0))</f>
        <v>0</v>
      </c>
      <c r="T813" s="186">
        <f>INDEX('Policy Characteristics'!N:N,MATCH(PolicyLevers!$C813,'Policy Characteristics'!$C:$C,0))</f>
        <v>0</v>
      </c>
      <c r="U813" s="183">
        <f>INDEX('Policy Characteristics'!O:O,MATCH(PolicyLevers!$C813,'Policy Characteristics'!$C:$C,0))</f>
        <v>0</v>
      </c>
    </row>
    <row r="814" spans="1:21" x14ac:dyDescent="0.25">
      <c r="A814" s="352" t="str">
        <f>INDEX('Policy Characteristics'!A:A,MATCH(PolicyLevers!$C814,'Policy Characteristics'!$C:$C,0))</f>
        <v>Industry</v>
      </c>
      <c r="B814" s="356" t="str">
        <f>INDEX('Policy Characteristics'!B:B,MATCH(PolicyLevers!$C814,'Policy Characteristics'!$C:$C,0))</f>
        <v>Electrification + Hydrogen</v>
      </c>
      <c r="C814" s="191" t="str">
        <f t="shared" si="38"/>
        <v>Fraction of Industrial Fuel Use Shifted to Other Fuels</v>
      </c>
      <c r="D814" s="193" t="s">
        <v>2093</v>
      </c>
      <c r="E814" s="186" t="s">
        <v>822</v>
      </c>
      <c r="F814" s="183" t="s">
        <v>2142</v>
      </c>
      <c r="G814" s="186" t="s">
        <v>2124</v>
      </c>
      <c r="H814" s="43">
        <v>1367</v>
      </c>
      <c r="I814" s="358" t="s">
        <v>310</v>
      </c>
      <c r="J814" s="191" t="str">
        <f>INDEX('Policy Characteristics'!D:D,MATCH(PolicyLevers!$C814,'Policy Characteristics'!$C:$C,0))</f>
        <v>Electrification + Hydrogen</v>
      </c>
      <c r="K814" s="191" t="str">
        <f>INDEX('Policy Characteristics'!E:E,MATCH(PolicyLevers!$C814,'Policy Characteristics'!$C:$C,0))</f>
        <v>indst fuel type shifting</v>
      </c>
      <c r="L814" s="192">
        <f>INDEX('Policy Characteristics'!F:F,MATCH(PolicyLevers!$C814,'Policy Characteristics'!$C:$C,0))</f>
        <v>0</v>
      </c>
      <c r="M814" s="192">
        <f>INDEX('Policy Characteristics'!G:G,MATCH(PolicyLevers!$C814,'Policy Characteristics'!$C:$C,0))</f>
        <v>1</v>
      </c>
      <c r="N814" s="253">
        <f>INDEX('Policy Characteristics'!H:H,MATCH(PolicyLevers!$C814,'Policy Characteristics'!$C:$C,0))</f>
        <v>0.01</v>
      </c>
      <c r="O814" s="191" t="str">
        <f>INDEX('Policy Characteristics'!I:I,MATCH(PolicyLevers!$C814,'Policy Characteristics'!$C:$C,0))</f>
        <v>% of fuel shifted</v>
      </c>
      <c r="P814" s="191" t="str">
        <f>INDEX('Policy Characteristics'!J:J,MATCH(PolicyLevers!$C814,'Policy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4" s="191" t="str">
        <f>INDEX('Policy Characteristics'!K:K,MATCH(PolicyLevers!$C814,'Policy Characteristics'!$C:$C,0))</f>
        <v>industry-ag-main.html#fuel-switching</v>
      </c>
      <c r="R814" s="191" t="str">
        <f>INDEX('Policy Characteristics'!L:L,MATCH(PolicyLevers!$C814,'Policy Characteristics'!$C:$C,0))</f>
        <v>industry-elec-and-hydrogen.html</v>
      </c>
      <c r="S814" s="207">
        <f>INDEX('Policy Characteristics'!M:M,MATCH(PolicyLevers!$C814,'Policy Characteristics'!$C:$C,0))</f>
        <v>0</v>
      </c>
      <c r="T814" s="186">
        <f>INDEX('Policy Characteristics'!N:N,MATCH(PolicyLevers!$C814,'Policy Characteristics'!$C:$C,0))</f>
        <v>0</v>
      </c>
      <c r="U814" s="183">
        <f>INDEX('Policy Characteristics'!O:O,MATCH(PolicyLevers!$C814,'Policy Characteristics'!$C:$C,0))</f>
        <v>0</v>
      </c>
    </row>
    <row r="815" spans="1:21" x14ac:dyDescent="0.25">
      <c r="A815" s="352" t="str">
        <f>INDEX('Policy Characteristics'!A:A,MATCH(PolicyLevers!$C815,'Policy Characteristics'!$C:$C,0))</f>
        <v>Industry</v>
      </c>
      <c r="B815" s="356" t="str">
        <f>INDEX('Policy Characteristics'!B:B,MATCH(PolicyLevers!$C815,'Policy Characteristics'!$C:$C,0))</f>
        <v>Electrification + Hydrogen</v>
      </c>
      <c r="C815" s="191" t="str">
        <f t="shared" si="38"/>
        <v>Fraction of Industrial Fuel Use Shifted to Other Fuels</v>
      </c>
      <c r="D815" s="193" t="s">
        <v>2091</v>
      </c>
      <c r="E815" s="186" t="s">
        <v>799</v>
      </c>
      <c r="F815" s="183" t="s">
        <v>2141</v>
      </c>
      <c r="G815" s="186" t="s">
        <v>2134</v>
      </c>
      <c r="H815" s="43">
        <v>1368</v>
      </c>
      <c r="I815" s="358" t="s">
        <v>310</v>
      </c>
      <c r="J815" s="191" t="str">
        <f>INDEX('Policy Characteristics'!D:D,MATCH(PolicyLevers!$C815,'Policy Characteristics'!$C:$C,0))</f>
        <v>Electrification + Hydrogen</v>
      </c>
      <c r="K815" s="191" t="str">
        <f>INDEX('Policy Characteristics'!E:E,MATCH(PolicyLevers!$C815,'Policy Characteristics'!$C:$C,0))</f>
        <v>indst fuel type shifting</v>
      </c>
      <c r="L815" s="192">
        <f>INDEX('Policy Characteristics'!F:F,MATCH(PolicyLevers!$C815,'Policy Characteristics'!$C:$C,0))</f>
        <v>0</v>
      </c>
      <c r="M815" s="192">
        <f>INDEX('Policy Characteristics'!G:G,MATCH(PolicyLevers!$C815,'Policy Characteristics'!$C:$C,0))</f>
        <v>1</v>
      </c>
      <c r="N815" s="253">
        <f>INDEX('Policy Characteristics'!H:H,MATCH(PolicyLevers!$C815,'Policy Characteristics'!$C:$C,0))</f>
        <v>0.01</v>
      </c>
      <c r="O815" s="191" t="str">
        <f>INDEX('Policy Characteristics'!I:I,MATCH(PolicyLevers!$C815,'Policy Characteristics'!$C:$C,0))</f>
        <v>% of fuel shifted</v>
      </c>
      <c r="P815" s="191" t="str">
        <f>INDEX('Policy Characteristics'!J:J,MATCH(PolicyLevers!$C815,'Policy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5" s="191" t="str">
        <f>INDEX('Policy Characteristics'!K:K,MATCH(PolicyLevers!$C815,'Policy Characteristics'!$C:$C,0))</f>
        <v>industry-ag-main.html#fuel-switching</v>
      </c>
      <c r="R815" s="191" t="str">
        <f>INDEX('Policy Characteristics'!L:L,MATCH(PolicyLevers!$C815,'Policy Characteristics'!$C:$C,0))</f>
        <v>industry-elec-and-hydrogen.html</v>
      </c>
      <c r="S815" s="207">
        <f>INDEX('Policy Characteristics'!M:M,MATCH(PolicyLevers!$C815,'Policy Characteristics'!$C:$C,0))</f>
        <v>0</v>
      </c>
      <c r="T815" s="186">
        <f>INDEX('Policy Characteristics'!N:N,MATCH(PolicyLevers!$C815,'Policy Characteristics'!$C:$C,0))</f>
        <v>0</v>
      </c>
      <c r="U815" s="183">
        <f>INDEX('Policy Characteristics'!O:O,MATCH(PolicyLevers!$C815,'Policy Characteristics'!$C:$C,0))</f>
        <v>0</v>
      </c>
    </row>
    <row r="816" spans="1:21" x14ac:dyDescent="0.25">
      <c r="A816" s="352" t="str">
        <f>INDEX('Policy Characteristics'!A:A,MATCH(PolicyLevers!$C816,'Policy Characteristics'!$C:$C,0))</f>
        <v>Industry</v>
      </c>
      <c r="B816" s="356" t="str">
        <f>INDEX('Policy Characteristics'!B:B,MATCH(PolicyLevers!$C816,'Policy Characteristics'!$C:$C,0))</f>
        <v>Electrification + Hydrogen</v>
      </c>
      <c r="C816" s="191" t="str">
        <f t="shared" si="38"/>
        <v>Fraction of Industrial Fuel Use Shifted to Other Fuels</v>
      </c>
      <c r="D816" s="193" t="s">
        <v>2091</v>
      </c>
      <c r="E816" s="186" t="s">
        <v>806</v>
      </c>
      <c r="F816" s="183" t="s">
        <v>2141</v>
      </c>
      <c r="G816" s="186" t="s">
        <v>2133</v>
      </c>
      <c r="H816" s="43">
        <v>1369</v>
      </c>
      <c r="I816" s="358" t="s">
        <v>332</v>
      </c>
      <c r="J816" s="191" t="str">
        <f>INDEX('Policy Characteristics'!D:D,MATCH(PolicyLevers!$C816,'Policy Characteristics'!$C:$C,0))</f>
        <v>Electrification + Hydrogen</v>
      </c>
      <c r="K816" s="191" t="str">
        <f>INDEX('Policy Characteristics'!E:E,MATCH(PolicyLevers!$C816,'Policy Characteristics'!$C:$C,0))</f>
        <v>indst fuel type shifting</v>
      </c>
      <c r="L816" s="192">
        <f>INDEX('Policy Characteristics'!F:F,MATCH(PolicyLevers!$C816,'Policy Characteristics'!$C:$C,0))</f>
        <v>0</v>
      </c>
      <c r="M816" s="192">
        <f>INDEX('Policy Characteristics'!G:G,MATCH(PolicyLevers!$C816,'Policy Characteristics'!$C:$C,0))</f>
        <v>1</v>
      </c>
      <c r="N816" s="253">
        <f>INDEX('Policy Characteristics'!H:H,MATCH(PolicyLevers!$C816,'Policy Characteristics'!$C:$C,0))</f>
        <v>0.01</v>
      </c>
      <c r="O816" s="191" t="str">
        <f>INDEX('Policy Characteristics'!I:I,MATCH(PolicyLevers!$C816,'Policy Characteristics'!$C:$C,0))</f>
        <v>% of fuel shifted</v>
      </c>
      <c r="P816" s="186" t="str">
        <f>INDEX('Policy Characteristics'!J:J,MATCH(PolicyLevers!$C816,'Policy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6" s="191" t="str">
        <f>INDEX('Policy Characteristics'!K:K,MATCH(PolicyLevers!$C816,'Policy Characteristics'!$C:$C,0))</f>
        <v>industry-ag-main.html#fuel-switching</v>
      </c>
      <c r="R816" s="191" t="str">
        <f>INDEX('Policy Characteristics'!L:L,MATCH(PolicyLevers!$C816,'Policy Characteristics'!$C:$C,0))</f>
        <v>industry-elec-and-hydrogen.html</v>
      </c>
      <c r="S816" s="207">
        <f>INDEX('Policy Characteristics'!M:M,MATCH(PolicyLevers!$C816,'Policy Characteristics'!$C:$C,0))</f>
        <v>0</v>
      </c>
      <c r="T816" s="186">
        <f>INDEX('Policy Characteristics'!N:N,MATCH(PolicyLevers!$C816,'Policy Characteristics'!$C:$C,0))</f>
        <v>0</v>
      </c>
      <c r="U816" s="183">
        <f>INDEX('Policy Characteristics'!O:O,MATCH(PolicyLevers!$C816,'Policy Characteristics'!$C:$C,0))</f>
        <v>0</v>
      </c>
    </row>
    <row r="817" spans="1:21" x14ac:dyDescent="0.25">
      <c r="A817" s="352" t="str">
        <f>INDEX('Policy Characteristics'!A:A,MATCH(PolicyLevers!$C817,'Policy Characteristics'!$C:$C,0))</f>
        <v>Industry</v>
      </c>
      <c r="B817" s="356" t="str">
        <f>INDEX('Policy Characteristics'!B:B,MATCH(PolicyLevers!$C817,'Policy Characteristics'!$C:$C,0))</f>
        <v>Electrification + Hydrogen</v>
      </c>
      <c r="C817" s="191" t="str">
        <f t="shared" si="38"/>
        <v>Fraction of Industrial Fuel Use Shifted to Other Fuels</v>
      </c>
      <c r="D817" s="193" t="s">
        <v>2091</v>
      </c>
      <c r="E817" s="186" t="s">
        <v>808</v>
      </c>
      <c r="F817" s="183" t="s">
        <v>2141</v>
      </c>
      <c r="G817" s="186" t="s">
        <v>2132</v>
      </c>
      <c r="H817" s="43">
        <v>1370</v>
      </c>
      <c r="I817" s="358" t="s">
        <v>332</v>
      </c>
      <c r="J817" s="191" t="str">
        <f>INDEX('Policy Characteristics'!D:D,MATCH(PolicyLevers!$C817,'Policy Characteristics'!$C:$C,0))</f>
        <v>Electrification + Hydrogen</v>
      </c>
      <c r="K817" s="191" t="str">
        <f>INDEX('Policy Characteristics'!E:E,MATCH(PolicyLevers!$C817,'Policy Characteristics'!$C:$C,0))</f>
        <v>indst fuel type shifting</v>
      </c>
      <c r="L817" s="192">
        <f>INDEX('Policy Characteristics'!F:F,MATCH(PolicyLevers!$C817,'Policy Characteristics'!$C:$C,0))</f>
        <v>0</v>
      </c>
      <c r="M817" s="192">
        <f>INDEX('Policy Characteristics'!G:G,MATCH(PolicyLevers!$C817,'Policy Characteristics'!$C:$C,0))</f>
        <v>1</v>
      </c>
      <c r="N817" s="253">
        <f>INDEX('Policy Characteristics'!H:H,MATCH(PolicyLevers!$C817,'Policy Characteristics'!$C:$C,0))</f>
        <v>0.01</v>
      </c>
      <c r="O817" s="191" t="str">
        <f>INDEX('Policy Characteristics'!I:I,MATCH(PolicyLevers!$C817,'Policy Characteristics'!$C:$C,0))</f>
        <v>% of fuel shifted</v>
      </c>
      <c r="P817" s="186" t="str">
        <f>INDEX('Policy Characteristics'!J:J,MATCH(PolicyLevers!$C817,'Policy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7" s="191" t="str">
        <f>INDEX('Policy Characteristics'!K:K,MATCH(PolicyLevers!$C817,'Policy Characteristics'!$C:$C,0))</f>
        <v>industry-ag-main.html#fuel-switching</v>
      </c>
      <c r="R817" s="191" t="str">
        <f>INDEX('Policy Characteristics'!L:L,MATCH(PolicyLevers!$C817,'Policy Characteristics'!$C:$C,0))</f>
        <v>industry-elec-and-hydrogen.html</v>
      </c>
      <c r="S817" s="207">
        <f>INDEX('Policy Characteristics'!M:M,MATCH(PolicyLevers!$C817,'Policy Characteristics'!$C:$C,0))</f>
        <v>0</v>
      </c>
      <c r="T817" s="186">
        <f>INDEX('Policy Characteristics'!N:N,MATCH(PolicyLevers!$C817,'Policy Characteristics'!$C:$C,0))</f>
        <v>0</v>
      </c>
      <c r="U817" s="183">
        <f>INDEX('Policy Characteristics'!O:O,MATCH(PolicyLevers!$C817,'Policy Characteristics'!$C:$C,0))</f>
        <v>0</v>
      </c>
    </row>
    <row r="818" spans="1:21" x14ac:dyDescent="0.25">
      <c r="A818" s="352" t="str">
        <f>INDEX('Policy Characteristics'!A:A,MATCH(PolicyLevers!$C818,'Policy Characteristics'!$C:$C,0))</f>
        <v>Industry</v>
      </c>
      <c r="B818" s="356" t="str">
        <f>INDEX('Policy Characteristics'!B:B,MATCH(PolicyLevers!$C818,'Policy Characteristics'!$C:$C,0))</f>
        <v>Electrification + Hydrogen</v>
      </c>
      <c r="C818" s="191" t="str">
        <f t="shared" si="38"/>
        <v>Fraction of Industrial Fuel Use Shifted to Other Fuels</v>
      </c>
      <c r="D818" s="193" t="s">
        <v>2091</v>
      </c>
      <c r="E818" s="186" t="s">
        <v>810</v>
      </c>
      <c r="F818" s="183" t="s">
        <v>2141</v>
      </c>
      <c r="G818" s="186" t="s">
        <v>2131</v>
      </c>
      <c r="H818" s="43">
        <v>1371</v>
      </c>
      <c r="I818" s="358" t="s">
        <v>332</v>
      </c>
      <c r="J818" s="191" t="str">
        <f>INDEX('Policy Characteristics'!D:D,MATCH(PolicyLevers!$C818,'Policy Characteristics'!$C:$C,0))</f>
        <v>Electrification + Hydrogen</v>
      </c>
      <c r="K818" s="191" t="str">
        <f>INDEX('Policy Characteristics'!E:E,MATCH(PolicyLevers!$C818,'Policy Characteristics'!$C:$C,0))</f>
        <v>indst fuel type shifting</v>
      </c>
      <c r="L818" s="192">
        <f>INDEX('Policy Characteristics'!F:F,MATCH(PolicyLevers!$C818,'Policy Characteristics'!$C:$C,0))</f>
        <v>0</v>
      </c>
      <c r="M818" s="192">
        <f>INDEX('Policy Characteristics'!G:G,MATCH(PolicyLevers!$C818,'Policy Characteristics'!$C:$C,0))</f>
        <v>1</v>
      </c>
      <c r="N818" s="253">
        <f>INDEX('Policy Characteristics'!H:H,MATCH(PolicyLevers!$C818,'Policy Characteristics'!$C:$C,0))</f>
        <v>0.01</v>
      </c>
      <c r="O818" s="191" t="str">
        <f>INDEX('Policy Characteristics'!I:I,MATCH(PolicyLevers!$C818,'Policy Characteristics'!$C:$C,0))</f>
        <v>% of fuel shifted</v>
      </c>
      <c r="P818" s="186" t="str">
        <f>INDEX('Policy Characteristics'!J:J,MATCH(PolicyLevers!$C818,'Policy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8" s="191" t="str">
        <f>INDEX('Policy Characteristics'!K:K,MATCH(PolicyLevers!$C818,'Policy Characteristics'!$C:$C,0))</f>
        <v>industry-ag-main.html#fuel-switching</v>
      </c>
      <c r="R818" s="191" t="str">
        <f>INDEX('Policy Characteristics'!L:L,MATCH(PolicyLevers!$C818,'Policy Characteristics'!$C:$C,0))</f>
        <v>industry-elec-and-hydrogen.html</v>
      </c>
      <c r="S818" s="207">
        <f>INDEX('Policy Characteristics'!M:M,MATCH(PolicyLevers!$C818,'Policy Characteristics'!$C:$C,0))</f>
        <v>0</v>
      </c>
      <c r="T818" s="186">
        <f>INDEX('Policy Characteristics'!N:N,MATCH(PolicyLevers!$C818,'Policy Characteristics'!$C:$C,0))</f>
        <v>0</v>
      </c>
      <c r="U818" s="183">
        <f>INDEX('Policy Characteristics'!O:O,MATCH(PolicyLevers!$C818,'Policy Characteristics'!$C:$C,0))</f>
        <v>0</v>
      </c>
    </row>
    <row r="819" spans="1:21" x14ac:dyDescent="0.25">
      <c r="A819" s="352" t="str">
        <f>INDEX('Policy Characteristics'!A:A,MATCH(PolicyLevers!$C819,'Policy Characteristics'!$C:$C,0))</f>
        <v>Industry</v>
      </c>
      <c r="B819" s="356" t="str">
        <f>INDEX('Policy Characteristics'!B:B,MATCH(PolicyLevers!$C819,'Policy Characteristics'!$C:$C,0))</f>
        <v>Electrification + Hydrogen</v>
      </c>
      <c r="C819" s="191" t="str">
        <f t="shared" si="38"/>
        <v>Fraction of Industrial Fuel Use Shifted to Other Fuels</v>
      </c>
      <c r="D819" s="193" t="s">
        <v>2091</v>
      </c>
      <c r="E819" s="186" t="s">
        <v>812</v>
      </c>
      <c r="F819" s="183" t="s">
        <v>2141</v>
      </c>
      <c r="G819" s="186" t="s">
        <v>2130</v>
      </c>
      <c r="H819" s="43">
        <v>1372</v>
      </c>
      <c r="I819" s="358" t="s">
        <v>332</v>
      </c>
      <c r="J819" s="191" t="str">
        <f>INDEX('Policy Characteristics'!D:D,MATCH(PolicyLevers!$C819,'Policy Characteristics'!$C:$C,0))</f>
        <v>Electrification + Hydrogen</v>
      </c>
      <c r="K819" s="191" t="str">
        <f>INDEX('Policy Characteristics'!E:E,MATCH(PolicyLevers!$C819,'Policy Characteristics'!$C:$C,0))</f>
        <v>indst fuel type shifting</v>
      </c>
      <c r="L819" s="192">
        <f>INDEX('Policy Characteristics'!F:F,MATCH(PolicyLevers!$C819,'Policy Characteristics'!$C:$C,0))</f>
        <v>0</v>
      </c>
      <c r="M819" s="192">
        <f>INDEX('Policy Characteristics'!G:G,MATCH(PolicyLevers!$C819,'Policy Characteristics'!$C:$C,0))</f>
        <v>1</v>
      </c>
      <c r="N819" s="253">
        <f>INDEX('Policy Characteristics'!H:H,MATCH(PolicyLevers!$C819,'Policy Characteristics'!$C:$C,0))</f>
        <v>0.01</v>
      </c>
      <c r="O819" s="191" t="str">
        <f>INDEX('Policy Characteristics'!I:I,MATCH(PolicyLevers!$C819,'Policy Characteristics'!$C:$C,0))</f>
        <v>% of fuel shifted</v>
      </c>
      <c r="P819" s="186" t="str">
        <f>INDEX('Policy Characteristics'!J:J,MATCH(PolicyLevers!$C819,'Policy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9" s="191" t="str">
        <f>INDEX('Policy Characteristics'!K:K,MATCH(PolicyLevers!$C819,'Policy Characteristics'!$C:$C,0))</f>
        <v>industry-ag-main.html#fuel-switching</v>
      </c>
      <c r="R819" s="191" t="str">
        <f>INDEX('Policy Characteristics'!L:L,MATCH(PolicyLevers!$C819,'Policy Characteristics'!$C:$C,0))</f>
        <v>industry-elec-and-hydrogen.html</v>
      </c>
      <c r="S819" s="207">
        <f>INDEX('Policy Characteristics'!M:M,MATCH(PolicyLevers!$C819,'Policy Characteristics'!$C:$C,0))</f>
        <v>0</v>
      </c>
      <c r="T819" s="186">
        <f>INDEX('Policy Characteristics'!N:N,MATCH(PolicyLevers!$C819,'Policy Characteristics'!$C:$C,0))</f>
        <v>0</v>
      </c>
      <c r="U819" s="183">
        <f>INDEX('Policy Characteristics'!O:O,MATCH(PolicyLevers!$C819,'Policy Characteristics'!$C:$C,0))</f>
        <v>0</v>
      </c>
    </row>
    <row r="820" spans="1:21" x14ac:dyDescent="0.25">
      <c r="A820" s="352" t="str">
        <f>INDEX('Policy Characteristics'!A:A,MATCH(PolicyLevers!$C820,'Policy Characteristics'!$C:$C,0))</f>
        <v>Industry</v>
      </c>
      <c r="B820" s="356" t="str">
        <f>INDEX('Policy Characteristics'!B:B,MATCH(PolicyLevers!$C820,'Policy Characteristics'!$C:$C,0))</f>
        <v>Electrification + Hydrogen</v>
      </c>
      <c r="C820" s="191" t="str">
        <f t="shared" si="38"/>
        <v>Fraction of Industrial Fuel Use Shifted to Other Fuels</v>
      </c>
      <c r="D820" s="193" t="s">
        <v>2091</v>
      </c>
      <c r="E820" s="186" t="s">
        <v>814</v>
      </c>
      <c r="F820" s="183" t="s">
        <v>2141</v>
      </c>
      <c r="G820" s="186" t="s">
        <v>2129</v>
      </c>
      <c r="H820" s="43">
        <v>1373</v>
      </c>
      <c r="I820" s="358" t="s">
        <v>332</v>
      </c>
      <c r="J820" s="191" t="str">
        <f>INDEX('Policy Characteristics'!D:D,MATCH(PolicyLevers!$C820,'Policy Characteristics'!$C:$C,0))</f>
        <v>Electrification + Hydrogen</v>
      </c>
      <c r="K820" s="191" t="str">
        <f>INDEX('Policy Characteristics'!E:E,MATCH(PolicyLevers!$C820,'Policy Characteristics'!$C:$C,0))</f>
        <v>indst fuel type shifting</v>
      </c>
      <c r="L820" s="192">
        <f>INDEX('Policy Characteristics'!F:F,MATCH(PolicyLevers!$C820,'Policy Characteristics'!$C:$C,0))</f>
        <v>0</v>
      </c>
      <c r="M820" s="192">
        <f>INDEX('Policy Characteristics'!G:G,MATCH(PolicyLevers!$C820,'Policy Characteristics'!$C:$C,0))</f>
        <v>1</v>
      </c>
      <c r="N820" s="253">
        <f>INDEX('Policy Characteristics'!H:H,MATCH(PolicyLevers!$C820,'Policy Characteristics'!$C:$C,0))</f>
        <v>0.01</v>
      </c>
      <c r="O820" s="191" t="str">
        <f>INDEX('Policy Characteristics'!I:I,MATCH(PolicyLevers!$C820,'Policy Characteristics'!$C:$C,0))</f>
        <v>% of fuel shifted</v>
      </c>
      <c r="P820" s="186" t="str">
        <f>INDEX('Policy Characteristics'!J:J,MATCH(PolicyLevers!$C820,'Policy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0" s="191" t="str">
        <f>INDEX('Policy Characteristics'!K:K,MATCH(PolicyLevers!$C820,'Policy Characteristics'!$C:$C,0))</f>
        <v>industry-ag-main.html#fuel-switching</v>
      </c>
      <c r="R820" s="191" t="str">
        <f>INDEX('Policy Characteristics'!L:L,MATCH(PolicyLevers!$C820,'Policy Characteristics'!$C:$C,0))</f>
        <v>industry-elec-and-hydrogen.html</v>
      </c>
      <c r="S820" s="207">
        <f>INDEX('Policy Characteristics'!M:M,MATCH(PolicyLevers!$C820,'Policy Characteristics'!$C:$C,0))</f>
        <v>0</v>
      </c>
      <c r="T820" s="186">
        <f>INDEX('Policy Characteristics'!N:N,MATCH(PolicyLevers!$C820,'Policy Characteristics'!$C:$C,0))</f>
        <v>0</v>
      </c>
      <c r="U820" s="183">
        <f>INDEX('Policy Characteristics'!O:O,MATCH(PolicyLevers!$C820,'Policy Characteristics'!$C:$C,0))</f>
        <v>0</v>
      </c>
    </row>
    <row r="821" spans="1:21" x14ac:dyDescent="0.25">
      <c r="A821" s="352" t="str">
        <f>INDEX('Policy Characteristics'!A:A,MATCH(PolicyLevers!$C821,'Policy Characteristics'!$C:$C,0))</f>
        <v>Industry</v>
      </c>
      <c r="B821" s="356" t="str">
        <f>INDEX('Policy Characteristics'!B:B,MATCH(PolicyLevers!$C821,'Policy Characteristics'!$C:$C,0))</f>
        <v>Electrification + Hydrogen</v>
      </c>
      <c r="C821" s="191" t="str">
        <f t="shared" si="38"/>
        <v>Fraction of Industrial Fuel Use Shifted to Other Fuels</v>
      </c>
      <c r="D821" s="193" t="s">
        <v>2091</v>
      </c>
      <c r="E821" s="186" t="s">
        <v>816</v>
      </c>
      <c r="F821" s="183" t="s">
        <v>2141</v>
      </c>
      <c r="G821" s="186" t="s">
        <v>2128</v>
      </c>
      <c r="H821" s="43">
        <v>1374</v>
      </c>
      <c r="I821" s="358" t="s">
        <v>332</v>
      </c>
      <c r="J821" s="191" t="str">
        <f>INDEX('Policy Characteristics'!D:D,MATCH(PolicyLevers!$C821,'Policy Characteristics'!$C:$C,0))</f>
        <v>Electrification + Hydrogen</v>
      </c>
      <c r="K821" s="191" t="str">
        <f>INDEX('Policy Characteristics'!E:E,MATCH(PolicyLevers!$C821,'Policy Characteristics'!$C:$C,0))</f>
        <v>indst fuel type shifting</v>
      </c>
      <c r="L821" s="192">
        <f>INDEX('Policy Characteristics'!F:F,MATCH(PolicyLevers!$C821,'Policy Characteristics'!$C:$C,0))</f>
        <v>0</v>
      </c>
      <c r="M821" s="192">
        <f>INDEX('Policy Characteristics'!G:G,MATCH(PolicyLevers!$C821,'Policy Characteristics'!$C:$C,0))</f>
        <v>1</v>
      </c>
      <c r="N821" s="253">
        <f>INDEX('Policy Characteristics'!H:H,MATCH(PolicyLevers!$C821,'Policy Characteristics'!$C:$C,0))</f>
        <v>0.01</v>
      </c>
      <c r="O821" s="191" t="str">
        <f>INDEX('Policy Characteristics'!I:I,MATCH(PolicyLevers!$C821,'Policy Characteristics'!$C:$C,0))</f>
        <v>% of fuel shifted</v>
      </c>
      <c r="P821" s="186" t="str">
        <f>INDEX('Policy Characteristics'!J:J,MATCH(PolicyLevers!$C821,'Policy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1" s="191" t="str">
        <f>INDEX('Policy Characteristics'!K:K,MATCH(PolicyLevers!$C821,'Policy Characteristics'!$C:$C,0))</f>
        <v>industry-ag-main.html#fuel-switching</v>
      </c>
      <c r="R821" s="191" t="str">
        <f>INDEX('Policy Characteristics'!L:L,MATCH(PolicyLevers!$C821,'Policy Characteristics'!$C:$C,0))</f>
        <v>industry-elec-and-hydrogen.html</v>
      </c>
      <c r="S821" s="207">
        <f>INDEX('Policy Characteristics'!M:M,MATCH(PolicyLevers!$C821,'Policy Characteristics'!$C:$C,0))</f>
        <v>0</v>
      </c>
      <c r="T821" s="186">
        <f>INDEX('Policy Characteristics'!N:N,MATCH(PolicyLevers!$C821,'Policy Characteristics'!$C:$C,0))</f>
        <v>0</v>
      </c>
      <c r="U821" s="183">
        <f>INDEX('Policy Characteristics'!O:O,MATCH(PolicyLevers!$C821,'Policy Characteristics'!$C:$C,0))</f>
        <v>0</v>
      </c>
    </row>
    <row r="822" spans="1:21" x14ac:dyDescent="0.25">
      <c r="A822" s="352" t="str">
        <f>INDEX('Policy Characteristics'!A:A,MATCH(PolicyLevers!$C822,'Policy Characteristics'!$C:$C,0))</f>
        <v>Industry</v>
      </c>
      <c r="B822" s="356" t="str">
        <f>INDEX('Policy Characteristics'!B:B,MATCH(PolicyLevers!$C822,'Policy Characteristics'!$C:$C,0))</f>
        <v>Electrification + Hydrogen</v>
      </c>
      <c r="C822" s="191" t="str">
        <f t="shared" si="38"/>
        <v>Fraction of Industrial Fuel Use Shifted to Other Fuels</v>
      </c>
      <c r="D822" s="193" t="s">
        <v>2091</v>
      </c>
      <c r="E822" s="186" t="s">
        <v>818</v>
      </c>
      <c r="F822" s="183" t="s">
        <v>2141</v>
      </c>
      <c r="G822" s="186" t="s">
        <v>2127</v>
      </c>
      <c r="H822" s="43">
        <v>1375</v>
      </c>
      <c r="I822" s="358" t="s">
        <v>332</v>
      </c>
      <c r="J822" s="191" t="str">
        <f>INDEX('Policy Characteristics'!D:D,MATCH(PolicyLevers!$C822,'Policy Characteristics'!$C:$C,0))</f>
        <v>Electrification + Hydrogen</v>
      </c>
      <c r="K822" s="191" t="str">
        <f>INDEX('Policy Characteristics'!E:E,MATCH(PolicyLevers!$C822,'Policy Characteristics'!$C:$C,0))</f>
        <v>indst fuel type shifting</v>
      </c>
      <c r="L822" s="192">
        <f>INDEX('Policy Characteristics'!F:F,MATCH(PolicyLevers!$C822,'Policy Characteristics'!$C:$C,0))</f>
        <v>0</v>
      </c>
      <c r="M822" s="192">
        <f>INDEX('Policy Characteristics'!G:G,MATCH(PolicyLevers!$C822,'Policy Characteristics'!$C:$C,0))</f>
        <v>1</v>
      </c>
      <c r="N822" s="253">
        <f>INDEX('Policy Characteristics'!H:H,MATCH(PolicyLevers!$C822,'Policy Characteristics'!$C:$C,0))</f>
        <v>0.01</v>
      </c>
      <c r="O822" s="191" t="str">
        <f>INDEX('Policy Characteristics'!I:I,MATCH(PolicyLevers!$C822,'Policy Characteristics'!$C:$C,0))</f>
        <v>% of fuel shifted</v>
      </c>
      <c r="P822" s="186" t="str">
        <f>INDEX('Policy Characteristics'!J:J,MATCH(PolicyLevers!$C822,'Policy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2" s="191" t="str">
        <f>INDEX('Policy Characteristics'!K:K,MATCH(PolicyLevers!$C822,'Policy Characteristics'!$C:$C,0))</f>
        <v>industry-ag-main.html#fuel-switching</v>
      </c>
      <c r="R822" s="191" t="str">
        <f>INDEX('Policy Characteristics'!L:L,MATCH(PolicyLevers!$C822,'Policy Characteristics'!$C:$C,0))</f>
        <v>industry-elec-and-hydrogen.html</v>
      </c>
      <c r="S822" s="207">
        <f>INDEX('Policy Characteristics'!M:M,MATCH(PolicyLevers!$C822,'Policy Characteristics'!$C:$C,0))</f>
        <v>0</v>
      </c>
      <c r="T822" s="186">
        <f>INDEX('Policy Characteristics'!N:N,MATCH(PolicyLevers!$C822,'Policy Characteristics'!$C:$C,0))</f>
        <v>0</v>
      </c>
      <c r="U822" s="183">
        <f>INDEX('Policy Characteristics'!O:O,MATCH(PolicyLevers!$C822,'Policy Characteristics'!$C:$C,0))</f>
        <v>0</v>
      </c>
    </row>
    <row r="823" spans="1:21" x14ac:dyDescent="0.25">
      <c r="A823" s="352" t="str">
        <f>INDEX('Policy Characteristics'!A:A,MATCH(PolicyLevers!$C823,'Policy Characteristics'!$C:$C,0))</f>
        <v>Industry</v>
      </c>
      <c r="B823" s="356" t="str">
        <f>INDEX('Policy Characteristics'!B:B,MATCH(PolicyLevers!$C823,'Policy Characteristics'!$C:$C,0))</f>
        <v>Electrification + Hydrogen</v>
      </c>
      <c r="C823" s="191" t="str">
        <f t="shared" si="38"/>
        <v>Fraction of Industrial Fuel Use Shifted to Other Fuels</v>
      </c>
      <c r="D823" s="193" t="s">
        <v>2091</v>
      </c>
      <c r="E823" s="186" t="s">
        <v>820</v>
      </c>
      <c r="F823" s="183" t="s">
        <v>2141</v>
      </c>
      <c r="G823" s="186" t="s">
        <v>2126</v>
      </c>
      <c r="H823" s="43">
        <v>1376</v>
      </c>
      <c r="I823" s="358" t="s">
        <v>332</v>
      </c>
      <c r="J823" s="191" t="str">
        <f>INDEX('Policy Characteristics'!D:D,MATCH(PolicyLevers!$C823,'Policy Characteristics'!$C:$C,0))</f>
        <v>Electrification + Hydrogen</v>
      </c>
      <c r="K823" s="191" t="str">
        <f>INDEX('Policy Characteristics'!E:E,MATCH(PolicyLevers!$C823,'Policy Characteristics'!$C:$C,0))</f>
        <v>indst fuel type shifting</v>
      </c>
      <c r="L823" s="192">
        <f>INDEX('Policy Characteristics'!F:F,MATCH(PolicyLevers!$C823,'Policy Characteristics'!$C:$C,0))</f>
        <v>0</v>
      </c>
      <c r="M823" s="192">
        <f>INDEX('Policy Characteristics'!G:G,MATCH(PolicyLevers!$C823,'Policy Characteristics'!$C:$C,0))</f>
        <v>1</v>
      </c>
      <c r="N823" s="253">
        <f>INDEX('Policy Characteristics'!H:H,MATCH(PolicyLevers!$C823,'Policy Characteristics'!$C:$C,0))</f>
        <v>0.01</v>
      </c>
      <c r="O823" s="191" t="str">
        <f>INDEX('Policy Characteristics'!I:I,MATCH(PolicyLevers!$C823,'Policy Characteristics'!$C:$C,0))</f>
        <v>% of fuel shifted</v>
      </c>
      <c r="P823" s="186" t="str">
        <f>INDEX('Policy Characteristics'!J:J,MATCH(PolicyLevers!$C823,'Policy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3" s="191" t="str">
        <f>INDEX('Policy Characteristics'!K:K,MATCH(PolicyLevers!$C823,'Policy Characteristics'!$C:$C,0))</f>
        <v>industry-ag-main.html#fuel-switching</v>
      </c>
      <c r="R823" s="191" t="str">
        <f>INDEX('Policy Characteristics'!L:L,MATCH(PolicyLevers!$C823,'Policy Characteristics'!$C:$C,0))</f>
        <v>industry-elec-and-hydrogen.html</v>
      </c>
      <c r="S823" s="207">
        <f>INDEX('Policy Characteristics'!M:M,MATCH(PolicyLevers!$C823,'Policy Characteristics'!$C:$C,0))</f>
        <v>0</v>
      </c>
      <c r="T823" s="186">
        <f>INDEX('Policy Characteristics'!N:N,MATCH(PolicyLevers!$C823,'Policy Characteristics'!$C:$C,0))</f>
        <v>0</v>
      </c>
      <c r="U823" s="183">
        <f>INDEX('Policy Characteristics'!O:O,MATCH(PolicyLevers!$C823,'Policy Characteristics'!$C:$C,0))</f>
        <v>0</v>
      </c>
    </row>
    <row r="824" spans="1:21" x14ac:dyDescent="0.25">
      <c r="A824" s="352" t="str">
        <f>INDEX('Policy Characteristics'!A:A,MATCH(PolicyLevers!$C824,'Policy Characteristics'!$C:$C,0))</f>
        <v>Industry</v>
      </c>
      <c r="B824" s="356" t="str">
        <f>INDEX('Policy Characteristics'!B:B,MATCH(PolicyLevers!$C824,'Policy Characteristics'!$C:$C,0))</f>
        <v>Electrification + Hydrogen</v>
      </c>
      <c r="C824" s="191" t="str">
        <f t="shared" si="38"/>
        <v>Fraction of Industrial Fuel Use Shifted to Other Fuels</v>
      </c>
      <c r="D824" s="193" t="s">
        <v>2091</v>
      </c>
      <c r="E824" s="186" t="s">
        <v>822</v>
      </c>
      <c r="F824" s="183" t="s">
        <v>2141</v>
      </c>
      <c r="G824" s="186" t="s">
        <v>2124</v>
      </c>
      <c r="H824" s="43">
        <v>1377</v>
      </c>
      <c r="I824" s="358" t="s">
        <v>310</v>
      </c>
      <c r="J824" s="191" t="str">
        <f>INDEX('Policy Characteristics'!D:D,MATCH(PolicyLevers!$C824,'Policy Characteristics'!$C:$C,0))</f>
        <v>Electrification + Hydrogen</v>
      </c>
      <c r="K824" s="191" t="str">
        <f>INDEX('Policy Characteristics'!E:E,MATCH(PolicyLevers!$C824,'Policy Characteristics'!$C:$C,0))</f>
        <v>indst fuel type shifting</v>
      </c>
      <c r="L824" s="192">
        <f>INDEX('Policy Characteristics'!F:F,MATCH(PolicyLevers!$C824,'Policy Characteristics'!$C:$C,0))</f>
        <v>0</v>
      </c>
      <c r="M824" s="192">
        <f>INDEX('Policy Characteristics'!G:G,MATCH(PolicyLevers!$C824,'Policy Characteristics'!$C:$C,0))</f>
        <v>1</v>
      </c>
      <c r="N824" s="253">
        <f>INDEX('Policy Characteristics'!H:H,MATCH(PolicyLevers!$C824,'Policy Characteristics'!$C:$C,0))</f>
        <v>0.01</v>
      </c>
      <c r="O824" s="191" t="str">
        <f>INDEX('Policy Characteristics'!I:I,MATCH(PolicyLevers!$C824,'Policy Characteristics'!$C:$C,0))</f>
        <v>% of fuel shifted</v>
      </c>
      <c r="P824" s="191" t="str">
        <f>INDEX('Policy Characteristics'!J:J,MATCH(PolicyLevers!$C824,'Policy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4" s="191" t="str">
        <f>INDEX('Policy Characteristics'!K:K,MATCH(PolicyLevers!$C824,'Policy Characteristics'!$C:$C,0))</f>
        <v>industry-ag-main.html#fuel-switching</v>
      </c>
      <c r="R824" s="191" t="str">
        <f>INDEX('Policy Characteristics'!L:L,MATCH(PolicyLevers!$C824,'Policy Characteristics'!$C:$C,0))</f>
        <v>industry-elec-and-hydrogen.html</v>
      </c>
      <c r="S824" s="207">
        <f>INDEX('Policy Characteristics'!M:M,MATCH(PolicyLevers!$C824,'Policy Characteristics'!$C:$C,0))</f>
        <v>0</v>
      </c>
      <c r="T824" s="186">
        <f>INDEX('Policy Characteristics'!N:N,MATCH(PolicyLevers!$C824,'Policy Characteristics'!$C:$C,0))</f>
        <v>0</v>
      </c>
      <c r="U824" s="183">
        <f>INDEX('Policy Characteristics'!O:O,MATCH(PolicyLevers!$C824,'Policy Characteristics'!$C:$C,0))</f>
        <v>0</v>
      </c>
    </row>
    <row r="825" spans="1:21" x14ac:dyDescent="0.25">
      <c r="A825" s="352" t="str">
        <f>INDEX('Policy Characteristics'!A:A,MATCH(PolicyLevers!$C825,'Policy Characteristics'!$C:$C,0))</f>
        <v>Industry</v>
      </c>
      <c r="B825" s="356" t="str">
        <f>INDEX('Policy Characteristics'!B:B,MATCH(PolicyLevers!$C825,'Policy Characteristics'!$C:$C,0))</f>
        <v>Electrification + Hydrogen</v>
      </c>
      <c r="C825" s="191" t="str">
        <f t="shared" si="38"/>
        <v>Fraction of Industrial Fuel Use Shifted to Other Fuels</v>
      </c>
      <c r="D825" s="193" t="s">
        <v>2089</v>
      </c>
      <c r="E825" s="186" t="s">
        <v>799</v>
      </c>
      <c r="F825" s="183" t="s">
        <v>2140</v>
      </c>
      <c r="G825" s="186" t="s">
        <v>2134</v>
      </c>
      <c r="H825" s="43">
        <v>1378</v>
      </c>
      <c r="I825" s="358" t="s">
        <v>310</v>
      </c>
      <c r="J825" s="191" t="str">
        <f>INDEX('Policy Characteristics'!D:D,MATCH(PolicyLevers!$C825,'Policy Characteristics'!$C:$C,0))</f>
        <v>Electrification + Hydrogen</v>
      </c>
      <c r="K825" s="191" t="str">
        <f>INDEX('Policy Characteristics'!E:E,MATCH(PolicyLevers!$C825,'Policy Characteristics'!$C:$C,0))</f>
        <v>indst fuel type shifting</v>
      </c>
      <c r="L825" s="192">
        <f>INDEX('Policy Characteristics'!F:F,MATCH(PolicyLevers!$C825,'Policy Characteristics'!$C:$C,0))</f>
        <v>0</v>
      </c>
      <c r="M825" s="192">
        <f>INDEX('Policy Characteristics'!G:G,MATCH(PolicyLevers!$C825,'Policy Characteristics'!$C:$C,0))</f>
        <v>1</v>
      </c>
      <c r="N825" s="253">
        <f>INDEX('Policy Characteristics'!H:H,MATCH(PolicyLevers!$C825,'Policy Characteristics'!$C:$C,0))</f>
        <v>0.01</v>
      </c>
      <c r="O825" s="191" t="str">
        <f>INDEX('Policy Characteristics'!I:I,MATCH(PolicyLevers!$C825,'Policy Characteristics'!$C:$C,0))</f>
        <v>% of fuel shifted</v>
      </c>
      <c r="P825" s="191" t="str">
        <f>INDEX('Policy Characteristics'!J:J,MATCH(PolicyLevers!$C825,'Policy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5" s="191" t="str">
        <f>INDEX('Policy Characteristics'!K:K,MATCH(PolicyLevers!$C825,'Policy Characteristics'!$C:$C,0))</f>
        <v>industry-ag-main.html#fuel-switching</v>
      </c>
      <c r="R825" s="191" t="str">
        <f>INDEX('Policy Characteristics'!L:L,MATCH(PolicyLevers!$C825,'Policy Characteristics'!$C:$C,0))</f>
        <v>industry-elec-and-hydrogen.html</v>
      </c>
      <c r="S825" s="207">
        <f>INDEX('Policy Characteristics'!M:M,MATCH(PolicyLevers!$C825,'Policy Characteristics'!$C:$C,0))</f>
        <v>0</v>
      </c>
      <c r="T825" s="186">
        <f>INDEX('Policy Characteristics'!N:N,MATCH(PolicyLevers!$C825,'Policy Characteristics'!$C:$C,0))</f>
        <v>0</v>
      </c>
      <c r="U825" s="183">
        <f>INDEX('Policy Characteristics'!O:O,MATCH(PolicyLevers!$C825,'Policy Characteristics'!$C:$C,0))</f>
        <v>0</v>
      </c>
    </row>
    <row r="826" spans="1:21" x14ac:dyDescent="0.25">
      <c r="A826" s="352" t="str">
        <f>INDEX('Policy Characteristics'!A:A,MATCH(PolicyLevers!$C826,'Policy Characteristics'!$C:$C,0))</f>
        <v>Industry</v>
      </c>
      <c r="B826" s="356" t="str">
        <f>INDEX('Policy Characteristics'!B:B,MATCH(PolicyLevers!$C826,'Policy Characteristics'!$C:$C,0))</f>
        <v>Electrification + Hydrogen</v>
      </c>
      <c r="C826" s="191" t="str">
        <f t="shared" si="38"/>
        <v>Fraction of Industrial Fuel Use Shifted to Other Fuels</v>
      </c>
      <c r="D826" s="193" t="s">
        <v>2089</v>
      </c>
      <c r="E826" s="186" t="s">
        <v>806</v>
      </c>
      <c r="F826" s="183" t="s">
        <v>2140</v>
      </c>
      <c r="G826" s="186" t="s">
        <v>2133</v>
      </c>
      <c r="H826" s="43">
        <v>1379</v>
      </c>
      <c r="I826" s="358" t="s">
        <v>332</v>
      </c>
      <c r="J826" s="191" t="str">
        <f>INDEX('Policy Characteristics'!D:D,MATCH(PolicyLevers!$C826,'Policy Characteristics'!$C:$C,0))</f>
        <v>Electrification + Hydrogen</v>
      </c>
      <c r="K826" s="191" t="str">
        <f>INDEX('Policy Characteristics'!E:E,MATCH(PolicyLevers!$C826,'Policy Characteristics'!$C:$C,0))</f>
        <v>indst fuel type shifting</v>
      </c>
      <c r="L826" s="192">
        <f>INDEX('Policy Characteristics'!F:F,MATCH(PolicyLevers!$C826,'Policy Characteristics'!$C:$C,0))</f>
        <v>0</v>
      </c>
      <c r="M826" s="192">
        <f>INDEX('Policy Characteristics'!G:G,MATCH(PolicyLevers!$C826,'Policy Characteristics'!$C:$C,0))</f>
        <v>1</v>
      </c>
      <c r="N826" s="253">
        <f>INDEX('Policy Characteristics'!H:H,MATCH(PolicyLevers!$C826,'Policy Characteristics'!$C:$C,0))</f>
        <v>0.01</v>
      </c>
      <c r="O826" s="191" t="str">
        <f>INDEX('Policy Characteristics'!I:I,MATCH(PolicyLevers!$C826,'Policy Characteristics'!$C:$C,0))</f>
        <v>% of fuel shifted</v>
      </c>
      <c r="P826" s="186" t="str">
        <f>INDEX('Policy Characteristics'!J:J,MATCH(PolicyLevers!$C826,'Policy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6" s="191" t="str">
        <f>INDEX('Policy Characteristics'!K:K,MATCH(PolicyLevers!$C826,'Policy Characteristics'!$C:$C,0))</f>
        <v>industry-ag-main.html#fuel-switching</v>
      </c>
      <c r="R826" s="191" t="str">
        <f>INDEX('Policy Characteristics'!L:L,MATCH(PolicyLevers!$C826,'Policy Characteristics'!$C:$C,0))</f>
        <v>industry-elec-and-hydrogen.html</v>
      </c>
      <c r="S826" s="207">
        <f>INDEX('Policy Characteristics'!M:M,MATCH(PolicyLevers!$C826,'Policy Characteristics'!$C:$C,0))</f>
        <v>0</v>
      </c>
      <c r="T826" s="186">
        <f>INDEX('Policy Characteristics'!N:N,MATCH(PolicyLevers!$C826,'Policy Characteristics'!$C:$C,0))</f>
        <v>0</v>
      </c>
      <c r="U826" s="183">
        <f>INDEX('Policy Characteristics'!O:O,MATCH(PolicyLevers!$C826,'Policy Characteristics'!$C:$C,0))</f>
        <v>0</v>
      </c>
    </row>
    <row r="827" spans="1:21" x14ac:dyDescent="0.25">
      <c r="A827" s="352" t="str">
        <f>INDEX('Policy Characteristics'!A:A,MATCH(PolicyLevers!$C827,'Policy Characteristics'!$C:$C,0))</f>
        <v>Industry</v>
      </c>
      <c r="B827" s="356" t="str">
        <f>INDEX('Policy Characteristics'!B:B,MATCH(PolicyLevers!$C827,'Policy Characteristics'!$C:$C,0))</f>
        <v>Electrification + Hydrogen</v>
      </c>
      <c r="C827" s="191" t="str">
        <f t="shared" si="38"/>
        <v>Fraction of Industrial Fuel Use Shifted to Other Fuels</v>
      </c>
      <c r="D827" s="193" t="s">
        <v>2089</v>
      </c>
      <c r="E827" s="186" t="s">
        <v>808</v>
      </c>
      <c r="F827" s="183" t="s">
        <v>2140</v>
      </c>
      <c r="G827" s="186" t="s">
        <v>2132</v>
      </c>
      <c r="H827" s="43">
        <v>1380</v>
      </c>
      <c r="I827" s="358" t="s">
        <v>332</v>
      </c>
      <c r="J827" s="191" t="str">
        <f>INDEX('Policy Characteristics'!D:D,MATCH(PolicyLevers!$C827,'Policy Characteristics'!$C:$C,0))</f>
        <v>Electrification + Hydrogen</v>
      </c>
      <c r="K827" s="191" t="str">
        <f>INDEX('Policy Characteristics'!E:E,MATCH(PolicyLevers!$C827,'Policy Characteristics'!$C:$C,0))</f>
        <v>indst fuel type shifting</v>
      </c>
      <c r="L827" s="192">
        <f>INDEX('Policy Characteristics'!F:F,MATCH(PolicyLevers!$C827,'Policy Characteristics'!$C:$C,0))</f>
        <v>0</v>
      </c>
      <c r="M827" s="192">
        <f>INDEX('Policy Characteristics'!G:G,MATCH(PolicyLevers!$C827,'Policy Characteristics'!$C:$C,0))</f>
        <v>1</v>
      </c>
      <c r="N827" s="253">
        <f>INDEX('Policy Characteristics'!H:H,MATCH(PolicyLevers!$C827,'Policy Characteristics'!$C:$C,0))</f>
        <v>0.01</v>
      </c>
      <c r="O827" s="191" t="str">
        <f>INDEX('Policy Characteristics'!I:I,MATCH(PolicyLevers!$C827,'Policy Characteristics'!$C:$C,0))</f>
        <v>% of fuel shifted</v>
      </c>
      <c r="P827" s="186" t="str">
        <f>INDEX('Policy Characteristics'!J:J,MATCH(PolicyLevers!$C827,'Policy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7" s="191" t="str">
        <f>INDEX('Policy Characteristics'!K:K,MATCH(PolicyLevers!$C827,'Policy Characteristics'!$C:$C,0))</f>
        <v>industry-ag-main.html#fuel-switching</v>
      </c>
      <c r="R827" s="191" t="str">
        <f>INDEX('Policy Characteristics'!L:L,MATCH(PolicyLevers!$C827,'Policy Characteristics'!$C:$C,0))</f>
        <v>industry-elec-and-hydrogen.html</v>
      </c>
      <c r="S827" s="207">
        <f>INDEX('Policy Characteristics'!M:M,MATCH(PolicyLevers!$C827,'Policy Characteristics'!$C:$C,0))</f>
        <v>0</v>
      </c>
      <c r="T827" s="186">
        <f>INDEX('Policy Characteristics'!N:N,MATCH(PolicyLevers!$C827,'Policy Characteristics'!$C:$C,0))</f>
        <v>0</v>
      </c>
      <c r="U827" s="183">
        <f>INDEX('Policy Characteristics'!O:O,MATCH(PolicyLevers!$C827,'Policy Characteristics'!$C:$C,0))</f>
        <v>0</v>
      </c>
    </row>
    <row r="828" spans="1:21" x14ac:dyDescent="0.25">
      <c r="A828" s="352" t="str">
        <f>INDEX('Policy Characteristics'!A:A,MATCH(PolicyLevers!$C828,'Policy Characteristics'!$C:$C,0))</f>
        <v>Industry</v>
      </c>
      <c r="B828" s="356" t="str">
        <f>INDEX('Policy Characteristics'!B:B,MATCH(PolicyLevers!$C828,'Policy Characteristics'!$C:$C,0))</f>
        <v>Electrification + Hydrogen</v>
      </c>
      <c r="C828" s="191" t="str">
        <f t="shared" si="38"/>
        <v>Fraction of Industrial Fuel Use Shifted to Other Fuels</v>
      </c>
      <c r="D828" s="193" t="s">
        <v>2089</v>
      </c>
      <c r="E828" s="186" t="s">
        <v>810</v>
      </c>
      <c r="F828" s="183" t="s">
        <v>2140</v>
      </c>
      <c r="G828" s="186" t="s">
        <v>2131</v>
      </c>
      <c r="H828" s="43">
        <v>1381</v>
      </c>
      <c r="I828" s="358" t="s">
        <v>332</v>
      </c>
      <c r="J828" s="191" t="str">
        <f>INDEX('Policy Characteristics'!D:D,MATCH(PolicyLevers!$C828,'Policy Characteristics'!$C:$C,0))</f>
        <v>Electrification + Hydrogen</v>
      </c>
      <c r="K828" s="191" t="str">
        <f>INDEX('Policy Characteristics'!E:E,MATCH(PolicyLevers!$C828,'Policy Characteristics'!$C:$C,0))</f>
        <v>indst fuel type shifting</v>
      </c>
      <c r="L828" s="192">
        <f>INDEX('Policy Characteristics'!F:F,MATCH(PolicyLevers!$C828,'Policy Characteristics'!$C:$C,0))</f>
        <v>0</v>
      </c>
      <c r="M828" s="192">
        <f>INDEX('Policy Characteristics'!G:G,MATCH(PolicyLevers!$C828,'Policy Characteristics'!$C:$C,0))</f>
        <v>1</v>
      </c>
      <c r="N828" s="253">
        <f>INDEX('Policy Characteristics'!H:H,MATCH(PolicyLevers!$C828,'Policy Characteristics'!$C:$C,0))</f>
        <v>0.01</v>
      </c>
      <c r="O828" s="191" t="str">
        <f>INDEX('Policy Characteristics'!I:I,MATCH(PolicyLevers!$C828,'Policy Characteristics'!$C:$C,0))</f>
        <v>% of fuel shifted</v>
      </c>
      <c r="P828" s="186" t="str">
        <f>INDEX('Policy Characteristics'!J:J,MATCH(PolicyLevers!$C828,'Policy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8" s="191" t="str">
        <f>INDEX('Policy Characteristics'!K:K,MATCH(PolicyLevers!$C828,'Policy Characteristics'!$C:$C,0))</f>
        <v>industry-ag-main.html#fuel-switching</v>
      </c>
      <c r="R828" s="191" t="str">
        <f>INDEX('Policy Characteristics'!L:L,MATCH(PolicyLevers!$C828,'Policy Characteristics'!$C:$C,0))</f>
        <v>industry-elec-and-hydrogen.html</v>
      </c>
      <c r="S828" s="207">
        <f>INDEX('Policy Characteristics'!M:M,MATCH(PolicyLevers!$C828,'Policy Characteristics'!$C:$C,0))</f>
        <v>0</v>
      </c>
      <c r="T828" s="186">
        <f>INDEX('Policy Characteristics'!N:N,MATCH(PolicyLevers!$C828,'Policy Characteristics'!$C:$C,0))</f>
        <v>0</v>
      </c>
      <c r="U828" s="183">
        <f>INDEX('Policy Characteristics'!O:O,MATCH(PolicyLevers!$C828,'Policy Characteristics'!$C:$C,0))</f>
        <v>0</v>
      </c>
    </row>
    <row r="829" spans="1:21" x14ac:dyDescent="0.25">
      <c r="A829" s="352" t="str">
        <f>INDEX('Policy Characteristics'!A:A,MATCH(PolicyLevers!$C829,'Policy Characteristics'!$C:$C,0))</f>
        <v>Industry</v>
      </c>
      <c r="B829" s="356" t="str">
        <f>INDEX('Policy Characteristics'!B:B,MATCH(PolicyLevers!$C829,'Policy Characteristics'!$C:$C,0))</f>
        <v>Electrification + Hydrogen</v>
      </c>
      <c r="C829" s="191" t="str">
        <f t="shared" si="38"/>
        <v>Fraction of Industrial Fuel Use Shifted to Other Fuels</v>
      </c>
      <c r="D829" s="193" t="s">
        <v>2089</v>
      </c>
      <c r="E829" s="186" t="s">
        <v>812</v>
      </c>
      <c r="F829" s="183" t="s">
        <v>2140</v>
      </c>
      <c r="G829" s="186" t="s">
        <v>2130</v>
      </c>
      <c r="H829" s="43">
        <v>1382</v>
      </c>
      <c r="I829" s="358" t="s">
        <v>332</v>
      </c>
      <c r="J829" s="191" t="str">
        <f>INDEX('Policy Characteristics'!D:D,MATCH(PolicyLevers!$C829,'Policy Characteristics'!$C:$C,0))</f>
        <v>Electrification + Hydrogen</v>
      </c>
      <c r="K829" s="191" t="str">
        <f>INDEX('Policy Characteristics'!E:E,MATCH(PolicyLevers!$C829,'Policy Characteristics'!$C:$C,0))</f>
        <v>indst fuel type shifting</v>
      </c>
      <c r="L829" s="192">
        <f>INDEX('Policy Characteristics'!F:F,MATCH(PolicyLevers!$C829,'Policy Characteristics'!$C:$C,0))</f>
        <v>0</v>
      </c>
      <c r="M829" s="192">
        <f>INDEX('Policy Characteristics'!G:G,MATCH(PolicyLevers!$C829,'Policy Characteristics'!$C:$C,0))</f>
        <v>1</v>
      </c>
      <c r="N829" s="253">
        <f>INDEX('Policy Characteristics'!H:H,MATCH(PolicyLevers!$C829,'Policy Characteristics'!$C:$C,0))</f>
        <v>0.01</v>
      </c>
      <c r="O829" s="191" t="str">
        <f>INDEX('Policy Characteristics'!I:I,MATCH(PolicyLevers!$C829,'Policy Characteristics'!$C:$C,0))</f>
        <v>% of fuel shifted</v>
      </c>
      <c r="P829" s="186" t="str">
        <f>INDEX('Policy Characteristics'!J:J,MATCH(PolicyLevers!$C829,'Policy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9" s="191" t="str">
        <f>INDEX('Policy Characteristics'!K:K,MATCH(PolicyLevers!$C829,'Policy Characteristics'!$C:$C,0))</f>
        <v>industry-ag-main.html#fuel-switching</v>
      </c>
      <c r="R829" s="191" t="str">
        <f>INDEX('Policy Characteristics'!L:L,MATCH(PolicyLevers!$C829,'Policy Characteristics'!$C:$C,0))</f>
        <v>industry-elec-and-hydrogen.html</v>
      </c>
      <c r="S829" s="207">
        <f>INDEX('Policy Characteristics'!M:M,MATCH(PolicyLevers!$C829,'Policy Characteristics'!$C:$C,0))</f>
        <v>0</v>
      </c>
      <c r="T829" s="186">
        <f>INDEX('Policy Characteristics'!N:N,MATCH(PolicyLevers!$C829,'Policy Characteristics'!$C:$C,0))</f>
        <v>0</v>
      </c>
      <c r="U829" s="183">
        <f>INDEX('Policy Characteristics'!O:O,MATCH(PolicyLevers!$C829,'Policy Characteristics'!$C:$C,0))</f>
        <v>0</v>
      </c>
    </row>
    <row r="830" spans="1:21" x14ac:dyDescent="0.25">
      <c r="A830" s="352" t="str">
        <f>INDEX('Policy Characteristics'!A:A,MATCH(PolicyLevers!$C830,'Policy Characteristics'!$C:$C,0))</f>
        <v>Industry</v>
      </c>
      <c r="B830" s="356" t="str">
        <f>INDEX('Policy Characteristics'!B:B,MATCH(PolicyLevers!$C830,'Policy Characteristics'!$C:$C,0))</f>
        <v>Electrification + Hydrogen</v>
      </c>
      <c r="C830" s="191" t="str">
        <f t="shared" si="38"/>
        <v>Fraction of Industrial Fuel Use Shifted to Other Fuels</v>
      </c>
      <c r="D830" s="193" t="s">
        <v>2089</v>
      </c>
      <c r="E830" s="186" t="s">
        <v>814</v>
      </c>
      <c r="F830" s="183" t="s">
        <v>2140</v>
      </c>
      <c r="G830" s="186" t="s">
        <v>2129</v>
      </c>
      <c r="H830" s="43">
        <v>1383</v>
      </c>
      <c r="I830" s="358" t="s">
        <v>332</v>
      </c>
      <c r="J830" s="191" t="str">
        <f>INDEX('Policy Characteristics'!D:D,MATCH(PolicyLevers!$C830,'Policy Characteristics'!$C:$C,0))</f>
        <v>Electrification + Hydrogen</v>
      </c>
      <c r="K830" s="191" t="str">
        <f>INDEX('Policy Characteristics'!E:E,MATCH(PolicyLevers!$C830,'Policy Characteristics'!$C:$C,0))</f>
        <v>indst fuel type shifting</v>
      </c>
      <c r="L830" s="192">
        <f>INDEX('Policy Characteristics'!F:F,MATCH(PolicyLevers!$C830,'Policy Characteristics'!$C:$C,0))</f>
        <v>0</v>
      </c>
      <c r="M830" s="192">
        <f>INDEX('Policy Characteristics'!G:G,MATCH(PolicyLevers!$C830,'Policy Characteristics'!$C:$C,0))</f>
        <v>1</v>
      </c>
      <c r="N830" s="253">
        <f>INDEX('Policy Characteristics'!H:H,MATCH(PolicyLevers!$C830,'Policy Characteristics'!$C:$C,0))</f>
        <v>0.01</v>
      </c>
      <c r="O830" s="191" t="str">
        <f>INDEX('Policy Characteristics'!I:I,MATCH(PolicyLevers!$C830,'Policy Characteristics'!$C:$C,0))</f>
        <v>% of fuel shifted</v>
      </c>
      <c r="P830" s="186" t="str">
        <f>INDEX('Policy Characteristics'!J:J,MATCH(PolicyLevers!$C830,'Policy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0" s="191" t="str">
        <f>INDEX('Policy Characteristics'!K:K,MATCH(PolicyLevers!$C830,'Policy Characteristics'!$C:$C,0))</f>
        <v>industry-ag-main.html#fuel-switching</v>
      </c>
      <c r="R830" s="191" t="str">
        <f>INDEX('Policy Characteristics'!L:L,MATCH(PolicyLevers!$C830,'Policy Characteristics'!$C:$C,0))</f>
        <v>industry-elec-and-hydrogen.html</v>
      </c>
      <c r="S830" s="207">
        <f>INDEX('Policy Characteristics'!M:M,MATCH(PolicyLevers!$C830,'Policy Characteristics'!$C:$C,0))</f>
        <v>0</v>
      </c>
      <c r="T830" s="186">
        <f>INDEX('Policy Characteristics'!N:N,MATCH(PolicyLevers!$C830,'Policy Characteristics'!$C:$C,0))</f>
        <v>0</v>
      </c>
      <c r="U830" s="183">
        <f>INDEX('Policy Characteristics'!O:O,MATCH(PolicyLevers!$C830,'Policy Characteristics'!$C:$C,0))</f>
        <v>0</v>
      </c>
    </row>
    <row r="831" spans="1:21" x14ac:dyDescent="0.25">
      <c r="A831" s="352" t="str">
        <f>INDEX('Policy Characteristics'!A:A,MATCH(PolicyLevers!$C831,'Policy Characteristics'!$C:$C,0))</f>
        <v>Industry</v>
      </c>
      <c r="B831" s="356" t="str">
        <f>INDEX('Policy Characteristics'!B:B,MATCH(PolicyLevers!$C831,'Policy Characteristics'!$C:$C,0))</f>
        <v>Electrification + Hydrogen</v>
      </c>
      <c r="C831" s="191" t="str">
        <f t="shared" si="38"/>
        <v>Fraction of Industrial Fuel Use Shifted to Other Fuels</v>
      </c>
      <c r="D831" s="193" t="s">
        <v>2089</v>
      </c>
      <c r="E831" s="186" t="s">
        <v>816</v>
      </c>
      <c r="F831" s="183" t="s">
        <v>2140</v>
      </c>
      <c r="G831" s="186" t="s">
        <v>2128</v>
      </c>
      <c r="H831" s="43">
        <v>1384</v>
      </c>
      <c r="I831" s="358" t="s">
        <v>332</v>
      </c>
      <c r="J831" s="191" t="str">
        <f>INDEX('Policy Characteristics'!D:D,MATCH(PolicyLevers!$C831,'Policy Characteristics'!$C:$C,0))</f>
        <v>Electrification + Hydrogen</v>
      </c>
      <c r="K831" s="191" t="str">
        <f>INDEX('Policy Characteristics'!E:E,MATCH(PolicyLevers!$C831,'Policy Characteristics'!$C:$C,0))</f>
        <v>indst fuel type shifting</v>
      </c>
      <c r="L831" s="192">
        <f>INDEX('Policy Characteristics'!F:F,MATCH(PolicyLevers!$C831,'Policy Characteristics'!$C:$C,0))</f>
        <v>0</v>
      </c>
      <c r="M831" s="192">
        <f>INDEX('Policy Characteristics'!G:G,MATCH(PolicyLevers!$C831,'Policy Characteristics'!$C:$C,0))</f>
        <v>1</v>
      </c>
      <c r="N831" s="253">
        <f>INDEX('Policy Characteristics'!H:H,MATCH(PolicyLevers!$C831,'Policy Characteristics'!$C:$C,0))</f>
        <v>0.01</v>
      </c>
      <c r="O831" s="191" t="str">
        <f>INDEX('Policy Characteristics'!I:I,MATCH(PolicyLevers!$C831,'Policy Characteristics'!$C:$C,0))</f>
        <v>% of fuel shifted</v>
      </c>
      <c r="P831" s="186" t="str">
        <f>INDEX('Policy Characteristics'!J:J,MATCH(PolicyLevers!$C831,'Policy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1" s="191" t="str">
        <f>INDEX('Policy Characteristics'!K:K,MATCH(PolicyLevers!$C831,'Policy Characteristics'!$C:$C,0))</f>
        <v>industry-ag-main.html#fuel-switching</v>
      </c>
      <c r="R831" s="191" t="str">
        <f>INDEX('Policy Characteristics'!L:L,MATCH(PolicyLevers!$C831,'Policy Characteristics'!$C:$C,0))</f>
        <v>industry-elec-and-hydrogen.html</v>
      </c>
      <c r="S831" s="207">
        <f>INDEX('Policy Characteristics'!M:M,MATCH(PolicyLevers!$C831,'Policy Characteristics'!$C:$C,0))</f>
        <v>0</v>
      </c>
      <c r="T831" s="186">
        <f>INDEX('Policy Characteristics'!N:N,MATCH(PolicyLevers!$C831,'Policy Characteristics'!$C:$C,0))</f>
        <v>0</v>
      </c>
      <c r="U831" s="183">
        <f>INDEX('Policy Characteristics'!O:O,MATCH(PolicyLevers!$C831,'Policy Characteristics'!$C:$C,0))</f>
        <v>0</v>
      </c>
    </row>
    <row r="832" spans="1:21" x14ac:dyDescent="0.25">
      <c r="A832" s="352" t="str">
        <f>INDEX('Policy Characteristics'!A:A,MATCH(PolicyLevers!$C832,'Policy Characteristics'!$C:$C,0))</f>
        <v>Industry</v>
      </c>
      <c r="B832" s="356" t="str">
        <f>INDEX('Policy Characteristics'!B:B,MATCH(PolicyLevers!$C832,'Policy Characteristics'!$C:$C,0))</f>
        <v>Electrification + Hydrogen</v>
      </c>
      <c r="C832" s="191" t="str">
        <f t="shared" si="38"/>
        <v>Fraction of Industrial Fuel Use Shifted to Other Fuels</v>
      </c>
      <c r="D832" s="193" t="s">
        <v>2089</v>
      </c>
      <c r="E832" s="186" t="s">
        <v>818</v>
      </c>
      <c r="F832" s="183" t="s">
        <v>2140</v>
      </c>
      <c r="G832" s="186" t="s">
        <v>2127</v>
      </c>
      <c r="H832" s="43">
        <v>1385</v>
      </c>
      <c r="I832" s="358" t="s">
        <v>332</v>
      </c>
      <c r="J832" s="191" t="str">
        <f>INDEX('Policy Characteristics'!D:D,MATCH(PolicyLevers!$C832,'Policy Characteristics'!$C:$C,0))</f>
        <v>Electrification + Hydrogen</v>
      </c>
      <c r="K832" s="191" t="str">
        <f>INDEX('Policy Characteristics'!E:E,MATCH(PolicyLevers!$C832,'Policy Characteristics'!$C:$C,0))</f>
        <v>indst fuel type shifting</v>
      </c>
      <c r="L832" s="192">
        <f>INDEX('Policy Characteristics'!F:F,MATCH(PolicyLevers!$C832,'Policy Characteristics'!$C:$C,0))</f>
        <v>0</v>
      </c>
      <c r="M832" s="192">
        <f>INDEX('Policy Characteristics'!G:G,MATCH(PolicyLevers!$C832,'Policy Characteristics'!$C:$C,0))</f>
        <v>1</v>
      </c>
      <c r="N832" s="253">
        <f>INDEX('Policy Characteristics'!H:H,MATCH(PolicyLevers!$C832,'Policy Characteristics'!$C:$C,0))</f>
        <v>0.01</v>
      </c>
      <c r="O832" s="191" t="str">
        <f>INDEX('Policy Characteristics'!I:I,MATCH(PolicyLevers!$C832,'Policy Characteristics'!$C:$C,0))</f>
        <v>% of fuel shifted</v>
      </c>
      <c r="P832" s="186" t="str">
        <f>INDEX('Policy Characteristics'!J:J,MATCH(PolicyLevers!$C832,'Policy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2" s="191" t="str">
        <f>INDEX('Policy Characteristics'!K:K,MATCH(PolicyLevers!$C832,'Policy Characteristics'!$C:$C,0))</f>
        <v>industry-ag-main.html#fuel-switching</v>
      </c>
      <c r="R832" s="191" t="str">
        <f>INDEX('Policy Characteristics'!L:L,MATCH(PolicyLevers!$C832,'Policy Characteristics'!$C:$C,0))</f>
        <v>industry-elec-and-hydrogen.html</v>
      </c>
      <c r="S832" s="207">
        <f>INDEX('Policy Characteristics'!M:M,MATCH(PolicyLevers!$C832,'Policy Characteristics'!$C:$C,0))</f>
        <v>0</v>
      </c>
      <c r="T832" s="186">
        <f>INDEX('Policy Characteristics'!N:N,MATCH(PolicyLevers!$C832,'Policy Characteristics'!$C:$C,0))</f>
        <v>0</v>
      </c>
      <c r="U832" s="183">
        <f>INDEX('Policy Characteristics'!O:O,MATCH(PolicyLevers!$C832,'Policy Characteristics'!$C:$C,0))</f>
        <v>0</v>
      </c>
    </row>
    <row r="833" spans="1:21" x14ac:dyDescent="0.25">
      <c r="A833" s="352" t="str">
        <f>INDEX('Policy Characteristics'!A:A,MATCH(PolicyLevers!$C833,'Policy Characteristics'!$C:$C,0))</f>
        <v>Industry</v>
      </c>
      <c r="B833" s="356" t="str">
        <f>INDEX('Policy Characteristics'!B:B,MATCH(PolicyLevers!$C833,'Policy Characteristics'!$C:$C,0))</f>
        <v>Electrification + Hydrogen</v>
      </c>
      <c r="C833" s="191" t="str">
        <f t="shared" si="38"/>
        <v>Fraction of Industrial Fuel Use Shifted to Other Fuels</v>
      </c>
      <c r="D833" s="193" t="s">
        <v>2089</v>
      </c>
      <c r="E833" s="186" t="s">
        <v>820</v>
      </c>
      <c r="F833" s="183" t="s">
        <v>2140</v>
      </c>
      <c r="G833" s="186" t="s">
        <v>2126</v>
      </c>
      <c r="H833" s="43">
        <v>1386</v>
      </c>
      <c r="I833" s="358" t="s">
        <v>332</v>
      </c>
      <c r="J833" s="191" t="str">
        <f>INDEX('Policy Characteristics'!D:D,MATCH(PolicyLevers!$C833,'Policy Characteristics'!$C:$C,0))</f>
        <v>Electrification + Hydrogen</v>
      </c>
      <c r="K833" s="191" t="str">
        <f>INDEX('Policy Characteristics'!E:E,MATCH(PolicyLevers!$C833,'Policy Characteristics'!$C:$C,0))</f>
        <v>indst fuel type shifting</v>
      </c>
      <c r="L833" s="192">
        <f>INDEX('Policy Characteristics'!F:F,MATCH(PolicyLevers!$C833,'Policy Characteristics'!$C:$C,0))</f>
        <v>0</v>
      </c>
      <c r="M833" s="192">
        <f>INDEX('Policy Characteristics'!G:G,MATCH(PolicyLevers!$C833,'Policy Characteristics'!$C:$C,0))</f>
        <v>1</v>
      </c>
      <c r="N833" s="253">
        <f>INDEX('Policy Characteristics'!H:H,MATCH(PolicyLevers!$C833,'Policy Characteristics'!$C:$C,0))</f>
        <v>0.01</v>
      </c>
      <c r="O833" s="191" t="str">
        <f>INDEX('Policy Characteristics'!I:I,MATCH(PolicyLevers!$C833,'Policy Characteristics'!$C:$C,0))</f>
        <v>% of fuel shifted</v>
      </c>
      <c r="P833" s="186" t="str">
        <f>INDEX('Policy Characteristics'!J:J,MATCH(PolicyLevers!$C833,'Policy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3" s="191" t="str">
        <f>INDEX('Policy Characteristics'!K:K,MATCH(PolicyLevers!$C833,'Policy Characteristics'!$C:$C,0))</f>
        <v>industry-ag-main.html#fuel-switching</v>
      </c>
      <c r="R833" s="191" t="str">
        <f>INDEX('Policy Characteristics'!L:L,MATCH(PolicyLevers!$C833,'Policy Characteristics'!$C:$C,0))</f>
        <v>industry-elec-and-hydrogen.html</v>
      </c>
      <c r="S833" s="207">
        <f>INDEX('Policy Characteristics'!M:M,MATCH(PolicyLevers!$C833,'Policy Characteristics'!$C:$C,0))</f>
        <v>0</v>
      </c>
      <c r="T833" s="186">
        <f>INDEX('Policy Characteristics'!N:N,MATCH(PolicyLevers!$C833,'Policy Characteristics'!$C:$C,0))</f>
        <v>0</v>
      </c>
      <c r="U833" s="183">
        <f>INDEX('Policy Characteristics'!O:O,MATCH(PolicyLevers!$C833,'Policy Characteristics'!$C:$C,0))</f>
        <v>0</v>
      </c>
    </row>
    <row r="834" spans="1:21" x14ac:dyDescent="0.25">
      <c r="A834" s="352" t="str">
        <f>INDEX('Policy Characteristics'!A:A,MATCH(PolicyLevers!$C834,'Policy Characteristics'!$C:$C,0))</f>
        <v>Industry</v>
      </c>
      <c r="B834" s="356" t="str">
        <f>INDEX('Policy Characteristics'!B:B,MATCH(PolicyLevers!$C834,'Policy Characteristics'!$C:$C,0))</f>
        <v>Electrification + Hydrogen</v>
      </c>
      <c r="C834" s="191" t="str">
        <f t="shared" si="38"/>
        <v>Fraction of Industrial Fuel Use Shifted to Other Fuels</v>
      </c>
      <c r="D834" s="193" t="s">
        <v>2089</v>
      </c>
      <c r="E834" s="186" t="s">
        <v>822</v>
      </c>
      <c r="F834" s="183" t="s">
        <v>2140</v>
      </c>
      <c r="G834" s="186" t="s">
        <v>2124</v>
      </c>
      <c r="H834" s="43">
        <v>1387</v>
      </c>
      <c r="I834" s="358" t="s">
        <v>310</v>
      </c>
      <c r="J834" s="191" t="str">
        <f>INDEX('Policy Characteristics'!D:D,MATCH(PolicyLevers!$C834,'Policy Characteristics'!$C:$C,0))</f>
        <v>Electrification + Hydrogen</v>
      </c>
      <c r="K834" s="191" t="str">
        <f>INDEX('Policy Characteristics'!E:E,MATCH(PolicyLevers!$C834,'Policy Characteristics'!$C:$C,0))</f>
        <v>indst fuel type shifting</v>
      </c>
      <c r="L834" s="192">
        <f>INDEX('Policy Characteristics'!F:F,MATCH(PolicyLevers!$C834,'Policy Characteristics'!$C:$C,0))</f>
        <v>0</v>
      </c>
      <c r="M834" s="192">
        <f>INDEX('Policy Characteristics'!G:G,MATCH(PolicyLevers!$C834,'Policy Characteristics'!$C:$C,0))</f>
        <v>1</v>
      </c>
      <c r="N834" s="253">
        <f>INDEX('Policy Characteristics'!H:H,MATCH(PolicyLevers!$C834,'Policy Characteristics'!$C:$C,0))</f>
        <v>0.01</v>
      </c>
      <c r="O834" s="191" t="str">
        <f>INDEX('Policy Characteristics'!I:I,MATCH(PolicyLevers!$C834,'Policy Characteristics'!$C:$C,0))</f>
        <v>% of fuel shifted</v>
      </c>
      <c r="P834" s="191" t="str">
        <f>INDEX('Policy Characteristics'!J:J,MATCH(PolicyLevers!$C834,'Policy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4" s="191" t="str">
        <f>INDEX('Policy Characteristics'!K:K,MATCH(PolicyLevers!$C834,'Policy Characteristics'!$C:$C,0))</f>
        <v>industry-ag-main.html#fuel-switching</v>
      </c>
      <c r="R834" s="191" t="str">
        <f>INDEX('Policy Characteristics'!L:L,MATCH(PolicyLevers!$C834,'Policy Characteristics'!$C:$C,0))</f>
        <v>industry-elec-and-hydrogen.html</v>
      </c>
      <c r="S834" s="207">
        <f>INDEX('Policy Characteristics'!M:M,MATCH(PolicyLevers!$C834,'Policy Characteristics'!$C:$C,0))</f>
        <v>0</v>
      </c>
      <c r="T834" s="186">
        <f>INDEX('Policy Characteristics'!N:N,MATCH(PolicyLevers!$C834,'Policy Characteristics'!$C:$C,0))</f>
        <v>0</v>
      </c>
      <c r="U834" s="183">
        <f>INDEX('Policy Characteristics'!O:O,MATCH(PolicyLevers!$C834,'Policy Characteristics'!$C:$C,0))</f>
        <v>0</v>
      </c>
    </row>
    <row r="835" spans="1:21" x14ac:dyDescent="0.25">
      <c r="A835" s="352" t="str">
        <f>INDEX('Policy Characteristics'!A:A,MATCH(PolicyLevers!$C835,'Policy Characteristics'!$C:$C,0))</f>
        <v>Industry</v>
      </c>
      <c r="B835" s="356" t="str">
        <f>INDEX('Policy Characteristics'!B:B,MATCH(PolicyLevers!$C835,'Policy Characteristics'!$C:$C,0))</f>
        <v>Electrification + Hydrogen</v>
      </c>
      <c r="C835" s="191" t="str">
        <f t="shared" si="38"/>
        <v>Fraction of Industrial Fuel Use Shifted to Other Fuels</v>
      </c>
      <c r="D835" s="193" t="s">
        <v>2087</v>
      </c>
      <c r="E835" s="186" t="s">
        <v>799</v>
      </c>
      <c r="F835" s="183" t="s">
        <v>2139</v>
      </c>
      <c r="G835" s="186" t="s">
        <v>2134</v>
      </c>
      <c r="H835" s="43">
        <v>1388</v>
      </c>
      <c r="I835" s="358" t="s">
        <v>310</v>
      </c>
      <c r="J835" s="191" t="str">
        <f>INDEX('Policy Characteristics'!D:D,MATCH(PolicyLevers!$C835,'Policy Characteristics'!$C:$C,0))</f>
        <v>Electrification + Hydrogen</v>
      </c>
      <c r="K835" s="191" t="str">
        <f>INDEX('Policy Characteristics'!E:E,MATCH(PolicyLevers!$C835,'Policy Characteristics'!$C:$C,0))</f>
        <v>indst fuel type shifting</v>
      </c>
      <c r="L835" s="192">
        <f>INDEX('Policy Characteristics'!F:F,MATCH(PolicyLevers!$C835,'Policy Characteristics'!$C:$C,0))</f>
        <v>0</v>
      </c>
      <c r="M835" s="192">
        <f>INDEX('Policy Characteristics'!G:G,MATCH(PolicyLevers!$C835,'Policy Characteristics'!$C:$C,0))</f>
        <v>1</v>
      </c>
      <c r="N835" s="253">
        <f>INDEX('Policy Characteristics'!H:H,MATCH(PolicyLevers!$C835,'Policy Characteristics'!$C:$C,0))</f>
        <v>0.01</v>
      </c>
      <c r="O835" s="191" t="str">
        <f>INDEX('Policy Characteristics'!I:I,MATCH(PolicyLevers!$C835,'Policy Characteristics'!$C:$C,0))</f>
        <v>% of fuel shifted</v>
      </c>
      <c r="P835" s="191" t="str">
        <f>INDEX('Policy Characteristics'!J:J,MATCH(PolicyLevers!$C835,'Policy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5" s="191" t="str">
        <f>INDEX('Policy Characteristics'!K:K,MATCH(PolicyLevers!$C835,'Policy Characteristics'!$C:$C,0))</f>
        <v>industry-ag-main.html#fuel-switching</v>
      </c>
      <c r="R835" s="191" t="str">
        <f>INDEX('Policy Characteristics'!L:L,MATCH(PolicyLevers!$C835,'Policy Characteristics'!$C:$C,0))</f>
        <v>industry-elec-and-hydrogen.html</v>
      </c>
      <c r="S835" s="207">
        <f>INDEX('Policy Characteristics'!M:M,MATCH(PolicyLevers!$C835,'Policy Characteristics'!$C:$C,0))</f>
        <v>0</v>
      </c>
      <c r="T835" s="186">
        <f>INDEX('Policy Characteristics'!N:N,MATCH(PolicyLevers!$C835,'Policy Characteristics'!$C:$C,0))</f>
        <v>0</v>
      </c>
      <c r="U835" s="183">
        <f>INDEX('Policy Characteristics'!O:O,MATCH(PolicyLevers!$C835,'Policy Characteristics'!$C:$C,0))</f>
        <v>0</v>
      </c>
    </row>
    <row r="836" spans="1:21" x14ac:dyDescent="0.25">
      <c r="A836" s="352" t="str">
        <f>INDEX('Policy Characteristics'!A:A,MATCH(PolicyLevers!$C836,'Policy Characteristics'!$C:$C,0))</f>
        <v>Industry</v>
      </c>
      <c r="B836" s="356" t="str">
        <f>INDEX('Policy Characteristics'!B:B,MATCH(PolicyLevers!$C836,'Policy Characteristics'!$C:$C,0))</f>
        <v>Electrification + Hydrogen</v>
      </c>
      <c r="C836" s="191" t="str">
        <f t="shared" si="38"/>
        <v>Fraction of Industrial Fuel Use Shifted to Other Fuels</v>
      </c>
      <c r="D836" s="193" t="s">
        <v>2087</v>
      </c>
      <c r="E836" s="186" t="s">
        <v>806</v>
      </c>
      <c r="F836" s="183" t="s">
        <v>2139</v>
      </c>
      <c r="G836" s="186" t="s">
        <v>2133</v>
      </c>
      <c r="H836" s="43">
        <v>1389</v>
      </c>
      <c r="I836" s="358" t="s">
        <v>332</v>
      </c>
      <c r="J836" s="191" t="str">
        <f>INDEX('Policy Characteristics'!D:D,MATCH(PolicyLevers!$C836,'Policy Characteristics'!$C:$C,0))</f>
        <v>Electrification + Hydrogen</v>
      </c>
      <c r="K836" s="191" t="str">
        <f>INDEX('Policy Characteristics'!E:E,MATCH(PolicyLevers!$C836,'Policy Characteristics'!$C:$C,0))</f>
        <v>indst fuel type shifting</v>
      </c>
      <c r="L836" s="192">
        <f>INDEX('Policy Characteristics'!F:F,MATCH(PolicyLevers!$C836,'Policy Characteristics'!$C:$C,0))</f>
        <v>0</v>
      </c>
      <c r="M836" s="192">
        <f>INDEX('Policy Characteristics'!G:G,MATCH(PolicyLevers!$C836,'Policy Characteristics'!$C:$C,0))</f>
        <v>1</v>
      </c>
      <c r="N836" s="253">
        <f>INDEX('Policy Characteristics'!H:H,MATCH(PolicyLevers!$C836,'Policy Characteristics'!$C:$C,0))</f>
        <v>0.01</v>
      </c>
      <c r="O836" s="191" t="str">
        <f>INDEX('Policy Characteristics'!I:I,MATCH(PolicyLevers!$C836,'Policy Characteristics'!$C:$C,0))</f>
        <v>% of fuel shifted</v>
      </c>
      <c r="P836" s="186" t="str">
        <f>INDEX('Policy Characteristics'!J:J,MATCH(PolicyLevers!$C836,'Policy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6" s="191" t="str">
        <f>INDEX('Policy Characteristics'!K:K,MATCH(PolicyLevers!$C836,'Policy Characteristics'!$C:$C,0))</f>
        <v>industry-ag-main.html#fuel-switching</v>
      </c>
      <c r="R836" s="191" t="str">
        <f>INDEX('Policy Characteristics'!L:L,MATCH(PolicyLevers!$C836,'Policy Characteristics'!$C:$C,0))</f>
        <v>industry-elec-and-hydrogen.html</v>
      </c>
      <c r="S836" s="207">
        <f>INDEX('Policy Characteristics'!M:M,MATCH(PolicyLevers!$C836,'Policy Characteristics'!$C:$C,0))</f>
        <v>0</v>
      </c>
      <c r="T836" s="186">
        <f>INDEX('Policy Characteristics'!N:N,MATCH(PolicyLevers!$C836,'Policy Characteristics'!$C:$C,0))</f>
        <v>0</v>
      </c>
      <c r="U836" s="183">
        <f>INDEX('Policy Characteristics'!O:O,MATCH(PolicyLevers!$C836,'Policy Characteristics'!$C:$C,0))</f>
        <v>0</v>
      </c>
    </row>
    <row r="837" spans="1:21" x14ac:dyDescent="0.25">
      <c r="A837" s="352" t="str">
        <f>INDEX('Policy Characteristics'!A:A,MATCH(PolicyLevers!$C837,'Policy Characteristics'!$C:$C,0))</f>
        <v>Industry</v>
      </c>
      <c r="B837" s="356" t="str">
        <f>INDEX('Policy Characteristics'!B:B,MATCH(PolicyLevers!$C837,'Policy Characteristics'!$C:$C,0))</f>
        <v>Electrification + Hydrogen</v>
      </c>
      <c r="C837" s="191" t="str">
        <f t="shared" si="38"/>
        <v>Fraction of Industrial Fuel Use Shifted to Other Fuels</v>
      </c>
      <c r="D837" s="193" t="s">
        <v>2087</v>
      </c>
      <c r="E837" s="186" t="s">
        <v>808</v>
      </c>
      <c r="F837" s="183" t="s">
        <v>2139</v>
      </c>
      <c r="G837" s="186" t="s">
        <v>2132</v>
      </c>
      <c r="H837" s="43">
        <v>1390</v>
      </c>
      <c r="I837" s="358" t="s">
        <v>332</v>
      </c>
      <c r="J837" s="191" t="str">
        <f>INDEX('Policy Characteristics'!D:D,MATCH(PolicyLevers!$C837,'Policy Characteristics'!$C:$C,0))</f>
        <v>Electrification + Hydrogen</v>
      </c>
      <c r="K837" s="191" t="str">
        <f>INDEX('Policy Characteristics'!E:E,MATCH(PolicyLevers!$C837,'Policy Characteristics'!$C:$C,0))</f>
        <v>indst fuel type shifting</v>
      </c>
      <c r="L837" s="192">
        <f>INDEX('Policy Characteristics'!F:F,MATCH(PolicyLevers!$C837,'Policy Characteristics'!$C:$C,0))</f>
        <v>0</v>
      </c>
      <c r="M837" s="192">
        <f>INDEX('Policy Characteristics'!G:G,MATCH(PolicyLevers!$C837,'Policy Characteristics'!$C:$C,0))</f>
        <v>1</v>
      </c>
      <c r="N837" s="253">
        <f>INDEX('Policy Characteristics'!H:H,MATCH(PolicyLevers!$C837,'Policy Characteristics'!$C:$C,0))</f>
        <v>0.01</v>
      </c>
      <c r="O837" s="191" t="str">
        <f>INDEX('Policy Characteristics'!I:I,MATCH(PolicyLevers!$C837,'Policy Characteristics'!$C:$C,0))</f>
        <v>% of fuel shifted</v>
      </c>
      <c r="P837" s="186" t="str">
        <f>INDEX('Policy Characteristics'!J:J,MATCH(PolicyLevers!$C837,'Policy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7" s="191" t="str">
        <f>INDEX('Policy Characteristics'!K:K,MATCH(PolicyLevers!$C837,'Policy Characteristics'!$C:$C,0))</f>
        <v>industry-ag-main.html#fuel-switching</v>
      </c>
      <c r="R837" s="191" t="str">
        <f>INDEX('Policy Characteristics'!L:L,MATCH(PolicyLevers!$C837,'Policy Characteristics'!$C:$C,0))</f>
        <v>industry-elec-and-hydrogen.html</v>
      </c>
      <c r="S837" s="207">
        <f>INDEX('Policy Characteristics'!M:M,MATCH(PolicyLevers!$C837,'Policy Characteristics'!$C:$C,0))</f>
        <v>0</v>
      </c>
      <c r="T837" s="186">
        <f>INDEX('Policy Characteristics'!N:N,MATCH(PolicyLevers!$C837,'Policy Characteristics'!$C:$C,0))</f>
        <v>0</v>
      </c>
      <c r="U837" s="183">
        <f>INDEX('Policy Characteristics'!O:O,MATCH(PolicyLevers!$C837,'Policy Characteristics'!$C:$C,0))</f>
        <v>0</v>
      </c>
    </row>
    <row r="838" spans="1:21" x14ac:dyDescent="0.25">
      <c r="A838" s="352" t="str">
        <f>INDEX('Policy Characteristics'!A:A,MATCH(PolicyLevers!$C838,'Policy Characteristics'!$C:$C,0))</f>
        <v>Industry</v>
      </c>
      <c r="B838" s="356" t="str">
        <f>INDEX('Policy Characteristics'!B:B,MATCH(PolicyLevers!$C838,'Policy Characteristics'!$C:$C,0))</f>
        <v>Electrification + Hydrogen</v>
      </c>
      <c r="C838" s="191" t="str">
        <f t="shared" si="38"/>
        <v>Fraction of Industrial Fuel Use Shifted to Other Fuels</v>
      </c>
      <c r="D838" s="193" t="s">
        <v>2087</v>
      </c>
      <c r="E838" s="186" t="s">
        <v>810</v>
      </c>
      <c r="F838" s="183" t="s">
        <v>2139</v>
      </c>
      <c r="G838" s="186" t="s">
        <v>2131</v>
      </c>
      <c r="H838" s="43">
        <v>1391</v>
      </c>
      <c r="I838" s="358" t="s">
        <v>332</v>
      </c>
      <c r="J838" s="191" t="str">
        <f>INDEX('Policy Characteristics'!D:D,MATCH(PolicyLevers!$C838,'Policy Characteristics'!$C:$C,0))</f>
        <v>Electrification + Hydrogen</v>
      </c>
      <c r="K838" s="191" t="str">
        <f>INDEX('Policy Characteristics'!E:E,MATCH(PolicyLevers!$C838,'Policy Characteristics'!$C:$C,0))</f>
        <v>indst fuel type shifting</v>
      </c>
      <c r="L838" s="192">
        <f>INDEX('Policy Characteristics'!F:F,MATCH(PolicyLevers!$C838,'Policy Characteristics'!$C:$C,0))</f>
        <v>0</v>
      </c>
      <c r="M838" s="192">
        <f>INDEX('Policy Characteristics'!G:G,MATCH(PolicyLevers!$C838,'Policy Characteristics'!$C:$C,0))</f>
        <v>1</v>
      </c>
      <c r="N838" s="253">
        <f>INDEX('Policy Characteristics'!H:H,MATCH(PolicyLevers!$C838,'Policy Characteristics'!$C:$C,0))</f>
        <v>0.01</v>
      </c>
      <c r="O838" s="191" t="str">
        <f>INDEX('Policy Characteristics'!I:I,MATCH(PolicyLevers!$C838,'Policy Characteristics'!$C:$C,0))</f>
        <v>% of fuel shifted</v>
      </c>
      <c r="P838" s="186" t="str">
        <f>INDEX('Policy Characteristics'!J:J,MATCH(PolicyLevers!$C838,'Policy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8" s="191" t="str">
        <f>INDEX('Policy Characteristics'!K:K,MATCH(PolicyLevers!$C838,'Policy Characteristics'!$C:$C,0))</f>
        <v>industry-ag-main.html#fuel-switching</v>
      </c>
      <c r="R838" s="191" t="str">
        <f>INDEX('Policy Characteristics'!L:L,MATCH(PolicyLevers!$C838,'Policy Characteristics'!$C:$C,0))</f>
        <v>industry-elec-and-hydrogen.html</v>
      </c>
      <c r="S838" s="207">
        <f>INDEX('Policy Characteristics'!M:M,MATCH(PolicyLevers!$C838,'Policy Characteristics'!$C:$C,0))</f>
        <v>0</v>
      </c>
      <c r="T838" s="186">
        <f>INDEX('Policy Characteristics'!N:N,MATCH(PolicyLevers!$C838,'Policy Characteristics'!$C:$C,0))</f>
        <v>0</v>
      </c>
      <c r="U838" s="183">
        <f>INDEX('Policy Characteristics'!O:O,MATCH(PolicyLevers!$C838,'Policy Characteristics'!$C:$C,0))</f>
        <v>0</v>
      </c>
    </row>
    <row r="839" spans="1:21" x14ac:dyDescent="0.25">
      <c r="A839" s="352" t="str">
        <f>INDEX('Policy Characteristics'!A:A,MATCH(PolicyLevers!$C839,'Policy Characteristics'!$C:$C,0))</f>
        <v>Industry</v>
      </c>
      <c r="B839" s="356" t="str">
        <f>INDEX('Policy Characteristics'!B:B,MATCH(PolicyLevers!$C839,'Policy Characteristics'!$C:$C,0))</f>
        <v>Electrification + Hydrogen</v>
      </c>
      <c r="C839" s="191" t="str">
        <f t="shared" si="38"/>
        <v>Fraction of Industrial Fuel Use Shifted to Other Fuels</v>
      </c>
      <c r="D839" s="193" t="s">
        <v>2087</v>
      </c>
      <c r="E839" s="186" t="s">
        <v>812</v>
      </c>
      <c r="F839" s="183" t="s">
        <v>2139</v>
      </c>
      <c r="G839" s="186" t="s">
        <v>2130</v>
      </c>
      <c r="H839" s="43">
        <v>1392</v>
      </c>
      <c r="I839" s="358" t="s">
        <v>332</v>
      </c>
      <c r="J839" s="191" t="str">
        <f>INDEX('Policy Characteristics'!D:D,MATCH(PolicyLevers!$C839,'Policy Characteristics'!$C:$C,0))</f>
        <v>Electrification + Hydrogen</v>
      </c>
      <c r="K839" s="191" t="str">
        <f>INDEX('Policy Characteristics'!E:E,MATCH(PolicyLevers!$C839,'Policy Characteristics'!$C:$C,0))</f>
        <v>indst fuel type shifting</v>
      </c>
      <c r="L839" s="192">
        <f>INDEX('Policy Characteristics'!F:F,MATCH(PolicyLevers!$C839,'Policy Characteristics'!$C:$C,0))</f>
        <v>0</v>
      </c>
      <c r="M839" s="192">
        <f>INDEX('Policy Characteristics'!G:G,MATCH(PolicyLevers!$C839,'Policy Characteristics'!$C:$C,0))</f>
        <v>1</v>
      </c>
      <c r="N839" s="253">
        <f>INDEX('Policy Characteristics'!H:H,MATCH(PolicyLevers!$C839,'Policy Characteristics'!$C:$C,0))</f>
        <v>0.01</v>
      </c>
      <c r="O839" s="191" t="str">
        <f>INDEX('Policy Characteristics'!I:I,MATCH(PolicyLevers!$C839,'Policy Characteristics'!$C:$C,0))</f>
        <v>% of fuel shifted</v>
      </c>
      <c r="P839" s="186" t="str">
        <f>INDEX('Policy Characteristics'!J:J,MATCH(PolicyLevers!$C839,'Policy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9" s="191" t="str">
        <f>INDEX('Policy Characteristics'!K:K,MATCH(PolicyLevers!$C839,'Policy Characteristics'!$C:$C,0))</f>
        <v>industry-ag-main.html#fuel-switching</v>
      </c>
      <c r="R839" s="191" t="str">
        <f>INDEX('Policy Characteristics'!L:L,MATCH(PolicyLevers!$C839,'Policy Characteristics'!$C:$C,0))</f>
        <v>industry-elec-and-hydrogen.html</v>
      </c>
      <c r="S839" s="207">
        <f>INDEX('Policy Characteristics'!M:M,MATCH(PolicyLevers!$C839,'Policy Characteristics'!$C:$C,0))</f>
        <v>0</v>
      </c>
      <c r="T839" s="186">
        <f>INDEX('Policy Characteristics'!N:N,MATCH(PolicyLevers!$C839,'Policy Characteristics'!$C:$C,0))</f>
        <v>0</v>
      </c>
      <c r="U839" s="183">
        <f>INDEX('Policy Characteristics'!O:O,MATCH(PolicyLevers!$C839,'Policy Characteristics'!$C:$C,0))</f>
        <v>0</v>
      </c>
    </row>
    <row r="840" spans="1:21" x14ac:dyDescent="0.25">
      <c r="A840" s="352" t="str">
        <f>INDEX('Policy Characteristics'!A:A,MATCH(PolicyLevers!$C840,'Policy Characteristics'!$C:$C,0))</f>
        <v>Industry</v>
      </c>
      <c r="B840" s="356" t="str">
        <f>INDEX('Policy Characteristics'!B:B,MATCH(PolicyLevers!$C840,'Policy Characteristics'!$C:$C,0))</f>
        <v>Electrification + Hydrogen</v>
      </c>
      <c r="C840" s="191" t="str">
        <f t="shared" si="38"/>
        <v>Fraction of Industrial Fuel Use Shifted to Other Fuels</v>
      </c>
      <c r="D840" s="193" t="s">
        <v>2087</v>
      </c>
      <c r="E840" s="186" t="s">
        <v>814</v>
      </c>
      <c r="F840" s="183" t="s">
        <v>2139</v>
      </c>
      <c r="G840" s="186" t="s">
        <v>2129</v>
      </c>
      <c r="H840" s="43">
        <v>1393</v>
      </c>
      <c r="I840" s="358" t="s">
        <v>332</v>
      </c>
      <c r="J840" s="191" t="str">
        <f>INDEX('Policy Characteristics'!D:D,MATCH(PolicyLevers!$C840,'Policy Characteristics'!$C:$C,0))</f>
        <v>Electrification + Hydrogen</v>
      </c>
      <c r="K840" s="191" t="str">
        <f>INDEX('Policy Characteristics'!E:E,MATCH(PolicyLevers!$C840,'Policy Characteristics'!$C:$C,0))</f>
        <v>indst fuel type shifting</v>
      </c>
      <c r="L840" s="192">
        <f>INDEX('Policy Characteristics'!F:F,MATCH(PolicyLevers!$C840,'Policy Characteristics'!$C:$C,0))</f>
        <v>0</v>
      </c>
      <c r="M840" s="192">
        <f>INDEX('Policy Characteristics'!G:G,MATCH(PolicyLevers!$C840,'Policy Characteristics'!$C:$C,0))</f>
        <v>1</v>
      </c>
      <c r="N840" s="253">
        <f>INDEX('Policy Characteristics'!H:H,MATCH(PolicyLevers!$C840,'Policy Characteristics'!$C:$C,0))</f>
        <v>0.01</v>
      </c>
      <c r="O840" s="191" t="str">
        <f>INDEX('Policy Characteristics'!I:I,MATCH(PolicyLevers!$C840,'Policy Characteristics'!$C:$C,0))</f>
        <v>% of fuel shifted</v>
      </c>
      <c r="P840" s="186" t="str">
        <f>INDEX('Policy Characteristics'!J:J,MATCH(PolicyLevers!$C840,'Policy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0" s="191" t="str">
        <f>INDEX('Policy Characteristics'!K:K,MATCH(PolicyLevers!$C840,'Policy Characteristics'!$C:$C,0))</f>
        <v>industry-ag-main.html#fuel-switching</v>
      </c>
      <c r="R840" s="191" t="str">
        <f>INDEX('Policy Characteristics'!L:L,MATCH(PolicyLevers!$C840,'Policy Characteristics'!$C:$C,0))</f>
        <v>industry-elec-and-hydrogen.html</v>
      </c>
      <c r="S840" s="207">
        <f>INDEX('Policy Characteristics'!M:M,MATCH(PolicyLevers!$C840,'Policy Characteristics'!$C:$C,0))</f>
        <v>0</v>
      </c>
      <c r="T840" s="186">
        <f>INDEX('Policy Characteristics'!N:N,MATCH(PolicyLevers!$C840,'Policy Characteristics'!$C:$C,0))</f>
        <v>0</v>
      </c>
      <c r="U840" s="183">
        <f>INDEX('Policy Characteristics'!O:O,MATCH(PolicyLevers!$C840,'Policy Characteristics'!$C:$C,0))</f>
        <v>0</v>
      </c>
    </row>
    <row r="841" spans="1:21" x14ac:dyDescent="0.25">
      <c r="A841" s="352" t="str">
        <f>INDEX('Policy Characteristics'!A:A,MATCH(PolicyLevers!$C841,'Policy Characteristics'!$C:$C,0))</f>
        <v>Industry</v>
      </c>
      <c r="B841" s="356" t="str">
        <f>INDEX('Policy Characteristics'!B:B,MATCH(PolicyLevers!$C841,'Policy Characteristics'!$C:$C,0))</f>
        <v>Electrification + Hydrogen</v>
      </c>
      <c r="C841" s="191" t="str">
        <f t="shared" si="38"/>
        <v>Fraction of Industrial Fuel Use Shifted to Other Fuels</v>
      </c>
      <c r="D841" s="193" t="s">
        <v>2087</v>
      </c>
      <c r="E841" s="186" t="s">
        <v>816</v>
      </c>
      <c r="F841" s="183" t="s">
        <v>2139</v>
      </c>
      <c r="G841" s="186" t="s">
        <v>2128</v>
      </c>
      <c r="H841" s="43">
        <v>1394</v>
      </c>
      <c r="I841" s="358" t="s">
        <v>332</v>
      </c>
      <c r="J841" s="191" t="str">
        <f>INDEX('Policy Characteristics'!D:D,MATCH(PolicyLevers!$C841,'Policy Characteristics'!$C:$C,0))</f>
        <v>Electrification + Hydrogen</v>
      </c>
      <c r="K841" s="191" t="str">
        <f>INDEX('Policy Characteristics'!E:E,MATCH(PolicyLevers!$C841,'Policy Characteristics'!$C:$C,0))</f>
        <v>indst fuel type shifting</v>
      </c>
      <c r="L841" s="192">
        <f>INDEX('Policy Characteristics'!F:F,MATCH(PolicyLevers!$C841,'Policy Characteristics'!$C:$C,0))</f>
        <v>0</v>
      </c>
      <c r="M841" s="192">
        <f>INDEX('Policy Characteristics'!G:G,MATCH(PolicyLevers!$C841,'Policy Characteristics'!$C:$C,0))</f>
        <v>1</v>
      </c>
      <c r="N841" s="253">
        <f>INDEX('Policy Characteristics'!H:H,MATCH(PolicyLevers!$C841,'Policy Characteristics'!$C:$C,0))</f>
        <v>0.01</v>
      </c>
      <c r="O841" s="191" t="str">
        <f>INDEX('Policy Characteristics'!I:I,MATCH(PolicyLevers!$C841,'Policy Characteristics'!$C:$C,0))</f>
        <v>% of fuel shifted</v>
      </c>
      <c r="P841" s="186" t="str">
        <f>INDEX('Policy Characteristics'!J:J,MATCH(PolicyLevers!$C841,'Policy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1" s="191" t="str">
        <f>INDEX('Policy Characteristics'!K:K,MATCH(PolicyLevers!$C841,'Policy Characteristics'!$C:$C,0))</f>
        <v>industry-ag-main.html#fuel-switching</v>
      </c>
      <c r="R841" s="191" t="str">
        <f>INDEX('Policy Characteristics'!L:L,MATCH(PolicyLevers!$C841,'Policy Characteristics'!$C:$C,0))</f>
        <v>industry-elec-and-hydrogen.html</v>
      </c>
      <c r="S841" s="207">
        <f>INDEX('Policy Characteristics'!M:M,MATCH(PolicyLevers!$C841,'Policy Characteristics'!$C:$C,0))</f>
        <v>0</v>
      </c>
      <c r="T841" s="186">
        <f>INDEX('Policy Characteristics'!N:N,MATCH(PolicyLevers!$C841,'Policy Characteristics'!$C:$C,0))</f>
        <v>0</v>
      </c>
      <c r="U841" s="183">
        <f>INDEX('Policy Characteristics'!O:O,MATCH(PolicyLevers!$C841,'Policy Characteristics'!$C:$C,0))</f>
        <v>0</v>
      </c>
    </row>
    <row r="842" spans="1:21" x14ac:dyDescent="0.25">
      <c r="A842" s="352" t="str">
        <f>INDEX('Policy Characteristics'!A:A,MATCH(PolicyLevers!$C842,'Policy Characteristics'!$C:$C,0))</f>
        <v>Industry</v>
      </c>
      <c r="B842" s="356" t="str">
        <f>INDEX('Policy Characteristics'!B:B,MATCH(PolicyLevers!$C842,'Policy Characteristics'!$C:$C,0))</f>
        <v>Electrification + Hydrogen</v>
      </c>
      <c r="C842" s="191" t="str">
        <f t="shared" si="38"/>
        <v>Fraction of Industrial Fuel Use Shifted to Other Fuels</v>
      </c>
      <c r="D842" s="193" t="s">
        <v>2087</v>
      </c>
      <c r="E842" s="186" t="s">
        <v>818</v>
      </c>
      <c r="F842" s="183" t="s">
        <v>2139</v>
      </c>
      <c r="G842" s="186" t="s">
        <v>2127</v>
      </c>
      <c r="H842" s="43">
        <v>1395</v>
      </c>
      <c r="I842" s="358" t="s">
        <v>332</v>
      </c>
      <c r="J842" s="191" t="str">
        <f>INDEX('Policy Characteristics'!D:D,MATCH(PolicyLevers!$C842,'Policy Characteristics'!$C:$C,0))</f>
        <v>Electrification + Hydrogen</v>
      </c>
      <c r="K842" s="191" t="str">
        <f>INDEX('Policy Characteristics'!E:E,MATCH(PolicyLevers!$C842,'Policy Characteristics'!$C:$C,0))</f>
        <v>indst fuel type shifting</v>
      </c>
      <c r="L842" s="192">
        <f>INDEX('Policy Characteristics'!F:F,MATCH(PolicyLevers!$C842,'Policy Characteristics'!$C:$C,0))</f>
        <v>0</v>
      </c>
      <c r="M842" s="192">
        <f>INDEX('Policy Characteristics'!G:G,MATCH(PolicyLevers!$C842,'Policy Characteristics'!$C:$C,0))</f>
        <v>1</v>
      </c>
      <c r="N842" s="253">
        <f>INDEX('Policy Characteristics'!H:H,MATCH(PolicyLevers!$C842,'Policy Characteristics'!$C:$C,0))</f>
        <v>0.01</v>
      </c>
      <c r="O842" s="191" t="str">
        <f>INDEX('Policy Characteristics'!I:I,MATCH(PolicyLevers!$C842,'Policy Characteristics'!$C:$C,0))</f>
        <v>% of fuel shifted</v>
      </c>
      <c r="P842" s="186" t="str">
        <f>INDEX('Policy Characteristics'!J:J,MATCH(PolicyLevers!$C842,'Policy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2" s="191" t="str">
        <f>INDEX('Policy Characteristics'!K:K,MATCH(PolicyLevers!$C842,'Policy Characteristics'!$C:$C,0))</f>
        <v>industry-ag-main.html#fuel-switching</v>
      </c>
      <c r="R842" s="191" t="str">
        <f>INDEX('Policy Characteristics'!L:L,MATCH(PolicyLevers!$C842,'Policy Characteristics'!$C:$C,0))</f>
        <v>industry-elec-and-hydrogen.html</v>
      </c>
      <c r="S842" s="207">
        <f>INDEX('Policy Characteristics'!M:M,MATCH(PolicyLevers!$C842,'Policy Characteristics'!$C:$C,0))</f>
        <v>0</v>
      </c>
      <c r="T842" s="186">
        <f>INDEX('Policy Characteristics'!N:N,MATCH(PolicyLevers!$C842,'Policy Characteristics'!$C:$C,0))</f>
        <v>0</v>
      </c>
      <c r="U842" s="183">
        <f>INDEX('Policy Characteristics'!O:O,MATCH(PolicyLevers!$C842,'Policy Characteristics'!$C:$C,0))</f>
        <v>0</v>
      </c>
    </row>
    <row r="843" spans="1:21" x14ac:dyDescent="0.25">
      <c r="A843" s="352" t="str">
        <f>INDEX('Policy Characteristics'!A:A,MATCH(PolicyLevers!$C843,'Policy Characteristics'!$C:$C,0))</f>
        <v>Industry</v>
      </c>
      <c r="B843" s="356" t="str">
        <f>INDEX('Policy Characteristics'!B:B,MATCH(PolicyLevers!$C843,'Policy Characteristics'!$C:$C,0))</f>
        <v>Electrification + Hydrogen</v>
      </c>
      <c r="C843" s="191" t="str">
        <f t="shared" si="38"/>
        <v>Fraction of Industrial Fuel Use Shifted to Other Fuels</v>
      </c>
      <c r="D843" s="193" t="s">
        <v>2087</v>
      </c>
      <c r="E843" s="186" t="s">
        <v>820</v>
      </c>
      <c r="F843" s="183" t="s">
        <v>2139</v>
      </c>
      <c r="G843" s="186" t="s">
        <v>2126</v>
      </c>
      <c r="H843" s="43">
        <v>1396</v>
      </c>
      <c r="I843" s="358" t="s">
        <v>332</v>
      </c>
      <c r="J843" s="191" t="str">
        <f>INDEX('Policy Characteristics'!D:D,MATCH(PolicyLevers!$C843,'Policy Characteristics'!$C:$C,0))</f>
        <v>Electrification + Hydrogen</v>
      </c>
      <c r="K843" s="191" t="str">
        <f>INDEX('Policy Characteristics'!E:E,MATCH(PolicyLevers!$C843,'Policy Characteristics'!$C:$C,0))</f>
        <v>indst fuel type shifting</v>
      </c>
      <c r="L843" s="192">
        <f>INDEX('Policy Characteristics'!F:F,MATCH(PolicyLevers!$C843,'Policy Characteristics'!$C:$C,0))</f>
        <v>0</v>
      </c>
      <c r="M843" s="192">
        <f>INDEX('Policy Characteristics'!G:G,MATCH(PolicyLevers!$C843,'Policy Characteristics'!$C:$C,0))</f>
        <v>1</v>
      </c>
      <c r="N843" s="253">
        <f>INDEX('Policy Characteristics'!H:H,MATCH(PolicyLevers!$C843,'Policy Characteristics'!$C:$C,0))</f>
        <v>0.01</v>
      </c>
      <c r="O843" s="191" t="str">
        <f>INDEX('Policy Characteristics'!I:I,MATCH(PolicyLevers!$C843,'Policy Characteristics'!$C:$C,0))</f>
        <v>% of fuel shifted</v>
      </c>
      <c r="P843" s="186" t="str">
        <f>INDEX('Policy Characteristics'!J:J,MATCH(PolicyLevers!$C843,'Policy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3" s="191" t="str">
        <f>INDEX('Policy Characteristics'!K:K,MATCH(PolicyLevers!$C843,'Policy Characteristics'!$C:$C,0))</f>
        <v>industry-ag-main.html#fuel-switching</v>
      </c>
      <c r="R843" s="191" t="str">
        <f>INDEX('Policy Characteristics'!L:L,MATCH(PolicyLevers!$C843,'Policy Characteristics'!$C:$C,0))</f>
        <v>industry-elec-and-hydrogen.html</v>
      </c>
      <c r="S843" s="207">
        <f>INDEX('Policy Characteristics'!M:M,MATCH(PolicyLevers!$C843,'Policy Characteristics'!$C:$C,0))</f>
        <v>0</v>
      </c>
      <c r="T843" s="186">
        <f>INDEX('Policy Characteristics'!N:N,MATCH(PolicyLevers!$C843,'Policy Characteristics'!$C:$C,0))</f>
        <v>0</v>
      </c>
      <c r="U843" s="183">
        <f>INDEX('Policy Characteristics'!O:O,MATCH(PolicyLevers!$C843,'Policy Characteristics'!$C:$C,0))</f>
        <v>0</v>
      </c>
    </row>
    <row r="844" spans="1:21" x14ac:dyDescent="0.25">
      <c r="A844" s="352" t="str">
        <f>INDEX('Policy Characteristics'!A:A,MATCH(PolicyLevers!$C844,'Policy Characteristics'!$C:$C,0))</f>
        <v>Industry</v>
      </c>
      <c r="B844" s="356" t="str">
        <f>INDEX('Policy Characteristics'!B:B,MATCH(PolicyLevers!$C844,'Policy Characteristics'!$C:$C,0))</f>
        <v>Electrification + Hydrogen</v>
      </c>
      <c r="C844" s="191" t="str">
        <f t="shared" si="38"/>
        <v>Fraction of Industrial Fuel Use Shifted to Other Fuels</v>
      </c>
      <c r="D844" s="193" t="s">
        <v>2087</v>
      </c>
      <c r="E844" s="186" t="s">
        <v>822</v>
      </c>
      <c r="F844" s="183" t="s">
        <v>2139</v>
      </c>
      <c r="G844" s="186" t="s">
        <v>2124</v>
      </c>
      <c r="H844" s="43">
        <v>1397</v>
      </c>
      <c r="I844" s="358" t="s">
        <v>310</v>
      </c>
      <c r="J844" s="191" t="str">
        <f>INDEX('Policy Characteristics'!D:D,MATCH(PolicyLevers!$C844,'Policy Characteristics'!$C:$C,0))</f>
        <v>Electrification + Hydrogen</v>
      </c>
      <c r="K844" s="191" t="str">
        <f>INDEX('Policy Characteristics'!E:E,MATCH(PolicyLevers!$C844,'Policy Characteristics'!$C:$C,0))</f>
        <v>indst fuel type shifting</v>
      </c>
      <c r="L844" s="192">
        <f>INDEX('Policy Characteristics'!F:F,MATCH(PolicyLevers!$C844,'Policy Characteristics'!$C:$C,0))</f>
        <v>0</v>
      </c>
      <c r="M844" s="192">
        <f>INDEX('Policy Characteristics'!G:G,MATCH(PolicyLevers!$C844,'Policy Characteristics'!$C:$C,0))</f>
        <v>1</v>
      </c>
      <c r="N844" s="253">
        <f>INDEX('Policy Characteristics'!H:H,MATCH(PolicyLevers!$C844,'Policy Characteristics'!$C:$C,0))</f>
        <v>0.01</v>
      </c>
      <c r="O844" s="191" t="str">
        <f>INDEX('Policy Characteristics'!I:I,MATCH(PolicyLevers!$C844,'Policy Characteristics'!$C:$C,0))</f>
        <v>% of fuel shifted</v>
      </c>
      <c r="P844" s="191" t="str">
        <f>INDEX('Policy Characteristics'!J:J,MATCH(PolicyLevers!$C844,'Policy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4" s="191" t="str">
        <f>INDEX('Policy Characteristics'!K:K,MATCH(PolicyLevers!$C844,'Policy Characteristics'!$C:$C,0))</f>
        <v>industry-ag-main.html#fuel-switching</v>
      </c>
      <c r="R844" s="191" t="str">
        <f>INDEX('Policy Characteristics'!L:L,MATCH(PolicyLevers!$C844,'Policy Characteristics'!$C:$C,0))</f>
        <v>industry-elec-and-hydrogen.html</v>
      </c>
      <c r="S844" s="207">
        <f>INDEX('Policy Characteristics'!M:M,MATCH(PolicyLevers!$C844,'Policy Characteristics'!$C:$C,0))</f>
        <v>0</v>
      </c>
      <c r="T844" s="186">
        <f>INDEX('Policy Characteristics'!N:N,MATCH(PolicyLevers!$C844,'Policy Characteristics'!$C:$C,0))</f>
        <v>0</v>
      </c>
      <c r="U844" s="183">
        <f>INDEX('Policy Characteristics'!O:O,MATCH(PolicyLevers!$C844,'Policy Characteristics'!$C:$C,0))</f>
        <v>0</v>
      </c>
    </row>
    <row r="845" spans="1:21" x14ac:dyDescent="0.25">
      <c r="A845" s="352" t="str">
        <f>INDEX('Policy Characteristics'!A:A,MATCH(PolicyLevers!$C845,'Policy Characteristics'!$C:$C,0))</f>
        <v>Industry</v>
      </c>
      <c r="B845" s="356" t="str">
        <f>INDEX('Policy Characteristics'!B:B,MATCH(PolicyLevers!$C845,'Policy Characteristics'!$C:$C,0))</f>
        <v>Electrification + Hydrogen</v>
      </c>
      <c r="C845" s="191" t="str">
        <f t="shared" si="38"/>
        <v>Fraction of Industrial Fuel Use Shifted to Other Fuels</v>
      </c>
      <c r="D845" s="193" t="s">
        <v>2085</v>
      </c>
      <c r="E845" s="186" t="s">
        <v>799</v>
      </c>
      <c r="F845" s="183" t="s">
        <v>2138</v>
      </c>
      <c r="G845" s="186" t="s">
        <v>2134</v>
      </c>
      <c r="H845" s="43">
        <v>1398</v>
      </c>
      <c r="I845" s="358" t="s">
        <v>310</v>
      </c>
      <c r="J845" s="191" t="str">
        <f>INDEX('Policy Characteristics'!D:D,MATCH(PolicyLevers!$C845,'Policy Characteristics'!$C:$C,0))</f>
        <v>Electrification + Hydrogen</v>
      </c>
      <c r="K845" s="191" t="str">
        <f>INDEX('Policy Characteristics'!E:E,MATCH(PolicyLevers!$C845,'Policy Characteristics'!$C:$C,0))</f>
        <v>indst fuel type shifting</v>
      </c>
      <c r="L845" s="192">
        <f>INDEX('Policy Characteristics'!F:F,MATCH(PolicyLevers!$C845,'Policy Characteristics'!$C:$C,0))</f>
        <v>0</v>
      </c>
      <c r="M845" s="192">
        <f>INDEX('Policy Characteristics'!G:G,MATCH(PolicyLevers!$C845,'Policy Characteristics'!$C:$C,0))</f>
        <v>1</v>
      </c>
      <c r="N845" s="253">
        <f>INDEX('Policy Characteristics'!H:H,MATCH(PolicyLevers!$C845,'Policy Characteristics'!$C:$C,0))</f>
        <v>0.01</v>
      </c>
      <c r="O845" s="191" t="str">
        <f>INDEX('Policy Characteristics'!I:I,MATCH(PolicyLevers!$C845,'Policy Characteristics'!$C:$C,0))</f>
        <v>% of fuel shifted</v>
      </c>
      <c r="P845" s="191" t="str">
        <f>INDEX('Policy Characteristics'!J:J,MATCH(PolicyLevers!$C845,'Policy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5" s="191" t="str">
        <f>INDEX('Policy Characteristics'!K:K,MATCH(PolicyLevers!$C845,'Policy Characteristics'!$C:$C,0))</f>
        <v>industry-ag-main.html#fuel-switching</v>
      </c>
      <c r="R845" s="191" t="str">
        <f>INDEX('Policy Characteristics'!L:L,MATCH(PolicyLevers!$C845,'Policy Characteristics'!$C:$C,0))</f>
        <v>industry-elec-and-hydrogen.html</v>
      </c>
      <c r="S845" s="207">
        <f>INDEX('Policy Characteristics'!M:M,MATCH(PolicyLevers!$C845,'Policy Characteristics'!$C:$C,0))</f>
        <v>0</v>
      </c>
      <c r="T845" s="186">
        <f>INDEX('Policy Characteristics'!N:N,MATCH(PolicyLevers!$C845,'Policy Characteristics'!$C:$C,0))</f>
        <v>0</v>
      </c>
      <c r="U845" s="183">
        <f>INDEX('Policy Characteristics'!O:O,MATCH(PolicyLevers!$C845,'Policy Characteristics'!$C:$C,0))</f>
        <v>0</v>
      </c>
    </row>
    <row r="846" spans="1:21" x14ac:dyDescent="0.25">
      <c r="A846" s="352" t="str">
        <f>INDEX('Policy Characteristics'!A:A,MATCH(PolicyLevers!$C846,'Policy Characteristics'!$C:$C,0))</f>
        <v>Industry</v>
      </c>
      <c r="B846" s="356" t="str">
        <f>INDEX('Policy Characteristics'!B:B,MATCH(PolicyLevers!$C846,'Policy Characteristics'!$C:$C,0))</f>
        <v>Electrification + Hydrogen</v>
      </c>
      <c r="C846" s="191" t="str">
        <f t="shared" si="38"/>
        <v>Fraction of Industrial Fuel Use Shifted to Other Fuels</v>
      </c>
      <c r="D846" s="193" t="s">
        <v>2085</v>
      </c>
      <c r="E846" s="186" t="s">
        <v>806</v>
      </c>
      <c r="F846" s="183" t="s">
        <v>2138</v>
      </c>
      <c r="G846" s="186" t="s">
        <v>2133</v>
      </c>
      <c r="H846" s="43">
        <v>1399</v>
      </c>
      <c r="I846" s="358" t="s">
        <v>332</v>
      </c>
      <c r="J846" s="191" t="str">
        <f>INDEX('Policy Characteristics'!D:D,MATCH(PolicyLevers!$C846,'Policy Characteristics'!$C:$C,0))</f>
        <v>Electrification + Hydrogen</v>
      </c>
      <c r="K846" s="191" t="str">
        <f>INDEX('Policy Characteristics'!E:E,MATCH(PolicyLevers!$C846,'Policy Characteristics'!$C:$C,0))</f>
        <v>indst fuel type shifting</v>
      </c>
      <c r="L846" s="192">
        <f>INDEX('Policy Characteristics'!F:F,MATCH(PolicyLevers!$C846,'Policy Characteristics'!$C:$C,0))</f>
        <v>0</v>
      </c>
      <c r="M846" s="192">
        <f>INDEX('Policy Characteristics'!G:G,MATCH(PolicyLevers!$C846,'Policy Characteristics'!$C:$C,0))</f>
        <v>1</v>
      </c>
      <c r="N846" s="253">
        <f>INDEX('Policy Characteristics'!H:H,MATCH(PolicyLevers!$C846,'Policy Characteristics'!$C:$C,0))</f>
        <v>0.01</v>
      </c>
      <c r="O846" s="191" t="str">
        <f>INDEX('Policy Characteristics'!I:I,MATCH(PolicyLevers!$C846,'Policy Characteristics'!$C:$C,0))</f>
        <v>% of fuel shifted</v>
      </c>
      <c r="P846" s="186" t="str">
        <f>INDEX('Policy Characteristics'!J:J,MATCH(PolicyLevers!$C846,'Policy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6" s="191" t="str">
        <f>INDEX('Policy Characteristics'!K:K,MATCH(PolicyLevers!$C846,'Policy Characteristics'!$C:$C,0))</f>
        <v>industry-ag-main.html#fuel-switching</v>
      </c>
      <c r="R846" s="191" t="str">
        <f>INDEX('Policy Characteristics'!L:L,MATCH(PolicyLevers!$C846,'Policy Characteristics'!$C:$C,0))</f>
        <v>industry-elec-and-hydrogen.html</v>
      </c>
      <c r="S846" s="207">
        <f>INDEX('Policy Characteristics'!M:M,MATCH(PolicyLevers!$C846,'Policy Characteristics'!$C:$C,0))</f>
        <v>0</v>
      </c>
      <c r="T846" s="186">
        <f>INDEX('Policy Characteristics'!N:N,MATCH(PolicyLevers!$C846,'Policy Characteristics'!$C:$C,0))</f>
        <v>0</v>
      </c>
      <c r="U846" s="183">
        <f>INDEX('Policy Characteristics'!O:O,MATCH(PolicyLevers!$C846,'Policy Characteristics'!$C:$C,0))</f>
        <v>0</v>
      </c>
    </row>
    <row r="847" spans="1:21" x14ac:dyDescent="0.25">
      <c r="A847" s="352" t="str">
        <f>INDEX('Policy Characteristics'!A:A,MATCH(PolicyLevers!$C847,'Policy Characteristics'!$C:$C,0))</f>
        <v>Industry</v>
      </c>
      <c r="B847" s="356" t="str">
        <f>INDEX('Policy Characteristics'!B:B,MATCH(PolicyLevers!$C847,'Policy Characteristics'!$C:$C,0))</f>
        <v>Electrification + Hydrogen</v>
      </c>
      <c r="C847" s="191" t="str">
        <f t="shared" si="38"/>
        <v>Fraction of Industrial Fuel Use Shifted to Other Fuels</v>
      </c>
      <c r="D847" s="193" t="s">
        <v>2085</v>
      </c>
      <c r="E847" s="186" t="s">
        <v>808</v>
      </c>
      <c r="F847" s="183" t="s">
        <v>2138</v>
      </c>
      <c r="G847" s="186" t="s">
        <v>2132</v>
      </c>
      <c r="H847" s="43">
        <v>1400</v>
      </c>
      <c r="I847" s="358" t="s">
        <v>332</v>
      </c>
      <c r="J847" s="191" t="str">
        <f>INDEX('Policy Characteristics'!D:D,MATCH(PolicyLevers!$C847,'Policy Characteristics'!$C:$C,0))</f>
        <v>Electrification + Hydrogen</v>
      </c>
      <c r="K847" s="191" t="str">
        <f>INDEX('Policy Characteristics'!E:E,MATCH(PolicyLevers!$C847,'Policy Characteristics'!$C:$C,0))</f>
        <v>indst fuel type shifting</v>
      </c>
      <c r="L847" s="192">
        <f>INDEX('Policy Characteristics'!F:F,MATCH(PolicyLevers!$C847,'Policy Characteristics'!$C:$C,0))</f>
        <v>0</v>
      </c>
      <c r="M847" s="192">
        <f>INDEX('Policy Characteristics'!G:G,MATCH(PolicyLevers!$C847,'Policy Characteristics'!$C:$C,0))</f>
        <v>1</v>
      </c>
      <c r="N847" s="253">
        <f>INDEX('Policy Characteristics'!H:H,MATCH(PolicyLevers!$C847,'Policy Characteristics'!$C:$C,0))</f>
        <v>0.01</v>
      </c>
      <c r="O847" s="191" t="str">
        <f>INDEX('Policy Characteristics'!I:I,MATCH(PolicyLevers!$C847,'Policy Characteristics'!$C:$C,0))</f>
        <v>% of fuel shifted</v>
      </c>
      <c r="P847" s="186" t="str">
        <f>INDEX('Policy Characteristics'!J:J,MATCH(PolicyLevers!$C847,'Policy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7" s="191" t="str">
        <f>INDEX('Policy Characteristics'!K:K,MATCH(PolicyLevers!$C847,'Policy Characteristics'!$C:$C,0))</f>
        <v>industry-ag-main.html#fuel-switching</v>
      </c>
      <c r="R847" s="191" t="str">
        <f>INDEX('Policy Characteristics'!L:L,MATCH(PolicyLevers!$C847,'Policy Characteristics'!$C:$C,0))</f>
        <v>industry-elec-and-hydrogen.html</v>
      </c>
      <c r="S847" s="207">
        <f>INDEX('Policy Characteristics'!M:M,MATCH(PolicyLevers!$C847,'Policy Characteristics'!$C:$C,0))</f>
        <v>0</v>
      </c>
      <c r="T847" s="186">
        <f>INDEX('Policy Characteristics'!N:N,MATCH(PolicyLevers!$C847,'Policy Characteristics'!$C:$C,0))</f>
        <v>0</v>
      </c>
      <c r="U847" s="183">
        <f>INDEX('Policy Characteristics'!O:O,MATCH(PolicyLevers!$C847,'Policy Characteristics'!$C:$C,0))</f>
        <v>0</v>
      </c>
    </row>
    <row r="848" spans="1:21" x14ac:dyDescent="0.25">
      <c r="A848" s="352" t="str">
        <f>INDEX('Policy Characteristics'!A:A,MATCH(PolicyLevers!$C848,'Policy Characteristics'!$C:$C,0))</f>
        <v>Industry</v>
      </c>
      <c r="B848" s="356" t="str">
        <f>INDEX('Policy Characteristics'!B:B,MATCH(PolicyLevers!$C848,'Policy Characteristics'!$C:$C,0))</f>
        <v>Electrification + Hydrogen</v>
      </c>
      <c r="C848" s="191" t="str">
        <f t="shared" si="38"/>
        <v>Fraction of Industrial Fuel Use Shifted to Other Fuels</v>
      </c>
      <c r="D848" s="193" t="s">
        <v>2085</v>
      </c>
      <c r="E848" s="186" t="s">
        <v>810</v>
      </c>
      <c r="F848" s="183" t="s">
        <v>2138</v>
      </c>
      <c r="G848" s="186" t="s">
        <v>2131</v>
      </c>
      <c r="H848" s="43">
        <v>1401</v>
      </c>
      <c r="I848" s="358" t="s">
        <v>332</v>
      </c>
      <c r="J848" s="191" t="str">
        <f>INDEX('Policy Characteristics'!D:D,MATCH(PolicyLevers!$C848,'Policy Characteristics'!$C:$C,0))</f>
        <v>Electrification + Hydrogen</v>
      </c>
      <c r="K848" s="191" t="str">
        <f>INDEX('Policy Characteristics'!E:E,MATCH(PolicyLevers!$C848,'Policy Characteristics'!$C:$C,0))</f>
        <v>indst fuel type shifting</v>
      </c>
      <c r="L848" s="192">
        <f>INDEX('Policy Characteristics'!F:F,MATCH(PolicyLevers!$C848,'Policy Characteristics'!$C:$C,0))</f>
        <v>0</v>
      </c>
      <c r="M848" s="192">
        <f>INDEX('Policy Characteristics'!G:G,MATCH(PolicyLevers!$C848,'Policy Characteristics'!$C:$C,0))</f>
        <v>1</v>
      </c>
      <c r="N848" s="253">
        <f>INDEX('Policy Characteristics'!H:H,MATCH(PolicyLevers!$C848,'Policy Characteristics'!$C:$C,0))</f>
        <v>0.01</v>
      </c>
      <c r="O848" s="191" t="str">
        <f>INDEX('Policy Characteristics'!I:I,MATCH(PolicyLevers!$C848,'Policy Characteristics'!$C:$C,0))</f>
        <v>% of fuel shifted</v>
      </c>
      <c r="P848" s="186" t="str">
        <f>INDEX('Policy Characteristics'!J:J,MATCH(PolicyLevers!$C848,'Policy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8" s="191" t="str">
        <f>INDEX('Policy Characteristics'!K:K,MATCH(PolicyLevers!$C848,'Policy Characteristics'!$C:$C,0))</f>
        <v>industry-ag-main.html#fuel-switching</v>
      </c>
      <c r="R848" s="191" t="str">
        <f>INDEX('Policy Characteristics'!L:L,MATCH(PolicyLevers!$C848,'Policy Characteristics'!$C:$C,0))</f>
        <v>industry-elec-and-hydrogen.html</v>
      </c>
      <c r="S848" s="207">
        <f>INDEX('Policy Characteristics'!M:M,MATCH(PolicyLevers!$C848,'Policy Characteristics'!$C:$C,0))</f>
        <v>0</v>
      </c>
      <c r="T848" s="186">
        <f>INDEX('Policy Characteristics'!N:N,MATCH(PolicyLevers!$C848,'Policy Characteristics'!$C:$C,0))</f>
        <v>0</v>
      </c>
      <c r="U848" s="183">
        <f>INDEX('Policy Characteristics'!O:O,MATCH(PolicyLevers!$C848,'Policy Characteristics'!$C:$C,0))</f>
        <v>0</v>
      </c>
    </row>
    <row r="849" spans="1:21" x14ac:dyDescent="0.25">
      <c r="A849" s="352" t="str">
        <f>INDEX('Policy Characteristics'!A:A,MATCH(PolicyLevers!$C849,'Policy Characteristics'!$C:$C,0))</f>
        <v>Industry</v>
      </c>
      <c r="B849" s="356" t="str">
        <f>INDEX('Policy Characteristics'!B:B,MATCH(PolicyLevers!$C849,'Policy Characteristics'!$C:$C,0))</f>
        <v>Electrification + Hydrogen</v>
      </c>
      <c r="C849" s="191" t="str">
        <f t="shared" si="38"/>
        <v>Fraction of Industrial Fuel Use Shifted to Other Fuels</v>
      </c>
      <c r="D849" s="193" t="s">
        <v>2085</v>
      </c>
      <c r="E849" s="186" t="s">
        <v>812</v>
      </c>
      <c r="F849" s="183" t="s">
        <v>2138</v>
      </c>
      <c r="G849" s="186" t="s">
        <v>2130</v>
      </c>
      <c r="H849" s="43">
        <v>1402</v>
      </c>
      <c r="I849" s="358" t="s">
        <v>332</v>
      </c>
      <c r="J849" s="191" t="str">
        <f>INDEX('Policy Characteristics'!D:D,MATCH(PolicyLevers!$C849,'Policy Characteristics'!$C:$C,0))</f>
        <v>Electrification + Hydrogen</v>
      </c>
      <c r="K849" s="191" t="str">
        <f>INDEX('Policy Characteristics'!E:E,MATCH(PolicyLevers!$C849,'Policy Characteristics'!$C:$C,0))</f>
        <v>indst fuel type shifting</v>
      </c>
      <c r="L849" s="192">
        <f>INDEX('Policy Characteristics'!F:F,MATCH(PolicyLevers!$C849,'Policy Characteristics'!$C:$C,0))</f>
        <v>0</v>
      </c>
      <c r="M849" s="192">
        <f>INDEX('Policy Characteristics'!G:G,MATCH(PolicyLevers!$C849,'Policy Characteristics'!$C:$C,0))</f>
        <v>1</v>
      </c>
      <c r="N849" s="253">
        <f>INDEX('Policy Characteristics'!H:H,MATCH(PolicyLevers!$C849,'Policy Characteristics'!$C:$C,0))</f>
        <v>0.01</v>
      </c>
      <c r="O849" s="191" t="str">
        <f>INDEX('Policy Characteristics'!I:I,MATCH(PolicyLevers!$C849,'Policy Characteristics'!$C:$C,0))</f>
        <v>% of fuel shifted</v>
      </c>
      <c r="P849" s="186" t="str">
        <f>INDEX('Policy Characteristics'!J:J,MATCH(PolicyLevers!$C849,'Policy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9" s="191" t="str">
        <f>INDEX('Policy Characteristics'!K:K,MATCH(PolicyLevers!$C849,'Policy Characteristics'!$C:$C,0))</f>
        <v>industry-ag-main.html#fuel-switching</v>
      </c>
      <c r="R849" s="191" t="str">
        <f>INDEX('Policy Characteristics'!L:L,MATCH(PolicyLevers!$C849,'Policy Characteristics'!$C:$C,0))</f>
        <v>industry-elec-and-hydrogen.html</v>
      </c>
      <c r="S849" s="207">
        <f>INDEX('Policy Characteristics'!M:M,MATCH(PolicyLevers!$C849,'Policy Characteristics'!$C:$C,0))</f>
        <v>0</v>
      </c>
      <c r="T849" s="186">
        <f>INDEX('Policy Characteristics'!N:N,MATCH(PolicyLevers!$C849,'Policy Characteristics'!$C:$C,0))</f>
        <v>0</v>
      </c>
      <c r="U849" s="183">
        <f>INDEX('Policy Characteristics'!O:O,MATCH(PolicyLevers!$C849,'Policy Characteristics'!$C:$C,0))</f>
        <v>0</v>
      </c>
    </row>
    <row r="850" spans="1:21" x14ac:dyDescent="0.25">
      <c r="A850" s="352" t="str">
        <f>INDEX('Policy Characteristics'!A:A,MATCH(PolicyLevers!$C850,'Policy Characteristics'!$C:$C,0))</f>
        <v>Industry</v>
      </c>
      <c r="B850" s="356" t="str">
        <f>INDEX('Policy Characteristics'!B:B,MATCH(PolicyLevers!$C850,'Policy Characteristics'!$C:$C,0))</f>
        <v>Electrification + Hydrogen</v>
      </c>
      <c r="C850" s="191" t="str">
        <f t="shared" si="38"/>
        <v>Fraction of Industrial Fuel Use Shifted to Other Fuels</v>
      </c>
      <c r="D850" s="193" t="s">
        <v>2085</v>
      </c>
      <c r="E850" s="186" t="s">
        <v>814</v>
      </c>
      <c r="F850" s="183" t="s">
        <v>2138</v>
      </c>
      <c r="G850" s="186" t="s">
        <v>2129</v>
      </c>
      <c r="H850" s="43">
        <v>1403</v>
      </c>
      <c r="I850" s="358" t="s">
        <v>332</v>
      </c>
      <c r="J850" s="191" t="str">
        <f>INDEX('Policy Characteristics'!D:D,MATCH(PolicyLevers!$C850,'Policy Characteristics'!$C:$C,0))</f>
        <v>Electrification + Hydrogen</v>
      </c>
      <c r="K850" s="191" t="str">
        <f>INDEX('Policy Characteristics'!E:E,MATCH(PolicyLevers!$C850,'Policy Characteristics'!$C:$C,0))</f>
        <v>indst fuel type shifting</v>
      </c>
      <c r="L850" s="192">
        <f>INDEX('Policy Characteristics'!F:F,MATCH(PolicyLevers!$C850,'Policy Characteristics'!$C:$C,0))</f>
        <v>0</v>
      </c>
      <c r="M850" s="192">
        <f>INDEX('Policy Characteristics'!G:G,MATCH(PolicyLevers!$C850,'Policy Characteristics'!$C:$C,0))</f>
        <v>1</v>
      </c>
      <c r="N850" s="253">
        <f>INDEX('Policy Characteristics'!H:H,MATCH(PolicyLevers!$C850,'Policy Characteristics'!$C:$C,0))</f>
        <v>0.01</v>
      </c>
      <c r="O850" s="191" t="str">
        <f>INDEX('Policy Characteristics'!I:I,MATCH(PolicyLevers!$C850,'Policy Characteristics'!$C:$C,0))</f>
        <v>% of fuel shifted</v>
      </c>
      <c r="P850" s="186" t="str">
        <f>INDEX('Policy Characteristics'!J:J,MATCH(PolicyLevers!$C850,'Policy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0" s="191" t="str">
        <f>INDEX('Policy Characteristics'!K:K,MATCH(PolicyLevers!$C850,'Policy Characteristics'!$C:$C,0))</f>
        <v>industry-ag-main.html#fuel-switching</v>
      </c>
      <c r="R850" s="191" t="str">
        <f>INDEX('Policy Characteristics'!L:L,MATCH(PolicyLevers!$C850,'Policy Characteristics'!$C:$C,0))</f>
        <v>industry-elec-and-hydrogen.html</v>
      </c>
      <c r="S850" s="207">
        <f>INDEX('Policy Characteristics'!M:M,MATCH(PolicyLevers!$C850,'Policy Characteristics'!$C:$C,0))</f>
        <v>0</v>
      </c>
      <c r="T850" s="186">
        <f>INDEX('Policy Characteristics'!N:N,MATCH(PolicyLevers!$C850,'Policy Characteristics'!$C:$C,0))</f>
        <v>0</v>
      </c>
      <c r="U850" s="183">
        <f>INDEX('Policy Characteristics'!O:O,MATCH(PolicyLevers!$C850,'Policy Characteristics'!$C:$C,0))</f>
        <v>0</v>
      </c>
    </row>
    <row r="851" spans="1:21" x14ac:dyDescent="0.25">
      <c r="A851" s="352" t="str">
        <f>INDEX('Policy Characteristics'!A:A,MATCH(PolicyLevers!$C851,'Policy Characteristics'!$C:$C,0))</f>
        <v>Industry</v>
      </c>
      <c r="B851" s="356" t="str">
        <f>INDEX('Policy Characteristics'!B:B,MATCH(PolicyLevers!$C851,'Policy Characteristics'!$C:$C,0))</f>
        <v>Electrification + Hydrogen</v>
      </c>
      <c r="C851" s="191" t="str">
        <f t="shared" si="38"/>
        <v>Fraction of Industrial Fuel Use Shifted to Other Fuels</v>
      </c>
      <c r="D851" s="193" t="s">
        <v>2085</v>
      </c>
      <c r="E851" s="186" t="s">
        <v>816</v>
      </c>
      <c r="F851" s="183" t="s">
        <v>2138</v>
      </c>
      <c r="G851" s="186" t="s">
        <v>2128</v>
      </c>
      <c r="H851" s="43">
        <v>1404</v>
      </c>
      <c r="I851" s="358" t="s">
        <v>332</v>
      </c>
      <c r="J851" s="191" t="str">
        <f>INDEX('Policy Characteristics'!D:D,MATCH(PolicyLevers!$C851,'Policy Characteristics'!$C:$C,0))</f>
        <v>Electrification + Hydrogen</v>
      </c>
      <c r="K851" s="191" t="str">
        <f>INDEX('Policy Characteristics'!E:E,MATCH(PolicyLevers!$C851,'Policy Characteristics'!$C:$C,0))</f>
        <v>indst fuel type shifting</v>
      </c>
      <c r="L851" s="192">
        <f>INDEX('Policy Characteristics'!F:F,MATCH(PolicyLevers!$C851,'Policy Characteristics'!$C:$C,0))</f>
        <v>0</v>
      </c>
      <c r="M851" s="192">
        <f>INDEX('Policy Characteristics'!G:G,MATCH(PolicyLevers!$C851,'Policy Characteristics'!$C:$C,0))</f>
        <v>1</v>
      </c>
      <c r="N851" s="253">
        <f>INDEX('Policy Characteristics'!H:H,MATCH(PolicyLevers!$C851,'Policy Characteristics'!$C:$C,0))</f>
        <v>0.01</v>
      </c>
      <c r="O851" s="191" t="str">
        <f>INDEX('Policy Characteristics'!I:I,MATCH(PolicyLevers!$C851,'Policy Characteristics'!$C:$C,0))</f>
        <v>% of fuel shifted</v>
      </c>
      <c r="P851" s="186" t="str">
        <f>INDEX('Policy Characteristics'!J:J,MATCH(PolicyLevers!$C851,'Policy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1" s="191" t="str">
        <f>INDEX('Policy Characteristics'!K:K,MATCH(PolicyLevers!$C851,'Policy Characteristics'!$C:$C,0))</f>
        <v>industry-ag-main.html#fuel-switching</v>
      </c>
      <c r="R851" s="191" t="str">
        <f>INDEX('Policy Characteristics'!L:L,MATCH(PolicyLevers!$C851,'Policy Characteristics'!$C:$C,0))</f>
        <v>industry-elec-and-hydrogen.html</v>
      </c>
      <c r="S851" s="207">
        <f>INDEX('Policy Characteristics'!M:M,MATCH(PolicyLevers!$C851,'Policy Characteristics'!$C:$C,0))</f>
        <v>0</v>
      </c>
      <c r="T851" s="186">
        <f>INDEX('Policy Characteristics'!N:N,MATCH(PolicyLevers!$C851,'Policy Characteristics'!$C:$C,0))</f>
        <v>0</v>
      </c>
      <c r="U851" s="183">
        <f>INDEX('Policy Characteristics'!O:O,MATCH(PolicyLevers!$C851,'Policy Characteristics'!$C:$C,0))</f>
        <v>0</v>
      </c>
    </row>
    <row r="852" spans="1:21" x14ac:dyDescent="0.25">
      <c r="A852" s="352" t="str">
        <f>INDEX('Policy Characteristics'!A:A,MATCH(PolicyLevers!$C852,'Policy Characteristics'!$C:$C,0))</f>
        <v>Industry</v>
      </c>
      <c r="B852" s="356" t="str">
        <f>INDEX('Policy Characteristics'!B:B,MATCH(PolicyLevers!$C852,'Policy Characteristics'!$C:$C,0))</f>
        <v>Electrification + Hydrogen</v>
      </c>
      <c r="C852" s="191" t="str">
        <f t="shared" si="38"/>
        <v>Fraction of Industrial Fuel Use Shifted to Other Fuels</v>
      </c>
      <c r="D852" s="193" t="s">
        <v>2085</v>
      </c>
      <c r="E852" s="186" t="s">
        <v>818</v>
      </c>
      <c r="F852" s="183" t="s">
        <v>2138</v>
      </c>
      <c r="G852" s="186" t="s">
        <v>2127</v>
      </c>
      <c r="H852" s="43">
        <v>1405</v>
      </c>
      <c r="I852" s="358" t="s">
        <v>332</v>
      </c>
      <c r="J852" s="191" t="str">
        <f>INDEX('Policy Characteristics'!D:D,MATCH(PolicyLevers!$C852,'Policy Characteristics'!$C:$C,0))</f>
        <v>Electrification + Hydrogen</v>
      </c>
      <c r="K852" s="191" t="str">
        <f>INDEX('Policy Characteristics'!E:E,MATCH(PolicyLevers!$C852,'Policy Characteristics'!$C:$C,0))</f>
        <v>indst fuel type shifting</v>
      </c>
      <c r="L852" s="192">
        <f>INDEX('Policy Characteristics'!F:F,MATCH(PolicyLevers!$C852,'Policy Characteristics'!$C:$C,0))</f>
        <v>0</v>
      </c>
      <c r="M852" s="192">
        <f>INDEX('Policy Characteristics'!G:G,MATCH(PolicyLevers!$C852,'Policy Characteristics'!$C:$C,0))</f>
        <v>1</v>
      </c>
      <c r="N852" s="253">
        <f>INDEX('Policy Characteristics'!H:H,MATCH(PolicyLevers!$C852,'Policy Characteristics'!$C:$C,0))</f>
        <v>0.01</v>
      </c>
      <c r="O852" s="191" t="str">
        <f>INDEX('Policy Characteristics'!I:I,MATCH(PolicyLevers!$C852,'Policy Characteristics'!$C:$C,0))</f>
        <v>% of fuel shifted</v>
      </c>
      <c r="P852" s="186" t="str">
        <f>INDEX('Policy Characteristics'!J:J,MATCH(PolicyLevers!$C852,'Policy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2" s="191" t="str">
        <f>INDEX('Policy Characteristics'!K:K,MATCH(PolicyLevers!$C852,'Policy Characteristics'!$C:$C,0))</f>
        <v>industry-ag-main.html#fuel-switching</v>
      </c>
      <c r="R852" s="191" t="str">
        <f>INDEX('Policy Characteristics'!L:L,MATCH(PolicyLevers!$C852,'Policy Characteristics'!$C:$C,0))</f>
        <v>industry-elec-and-hydrogen.html</v>
      </c>
      <c r="S852" s="207">
        <f>INDEX('Policy Characteristics'!M:M,MATCH(PolicyLevers!$C852,'Policy Characteristics'!$C:$C,0))</f>
        <v>0</v>
      </c>
      <c r="T852" s="186">
        <f>INDEX('Policy Characteristics'!N:N,MATCH(PolicyLevers!$C852,'Policy Characteristics'!$C:$C,0))</f>
        <v>0</v>
      </c>
      <c r="U852" s="183">
        <f>INDEX('Policy Characteristics'!O:O,MATCH(PolicyLevers!$C852,'Policy Characteristics'!$C:$C,0))</f>
        <v>0</v>
      </c>
    </row>
    <row r="853" spans="1:21" x14ac:dyDescent="0.25">
      <c r="A853" s="352" t="str">
        <f>INDEX('Policy Characteristics'!A:A,MATCH(PolicyLevers!$C853,'Policy Characteristics'!$C:$C,0))</f>
        <v>Industry</v>
      </c>
      <c r="B853" s="356" t="str">
        <f>INDEX('Policy Characteristics'!B:B,MATCH(PolicyLevers!$C853,'Policy Characteristics'!$C:$C,0))</f>
        <v>Electrification + Hydrogen</v>
      </c>
      <c r="C853" s="191" t="str">
        <f t="shared" si="38"/>
        <v>Fraction of Industrial Fuel Use Shifted to Other Fuels</v>
      </c>
      <c r="D853" s="193" t="s">
        <v>2085</v>
      </c>
      <c r="E853" s="186" t="s">
        <v>820</v>
      </c>
      <c r="F853" s="183" t="s">
        <v>2138</v>
      </c>
      <c r="G853" s="186" t="s">
        <v>2126</v>
      </c>
      <c r="H853" s="43">
        <v>1406</v>
      </c>
      <c r="I853" s="358" t="s">
        <v>332</v>
      </c>
      <c r="J853" s="191" t="str">
        <f>INDEX('Policy Characteristics'!D:D,MATCH(PolicyLevers!$C853,'Policy Characteristics'!$C:$C,0))</f>
        <v>Electrification + Hydrogen</v>
      </c>
      <c r="K853" s="191" t="str">
        <f>INDEX('Policy Characteristics'!E:E,MATCH(PolicyLevers!$C853,'Policy Characteristics'!$C:$C,0))</f>
        <v>indst fuel type shifting</v>
      </c>
      <c r="L853" s="192">
        <f>INDEX('Policy Characteristics'!F:F,MATCH(PolicyLevers!$C853,'Policy Characteristics'!$C:$C,0))</f>
        <v>0</v>
      </c>
      <c r="M853" s="192">
        <f>INDEX('Policy Characteristics'!G:G,MATCH(PolicyLevers!$C853,'Policy Characteristics'!$C:$C,0))</f>
        <v>1</v>
      </c>
      <c r="N853" s="253">
        <f>INDEX('Policy Characteristics'!H:H,MATCH(PolicyLevers!$C853,'Policy Characteristics'!$C:$C,0))</f>
        <v>0.01</v>
      </c>
      <c r="O853" s="191" t="str">
        <f>INDEX('Policy Characteristics'!I:I,MATCH(PolicyLevers!$C853,'Policy Characteristics'!$C:$C,0))</f>
        <v>% of fuel shifted</v>
      </c>
      <c r="P853" s="186" t="str">
        <f>INDEX('Policy Characteristics'!J:J,MATCH(PolicyLevers!$C853,'Policy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3" s="191" t="str">
        <f>INDEX('Policy Characteristics'!K:K,MATCH(PolicyLevers!$C853,'Policy Characteristics'!$C:$C,0))</f>
        <v>industry-ag-main.html#fuel-switching</v>
      </c>
      <c r="R853" s="191" t="str">
        <f>INDEX('Policy Characteristics'!L:L,MATCH(PolicyLevers!$C853,'Policy Characteristics'!$C:$C,0))</f>
        <v>industry-elec-and-hydrogen.html</v>
      </c>
      <c r="S853" s="207">
        <f>INDEX('Policy Characteristics'!M:M,MATCH(PolicyLevers!$C853,'Policy Characteristics'!$C:$C,0))</f>
        <v>0</v>
      </c>
      <c r="T853" s="186">
        <f>INDEX('Policy Characteristics'!N:N,MATCH(PolicyLevers!$C853,'Policy Characteristics'!$C:$C,0))</f>
        <v>0</v>
      </c>
      <c r="U853" s="183">
        <f>INDEX('Policy Characteristics'!O:O,MATCH(PolicyLevers!$C853,'Policy Characteristics'!$C:$C,0))</f>
        <v>0</v>
      </c>
    </row>
    <row r="854" spans="1:21" x14ac:dyDescent="0.25">
      <c r="A854" s="352" t="str">
        <f>INDEX('Policy Characteristics'!A:A,MATCH(PolicyLevers!$C854,'Policy Characteristics'!$C:$C,0))</f>
        <v>Industry</v>
      </c>
      <c r="B854" s="356" t="str">
        <f>INDEX('Policy Characteristics'!B:B,MATCH(PolicyLevers!$C854,'Policy Characteristics'!$C:$C,0))</f>
        <v>Electrification + Hydrogen</v>
      </c>
      <c r="C854" s="191" t="str">
        <f t="shared" si="38"/>
        <v>Fraction of Industrial Fuel Use Shifted to Other Fuels</v>
      </c>
      <c r="D854" s="193" t="s">
        <v>2085</v>
      </c>
      <c r="E854" s="186" t="s">
        <v>822</v>
      </c>
      <c r="F854" s="183" t="s">
        <v>2138</v>
      </c>
      <c r="G854" s="186" t="s">
        <v>2124</v>
      </c>
      <c r="H854" s="43">
        <v>1407</v>
      </c>
      <c r="I854" s="358" t="s">
        <v>310</v>
      </c>
      <c r="J854" s="191" t="str">
        <f>INDEX('Policy Characteristics'!D:D,MATCH(PolicyLevers!$C854,'Policy Characteristics'!$C:$C,0))</f>
        <v>Electrification + Hydrogen</v>
      </c>
      <c r="K854" s="191" t="str">
        <f>INDEX('Policy Characteristics'!E:E,MATCH(PolicyLevers!$C854,'Policy Characteristics'!$C:$C,0))</f>
        <v>indst fuel type shifting</v>
      </c>
      <c r="L854" s="192">
        <f>INDEX('Policy Characteristics'!F:F,MATCH(PolicyLevers!$C854,'Policy Characteristics'!$C:$C,0))</f>
        <v>0</v>
      </c>
      <c r="M854" s="192">
        <f>INDEX('Policy Characteristics'!G:G,MATCH(PolicyLevers!$C854,'Policy Characteristics'!$C:$C,0))</f>
        <v>1</v>
      </c>
      <c r="N854" s="253">
        <f>INDEX('Policy Characteristics'!H:H,MATCH(PolicyLevers!$C854,'Policy Characteristics'!$C:$C,0))</f>
        <v>0.01</v>
      </c>
      <c r="O854" s="191" t="str">
        <f>INDEX('Policy Characteristics'!I:I,MATCH(PolicyLevers!$C854,'Policy Characteristics'!$C:$C,0))</f>
        <v>% of fuel shifted</v>
      </c>
      <c r="P854" s="191" t="str">
        <f>INDEX('Policy Characteristics'!J:J,MATCH(PolicyLevers!$C854,'Policy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4" s="191" t="str">
        <f>INDEX('Policy Characteristics'!K:K,MATCH(PolicyLevers!$C854,'Policy Characteristics'!$C:$C,0))</f>
        <v>industry-ag-main.html#fuel-switching</v>
      </c>
      <c r="R854" s="191" t="str">
        <f>INDEX('Policy Characteristics'!L:L,MATCH(PolicyLevers!$C854,'Policy Characteristics'!$C:$C,0))</f>
        <v>industry-elec-and-hydrogen.html</v>
      </c>
      <c r="S854" s="207">
        <f>INDEX('Policy Characteristics'!M:M,MATCH(PolicyLevers!$C854,'Policy Characteristics'!$C:$C,0))</f>
        <v>0</v>
      </c>
      <c r="T854" s="186">
        <f>INDEX('Policy Characteristics'!N:N,MATCH(PolicyLevers!$C854,'Policy Characteristics'!$C:$C,0))</f>
        <v>0</v>
      </c>
      <c r="U854" s="183">
        <f>INDEX('Policy Characteristics'!O:O,MATCH(PolicyLevers!$C854,'Policy Characteristics'!$C:$C,0))</f>
        <v>0</v>
      </c>
    </row>
    <row r="855" spans="1:21" x14ac:dyDescent="0.25">
      <c r="A855" s="352" t="str">
        <f>INDEX('Policy Characteristics'!A:A,MATCH(PolicyLevers!$C855,'Policy Characteristics'!$C:$C,0))</f>
        <v>Industry</v>
      </c>
      <c r="B855" s="356" t="str">
        <f>INDEX('Policy Characteristics'!B:B,MATCH(PolicyLevers!$C855,'Policy Characteristics'!$C:$C,0))</f>
        <v>Electrification + Hydrogen</v>
      </c>
      <c r="C855" s="191" t="str">
        <f t="shared" si="38"/>
        <v>Fraction of Industrial Fuel Use Shifted to Other Fuels</v>
      </c>
      <c r="D855" s="193" t="s">
        <v>2083</v>
      </c>
      <c r="E855" s="186" t="s">
        <v>799</v>
      </c>
      <c r="F855" s="183" t="s">
        <v>2137</v>
      </c>
      <c r="G855" s="186" t="s">
        <v>2134</v>
      </c>
      <c r="H855" s="43">
        <v>1408</v>
      </c>
      <c r="I855" s="358" t="s">
        <v>310</v>
      </c>
      <c r="J855" s="191" t="str">
        <f>INDEX('Policy Characteristics'!D:D,MATCH(PolicyLevers!$C855,'Policy Characteristics'!$C:$C,0))</f>
        <v>Electrification + Hydrogen</v>
      </c>
      <c r="K855" s="191" t="str">
        <f>INDEX('Policy Characteristics'!E:E,MATCH(PolicyLevers!$C855,'Policy Characteristics'!$C:$C,0))</f>
        <v>indst fuel type shifting</v>
      </c>
      <c r="L855" s="192">
        <f>INDEX('Policy Characteristics'!F:F,MATCH(PolicyLevers!$C855,'Policy Characteristics'!$C:$C,0))</f>
        <v>0</v>
      </c>
      <c r="M855" s="192">
        <f>INDEX('Policy Characteristics'!G:G,MATCH(PolicyLevers!$C855,'Policy Characteristics'!$C:$C,0))</f>
        <v>1</v>
      </c>
      <c r="N855" s="253">
        <f>INDEX('Policy Characteristics'!H:H,MATCH(PolicyLevers!$C855,'Policy Characteristics'!$C:$C,0))</f>
        <v>0.01</v>
      </c>
      <c r="O855" s="191" t="str">
        <f>INDEX('Policy Characteristics'!I:I,MATCH(PolicyLevers!$C855,'Policy Characteristics'!$C:$C,0))</f>
        <v>% of fuel shifted</v>
      </c>
      <c r="P855" s="191" t="str">
        <f>INDEX('Policy Characteristics'!J:J,MATCH(PolicyLevers!$C855,'Policy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5" s="191" t="str">
        <f>INDEX('Policy Characteristics'!K:K,MATCH(PolicyLevers!$C855,'Policy Characteristics'!$C:$C,0))</f>
        <v>industry-ag-main.html#fuel-switching</v>
      </c>
      <c r="R855" s="191" t="str">
        <f>INDEX('Policy Characteristics'!L:L,MATCH(PolicyLevers!$C855,'Policy Characteristics'!$C:$C,0))</f>
        <v>industry-elec-and-hydrogen.html</v>
      </c>
      <c r="S855" s="207">
        <f>INDEX('Policy Characteristics'!M:M,MATCH(PolicyLevers!$C855,'Policy Characteristics'!$C:$C,0))</f>
        <v>0</v>
      </c>
      <c r="T855" s="186">
        <f>INDEX('Policy Characteristics'!N:N,MATCH(PolicyLevers!$C855,'Policy Characteristics'!$C:$C,0))</f>
        <v>0</v>
      </c>
      <c r="U855" s="183">
        <f>INDEX('Policy Characteristics'!O:O,MATCH(PolicyLevers!$C855,'Policy Characteristics'!$C:$C,0))</f>
        <v>0</v>
      </c>
    </row>
    <row r="856" spans="1:21" x14ac:dyDescent="0.25">
      <c r="A856" s="352" t="str">
        <f>INDEX('Policy Characteristics'!A:A,MATCH(PolicyLevers!$C856,'Policy Characteristics'!$C:$C,0))</f>
        <v>Industry</v>
      </c>
      <c r="B856" s="356" t="str">
        <f>INDEX('Policy Characteristics'!B:B,MATCH(PolicyLevers!$C856,'Policy Characteristics'!$C:$C,0))</f>
        <v>Electrification + Hydrogen</v>
      </c>
      <c r="C856" s="191" t="str">
        <f t="shared" si="38"/>
        <v>Fraction of Industrial Fuel Use Shifted to Other Fuels</v>
      </c>
      <c r="D856" s="193" t="s">
        <v>2083</v>
      </c>
      <c r="E856" s="186" t="s">
        <v>806</v>
      </c>
      <c r="F856" s="183" t="s">
        <v>2137</v>
      </c>
      <c r="G856" s="186" t="s">
        <v>2133</v>
      </c>
      <c r="H856" s="43">
        <v>1409</v>
      </c>
      <c r="I856" s="358" t="s">
        <v>332</v>
      </c>
      <c r="J856" s="191" t="str">
        <f>INDEX('Policy Characteristics'!D:D,MATCH(PolicyLevers!$C856,'Policy Characteristics'!$C:$C,0))</f>
        <v>Electrification + Hydrogen</v>
      </c>
      <c r="K856" s="191" t="str">
        <f>INDEX('Policy Characteristics'!E:E,MATCH(PolicyLevers!$C856,'Policy Characteristics'!$C:$C,0))</f>
        <v>indst fuel type shifting</v>
      </c>
      <c r="L856" s="192">
        <f>INDEX('Policy Characteristics'!F:F,MATCH(PolicyLevers!$C856,'Policy Characteristics'!$C:$C,0))</f>
        <v>0</v>
      </c>
      <c r="M856" s="192">
        <f>INDEX('Policy Characteristics'!G:G,MATCH(PolicyLevers!$C856,'Policy Characteristics'!$C:$C,0))</f>
        <v>1</v>
      </c>
      <c r="N856" s="253">
        <f>INDEX('Policy Characteristics'!H:H,MATCH(PolicyLevers!$C856,'Policy Characteristics'!$C:$C,0))</f>
        <v>0.01</v>
      </c>
      <c r="O856" s="191" t="str">
        <f>INDEX('Policy Characteristics'!I:I,MATCH(PolicyLevers!$C856,'Policy Characteristics'!$C:$C,0))</f>
        <v>% of fuel shifted</v>
      </c>
      <c r="P856" s="186" t="str">
        <f>INDEX('Policy Characteristics'!J:J,MATCH(PolicyLevers!$C856,'Policy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6" s="191" t="str">
        <f>INDEX('Policy Characteristics'!K:K,MATCH(PolicyLevers!$C856,'Policy Characteristics'!$C:$C,0))</f>
        <v>industry-ag-main.html#fuel-switching</v>
      </c>
      <c r="R856" s="191" t="str">
        <f>INDEX('Policy Characteristics'!L:L,MATCH(PolicyLevers!$C856,'Policy Characteristics'!$C:$C,0))</f>
        <v>industry-elec-and-hydrogen.html</v>
      </c>
      <c r="S856" s="207">
        <f>INDEX('Policy Characteristics'!M:M,MATCH(PolicyLevers!$C856,'Policy Characteristics'!$C:$C,0))</f>
        <v>0</v>
      </c>
      <c r="T856" s="186">
        <f>INDEX('Policy Characteristics'!N:N,MATCH(PolicyLevers!$C856,'Policy Characteristics'!$C:$C,0))</f>
        <v>0</v>
      </c>
      <c r="U856" s="183">
        <f>INDEX('Policy Characteristics'!O:O,MATCH(PolicyLevers!$C856,'Policy Characteristics'!$C:$C,0))</f>
        <v>0</v>
      </c>
    </row>
    <row r="857" spans="1:21" x14ac:dyDescent="0.25">
      <c r="A857" s="352" t="str">
        <f>INDEX('Policy Characteristics'!A:A,MATCH(PolicyLevers!$C857,'Policy Characteristics'!$C:$C,0))</f>
        <v>Industry</v>
      </c>
      <c r="B857" s="356" t="str">
        <f>INDEX('Policy Characteristics'!B:B,MATCH(PolicyLevers!$C857,'Policy Characteristics'!$C:$C,0))</f>
        <v>Electrification + Hydrogen</v>
      </c>
      <c r="C857" s="191" t="str">
        <f t="shared" si="38"/>
        <v>Fraction of Industrial Fuel Use Shifted to Other Fuels</v>
      </c>
      <c r="D857" s="193" t="s">
        <v>2083</v>
      </c>
      <c r="E857" s="186" t="s">
        <v>808</v>
      </c>
      <c r="F857" s="183" t="s">
        <v>2137</v>
      </c>
      <c r="G857" s="186" t="s">
        <v>2132</v>
      </c>
      <c r="H857" s="43">
        <v>1410</v>
      </c>
      <c r="I857" s="358" t="s">
        <v>332</v>
      </c>
      <c r="J857" s="191" t="str">
        <f>INDEX('Policy Characteristics'!D:D,MATCH(PolicyLevers!$C857,'Policy Characteristics'!$C:$C,0))</f>
        <v>Electrification + Hydrogen</v>
      </c>
      <c r="K857" s="191" t="str">
        <f>INDEX('Policy Characteristics'!E:E,MATCH(PolicyLevers!$C857,'Policy Characteristics'!$C:$C,0))</f>
        <v>indst fuel type shifting</v>
      </c>
      <c r="L857" s="192">
        <f>INDEX('Policy Characteristics'!F:F,MATCH(PolicyLevers!$C857,'Policy Characteristics'!$C:$C,0))</f>
        <v>0</v>
      </c>
      <c r="M857" s="192">
        <f>INDEX('Policy Characteristics'!G:G,MATCH(PolicyLevers!$C857,'Policy Characteristics'!$C:$C,0))</f>
        <v>1</v>
      </c>
      <c r="N857" s="253">
        <f>INDEX('Policy Characteristics'!H:H,MATCH(PolicyLevers!$C857,'Policy Characteristics'!$C:$C,0))</f>
        <v>0.01</v>
      </c>
      <c r="O857" s="191" t="str">
        <f>INDEX('Policy Characteristics'!I:I,MATCH(PolicyLevers!$C857,'Policy Characteristics'!$C:$C,0))</f>
        <v>% of fuel shifted</v>
      </c>
      <c r="P857" s="186" t="str">
        <f>INDEX('Policy Characteristics'!J:J,MATCH(PolicyLevers!$C857,'Policy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7" s="191" t="str">
        <f>INDEX('Policy Characteristics'!K:K,MATCH(PolicyLevers!$C857,'Policy Characteristics'!$C:$C,0))</f>
        <v>industry-ag-main.html#fuel-switching</v>
      </c>
      <c r="R857" s="191" t="str">
        <f>INDEX('Policy Characteristics'!L:L,MATCH(PolicyLevers!$C857,'Policy Characteristics'!$C:$C,0))</f>
        <v>industry-elec-and-hydrogen.html</v>
      </c>
      <c r="S857" s="207">
        <f>INDEX('Policy Characteristics'!M:M,MATCH(PolicyLevers!$C857,'Policy Characteristics'!$C:$C,0))</f>
        <v>0</v>
      </c>
      <c r="T857" s="186">
        <f>INDEX('Policy Characteristics'!N:N,MATCH(PolicyLevers!$C857,'Policy Characteristics'!$C:$C,0))</f>
        <v>0</v>
      </c>
      <c r="U857" s="183">
        <f>INDEX('Policy Characteristics'!O:O,MATCH(PolicyLevers!$C857,'Policy Characteristics'!$C:$C,0))</f>
        <v>0</v>
      </c>
    </row>
    <row r="858" spans="1:21" x14ac:dyDescent="0.25">
      <c r="A858" s="352" t="str">
        <f>INDEX('Policy Characteristics'!A:A,MATCH(PolicyLevers!$C858,'Policy Characteristics'!$C:$C,0))</f>
        <v>Industry</v>
      </c>
      <c r="B858" s="356" t="str">
        <f>INDEX('Policy Characteristics'!B:B,MATCH(PolicyLevers!$C858,'Policy Characteristics'!$C:$C,0))</f>
        <v>Electrification + Hydrogen</v>
      </c>
      <c r="C858" s="191" t="str">
        <f t="shared" si="38"/>
        <v>Fraction of Industrial Fuel Use Shifted to Other Fuels</v>
      </c>
      <c r="D858" s="193" t="s">
        <v>2083</v>
      </c>
      <c r="E858" s="186" t="s">
        <v>810</v>
      </c>
      <c r="F858" s="183" t="s">
        <v>2137</v>
      </c>
      <c r="G858" s="186" t="s">
        <v>2131</v>
      </c>
      <c r="H858" s="43">
        <v>1411</v>
      </c>
      <c r="I858" s="358" t="s">
        <v>332</v>
      </c>
      <c r="J858" s="191" t="str">
        <f>INDEX('Policy Characteristics'!D:D,MATCH(PolicyLevers!$C858,'Policy Characteristics'!$C:$C,0))</f>
        <v>Electrification + Hydrogen</v>
      </c>
      <c r="K858" s="191" t="str">
        <f>INDEX('Policy Characteristics'!E:E,MATCH(PolicyLevers!$C858,'Policy Characteristics'!$C:$C,0))</f>
        <v>indst fuel type shifting</v>
      </c>
      <c r="L858" s="192">
        <f>INDEX('Policy Characteristics'!F:F,MATCH(PolicyLevers!$C858,'Policy Characteristics'!$C:$C,0))</f>
        <v>0</v>
      </c>
      <c r="M858" s="192">
        <f>INDEX('Policy Characteristics'!G:G,MATCH(PolicyLevers!$C858,'Policy Characteristics'!$C:$C,0))</f>
        <v>1</v>
      </c>
      <c r="N858" s="253">
        <f>INDEX('Policy Characteristics'!H:H,MATCH(PolicyLevers!$C858,'Policy Characteristics'!$C:$C,0))</f>
        <v>0.01</v>
      </c>
      <c r="O858" s="191" t="str">
        <f>INDEX('Policy Characteristics'!I:I,MATCH(PolicyLevers!$C858,'Policy Characteristics'!$C:$C,0))</f>
        <v>% of fuel shifted</v>
      </c>
      <c r="P858" s="186" t="str">
        <f>INDEX('Policy Characteristics'!J:J,MATCH(PolicyLevers!$C858,'Policy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8" s="191" t="str">
        <f>INDEX('Policy Characteristics'!K:K,MATCH(PolicyLevers!$C858,'Policy Characteristics'!$C:$C,0))</f>
        <v>industry-ag-main.html#fuel-switching</v>
      </c>
      <c r="R858" s="191" t="str">
        <f>INDEX('Policy Characteristics'!L:L,MATCH(PolicyLevers!$C858,'Policy Characteristics'!$C:$C,0))</f>
        <v>industry-elec-and-hydrogen.html</v>
      </c>
      <c r="S858" s="207">
        <f>INDEX('Policy Characteristics'!M:M,MATCH(PolicyLevers!$C858,'Policy Characteristics'!$C:$C,0))</f>
        <v>0</v>
      </c>
      <c r="T858" s="186">
        <f>INDEX('Policy Characteristics'!N:N,MATCH(PolicyLevers!$C858,'Policy Characteristics'!$C:$C,0))</f>
        <v>0</v>
      </c>
      <c r="U858" s="183">
        <f>INDEX('Policy Characteristics'!O:O,MATCH(PolicyLevers!$C858,'Policy Characteristics'!$C:$C,0))</f>
        <v>0</v>
      </c>
    </row>
    <row r="859" spans="1:21" x14ac:dyDescent="0.25">
      <c r="A859" s="352" t="str">
        <f>INDEX('Policy Characteristics'!A:A,MATCH(PolicyLevers!$C859,'Policy Characteristics'!$C:$C,0))</f>
        <v>Industry</v>
      </c>
      <c r="B859" s="356" t="str">
        <f>INDEX('Policy Characteristics'!B:B,MATCH(PolicyLevers!$C859,'Policy Characteristics'!$C:$C,0))</f>
        <v>Electrification + Hydrogen</v>
      </c>
      <c r="C859" s="191" t="str">
        <f t="shared" si="38"/>
        <v>Fraction of Industrial Fuel Use Shifted to Other Fuels</v>
      </c>
      <c r="D859" s="193" t="s">
        <v>2083</v>
      </c>
      <c r="E859" s="186" t="s">
        <v>812</v>
      </c>
      <c r="F859" s="183" t="s">
        <v>2137</v>
      </c>
      <c r="G859" s="186" t="s">
        <v>2130</v>
      </c>
      <c r="H859" s="43">
        <v>1412</v>
      </c>
      <c r="I859" s="358" t="s">
        <v>332</v>
      </c>
      <c r="J859" s="191" t="str">
        <f>INDEX('Policy Characteristics'!D:D,MATCH(PolicyLevers!$C859,'Policy Characteristics'!$C:$C,0))</f>
        <v>Electrification + Hydrogen</v>
      </c>
      <c r="K859" s="191" t="str">
        <f>INDEX('Policy Characteristics'!E:E,MATCH(PolicyLevers!$C859,'Policy Characteristics'!$C:$C,0))</f>
        <v>indst fuel type shifting</v>
      </c>
      <c r="L859" s="192">
        <f>INDEX('Policy Characteristics'!F:F,MATCH(PolicyLevers!$C859,'Policy Characteristics'!$C:$C,0))</f>
        <v>0</v>
      </c>
      <c r="M859" s="192">
        <f>INDEX('Policy Characteristics'!G:G,MATCH(PolicyLevers!$C859,'Policy Characteristics'!$C:$C,0))</f>
        <v>1</v>
      </c>
      <c r="N859" s="253">
        <f>INDEX('Policy Characteristics'!H:H,MATCH(PolicyLevers!$C859,'Policy Characteristics'!$C:$C,0))</f>
        <v>0.01</v>
      </c>
      <c r="O859" s="191" t="str">
        <f>INDEX('Policy Characteristics'!I:I,MATCH(PolicyLevers!$C859,'Policy Characteristics'!$C:$C,0))</f>
        <v>% of fuel shifted</v>
      </c>
      <c r="P859" s="186" t="str">
        <f>INDEX('Policy Characteristics'!J:J,MATCH(PolicyLevers!$C859,'Policy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9" s="191" t="str">
        <f>INDEX('Policy Characteristics'!K:K,MATCH(PolicyLevers!$C859,'Policy Characteristics'!$C:$C,0))</f>
        <v>industry-ag-main.html#fuel-switching</v>
      </c>
      <c r="R859" s="191" t="str">
        <f>INDEX('Policy Characteristics'!L:L,MATCH(PolicyLevers!$C859,'Policy Characteristics'!$C:$C,0))</f>
        <v>industry-elec-and-hydrogen.html</v>
      </c>
      <c r="S859" s="207">
        <f>INDEX('Policy Characteristics'!M:M,MATCH(PolicyLevers!$C859,'Policy Characteristics'!$C:$C,0))</f>
        <v>0</v>
      </c>
      <c r="T859" s="186">
        <f>INDEX('Policy Characteristics'!N:N,MATCH(PolicyLevers!$C859,'Policy Characteristics'!$C:$C,0))</f>
        <v>0</v>
      </c>
      <c r="U859" s="183">
        <f>INDEX('Policy Characteristics'!O:O,MATCH(PolicyLevers!$C859,'Policy Characteristics'!$C:$C,0))</f>
        <v>0</v>
      </c>
    </row>
    <row r="860" spans="1:21" x14ac:dyDescent="0.25">
      <c r="A860" s="352" t="str">
        <f>INDEX('Policy Characteristics'!A:A,MATCH(PolicyLevers!$C860,'Policy Characteristics'!$C:$C,0))</f>
        <v>Industry</v>
      </c>
      <c r="B860" s="356" t="str">
        <f>INDEX('Policy Characteristics'!B:B,MATCH(PolicyLevers!$C860,'Policy Characteristics'!$C:$C,0))</f>
        <v>Electrification + Hydrogen</v>
      </c>
      <c r="C860" s="191" t="str">
        <f t="shared" si="38"/>
        <v>Fraction of Industrial Fuel Use Shifted to Other Fuels</v>
      </c>
      <c r="D860" s="193" t="s">
        <v>2083</v>
      </c>
      <c r="E860" s="186" t="s">
        <v>814</v>
      </c>
      <c r="F860" s="183" t="s">
        <v>2137</v>
      </c>
      <c r="G860" s="186" t="s">
        <v>2129</v>
      </c>
      <c r="H860" s="43">
        <v>1413</v>
      </c>
      <c r="I860" s="358" t="s">
        <v>332</v>
      </c>
      <c r="J860" s="191" t="str">
        <f>INDEX('Policy Characteristics'!D:D,MATCH(PolicyLevers!$C860,'Policy Characteristics'!$C:$C,0))</f>
        <v>Electrification + Hydrogen</v>
      </c>
      <c r="K860" s="191" t="str">
        <f>INDEX('Policy Characteristics'!E:E,MATCH(PolicyLevers!$C860,'Policy Characteristics'!$C:$C,0))</f>
        <v>indst fuel type shifting</v>
      </c>
      <c r="L860" s="192">
        <f>INDEX('Policy Characteristics'!F:F,MATCH(PolicyLevers!$C860,'Policy Characteristics'!$C:$C,0))</f>
        <v>0</v>
      </c>
      <c r="M860" s="192">
        <f>INDEX('Policy Characteristics'!G:G,MATCH(PolicyLevers!$C860,'Policy Characteristics'!$C:$C,0))</f>
        <v>1</v>
      </c>
      <c r="N860" s="253">
        <f>INDEX('Policy Characteristics'!H:H,MATCH(PolicyLevers!$C860,'Policy Characteristics'!$C:$C,0))</f>
        <v>0.01</v>
      </c>
      <c r="O860" s="191" t="str">
        <f>INDEX('Policy Characteristics'!I:I,MATCH(PolicyLevers!$C860,'Policy Characteristics'!$C:$C,0))</f>
        <v>% of fuel shifted</v>
      </c>
      <c r="P860" s="186" t="str">
        <f>INDEX('Policy Characteristics'!J:J,MATCH(PolicyLevers!$C860,'Policy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0" s="191" t="str">
        <f>INDEX('Policy Characteristics'!K:K,MATCH(PolicyLevers!$C860,'Policy Characteristics'!$C:$C,0))</f>
        <v>industry-ag-main.html#fuel-switching</v>
      </c>
      <c r="R860" s="191" t="str">
        <f>INDEX('Policy Characteristics'!L:L,MATCH(PolicyLevers!$C860,'Policy Characteristics'!$C:$C,0))</f>
        <v>industry-elec-and-hydrogen.html</v>
      </c>
      <c r="S860" s="207">
        <f>INDEX('Policy Characteristics'!M:M,MATCH(PolicyLevers!$C860,'Policy Characteristics'!$C:$C,0))</f>
        <v>0</v>
      </c>
      <c r="T860" s="186">
        <f>INDEX('Policy Characteristics'!N:N,MATCH(PolicyLevers!$C860,'Policy Characteristics'!$C:$C,0))</f>
        <v>0</v>
      </c>
      <c r="U860" s="183">
        <f>INDEX('Policy Characteristics'!O:O,MATCH(PolicyLevers!$C860,'Policy Characteristics'!$C:$C,0))</f>
        <v>0</v>
      </c>
    </row>
    <row r="861" spans="1:21" x14ac:dyDescent="0.25">
      <c r="A861" s="352" t="str">
        <f>INDEX('Policy Characteristics'!A:A,MATCH(PolicyLevers!$C861,'Policy Characteristics'!$C:$C,0))</f>
        <v>Industry</v>
      </c>
      <c r="B861" s="356" t="str">
        <f>INDEX('Policy Characteristics'!B:B,MATCH(PolicyLevers!$C861,'Policy Characteristics'!$C:$C,0))</f>
        <v>Electrification + Hydrogen</v>
      </c>
      <c r="C861" s="191" t="str">
        <f t="shared" si="38"/>
        <v>Fraction of Industrial Fuel Use Shifted to Other Fuels</v>
      </c>
      <c r="D861" s="193" t="s">
        <v>2083</v>
      </c>
      <c r="E861" s="186" t="s">
        <v>816</v>
      </c>
      <c r="F861" s="183" t="s">
        <v>2137</v>
      </c>
      <c r="G861" s="186" t="s">
        <v>2128</v>
      </c>
      <c r="H861" s="43">
        <v>1414</v>
      </c>
      <c r="I861" s="358" t="s">
        <v>332</v>
      </c>
      <c r="J861" s="191" t="str">
        <f>INDEX('Policy Characteristics'!D:D,MATCH(PolicyLevers!$C861,'Policy Characteristics'!$C:$C,0))</f>
        <v>Electrification + Hydrogen</v>
      </c>
      <c r="K861" s="191" t="str">
        <f>INDEX('Policy Characteristics'!E:E,MATCH(PolicyLevers!$C861,'Policy Characteristics'!$C:$C,0))</f>
        <v>indst fuel type shifting</v>
      </c>
      <c r="L861" s="192">
        <f>INDEX('Policy Characteristics'!F:F,MATCH(PolicyLevers!$C861,'Policy Characteristics'!$C:$C,0))</f>
        <v>0</v>
      </c>
      <c r="M861" s="192">
        <f>INDEX('Policy Characteristics'!G:G,MATCH(PolicyLevers!$C861,'Policy Characteristics'!$C:$C,0))</f>
        <v>1</v>
      </c>
      <c r="N861" s="253">
        <f>INDEX('Policy Characteristics'!H:H,MATCH(PolicyLevers!$C861,'Policy Characteristics'!$C:$C,0))</f>
        <v>0.01</v>
      </c>
      <c r="O861" s="191" t="str">
        <f>INDEX('Policy Characteristics'!I:I,MATCH(PolicyLevers!$C861,'Policy Characteristics'!$C:$C,0))</f>
        <v>% of fuel shifted</v>
      </c>
      <c r="P861" s="186" t="str">
        <f>INDEX('Policy Characteristics'!J:J,MATCH(PolicyLevers!$C861,'Policy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1" s="191" t="str">
        <f>INDEX('Policy Characteristics'!K:K,MATCH(PolicyLevers!$C861,'Policy Characteristics'!$C:$C,0))</f>
        <v>industry-ag-main.html#fuel-switching</v>
      </c>
      <c r="R861" s="191" t="str">
        <f>INDEX('Policy Characteristics'!L:L,MATCH(PolicyLevers!$C861,'Policy Characteristics'!$C:$C,0))</f>
        <v>industry-elec-and-hydrogen.html</v>
      </c>
      <c r="S861" s="207">
        <f>INDEX('Policy Characteristics'!M:M,MATCH(PolicyLevers!$C861,'Policy Characteristics'!$C:$C,0))</f>
        <v>0</v>
      </c>
      <c r="T861" s="186">
        <f>INDEX('Policy Characteristics'!N:N,MATCH(PolicyLevers!$C861,'Policy Characteristics'!$C:$C,0))</f>
        <v>0</v>
      </c>
      <c r="U861" s="183">
        <f>INDEX('Policy Characteristics'!O:O,MATCH(PolicyLevers!$C861,'Policy Characteristics'!$C:$C,0))</f>
        <v>0</v>
      </c>
    </row>
    <row r="862" spans="1:21" x14ac:dyDescent="0.25">
      <c r="A862" s="352" t="str">
        <f>INDEX('Policy Characteristics'!A:A,MATCH(PolicyLevers!$C862,'Policy Characteristics'!$C:$C,0))</f>
        <v>Industry</v>
      </c>
      <c r="B862" s="356" t="str">
        <f>INDEX('Policy Characteristics'!B:B,MATCH(PolicyLevers!$C862,'Policy Characteristics'!$C:$C,0))</f>
        <v>Electrification + Hydrogen</v>
      </c>
      <c r="C862" s="191" t="str">
        <f t="shared" si="38"/>
        <v>Fraction of Industrial Fuel Use Shifted to Other Fuels</v>
      </c>
      <c r="D862" s="193" t="s">
        <v>2083</v>
      </c>
      <c r="E862" s="186" t="s">
        <v>818</v>
      </c>
      <c r="F862" s="183" t="s">
        <v>2137</v>
      </c>
      <c r="G862" s="186" t="s">
        <v>2127</v>
      </c>
      <c r="H862" s="43">
        <v>1415</v>
      </c>
      <c r="I862" s="358" t="s">
        <v>332</v>
      </c>
      <c r="J862" s="191" t="str">
        <f>INDEX('Policy Characteristics'!D:D,MATCH(PolicyLevers!$C862,'Policy Characteristics'!$C:$C,0))</f>
        <v>Electrification + Hydrogen</v>
      </c>
      <c r="K862" s="191" t="str">
        <f>INDEX('Policy Characteristics'!E:E,MATCH(PolicyLevers!$C862,'Policy Characteristics'!$C:$C,0))</f>
        <v>indst fuel type shifting</v>
      </c>
      <c r="L862" s="192">
        <f>INDEX('Policy Characteristics'!F:F,MATCH(PolicyLevers!$C862,'Policy Characteristics'!$C:$C,0))</f>
        <v>0</v>
      </c>
      <c r="M862" s="192">
        <f>INDEX('Policy Characteristics'!G:G,MATCH(PolicyLevers!$C862,'Policy Characteristics'!$C:$C,0))</f>
        <v>1</v>
      </c>
      <c r="N862" s="253">
        <f>INDEX('Policy Characteristics'!H:H,MATCH(PolicyLevers!$C862,'Policy Characteristics'!$C:$C,0))</f>
        <v>0.01</v>
      </c>
      <c r="O862" s="191" t="str">
        <f>INDEX('Policy Characteristics'!I:I,MATCH(PolicyLevers!$C862,'Policy Characteristics'!$C:$C,0))</f>
        <v>% of fuel shifted</v>
      </c>
      <c r="P862" s="186" t="str">
        <f>INDEX('Policy Characteristics'!J:J,MATCH(PolicyLevers!$C862,'Policy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2" s="191" t="str">
        <f>INDEX('Policy Characteristics'!K:K,MATCH(PolicyLevers!$C862,'Policy Characteristics'!$C:$C,0))</f>
        <v>industry-ag-main.html#fuel-switching</v>
      </c>
      <c r="R862" s="191" t="str">
        <f>INDEX('Policy Characteristics'!L:L,MATCH(PolicyLevers!$C862,'Policy Characteristics'!$C:$C,0))</f>
        <v>industry-elec-and-hydrogen.html</v>
      </c>
      <c r="S862" s="207">
        <f>INDEX('Policy Characteristics'!M:M,MATCH(PolicyLevers!$C862,'Policy Characteristics'!$C:$C,0))</f>
        <v>0</v>
      </c>
      <c r="T862" s="186">
        <f>INDEX('Policy Characteristics'!N:N,MATCH(PolicyLevers!$C862,'Policy Characteristics'!$C:$C,0))</f>
        <v>0</v>
      </c>
      <c r="U862" s="183">
        <f>INDEX('Policy Characteristics'!O:O,MATCH(PolicyLevers!$C862,'Policy Characteristics'!$C:$C,0))</f>
        <v>0</v>
      </c>
    </row>
    <row r="863" spans="1:21" x14ac:dyDescent="0.25">
      <c r="A863" s="352" t="str">
        <f>INDEX('Policy Characteristics'!A:A,MATCH(PolicyLevers!$C863,'Policy Characteristics'!$C:$C,0))</f>
        <v>Industry</v>
      </c>
      <c r="B863" s="356" t="str">
        <f>INDEX('Policy Characteristics'!B:B,MATCH(PolicyLevers!$C863,'Policy Characteristics'!$C:$C,0))</f>
        <v>Electrification + Hydrogen</v>
      </c>
      <c r="C863" s="191" t="str">
        <f t="shared" si="38"/>
        <v>Fraction of Industrial Fuel Use Shifted to Other Fuels</v>
      </c>
      <c r="D863" s="193" t="s">
        <v>2083</v>
      </c>
      <c r="E863" s="186" t="s">
        <v>820</v>
      </c>
      <c r="F863" s="183" t="s">
        <v>2137</v>
      </c>
      <c r="G863" s="186" t="s">
        <v>2126</v>
      </c>
      <c r="H863" s="43">
        <v>1416</v>
      </c>
      <c r="I863" s="358" t="s">
        <v>332</v>
      </c>
      <c r="J863" s="191" t="str">
        <f>INDEX('Policy Characteristics'!D:D,MATCH(PolicyLevers!$C863,'Policy Characteristics'!$C:$C,0))</f>
        <v>Electrification + Hydrogen</v>
      </c>
      <c r="K863" s="191" t="str">
        <f>INDEX('Policy Characteristics'!E:E,MATCH(PolicyLevers!$C863,'Policy Characteristics'!$C:$C,0))</f>
        <v>indst fuel type shifting</v>
      </c>
      <c r="L863" s="192">
        <f>INDEX('Policy Characteristics'!F:F,MATCH(PolicyLevers!$C863,'Policy Characteristics'!$C:$C,0))</f>
        <v>0</v>
      </c>
      <c r="M863" s="192">
        <f>INDEX('Policy Characteristics'!G:G,MATCH(PolicyLevers!$C863,'Policy Characteristics'!$C:$C,0))</f>
        <v>1</v>
      </c>
      <c r="N863" s="253">
        <f>INDEX('Policy Characteristics'!H:H,MATCH(PolicyLevers!$C863,'Policy Characteristics'!$C:$C,0))</f>
        <v>0.01</v>
      </c>
      <c r="O863" s="191" t="str">
        <f>INDEX('Policy Characteristics'!I:I,MATCH(PolicyLevers!$C863,'Policy Characteristics'!$C:$C,0))</f>
        <v>% of fuel shifted</v>
      </c>
      <c r="P863" s="186" t="str">
        <f>INDEX('Policy Characteristics'!J:J,MATCH(PolicyLevers!$C863,'Policy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3" s="191" t="str">
        <f>INDEX('Policy Characteristics'!K:K,MATCH(PolicyLevers!$C863,'Policy Characteristics'!$C:$C,0))</f>
        <v>industry-ag-main.html#fuel-switching</v>
      </c>
      <c r="R863" s="191" t="str">
        <f>INDEX('Policy Characteristics'!L:L,MATCH(PolicyLevers!$C863,'Policy Characteristics'!$C:$C,0))</f>
        <v>industry-elec-and-hydrogen.html</v>
      </c>
      <c r="S863" s="207">
        <f>INDEX('Policy Characteristics'!M:M,MATCH(PolicyLevers!$C863,'Policy Characteristics'!$C:$C,0))</f>
        <v>0</v>
      </c>
      <c r="T863" s="186">
        <f>INDEX('Policy Characteristics'!N:N,MATCH(PolicyLevers!$C863,'Policy Characteristics'!$C:$C,0))</f>
        <v>0</v>
      </c>
      <c r="U863" s="183">
        <f>INDEX('Policy Characteristics'!O:O,MATCH(PolicyLevers!$C863,'Policy Characteristics'!$C:$C,0))</f>
        <v>0</v>
      </c>
    </row>
    <row r="864" spans="1:21" x14ac:dyDescent="0.25">
      <c r="A864" s="352" t="str">
        <f>INDEX('Policy Characteristics'!A:A,MATCH(PolicyLevers!$C864,'Policy Characteristics'!$C:$C,0))</f>
        <v>Industry</v>
      </c>
      <c r="B864" s="356" t="str">
        <f>INDEX('Policy Characteristics'!B:B,MATCH(PolicyLevers!$C864,'Policy Characteristics'!$C:$C,0))</f>
        <v>Electrification + Hydrogen</v>
      </c>
      <c r="C864" s="191" t="str">
        <f t="shared" ref="C864:C904" si="39">C$655</f>
        <v>Fraction of Industrial Fuel Use Shifted to Other Fuels</v>
      </c>
      <c r="D864" s="193" t="s">
        <v>2083</v>
      </c>
      <c r="E864" s="186" t="s">
        <v>822</v>
      </c>
      <c r="F864" s="183" t="s">
        <v>2137</v>
      </c>
      <c r="G864" s="186" t="s">
        <v>2124</v>
      </c>
      <c r="H864" s="43">
        <v>1417</v>
      </c>
      <c r="I864" s="358" t="s">
        <v>310</v>
      </c>
      <c r="J864" s="191" t="str">
        <f>INDEX('Policy Characteristics'!D:D,MATCH(PolicyLevers!$C864,'Policy Characteristics'!$C:$C,0))</f>
        <v>Electrification + Hydrogen</v>
      </c>
      <c r="K864" s="191" t="str">
        <f>INDEX('Policy Characteristics'!E:E,MATCH(PolicyLevers!$C864,'Policy Characteristics'!$C:$C,0))</f>
        <v>indst fuel type shifting</v>
      </c>
      <c r="L864" s="192">
        <f>INDEX('Policy Characteristics'!F:F,MATCH(PolicyLevers!$C864,'Policy Characteristics'!$C:$C,0))</f>
        <v>0</v>
      </c>
      <c r="M864" s="192">
        <f>INDEX('Policy Characteristics'!G:G,MATCH(PolicyLevers!$C864,'Policy Characteristics'!$C:$C,0))</f>
        <v>1</v>
      </c>
      <c r="N864" s="253">
        <f>INDEX('Policy Characteristics'!H:H,MATCH(PolicyLevers!$C864,'Policy Characteristics'!$C:$C,0))</f>
        <v>0.01</v>
      </c>
      <c r="O864" s="191" t="str">
        <f>INDEX('Policy Characteristics'!I:I,MATCH(PolicyLevers!$C864,'Policy Characteristics'!$C:$C,0))</f>
        <v>% of fuel shifted</v>
      </c>
      <c r="P864" s="191" t="str">
        <f>INDEX('Policy Characteristics'!J:J,MATCH(PolicyLevers!$C864,'Policy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4" s="191" t="str">
        <f>INDEX('Policy Characteristics'!K:K,MATCH(PolicyLevers!$C864,'Policy Characteristics'!$C:$C,0))</f>
        <v>industry-ag-main.html#fuel-switching</v>
      </c>
      <c r="R864" s="191" t="str">
        <f>INDEX('Policy Characteristics'!L:L,MATCH(PolicyLevers!$C864,'Policy Characteristics'!$C:$C,0))</f>
        <v>industry-elec-and-hydrogen.html</v>
      </c>
      <c r="S864" s="207">
        <f>INDEX('Policy Characteristics'!M:M,MATCH(PolicyLevers!$C864,'Policy Characteristics'!$C:$C,0))</f>
        <v>0</v>
      </c>
      <c r="T864" s="186">
        <f>INDEX('Policy Characteristics'!N:N,MATCH(PolicyLevers!$C864,'Policy Characteristics'!$C:$C,0))</f>
        <v>0</v>
      </c>
      <c r="U864" s="183">
        <f>INDEX('Policy Characteristics'!O:O,MATCH(PolicyLevers!$C864,'Policy Characteristics'!$C:$C,0))</f>
        <v>0</v>
      </c>
    </row>
    <row r="865" spans="1:21" x14ac:dyDescent="0.25">
      <c r="A865" s="352" t="str">
        <f>INDEX('Policy Characteristics'!A:A,MATCH(PolicyLevers!$C865,'Policy Characteristics'!$C:$C,0))</f>
        <v>Industry</v>
      </c>
      <c r="B865" s="356" t="str">
        <f>INDEX('Policy Characteristics'!B:B,MATCH(PolicyLevers!$C865,'Policy Characteristics'!$C:$C,0))</f>
        <v>Electrification + Hydrogen</v>
      </c>
      <c r="C865" s="191" t="str">
        <f t="shared" si="39"/>
        <v>Fraction of Industrial Fuel Use Shifted to Other Fuels</v>
      </c>
      <c r="D865" s="193" t="s">
        <v>2081</v>
      </c>
      <c r="E865" s="186" t="s">
        <v>799</v>
      </c>
      <c r="F865" s="183" t="s">
        <v>2136</v>
      </c>
      <c r="G865" s="186" t="s">
        <v>2134</v>
      </c>
      <c r="H865" s="43">
        <v>1418</v>
      </c>
      <c r="I865" s="358" t="s">
        <v>310</v>
      </c>
      <c r="J865" s="191" t="str">
        <f>INDEX('Policy Characteristics'!D:D,MATCH(PolicyLevers!$C865,'Policy Characteristics'!$C:$C,0))</f>
        <v>Electrification + Hydrogen</v>
      </c>
      <c r="K865" s="191" t="str">
        <f>INDEX('Policy Characteristics'!E:E,MATCH(PolicyLevers!$C865,'Policy Characteristics'!$C:$C,0))</f>
        <v>indst fuel type shifting</v>
      </c>
      <c r="L865" s="192">
        <f>INDEX('Policy Characteristics'!F:F,MATCH(PolicyLevers!$C865,'Policy Characteristics'!$C:$C,0))</f>
        <v>0</v>
      </c>
      <c r="M865" s="192">
        <f>INDEX('Policy Characteristics'!G:G,MATCH(PolicyLevers!$C865,'Policy Characteristics'!$C:$C,0))</f>
        <v>1</v>
      </c>
      <c r="N865" s="253">
        <f>INDEX('Policy Characteristics'!H:H,MATCH(PolicyLevers!$C865,'Policy Characteristics'!$C:$C,0))</f>
        <v>0.01</v>
      </c>
      <c r="O865" s="191" t="str">
        <f>INDEX('Policy Characteristics'!I:I,MATCH(PolicyLevers!$C865,'Policy Characteristics'!$C:$C,0))</f>
        <v>% of fuel shifted</v>
      </c>
      <c r="P865" s="191" t="str">
        <f>INDEX('Policy Characteristics'!J:J,MATCH(PolicyLevers!$C865,'Policy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5" s="191" t="str">
        <f>INDEX('Policy Characteristics'!K:K,MATCH(PolicyLevers!$C865,'Policy Characteristics'!$C:$C,0))</f>
        <v>industry-ag-main.html#fuel-switching</v>
      </c>
      <c r="R865" s="191" t="str">
        <f>INDEX('Policy Characteristics'!L:L,MATCH(PolicyLevers!$C865,'Policy Characteristics'!$C:$C,0))</f>
        <v>industry-elec-and-hydrogen.html</v>
      </c>
      <c r="S865" s="207">
        <f>INDEX('Policy Characteristics'!M:M,MATCH(PolicyLevers!$C865,'Policy Characteristics'!$C:$C,0))</f>
        <v>0</v>
      </c>
      <c r="T865" s="186">
        <f>INDEX('Policy Characteristics'!N:N,MATCH(PolicyLevers!$C865,'Policy Characteristics'!$C:$C,0))</f>
        <v>0</v>
      </c>
      <c r="U865" s="183">
        <f>INDEX('Policy Characteristics'!O:O,MATCH(PolicyLevers!$C865,'Policy Characteristics'!$C:$C,0))</f>
        <v>0</v>
      </c>
    </row>
    <row r="866" spans="1:21" x14ac:dyDescent="0.25">
      <c r="A866" s="352" t="str">
        <f>INDEX('Policy Characteristics'!A:A,MATCH(PolicyLevers!$C866,'Policy Characteristics'!$C:$C,0))</f>
        <v>Industry</v>
      </c>
      <c r="B866" s="356" t="str">
        <f>INDEX('Policy Characteristics'!B:B,MATCH(PolicyLevers!$C866,'Policy Characteristics'!$C:$C,0))</f>
        <v>Electrification + Hydrogen</v>
      </c>
      <c r="C866" s="191" t="str">
        <f t="shared" si="39"/>
        <v>Fraction of Industrial Fuel Use Shifted to Other Fuels</v>
      </c>
      <c r="D866" s="193" t="s">
        <v>2081</v>
      </c>
      <c r="E866" s="186" t="s">
        <v>806</v>
      </c>
      <c r="F866" s="183" t="s">
        <v>2136</v>
      </c>
      <c r="G866" s="186" t="s">
        <v>2133</v>
      </c>
      <c r="H866" s="43">
        <v>1419</v>
      </c>
      <c r="I866" s="358" t="s">
        <v>332</v>
      </c>
      <c r="J866" s="191" t="str">
        <f>INDEX('Policy Characteristics'!D:D,MATCH(PolicyLevers!$C866,'Policy Characteristics'!$C:$C,0))</f>
        <v>Electrification + Hydrogen</v>
      </c>
      <c r="K866" s="191" t="str">
        <f>INDEX('Policy Characteristics'!E:E,MATCH(PolicyLevers!$C866,'Policy Characteristics'!$C:$C,0))</f>
        <v>indst fuel type shifting</v>
      </c>
      <c r="L866" s="192">
        <f>INDEX('Policy Characteristics'!F:F,MATCH(PolicyLevers!$C866,'Policy Characteristics'!$C:$C,0))</f>
        <v>0</v>
      </c>
      <c r="M866" s="192">
        <f>INDEX('Policy Characteristics'!G:G,MATCH(PolicyLevers!$C866,'Policy Characteristics'!$C:$C,0))</f>
        <v>1</v>
      </c>
      <c r="N866" s="253">
        <f>INDEX('Policy Characteristics'!H:H,MATCH(PolicyLevers!$C866,'Policy Characteristics'!$C:$C,0))</f>
        <v>0.01</v>
      </c>
      <c r="O866" s="191" t="str">
        <f>INDEX('Policy Characteristics'!I:I,MATCH(PolicyLevers!$C866,'Policy Characteristics'!$C:$C,0))</f>
        <v>% of fuel shifted</v>
      </c>
      <c r="P866" s="186" t="str">
        <f>INDEX('Policy Characteristics'!J:J,MATCH(PolicyLevers!$C866,'Policy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6" s="191" t="str">
        <f>INDEX('Policy Characteristics'!K:K,MATCH(PolicyLevers!$C866,'Policy Characteristics'!$C:$C,0))</f>
        <v>industry-ag-main.html#fuel-switching</v>
      </c>
      <c r="R866" s="191" t="str">
        <f>INDEX('Policy Characteristics'!L:L,MATCH(PolicyLevers!$C866,'Policy Characteristics'!$C:$C,0))</f>
        <v>industry-elec-and-hydrogen.html</v>
      </c>
      <c r="S866" s="207">
        <f>INDEX('Policy Characteristics'!M:M,MATCH(PolicyLevers!$C866,'Policy Characteristics'!$C:$C,0))</f>
        <v>0</v>
      </c>
      <c r="T866" s="186">
        <f>INDEX('Policy Characteristics'!N:N,MATCH(PolicyLevers!$C866,'Policy Characteristics'!$C:$C,0))</f>
        <v>0</v>
      </c>
      <c r="U866" s="183">
        <f>INDEX('Policy Characteristics'!O:O,MATCH(PolicyLevers!$C866,'Policy Characteristics'!$C:$C,0))</f>
        <v>0</v>
      </c>
    </row>
    <row r="867" spans="1:21" x14ac:dyDescent="0.25">
      <c r="A867" s="352" t="str">
        <f>INDEX('Policy Characteristics'!A:A,MATCH(PolicyLevers!$C867,'Policy Characteristics'!$C:$C,0))</f>
        <v>Industry</v>
      </c>
      <c r="B867" s="356" t="str">
        <f>INDEX('Policy Characteristics'!B:B,MATCH(PolicyLevers!$C867,'Policy Characteristics'!$C:$C,0))</f>
        <v>Electrification + Hydrogen</v>
      </c>
      <c r="C867" s="191" t="str">
        <f t="shared" si="39"/>
        <v>Fraction of Industrial Fuel Use Shifted to Other Fuels</v>
      </c>
      <c r="D867" s="193" t="s">
        <v>2081</v>
      </c>
      <c r="E867" s="186" t="s">
        <v>808</v>
      </c>
      <c r="F867" s="183" t="s">
        <v>2136</v>
      </c>
      <c r="G867" s="186" t="s">
        <v>2132</v>
      </c>
      <c r="H867" s="43">
        <v>1420</v>
      </c>
      <c r="I867" s="358" t="s">
        <v>332</v>
      </c>
      <c r="J867" s="191" t="str">
        <f>INDEX('Policy Characteristics'!D:D,MATCH(PolicyLevers!$C867,'Policy Characteristics'!$C:$C,0))</f>
        <v>Electrification + Hydrogen</v>
      </c>
      <c r="K867" s="191" t="str">
        <f>INDEX('Policy Characteristics'!E:E,MATCH(PolicyLevers!$C867,'Policy Characteristics'!$C:$C,0))</f>
        <v>indst fuel type shifting</v>
      </c>
      <c r="L867" s="192">
        <f>INDEX('Policy Characteristics'!F:F,MATCH(PolicyLevers!$C867,'Policy Characteristics'!$C:$C,0))</f>
        <v>0</v>
      </c>
      <c r="M867" s="192">
        <f>INDEX('Policy Characteristics'!G:G,MATCH(PolicyLevers!$C867,'Policy Characteristics'!$C:$C,0))</f>
        <v>1</v>
      </c>
      <c r="N867" s="253">
        <f>INDEX('Policy Characteristics'!H:H,MATCH(PolicyLevers!$C867,'Policy Characteristics'!$C:$C,0))</f>
        <v>0.01</v>
      </c>
      <c r="O867" s="191" t="str">
        <f>INDEX('Policy Characteristics'!I:I,MATCH(PolicyLevers!$C867,'Policy Characteristics'!$C:$C,0))</f>
        <v>% of fuel shifted</v>
      </c>
      <c r="P867" s="186" t="str">
        <f>INDEX('Policy Characteristics'!J:J,MATCH(PolicyLevers!$C867,'Policy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7" s="191" t="str">
        <f>INDEX('Policy Characteristics'!K:K,MATCH(PolicyLevers!$C867,'Policy Characteristics'!$C:$C,0))</f>
        <v>industry-ag-main.html#fuel-switching</v>
      </c>
      <c r="R867" s="191" t="str">
        <f>INDEX('Policy Characteristics'!L:L,MATCH(PolicyLevers!$C867,'Policy Characteristics'!$C:$C,0))</f>
        <v>industry-elec-and-hydrogen.html</v>
      </c>
      <c r="S867" s="207">
        <f>INDEX('Policy Characteristics'!M:M,MATCH(PolicyLevers!$C867,'Policy Characteristics'!$C:$C,0))</f>
        <v>0</v>
      </c>
      <c r="T867" s="186">
        <f>INDEX('Policy Characteristics'!N:N,MATCH(PolicyLevers!$C867,'Policy Characteristics'!$C:$C,0))</f>
        <v>0</v>
      </c>
      <c r="U867" s="183">
        <f>INDEX('Policy Characteristics'!O:O,MATCH(PolicyLevers!$C867,'Policy Characteristics'!$C:$C,0))</f>
        <v>0</v>
      </c>
    </row>
    <row r="868" spans="1:21" x14ac:dyDescent="0.25">
      <c r="A868" s="352" t="str">
        <f>INDEX('Policy Characteristics'!A:A,MATCH(PolicyLevers!$C868,'Policy Characteristics'!$C:$C,0))</f>
        <v>Industry</v>
      </c>
      <c r="B868" s="356" t="str">
        <f>INDEX('Policy Characteristics'!B:B,MATCH(PolicyLevers!$C868,'Policy Characteristics'!$C:$C,0))</f>
        <v>Electrification + Hydrogen</v>
      </c>
      <c r="C868" s="191" t="str">
        <f t="shared" si="39"/>
        <v>Fraction of Industrial Fuel Use Shifted to Other Fuels</v>
      </c>
      <c r="D868" s="193" t="s">
        <v>2081</v>
      </c>
      <c r="E868" s="186" t="s">
        <v>810</v>
      </c>
      <c r="F868" s="183" t="s">
        <v>2136</v>
      </c>
      <c r="G868" s="186" t="s">
        <v>2131</v>
      </c>
      <c r="H868" s="43">
        <v>1421</v>
      </c>
      <c r="I868" s="358" t="s">
        <v>332</v>
      </c>
      <c r="J868" s="191" t="str">
        <f>INDEX('Policy Characteristics'!D:D,MATCH(PolicyLevers!$C868,'Policy Characteristics'!$C:$C,0))</f>
        <v>Electrification + Hydrogen</v>
      </c>
      <c r="K868" s="191" t="str">
        <f>INDEX('Policy Characteristics'!E:E,MATCH(PolicyLevers!$C868,'Policy Characteristics'!$C:$C,0))</f>
        <v>indst fuel type shifting</v>
      </c>
      <c r="L868" s="192">
        <f>INDEX('Policy Characteristics'!F:F,MATCH(PolicyLevers!$C868,'Policy Characteristics'!$C:$C,0))</f>
        <v>0</v>
      </c>
      <c r="M868" s="192">
        <f>INDEX('Policy Characteristics'!G:G,MATCH(PolicyLevers!$C868,'Policy Characteristics'!$C:$C,0))</f>
        <v>1</v>
      </c>
      <c r="N868" s="253">
        <f>INDEX('Policy Characteristics'!H:H,MATCH(PolicyLevers!$C868,'Policy Characteristics'!$C:$C,0))</f>
        <v>0.01</v>
      </c>
      <c r="O868" s="191" t="str">
        <f>INDEX('Policy Characteristics'!I:I,MATCH(PolicyLevers!$C868,'Policy Characteristics'!$C:$C,0))</f>
        <v>% of fuel shifted</v>
      </c>
      <c r="P868" s="186" t="str">
        <f>INDEX('Policy Characteristics'!J:J,MATCH(PolicyLevers!$C868,'Policy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8" s="191" t="str">
        <f>INDEX('Policy Characteristics'!K:K,MATCH(PolicyLevers!$C868,'Policy Characteristics'!$C:$C,0))</f>
        <v>industry-ag-main.html#fuel-switching</v>
      </c>
      <c r="R868" s="191" t="str">
        <f>INDEX('Policy Characteristics'!L:L,MATCH(PolicyLevers!$C868,'Policy Characteristics'!$C:$C,0))</f>
        <v>industry-elec-and-hydrogen.html</v>
      </c>
      <c r="S868" s="207">
        <f>INDEX('Policy Characteristics'!M:M,MATCH(PolicyLevers!$C868,'Policy Characteristics'!$C:$C,0))</f>
        <v>0</v>
      </c>
      <c r="T868" s="186">
        <f>INDEX('Policy Characteristics'!N:N,MATCH(PolicyLevers!$C868,'Policy Characteristics'!$C:$C,0))</f>
        <v>0</v>
      </c>
      <c r="U868" s="183">
        <f>INDEX('Policy Characteristics'!O:O,MATCH(PolicyLevers!$C868,'Policy Characteristics'!$C:$C,0))</f>
        <v>0</v>
      </c>
    </row>
    <row r="869" spans="1:21" x14ac:dyDescent="0.25">
      <c r="A869" s="352" t="str">
        <f>INDEX('Policy Characteristics'!A:A,MATCH(PolicyLevers!$C869,'Policy Characteristics'!$C:$C,0))</f>
        <v>Industry</v>
      </c>
      <c r="B869" s="356" t="str">
        <f>INDEX('Policy Characteristics'!B:B,MATCH(PolicyLevers!$C869,'Policy Characteristics'!$C:$C,0))</f>
        <v>Electrification + Hydrogen</v>
      </c>
      <c r="C869" s="191" t="str">
        <f t="shared" si="39"/>
        <v>Fraction of Industrial Fuel Use Shifted to Other Fuels</v>
      </c>
      <c r="D869" s="193" t="s">
        <v>2081</v>
      </c>
      <c r="E869" s="186" t="s">
        <v>812</v>
      </c>
      <c r="F869" s="183" t="s">
        <v>2136</v>
      </c>
      <c r="G869" s="186" t="s">
        <v>2130</v>
      </c>
      <c r="H869" s="43">
        <v>1422</v>
      </c>
      <c r="I869" s="358" t="s">
        <v>332</v>
      </c>
      <c r="J869" s="191" t="str">
        <f>INDEX('Policy Characteristics'!D:D,MATCH(PolicyLevers!$C869,'Policy Characteristics'!$C:$C,0))</f>
        <v>Electrification + Hydrogen</v>
      </c>
      <c r="K869" s="191" t="str">
        <f>INDEX('Policy Characteristics'!E:E,MATCH(PolicyLevers!$C869,'Policy Characteristics'!$C:$C,0))</f>
        <v>indst fuel type shifting</v>
      </c>
      <c r="L869" s="192">
        <f>INDEX('Policy Characteristics'!F:F,MATCH(PolicyLevers!$C869,'Policy Characteristics'!$C:$C,0))</f>
        <v>0</v>
      </c>
      <c r="M869" s="192">
        <f>INDEX('Policy Characteristics'!G:G,MATCH(PolicyLevers!$C869,'Policy Characteristics'!$C:$C,0))</f>
        <v>1</v>
      </c>
      <c r="N869" s="253">
        <f>INDEX('Policy Characteristics'!H:H,MATCH(PolicyLevers!$C869,'Policy Characteristics'!$C:$C,0))</f>
        <v>0.01</v>
      </c>
      <c r="O869" s="191" t="str">
        <f>INDEX('Policy Characteristics'!I:I,MATCH(PolicyLevers!$C869,'Policy Characteristics'!$C:$C,0))</f>
        <v>% of fuel shifted</v>
      </c>
      <c r="P869" s="186" t="str">
        <f>INDEX('Policy Characteristics'!J:J,MATCH(PolicyLevers!$C869,'Policy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9" s="191" t="str">
        <f>INDEX('Policy Characteristics'!K:K,MATCH(PolicyLevers!$C869,'Policy Characteristics'!$C:$C,0))</f>
        <v>industry-ag-main.html#fuel-switching</v>
      </c>
      <c r="R869" s="191" t="str">
        <f>INDEX('Policy Characteristics'!L:L,MATCH(PolicyLevers!$C869,'Policy Characteristics'!$C:$C,0))</f>
        <v>industry-elec-and-hydrogen.html</v>
      </c>
      <c r="S869" s="207">
        <f>INDEX('Policy Characteristics'!M:M,MATCH(PolicyLevers!$C869,'Policy Characteristics'!$C:$C,0))</f>
        <v>0</v>
      </c>
      <c r="T869" s="186">
        <f>INDEX('Policy Characteristics'!N:N,MATCH(PolicyLevers!$C869,'Policy Characteristics'!$C:$C,0))</f>
        <v>0</v>
      </c>
      <c r="U869" s="183">
        <f>INDEX('Policy Characteristics'!O:O,MATCH(PolicyLevers!$C869,'Policy Characteristics'!$C:$C,0))</f>
        <v>0</v>
      </c>
    </row>
    <row r="870" spans="1:21" x14ac:dyDescent="0.25">
      <c r="A870" s="352" t="str">
        <f>INDEX('Policy Characteristics'!A:A,MATCH(PolicyLevers!$C870,'Policy Characteristics'!$C:$C,0))</f>
        <v>Industry</v>
      </c>
      <c r="B870" s="356" t="str">
        <f>INDEX('Policy Characteristics'!B:B,MATCH(PolicyLevers!$C870,'Policy Characteristics'!$C:$C,0))</f>
        <v>Electrification + Hydrogen</v>
      </c>
      <c r="C870" s="191" t="str">
        <f t="shared" si="39"/>
        <v>Fraction of Industrial Fuel Use Shifted to Other Fuels</v>
      </c>
      <c r="D870" s="193" t="s">
        <v>2081</v>
      </c>
      <c r="E870" s="186" t="s">
        <v>814</v>
      </c>
      <c r="F870" s="183" t="s">
        <v>2136</v>
      </c>
      <c r="G870" s="186" t="s">
        <v>2129</v>
      </c>
      <c r="H870" s="43">
        <v>1423</v>
      </c>
      <c r="I870" s="358" t="s">
        <v>332</v>
      </c>
      <c r="J870" s="191" t="str">
        <f>INDEX('Policy Characteristics'!D:D,MATCH(PolicyLevers!$C870,'Policy Characteristics'!$C:$C,0))</f>
        <v>Electrification + Hydrogen</v>
      </c>
      <c r="K870" s="191" t="str">
        <f>INDEX('Policy Characteristics'!E:E,MATCH(PolicyLevers!$C870,'Policy Characteristics'!$C:$C,0))</f>
        <v>indst fuel type shifting</v>
      </c>
      <c r="L870" s="192">
        <f>INDEX('Policy Characteristics'!F:F,MATCH(PolicyLevers!$C870,'Policy Characteristics'!$C:$C,0))</f>
        <v>0</v>
      </c>
      <c r="M870" s="192">
        <f>INDEX('Policy Characteristics'!G:G,MATCH(PolicyLevers!$C870,'Policy Characteristics'!$C:$C,0))</f>
        <v>1</v>
      </c>
      <c r="N870" s="253">
        <f>INDEX('Policy Characteristics'!H:H,MATCH(PolicyLevers!$C870,'Policy Characteristics'!$C:$C,0))</f>
        <v>0.01</v>
      </c>
      <c r="O870" s="191" t="str">
        <f>INDEX('Policy Characteristics'!I:I,MATCH(PolicyLevers!$C870,'Policy Characteristics'!$C:$C,0))</f>
        <v>% of fuel shifted</v>
      </c>
      <c r="P870" s="186" t="str">
        <f>INDEX('Policy Characteristics'!J:J,MATCH(PolicyLevers!$C870,'Policy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0" s="191" t="str">
        <f>INDEX('Policy Characteristics'!K:K,MATCH(PolicyLevers!$C870,'Policy Characteristics'!$C:$C,0))</f>
        <v>industry-ag-main.html#fuel-switching</v>
      </c>
      <c r="R870" s="191" t="str">
        <f>INDEX('Policy Characteristics'!L:L,MATCH(PolicyLevers!$C870,'Policy Characteristics'!$C:$C,0))</f>
        <v>industry-elec-and-hydrogen.html</v>
      </c>
      <c r="S870" s="207">
        <f>INDEX('Policy Characteristics'!M:M,MATCH(PolicyLevers!$C870,'Policy Characteristics'!$C:$C,0))</f>
        <v>0</v>
      </c>
      <c r="T870" s="186">
        <f>INDEX('Policy Characteristics'!N:N,MATCH(PolicyLevers!$C870,'Policy Characteristics'!$C:$C,0))</f>
        <v>0</v>
      </c>
      <c r="U870" s="183">
        <f>INDEX('Policy Characteristics'!O:O,MATCH(PolicyLevers!$C870,'Policy Characteristics'!$C:$C,0))</f>
        <v>0</v>
      </c>
    </row>
    <row r="871" spans="1:21" x14ac:dyDescent="0.25">
      <c r="A871" s="352" t="str">
        <f>INDEX('Policy Characteristics'!A:A,MATCH(PolicyLevers!$C871,'Policy Characteristics'!$C:$C,0))</f>
        <v>Industry</v>
      </c>
      <c r="B871" s="356" t="str">
        <f>INDEX('Policy Characteristics'!B:B,MATCH(PolicyLevers!$C871,'Policy Characteristics'!$C:$C,0))</f>
        <v>Electrification + Hydrogen</v>
      </c>
      <c r="C871" s="191" t="str">
        <f t="shared" si="39"/>
        <v>Fraction of Industrial Fuel Use Shifted to Other Fuels</v>
      </c>
      <c r="D871" s="193" t="s">
        <v>2081</v>
      </c>
      <c r="E871" s="186" t="s">
        <v>816</v>
      </c>
      <c r="F871" s="183" t="s">
        <v>2136</v>
      </c>
      <c r="G871" s="186" t="s">
        <v>2128</v>
      </c>
      <c r="H871" s="43">
        <v>1424</v>
      </c>
      <c r="I871" s="358" t="s">
        <v>332</v>
      </c>
      <c r="J871" s="191" t="str">
        <f>INDEX('Policy Characteristics'!D:D,MATCH(PolicyLevers!$C871,'Policy Characteristics'!$C:$C,0))</f>
        <v>Electrification + Hydrogen</v>
      </c>
      <c r="K871" s="191" t="str">
        <f>INDEX('Policy Characteristics'!E:E,MATCH(PolicyLevers!$C871,'Policy Characteristics'!$C:$C,0))</f>
        <v>indst fuel type shifting</v>
      </c>
      <c r="L871" s="192">
        <f>INDEX('Policy Characteristics'!F:F,MATCH(PolicyLevers!$C871,'Policy Characteristics'!$C:$C,0))</f>
        <v>0</v>
      </c>
      <c r="M871" s="192">
        <f>INDEX('Policy Characteristics'!G:G,MATCH(PolicyLevers!$C871,'Policy Characteristics'!$C:$C,0))</f>
        <v>1</v>
      </c>
      <c r="N871" s="253">
        <f>INDEX('Policy Characteristics'!H:H,MATCH(PolicyLevers!$C871,'Policy Characteristics'!$C:$C,0))</f>
        <v>0.01</v>
      </c>
      <c r="O871" s="191" t="str">
        <f>INDEX('Policy Characteristics'!I:I,MATCH(PolicyLevers!$C871,'Policy Characteristics'!$C:$C,0))</f>
        <v>% of fuel shifted</v>
      </c>
      <c r="P871" s="186" t="str">
        <f>INDEX('Policy Characteristics'!J:J,MATCH(PolicyLevers!$C871,'Policy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1" s="191" t="str">
        <f>INDEX('Policy Characteristics'!K:K,MATCH(PolicyLevers!$C871,'Policy Characteristics'!$C:$C,0))</f>
        <v>industry-ag-main.html#fuel-switching</v>
      </c>
      <c r="R871" s="191" t="str">
        <f>INDEX('Policy Characteristics'!L:L,MATCH(PolicyLevers!$C871,'Policy Characteristics'!$C:$C,0))</f>
        <v>industry-elec-and-hydrogen.html</v>
      </c>
      <c r="S871" s="207">
        <f>INDEX('Policy Characteristics'!M:M,MATCH(PolicyLevers!$C871,'Policy Characteristics'!$C:$C,0))</f>
        <v>0</v>
      </c>
      <c r="T871" s="186">
        <f>INDEX('Policy Characteristics'!N:N,MATCH(PolicyLevers!$C871,'Policy Characteristics'!$C:$C,0))</f>
        <v>0</v>
      </c>
      <c r="U871" s="183">
        <f>INDEX('Policy Characteristics'!O:O,MATCH(PolicyLevers!$C871,'Policy Characteristics'!$C:$C,0))</f>
        <v>0</v>
      </c>
    </row>
    <row r="872" spans="1:21" x14ac:dyDescent="0.25">
      <c r="A872" s="352" t="str">
        <f>INDEX('Policy Characteristics'!A:A,MATCH(PolicyLevers!$C872,'Policy Characteristics'!$C:$C,0))</f>
        <v>Industry</v>
      </c>
      <c r="B872" s="356" t="str">
        <f>INDEX('Policy Characteristics'!B:B,MATCH(PolicyLevers!$C872,'Policy Characteristics'!$C:$C,0))</f>
        <v>Electrification + Hydrogen</v>
      </c>
      <c r="C872" s="191" t="str">
        <f t="shared" si="39"/>
        <v>Fraction of Industrial Fuel Use Shifted to Other Fuels</v>
      </c>
      <c r="D872" s="193" t="s">
        <v>2081</v>
      </c>
      <c r="E872" s="186" t="s">
        <v>818</v>
      </c>
      <c r="F872" s="183" t="s">
        <v>2136</v>
      </c>
      <c r="G872" s="186" t="s">
        <v>2127</v>
      </c>
      <c r="H872" s="43">
        <v>1425</v>
      </c>
      <c r="I872" s="358" t="s">
        <v>332</v>
      </c>
      <c r="J872" s="191" t="str">
        <f>INDEX('Policy Characteristics'!D:D,MATCH(PolicyLevers!$C872,'Policy Characteristics'!$C:$C,0))</f>
        <v>Electrification + Hydrogen</v>
      </c>
      <c r="K872" s="191" t="str">
        <f>INDEX('Policy Characteristics'!E:E,MATCH(PolicyLevers!$C872,'Policy Characteristics'!$C:$C,0))</f>
        <v>indst fuel type shifting</v>
      </c>
      <c r="L872" s="192">
        <f>INDEX('Policy Characteristics'!F:F,MATCH(PolicyLevers!$C872,'Policy Characteristics'!$C:$C,0))</f>
        <v>0</v>
      </c>
      <c r="M872" s="192">
        <f>INDEX('Policy Characteristics'!G:G,MATCH(PolicyLevers!$C872,'Policy Characteristics'!$C:$C,0))</f>
        <v>1</v>
      </c>
      <c r="N872" s="253">
        <f>INDEX('Policy Characteristics'!H:H,MATCH(PolicyLevers!$C872,'Policy Characteristics'!$C:$C,0))</f>
        <v>0.01</v>
      </c>
      <c r="O872" s="191" t="str">
        <f>INDEX('Policy Characteristics'!I:I,MATCH(PolicyLevers!$C872,'Policy Characteristics'!$C:$C,0))</f>
        <v>% of fuel shifted</v>
      </c>
      <c r="P872" s="186" t="str">
        <f>INDEX('Policy Characteristics'!J:J,MATCH(PolicyLevers!$C872,'Policy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2" s="191" t="str">
        <f>INDEX('Policy Characteristics'!K:K,MATCH(PolicyLevers!$C872,'Policy Characteristics'!$C:$C,0))</f>
        <v>industry-ag-main.html#fuel-switching</v>
      </c>
      <c r="R872" s="191" t="str">
        <f>INDEX('Policy Characteristics'!L:L,MATCH(PolicyLevers!$C872,'Policy Characteristics'!$C:$C,0))</f>
        <v>industry-elec-and-hydrogen.html</v>
      </c>
      <c r="S872" s="207">
        <f>INDEX('Policy Characteristics'!M:M,MATCH(PolicyLevers!$C872,'Policy Characteristics'!$C:$C,0))</f>
        <v>0</v>
      </c>
      <c r="T872" s="186">
        <f>INDEX('Policy Characteristics'!N:N,MATCH(PolicyLevers!$C872,'Policy Characteristics'!$C:$C,0))</f>
        <v>0</v>
      </c>
      <c r="U872" s="183">
        <f>INDEX('Policy Characteristics'!O:O,MATCH(PolicyLevers!$C872,'Policy Characteristics'!$C:$C,0))</f>
        <v>0</v>
      </c>
    </row>
    <row r="873" spans="1:21" x14ac:dyDescent="0.25">
      <c r="A873" s="352" t="str">
        <f>INDEX('Policy Characteristics'!A:A,MATCH(PolicyLevers!$C873,'Policy Characteristics'!$C:$C,0))</f>
        <v>Industry</v>
      </c>
      <c r="B873" s="356" t="str">
        <f>INDEX('Policy Characteristics'!B:B,MATCH(PolicyLevers!$C873,'Policy Characteristics'!$C:$C,0))</f>
        <v>Electrification + Hydrogen</v>
      </c>
      <c r="C873" s="191" t="str">
        <f t="shared" si="39"/>
        <v>Fraction of Industrial Fuel Use Shifted to Other Fuels</v>
      </c>
      <c r="D873" s="193" t="s">
        <v>2081</v>
      </c>
      <c r="E873" s="186" t="s">
        <v>820</v>
      </c>
      <c r="F873" s="183" t="s">
        <v>2136</v>
      </c>
      <c r="G873" s="186" t="s">
        <v>2126</v>
      </c>
      <c r="H873" s="43">
        <v>1426</v>
      </c>
      <c r="I873" s="358" t="s">
        <v>332</v>
      </c>
      <c r="J873" s="191" t="str">
        <f>INDEX('Policy Characteristics'!D:D,MATCH(PolicyLevers!$C873,'Policy Characteristics'!$C:$C,0))</f>
        <v>Electrification + Hydrogen</v>
      </c>
      <c r="K873" s="191" t="str">
        <f>INDEX('Policy Characteristics'!E:E,MATCH(PolicyLevers!$C873,'Policy Characteristics'!$C:$C,0))</f>
        <v>indst fuel type shifting</v>
      </c>
      <c r="L873" s="192">
        <f>INDEX('Policy Characteristics'!F:F,MATCH(PolicyLevers!$C873,'Policy Characteristics'!$C:$C,0))</f>
        <v>0</v>
      </c>
      <c r="M873" s="192">
        <f>INDEX('Policy Characteristics'!G:G,MATCH(PolicyLevers!$C873,'Policy Characteristics'!$C:$C,0))</f>
        <v>1</v>
      </c>
      <c r="N873" s="253">
        <f>INDEX('Policy Characteristics'!H:H,MATCH(PolicyLevers!$C873,'Policy Characteristics'!$C:$C,0))</f>
        <v>0.01</v>
      </c>
      <c r="O873" s="191" t="str">
        <f>INDEX('Policy Characteristics'!I:I,MATCH(PolicyLevers!$C873,'Policy Characteristics'!$C:$C,0))</f>
        <v>% of fuel shifted</v>
      </c>
      <c r="P873" s="186" t="str">
        <f>INDEX('Policy Characteristics'!J:J,MATCH(PolicyLevers!$C873,'Policy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3" s="191" t="str">
        <f>INDEX('Policy Characteristics'!K:K,MATCH(PolicyLevers!$C873,'Policy Characteristics'!$C:$C,0))</f>
        <v>industry-ag-main.html#fuel-switching</v>
      </c>
      <c r="R873" s="191" t="str">
        <f>INDEX('Policy Characteristics'!L:L,MATCH(PolicyLevers!$C873,'Policy Characteristics'!$C:$C,0))</f>
        <v>industry-elec-and-hydrogen.html</v>
      </c>
      <c r="S873" s="207">
        <f>INDEX('Policy Characteristics'!M:M,MATCH(PolicyLevers!$C873,'Policy Characteristics'!$C:$C,0))</f>
        <v>0</v>
      </c>
      <c r="T873" s="186">
        <f>INDEX('Policy Characteristics'!N:N,MATCH(PolicyLevers!$C873,'Policy Characteristics'!$C:$C,0))</f>
        <v>0</v>
      </c>
      <c r="U873" s="183">
        <f>INDEX('Policy Characteristics'!O:O,MATCH(PolicyLevers!$C873,'Policy Characteristics'!$C:$C,0))</f>
        <v>0</v>
      </c>
    </row>
    <row r="874" spans="1:21" x14ac:dyDescent="0.25">
      <c r="A874" s="352" t="str">
        <f>INDEX('Policy Characteristics'!A:A,MATCH(PolicyLevers!$C874,'Policy Characteristics'!$C:$C,0))</f>
        <v>Industry</v>
      </c>
      <c r="B874" s="356" t="str">
        <f>INDEX('Policy Characteristics'!B:B,MATCH(PolicyLevers!$C874,'Policy Characteristics'!$C:$C,0))</f>
        <v>Electrification + Hydrogen</v>
      </c>
      <c r="C874" s="191" t="str">
        <f t="shared" si="39"/>
        <v>Fraction of Industrial Fuel Use Shifted to Other Fuels</v>
      </c>
      <c r="D874" s="193" t="s">
        <v>2081</v>
      </c>
      <c r="E874" s="186" t="s">
        <v>822</v>
      </c>
      <c r="F874" s="183" t="s">
        <v>2136</v>
      </c>
      <c r="G874" s="186" t="s">
        <v>2124</v>
      </c>
      <c r="H874" s="43">
        <v>1427</v>
      </c>
      <c r="I874" s="358" t="s">
        <v>310</v>
      </c>
      <c r="J874" s="191" t="str">
        <f>INDEX('Policy Characteristics'!D:D,MATCH(PolicyLevers!$C874,'Policy Characteristics'!$C:$C,0))</f>
        <v>Electrification + Hydrogen</v>
      </c>
      <c r="K874" s="191" t="str">
        <f>INDEX('Policy Characteristics'!E:E,MATCH(PolicyLevers!$C874,'Policy Characteristics'!$C:$C,0))</f>
        <v>indst fuel type shifting</v>
      </c>
      <c r="L874" s="192">
        <f>INDEX('Policy Characteristics'!F:F,MATCH(PolicyLevers!$C874,'Policy Characteristics'!$C:$C,0))</f>
        <v>0</v>
      </c>
      <c r="M874" s="192">
        <f>INDEX('Policy Characteristics'!G:G,MATCH(PolicyLevers!$C874,'Policy Characteristics'!$C:$C,0))</f>
        <v>1</v>
      </c>
      <c r="N874" s="253">
        <f>INDEX('Policy Characteristics'!H:H,MATCH(PolicyLevers!$C874,'Policy Characteristics'!$C:$C,0))</f>
        <v>0.01</v>
      </c>
      <c r="O874" s="191" t="str">
        <f>INDEX('Policy Characteristics'!I:I,MATCH(PolicyLevers!$C874,'Policy Characteristics'!$C:$C,0))</f>
        <v>% of fuel shifted</v>
      </c>
      <c r="P874" s="191" t="str">
        <f>INDEX('Policy Characteristics'!J:J,MATCH(PolicyLevers!$C874,'Policy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4" s="191" t="str">
        <f>INDEX('Policy Characteristics'!K:K,MATCH(PolicyLevers!$C874,'Policy Characteristics'!$C:$C,0))</f>
        <v>industry-ag-main.html#fuel-switching</v>
      </c>
      <c r="R874" s="191" t="str">
        <f>INDEX('Policy Characteristics'!L:L,MATCH(PolicyLevers!$C874,'Policy Characteristics'!$C:$C,0))</f>
        <v>industry-elec-and-hydrogen.html</v>
      </c>
      <c r="S874" s="207">
        <f>INDEX('Policy Characteristics'!M:M,MATCH(PolicyLevers!$C874,'Policy Characteristics'!$C:$C,0))</f>
        <v>0</v>
      </c>
      <c r="T874" s="186">
        <f>INDEX('Policy Characteristics'!N:N,MATCH(PolicyLevers!$C874,'Policy Characteristics'!$C:$C,0))</f>
        <v>0</v>
      </c>
      <c r="U874" s="183">
        <f>INDEX('Policy Characteristics'!O:O,MATCH(PolicyLevers!$C874,'Policy Characteristics'!$C:$C,0))</f>
        <v>0</v>
      </c>
    </row>
    <row r="875" spans="1:21" x14ac:dyDescent="0.25">
      <c r="A875" s="352" t="str">
        <f>INDEX('Policy Characteristics'!A:A,MATCH(PolicyLevers!$C875,'Policy Characteristics'!$C:$C,0))</f>
        <v>Industry</v>
      </c>
      <c r="B875" s="356" t="str">
        <f>INDEX('Policy Characteristics'!B:B,MATCH(PolicyLevers!$C875,'Policy Characteristics'!$C:$C,0))</f>
        <v>Electrification + Hydrogen</v>
      </c>
      <c r="C875" s="191" t="str">
        <f t="shared" si="39"/>
        <v>Fraction of Industrial Fuel Use Shifted to Other Fuels</v>
      </c>
      <c r="D875" s="193" t="s">
        <v>2079</v>
      </c>
      <c r="E875" s="186" t="s">
        <v>799</v>
      </c>
      <c r="F875" s="183" t="s">
        <v>2122</v>
      </c>
      <c r="G875" s="186" t="s">
        <v>2134</v>
      </c>
      <c r="H875" s="43">
        <v>1428</v>
      </c>
      <c r="I875" s="358" t="s">
        <v>310</v>
      </c>
      <c r="J875" s="191" t="str">
        <f>INDEX('Policy Characteristics'!D:D,MATCH(PolicyLevers!$C875,'Policy Characteristics'!$C:$C,0))</f>
        <v>Electrification + Hydrogen</v>
      </c>
      <c r="K875" s="191" t="str">
        <f>INDEX('Policy Characteristics'!E:E,MATCH(PolicyLevers!$C875,'Policy Characteristics'!$C:$C,0))</f>
        <v>indst fuel type shifting</v>
      </c>
      <c r="L875" s="192">
        <f>INDEX('Policy Characteristics'!F:F,MATCH(PolicyLevers!$C875,'Policy Characteristics'!$C:$C,0))</f>
        <v>0</v>
      </c>
      <c r="M875" s="192">
        <f>INDEX('Policy Characteristics'!G:G,MATCH(PolicyLevers!$C875,'Policy Characteristics'!$C:$C,0))</f>
        <v>1</v>
      </c>
      <c r="N875" s="253">
        <f>INDEX('Policy Characteristics'!H:H,MATCH(PolicyLevers!$C875,'Policy Characteristics'!$C:$C,0))</f>
        <v>0.01</v>
      </c>
      <c r="O875" s="191" t="str">
        <f>INDEX('Policy Characteristics'!I:I,MATCH(PolicyLevers!$C875,'Policy Characteristics'!$C:$C,0))</f>
        <v>% of fuel shifted</v>
      </c>
      <c r="P875" s="191" t="str">
        <f>INDEX('Policy Characteristics'!J:J,MATCH(PolicyLevers!$C875,'Policy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5" s="191" t="str">
        <f>INDEX('Policy Characteristics'!K:K,MATCH(PolicyLevers!$C875,'Policy Characteristics'!$C:$C,0))</f>
        <v>industry-ag-main.html#fuel-switching</v>
      </c>
      <c r="R875" s="191" t="str">
        <f>INDEX('Policy Characteristics'!L:L,MATCH(PolicyLevers!$C875,'Policy Characteristics'!$C:$C,0))</f>
        <v>industry-elec-and-hydrogen.html</v>
      </c>
      <c r="S875" s="207">
        <f>INDEX('Policy Characteristics'!M:M,MATCH(PolicyLevers!$C875,'Policy Characteristics'!$C:$C,0))</f>
        <v>0</v>
      </c>
      <c r="T875" s="186">
        <f>INDEX('Policy Characteristics'!N:N,MATCH(PolicyLevers!$C875,'Policy Characteristics'!$C:$C,0))</f>
        <v>0</v>
      </c>
      <c r="U875" s="183">
        <f>INDEX('Policy Characteristics'!O:O,MATCH(PolicyLevers!$C875,'Policy Characteristics'!$C:$C,0))</f>
        <v>0</v>
      </c>
    </row>
    <row r="876" spans="1:21" x14ac:dyDescent="0.25">
      <c r="A876" s="352" t="str">
        <f>INDEX('Policy Characteristics'!A:A,MATCH(PolicyLevers!$C876,'Policy Characteristics'!$C:$C,0))</f>
        <v>Industry</v>
      </c>
      <c r="B876" s="356" t="str">
        <f>INDEX('Policy Characteristics'!B:B,MATCH(PolicyLevers!$C876,'Policy Characteristics'!$C:$C,0))</f>
        <v>Electrification + Hydrogen</v>
      </c>
      <c r="C876" s="191" t="str">
        <f t="shared" si="39"/>
        <v>Fraction of Industrial Fuel Use Shifted to Other Fuels</v>
      </c>
      <c r="D876" s="193" t="s">
        <v>2079</v>
      </c>
      <c r="E876" s="186" t="s">
        <v>806</v>
      </c>
      <c r="F876" s="183" t="s">
        <v>2122</v>
      </c>
      <c r="G876" s="186" t="s">
        <v>2133</v>
      </c>
      <c r="H876" s="43">
        <v>1429</v>
      </c>
      <c r="I876" s="358" t="s">
        <v>332</v>
      </c>
      <c r="J876" s="191" t="str">
        <f>INDEX('Policy Characteristics'!D:D,MATCH(PolicyLevers!$C876,'Policy Characteristics'!$C:$C,0))</f>
        <v>Electrification + Hydrogen</v>
      </c>
      <c r="K876" s="191" t="str">
        <f>INDEX('Policy Characteristics'!E:E,MATCH(PolicyLevers!$C876,'Policy Characteristics'!$C:$C,0))</f>
        <v>indst fuel type shifting</v>
      </c>
      <c r="L876" s="192">
        <f>INDEX('Policy Characteristics'!F:F,MATCH(PolicyLevers!$C876,'Policy Characteristics'!$C:$C,0))</f>
        <v>0</v>
      </c>
      <c r="M876" s="192">
        <f>INDEX('Policy Characteristics'!G:G,MATCH(PolicyLevers!$C876,'Policy Characteristics'!$C:$C,0))</f>
        <v>1</v>
      </c>
      <c r="N876" s="253">
        <f>INDEX('Policy Characteristics'!H:H,MATCH(PolicyLevers!$C876,'Policy Characteristics'!$C:$C,0))</f>
        <v>0.01</v>
      </c>
      <c r="O876" s="191" t="str">
        <f>INDEX('Policy Characteristics'!I:I,MATCH(PolicyLevers!$C876,'Policy Characteristics'!$C:$C,0))</f>
        <v>% of fuel shifted</v>
      </c>
      <c r="P876" s="186" t="str">
        <f>INDEX('Policy Characteristics'!J:J,MATCH(PolicyLevers!$C876,'Policy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6" s="191" t="str">
        <f>INDEX('Policy Characteristics'!K:K,MATCH(PolicyLevers!$C876,'Policy Characteristics'!$C:$C,0))</f>
        <v>industry-ag-main.html#fuel-switching</v>
      </c>
      <c r="R876" s="191" t="str">
        <f>INDEX('Policy Characteristics'!L:L,MATCH(PolicyLevers!$C876,'Policy Characteristics'!$C:$C,0))</f>
        <v>industry-elec-and-hydrogen.html</v>
      </c>
      <c r="S876" s="207">
        <f>INDEX('Policy Characteristics'!M:M,MATCH(PolicyLevers!$C876,'Policy Characteristics'!$C:$C,0))</f>
        <v>0</v>
      </c>
      <c r="T876" s="186">
        <f>INDEX('Policy Characteristics'!N:N,MATCH(PolicyLevers!$C876,'Policy Characteristics'!$C:$C,0))</f>
        <v>0</v>
      </c>
      <c r="U876" s="183">
        <f>INDEX('Policy Characteristics'!O:O,MATCH(PolicyLevers!$C876,'Policy Characteristics'!$C:$C,0))</f>
        <v>0</v>
      </c>
    </row>
    <row r="877" spans="1:21" x14ac:dyDescent="0.25">
      <c r="A877" s="352" t="str">
        <f>INDEX('Policy Characteristics'!A:A,MATCH(PolicyLevers!$C877,'Policy Characteristics'!$C:$C,0))</f>
        <v>Industry</v>
      </c>
      <c r="B877" s="356" t="str">
        <f>INDEX('Policy Characteristics'!B:B,MATCH(PolicyLevers!$C877,'Policy Characteristics'!$C:$C,0))</f>
        <v>Electrification + Hydrogen</v>
      </c>
      <c r="C877" s="191" t="str">
        <f t="shared" si="39"/>
        <v>Fraction of Industrial Fuel Use Shifted to Other Fuels</v>
      </c>
      <c r="D877" s="193" t="s">
        <v>2079</v>
      </c>
      <c r="E877" s="186" t="s">
        <v>808</v>
      </c>
      <c r="F877" s="183" t="s">
        <v>2122</v>
      </c>
      <c r="G877" s="186" t="s">
        <v>2132</v>
      </c>
      <c r="H877" s="43">
        <v>1430</v>
      </c>
      <c r="I877" s="358" t="s">
        <v>332</v>
      </c>
      <c r="J877" s="191" t="str">
        <f>INDEX('Policy Characteristics'!D:D,MATCH(PolicyLevers!$C877,'Policy Characteristics'!$C:$C,0))</f>
        <v>Electrification + Hydrogen</v>
      </c>
      <c r="K877" s="191" t="str">
        <f>INDEX('Policy Characteristics'!E:E,MATCH(PolicyLevers!$C877,'Policy Characteristics'!$C:$C,0))</f>
        <v>indst fuel type shifting</v>
      </c>
      <c r="L877" s="192">
        <f>INDEX('Policy Characteristics'!F:F,MATCH(PolicyLevers!$C877,'Policy Characteristics'!$C:$C,0))</f>
        <v>0</v>
      </c>
      <c r="M877" s="192">
        <f>INDEX('Policy Characteristics'!G:G,MATCH(PolicyLevers!$C877,'Policy Characteristics'!$C:$C,0))</f>
        <v>1</v>
      </c>
      <c r="N877" s="253">
        <f>INDEX('Policy Characteristics'!H:H,MATCH(PolicyLevers!$C877,'Policy Characteristics'!$C:$C,0))</f>
        <v>0.01</v>
      </c>
      <c r="O877" s="191" t="str">
        <f>INDEX('Policy Characteristics'!I:I,MATCH(PolicyLevers!$C877,'Policy Characteristics'!$C:$C,0))</f>
        <v>% of fuel shifted</v>
      </c>
      <c r="P877" s="186" t="str">
        <f>INDEX('Policy Characteristics'!J:J,MATCH(PolicyLevers!$C877,'Policy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7" s="191" t="str">
        <f>INDEX('Policy Characteristics'!K:K,MATCH(PolicyLevers!$C877,'Policy Characteristics'!$C:$C,0))</f>
        <v>industry-ag-main.html#fuel-switching</v>
      </c>
      <c r="R877" s="191" t="str">
        <f>INDEX('Policy Characteristics'!L:L,MATCH(PolicyLevers!$C877,'Policy Characteristics'!$C:$C,0))</f>
        <v>industry-elec-and-hydrogen.html</v>
      </c>
      <c r="S877" s="207">
        <f>INDEX('Policy Characteristics'!M:M,MATCH(PolicyLevers!$C877,'Policy Characteristics'!$C:$C,0))</f>
        <v>0</v>
      </c>
      <c r="T877" s="186">
        <f>INDEX('Policy Characteristics'!N:N,MATCH(PolicyLevers!$C877,'Policy Characteristics'!$C:$C,0))</f>
        <v>0</v>
      </c>
      <c r="U877" s="183">
        <f>INDEX('Policy Characteristics'!O:O,MATCH(PolicyLevers!$C877,'Policy Characteristics'!$C:$C,0))</f>
        <v>0</v>
      </c>
    </row>
    <row r="878" spans="1:21" x14ac:dyDescent="0.25">
      <c r="A878" s="352" t="str">
        <f>INDEX('Policy Characteristics'!A:A,MATCH(PolicyLevers!$C878,'Policy Characteristics'!$C:$C,0))</f>
        <v>Industry</v>
      </c>
      <c r="B878" s="356" t="str">
        <f>INDEX('Policy Characteristics'!B:B,MATCH(PolicyLevers!$C878,'Policy Characteristics'!$C:$C,0))</f>
        <v>Electrification + Hydrogen</v>
      </c>
      <c r="C878" s="191" t="str">
        <f t="shared" si="39"/>
        <v>Fraction of Industrial Fuel Use Shifted to Other Fuels</v>
      </c>
      <c r="D878" s="193" t="s">
        <v>2079</v>
      </c>
      <c r="E878" s="186" t="s">
        <v>810</v>
      </c>
      <c r="F878" s="183" t="s">
        <v>2122</v>
      </c>
      <c r="G878" s="186" t="s">
        <v>2131</v>
      </c>
      <c r="H878" s="43">
        <v>1431</v>
      </c>
      <c r="I878" s="358" t="s">
        <v>332</v>
      </c>
      <c r="J878" s="191" t="str">
        <f>INDEX('Policy Characteristics'!D:D,MATCH(PolicyLevers!$C878,'Policy Characteristics'!$C:$C,0))</f>
        <v>Electrification + Hydrogen</v>
      </c>
      <c r="K878" s="191" t="str">
        <f>INDEX('Policy Characteristics'!E:E,MATCH(PolicyLevers!$C878,'Policy Characteristics'!$C:$C,0))</f>
        <v>indst fuel type shifting</v>
      </c>
      <c r="L878" s="192">
        <f>INDEX('Policy Characteristics'!F:F,MATCH(PolicyLevers!$C878,'Policy Characteristics'!$C:$C,0))</f>
        <v>0</v>
      </c>
      <c r="M878" s="192">
        <f>INDEX('Policy Characteristics'!G:G,MATCH(PolicyLevers!$C878,'Policy Characteristics'!$C:$C,0))</f>
        <v>1</v>
      </c>
      <c r="N878" s="253">
        <f>INDEX('Policy Characteristics'!H:H,MATCH(PolicyLevers!$C878,'Policy Characteristics'!$C:$C,0))</f>
        <v>0.01</v>
      </c>
      <c r="O878" s="191" t="str">
        <f>INDEX('Policy Characteristics'!I:I,MATCH(PolicyLevers!$C878,'Policy Characteristics'!$C:$C,0))</f>
        <v>% of fuel shifted</v>
      </c>
      <c r="P878" s="186" t="str">
        <f>INDEX('Policy Characteristics'!J:J,MATCH(PolicyLevers!$C878,'Policy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8" s="191" t="str">
        <f>INDEX('Policy Characteristics'!K:K,MATCH(PolicyLevers!$C878,'Policy Characteristics'!$C:$C,0))</f>
        <v>industry-ag-main.html#fuel-switching</v>
      </c>
      <c r="R878" s="191" t="str">
        <f>INDEX('Policy Characteristics'!L:L,MATCH(PolicyLevers!$C878,'Policy Characteristics'!$C:$C,0))</f>
        <v>industry-elec-and-hydrogen.html</v>
      </c>
      <c r="S878" s="207">
        <f>INDEX('Policy Characteristics'!M:M,MATCH(PolicyLevers!$C878,'Policy Characteristics'!$C:$C,0))</f>
        <v>0</v>
      </c>
      <c r="T878" s="186">
        <f>INDEX('Policy Characteristics'!N:N,MATCH(PolicyLevers!$C878,'Policy Characteristics'!$C:$C,0))</f>
        <v>0</v>
      </c>
      <c r="U878" s="183">
        <f>INDEX('Policy Characteristics'!O:O,MATCH(PolicyLevers!$C878,'Policy Characteristics'!$C:$C,0))</f>
        <v>0</v>
      </c>
    </row>
    <row r="879" spans="1:21" x14ac:dyDescent="0.25">
      <c r="A879" s="352" t="str">
        <f>INDEX('Policy Characteristics'!A:A,MATCH(PolicyLevers!$C879,'Policy Characteristics'!$C:$C,0))</f>
        <v>Industry</v>
      </c>
      <c r="B879" s="356" t="str">
        <f>INDEX('Policy Characteristics'!B:B,MATCH(PolicyLevers!$C879,'Policy Characteristics'!$C:$C,0))</f>
        <v>Electrification + Hydrogen</v>
      </c>
      <c r="C879" s="191" t="str">
        <f t="shared" si="39"/>
        <v>Fraction of Industrial Fuel Use Shifted to Other Fuels</v>
      </c>
      <c r="D879" s="193" t="s">
        <v>2079</v>
      </c>
      <c r="E879" s="186" t="s">
        <v>812</v>
      </c>
      <c r="F879" s="183" t="s">
        <v>2122</v>
      </c>
      <c r="G879" s="186" t="s">
        <v>2130</v>
      </c>
      <c r="H879" s="43">
        <v>1432</v>
      </c>
      <c r="I879" s="358" t="s">
        <v>332</v>
      </c>
      <c r="J879" s="191" t="str">
        <f>INDEX('Policy Characteristics'!D:D,MATCH(PolicyLevers!$C879,'Policy Characteristics'!$C:$C,0))</f>
        <v>Electrification + Hydrogen</v>
      </c>
      <c r="K879" s="191" t="str">
        <f>INDEX('Policy Characteristics'!E:E,MATCH(PolicyLevers!$C879,'Policy Characteristics'!$C:$C,0))</f>
        <v>indst fuel type shifting</v>
      </c>
      <c r="L879" s="192">
        <f>INDEX('Policy Characteristics'!F:F,MATCH(PolicyLevers!$C879,'Policy Characteristics'!$C:$C,0))</f>
        <v>0</v>
      </c>
      <c r="M879" s="192">
        <f>INDEX('Policy Characteristics'!G:G,MATCH(PolicyLevers!$C879,'Policy Characteristics'!$C:$C,0))</f>
        <v>1</v>
      </c>
      <c r="N879" s="253">
        <f>INDEX('Policy Characteristics'!H:H,MATCH(PolicyLevers!$C879,'Policy Characteristics'!$C:$C,0))</f>
        <v>0.01</v>
      </c>
      <c r="O879" s="191" t="str">
        <f>INDEX('Policy Characteristics'!I:I,MATCH(PolicyLevers!$C879,'Policy Characteristics'!$C:$C,0))</f>
        <v>% of fuel shifted</v>
      </c>
      <c r="P879" s="186" t="str">
        <f>INDEX('Policy Characteristics'!J:J,MATCH(PolicyLevers!$C879,'Policy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9" s="191" t="str">
        <f>INDEX('Policy Characteristics'!K:K,MATCH(PolicyLevers!$C879,'Policy Characteristics'!$C:$C,0))</f>
        <v>industry-ag-main.html#fuel-switching</v>
      </c>
      <c r="R879" s="191" t="str">
        <f>INDEX('Policy Characteristics'!L:L,MATCH(PolicyLevers!$C879,'Policy Characteristics'!$C:$C,0))</f>
        <v>industry-elec-and-hydrogen.html</v>
      </c>
      <c r="S879" s="207">
        <f>INDEX('Policy Characteristics'!M:M,MATCH(PolicyLevers!$C879,'Policy Characteristics'!$C:$C,0))</f>
        <v>0</v>
      </c>
      <c r="T879" s="186">
        <f>INDEX('Policy Characteristics'!N:N,MATCH(PolicyLevers!$C879,'Policy Characteristics'!$C:$C,0))</f>
        <v>0</v>
      </c>
      <c r="U879" s="183">
        <f>INDEX('Policy Characteristics'!O:O,MATCH(PolicyLevers!$C879,'Policy Characteristics'!$C:$C,0))</f>
        <v>0</v>
      </c>
    </row>
    <row r="880" spans="1:21" x14ac:dyDescent="0.25">
      <c r="A880" s="352" t="str">
        <f>INDEX('Policy Characteristics'!A:A,MATCH(PolicyLevers!$C880,'Policy Characteristics'!$C:$C,0))</f>
        <v>Industry</v>
      </c>
      <c r="B880" s="356" t="str">
        <f>INDEX('Policy Characteristics'!B:B,MATCH(PolicyLevers!$C880,'Policy Characteristics'!$C:$C,0))</f>
        <v>Electrification + Hydrogen</v>
      </c>
      <c r="C880" s="191" t="str">
        <f t="shared" si="39"/>
        <v>Fraction of Industrial Fuel Use Shifted to Other Fuels</v>
      </c>
      <c r="D880" s="193" t="s">
        <v>2079</v>
      </c>
      <c r="E880" s="186" t="s">
        <v>814</v>
      </c>
      <c r="F880" s="183" t="s">
        <v>2122</v>
      </c>
      <c r="G880" s="186" t="s">
        <v>2129</v>
      </c>
      <c r="H880" s="43">
        <v>1433</v>
      </c>
      <c r="I880" s="358" t="s">
        <v>332</v>
      </c>
      <c r="J880" s="191" t="str">
        <f>INDEX('Policy Characteristics'!D:D,MATCH(PolicyLevers!$C880,'Policy Characteristics'!$C:$C,0))</f>
        <v>Electrification + Hydrogen</v>
      </c>
      <c r="K880" s="191" t="str">
        <f>INDEX('Policy Characteristics'!E:E,MATCH(PolicyLevers!$C880,'Policy Characteristics'!$C:$C,0))</f>
        <v>indst fuel type shifting</v>
      </c>
      <c r="L880" s="192">
        <f>INDEX('Policy Characteristics'!F:F,MATCH(PolicyLevers!$C880,'Policy Characteristics'!$C:$C,0))</f>
        <v>0</v>
      </c>
      <c r="M880" s="192">
        <f>INDEX('Policy Characteristics'!G:G,MATCH(PolicyLevers!$C880,'Policy Characteristics'!$C:$C,0))</f>
        <v>1</v>
      </c>
      <c r="N880" s="253">
        <f>INDEX('Policy Characteristics'!H:H,MATCH(PolicyLevers!$C880,'Policy Characteristics'!$C:$C,0))</f>
        <v>0.01</v>
      </c>
      <c r="O880" s="191" t="str">
        <f>INDEX('Policy Characteristics'!I:I,MATCH(PolicyLevers!$C880,'Policy Characteristics'!$C:$C,0))</f>
        <v>% of fuel shifted</v>
      </c>
      <c r="P880" s="186" t="str">
        <f>INDEX('Policy Characteristics'!J:J,MATCH(PolicyLevers!$C880,'Policy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0" s="191" t="str">
        <f>INDEX('Policy Characteristics'!K:K,MATCH(PolicyLevers!$C880,'Policy Characteristics'!$C:$C,0))</f>
        <v>industry-ag-main.html#fuel-switching</v>
      </c>
      <c r="R880" s="191" t="str">
        <f>INDEX('Policy Characteristics'!L:L,MATCH(PolicyLevers!$C880,'Policy Characteristics'!$C:$C,0))</f>
        <v>industry-elec-and-hydrogen.html</v>
      </c>
      <c r="S880" s="207">
        <f>INDEX('Policy Characteristics'!M:M,MATCH(PolicyLevers!$C880,'Policy Characteristics'!$C:$C,0))</f>
        <v>0</v>
      </c>
      <c r="T880" s="186">
        <f>INDEX('Policy Characteristics'!N:N,MATCH(PolicyLevers!$C880,'Policy Characteristics'!$C:$C,0))</f>
        <v>0</v>
      </c>
      <c r="U880" s="183">
        <f>INDEX('Policy Characteristics'!O:O,MATCH(PolicyLevers!$C880,'Policy Characteristics'!$C:$C,0))</f>
        <v>0</v>
      </c>
    </row>
    <row r="881" spans="1:21" x14ac:dyDescent="0.25">
      <c r="A881" s="352" t="str">
        <f>INDEX('Policy Characteristics'!A:A,MATCH(PolicyLevers!$C881,'Policy Characteristics'!$C:$C,0))</f>
        <v>Industry</v>
      </c>
      <c r="B881" s="356" t="str">
        <f>INDEX('Policy Characteristics'!B:B,MATCH(PolicyLevers!$C881,'Policy Characteristics'!$C:$C,0))</f>
        <v>Electrification + Hydrogen</v>
      </c>
      <c r="C881" s="191" t="str">
        <f t="shared" si="39"/>
        <v>Fraction of Industrial Fuel Use Shifted to Other Fuels</v>
      </c>
      <c r="D881" s="193" t="s">
        <v>2079</v>
      </c>
      <c r="E881" s="186" t="s">
        <v>816</v>
      </c>
      <c r="F881" s="183" t="s">
        <v>2122</v>
      </c>
      <c r="G881" s="186" t="s">
        <v>2128</v>
      </c>
      <c r="H881" s="43">
        <v>1434</v>
      </c>
      <c r="I881" s="358" t="s">
        <v>332</v>
      </c>
      <c r="J881" s="191" t="str">
        <f>INDEX('Policy Characteristics'!D:D,MATCH(PolicyLevers!$C881,'Policy Characteristics'!$C:$C,0))</f>
        <v>Electrification + Hydrogen</v>
      </c>
      <c r="K881" s="191" t="str">
        <f>INDEX('Policy Characteristics'!E:E,MATCH(PolicyLevers!$C881,'Policy Characteristics'!$C:$C,0))</f>
        <v>indst fuel type shifting</v>
      </c>
      <c r="L881" s="192">
        <f>INDEX('Policy Characteristics'!F:F,MATCH(PolicyLevers!$C881,'Policy Characteristics'!$C:$C,0))</f>
        <v>0</v>
      </c>
      <c r="M881" s="192">
        <f>INDEX('Policy Characteristics'!G:G,MATCH(PolicyLevers!$C881,'Policy Characteristics'!$C:$C,0))</f>
        <v>1</v>
      </c>
      <c r="N881" s="253">
        <f>INDEX('Policy Characteristics'!H:H,MATCH(PolicyLevers!$C881,'Policy Characteristics'!$C:$C,0))</f>
        <v>0.01</v>
      </c>
      <c r="O881" s="191" t="str">
        <f>INDEX('Policy Characteristics'!I:I,MATCH(PolicyLevers!$C881,'Policy Characteristics'!$C:$C,0))</f>
        <v>% of fuel shifted</v>
      </c>
      <c r="P881" s="186" t="str">
        <f>INDEX('Policy Characteristics'!J:J,MATCH(PolicyLevers!$C881,'Policy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1" s="191" t="str">
        <f>INDEX('Policy Characteristics'!K:K,MATCH(PolicyLevers!$C881,'Policy Characteristics'!$C:$C,0))</f>
        <v>industry-ag-main.html#fuel-switching</v>
      </c>
      <c r="R881" s="191" t="str">
        <f>INDEX('Policy Characteristics'!L:L,MATCH(PolicyLevers!$C881,'Policy Characteristics'!$C:$C,0))</f>
        <v>industry-elec-and-hydrogen.html</v>
      </c>
      <c r="S881" s="207">
        <f>INDEX('Policy Characteristics'!M:M,MATCH(PolicyLevers!$C881,'Policy Characteristics'!$C:$C,0))</f>
        <v>0</v>
      </c>
      <c r="T881" s="186">
        <f>INDEX('Policy Characteristics'!N:N,MATCH(PolicyLevers!$C881,'Policy Characteristics'!$C:$C,0))</f>
        <v>0</v>
      </c>
      <c r="U881" s="183">
        <f>INDEX('Policy Characteristics'!O:O,MATCH(PolicyLevers!$C881,'Policy Characteristics'!$C:$C,0))</f>
        <v>0</v>
      </c>
    </row>
    <row r="882" spans="1:21" x14ac:dyDescent="0.25">
      <c r="A882" s="352" t="str">
        <f>INDEX('Policy Characteristics'!A:A,MATCH(PolicyLevers!$C882,'Policy Characteristics'!$C:$C,0))</f>
        <v>Industry</v>
      </c>
      <c r="B882" s="356" t="str">
        <f>INDEX('Policy Characteristics'!B:B,MATCH(PolicyLevers!$C882,'Policy Characteristics'!$C:$C,0))</f>
        <v>Electrification + Hydrogen</v>
      </c>
      <c r="C882" s="191" t="str">
        <f t="shared" si="39"/>
        <v>Fraction of Industrial Fuel Use Shifted to Other Fuels</v>
      </c>
      <c r="D882" s="193" t="s">
        <v>2079</v>
      </c>
      <c r="E882" s="186" t="s">
        <v>818</v>
      </c>
      <c r="F882" s="183" t="s">
        <v>2122</v>
      </c>
      <c r="G882" s="186" t="s">
        <v>2127</v>
      </c>
      <c r="H882" s="43">
        <v>1435</v>
      </c>
      <c r="I882" s="358" t="s">
        <v>332</v>
      </c>
      <c r="J882" s="191" t="str">
        <f>INDEX('Policy Characteristics'!D:D,MATCH(PolicyLevers!$C882,'Policy Characteristics'!$C:$C,0))</f>
        <v>Electrification + Hydrogen</v>
      </c>
      <c r="K882" s="191" t="str">
        <f>INDEX('Policy Characteristics'!E:E,MATCH(PolicyLevers!$C882,'Policy Characteristics'!$C:$C,0))</f>
        <v>indst fuel type shifting</v>
      </c>
      <c r="L882" s="192">
        <f>INDEX('Policy Characteristics'!F:F,MATCH(PolicyLevers!$C882,'Policy Characteristics'!$C:$C,0))</f>
        <v>0</v>
      </c>
      <c r="M882" s="192">
        <f>INDEX('Policy Characteristics'!G:G,MATCH(PolicyLevers!$C882,'Policy Characteristics'!$C:$C,0))</f>
        <v>1</v>
      </c>
      <c r="N882" s="253">
        <f>INDEX('Policy Characteristics'!H:H,MATCH(PolicyLevers!$C882,'Policy Characteristics'!$C:$C,0))</f>
        <v>0.01</v>
      </c>
      <c r="O882" s="191" t="str">
        <f>INDEX('Policy Characteristics'!I:I,MATCH(PolicyLevers!$C882,'Policy Characteristics'!$C:$C,0))</f>
        <v>% of fuel shifted</v>
      </c>
      <c r="P882" s="186" t="str">
        <f>INDEX('Policy Characteristics'!J:J,MATCH(PolicyLevers!$C882,'Policy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2" s="191" t="str">
        <f>INDEX('Policy Characteristics'!K:K,MATCH(PolicyLevers!$C882,'Policy Characteristics'!$C:$C,0))</f>
        <v>industry-ag-main.html#fuel-switching</v>
      </c>
      <c r="R882" s="191" t="str">
        <f>INDEX('Policy Characteristics'!L:L,MATCH(PolicyLevers!$C882,'Policy Characteristics'!$C:$C,0))</f>
        <v>industry-elec-and-hydrogen.html</v>
      </c>
      <c r="S882" s="207">
        <f>INDEX('Policy Characteristics'!M:M,MATCH(PolicyLevers!$C882,'Policy Characteristics'!$C:$C,0))</f>
        <v>0</v>
      </c>
      <c r="T882" s="186">
        <f>INDEX('Policy Characteristics'!N:N,MATCH(PolicyLevers!$C882,'Policy Characteristics'!$C:$C,0))</f>
        <v>0</v>
      </c>
      <c r="U882" s="183">
        <f>INDEX('Policy Characteristics'!O:O,MATCH(PolicyLevers!$C882,'Policy Characteristics'!$C:$C,0))</f>
        <v>0</v>
      </c>
    </row>
    <row r="883" spans="1:21" x14ac:dyDescent="0.25">
      <c r="A883" s="352" t="str">
        <f>INDEX('Policy Characteristics'!A:A,MATCH(PolicyLevers!$C883,'Policy Characteristics'!$C:$C,0))</f>
        <v>Industry</v>
      </c>
      <c r="B883" s="356" t="str">
        <f>INDEX('Policy Characteristics'!B:B,MATCH(PolicyLevers!$C883,'Policy Characteristics'!$C:$C,0))</f>
        <v>Electrification + Hydrogen</v>
      </c>
      <c r="C883" s="191" t="str">
        <f t="shared" si="39"/>
        <v>Fraction of Industrial Fuel Use Shifted to Other Fuels</v>
      </c>
      <c r="D883" s="193" t="s">
        <v>2079</v>
      </c>
      <c r="E883" s="186" t="s">
        <v>820</v>
      </c>
      <c r="F883" s="183" t="s">
        <v>2122</v>
      </c>
      <c r="G883" s="186" t="s">
        <v>2126</v>
      </c>
      <c r="H883" s="43">
        <v>1436</v>
      </c>
      <c r="I883" s="358" t="s">
        <v>332</v>
      </c>
      <c r="J883" s="191" t="str">
        <f>INDEX('Policy Characteristics'!D:D,MATCH(PolicyLevers!$C883,'Policy Characteristics'!$C:$C,0))</f>
        <v>Electrification + Hydrogen</v>
      </c>
      <c r="K883" s="191" t="str">
        <f>INDEX('Policy Characteristics'!E:E,MATCH(PolicyLevers!$C883,'Policy Characteristics'!$C:$C,0))</f>
        <v>indst fuel type shifting</v>
      </c>
      <c r="L883" s="192">
        <f>INDEX('Policy Characteristics'!F:F,MATCH(PolicyLevers!$C883,'Policy Characteristics'!$C:$C,0))</f>
        <v>0</v>
      </c>
      <c r="M883" s="192">
        <f>INDEX('Policy Characteristics'!G:G,MATCH(PolicyLevers!$C883,'Policy Characteristics'!$C:$C,0))</f>
        <v>1</v>
      </c>
      <c r="N883" s="253">
        <f>INDEX('Policy Characteristics'!H:H,MATCH(PolicyLevers!$C883,'Policy Characteristics'!$C:$C,0))</f>
        <v>0.01</v>
      </c>
      <c r="O883" s="191" t="str">
        <f>INDEX('Policy Characteristics'!I:I,MATCH(PolicyLevers!$C883,'Policy Characteristics'!$C:$C,0))</f>
        <v>% of fuel shifted</v>
      </c>
      <c r="P883" s="186" t="str">
        <f>INDEX('Policy Characteristics'!J:J,MATCH(PolicyLevers!$C883,'Policy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3" s="191" t="str">
        <f>INDEX('Policy Characteristics'!K:K,MATCH(PolicyLevers!$C883,'Policy Characteristics'!$C:$C,0))</f>
        <v>industry-ag-main.html#fuel-switching</v>
      </c>
      <c r="R883" s="191" t="str">
        <f>INDEX('Policy Characteristics'!L:L,MATCH(PolicyLevers!$C883,'Policy Characteristics'!$C:$C,0))</f>
        <v>industry-elec-and-hydrogen.html</v>
      </c>
      <c r="S883" s="207">
        <f>INDEX('Policy Characteristics'!M:M,MATCH(PolicyLevers!$C883,'Policy Characteristics'!$C:$C,0))</f>
        <v>0</v>
      </c>
      <c r="T883" s="186">
        <f>INDEX('Policy Characteristics'!N:N,MATCH(PolicyLevers!$C883,'Policy Characteristics'!$C:$C,0))</f>
        <v>0</v>
      </c>
      <c r="U883" s="183">
        <f>INDEX('Policy Characteristics'!O:O,MATCH(PolicyLevers!$C883,'Policy Characteristics'!$C:$C,0))</f>
        <v>0</v>
      </c>
    </row>
    <row r="884" spans="1:21" x14ac:dyDescent="0.25">
      <c r="A884" s="352" t="str">
        <f>INDEX('Policy Characteristics'!A:A,MATCH(PolicyLevers!$C884,'Policy Characteristics'!$C:$C,0))</f>
        <v>Industry</v>
      </c>
      <c r="B884" s="356" t="str">
        <f>INDEX('Policy Characteristics'!B:B,MATCH(PolicyLevers!$C884,'Policy Characteristics'!$C:$C,0))</f>
        <v>Electrification + Hydrogen</v>
      </c>
      <c r="C884" s="191" t="str">
        <f t="shared" si="39"/>
        <v>Fraction of Industrial Fuel Use Shifted to Other Fuels</v>
      </c>
      <c r="D884" s="193" t="s">
        <v>2079</v>
      </c>
      <c r="E884" s="186" t="s">
        <v>822</v>
      </c>
      <c r="F884" s="183" t="s">
        <v>2122</v>
      </c>
      <c r="G884" s="186" t="s">
        <v>2124</v>
      </c>
      <c r="H884" s="43">
        <v>1437</v>
      </c>
      <c r="I884" s="358" t="s">
        <v>310</v>
      </c>
      <c r="J884" s="191" t="str">
        <f>INDEX('Policy Characteristics'!D:D,MATCH(PolicyLevers!$C884,'Policy Characteristics'!$C:$C,0))</f>
        <v>Electrification + Hydrogen</v>
      </c>
      <c r="K884" s="191" t="str">
        <f>INDEX('Policy Characteristics'!E:E,MATCH(PolicyLevers!$C884,'Policy Characteristics'!$C:$C,0))</f>
        <v>indst fuel type shifting</v>
      </c>
      <c r="L884" s="192">
        <f>INDEX('Policy Characteristics'!F:F,MATCH(PolicyLevers!$C884,'Policy Characteristics'!$C:$C,0))</f>
        <v>0</v>
      </c>
      <c r="M884" s="192">
        <f>INDEX('Policy Characteristics'!G:G,MATCH(PolicyLevers!$C884,'Policy Characteristics'!$C:$C,0))</f>
        <v>1</v>
      </c>
      <c r="N884" s="253">
        <f>INDEX('Policy Characteristics'!H:H,MATCH(PolicyLevers!$C884,'Policy Characteristics'!$C:$C,0))</f>
        <v>0.01</v>
      </c>
      <c r="O884" s="191" t="str">
        <f>INDEX('Policy Characteristics'!I:I,MATCH(PolicyLevers!$C884,'Policy Characteristics'!$C:$C,0))</f>
        <v>% of fuel shifted</v>
      </c>
      <c r="P884" s="191" t="str">
        <f>INDEX('Policy Characteristics'!J:J,MATCH(PolicyLevers!$C884,'Policy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4" s="191" t="str">
        <f>INDEX('Policy Characteristics'!K:K,MATCH(PolicyLevers!$C884,'Policy Characteristics'!$C:$C,0))</f>
        <v>industry-ag-main.html#fuel-switching</v>
      </c>
      <c r="R884" s="191" t="str">
        <f>INDEX('Policy Characteristics'!L:L,MATCH(PolicyLevers!$C884,'Policy Characteristics'!$C:$C,0))</f>
        <v>industry-elec-and-hydrogen.html</v>
      </c>
      <c r="S884" s="207">
        <f>INDEX('Policy Characteristics'!M:M,MATCH(PolicyLevers!$C884,'Policy Characteristics'!$C:$C,0))</f>
        <v>0</v>
      </c>
      <c r="T884" s="186">
        <f>INDEX('Policy Characteristics'!N:N,MATCH(PolicyLevers!$C884,'Policy Characteristics'!$C:$C,0))</f>
        <v>0</v>
      </c>
      <c r="U884" s="183">
        <f>INDEX('Policy Characteristics'!O:O,MATCH(PolicyLevers!$C884,'Policy Characteristics'!$C:$C,0))</f>
        <v>0</v>
      </c>
    </row>
    <row r="885" spans="1:21" x14ac:dyDescent="0.25">
      <c r="A885" s="352" t="str">
        <f>INDEX('Policy Characteristics'!A:A,MATCH(PolicyLevers!$C885,'Policy Characteristics'!$C:$C,0))</f>
        <v>Industry</v>
      </c>
      <c r="B885" s="356" t="str">
        <f>INDEX('Policy Characteristics'!B:B,MATCH(PolicyLevers!$C885,'Policy Characteristics'!$C:$C,0))</f>
        <v>Electrification + Hydrogen</v>
      </c>
      <c r="C885" s="191" t="str">
        <f t="shared" si="39"/>
        <v>Fraction of Industrial Fuel Use Shifted to Other Fuels</v>
      </c>
      <c r="D885" s="193" t="s">
        <v>2077</v>
      </c>
      <c r="E885" s="186" t="s">
        <v>799</v>
      </c>
      <c r="F885" s="183" t="s">
        <v>2135</v>
      </c>
      <c r="G885" s="186" t="s">
        <v>2134</v>
      </c>
      <c r="H885" s="43">
        <v>1438</v>
      </c>
      <c r="I885" s="358" t="s">
        <v>332</v>
      </c>
      <c r="J885" s="191" t="str">
        <f>INDEX('Policy Characteristics'!D:D,MATCH(PolicyLevers!$C885,'Policy Characteristics'!$C:$C,0))</f>
        <v>Electrification + Hydrogen</v>
      </c>
      <c r="K885" s="191" t="str">
        <f>INDEX('Policy Characteristics'!E:E,MATCH(PolicyLevers!$C885,'Policy Characteristics'!$C:$C,0))</f>
        <v>indst fuel type shifting</v>
      </c>
      <c r="L885" s="192">
        <f>INDEX('Policy Characteristics'!F:F,MATCH(PolicyLevers!$C885,'Policy Characteristics'!$C:$C,0))</f>
        <v>0</v>
      </c>
      <c r="M885" s="192">
        <f>INDEX('Policy Characteristics'!G:G,MATCH(PolicyLevers!$C885,'Policy Characteristics'!$C:$C,0))</f>
        <v>1</v>
      </c>
      <c r="N885" s="253">
        <f>INDEX('Policy Characteristics'!H:H,MATCH(PolicyLevers!$C885,'Policy Characteristics'!$C:$C,0))</f>
        <v>0.01</v>
      </c>
      <c r="O885" s="191" t="str">
        <f>INDEX('Policy Characteristics'!I:I,MATCH(PolicyLevers!$C885,'Policy Characteristics'!$C:$C,0))</f>
        <v>% of fuel shifted</v>
      </c>
      <c r="P885" s="191" t="str">
        <f>INDEX('Policy Characteristics'!J:J,MATCH(PolicyLevers!$C885,'Policy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5" s="191" t="str">
        <f>INDEX('Policy Characteristics'!K:K,MATCH(PolicyLevers!$C885,'Policy Characteristics'!$C:$C,0))</f>
        <v>industry-ag-main.html#fuel-switching</v>
      </c>
      <c r="R885" s="191" t="str">
        <f>INDEX('Policy Characteristics'!L:L,MATCH(PolicyLevers!$C885,'Policy Characteristics'!$C:$C,0))</f>
        <v>industry-elec-and-hydrogen.html</v>
      </c>
      <c r="S885" s="207">
        <f>INDEX('Policy Characteristics'!M:M,MATCH(PolicyLevers!$C885,'Policy Characteristics'!$C:$C,0))</f>
        <v>0</v>
      </c>
      <c r="T885" s="186">
        <f>INDEX('Policy Characteristics'!N:N,MATCH(PolicyLevers!$C885,'Policy Characteristics'!$C:$C,0))</f>
        <v>0</v>
      </c>
      <c r="U885" s="183">
        <f>INDEX('Policy Characteristics'!O:O,MATCH(PolicyLevers!$C885,'Policy Characteristics'!$C:$C,0))</f>
        <v>0</v>
      </c>
    </row>
    <row r="886" spans="1:21" x14ac:dyDescent="0.25">
      <c r="A886" s="352" t="str">
        <f>INDEX('Policy Characteristics'!A:A,MATCH(PolicyLevers!$C886,'Policy Characteristics'!$C:$C,0))</f>
        <v>Industry</v>
      </c>
      <c r="B886" s="356" t="str">
        <f>INDEX('Policy Characteristics'!B:B,MATCH(PolicyLevers!$C886,'Policy Characteristics'!$C:$C,0))</f>
        <v>Electrification + Hydrogen</v>
      </c>
      <c r="C886" s="191" t="str">
        <f t="shared" si="39"/>
        <v>Fraction of Industrial Fuel Use Shifted to Other Fuels</v>
      </c>
      <c r="D886" s="193" t="s">
        <v>2077</v>
      </c>
      <c r="E886" s="186" t="s">
        <v>806</v>
      </c>
      <c r="F886" s="183" t="s">
        <v>2135</v>
      </c>
      <c r="G886" s="186" t="s">
        <v>2133</v>
      </c>
      <c r="H886" s="43">
        <v>1439</v>
      </c>
      <c r="I886" s="358" t="s">
        <v>332</v>
      </c>
      <c r="J886" s="191" t="str">
        <f>INDEX('Policy Characteristics'!D:D,MATCH(PolicyLevers!$C886,'Policy Characteristics'!$C:$C,0))</f>
        <v>Electrification + Hydrogen</v>
      </c>
      <c r="K886" s="191" t="str">
        <f>INDEX('Policy Characteristics'!E:E,MATCH(PolicyLevers!$C886,'Policy Characteristics'!$C:$C,0))</f>
        <v>indst fuel type shifting</v>
      </c>
      <c r="L886" s="192">
        <f>INDEX('Policy Characteristics'!F:F,MATCH(PolicyLevers!$C886,'Policy Characteristics'!$C:$C,0))</f>
        <v>0</v>
      </c>
      <c r="M886" s="192">
        <f>INDEX('Policy Characteristics'!G:G,MATCH(PolicyLevers!$C886,'Policy Characteristics'!$C:$C,0))</f>
        <v>1</v>
      </c>
      <c r="N886" s="253">
        <f>INDEX('Policy Characteristics'!H:H,MATCH(PolicyLevers!$C886,'Policy Characteristics'!$C:$C,0))</f>
        <v>0.01</v>
      </c>
      <c r="O886" s="191" t="str">
        <f>INDEX('Policy Characteristics'!I:I,MATCH(PolicyLevers!$C886,'Policy Characteristics'!$C:$C,0))</f>
        <v>% of fuel shifted</v>
      </c>
      <c r="P886" s="186" t="str">
        <f>INDEX('Policy Characteristics'!J:J,MATCH(PolicyLevers!$C886,'Policy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6" s="191" t="str">
        <f>INDEX('Policy Characteristics'!K:K,MATCH(PolicyLevers!$C886,'Policy Characteristics'!$C:$C,0))</f>
        <v>industry-ag-main.html#fuel-switching</v>
      </c>
      <c r="R886" s="191" t="str">
        <f>INDEX('Policy Characteristics'!L:L,MATCH(PolicyLevers!$C886,'Policy Characteristics'!$C:$C,0))</f>
        <v>industry-elec-and-hydrogen.html</v>
      </c>
      <c r="S886" s="207">
        <f>INDEX('Policy Characteristics'!M:M,MATCH(PolicyLevers!$C886,'Policy Characteristics'!$C:$C,0))</f>
        <v>0</v>
      </c>
      <c r="T886" s="186">
        <f>INDEX('Policy Characteristics'!N:N,MATCH(PolicyLevers!$C886,'Policy Characteristics'!$C:$C,0))</f>
        <v>0</v>
      </c>
      <c r="U886" s="183">
        <f>INDEX('Policy Characteristics'!O:O,MATCH(PolicyLevers!$C886,'Policy Characteristics'!$C:$C,0))</f>
        <v>0</v>
      </c>
    </row>
    <row r="887" spans="1:21" x14ac:dyDescent="0.25">
      <c r="A887" s="352" t="str">
        <f>INDEX('Policy Characteristics'!A:A,MATCH(PolicyLevers!$C887,'Policy Characteristics'!$C:$C,0))</f>
        <v>Industry</v>
      </c>
      <c r="B887" s="356" t="str">
        <f>INDEX('Policy Characteristics'!B:B,MATCH(PolicyLevers!$C887,'Policy Characteristics'!$C:$C,0))</f>
        <v>Electrification + Hydrogen</v>
      </c>
      <c r="C887" s="191" t="str">
        <f t="shared" si="39"/>
        <v>Fraction of Industrial Fuel Use Shifted to Other Fuels</v>
      </c>
      <c r="D887" s="193" t="s">
        <v>2077</v>
      </c>
      <c r="E887" s="186" t="s">
        <v>808</v>
      </c>
      <c r="F887" s="183" t="s">
        <v>2135</v>
      </c>
      <c r="G887" s="186" t="s">
        <v>2132</v>
      </c>
      <c r="H887" s="43">
        <v>1440</v>
      </c>
      <c r="I887" s="358" t="s">
        <v>332</v>
      </c>
      <c r="J887" s="191" t="str">
        <f>INDEX('Policy Characteristics'!D:D,MATCH(PolicyLevers!$C887,'Policy Characteristics'!$C:$C,0))</f>
        <v>Electrification + Hydrogen</v>
      </c>
      <c r="K887" s="191" t="str">
        <f>INDEX('Policy Characteristics'!E:E,MATCH(PolicyLevers!$C887,'Policy Characteristics'!$C:$C,0))</f>
        <v>indst fuel type shifting</v>
      </c>
      <c r="L887" s="192">
        <f>INDEX('Policy Characteristics'!F:F,MATCH(PolicyLevers!$C887,'Policy Characteristics'!$C:$C,0))</f>
        <v>0</v>
      </c>
      <c r="M887" s="192">
        <f>INDEX('Policy Characteristics'!G:G,MATCH(PolicyLevers!$C887,'Policy Characteristics'!$C:$C,0))</f>
        <v>1</v>
      </c>
      <c r="N887" s="253">
        <f>INDEX('Policy Characteristics'!H:H,MATCH(PolicyLevers!$C887,'Policy Characteristics'!$C:$C,0))</f>
        <v>0.01</v>
      </c>
      <c r="O887" s="191" t="str">
        <f>INDEX('Policy Characteristics'!I:I,MATCH(PolicyLevers!$C887,'Policy Characteristics'!$C:$C,0))</f>
        <v>% of fuel shifted</v>
      </c>
      <c r="P887" s="186" t="str">
        <f>INDEX('Policy Characteristics'!J:J,MATCH(PolicyLevers!$C887,'Policy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7" s="191" t="str">
        <f>INDEX('Policy Characteristics'!K:K,MATCH(PolicyLevers!$C887,'Policy Characteristics'!$C:$C,0))</f>
        <v>industry-ag-main.html#fuel-switching</v>
      </c>
      <c r="R887" s="191" t="str">
        <f>INDEX('Policy Characteristics'!L:L,MATCH(PolicyLevers!$C887,'Policy Characteristics'!$C:$C,0))</f>
        <v>industry-elec-and-hydrogen.html</v>
      </c>
      <c r="S887" s="207">
        <f>INDEX('Policy Characteristics'!M:M,MATCH(PolicyLevers!$C887,'Policy Characteristics'!$C:$C,0))</f>
        <v>0</v>
      </c>
      <c r="T887" s="186">
        <f>INDEX('Policy Characteristics'!N:N,MATCH(PolicyLevers!$C887,'Policy Characteristics'!$C:$C,0))</f>
        <v>0</v>
      </c>
      <c r="U887" s="183">
        <f>INDEX('Policy Characteristics'!O:O,MATCH(PolicyLevers!$C887,'Policy Characteristics'!$C:$C,0))</f>
        <v>0</v>
      </c>
    </row>
    <row r="888" spans="1:21" x14ac:dyDescent="0.25">
      <c r="A888" s="352" t="str">
        <f>INDEX('Policy Characteristics'!A:A,MATCH(PolicyLevers!$C888,'Policy Characteristics'!$C:$C,0))</f>
        <v>Industry</v>
      </c>
      <c r="B888" s="356" t="str">
        <f>INDEX('Policy Characteristics'!B:B,MATCH(PolicyLevers!$C888,'Policy Characteristics'!$C:$C,0))</f>
        <v>Electrification + Hydrogen</v>
      </c>
      <c r="C888" s="191" t="str">
        <f t="shared" si="39"/>
        <v>Fraction of Industrial Fuel Use Shifted to Other Fuels</v>
      </c>
      <c r="D888" s="193" t="s">
        <v>2077</v>
      </c>
      <c r="E888" s="186" t="s">
        <v>810</v>
      </c>
      <c r="F888" s="183" t="s">
        <v>2135</v>
      </c>
      <c r="G888" s="186" t="s">
        <v>2131</v>
      </c>
      <c r="H888" s="43">
        <v>1441</v>
      </c>
      <c r="I888" s="358" t="s">
        <v>332</v>
      </c>
      <c r="J888" s="191" t="str">
        <f>INDEX('Policy Characteristics'!D:D,MATCH(PolicyLevers!$C888,'Policy Characteristics'!$C:$C,0))</f>
        <v>Electrification + Hydrogen</v>
      </c>
      <c r="K888" s="191" t="str">
        <f>INDEX('Policy Characteristics'!E:E,MATCH(PolicyLevers!$C888,'Policy Characteristics'!$C:$C,0))</f>
        <v>indst fuel type shifting</v>
      </c>
      <c r="L888" s="192">
        <f>INDEX('Policy Characteristics'!F:F,MATCH(PolicyLevers!$C888,'Policy Characteristics'!$C:$C,0))</f>
        <v>0</v>
      </c>
      <c r="M888" s="192">
        <f>INDEX('Policy Characteristics'!G:G,MATCH(PolicyLevers!$C888,'Policy Characteristics'!$C:$C,0))</f>
        <v>1</v>
      </c>
      <c r="N888" s="253">
        <f>INDEX('Policy Characteristics'!H:H,MATCH(PolicyLevers!$C888,'Policy Characteristics'!$C:$C,0))</f>
        <v>0.01</v>
      </c>
      <c r="O888" s="191" t="str">
        <f>INDEX('Policy Characteristics'!I:I,MATCH(PolicyLevers!$C888,'Policy Characteristics'!$C:$C,0))</f>
        <v>% of fuel shifted</v>
      </c>
      <c r="P888" s="186" t="str">
        <f>INDEX('Policy Characteristics'!J:J,MATCH(PolicyLevers!$C888,'Policy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8" s="191" t="str">
        <f>INDEX('Policy Characteristics'!K:K,MATCH(PolicyLevers!$C888,'Policy Characteristics'!$C:$C,0))</f>
        <v>industry-ag-main.html#fuel-switching</v>
      </c>
      <c r="R888" s="191" t="str">
        <f>INDEX('Policy Characteristics'!L:L,MATCH(PolicyLevers!$C888,'Policy Characteristics'!$C:$C,0))</f>
        <v>industry-elec-and-hydrogen.html</v>
      </c>
      <c r="S888" s="207">
        <f>INDEX('Policy Characteristics'!M:M,MATCH(PolicyLevers!$C888,'Policy Characteristics'!$C:$C,0))</f>
        <v>0</v>
      </c>
      <c r="T888" s="186">
        <f>INDEX('Policy Characteristics'!N:N,MATCH(PolicyLevers!$C888,'Policy Characteristics'!$C:$C,0))</f>
        <v>0</v>
      </c>
      <c r="U888" s="183">
        <f>INDEX('Policy Characteristics'!O:O,MATCH(PolicyLevers!$C888,'Policy Characteristics'!$C:$C,0))</f>
        <v>0</v>
      </c>
    </row>
    <row r="889" spans="1:21" x14ac:dyDescent="0.25">
      <c r="A889" s="352" t="str">
        <f>INDEX('Policy Characteristics'!A:A,MATCH(PolicyLevers!$C889,'Policy Characteristics'!$C:$C,0))</f>
        <v>Industry</v>
      </c>
      <c r="B889" s="356" t="str">
        <f>INDEX('Policy Characteristics'!B:B,MATCH(PolicyLevers!$C889,'Policy Characteristics'!$C:$C,0))</f>
        <v>Electrification + Hydrogen</v>
      </c>
      <c r="C889" s="191" t="str">
        <f t="shared" si="39"/>
        <v>Fraction of Industrial Fuel Use Shifted to Other Fuels</v>
      </c>
      <c r="D889" s="193" t="s">
        <v>2077</v>
      </c>
      <c r="E889" s="186" t="s">
        <v>812</v>
      </c>
      <c r="F889" s="183" t="s">
        <v>2135</v>
      </c>
      <c r="G889" s="186" t="s">
        <v>2130</v>
      </c>
      <c r="H889" s="43">
        <v>1442</v>
      </c>
      <c r="I889" s="358" t="s">
        <v>332</v>
      </c>
      <c r="J889" s="191" t="str">
        <f>INDEX('Policy Characteristics'!D:D,MATCH(PolicyLevers!$C889,'Policy Characteristics'!$C:$C,0))</f>
        <v>Electrification + Hydrogen</v>
      </c>
      <c r="K889" s="191" t="str">
        <f>INDEX('Policy Characteristics'!E:E,MATCH(PolicyLevers!$C889,'Policy Characteristics'!$C:$C,0))</f>
        <v>indst fuel type shifting</v>
      </c>
      <c r="L889" s="192">
        <f>INDEX('Policy Characteristics'!F:F,MATCH(PolicyLevers!$C889,'Policy Characteristics'!$C:$C,0))</f>
        <v>0</v>
      </c>
      <c r="M889" s="192">
        <f>INDEX('Policy Characteristics'!G:G,MATCH(PolicyLevers!$C889,'Policy Characteristics'!$C:$C,0))</f>
        <v>1</v>
      </c>
      <c r="N889" s="253">
        <f>INDEX('Policy Characteristics'!H:H,MATCH(PolicyLevers!$C889,'Policy Characteristics'!$C:$C,0))</f>
        <v>0.01</v>
      </c>
      <c r="O889" s="191" t="str">
        <f>INDEX('Policy Characteristics'!I:I,MATCH(PolicyLevers!$C889,'Policy Characteristics'!$C:$C,0))</f>
        <v>% of fuel shifted</v>
      </c>
      <c r="P889" s="186" t="str">
        <f>INDEX('Policy Characteristics'!J:J,MATCH(PolicyLevers!$C889,'Policy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9" s="191" t="str">
        <f>INDEX('Policy Characteristics'!K:K,MATCH(PolicyLevers!$C889,'Policy Characteristics'!$C:$C,0))</f>
        <v>industry-ag-main.html#fuel-switching</v>
      </c>
      <c r="R889" s="191" t="str">
        <f>INDEX('Policy Characteristics'!L:L,MATCH(PolicyLevers!$C889,'Policy Characteristics'!$C:$C,0))</f>
        <v>industry-elec-and-hydrogen.html</v>
      </c>
      <c r="S889" s="207">
        <f>INDEX('Policy Characteristics'!M:M,MATCH(PolicyLevers!$C889,'Policy Characteristics'!$C:$C,0))</f>
        <v>0</v>
      </c>
      <c r="T889" s="186">
        <f>INDEX('Policy Characteristics'!N:N,MATCH(PolicyLevers!$C889,'Policy Characteristics'!$C:$C,0))</f>
        <v>0</v>
      </c>
      <c r="U889" s="183">
        <f>INDEX('Policy Characteristics'!O:O,MATCH(PolicyLevers!$C889,'Policy Characteristics'!$C:$C,0))</f>
        <v>0</v>
      </c>
    </row>
    <row r="890" spans="1:21" x14ac:dyDescent="0.25">
      <c r="A890" s="352" t="str">
        <f>INDEX('Policy Characteristics'!A:A,MATCH(PolicyLevers!$C890,'Policy Characteristics'!$C:$C,0))</f>
        <v>Industry</v>
      </c>
      <c r="B890" s="356" t="str">
        <f>INDEX('Policy Characteristics'!B:B,MATCH(PolicyLevers!$C890,'Policy Characteristics'!$C:$C,0))</f>
        <v>Electrification + Hydrogen</v>
      </c>
      <c r="C890" s="191" t="str">
        <f t="shared" si="39"/>
        <v>Fraction of Industrial Fuel Use Shifted to Other Fuels</v>
      </c>
      <c r="D890" s="193" t="s">
        <v>2077</v>
      </c>
      <c r="E890" s="186" t="s">
        <v>814</v>
      </c>
      <c r="F890" s="183" t="s">
        <v>2135</v>
      </c>
      <c r="G890" s="186" t="s">
        <v>2129</v>
      </c>
      <c r="H890" s="43">
        <v>1443</v>
      </c>
      <c r="I890" s="358" t="s">
        <v>332</v>
      </c>
      <c r="J890" s="191" t="str">
        <f>INDEX('Policy Characteristics'!D:D,MATCH(PolicyLevers!$C890,'Policy Characteristics'!$C:$C,0))</f>
        <v>Electrification + Hydrogen</v>
      </c>
      <c r="K890" s="191" t="str">
        <f>INDEX('Policy Characteristics'!E:E,MATCH(PolicyLevers!$C890,'Policy Characteristics'!$C:$C,0))</f>
        <v>indst fuel type shifting</v>
      </c>
      <c r="L890" s="192">
        <f>INDEX('Policy Characteristics'!F:F,MATCH(PolicyLevers!$C890,'Policy Characteristics'!$C:$C,0))</f>
        <v>0</v>
      </c>
      <c r="M890" s="192">
        <f>INDEX('Policy Characteristics'!G:G,MATCH(PolicyLevers!$C890,'Policy Characteristics'!$C:$C,0))</f>
        <v>1</v>
      </c>
      <c r="N890" s="253">
        <f>INDEX('Policy Characteristics'!H:H,MATCH(PolicyLevers!$C890,'Policy Characteristics'!$C:$C,0))</f>
        <v>0.01</v>
      </c>
      <c r="O890" s="191" t="str">
        <f>INDEX('Policy Characteristics'!I:I,MATCH(PolicyLevers!$C890,'Policy Characteristics'!$C:$C,0))</f>
        <v>% of fuel shifted</v>
      </c>
      <c r="P890" s="186" t="str">
        <f>INDEX('Policy Characteristics'!J:J,MATCH(PolicyLevers!$C890,'Policy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0" s="191" t="str">
        <f>INDEX('Policy Characteristics'!K:K,MATCH(PolicyLevers!$C890,'Policy Characteristics'!$C:$C,0))</f>
        <v>industry-ag-main.html#fuel-switching</v>
      </c>
      <c r="R890" s="191" t="str">
        <f>INDEX('Policy Characteristics'!L:L,MATCH(PolicyLevers!$C890,'Policy Characteristics'!$C:$C,0))</f>
        <v>industry-elec-and-hydrogen.html</v>
      </c>
      <c r="S890" s="207">
        <f>INDEX('Policy Characteristics'!M:M,MATCH(PolicyLevers!$C890,'Policy Characteristics'!$C:$C,0))</f>
        <v>0</v>
      </c>
      <c r="T890" s="186">
        <f>INDEX('Policy Characteristics'!N:N,MATCH(PolicyLevers!$C890,'Policy Characteristics'!$C:$C,0))</f>
        <v>0</v>
      </c>
      <c r="U890" s="183">
        <f>INDEX('Policy Characteristics'!O:O,MATCH(PolicyLevers!$C890,'Policy Characteristics'!$C:$C,0))</f>
        <v>0</v>
      </c>
    </row>
    <row r="891" spans="1:21" x14ac:dyDescent="0.25">
      <c r="A891" s="352" t="str">
        <f>INDEX('Policy Characteristics'!A:A,MATCH(PolicyLevers!$C891,'Policy Characteristics'!$C:$C,0))</f>
        <v>Industry</v>
      </c>
      <c r="B891" s="356" t="str">
        <f>INDEX('Policy Characteristics'!B:B,MATCH(PolicyLevers!$C891,'Policy Characteristics'!$C:$C,0))</f>
        <v>Electrification + Hydrogen</v>
      </c>
      <c r="C891" s="191" t="str">
        <f t="shared" si="39"/>
        <v>Fraction of Industrial Fuel Use Shifted to Other Fuels</v>
      </c>
      <c r="D891" s="193" t="s">
        <v>2077</v>
      </c>
      <c r="E891" s="186" t="s">
        <v>816</v>
      </c>
      <c r="F891" s="183" t="s">
        <v>2135</v>
      </c>
      <c r="G891" s="186" t="s">
        <v>2128</v>
      </c>
      <c r="H891" s="43">
        <v>1444</v>
      </c>
      <c r="I891" s="358" t="s">
        <v>332</v>
      </c>
      <c r="J891" s="191" t="str">
        <f>INDEX('Policy Characteristics'!D:D,MATCH(PolicyLevers!$C891,'Policy Characteristics'!$C:$C,0))</f>
        <v>Electrification + Hydrogen</v>
      </c>
      <c r="K891" s="191" t="str">
        <f>INDEX('Policy Characteristics'!E:E,MATCH(PolicyLevers!$C891,'Policy Characteristics'!$C:$C,0))</f>
        <v>indst fuel type shifting</v>
      </c>
      <c r="L891" s="192">
        <f>INDEX('Policy Characteristics'!F:F,MATCH(PolicyLevers!$C891,'Policy Characteristics'!$C:$C,0))</f>
        <v>0</v>
      </c>
      <c r="M891" s="192">
        <f>INDEX('Policy Characteristics'!G:G,MATCH(PolicyLevers!$C891,'Policy Characteristics'!$C:$C,0))</f>
        <v>1</v>
      </c>
      <c r="N891" s="253">
        <f>INDEX('Policy Characteristics'!H:H,MATCH(PolicyLevers!$C891,'Policy Characteristics'!$C:$C,0))</f>
        <v>0.01</v>
      </c>
      <c r="O891" s="191" t="str">
        <f>INDEX('Policy Characteristics'!I:I,MATCH(PolicyLevers!$C891,'Policy Characteristics'!$C:$C,0))</f>
        <v>% of fuel shifted</v>
      </c>
      <c r="P891" s="186" t="str">
        <f>INDEX('Policy Characteristics'!J:J,MATCH(PolicyLevers!$C891,'Policy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1" s="191" t="str">
        <f>INDEX('Policy Characteristics'!K:K,MATCH(PolicyLevers!$C891,'Policy Characteristics'!$C:$C,0))</f>
        <v>industry-ag-main.html#fuel-switching</v>
      </c>
      <c r="R891" s="191" t="str">
        <f>INDEX('Policy Characteristics'!L:L,MATCH(PolicyLevers!$C891,'Policy Characteristics'!$C:$C,0))</f>
        <v>industry-elec-and-hydrogen.html</v>
      </c>
      <c r="S891" s="207">
        <f>INDEX('Policy Characteristics'!M:M,MATCH(PolicyLevers!$C891,'Policy Characteristics'!$C:$C,0))</f>
        <v>0</v>
      </c>
      <c r="T891" s="186">
        <f>INDEX('Policy Characteristics'!N:N,MATCH(PolicyLevers!$C891,'Policy Characteristics'!$C:$C,0))</f>
        <v>0</v>
      </c>
      <c r="U891" s="183">
        <f>INDEX('Policy Characteristics'!O:O,MATCH(PolicyLevers!$C891,'Policy Characteristics'!$C:$C,0))</f>
        <v>0</v>
      </c>
    </row>
    <row r="892" spans="1:21" x14ac:dyDescent="0.25">
      <c r="A892" s="352" t="str">
        <f>INDEX('Policy Characteristics'!A:A,MATCH(PolicyLevers!$C892,'Policy Characteristics'!$C:$C,0))</f>
        <v>Industry</v>
      </c>
      <c r="B892" s="356" t="str">
        <f>INDEX('Policy Characteristics'!B:B,MATCH(PolicyLevers!$C892,'Policy Characteristics'!$C:$C,0))</f>
        <v>Electrification + Hydrogen</v>
      </c>
      <c r="C892" s="191" t="str">
        <f t="shared" si="39"/>
        <v>Fraction of Industrial Fuel Use Shifted to Other Fuels</v>
      </c>
      <c r="D892" s="193" t="s">
        <v>2077</v>
      </c>
      <c r="E892" s="186" t="s">
        <v>818</v>
      </c>
      <c r="F892" s="183" t="s">
        <v>2135</v>
      </c>
      <c r="G892" s="186" t="s">
        <v>2127</v>
      </c>
      <c r="H892" s="43">
        <v>1445</v>
      </c>
      <c r="I892" s="358" t="s">
        <v>332</v>
      </c>
      <c r="J892" s="191" t="str">
        <f>INDEX('Policy Characteristics'!D:D,MATCH(PolicyLevers!$C892,'Policy Characteristics'!$C:$C,0))</f>
        <v>Electrification + Hydrogen</v>
      </c>
      <c r="K892" s="191" t="str">
        <f>INDEX('Policy Characteristics'!E:E,MATCH(PolicyLevers!$C892,'Policy Characteristics'!$C:$C,0))</f>
        <v>indst fuel type shifting</v>
      </c>
      <c r="L892" s="192">
        <f>INDEX('Policy Characteristics'!F:F,MATCH(PolicyLevers!$C892,'Policy Characteristics'!$C:$C,0))</f>
        <v>0</v>
      </c>
      <c r="M892" s="192">
        <f>INDEX('Policy Characteristics'!G:G,MATCH(PolicyLevers!$C892,'Policy Characteristics'!$C:$C,0))</f>
        <v>1</v>
      </c>
      <c r="N892" s="253">
        <f>INDEX('Policy Characteristics'!H:H,MATCH(PolicyLevers!$C892,'Policy Characteristics'!$C:$C,0))</f>
        <v>0.01</v>
      </c>
      <c r="O892" s="191" t="str">
        <f>INDEX('Policy Characteristics'!I:I,MATCH(PolicyLevers!$C892,'Policy Characteristics'!$C:$C,0))</f>
        <v>% of fuel shifted</v>
      </c>
      <c r="P892" s="186" t="str">
        <f>INDEX('Policy Characteristics'!J:J,MATCH(PolicyLevers!$C892,'Policy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2" s="191" t="str">
        <f>INDEX('Policy Characteristics'!K:K,MATCH(PolicyLevers!$C892,'Policy Characteristics'!$C:$C,0))</f>
        <v>industry-ag-main.html#fuel-switching</v>
      </c>
      <c r="R892" s="191" t="str">
        <f>INDEX('Policy Characteristics'!L:L,MATCH(PolicyLevers!$C892,'Policy Characteristics'!$C:$C,0))</f>
        <v>industry-elec-and-hydrogen.html</v>
      </c>
      <c r="S892" s="207">
        <f>INDEX('Policy Characteristics'!M:M,MATCH(PolicyLevers!$C892,'Policy Characteristics'!$C:$C,0))</f>
        <v>0</v>
      </c>
      <c r="T892" s="186">
        <f>INDEX('Policy Characteristics'!N:N,MATCH(PolicyLevers!$C892,'Policy Characteristics'!$C:$C,0))</f>
        <v>0</v>
      </c>
      <c r="U892" s="183">
        <f>INDEX('Policy Characteristics'!O:O,MATCH(PolicyLevers!$C892,'Policy Characteristics'!$C:$C,0))</f>
        <v>0</v>
      </c>
    </row>
    <row r="893" spans="1:21" x14ac:dyDescent="0.25">
      <c r="A893" s="352" t="str">
        <f>INDEX('Policy Characteristics'!A:A,MATCH(PolicyLevers!$C893,'Policy Characteristics'!$C:$C,0))</f>
        <v>Industry</v>
      </c>
      <c r="B893" s="356" t="str">
        <f>INDEX('Policy Characteristics'!B:B,MATCH(PolicyLevers!$C893,'Policy Characteristics'!$C:$C,0))</f>
        <v>Electrification + Hydrogen</v>
      </c>
      <c r="C893" s="191" t="str">
        <f t="shared" si="39"/>
        <v>Fraction of Industrial Fuel Use Shifted to Other Fuels</v>
      </c>
      <c r="D893" s="193" t="s">
        <v>2077</v>
      </c>
      <c r="E893" s="186" t="s">
        <v>820</v>
      </c>
      <c r="F893" s="183" t="s">
        <v>2135</v>
      </c>
      <c r="G893" s="186" t="s">
        <v>2126</v>
      </c>
      <c r="H893" s="43">
        <v>1446</v>
      </c>
      <c r="I893" s="358" t="s">
        <v>332</v>
      </c>
      <c r="J893" s="191" t="str">
        <f>INDEX('Policy Characteristics'!D:D,MATCH(PolicyLevers!$C893,'Policy Characteristics'!$C:$C,0))</f>
        <v>Electrification + Hydrogen</v>
      </c>
      <c r="K893" s="191" t="str">
        <f>INDEX('Policy Characteristics'!E:E,MATCH(PolicyLevers!$C893,'Policy Characteristics'!$C:$C,0))</f>
        <v>indst fuel type shifting</v>
      </c>
      <c r="L893" s="192">
        <f>INDEX('Policy Characteristics'!F:F,MATCH(PolicyLevers!$C893,'Policy Characteristics'!$C:$C,0))</f>
        <v>0</v>
      </c>
      <c r="M893" s="192">
        <f>INDEX('Policy Characteristics'!G:G,MATCH(PolicyLevers!$C893,'Policy Characteristics'!$C:$C,0))</f>
        <v>1</v>
      </c>
      <c r="N893" s="253">
        <f>INDEX('Policy Characteristics'!H:H,MATCH(PolicyLevers!$C893,'Policy Characteristics'!$C:$C,0))</f>
        <v>0.01</v>
      </c>
      <c r="O893" s="191" t="str">
        <f>INDEX('Policy Characteristics'!I:I,MATCH(PolicyLevers!$C893,'Policy Characteristics'!$C:$C,0))</f>
        <v>% of fuel shifted</v>
      </c>
      <c r="P893" s="186" t="str">
        <f>INDEX('Policy Characteristics'!J:J,MATCH(PolicyLevers!$C893,'Policy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3" s="191" t="str">
        <f>INDEX('Policy Characteristics'!K:K,MATCH(PolicyLevers!$C893,'Policy Characteristics'!$C:$C,0))</f>
        <v>industry-ag-main.html#fuel-switching</v>
      </c>
      <c r="R893" s="191" t="str">
        <f>INDEX('Policy Characteristics'!L:L,MATCH(PolicyLevers!$C893,'Policy Characteristics'!$C:$C,0))</f>
        <v>industry-elec-and-hydrogen.html</v>
      </c>
      <c r="S893" s="207">
        <f>INDEX('Policy Characteristics'!M:M,MATCH(PolicyLevers!$C893,'Policy Characteristics'!$C:$C,0))</f>
        <v>0</v>
      </c>
      <c r="T893" s="186">
        <f>INDEX('Policy Characteristics'!N:N,MATCH(PolicyLevers!$C893,'Policy Characteristics'!$C:$C,0))</f>
        <v>0</v>
      </c>
      <c r="U893" s="183">
        <f>INDEX('Policy Characteristics'!O:O,MATCH(PolicyLevers!$C893,'Policy Characteristics'!$C:$C,0))</f>
        <v>0</v>
      </c>
    </row>
    <row r="894" spans="1:21" x14ac:dyDescent="0.25">
      <c r="A894" s="352" t="str">
        <f>INDEX('Policy Characteristics'!A:A,MATCH(PolicyLevers!$C894,'Policy Characteristics'!$C:$C,0))</f>
        <v>Industry</v>
      </c>
      <c r="B894" s="356" t="str">
        <f>INDEX('Policy Characteristics'!B:B,MATCH(PolicyLevers!$C894,'Policy Characteristics'!$C:$C,0))</f>
        <v>Electrification + Hydrogen</v>
      </c>
      <c r="C894" s="191" t="str">
        <f t="shared" si="39"/>
        <v>Fraction of Industrial Fuel Use Shifted to Other Fuels</v>
      </c>
      <c r="D894" s="193" t="s">
        <v>2077</v>
      </c>
      <c r="E894" s="186" t="s">
        <v>822</v>
      </c>
      <c r="F894" s="183" t="s">
        <v>2135</v>
      </c>
      <c r="G894" s="186" t="s">
        <v>2124</v>
      </c>
      <c r="H894" s="43">
        <v>1447</v>
      </c>
      <c r="I894" s="358" t="s">
        <v>332</v>
      </c>
      <c r="J894" s="191" t="str">
        <f>INDEX('Policy Characteristics'!D:D,MATCH(PolicyLevers!$C894,'Policy Characteristics'!$C:$C,0))</f>
        <v>Electrification + Hydrogen</v>
      </c>
      <c r="K894" s="191" t="str">
        <f>INDEX('Policy Characteristics'!E:E,MATCH(PolicyLevers!$C894,'Policy Characteristics'!$C:$C,0))</f>
        <v>indst fuel type shifting</v>
      </c>
      <c r="L894" s="192">
        <f>INDEX('Policy Characteristics'!F:F,MATCH(PolicyLevers!$C894,'Policy Characteristics'!$C:$C,0))</f>
        <v>0</v>
      </c>
      <c r="M894" s="192">
        <f>INDEX('Policy Characteristics'!G:G,MATCH(PolicyLevers!$C894,'Policy Characteristics'!$C:$C,0))</f>
        <v>1</v>
      </c>
      <c r="N894" s="253">
        <f>INDEX('Policy Characteristics'!H:H,MATCH(PolicyLevers!$C894,'Policy Characteristics'!$C:$C,0))</f>
        <v>0.01</v>
      </c>
      <c r="O894" s="191" t="str">
        <f>INDEX('Policy Characteristics'!I:I,MATCH(PolicyLevers!$C894,'Policy Characteristics'!$C:$C,0))</f>
        <v>% of fuel shifted</v>
      </c>
      <c r="P894" s="191" t="str">
        <f>INDEX('Policy Characteristics'!J:J,MATCH(PolicyLevers!$C894,'Policy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4" s="191" t="str">
        <f>INDEX('Policy Characteristics'!K:K,MATCH(PolicyLevers!$C894,'Policy Characteristics'!$C:$C,0))</f>
        <v>industry-ag-main.html#fuel-switching</v>
      </c>
      <c r="R894" s="191" t="str">
        <f>INDEX('Policy Characteristics'!L:L,MATCH(PolicyLevers!$C894,'Policy Characteristics'!$C:$C,0))</f>
        <v>industry-elec-and-hydrogen.html</v>
      </c>
      <c r="S894" s="207">
        <f>INDEX('Policy Characteristics'!M:M,MATCH(PolicyLevers!$C894,'Policy Characteristics'!$C:$C,0))</f>
        <v>0</v>
      </c>
      <c r="T894" s="186">
        <f>INDEX('Policy Characteristics'!N:N,MATCH(PolicyLevers!$C894,'Policy Characteristics'!$C:$C,0))</f>
        <v>0</v>
      </c>
      <c r="U894" s="183">
        <f>INDEX('Policy Characteristics'!O:O,MATCH(PolicyLevers!$C894,'Policy Characteristics'!$C:$C,0))</f>
        <v>0</v>
      </c>
    </row>
    <row r="895" spans="1:21" x14ac:dyDescent="0.25">
      <c r="A895" s="352" t="str">
        <f>INDEX('Policy Characteristics'!A:A,MATCH(PolicyLevers!$C895,'Policy Characteristics'!$C:$C,0))</f>
        <v>Industry</v>
      </c>
      <c r="B895" s="356" t="str">
        <f>INDEX('Policy Characteristics'!B:B,MATCH(PolicyLevers!$C895,'Policy Characteristics'!$C:$C,0))</f>
        <v>Electrification + Hydrogen</v>
      </c>
      <c r="C895" s="191" t="str">
        <f t="shared" si="39"/>
        <v>Fraction of Industrial Fuel Use Shifted to Other Fuels</v>
      </c>
      <c r="D895" s="193" t="s">
        <v>2075</v>
      </c>
      <c r="E895" s="186" t="s">
        <v>799</v>
      </c>
      <c r="F895" s="183" t="s">
        <v>2125</v>
      </c>
      <c r="G895" s="186" t="s">
        <v>2134</v>
      </c>
      <c r="H895" s="43">
        <v>1448</v>
      </c>
      <c r="I895" s="358" t="s">
        <v>310</v>
      </c>
      <c r="J895" s="191" t="str">
        <f>INDEX('Policy Characteristics'!D:D,MATCH(PolicyLevers!$C895,'Policy Characteristics'!$C:$C,0))</f>
        <v>Electrification + Hydrogen</v>
      </c>
      <c r="K895" s="191" t="str">
        <f>INDEX('Policy Characteristics'!E:E,MATCH(PolicyLevers!$C895,'Policy Characteristics'!$C:$C,0))</f>
        <v>indst fuel type shifting</v>
      </c>
      <c r="L895" s="192">
        <f>INDEX('Policy Characteristics'!F:F,MATCH(PolicyLevers!$C895,'Policy Characteristics'!$C:$C,0))</f>
        <v>0</v>
      </c>
      <c r="M895" s="192">
        <f>INDEX('Policy Characteristics'!G:G,MATCH(PolicyLevers!$C895,'Policy Characteristics'!$C:$C,0))</f>
        <v>1</v>
      </c>
      <c r="N895" s="253">
        <f>INDEX('Policy Characteristics'!H:H,MATCH(PolicyLevers!$C895,'Policy Characteristics'!$C:$C,0))</f>
        <v>0.01</v>
      </c>
      <c r="O895" s="191" t="str">
        <f>INDEX('Policy Characteristics'!I:I,MATCH(PolicyLevers!$C895,'Policy Characteristics'!$C:$C,0))</f>
        <v>% of fuel shifted</v>
      </c>
      <c r="P895" s="191" t="str">
        <f>INDEX('Policy Characteristics'!J:J,MATCH(PolicyLevers!$C895,'Policy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5" s="191" t="str">
        <f>INDEX('Policy Characteristics'!K:K,MATCH(PolicyLevers!$C895,'Policy Characteristics'!$C:$C,0))</f>
        <v>industry-ag-main.html#fuel-switching</v>
      </c>
      <c r="R895" s="191" t="str">
        <f>INDEX('Policy Characteristics'!L:L,MATCH(PolicyLevers!$C895,'Policy Characteristics'!$C:$C,0))</f>
        <v>industry-elec-and-hydrogen.html</v>
      </c>
      <c r="S895" s="207">
        <f>INDEX('Policy Characteristics'!M:M,MATCH(PolicyLevers!$C895,'Policy Characteristics'!$C:$C,0))</f>
        <v>0</v>
      </c>
      <c r="T895" s="186">
        <f>INDEX('Policy Characteristics'!N:N,MATCH(PolicyLevers!$C895,'Policy Characteristics'!$C:$C,0))</f>
        <v>0</v>
      </c>
      <c r="U895" s="183">
        <f>INDEX('Policy Characteristics'!O:O,MATCH(PolicyLevers!$C895,'Policy Characteristics'!$C:$C,0))</f>
        <v>0</v>
      </c>
    </row>
    <row r="896" spans="1:21" x14ac:dyDescent="0.25">
      <c r="A896" s="352" t="str">
        <f>INDEX('Policy Characteristics'!A:A,MATCH(PolicyLevers!$C896,'Policy Characteristics'!$C:$C,0))</f>
        <v>Industry</v>
      </c>
      <c r="B896" s="356" t="str">
        <f>INDEX('Policy Characteristics'!B:B,MATCH(PolicyLevers!$C896,'Policy Characteristics'!$C:$C,0))</f>
        <v>Electrification + Hydrogen</v>
      </c>
      <c r="C896" s="191" t="str">
        <f t="shared" si="39"/>
        <v>Fraction of Industrial Fuel Use Shifted to Other Fuels</v>
      </c>
      <c r="D896" s="193" t="s">
        <v>2075</v>
      </c>
      <c r="E896" s="186" t="s">
        <v>806</v>
      </c>
      <c r="F896" s="183" t="s">
        <v>2125</v>
      </c>
      <c r="G896" s="186" t="s">
        <v>2133</v>
      </c>
      <c r="H896" s="43">
        <v>1449</v>
      </c>
      <c r="I896" s="358" t="s">
        <v>332</v>
      </c>
      <c r="J896" s="191" t="str">
        <f>INDEX('Policy Characteristics'!D:D,MATCH(PolicyLevers!$C896,'Policy Characteristics'!$C:$C,0))</f>
        <v>Electrification + Hydrogen</v>
      </c>
      <c r="K896" s="191" t="str">
        <f>INDEX('Policy Characteristics'!E:E,MATCH(PolicyLevers!$C896,'Policy Characteristics'!$C:$C,0))</f>
        <v>indst fuel type shifting</v>
      </c>
      <c r="L896" s="192">
        <f>INDEX('Policy Characteristics'!F:F,MATCH(PolicyLevers!$C896,'Policy Characteristics'!$C:$C,0))</f>
        <v>0</v>
      </c>
      <c r="M896" s="192">
        <f>INDEX('Policy Characteristics'!G:G,MATCH(PolicyLevers!$C896,'Policy Characteristics'!$C:$C,0))</f>
        <v>1</v>
      </c>
      <c r="N896" s="253">
        <f>INDEX('Policy Characteristics'!H:H,MATCH(PolicyLevers!$C896,'Policy Characteristics'!$C:$C,0))</f>
        <v>0.01</v>
      </c>
      <c r="O896" s="191" t="str">
        <f>INDEX('Policy Characteristics'!I:I,MATCH(PolicyLevers!$C896,'Policy Characteristics'!$C:$C,0))</f>
        <v>% of fuel shifted</v>
      </c>
      <c r="P896" s="186" t="str">
        <f>INDEX('Policy Characteristics'!J:J,MATCH(PolicyLevers!$C896,'Policy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6" s="191" t="str">
        <f>INDEX('Policy Characteristics'!K:K,MATCH(PolicyLevers!$C896,'Policy Characteristics'!$C:$C,0))</f>
        <v>industry-ag-main.html#fuel-switching</v>
      </c>
      <c r="R896" s="191" t="str">
        <f>INDEX('Policy Characteristics'!L:L,MATCH(PolicyLevers!$C896,'Policy Characteristics'!$C:$C,0))</f>
        <v>industry-elec-and-hydrogen.html</v>
      </c>
      <c r="S896" s="207">
        <f>INDEX('Policy Characteristics'!M:M,MATCH(PolicyLevers!$C896,'Policy Characteristics'!$C:$C,0))</f>
        <v>0</v>
      </c>
      <c r="T896" s="186">
        <f>INDEX('Policy Characteristics'!N:N,MATCH(PolicyLevers!$C896,'Policy Characteristics'!$C:$C,0))</f>
        <v>0</v>
      </c>
      <c r="U896" s="183">
        <f>INDEX('Policy Characteristics'!O:O,MATCH(PolicyLevers!$C896,'Policy Characteristics'!$C:$C,0))</f>
        <v>0</v>
      </c>
    </row>
    <row r="897" spans="1:21" x14ac:dyDescent="0.25">
      <c r="A897" s="352" t="str">
        <f>INDEX('Policy Characteristics'!A:A,MATCH(PolicyLevers!$C897,'Policy Characteristics'!$C:$C,0))</f>
        <v>Industry</v>
      </c>
      <c r="B897" s="356" t="str">
        <f>INDEX('Policy Characteristics'!B:B,MATCH(PolicyLevers!$C897,'Policy Characteristics'!$C:$C,0))</f>
        <v>Electrification + Hydrogen</v>
      </c>
      <c r="C897" s="191" t="str">
        <f t="shared" si="39"/>
        <v>Fraction of Industrial Fuel Use Shifted to Other Fuels</v>
      </c>
      <c r="D897" s="193" t="s">
        <v>2075</v>
      </c>
      <c r="E897" s="186" t="s">
        <v>808</v>
      </c>
      <c r="F897" s="183" t="s">
        <v>2125</v>
      </c>
      <c r="G897" s="186" t="s">
        <v>2132</v>
      </c>
      <c r="H897" s="43">
        <v>1450</v>
      </c>
      <c r="I897" s="358" t="s">
        <v>332</v>
      </c>
      <c r="J897" s="191" t="str">
        <f>INDEX('Policy Characteristics'!D:D,MATCH(PolicyLevers!$C897,'Policy Characteristics'!$C:$C,0))</f>
        <v>Electrification + Hydrogen</v>
      </c>
      <c r="K897" s="191" t="str">
        <f>INDEX('Policy Characteristics'!E:E,MATCH(PolicyLevers!$C897,'Policy Characteristics'!$C:$C,0))</f>
        <v>indst fuel type shifting</v>
      </c>
      <c r="L897" s="192">
        <f>INDEX('Policy Characteristics'!F:F,MATCH(PolicyLevers!$C897,'Policy Characteristics'!$C:$C,0))</f>
        <v>0</v>
      </c>
      <c r="M897" s="192">
        <f>INDEX('Policy Characteristics'!G:G,MATCH(PolicyLevers!$C897,'Policy Characteristics'!$C:$C,0))</f>
        <v>1</v>
      </c>
      <c r="N897" s="253">
        <f>INDEX('Policy Characteristics'!H:H,MATCH(PolicyLevers!$C897,'Policy Characteristics'!$C:$C,0))</f>
        <v>0.01</v>
      </c>
      <c r="O897" s="191" t="str">
        <f>INDEX('Policy Characteristics'!I:I,MATCH(PolicyLevers!$C897,'Policy Characteristics'!$C:$C,0))</f>
        <v>% of fuel shifted</v>
      </c>
      <c r="P897" s="186" t="str">
        <f>INDEX('Policy Characteristics'!J:J,MATCH(PolicyLevers!$C897,'Policy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7" s="191" t="str">
        <f>INDEX('Policy Characteristics'!K:K,MATCH(PolicyLevers!$C897,'Policy Characteristics'!$C:$C,0))</f>
        <v>industry-ag-main.html#fuel-switching</v>
      </c>
      <c r="R897" s="191" t="str">
        <f>INDEX('Policy Characteristics'!L:L,MATCH(PolicyLevers!$C897,'Policy Characteristics'!$C:$C,0))</f>
        <v>industry-elec-and-hydrogen.html</v>
      </c>
      <c r="S897" s="207">
        <f>INDEX('Policy Characteristics'!M:M,MATCH(PolicyLevers!$C897,'Policy Characteristics'!$C:$C,0))</f>
        <v>0</v>
      </c>
      <c r="T897" s="186">
        <f>INDEX('Policy Characteristics'!N:N,MATCH(PolicyLevers!$C897,'Policy Characteristics'!$C:$C,0))</f>
        <v>0</v>
      </c>
      <c r="U897" s="183">
        <f>INDEX('Policy Characteristics'!O:O,MATCH(PolicyLevers!$C897,'Policy Characteristics'!$C:$C,0))</f>
        <v>0</v>
      </c>
    </row>
    <row r="898" spans="1:21" x14ac:dyDescent="0.25">
      <c r="A898" s="352" t="str">
        <f>INDEX('Policy Characteristics'!A:A,MATCH(PolicyLevers!$C898,'Policy Characteristics'!$C:$C,0))</f>
        <v>Industry</v>
      </c>
      <c r="B898" s="356" t="str">
        <f>INDEX('Policy Characteristics'!B:B,MATCH(PolicyLevers!$C898,'Policy Characteristics'!$C:$C,0))</f>
        <v>Electrification + Hydrogen</v>
      </c>
      <c r="C898" s="191" t="str">
        <f t="shared" si="39"/>
        <v>Fraction of Industrial Fuel Use Shifted to Other Fuels</v>
      </c>
      <c r="D898" s="193" t="s">
        <v>2075</v>
      </c>
      <c r="E898" s="186" t="s">
        <v>810</v>
      </c>
      <c r="F898" s="183" t="s">
        <v>2125</v>
      </c>
      <c r="G898" s="186" t="s">
        <v>2131</v>
      </c>
      <c r="H898" s="43">
        <v>1451</v>
      </c>
      <c r="I898" s="358" t="s">
        <v>332</v>
      </c>
      <c r="J898" s="191" t="str">
        <f>INDEX('Policy Characteristics'!D:D,MATCH(PolicyLevers!$C898,'Policy Characteristics'!$C:$C,0))</f>
        <v>Electrification + Hydrogen</v>
      </c>
      <c r="K898" s="191" t="str">
        <f>INDEX('Policy Characteristics'!E:E,MATCH(PolicyLevers!$C898,'Policy Characteristics'!$C:$C,0))</f>
        <v>indst fuel type shifting</v>
      </c>
      <c r="L898" s="192">
        <f>INDEX('Policy Characteristics'!F:F,MATCH(PolicyLevers!$C898,'Policy Characteristics'!$C:$C,0))</f>
        <v>0</v>
      </c>
      <c r="M898" s="192">
        <f>INDEX('Policy Characteristics'!G:G,MATCH(PolicyLevers!$C898,'Policy Characteristics'!$C:$C,0))</f>
        <v>1</v>
      </c>
      <c r="N898" s="253">
        <f>INDEX('Policy Characteristics'!H:H,MATCH(PolicyLevers!$C898,'Policy Characteristics'!$C:$C,0))</f>
        <v>0.01</v>
      </c>
      <c r="O898" s="191" t="str">
        <f>INDEX('Policy Characteristics'!I:I,MATCH(PolicyLevers!$C898,'Policy Characteristics'!$C:$C,0))</f>
        <v>% of fuel shifted</v>
      </c>
      <c r="P898" s="186" t="str">
        <f>INDEX('Policy Characteristics'!J:J,MATCH(PolicyLevers!$C898,'Policy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8" s="191" t="str">
        <f>INDEX('Policy Characteristics'!K:K,MATCH(PolicyLevers!$C898,'Policy Characteristics'!$C:$C,0))</f>
        <v>industry-ag-main.html#fuel-switching</v>
      </c>
      <c r="R898" s="191" t="str">
        <f>INDEX('Policy Characteristics'!L:L,MATCH(PolicyLevers!$C898,'Policy Characteristics'!$C:$C,0))</f>
        <v>industry-elec-and-hydrogen.html</v>
      </c>
      <c r="S898" s="207">
        <f>INDEX('Policy Characteristics'!M:M,MATCH(PolicyLevers!$C898,'Policy Characteristics'!$C:$C,0))</f>
        <v>0</v>
      </c>
      <c r="T898" s="186">
        <f>INDEX('Policy Characteristics'!N:N,MATCH(PolicyLevers!$C898,'Policy Characteristics'!$C:$C,0))</f>
        <v>0</v>
      </c>
      <c r="U898" s="183">
        <f>INDEX('Policy Characteristics'!O:O,MATCH(PolicyLevers!$C898,'Policy Characteristics'!$C:$C,0))</f>
        <v>0</v>
      </c>
    </row>
    <row r="899" spans="1:21" x14ac:dyDescent="0.25">
      <c r="A899" s="352" t="str">
        <f>INDEX('Policy Characteristics'!A:A,MATCH(PolicyLevers!$C899,'Policy Characteristics'!$C:$C,0))</f>
        <v>Industry</v>
      </c>
      <c r="B899" s="356" t="str">
        <f>INDEX('Policy Characteristics'!B:B,MATCH(PolicyLevers!$C899,'Policy Characteristics'!$C:$C,0))</f>
        <v>Electrification + Hydrogen</v>
      </c>
      <c r="C899" s="191" t="str">
        <f t="shared" si="39"/>
        <v>Fraction of Industrial Fuel Use Shifted to Other Fuels</v>
      </c>
      <c r="D899" s="193" t="s">
        <v>2075</v>
      </c>
      <c r="E899" s="186" t="s">
        <v>812</v>
      </c>
      <c r="F899" s="183" t="s">
        <v>2125</v>
      </c>
      <c r="G899" s="186" t="s">
        <v>2130</v>
      </c>
      <c r="H899" s="43">
        <v>1452</v>
      </c>
      <c r="I899" s="358" t="s">
        <v>332</v>
      </c>
      <c r="J899" s="191" t="str">
        <f>INDEX('Policy Characteristics'!D:D,MATCH(PolicyLevers!$C899,'Policy Characteristics'!$C:$C,0))</f>
        <v>Electrification + Hydrogen</v>
      </c>
      <c r="K899" s="191" t="str">
        <f>INDEX('Policy Characteristics'!E:E,MATCH(PolicyLevers!$C899,'Policy Characteristics'!$C:$C,0))</f>
        <v>indst fuel type shifting</v>
      </c>
      <c r="L899" s="192">
        <f>INDEX('Policy Characteristics'!F:F,MATCH(PolicyLevers!$C899,'Policy Characteristics'!$C:$C,0))</f>
        <v>0</v>
      </c>
      <c r="M899" s="192">
        <f>INDEX('Policy Characteristics'!G:G,MATCH(PolicyLevers!$C899,'Policy Characteristics'!$C:$C,0))</f>
        <v>1</v>
      </c>
      <c r="N899" s="253">
        <f>INDEX('Policy Characteristics'!H:H,MATCH(PolicyLevers!$C899,'Policy Characteristics'!$C:$C,0))</f>
        <v>0.01</v>
      </c>
      <c r="O899" s="191" t="str">
        <f>INDEX('Policy Characteristics'!I:I,MATCH(PolicyLevers!$C899,'Policy Characteristics'!$C:$C,0))</f>
        <v>% of fuel shifted</v>
      </c>
      <c r="P899" s="186" t="str">
        <f>INDEX('Policy Characteristics'!J:J,MATCH(PolicyLevers!$C899,'Policy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9" s="191" t="str">
        <f>INDEX('Policy Characteristics'!K:K,MATCH(PolicyLevers!$C899,'Policy Characteristics'!$C:$C,0))</f>
        <v>industry-ag-main.html#fuel-switching</v>
      </c>
      <c r="R899" s="191" t="str">
        <f>INDEX('Policy Characteristics'!L:L,MATCH(PolicyLevers!$C899,'Policy Characteristics'!$C:$C,0))</f>
        <v>industry-elec-and-hydrogen.html</v>
      </c>
      <c r="S899" s="207">
        <f>INDEX('Policy Characteristics'!M:M,MATCH(PolicyLevers!$C899,'Policy Characteristics'!$C:$C,0))</f>
        <v>0</v>
      </c>
      <c r="T899" s="186">
        <f>INDEX('Policy Characteristics'!N:N,MATCH(PolicyLevers!$C899,'Policy Characteristics'!$C:$C,0))</f>
        <v>0</v>
      </c>
      <c r="U899" s="183">
        <f>INDEX('Policy Characteristics'!O:O,MATCH(PolicyLevers!$C899,'Policy Characteristics'!$C:$C,0))</f>
        <v>0</v>
      </c>
    </row>
    <row r="900" spans="1:21" x14ac:dyDescent="0.25">
      <c r="A900" s="352" t="str">
        <f>INDEX('Policy Characteristics'!A:A,MATCH(PolicyLevers!$C900,'Policy Characteristics'!$C:$C,0))</f>
        <v>Industry</v>
      </c>
      <c r="B900" s="356" t="str">
        <f>INDEX('Policy Characteristics'!B:B,MATCH(PolicyLevers!$C900,'Policy Characteristics'!$C:$C,0))</f>
        <v>Electrification + Hydrogen</v>
      </c>
      <c r="C900" s="191" t="str">
        <f t="shared" si="39"/>
        <v>Fraction of Industrial Fuel Use Shifted to Other Fuels</v>
      </c>
      <c r="D900" s="193" t="s">
        <v>2075</v>
      </c>
      <c r="E900" s="186" t="s">
        <v>814</v>
      </c>
      <c r="F900" s="183" t="s">
        <v>2125</v>
      </c>
      <c r="G900" s="186" t="s">
        <v>2129</v>
      </c>
      <c r="H900" s="43">
        <v>1453</v>
      </c>
      <c r="I900" s="358" t="s">
        <v>332</v>
      </c>
      <c r="J900" s="191" t="str">
        <f>INDEX('Policy Characteristics'!D:D,MATCH(PolicyLevers!$C900,'Policy Characteristics'!$C:$C,0))</f>
        <v>Electrification + Hydrogen</v>
      </c>
      <c r="K900" s="191" t="str">
        <f>INDEX('Policy Characteristics'!E:E,MATCH(PolicyLevers!$C900,'Policy Characteristics'!$C:$C,0))</f>
        <v>indst fuel type shifting</v>
      </c>
      <c r="L900" s="192">
        <f>INDEX('Policy Characteristics'!F:F,MATCH(PolicyLevers!$C900,'Policy Characteristics'!$C:$C,0))</f>
        <v>0</v>
      </c>
      <c r="M900" s="192">
        <f>INDEX('Policy Characteristics'!G:G,MATCH(PolicyLevers!$C900,'Policy Characteristics'!$C:$C,0))</f>
        <v>1</v>
      </c>
      <c r="N900" s="253">
        <f>INDEX('Policy Characteristics'!H:H,MATCH(PolicyLevers!$C900,'Policy Characteristics'!$C:$C,0))</f>
        <v>0.01</v>
      </c>
      <c r="O900" s="191" t="str">
        <f>INDEX('Policy Characteristics'!I:I,MATCH(PolicyLevers!$C900,'Policy Characteristics'!$C:$C,0))</f>
        <v>% of fuel shifted</v>
      </c>
      <c r="P900" s="186" t="str">
        <f>INDEX('Policy Characteristics'!J:J,MATCH(PolicyLevers!$C900,'Policy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0" s="191" t="str">
        <f>INDEX('Policy Characteristics'!K:K,MATCH(PolicyLevers!$C900,'Policy Characteristics'!$C:$C,0))</f>
        <v>industry-ag-main.html#fuel-switching</v>
      </c>
      <c r="R900" s="191" t="str">
        <f>INDEX('Policy Characteristics'!L:L,MATCH(PolicyLevers!$C900,'Policy Characteristics'!$C:$C,0))</f>
        <v>industry-elec-and-hydrogen.html</v>
      </c>
      <c r="S900" s="207">
        <f>INDEX('Policy Characteristics'!M:M,MATCH(PolicyLevers!$C900,'Policy Characteristics'!$C:$C,0))</f>
        <v>0</v>
      </c>
      <c r="T900" s="186">
        <f>INDEX('Policy Characteristics'!N:N,MATCH(PolicyLevers!$C900,'Policy Characteristics'!$C:$C,0))</f>
        <v>0</v>
      </c>
      <c r="U900" s="183">
        <f>INDEX('Policy Characteristics'!O:O,MATCH(PolicyLevers!$C900,'Policy Characteristics'!$C:$C,0))</f>
        <v>0</v>
      </c>
    </row>
    <row r="901" spans="1:21" x14ac:dyDescent="0.25">
      <c r="A901" s="352" t="str">
        <f>INDEX('Policy Characteristics'!A:A,MATCH(PolicyLevers!$C901,'Policy Characteristics'!$C:$C,0))</f>
        <v>Industry</v>
      </c>
      <c r="B901" s="356" t="str">
        <f>INDEX('Policy Characteristics'!B:B,MATCH(PolicyLevers!$C901,'Policy Characteristics'!$C:$C,0))</f>
        <v>Electrification + Hydrogen</v>
      </c>
      <c r="C901" s="191" t="str">
        <f t="shared" si="39"/>
        <v>Fraction of Industrial Fuel Use Shifted to Other Fuels</v>
      </c>
      <c r="D901" s="193" t="s">
        <v>2075</v>
      </c>
      <c r="E901" s="186" t="s">
        <v>816</v>
      </c>
      <c r="F901" s="183" t="s">
        <v>2125</v>
      </c>
      <c r="G901" s="186" t="s">
        <v>2128</v>
      </c>
      <c r="H901" s="43">
        <v>1454</v>
      </c>
      <c r="I901" s="358" t="s">
        <v>332</v>
      </c>
      <c r="J901" s="191" t="str">
        <f>INDEX('Policy Characteristics'!D:D,MATCH(PolicyLevers!$C901,'Policy Characteristics'!$C:$C,0))</f>
        <v>Electrification + Hydrogen</v>
      </c>
      <c r="K901" s="191" t="str">
        <f>INDEX('Policy Characteristics'!E:E,MATCH(PolicyLevers!$C901,'Policy Characteristics'!$C:$C,0))</f>
        <v>indst fuel type shifting</v>
      </c>
      <c r="L901" s="192">
        <f>INDEX('Policy Characteristics'!F:F,MATCH(PolicyLevers!$C901,'Policy Characteristics'!$C:$C,0))</f>
        <v>0</v>
      </c>
      <c r="M901" s="192">
        <f>INDEX('Policy Characteristics'!G:G,MATCH(PolicyLevers!$C901,'Policy Characteristics'!$C:$C,0))</f>
        <v>1</v>
      </c>
      <c r="N901" s="253">
        <f>INDEX('Policy Characteristics'!H:H,MATCH(PolicyLevers!$C901,'Policy Characteristics'!$C:$C,0))</f>
        <v>0.01</v>
      </c>
      <c r="O901" s="191" t="str">
        <f>INDEX('Policy Characteristics'!I:I,MATCH(PolicyLevers!$C901,'Policy Characteristics'!$C:$C,0))</f>
        <v>% of fuel shifted</v>
      </c>
      <c r="P901" s="186" t="str">
        <f>INDEX('Policy Characteristics'!J:J,MATCH(PolicyLevers!$C901,'Policy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1" s="191" t="str">
        <f>INDEX('Policy Characteristics'!K:K,MATCH(PolicyLevers!$C901,'Policy Characteristics'!$C:$C,0))</f>
        <v>industry-ag-main.html#fuel-switching</v>
      </c>
      <c r="R901" s="191" t="str">
        <f>INDEX('Policy Characteristics'!L:L,MATCH(PolicyLevers!$C901,'Policy Characteristics'!$C:$C,0))</f>
        <v>industry-elec-and-hydrogen.html</v>
      </c>
      <c r="S901" s="207">
        <f>INDEX('Policy Characteristics'!M:M,MATCH(PolicyLevers!$C901,'Policy Characteristics'!$C:$C,0))</f>
        <v>0</v>
      </c>
      <c r="T901" s="186">
        <f>INDEX('Policy Characteristics'!N:N,MATCH(PolicyLevers!$C901,'Policy Characteristics'!$C:$C,0))</f>
        <v>0</v>
      </c>
      <c r="U901" s="183">
        <f>INDEX('Policy Characteristics'!O:O,MATCH(PolicyLevers!$C901,'Policy Characteristics'!$C:$C,0))</f>
        <v>0</v>
      </c>
    </row>
    <row r="902" spans="1:21" x14ac:dyDescent="0.25">
      <c r="A902" s="352" t="str">
        <f>INDEX('Policy Characteristics'!A:A,MATCH(PolicyLevers!$C902,'Policy Characteristics'!$C:$C,0))</f>
        <v>Industry</v>
      </c>
      <c r="B902" s="356" t="str">
        <f>INDEX('Policy Characteristics'!B:B,MATCH(PolicyLevers!$C902,'Policy Characteristics'!$C:$C,0))</f>
        <v>Electrification + Hydrogen</v>
      </c>
      <c r="C902" s="191" t="str">
        <f t="shared" si="39"/>
        <v>Fraction of Industrial Fuel Use Shifted to Other Fuels</v>
      </c>
      <c r="D902" s="193" t="s">
        <v>2075</v>
      </c>
      <c r="E902" s="186" t="s">
        <v>818</v>
      </c>
      <c r="F902" s="183" t="s">
        <v>2125</v>
      </c>
      <c r="G902" s="186" t="s">
        <v>2127</v>
      </c>
      <c r="H902" s="43">
        <v>1455</v>
      </c>
      <c r="I902" s="358" t="s">
        <v>332</v>
      </c>
      <c r="J902" s="191" t="str">
        <f>INDEX('Policy Characteristics'!D:D,MATCH(PolicyLevers!$C902,'Policy Characteristics'!$C:$C,0))</f>
        <v>Electrification + Hydrogen</v>
      </c>
      <c r="K902" s="191" t="str">
        <f>INDEX('Policy Characteristics'!E:E,MATCH(PolicyLevers!$C902,'Policy Characteristics'!$C:$C,0))</f>
        <v>indst fuel type shifting</v>
      </c>
      <c r="L902" s="192">
        <f>INDEX('Policy Characteristics'!F:F,MATCH(PolicyLevers!$C902,'Policy Characteristics'!$C:$C,0))</f>
        <v>0</v>
      </c>
      <c r="M902" s="192">
        <f>INDEX('Policy Characteristics'!G:G,MATCH(PolicyLevers!$C902,'Policy Characteristics'!$C:$C,0))</f>
        <v>1</v>
      </c>
      <c r="N902" s="253">
        <f>INDEX('Policy Characteristics'!H:H,MATCH(PolicyLevers!$C902,'Policy Characteristics'!$C:$C,0))</f>
        <v>0.01</v>
      </c>
      <c r="O902" s="191" t="str">
        <f>INDEX('Policy Characteristics'!I:I,MATCH(PolicyLevers!$C902,'Policy Characteristics'!$C:$C,0))</f>
        <v>% of fuel shifted</v>
      </c>
      <c r="P902" s="186" t="str">
        <f>INDEX('Policy Characteristics'!J:J,MATCH(PolicyLevers!$C902,'Policy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2" s="191" t="str">
        <f>INDEX('Policy Characteristics'!K:K,MATCH(PolicyLevers!$C902,'Policy Characteristics'!$C:$C,0))</f>
        <v>industry-ag-main.html#fuel-switching</v>
      </c>
      <c r="R902" s="191" t="str">
        <f>INDEX('Policy Characteristics'!L:L,MATCH(PolicyLevers!$C902,'Policy Characteristics'!$C:$C,0))</f>
        <v>industry-elec-and-hydrogen.html</v>
      </c>
      <c r="S902" s="207">
        <f>INDEX('Policy Characteristics'!M:M,MATCH(PolicyLevers!$C902,'Policy Characteristics'!$C:$C,0))</f>
        <v>0</v>
      </c>
      <c r="T902" s="186">
        <f>INDEX('Policy Characteristics'!N:N,MATCH(PolicyLevers!$C902,'Policy Characteristics'!$C:$C,0))</f>
        <v>0</v>
      </c>
      <c r="U902" s="183">
        <f>INDEX('Policy Characteristics'!O:O,MATCH(PolicyLevers!$C902,'Policy Characteristics'!$C:$C,0))</f>
        <v>0</v>
      </c>
    </row>
    <row r="903" spans="1:21" x14ac:dyDescent="0.25">
      <c r="A903" s="352" t="str">
        <f>INDEX('Policy Characteristics'!A:A,MATCH(PolicyLevers!$C903,'Policy Characteristics'!$C:$C,0))</f>
        <v>Industry</v>
      </c>
      <c r="B903" s="356" t="str">
        <f>INDEX('Policy Characteristics'!B:B,MATCH(PolicyLevers!$C903,'Policy Characteristics'!$C:$C,0))</f>
        <v>Electrification + Hydrogen</v>
      </c>
      <c r="C903" s="191" t="str">
        <f t="shared" si="39"/>
        <v>Fraction of Industrial Fuel Use Shifted to Other Fuels</v>
      </c>
      <c r="D903" s="193" t="s">
        <v>2075</v>
      </c>
      <c r="E903" s="186" t="s">
        <v>820</v>
      </c>
      <c r="F903" s="183" t="s">
        <v>2125</v>
      </c>
      <c r="G903" s="186" t="s">
        <v>2126</v>
      </c>
      <c r="H903" s="43">
        <v>1456</v>
      </c>
      <c r="I903" s="358" t="s">
        <v>332</v>
      </c>
      <c r="J903" s="191" t="str">
        <f>INDEX('Policy Characteristics'!D:D,MATCH(PolicyLevers!$C903,'Policy Characteristics'!$C:$C,0))</f>
        <v>Electrification + Hydrogen</v>
      </c>
      <c r="K903" s="191" t="str">
        <f>INDEX('Policy Characteristics'!E:E,MATCH(PolicyLevers!$C903,'Policy Characteristics'!$C:$C,0))</f>
        <v>indst fuel type shifting</v>
      </c>
      <c r="L903" s="192">
        <f>INDEX('Policy Characteristics'!F:F,MATCH(PolicyLevers!$C903,'Policy Characteristics'!$C:$C,0))</f>
        <v>0</v>
      </c>
      <c r="M903" s="192">
        <f>INDEX('Policy Characteristics'!G:G,MATCH(PolicyLevers!$C903,'Policy Characteristics'!$C:$C,0))</f>
        <v>1</v>
      </c>
      <c r="N903" s="253">
        <f>INDEX('Policy Characteristics'!H:H,MATCH(PolicyLevers!$C903,'Policy Characteristics'!$C:$C,0))</f>
        <v>0.01</v>
      </c>
      <c r="O903" s="191" t="str">
        <f>INDEX('Policy Characteristics'!I:I,MATCH(PolicyLevers!$C903,'Policy Characteristics'!$C:$C,0))</f>
        <v>% of fuel shifted</v>
      </c>
      <c r="P903" s="186" t="str">
        <f>INDEX('Policy Characteristics'!J:J,MATCH(PolicyLevers!$C903,'Policy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3" s="191" t="str">
        <f>INDEX('Policy Characteristics'!K:K,MATCH(PolicyLevers!$C903,'Policy Characteristics'!$C:$C,0))</f>
        <v>industry-ag-main.html#fuel-switching</v>
      </c>
      <c r="R903" s="191" t="str">
        <f>INDEX('Policy Characteristics'!L:L,MATCH(PolicyLevers!$C903,'Policy Characteristics'!$C:$C,0))</f>
        <v>industry-elec-and-hydrogen.html</v>
      </c>
      <c r="S903" s="207">
        <f>INDEX('Policy Characteristics'!M:M,MATCH(PolicyLevers!$C903,'Policy Characteristics'!$C:$C,0))</f>
        <v>0</v>
      </c>
      <c r="T903" s="186">
        <f>INDEX('Policy Characteristics'!N:N,MATCH(PolicyLevers!$C903,'Policy Characteristics'!$C:$C,0))</f>
        <v>0</v>
      </c>
      <c r="U903" s="183">
        <f>INDEX('Policy Characteristics'!O:O,MATCH(PolicyLevers!$C903,'Policy Characteristics'!$C:$C,0))</f>
        <v>0</v>
      </c>
    </row>
    <row r="904" spans="1:21" x14ac:dyDescent="0.25">
      <c r="A904" s="352" t="str">
        <f>INDEX('Policy Characteristics'!A:A,MATCH(PolicyLevers!$C904,'Policy Characteristics'!$C:$C,0))</f>
        <v>Industry</v>
      </c>
      <c r="B904" s="356" t="str">
        <f>INDEX('Policy Characteristics'!B:B,MATCH(PolicyLevers!$C904,'Policy Characteristics'!$C:$C,0))</f>
        <v>Electrification + Hydrogen</v>
      </c>
      <c r="C904" s="191" t="str">
        <f t="shared" si="39"/>
        <v>Fraction of Industrial Fuel Use Shifted to Other Fuels</v>
      </c>
      <c r="D904" s="193" t="s">
        <v>2075</v>
      </c>
      <c r="E904" s="186" t="s">
        <v>822</v>
      </c>
      <c r="F904" s="183" t="s">
        <v>2125</v>
      </c>
      <c r="G904" s="186" t="s">
        <v>2124</v>
      </c>
      <c r="H904" s="43">
        <v>1457</v>
      </c>
      <c r="I904" s="358" t="s">
        <v>310</v>
      </c>
      <c r="J904" s="191" t="str">
        <f>INDEX('Policy Characteristics'!D:D,MATCH(PolicyLevers!$C904,'Policy Characteristics'!$C:$C,0))</f>
        <v>Electrification + Hydrogen</v>
      </c>
      <c r="K904" s="191" t="str">
        <f>INDEX('Policy Characteristics'!E:E,MATCH(PolicyLevers!$C904,'Policy Characteristics'!$C:$C,0))</f>
        <v>indst fuel type shifting</v>
      </c>
      <c r="L904" s="192">
        <f>INDEX('Policy Characteristics'!F:F,MATCH(PolicyLevers!$C904,'Policy Characteristics'!$C:$C,0))</f>
        <v>0</v>
      </c>
      <c r="M904" s="192">
        <f>INDEX('Policy Characteristics'!G:G,MATCH(PolicyLevers!$C904,'Policy Characteristics'!$C:$C,0))</f>
        <v>1</v>
      </c>
      <c r="N904" s="253">
        <f>INDEX('Policy Characteristics'!H:H,MATCH(PolicyLevers!$C904,'Policy Characteristics'!$C:$C,0))</f>
        <v>0.01</v>
      </c>
      <c r="O904" s="191" t="str">
        <f>INDEX('Policy Characteristics'!I:I,MATCH(PolicyLevers!$C904,'Policy Characteristics'!$C:$C,0))</f>
        <v>% of fuel shifted</v>
      </c>
      <c r="P904" s="191" t="str">
        <f>INDEX('Policy Characteristics'!J:J,MATCH(PolicyLevers!$C904,'Policy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4" s="191" t="str">
        <f>INDEX('Policy Characteristics'!K:K,MATCH(PolicyLevers!$C904,'Policy Characteristics'!$C:$C,0))</f>
        <v>industry-ag-main.html#fuel-switching</v>
      </c>
      <c r="R904" s="191" t="str">
        <f>INDEX('Policy Characteristics'!L:L,MATCH(PolicyLevers!$C904,'Policy Characteristics'!$C:$C,0))</f>
        <v>industry-elec-and-hydrogen.html</v>
      </c>
      <c r="S904" s="207">
        <f>INDEX('Policy Characteristics'!M:M,MATCH(PolicyLevers!$C904,'Policy Characteristics'!$C:$C,0))</f>
        <v>0</v>
      </c>
      <c r="T904" s="186">
        <f>INDEX('Policy Characteristics'!N:N,MATCH(PolicyLevers!$C904,'Policy Characteristics'!$C:$C,0))</f>
        <v>0</v>
      </c>
      <c r="U904" s="183">
        <f>INDEX('Policy Characteristics'!O:O,MATCH(PolicyLevers!$C904,'Policy Characteristics'!$C:$C,0))</f>
        <v>0</v>
      </c>
    </row>
    <row r="905" spans="1:21" s="184" customFormat="1" x14ac:dyDescent="0.25">
      <c r="A905" s="352" t="str">
        <f>INDEX('Policy Characteristics'!A:A,MATCH(PolicyLevers!$C905,'Policy Characteristics'!$C:$C,0))</f>
        <v>Industry</v>
      </c>
      <c r="B905" s="355" t="str">
        <f>INDEX('Policy Characteristics'!B:B,MATCH(PolicyLevers!$C905,'Policy Characteristics'!$C:$C,0))</f>
        <v>F-Gas Substitution</v>
      </c>
      <c r="C905" s="184" t="s">
        <v>870</v>
      </c>
      <c r="D905" s="193"/>
      <c r="E905" s="193"/>
      <c r="F905" s="193"/>
      <c r="G905" s="193"/>
      <c r="H905" s="185">
        <v>58</v>
      </c>
      <c r="I905" s="363" t="s">
        <v>310</v>
      </c>
      <c r="J905" s="184" t="str">
        <f>INDEX('Policy Characteristics'!D:D,MATCH(PolicyLevers!$C905,'Policy Characteristics'!$C:$C,0))</f>
        <v>F-gas Measures</v>
      </c>
      <c r="K905" s="184" t="str">
        <f>INDEX('Policy Characteristics'!E:E,MATCH(PolicyLevers!$C905,'Policy Characteristics'!$C:$C,0))</f>
        <v>indst f gas substitution</v>
      </c>
      <c r="L905" s="196">
        <f>INDEX('Policy Characteristics'!F:F,MATCH(PolicyLevers!$C905,'Policy Characteristics'!$C:$C,0))</f>
        <v>0</v>
      </c>
      <c r="M905" s="187">
        <f>INDEX('Policy Characteristics'!G:G,MATCH(PolicyLevers!$C905,'Policy Characteristics'!$C:$C,0))</f>
        <v>1</v>
      </c>
      <c r="N905" s="187">
        <f>INDEX('Policy Characteristics'!H:H,MATCH(PolicyLevers!$C905,'Policy Characteristics'!$C:$C,0))</f>
        <v>0.01</v>
      </c>
      <c r="O905" s="193" t="str">
        <f>INDEX('Policy Characteristics'!I:I,MATCH(PolicyLevers!$C905,'Policy Characteristics'!$C:$C,0))</f>
        <v>% of potential achieved</v>
      </c>
      <c r="P905" s="188" t="str">
        <f>INDEX('Policy Characteristics'!J:J,MATCH(PolicyLevers!$C905,'Policy Characteristics'!$C:$C,0))</f>
        <v>**Description:** This policy reduces emissions of high-GWP, fluorinated gases (F-gases) from the industry sector by substituting less-harmful chemicals. // **Guidance for setting values: ** If this policy is fully implemented, F-gas emissions in 2050 are reduced by 77%.</v>
      </c>
      <c r="Q905" s="193" t="str">
        <f>INDEX('Policy Characteristics'!K:K,MATCH(PolicyLevers!$C905,'Policy Characteristics'!$C:$C,0))</f>
        <v>industry-ag-main.html#avoid-f-gases</v>
      </c>
      <c r="R905" s="193" t="str">
        <f>INDEX('Policy Characteristics'!L:L,MATCH(PolicyLevers!$C905,'Policy Characteristics'!$C:$C,0))</f>
        <v>avoid-f-gases.html</v>
      </c>
      <c r="S905" s="214" t="str">
        <f>INDEX('Policy Characteristics'!M:M,MATCH(PolicyLevers!$C905,'Policy Characteristics'!$C:$C,0))</f>
        <v>Calculated from model data; see the relevant variable(s) in the InputData folder for source information.</v>
      </c>
      <c r="T905" s="193">
        <f>INDEX('Policy Characteristics'!N:N,MATCH(PolicyLevers!$C905,'Policy Characteristics'!$C:$C,0))</f>
        <v>0</v>
      </c>
      <c r="U905" s="184">
        <f>INDEX('Policy Characteristics'!O:O,MATCH(PolicyLevers!$C905,'Policy Characteristics'!$C:$C,0))</f>
        <v>0</v>
      </c>
    </row>
    <row r="906" spans="1:21" s="184" customFormat="1" x14ac:dyDescent="0.25">
      <c r="A906" s="352" t="str">
        <f>INDEX('Policy Characteristics'!A:A,MATCH(PolicyLevers!$C906,'Policy Characteristics'!$C:$C,0))</f>
        <v>Industry</v>
      </c>
      <c r="B906" s="355" t="str">
        <f>INDEX('Policy Characteristics'!B:B,MATCH(PolicyLevers!$C906,'Policy Characteristics'!$C:$C,0))</f>
        <v>F-Gas Destruction</v>
      </c>
      <c r="C906" s="184" t="s">
        <v>877</v>
      </c>
      <c r="D906" s="193"/>
      <c r="E906" s="193"/>
      <c r="F906" s="193"/>
      <c r="G906" s="193"/>
      <c r="H906" s="185">
        <v>510</v>
      </c>
      <c r="I906" s="363" t="s">
        <v>310</v>
      </c>
      <c r="J906" s="184" t="str">
        <f>INDEX('Policy Characteristics'!D:D,MATCH(PolicyLevers!$C906,'Policy Characteristics'!$C:$C,0))</f>
        <v>F-gas Measures</v>
      </c>
      <c r="K906" s="184" t="str">
        <f>INDEX('Policy Characteristics'!E:E,MATCH(PolicyLevers!$C906,'Policy Characteristics'!$C:$C,0))</f>
        <v>indst f gas destruction</v>
      </c>
      <c r="L906" s="196">
        <f>INDEX('Policy Characteristics'!F:F,MATCH(PolicyLevers!$C906,'Policy Characteristics'!$C:$C,0))</f>
        <v>0</v>
      </c>
      <c r="M906" s="187">
        <f>INDEX('Policy Characteristics'!G:G,MATCH(PolicyLevers!$C906,'Policy Characteristics'!$C:$C,0))</f>
        <v>1</v>
      </c>
      <c r="N906" s="187">
        <f>INDEX('Policy Characteristics'!H:H,MATCH(PolicyLevers!$C906,'Policy Characteristics'!$C:$C,0))</f>
        <v>0.01</v>
      </c>
      <c r="O906" s="193" t="str">
        <f>INDEX('Policy Characteristics'!I:I,MATCH(PolicyLevers!$C906,'Policy Characteristics'!$C:$C,0))</f>
        <v>% of potential achieved</v>
      </c>
      <c r="P906" s="188" t="str">
        <f>INDEX('Policy Characteristics'!J:J,MATCH(PolicyLevers!$C906,'Policy Characteristics'!$C:$C,0))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c r="Q906" s="193" t="str">
        <f>INDEX('Policy Characteristics'!K:K,MATCH(PolicyLevers!$C906,'Policy Characteristics'!$C:$C,0))</f>
        <v>industry-ag-main.html#avoid-f-gases</v>
      </c>
      <c r="R906" s="193" t="str">
        <f>INDEX('Policy Characteristics'!L:L,MATCH(PolicyLevers!$C906,'Policy Characteristics'!$C:$C,0))</f>
        <v>avoid-f-gases.html</v>
      </c>
      <c r="S906" s="214">
        <f>INDEX('Policy Characteristics'!M:M,MATCH(PolicyLevers!$C906,'Policy Characteristics'!$C:$C,0))</f>
        <v>0</v>
      </c>
      <c r="T906" s="193">
        <f>INDEX('Policy Characteristics'!N:N,MATCH(PolicyLevers!$C906,'Policy Characteristics'!$C:$C,0))</f>
        <v>0</v>
      </c>
      <c r="U906" s="184">
        <f>INDEX('Policy Characteristics'!O:O,MATCH(PolicyLevers!$C906,'Policy Characteristics'!$C:$C,0))</f>
        <v>0</v>
      </c>
    </row>
    <row r="907" spans="1:21" s="184" customFormat="1" x14ac:dyDescent="0.25">
      <c r="A907" s="352" t="str">
        <f>INDEX('Policy Characteristics'!A:A,MATCH(PolicyLevers!$C907,'Policy Characteristics'!$C:$C,0))</f>
        <v>Industry</v>
      </c>
      <c r="B907" s="355" t="str">
        <f>INDEX('Policy Characteristics'!B:B,MATCH(PolicyLevers!$C907,'Policy Characteristics'!$C:$C,0))</f>
        <v>F-Gas Recovery</v>
      </c>
      <c r="C907" s="184" t="s">
        <v>881</v>
      </c>
      <c r="D907" s="193"/>
      <c r="E907" s="193"/>
      <c r="F907" s="193"/>
      <c r="G907" s="193"/>
      <c r="H907" s="185">
        <v>511</v>
      </c>
      <c r="I907" s="363" t="s">
        <v>310</v>
      </c>
      <c r="J907" s="184" t="str">
        <f>INDEX('Policy Characteristics'!D:D,MATCH(PolicyLevers!$C907,'Policy Characteristics'!$C:$C,0))</f>
        <v>F-gas Measures</v>
      </c>
      <c r="K907" s="184" t="str">
        <f>INDEX('Policy Characteristics'!E:E,MATCH(PolicyLevers!$C907,'Policy Characteristics'!$C:$C,0))</f>
        <v>indst f gas recovery</v>
      </c>
      <c r="L907" s="196">
        <f>INDEX('Policy Characteristics'!F:F,MATCH(PolicyLevers!$C907,'Policy Characteristics'!$C:$C,0))</f>
        <v>0</v>
      </c>
      <c r="M907" s="187">
        <f>INDEX('Policy Characteristics'!G:G,MATCH(PolicyLevers!$C907,'Policy Characteristics'!$C:$C,0))</f>
        <v>1</v>
      </c>
      <c r="N907" s="187">
        <f>INDEX('Policy Characteristics'!H:H,MATCH(PolicyLevers!$C907,'Policy Characteristics'!$C:$C,0))</f>
        <v>0.01</v>
      </c>
      <c r="O907" s="193" t="str">
        <f>INDEX('Policy Characteristics'!I:I,MATCH(PolicyLevers!$C907,'Policy Characteristics'!$C:$C,0))</f>
        <v>% of potential achieved</v>
      </c>
      <c r="P907" s="188" t="str">
        <f>INDEX('Policy Characteristics'!J:J,MATCH(PolicyLevers!$C907,'Policy Characteristics'!$C:$C,0))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c r="Q907" s="193" t="str">
        <f>INDEX('Policy Characteristics'!K:K,MATCH(PolicyLevers!$C907,'Policy Characteristics'!$C:$C,0))</f>
        <v>industry-ag-main.html#avoid-f-gases</v>
      </c>
      <c r="R907" s="193" t="str">
        <f>INDEX('Policy Characteristics'!L:L,MATCH(PolicyLevers!$C907,'Policy Characteristics'!$C:$C,0))</f>
        <v>avoid-f-gases.html</v>
      </c>
      <c r="S907" s="214">
        <f>INDEX('Policy Characteristics'!M:M,MATCH(PolicyLevers!$C907,'Policy Characteristics'!$C:$C,0))</f>
        <v>0</v>
      </c>
      <c r="T907" s="193">
        <f>INDEX('Policy Characteristics'!N:N,MATCH(PolicyLevers!$C907,'Policy Characteristics'!$C:$C,0))</f>
        <v>0</v>
      </c>
      <c r="U907" s="184">
        <f>INDEX('Policy Characteristics'!O:O,MATCH(PolicyLevers!$C907,'Policy Characteristics'!$C:$C,0))</f>
        <v>0</v>
      </c>
    </row>
    <row r="908" spans="1:21" s="184" customFormat="1" x14ac:dyDescent="0.25">
      <c r="A908" s="352" t="str">
        <f>INDEX('Policy Characteristics'!A:A,MATCH(PolicyLevers!$C908,'Policy Characteristics'!$C:$C,0))</f>
        <v>Industry</v>
      </c>
      <c r="B908" s="355" t="str">
        <f>INDEX('Policy Characteristics'!B:B,MATCH(PolicyLevers!$C908,'Policy Characteristics'!$C:$C,0))</f>
        <v>F-Gas Eqpt. Maintenance &amp; Retrofits</v>
      </c>
      <c r="C908" s="184" t="s">
        <v>885</v>
      </c>
      <c r="D908" s="193"/>
      <c r="E908" s="193"/>
      <c r="F908" s="193"/>
      <c r="G908" s="193"/>
      <c r="H908" s="185">
        <v>512</v>
      </c>
      <c r="I908" s="363" t="s">
        <v>310</v>
      </c>
      <c r="J908" s="184" t="str">
        <f>INDEX('Policy Characteristics'!D:D,MATCH(PolicyLevers!$C908,'Policy Characteristics'!$C:$C,0))</f>
        <v>F-gas Measures</v>
      </c>
      <c r="K908" s="184" t="str">
        <f>INDEX('Policy Characteristics'!E:E,MATCH(PolicyLevers!$C908,'Policy Characteristics'!$C:$C,0))</f>
        <v>indst f gas inspct maint retrofit</v>
      </c>
      <c r="L908" s="196">
        <f>INDEX('Policy Characteristics'!F:F,MATCH(PolicyLevers!$C908,'Policy Characteristics'!$C:$C,0))</f>
        <v>0</v>
      </c>
      <c r="M908" s="187">
        <f>INDEX('Policy Characteristics'!G:G,MATCH(PolicyLevers!$C908,'Policy Characteristics'!$C:$C,0))</f>
        <v>1</v>
      </c>
      <c r="N908" s="187">
        <f>INDEX('Policy Characteristics'!H:H,MATCH(PolicyLevers!$C908,'Policy Characteristics'!$C:$C,0))</f>
        <v>0.01</v>
      </c>
      <c r="O908" s="193" t="str">
        <f>INDEX('Policy Characteristics'!I:I,MATCH(PolicyLevers!$C908,'Policy Characteristics'!$C:$C,0))</f>
        <v>% of potential achieved</v>
      </c>
      <c r="P908" s="188" t="str">
        <f>INDEX('Policy Characteristics'!J:J,MATCH(PolicyLevers!$C908,'Policy Characteristics'!$C:$C,0))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c r="Q908" s="193" t="str">
        <f>INDEX('Policy Characteristics'!K:K,MATCH(PolicyLevers!$C908,'Policy Characteristics'!$C:$C,0))</f>
        <v>industry-ag-main.html#avoid-f-gases</v>
      </c>
      <c r="R908" s="193" t="str">
        <f>INDEX('Policy Characteristics'!L:L,MATCH(PolicyLevers!$C908,'Policy Characteristics'!$C:$C,0))</f>
        <v>avoid-f-gases.html</v>
      </c>
      <c r="S908" s="214">
        <f>INDEX('Policy Characteristics'!M:M,MATCH(PolicyLevers!$C908,'Policy Characteristics'!$C:$C,0))</f>
        <v>0</v>
      </c>
      <c r="T908" s="193">
        <f>INDEX('Policy Characteristics'!N:N,MATCH(PolicyLevers!$C908,'Policy Characteristics'!$C:$C,0))</f>
        <v>0</v>
      </c>
      <c r="U908" s="184">
        <f>INDEX('Policy Characteristics'!O:O,MATCH(PolicyLevers!$C908,'Policy Characteristics'!$C:$C,0))</f>
        <v>0</v>
      </c>
    </row>
    <row r="909" spans="1:21" s="191" customFormat="1" x14ac:dyDescent="0.25">
      <c r="A909" s="352" t="str">
        <f>INDEX('Policy Characteristics'!A:A,MATCH(PolicyLevers!$C909,'Policy Characteristics'!$C:$C,0))</f>
        <v>Industry</v>
      </c>
      <c r="B909" s="357" t="str">
        <f>INDEX('Policy Characteristics'!B:B,MATCH(PolicyLevers!$C909,'Policy Characteristics'!$C:$C,0))</f>
        <v>Material Efficiency, Longevity, &amp; Re-Use</v>
      </c>
      <c r="C909" s="183" t="s">
        <v>889</v>
      </c>
      <c r="D909" s="186" t="s">
        <v>2098</v>
      </c>
      <c r="E909" s="186"/>
      <c r="F909" s="193" t="s">
        <v>2144</v>
      </c>
      <c r="G909" s="186"/>
      <c r="H909" s="43">
        <v>429</v>
      </c>
      <c r="I909" s="358" t="s">
        <v>310</v>
      </c>
      <c r="J909" s="183" t="str">
        <f>INDEX('Policy Characteristics'!D:D,MATCH(PolicyLevers!$C909,'Policy Characteristics'!$C:$C,0))</f>
        <v>Material Efficiency, Longevity, &amp; Re-Use</v>
      </c>
      <c r="K909" s="183" t="str">
        <f>INDEX('Policy Characteristics'!E:E,MATCH(PolicyLevers!$C909,'Policy Characteristics'!$C:$C,0))</f>
        <v>indst reduce nonenergy product demand</v>
      </c>
      <c r="L909" s="205">
        <f>INDEX('Policy Characteristics'!F:F,MATCH(PolicyLevers!$C909,'Policy Characteristics'!$C:$C,0))</f>
        <v>0</v>
      </c>
      <c r="M909" s="206">
        <f>INDEX('Policy Characteristics'!G:G,MATCH(PolicyLevers!$C909,'Policy Characteristics'!$C:$C,0))</f>
        <v>1</v>
      </c>
      <c r="N909" s="206">
        <f>INDEX('Policy Characteristics'!H:H,MATCH(PolicyLevers!$C909,'Policy Characteristics'!$C:$C,0))</f>
        <v>0.01</v>
      </c>
      <c r="O909" s="186" t="str">
        <f>INDEX('Policy Characteristics'!I:I,MATCH(PolicyLevers!$C909,'Policy Characteristics'!$C:$C,0))</f>
        <v>% demand reduction</v>
      </c>
      <c r="P909" s="188" t="str">
        <f>INDEX('Policy Characteristics'!J:J,MATCH(PolicyLevers!$C909,'Policy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09" s="186">
        <f>INDEX('Policy Characteristics'!K:K,MATCH(PolicyLevers!$C909,'Policy Characteristics'!$C:$C,0))</f>
        <v>0</v>
      </c>
      <c r="R909" s="193" t="str">
        <f>INDEX('Policy Characteristics'!L:L,MATCH(PolicyLevers!$C909,'Policy Characteristics'!$C:$C,0))</f>
        <v>material-efficiency-longevity-reuse.html</v>
      </c>
      <c r="S909" s="207" t="str">
        <f>INDEX('Policy Characteristics'!M:M,MATCH(PolicyLevers!$C909,'Policy Characteristics'!$C:$C,0))</f>
        <v>Allwood and Cullen, "Sustainable Materials Without the Hot Air: Making Buildings, Vehicles and Products Efficiently and with Less New Material"</v>
      </c>
      <c r="T909" s="201">
        <f>INDEX('Policy Characteristics'!N:N,MATCH(PolicyLevers!$C909,'Policy Characteristics'!$C:$C,0))</f>
        <v>0</v>
      </c>
      <c r="U909" s="191">
        <f>INDEX('Policy Characteristics'!O:O,MATCH(PolicyLevers!$C909,'Policy Characteristics'!$C:$C,0))</f>
        <v>0</v>
      </c>
    </row>
    <row r="910" spans="1:21" s="191" customFormat="1" x14ac:dyDescent="0.25">
      <c r="A910" s="352" t="str">
        <f>INDEX('Policy Characteristics'!A:A,MATCH(PolicyLevers!$C910,'Policy Characteristics'!$C:$C,0))</f>
        <v>Industry</v>
      </c>
      <c r="B910" s="356" t="str">
        <f>INDEX('Policy Characteristics'!B:B,MATCH(PolicyLevers!$C910,'Policy Characteristics'!$C:$C,0))</f>
        <v>Material Efficiency, Longevity, &amp; Re-Use</v>
      </c>
      <c r="C910" s="191" t="str">
        <f t="shared" ref="C910:C911" si="40">C$909</f>
        <v>Percent Reduction in Nonenergy Nonagriculture Industry Product Demand</v>
      </c>
      <c r="D910" s="193" t="s">
        <v>2096</v>
      </c>
      <c r="E910" s="186"/>
      <c r="F910" s="193" t="s">
        <v>1833</v>
      </c>
      <c r="G910" s="186"/>
      <c r="H910" s="43">
        <v>430</v>
      </c>
      <c r="I910" s="358" t="s">
        <v>310</v>
      </c>
      <c r="J910" s="191" t="str">
        <f>INDEX('Policy Characteristics'!D:D,MATCH(PolicyLevers!$C910,'Policy Characteristics'!$C:$C,0))</f>
        <v>Material Efficiency, Longevity, &amp; Re-Use</v>
      </c>
      <c r="K910" s="191" t="str">
        <f>INDEX('Policy Characteristics'!E:E,MATCH(PolicyLevers!$C910,'Policy Characteristics'!$C:$C,0))</f>
        <v>indst reduce nonenergy product demand</v>
      </c>
      <c r="L910" s="192">
        <f>INDEX('Policy Characteristics'!F:F,MATCH(PolicyLevers!$C910,'Policy Characteristics'!$C:$C,0))</f>
        <v>0</v>
      </c>
      <c r="M910" s="192">
        <f>INDEX('Policy Characteristics'!G:G,MATCH(PolicyLevers!$C910,'Policy Characteristics'!$C:$C,0))</f>
        <v>1</v>
      </c>
      <c r="N910" s="253">
        <f>INDEX('Policy Characteristics'!H:H,MATCH(PolicyLevers!$C910,'Policy Characteristics'!$C:$C,0))</f>
        <v>0.01</v>
      </c>
      <c r="O910" s="253" t="str">
        <f>INDEX('Policy Characteristics'!I:I,MATCH(PolicyLevers!$C910,'Policy Characteristics'!$C:$C,0))</f>
        <v>% demand reduction</v>
      </c>
      <c r="P910" s="188" t="str">
        <f>INDEX('Policy Characteristics'!J:J,MATCH(PolicyLevers!$C910,'Policy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10" s="186">
        <f>INDEX('Policy Characteristics'!K:K,MATCH(PolicyLevers!$C910,'Policy Characteristics'!$C:$C,0))</f>
        <v>0</v>
      </c>
      <c r="R910" s="191" t="str">
        <f>INDEX('Policy Characteristics'!L:L,MATCH(PolicyLevers!$C910,'Policy Characteristics'!$C:$C,0))</f>
        <v>material-efficiency-longevity-reuse.html</v>
      </c>
      <c r="S910" s="207" t="str">
        <f>INDEX('Policy Characteristics'!M:M,MATCH(PolicyLevers!$C910,'Policy Characteristics'!$C:$C,0))</f>
        <v>Allwood and Cullen, "Sustainable Materials Without the Hot Air: Making Buildings, Vehicles and Products Efficiently and with Less New Material"</v>
      </c>
      <c r="T910" s="201">
        <f>INDEX('Policy Characteristics'!N:N,MATCH(PolicyLevers!$C910,'Policy Characteristics'!$C:$C,0))</f>
        <v>0</v>
      </c>
      <c r="U910" s="191">
        <f>INDEX('Policy Characteristics'!O:O,MATCH(PolicyLevers!$C910,'Policy Characteristics'!$C:$C,0))</f>
        <v>0</v>
      </c>
    </row>
    <row r="911" spans="1:21" s="191" customFormat="1" x14ac:dyDescent="0.25">
      <c r="A911" s="352" t="str">
        <f>INDEX('Policy Characteristics'!A:A,MATCH(PolicyLevers!$C911,'Policy Characteristics'!$C:$C,0))</f>
        <v>Industry</v>
      </c>
      <c r="B911" s="356" t="str">
        <f>INDEX('Policy Characteristics'!B:B,MATCH(PolicyLevers!$C911,'Policy Characteristics'!$C:$C,0))</f>
        <v>Material Efficiency, Longevity, &amp; Re-Use</v>
      </c>
      <c r="C911" s="191" t="str">
        <f t="shared" si="40"/>
        <v>Percent Reduction in Nonenergy Nonagriculture Industry Product Demand</v>
      </c>
      <c r="D911" s="193" t="s">
        <v>2077</v>
      </c>
      <c r="E911" s="186"/>
      <c r="F911" s="193" t="s">
        <v>2135</v>
      </c>
      <c r="G911" s="186"/>
      <c r="H911" s="43">
        <v>432</v>
      </c>
      <c r="I911" s="358" t="s">
        <v>310</v>
      </c>
      <c r="J911" s="191" t="str">
        <f>INDEX('Policy Characteristics'!D:D,MATCH(PolicyLevers!$C911,'Policy Characteristics'!$C:$C,0))</f>
        <v>Material Efficiency, Longevity, &amp; Re-Use</v>
      </c>
      <c r="K911" s="191" t="str">
        <f>INDEX('Policy Characteristics'!E:E,MATCH(PolicyLevers!$C911,'Policy Characteristics'!$C:$C,0))</f>
        <v>indst reduce nonenergy product demand</v>
      </c>
      <c r="L911" s="192">
        <f>INDEX('Policy Characteristics'!F:F,MATCH(PolicyLevers!$C911,'Policy Characteristics'!$C:$C,0))</f>
        <v>0</v>
      </c>
      <c r="M911" s="192">
        <f>INDEX('Policy Characteristics'!G:G,MATCH(PolicyLevers!$C911,'Policy Characteristics'!$C:$C,0))</f>
        <v>1</v>
      </c>
      <c r="N911" s="253">
        <f>INDEX('Policy Characteristics'!H:H,MATCH(PolicyLevers!$C911,'Policy Characteristics'!$C:$C,0))</f>
        <v>0.01</v>
      </c>
      <c r="O911" s="253" t="str">
        <f>INDEX('Policy Characteristics'!I:I,MATCH(PolicyLevers!$C911,'Policy Characteristics'!$C:$C,0))</f>
        <v>% demand reduction</v>
      </c>
      <c r="P911" s="188" t="str">
        <f>INDEX('Policy Characteristics'!J:J,MATCH(PolicyLevers!$C911,'Policy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11" s="186">
        <f>INDEX('Policy Characteristics'!K:K,MATCH(PolicyLevers!$C911,'Policy Characteristics'!$C:$C,0))</f>
        <v>0</v>
      </c>
      <c r="R911" s="193" t="str">
        <f>INDEX('Policy Characteristics'!L:L,MATCH(PolicyLevers!$C911,'Policy Characteristics'!$C:$C,0))</f>
        <v>material-efficiency-longevity-reuse.html</v>
      </c>
      <c r="S911" s="207" t="str">
        <f>INDEX('Policy Characteristics'!M:M,MATCH(PolicyLevers!$C911,'Policy Characteristics'!$C:$C,0))</f>
        <v>Allwood and Cullen, "Sustainable Materials Without the Hot Air: Making Buildings, Vehicles and Products Efficiently and with Less New Material"</v>
      </c>
      <c r="T911" s="201">
        <f>INDEX('Policy Characteristics'!N:N,MATCH(PolicyLevers!$C911,'Policy Characteristics'!$C:$C,0))</f>
        <v>0</v>
      </c>
      <c r="U911" s="191">
        <f>INDEX('Policy Characteristics'!O:O,MATCH(PolicyLevers!$C911,'Policy Characteristics'!$C:$C,0))</f>
        <v>0</v>
      </c>
    </row>
    <row r="912" spans="1:21" x14ac:dyDescent="0.25">
      <c r="A912" s="352" t="str">
        <f>INDEX('Policy Characteristics'!A:A,MATCH(PolicyLevers!$C912,'Policy Characteristics'!$C:$C,0))</f>
        <v>Industry</v>
      </c>
      <c r="B912" s="357" t="str">
        <f>INDEX('Policy Characteristics'!B:B,MATCH(PolicyLevers!$C912,'Policy Characteristics'!$C:$C,0))</f>
        <v>Methane Capture</v>
      </c>
      <c r="C912" s="183" t="s">
        <v>901</v>
      </c>
      <c r="D912" s="186" t="s">
        <v>2117</v>
      </c>
      <c r="E912" s="186"/>
      <c r="F912" s="183" t="s">
        <v>2123</v>
      </c>
      <c r="G912" s="186"/>
      <c r="H912" s="43">
        <v>1458</v>
      </c>
      <c r="I912" s="358" t="s">
        <v>310</v>
      </c>
      <c r="J912" s="43" t="str">
        <f>INDEX('Policy Characteristics'!D:D,MATCH(PolicyLevers!$C912,'Policy Characteristics'!$C:$C,0))</f>
        <v>Methane Capture and Destruction</v>
      </c>
      <c r="K912" s="183" t="str">
        <f>INDEX('Policy Characteristics'!E:E,MATCH(PolicyLevers!$C912,'Policy Characteristics'!$C:$C,0))</f>
        <v>indst methane capture</v>
      </c>
      <c r="L912" s="205">
        <f>INDEX('Policy Characteristics'!F:F,MATCH(PolicyLevers!$C912,'Policy Characteristics'!$C:$C,0))</f>
        <v>0</v>
      </c>
      <c r="M912" s="206">
        <f>INDEX('Policy Characteristics'!G:G,MATCH(PolicyLevers!$C912,'Policy Characteristics'!$C:$C,0))</f>
        <v>1</v>
      </c>
      <c r="N912" s="206">
        <f>INDEX('Policy Characteristics'!H:H,MATCH(PolicyLevers!$C912,'Policy Characteristics'!$C:$C,0))</f>
        <v>0.01</v>
      </c>
      <c r="O912" s="186" t="str">
        <f>INDEX('Policy Characteristics'!I:I,MATCH(PolicyLevers!$C912,'Policy Characteristics'!$C:$C,0))</f>
        <v>% of potential achieved</v>
      </c>
      <c r="P912" s="186" t="str">
        <f>INDEX('Policy Characteristics'!J:J,MATCH(PolicyLevers!$C912,'Policy Characteristics'!$C:$C,0))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Q912" s="186" t="str">
        <f>INDEX('Policy Characteristics'!K:K,MATCH(PolicyLevers!$C912,'Policy Characteristics'!$C:$C,0))</f>
        <v>industry-ag-main.html#methane-capture</v>
      </c>
      <c r="R912" s="193" t="str">
        <f>INDEX('Policy Characteristics'!L:L,MATCH(PolicyLevers!$C912,'Policy Characteristics'!$C:$C,0))</f>
        <v>methane-capture.html</v>
      </c>
      <c r="S912" s="207" t="str">
        <f>INDEX('Policy Characteristics'!M:M,MATCH(PolicyLevers!$C912,'Policy Characteristics'!$C:$C,0))</f>
        <v>Calculated from model data; see the relevant variable(s) in the InputData folder for source information.</v>
      </c>
      <c r="T912" s="186">
        <f>INDEX('Policy Characteristics'!N:N,MATCH(PolicyLevers!$C912,'Policy Characteristics'!$C:$C,0))</f>
        <v>0</v>
      </c>
      <c r="U912" s="183">
        <f>INDEX('Policy Characteristics'!O:O,MATCH(PolicyLevers!$C912,'Policy Characteristics'!$C:$C,0))</f>
        <v>0</v>
      </c>
    </row>
    <row r="913" spans="1:21" x14ac:dyDescent="0.25">
      <c r="A913" s="352" t="str">
        <f>INDEX('Policy Characteristics'!A:A,MATCH(PolicyLevers!$C913,'Policy Characteristics'!$C:$C,0))</f>
        <v>Industry</v>
      </c>
      <c r="B913" s="356" t="str">
        <f>INDEX('Policy Characteristics'!B:B,MATCH(PolicyLevers!$C913,'Policy Characteristics'!$C:$C,0))</f>
        <v>Methane Capture</v>
      </c>
      <c r="C913" s="191" t="str">
        <f t="shared" ref="C913:C915" si="41">C$912</f>
        <v>Fraction of Methane Capture Opportunities Achieved</v>
      </c>
      <c r="D913" s="186" t="s">
        <v>2079</v>
      </c>
      <c r="E913" s="186"/>
      <c r="F913" s="183" t="s">
        <v>2122</v>
      </c>
      <c r="G913" s="186"/>
      <c r="H913" s="43">
        <v>1459</v>
      </c>
      <c r="I913" s="358" t="s">
        <v>310</v>
      </c>
      <c r="J913" s="191" t="str">
        <f>INDEX('Policy Characteristics'!D:D,MATCH(PolicyLevers!$C913,'Policy Characteristics'!$C:$C,0))</f>
        <v>Methane Capture and Destruction</v>
      </c>
      <c r="K913" s="191" t="str">
        <f>INDEX('Policy Characteristics'!E:E,MATCH(PolicyLevers!$C913,'Policy Characteristics'!$C:$C,0))</f>
        <v>indst methane capture</v>
      </c>
      <c r="L913" s="192">
        <f>INDEX('Policy Characteristics'!F:F,MATCH(PolicyLevers!$C913,'Policy Characteristics'!$C:$C,0))</f>
        <v>0</v>
      </c>
      <c r="M913" s="192">
        <f>INDEX('Policy Characteristics'!G:G,MATCH(PolicyLevers!$C913,'Policy Characteristics'!$C:$C,0))</f>
        <v>1</v>
      </c>
      <c r="N913" s="253">
        <f>INDEX('Policy Characteristics'!H:H,MATCH(PolicyLevers!$C913,'Policy Characteristics'!$C:$C,0))</f>
        <v>0.01</v>
      </c>
      <c r="O913" s="191" t="str">
        <f>INDEX('Policy Characteristics'!I:I,MATCH(PolicyLevers!$C913,'Policy Characteristics'!$C:$C,0))</f>
        <v>% of potential achieved</v>
      </c>
      <c r="P913" s="186" t="str">
        <f>INDEX('Policy Characteristics'!J:J,MATCH(PolicyLevers!$C913,'Policy Characteristics'!$C:$C,0))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Q913" s="191" t="str">
        <f>INDEX('Policy Characteristics'!K:K,MATCH(PolicyLevers!$C913,'Policy Characteristics'!$C:$C,0))</f>
        <v>industry-ag-main.html#methane-capture</v>
      </c>
      <c r="R913" s="191" t="str">
        <f>INDEX('Policy Characteristics'!L:L,MATCH(PolicyLevers!$C913,'Policy Characteristics'!$C:$C,0))</f>
        <v>methane-capture.html</v>
      </c>
      <c r="S913" s="226" t="str">
        <f>INDEX('Policy Characteristics'!M:M,MATCH(PolicyLevers!$C913,'Policy Characteristics'!$C:$C,0))</f>
        <v>Calculated from model data; see the relevant variable(s) in the InputData folder for source information.</v>
      </c>
      <c r="T913" s="186">
        <f>INDEX('Policy Characteristics'!N:N,MATCH(PolicyLevers!$C913,'Policy Characteristics'!$C:$C,0))</f>
        <v>0</v>
      </c>
      <c r="U913" s="183">
        <f>INDEX('Policy Characteristics'!O:O,MATCH(PolicyLevers!$C913,'Policy Characteristics'!$C:$C,0))</f>
        <v>0</v>
      </c>
    </row>
    <row r="914" spans="1:21" x14ac:dyDescent="0.25">
      <c r="A914" s="352" t="str">
        <f>INDEX('Policy Characteristics'!A:A,MATCH(PolicyLevers!$C914,'Policy Characteristics'!$C:$C,0))</f>
        <v>Industry</v>
      </c>
      <c r="B914" s="356" t="str">
        <f>INDEX('Policy Characteristics'!B:B,MATCH(PolicyLevers!$C914,'Policy Characteristics'!$C:$C,0))</f>
        <v>Methane Capture</v>
      </c>
      <c r="C914" s="191" t="str">
        <f t="shared" si="41"/>
        <v>Fraction of Methane Capture Opportunities Achieved</v>
      </c>
      <c r="D914" s="186" t="s">
        <v>2119</v>
      </c>
      <c r="E914" s="186"/>
      <c r="F914" s="183" t="s">
        <v>1831</v>
      </c>
      <c r="G914" s="186"/>
      <c r="H914" s="43">
        <v>513</v>
      </c>
      <c r="I914" s="358" t="s">
        <v>310</v>
      </c>
      <c r="J914" s="191" t="str">
        <f>INDEX('Policy Characteristics'!D:D,MATCH(PolicyLevers!$C914,'Policy Characteristics'!$C:$C,0))</f>
        <v>Methane Capture and Destruction</v>
      </c>
      <c r="K914" s="191" t="str">
        <f>INDEX('Policy Characteristics'!E:E,MATCH(PolicyLevers!$C914,'Policy Characteristics'!$C:$C,0))</f>
        <v>indst methane capture</v>
      </c>
      <c r="L914" s="192">
        <f>INDEX('Policy Characteristics'!F:F,MATCH(PolicyLevers!$C914,'Policy Characteristics'!$C:$C,0))</f>
        <v>0</v>
      </c>
      <c r="M914" s="192">
        <f>INDEX('Policy Characteristics'!G:G,MATCH(PolicyLevers!$C914,'Policy Characteristics'!$C:$C,0))</f>
        <v>1</v>
      </c>
      <c r="N914" s="253">
        <f>INDEX('Policy Characteristics'!H:H,MATCH(PolicyLevers!$C914,'Policy Characteristics'!$C:$C,0))</f>
        <v>0.01</v>
      </c>
      <c r="O914" s="191" t="str">
        <f>INDEX('Policy Characteristics'!I:I,MATCH(PolicyLevers!$C914,'Policy Characteristics'!$C:$C,0))</f>
        <v>% of potential achieved</v>
      </c>
      <c r="P914" s="186" t="str">
        <f>INDEX('Policy Characteristics'!J:J,MATCH(PolicyLevers!$C914,'Policy Characteristics'!$C:$C,0))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Q914" s="191" t="str">
        <f>INDEX('Policy Characteristics'!K:K,MATCH(PolicyLevers!$C914,'Policy Characteristics'!$C:$C,0))</f>
        <v>industry-ag-main.html#methane-capture</v>
      </c>
      <c r="R914" s="191" t="str">
        <f>INDEX('Policy Characteristics'!L:L,MATCH(PolicyLevers!$C914,'Policy Characteristics'!$C:$C,0))</f>
        <v>methane-capture.html</v>
      </c>
      <c r="S914" s="226" t="str">
        <f>INDEX('Policy Characteristics'!M:M,MATCH(PolicyLevers!$C914,'Policy Characteristics'!$C:$C,0))</f>
        <v>Calculated from model data; see the relevant variable(s) in the InputData folder for source information.</v>
      </c>
      <c r="T914" s="186">
        <f>INDEX('Policy Characteristics'!N:N,MATCH(PolicyLevers!$C914,'Policy Characteristics'!$C:$C,0))</f>
        <v>0</v>
      </c>
      <c r="U914" s="183">
        <f>INDEX('Policy Characteristics'!O:O,MATCH(PolicyLevers!$C914,'Policy Characteristics'!$C:$C,0))</f>
        <v>0</v>
      </c>
    </row>
    <row r="915" spans="1:21" x14ac:dyDescent="0.25">
      <c r="A915" s="352" t="str">
        <f>INDEX('Policy Characteristics'!A:A,MATCH(PolicyLevers!$C915,'Policy Characteristics'!$C:$C,0))</f>
        <v>Industry</v>
      </c>
      <c r="B915" s="356" t="str">
        <f>INDEX('Policy Characteristics'!B:B,MATCH(PolicyLevers!$C915,'Policy Characteristics'!$C:$C,0))</f>
        <v>Methane Capture</v>
      </c>
      <c r="C915" s="191" t="str">
        <f t="shared" si="41"/>
        <v>Fraction of Methane Capture Opportunities Achieved</v>
      </c>
      <c r="D915" s="186" t="s">
        <v>2077</v>
      </c>
      <c r="E915" s="186"/>
      <c r="F915" s="183" t="s">
        <v>2135</v>
      </c>
      <c r="G915" s="186"/>
      <c r="H915" s="43">
        <v>514</v>
      </c>
      <c r="I915" s="358" t="s">
        <v>310</v>
      </c>
      <c r="J915" s="191" t="str">
        <f>INDEX('Policy Characteristics'!D:D,MATCH(PolicyLevers!$C915,'Policy Characteristics'!$C:$C,0))</f>
        <v>Methane Capture and Destruction</v>
      </c>
      <c r="K915" s="191" t="str">
        <f>INDEX('Policy Characteristics'!E:E,MATCH(PolicyLevers!$C915,'Policy Characteristics'!$C:$C,0))</f>
        <v>indst methane capture</v>
      </c>
      <c r="L915" s="192">
        <f>INDEX('Policy Characteristics'!F:F,MATCH(PolicyLevers!$C915,'Policy Characteristics'!$C:$C,0))</f>
        <v>0</v>
      </c>
      <c r="M915" s="192">
        <f>INDEX('Policy Characteristics'!G:G,MATCH(PolicyLevers!$C915,'Policy Characteristics'!$C:$C,0))</f>
        <v>1</v>
      </c>
      <c r="N915" s="253">
        <f>INDEX('Policy Characteristics'!H:H,MATCH(PolicyLevers!$C915,'Policy Characteristics'!$C:$C,0))</f>
        <v>0.01</v>
      </c>
      <c r="O915" s="191" t="str">
        <f>INDEX('Policy Characteristics'!I:I,MATCH(PolicyLevers!$C915,'Policy Characteristics'!$C:$C,0))</f>
        <v>% of potential achieved</v>
      </c>
      <c r="P915" s="186" t="str">
        <f>INDEX('Policy Characteristics'!J:J,MATCH(PolicyLevers!$C915,'Policy Characteristics'!$C:$C,0))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Q915" s="191" t="str">
        <f>INDEX('Policy Characteristics'!K:K,MATCH(PolicyLevers!$C915,'Policy Characteristics'!$C:$C,0))</f>
        <v>industry-ag-main.html#methane-capture</v>
      </c>
      <c r="R915" s="191" t="str">
        <f>INDEX('Policy Characteristics'!L:L,MATCH(PolicyLevers!$C915,'Policy Characteristics'!$C:$C,0))</f>
        <v>methane-capture.html</v>
      </c>
      <c r="S915" s="226" t="str">
        <f>INDEX('Policy Characteristics'!M:M,MATCH(PolicyLevers!$C915,'Policy Characteristics'!$C:$C,0))</f>
        <v>Calculated from model data; see the relevant variable(s) in the InputData folder for source information.</v>
      </c>
      <c r="T915" s="186">
        <f>INDEX('Policy Characteristics'!N:N,MATCH(PolicyLevers!$C915,'Policy Characteristics'!$C:$C,0))</f>
        <v>0</v>
      </c>
      <c r="U915" s="183">
        <f>INDEX('Policy Characteristics'!O:O,MATCH(PolicyLevers!$C915,'Policy Characteristics'!$C:$C,0))</f>
        <v>0</v>
      </c>
    </row>
    <row r="916" spans="1:21" x14ac:dyDescent="0.25">
      <c r="A916" s="352" t="str">
        <f>INDEX('Policy Characteristics'!A:A,MATCH(PolicyLevers!$C916,'Policy Characteristics'!$C:$C,0))</f>
        <v>Industry</v>
      </c>
      <c r="B916" s="357" t="str">
        <f>INDEX('Policy Characteristics'!B:B,MATCH(PolicyLevers!$C916,'Policy Characteristics'!$C:$C,0))</f>
        <v>Methane Destruction</v>
      </c>
      <c r="C916" s="183" t="s">
        <v>910</v>
      </c>
      <c r="D916" s="186" t="s">
        <v>2117</v>
      </c>
      <c r="E916" s="186"/>
      <c r="F916" s="183" t="s">
        <v>2123</v>
      </c>
      <c r="G916" s="186"/>
      <c r="H916" s="43">
        <v>1460</v>
      </c>
      <c r="I916" s="358" t="s">
        <v>310</v>
      </c>
      <c r="J916" s="43" t="str">
        <f>INDEX('Policy Characteristics'!D:D,MATCH(PolicyLevers!$C916,'Policy Characteristics'!$C:$C,0))</f>
        <v>Methane Capture and Destruction</v>
      </c>
      <c r="K916" s="183" t="str">
        <f>INDEX('Policy Characteristics'!E:E,MATCH(PolicyLevers!$C916,'Policy Characteristics'!$C:$C,0))</f>
        <v>indst methane destruction</v>
      </c>
      <c r="L916" s="205">
        <f>INDEX('Policy Characteristics'!F:F,MATCH(PolicyLevers!$C916,'Policy Characteristics'!$C:$C,0))</f>
        <v>0</v>
      </c>
      <c r="M916" s="206">
        <f>INDEX('Policy Characteristics'!G:G,MATCH(PolicyLevers!$C916,'Policy Characteristics'!$C:$C,0))</f>
        <v>1</v>
      </c>
      <c r="N916" s="206">
        <f>INDEX('Policy Characteristics'!H:H,MATCH(PolicyLevers!$C916,'Policy Characteristics'!$C:$C,0))</f>
        <v>0.01</v>
      </c>
      <c r="O916" s="186" t="str">
        <f>INDEX('Policy Characteristics'!I:I,MATCH(PolicyLevers!$C916,'Policy Characteristics'!$C:$C,0))</f>
        <v>% of potential achieved</v>
      </c>
      <c r="P916" s="186" t="str">
        <f>INDEX('Policy Characteristics'!J:J,MATCH(PolicyLevers!$C916,'Policy Characteristics'!$C:$C,0))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Q916" s="186" t="str">
        <f>INDEX('Policy Characteristics'!K:K,MATCH(PolicyLevers!$C916,'Policy Characteristics'!$C:$C,0))</f>
        <v>industry-ag-main.html#methane-destr</v>
      </c>
      <c r="R916" s="193" t="str">
        <f>INDEX('Policy Characteristics'!L:L,MATCH(PolicyLevers!$C916,'Policy Characteristics'!$C:$C,0))</f>
        <v>methane-destruction.html</v>
      </c>
      <c r="S916" s="207" t="str">
        <f>INDEX('Policy Characteristics'!M:M,MATCH(PolicyLevers!$C916,'Policy Characteristics'!$C:$C,0))</f>
        <v>Calculated from model data; see the relevant variable(s) in the InputData folder for source information.</v>
      </c>
      <c r="T916" s="186">
        <f>INDEX('Policy Characteristics'!N:N,MATCH(PolicyLevers!$C916,'Policy Characteristics'!$C:$C,0))</f>
        <v>0</v>
      </c>
      <c r="U916" s="183">
        <f>INDEX('Policy Characteristics'!O:O,MATCH(PolicyLevers!$C916,'Policy Characteristics'!$C:$C,0))</f>
        <v>0</v>
      </c>
    </row>
    <row r="917" spans="1:21" x14ac:dyDescent="0.25">
      <c r="A917" s="352" t="str">
        <f>INDEX('Policy Characteristics'!A:A,MATCH(PolicyLevers!$C917,'Policy Characteristics'!$C:$C,0))</f>
        <v>Industry</v>
      </c>
      <c r="B917" s="356" t="str">
        <f>INDEX('Policy Characteristics'!B:B,MATCH(PolicyLevers!$C917,'Policy Characteristics'!$C:$C,0))</f>
        <v>Methane Destruction</v>
      </c>
      <c r="C917" s="191" t="str">
        <f t="shared" ref="C917:C919" si="42">C$916</f>
        <v>Fraction of Methane Destruction Opportunities Achieved</v>
      </c>
      <c r="D917" s="186" t="s">
        <v>2079</v>
      </c>
      <c r="E917" s="186"/>
      <c r="F917" s="183" t="s">
        <v>2122</v>
      </c>
      <c r="G917" s="186"/>
      <c r="H917" s="43">
        <v>1461</v>
      </c>
      <c r="I917" s="358" t="s">
        <v>310</v>
      </c>
      <c r="J917" s="191" t="str">
        <f>INDEX('Policy Characteristics'!D:D,MATCH(PolicyLevers!$C917,'Policy Characteristics'!$C:$C,0))</f>
        <v>Methane Capture and Destruction</v>
      </c>
      <c r="K917" s="191" t="str">
        <f>INDEX('Policy Characteristics'!E:E,MATCH(PolicyLevers!$C917,'Policy Characteristics'!$C:$C,0))</f>
        <v>indst methane destruction</v>
      </c>
      <c r="L917" s="192">
        <f>INDEX('Policy Characteristics'!F:F,MATCH(PolicyLevers!$C917,'Policy Characteristics'!$C:$C,0))</f>
        <v>0</v>
      </c>
      <c r="M917" s="192">
        <f>INDEX('Policy Characteristics'!G:G,MATCH(PolicyLevers!$C917,'Policy Characteristics'!$C:$C,0))</f>
        <v>1</v>
      </c>
      <c r="N917" s="253">
        <f>INDEX('Policy Characteristics'!H:H,MATCH(PolicyLevers!$C917,'Policy Characteristics'!$C:$C,0))</f>
        <v>0.01</v>
      </c>
      <c r="O917" s="191" t="str">
        <f>INDEX('Policy Characteristics'!I:I,MATCH(PolicyLevers!$C917,'Policy Characteristics'!$C:$C,0))</f>
        <v>% of potential achieved</v>
      </c>
      <c r="P917" s="186" t="str">
        <f>INDEX('Policy Characteristics'!J:J,MATCH(PolicyLevers!$C917,'Policy Characteristics'!$C:$C,0))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Q917" s="191" t="str">
        <f>INDEX('Policy Characteristics'!K:K,MATCH(PolicyLevers!$C917,'Policy Characteristics'!$C:$C,0))</f>
        <v>industry-ag-main.html#methane-destr</v>
      </c>
      <c r="R917" s="191" t="str">
        <f>INDEX('Policy Characteristics'!L:L,MATCH(PolicyLevers!$C917,'Policy Characteristics'!$C:$C,0))</f>
        <v>methane-destruction.html</v>
      </c>
      <c r="S917" s="226" t="str">
        <f>INDEX('Policy Characteristics'!M:M,MATCH(PolicyLevers!$C917,'Policy Characteristics'!$C:$C,0))</f>
        <v>Calculated from model data; see the relevant variable(s) in the InputData folder for source information.</v>
      </c>
      <c r="T917" s="186">
        <f>INDEX('Policy Characteristics'!N:N,MATCH(PolicyLevers!$C917,'Policy Characteristics'!$C:$C,0))</f>
        <v>0</v>
      </c>
      <c r="U917" s="183">
        <f>INDEX('Policy Characteristics'!O:O,MATCH(PolicyLevers!$C917,'Policy Characteristics'!$C:$C,0))</f>
        <v>0</v>
      </c>
    </row>
    <row r="918" spans="1:21" x14ac:dyDescent="0.25">
      <c r="A918" s="352" t="str">
        <f>INDEX('Policy Characteristics'!A:A,MATCH(PolicyLevers!$C918,'Policy Characteristics'!$C:$C,0))</f>
        <v>Industry</v>
      </c>
      <c r="B918" s="356" t="str">
        <f>INDEX('Policy Characteristics'!B:B,MATCH(PolicyLevers!$C918,'Policy Characteristics'!$C:$C,0))</f>
        <v>Methane Destruction</v>
      </c>
      <c r="C918" s="191" t="str">
        <f t="shared" si="42"/>
        <v>Fraction of Methane Destruction Opportunities Achieved</v>
      </c>
      <c r="D918" s="186" t="s">
        <v>2119</v>
      </c>
      <c r="E918" s="186"/>
      <c r="F918" s="183" t="s">
        <v>1831</v>
      </c>
      <c r="G918" s="186"/>
      <c r="H918" s="43">
        <v>515</v>
      </c>
      <c r="I918" s="358" t="s">
        <v>310</v>
      </c>
      <c r="J918" s="191" t="str">
        <f>INDEX('Policy Characteristics'!D:D,MATCH(PolicyLevers!$C918,'Policy Characteristics'!$C:$C,0))</f>
        <v>Methane Capture and Destruction</v>
      </c>
      <c r="K918" s="191" t="str">
        <f>INDEX('Policy Characteristics'!E:E,MATCH(PolicyLevers!$C918,'Policy Characteristics'!$C:$C,0))</f>
        <v>indst methane destruction</v>
      </c>
      <c r="L918" s="192">
        <f>INDEX('Policy Characteristics'!F:F,MATCH(PolicyLevers!$C918,'Policy Characteristics'!$C:$C,0))</f>
        <v>0</v>
      </c>
      <c r="M918" s="192">
        <f>INDEX('Policy Characteristics'!G:G,MATCH(PolicyLevers!$C918,'Policy Characteristics'!$C:$C,0))</f>
        <v>1</v>
      </c>
      <c r="N918" s="253">
        <f>INDEX('Policy Characteristics'!H:H,MATCH(PolicyLevers!$C918,'Policy Characteristics'!$C:$C,0))</f>
        <v>0.01</v>
      </c>
      <c r="O918" s="191" t="str">
        <f>INDEX('Policy Characteristics'!I:I,MATCH(PolicyLevers!$C918,'Policy Characteristics'!$C:$C,0))</f>
        <v>% of potential achieved</v>
      </c>
      <c r="P918" s="186" t="str">
        <f>INDEX('Policy Characteristics'!J:J,MATCH(PolicyLevers!$C918,'Policy Characteristics'!$C:$C,0))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Q918" s="191" t="str">
        <f>INDEX('Policy Characteristics'!K:K,MATCH(PolicyLevers!$C918,'Policy Characteristics'!$C:$C,0))</f>
        <v>industry-ag-main.html#methane-destr</v>
      </c>
      <c r="R918" s="191" t="str">
        <f>INDEX('Policy Characteristics'!L:L,MATCH(PolicyLevers!$C918,'Policy Characteristics'!$C:$C,0))</f>
        <v>methane-destruction.html</v>
      </c>
      <c r="S918" s="226" t="str">
        <f>INDEX('Policy Characteristics'!M:M,MATCH(PolicyLevers!$C918,'Policy Characteristics'!$C:$C,0))</f>
        <v>Calculated from model data; see the relevant variable(s) in the InputData folder for source information.</v>
      </c>
      <c r="T918" s="186">
        <f>INDEX('Policy Characteristics'!N:N,MATCH(PolicyLevers!$C918,'Policy Characteristics'!$C:$C,0))</f>
        <v>0</v>
      </c>
      <c r="U918" s="183">
        <f>INDEX('Policy Characteristics'!O:O,MATCH(PolicyLevers!$C918,'Policy Characteristics'!$C:$C,0))</f>
        <v>0</v>
      </c>
    </row>
    <row r="919" spans="1:21" x14ac:dyDescent="0.25">
      <c r="A919" s="352" t="str">
        <f>INDEX('Policy Characteristics'!A:A,MATCH(PolicyLevers!$C919,'Policy Characteristics'!$C:$C,0))</f>
        <v>Industry</v>
      </c>
      <c r="B919" s="356" t="str">
        <f>INDEX('Policy Characteristics'!B:B,MATCH(PolicyLevers!$C919,'Policy Characteristics'!$C:$C,0))</f>
        <v>Methane Destruction</v>
      </c>
      <c r="C919" s="191" t="str">
        <f t="shared" si="42"/>
        <v>Fraction of Methane Destruction Opportunities Achieved</v>
      </c>
      <c r="D919" s="186" t="s">
        <v>2077</v>
      </c>
      <c r="E919" s="186"/>
      <c r="F919" s="183" t="s">
        <v>2135</v>
      </c>
      <c r="G919" s="186"/>
      <c r="H919" s="43">
        <v>516</v>
      </c>
      <c r="I919" s="358" t="s">
        <v>310</v>
      </c>
      <c r="J919" s="191" t="str">
        <f>INDEX('Policy Characteristics'!D:D,MATCH(PolicyLevers!$C919,'Policy Characteristics'!$C:$C,0))</f>
        <v>Methane Capture and Destruction</v>
      </c>
      <c r="K919" s="191" t="str">
        <f>INDEX('Policy Characteristics'!E:E,MATCH(PolicyLevers!$C919,'Policy Characteristics'!$C:$C,0))</f>
        <v>indst methane destruction</v>
      </c>
      <c r="L919" s="192">
        <f>INDEX('Policy Characteristics'!F:F,MATCH(PolicyLevers!$C919,'Policy Characteristics'!$C:$C,0))</f>
        <v>0</v>
      </c>
      <c r="M919" s="192">
        <f>INDEX('Policy Characteristics'!G:G,MATCH(PolicyLevers!$C919,'Policy Characteristics'!$C:$C,0))</f>
        <v>1</v>
      </c>
      <c r="N919" s="253">
        <f>INDEX('Policy Characteristics'!H:H,MATCH(PolicyLevers!$C919,'Policy Characteristics'!$C:$C,0))</f>
        <v>0.01</v>
      </c>
      <c r="O919" s="191" t="str">
        <f>INDEX('Policy Characteristics'!I:I,MATCH(PolicyLevers!$C919,'Policy Characteristics'!$C:$C,0))</f>
        <v>% of potential achieved</v>
      </c>
      <c r="P919" s="186" t="str">
        <f>INDEX('Policy Characteristics'!J:J,MATCH(PolicyLevers!$C919,'Policy Characteristics'!$C:$C,0))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Q919" s="191" t="str">
        <f>INDEX('Policy Characteristics'!K:K,MATCH(PolicyLevers!$C919,'Policy Characteristics'!$C:$C,0))</f>
        <v>industry-ag-main.html#methane-destr</v>
      </c>
      <c r="R919" s="191" t="str">
        <f>INDEX('Policy Characteristics'!L:L,MATCH(PolicyLevers!$C919,'Policy Characteristics'!$C:$C,0))</f>
        <v>methane-destruction.html</v>
      </c>
      <c r="S919" s="226" t="str">
        <f>INDEX('Policy Characteristics'!M:M,MATCH(PolicyLevers!$C919,'Policy Characteristics'!$C:$C,0))</f>
        <v>Calculated from model data; see the relevant variable(s) in the InputData folder for source information.</v>
      </c>
      <c r="T919" s="186">
        <f>INDEX('Policy Characteristics'!N:N,MATCH(PolicyLevers!$C919,'Policy Characteristics'!$C:$C,0))</f>
        <v>0</v>
      </c>
      <c r="U919" s="183">
        <f>INDEX('Policy Characteristics'!O:O,MATCH(PolicyLevers!$C919,'Policy Characteristics'!$C:$C,0))</f>
        <v>0</v>
      </c>
    </row>
    <row r="920" spans="1:21" x14ac:dyDescent="0.25">
      <c r="A920" s="352" t="str">
        <f>INDEX('Policy Characteristics'!A:A,MATCH(PolicyLevers!$C920,'Policy Characteristics'!$C:$C,0))</f>
        <v>Industry</v>
      </c>
      <c r="B920" s="357" t="str">
        <f>INDEX('Policy Characteristics'!B:B,MATCH(PolicyLevers!$C920,'Policy Characteristics'!$C:$C,0))</f>
        <v>Reduce Fossil Fuel Exports</v>
      </c>
      <c r="C920" s="183" t="s">
        <v>918</v>
      </c>
      <c r="D920" s="193" t="s">
        <v>251</v>
      </c>
      <c r="E920" s="186"/>
      <c r="F920" s="193" t="s">
        <v>579</v>
      </c>
      <c r="G920" s="186"/>
      <c r="H920" s="43">
        <v>451</v>
      </c>
      <c r="I920" s="358" t="s">
        <v>310</v>
      </c>
      <c r="J920" s="183" t="str">
        <f>INDEX('Policy Characteristics'!D:D,MATCH(PolicyLevers!$C920,'Policy Characteristics'!$C:$C,0))</f>
        <v>Percent Reduction in Fossil Fuel Exports</v>
      </c>
      <c r="K920" s="183" t="str">
        <f>INDEX('Policy Characteristics'!E:E,MATCH(PolicyLevers!$C920,'Policy Characteristics'!$C:$C,0))</f>
        <v>indst reduce fossil fuel exports</v>
      </c>
      <c r="L920" s="205">
        <f>INDEX('Policy Characteristics'!F:F,MATCH(PolicyLevers!$C920,'Policy Characteristics'!$C:$C,0))</f>
        <v>0</v>
      </c>
      <c r="M920" s="206">
        <f>INDEX('Policy Characteristics'!G:G,MATCH(PolicyLevers!$C920,'Policy Characteristics'!$C:$C,0))</f>
        <v>1</v>
      </c>
      <c r="N920" s="206">
        <f>INDEX('Policy Characteristics'!H:H,MATCH(PolicyLevers!$C920,'Policy Characteristics'!$C:$C,0))</f>
        <v>0.01</v>
      </c>
      <c r="O920" s="186" t="str">
        <f>INDEX('Policy Characteristics'!I:I,MATCH(PolicyLevers!$C920,'Policy Characteristics'!$C:$C,0))</f>
        <v>% reduction in exports</v>
      </c>
      <c r="P920" s="220" t="str">
        <f ca="1">INDEX('Policy Characteristics'!J:J,MATCH(PolicyLevers!$C920,'Policy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0" s="186">
        <f>INDEX('Policy Characteristics'!K:K,MATCH(PolicyLevers!$C920,'Policy Characteristics'!$C:$C,0))</f>
        <v>0</v>
      </c>
      <c r="R920" s="193" t="str">
        <f>INDEX('Policy Characteristics'!L:L,MATCH(PolicyLevers!$C920,'Policy Characteristics'!$C:$C,0))</f>
        <v>reduce-fuel-exports.html</v>
      </c>
      <c r="S920" s="207" t="str">
        <f>INDEX('Policy Characteristics'!M:M,MATCH(PolicyLevers!$C920,'Policy Characteristics'!$C:$C,0))</f>
        <v>Calculated from model data; see the relevant variable(s) in the InputData folder for source information.</v>
      </c>
      <c r="T920" s="186">
        <f>INDEX('Policy Characteristics'!N:N,MATCH(PolicyLevers!$C920,'Policy Characteristics'!$C:$C,0))</f>
        <v>0</v>
      </c>
      <c r="U920" s="183" t="str">
        <f>INDEX('Policy Characteristics'!O:O,MATCH(PolicyLevers!$C920,'Policy Characteristics'!$C:$C,0))</f>
        <v>BFPIaE</v>
      </c>
    </row>
    <row r="921" spans="1:21" x14ac:dyDescent="0.25">
      <c r="A921" s="352" t="str">
        <f>INDEX('Policy Characteristics'!A:A,MATCH(PolicyLevers!$C921,'Policy Characteristics'!$C:$C,0))</f>
        <v>Industry</v>
      </c>
      <c r="B921" s="356" t="str">
        <f>INDEX('Policy Characteristics'!B:B,MATCH(PolicyLevers!$C921,'Policy Characteristics'!$C:$C,0))</f>
        <v>Reduce Fossil Fuel Exports</v>
      </c>
      <c r="C921" s="191" t="str">
        <f t="shared" ref="C921:C928" si="43">C$920</f>
        <v>Percent Reduction in Fossil Fuel Exports</v>
      </c>
      <c r="D921" s="193" t="s">
        <v>255</v>
      </c>
      <c r="E921" s="186"/>
      <c r="F921" s="193" t="s">
        <v>741</v>
      </c>
      <c r="G921" s="186"/>
      <c r="H921" s="43">
        <v>452</v>
      </c>
      <c r="I921" s="358" t="s">
        <v>310</v>
      </c>
      <c r="J921" s="191" t="str">
        <f>INDEX('Policy Characteristics'!D:D,MATCH(PolicyLevers!$C921,'Policy Characteristics'!$C:$C,0))</f>
        <v>Percent Reduction in Fossil Fuel Exports</v>
      </c>
      <c r="K921" s="191" t="str">
        <f>INDEX('Policy Characteristics'!E:E,MATCH(PolicyLevers!$C921,'Policy Characteristics'!$C:$C,0))</f>
        <v>indst reduce fossil fuel exports</v>
      </c>
      <c r="L921" s="192">
        <f>INDEX('Policy Characteristics'!F:F,MATCH(PolicyLevers!$C921,'Policy Characteristics'!$C:$C,0))</f>
        <v>0</v>
      </c>
      <c r="M921" s="192">
        <f>INDEX('Policy Characteristics'!G:G,MATCH(PolicyLevers!$C921,'Policy Characteristics'!$C:$C,0))</f>
        <v>1</v>
      </c>
      <c r="N921" s="253">
        <f>INDEX('Policy Characteristics'!H:H,MATCH(PolicyLevers!$C921,'Policy Characteristics'!$C:$C,0))</f>
        <v>0.01</v>
      </c>
      <c r="O921" s="191" t="str">
        <f>INDEX('Policy Characteristics'!I:I,MATCH(PolicyLevers!$C921,'Policy Characteristics'!$C:$C,0))</f>
        <v>% reduction in exports</v>
      </c>
      <c r="P921" s="220" t="str">
        <f ca="1">INDEX('Policy Characteristics'!J:J,MATCH(PolicyLevers!$C921,'Policy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1" s="186">
        <f>INDEX('Policy Characteristics'!K:K,MATCH(PolicyLevers!$C921,'Policy Characteristics'!$C:$C,0))</f>
        <v>0</v>
      </c>
      <c r="R921" s="191" t="str">
        <f>INDEX('Policy Characteristics'!L:L,MATCH(PolicyLevers!$C921,'Policy Characteristics'!$C:$C,0))</f>
        <v>reduce-fuel-exports.html</v>
      </c>
      <c r="S921" s="226" t="str">
        <f>INDEX('Policy Characteristics'!M:M,MATCH(PolicyLevers!$C921,'Policy Characteristics'!$C:$C,0))</f>
        <v>Calculated from model data; see the relevant variable(s) in the InputData folder for source information.</v>
      </c>
      <c r="T921" s="186">
        <f>INDEX('Policy Characteristics'!N:N,MATCH(PolicyLevers!$C921,'Policy Characteristics'!$C:$C,0))</f>
        <v>0</v>
      </c>
      <c r="U921" s="183" t="str">
        <f>INDEX('Policy Characteristics'!O:O,MATCH(PolicyLevers!$C921,'Policy Characteristics'!$C:$C,0))</f>
        <v>BFPIaE</v>
      </c>
    </row>
    <row r="922" spans="1:21" x14ac:dyDescent="0.25">
      <c r="A922" s="352" t="str">
        <f>INDEX('Policy Characteristics'!A:A,MATCH(PolicyLevers!$C922,'Policy Characteristics'!$C:$C,0))</f>
        <v>Industry</v>
      </c>
      <c r="B922" s="356" t="str">
        <f>INDEX('Policy Characteristics'!B:B,MATCH(PolicyLevers!$C922,'Policy Characteristics'!$C:$C,0))</f>
        <v>Reduce Fossil Fuel Exports</v>
      </c>
      <c r="C922" s="191" t="str">
        <f t="shared" si="43"/>
        <v>Percent Reduction in Fossil Fuel Exports</v>
      </c>
      <c r="D922" s="193" t="s">
        <v>257</v>
      </c>
      <c r="E922" s="186"/>
      <c r="F922" s="193" t="s">
        <v>923</v>
      </c>
      <c r="G922" s="186"/>
      <c r="H922" s="43">
        <v>453</v>
      </c>
      <c r="I922" s="358" t="s">
        <v>310</v>
      </c>
      <c r="J922" s="191" t="str">
        <f>INDEX('Policy Characteristics'!D:D,MATCH(PolicyLevers!$C922,'Policy Characteristics'!$C:$C,0))</f>
        <v>Percent Reduction in Fossil Fuel Exports</v>
      </c>
      <c r="K922" s="191" t="str">
        <f>INDEX('Policy Characteristics'!E:E,MATCH(PolicyLevers!$C922,'Policy Characteristics'!$C:$C,0))</f>
        <v>indst reduce fossil fuel exports</v>
      </c>
      <c r="L922" s="192">
        <f>INDEX('Policy Characteristics'!F:F,MATCH(PolicyLevers!$C922,'Policy Characteristics'!$C:$C,0))</f>
        <v>0</v>
      </c>
      <c r="M922" s="192">
        <f>INDEX('Policy Characteristics'!G:G,MATCH(PolicyLevers!$C922,'Policy Characteristics'!$C:$C,0))</f>
        <v>1</v>
      </c>
      <c r="N922" s="253">
        <f>INDEX('Policy Characteristics'!H:H,MATCH(PolicyLevers!$C922,'Policy Characteristics'!$C:$C,0))</f>
        <v>0.01</v>
      </c>
      <c r="O922" s="191" t="str">
        <f>INDEX('Policy Characteristics'!I:I,MATCH(PolicyLevers!$C922,'Policy Characteristics'!$C:$C,0))</f>
        <v>% reduction in exports</v>
      </c>
      <c r="P922" s="220" t="str">
        <f ca="1">INDEX('Policy Characteristics'!J:J,MATCH(PolicyLevers!$C922,'Policy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2" s="186">
        <f>INDEX('Policy Characteristics'!K:K,MATCH(PolicyLevers!$C922,'Policy Characteristics'!$C:$C,0))</f>
        <v>0</v>
      </c>
      <c r="R922" s="191" t="str">
        <f>INDEX('Policy Characteristics'!L:L,MATCH(PolicyLevers!$C922,'Policy Characteristics'!$C:$C,0))</f>
        <v>reduce-fuel-exports.html</v>
      </c>
      <c r="S922" s="226" t="str">
        <f>INDEX('Policy Characteristics'!M:M,MATCH(PolicyLevers!$C922,'Policy Characteristics'!$C:$C,0))</f>
        <v>Calculated from model data; see the relevant variable(s) in the InputData folder for source information.</v>
      </c>
      <c r="T922" s="186">
        <f>INDEX('Policy Characteristics'!N:N,MATCH(PolicyLevers!$C922,'Policy Characteristics'!$C:$C,0))</f>
        <v>0</v>
      </c>
      <c r="U922" s="183" t="str">
        <f>INDEX('Policy Characteristics'!O:O,MATCH(PolicyLevers!$C922,'Policy Characteristics'!$C:$C,0))</f>
        <v>BFPIaE</v>
      </c>
    </row>
    <row r="923" spans="1:21" x14ac:dyDescent="0.25">
      <c r="A923" s="352" t="str">
        <f>INDEX('Policy Characteristics'!A:A,MATCH(PolicyLevers!$C923,'Policy Characteristics'!$C:$C,0))</f>
        <v>Industry</v>
      </c>
      <c r="B923" s="356" t="str">
        <f>INDEX('Policy Characteristics'!B:B,MATCH(PolicyLevers!$C923,'Policy Characteristics'!$C:$C,0))</f>
        <v>Reduce Fossil Fuel Exports</v>
      </c>
      <c r="C923" s="191" t="str">
        <f t="shared" si="43"/>
        <v>Percent Reduction in Fossil Fuel Exports</v>
      </c>
      <c r="D923" s="193" t="s">
        <v>256</v>
      </c>
      <c r="E923" s="186"/>
      <c r="F923" s="193" t="s">
        <v>924</v>
      </c>
      <c r="G923" s="186"/>
      <c r="H923" s="43">
        <v>454</v>
      </c>
      <c r="I923" s="358" t="s">
        <v>310</v>
      </c>
      <c r="J923" s="191" t="str">
        <f>INDEX('Policy Characteristics'!D:D,MATCH(PolicyLevers!$C923,'Policy Characteristics'!$C:$C,0))</f>
        <v>Percent Reduction in Fossil Fuel Exports</v>
      </c>
      <c r="K923" s="191" t="str">
        <f>INDEX('Policy Characteristics'!E:E,MATCH(PolicyLevers!$C923,'Policy Characteristics'!$C:$C,0))</f>
        <v>indst reduce fossil fuel exports</v>
      </c>
      <c r="L923" s="192">
        <f>INDEX('Policy Characteristics'!F:F,MATCH(PolicyLevers!$C923,'Policy Characteristics'!$C:$C,0))</f>
        <v>0</v>
      </c>
      <c r="M923" s="192">
        <f>INDEX('Policy Characteristics'!G:G,MATCH(PolicyLevers!$C923,'Policy Characteristics'!$C:$C,0))</f>
        <v>1</v>
      </c>
      <c r="N923" s="253">
        <f>INDEX('Policy Characteristics'!H:H,MATCH(PolicyLevers!$C923,'Policy Characteristics'!$C:$C,0))</f>
        <v>0.01</v>
      </c>
      <c r="O923" s="191" t="str">
        <f>INDEX('Policy Characteristics'!I:I,MATCH(PolicyLevers!$C923,'Policy Characteristics'!$C:$C,0))</f>
        <v>% reduction in exports</v>
      </c>
      <c r="P923" s="220" t="str">
        <f ca="1">INDEX('Policy Characteristics'!J:J,MATCH(PolicyLevers!$C923,'Policy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3" s="186">
        <f>INDEX('Policy Characteristics'!K:K,MATCH(PolicyLevers!$C923,'Policy Characteristics'!$C:$C,0))</f>
        <v>0</v>
      </c>
      <c r="R923" s="191" t="str">
        <f>INDEX('Policy Characteristics'!L:L,MATCH(PolicyLevers!$C923,'Policy Characteristics'!$C:$C,0))</f>
        <v>reduce-fuel-exports.html</v>
      </c>
      <c r="S923" s="226" t="str">
        <f>INDEX('Policy Characteristics'!M:M,MATCH(PolicyLevers!$C923,'Policy Characteristics'!$C:$C,0))</f>
        <v>Calculated from model data; see the relevant variable(s) in the InputData folder for source information.</v>
      </c>
      <c r="T923" s="186">
        <f>INDEX('Policy Characteristics'!N:N,MATCH(PolicyLevers!$C923,'Policy Characteristics'!$C:$C,0))</f>
        <v>0</v>
      </c>
      <c r="U923" s="183" t="str">
        <f>INDEX('Policy Characteristics'!O:O,MATCH(PolicyLevers!$C923,'Policy Characteristics'!$C:$C,0))</f>
        <v>BFPIaE</v>
      </c>
    </row>
    <row r="924" spans="1:21" ht="59.25" customHeight="1" x14ac:dyDescent="0.25">
      <c r="A924" s="352" t="str">
        <f>INDEX('Policy Characteristics'!A:A,MATCH(PolicyLevers!$C924,'Policy Characteristics'!$C:$C,0))</f>
        <v>Industry</v>
      </c>
      <c r="B924" s="356" t="str">
        <f>INDEX('Policy Characteristics'!B:B,MATCH(PolicyLevers!$C924,'Policy Characteristics'!$C:$C,0))</f>
        <v>Reduce Fossil Fuel Exports</v>
      </c>
      <c r="C924" s="191" t="str">
        <f t="shared" si="43"/>
        <v>Percent Reduction in Fossil Fuel Exports</v>
      </c>
      <c r="D924" s="193" t="s">
        <v>253</v>
      </c>
      <c r="E924" s="186"/>
      <c r="F924" s="193" t="s">
        <v>925</v>
      </c>
      <c r="G924" s="186"/>
      <c r="H924" s="43">
        <v>455</v>
      </c>
      <c r="I924" s="358" t="s">
        <v>310</v>
      </c>
      <c r="J924" s="191" t="str">
        <f>INDEX('Policy Characteristics'!D:D,MATCH(PolicyLevers!$C924,'Policy Characteristics'!$C:$C,0))</f>
        <v>Percent Reduction in Fossil Fuel Exports</v>
      </c>
      <c r="K924" s="191" t="str">
        <f>INDEX('Policy Characteristics'!E:E,MATCH(PolicyLevers!$C924,'Policy Characteristics'!$C:$C,0))</f>
        <v>indst reduce fossil fuel exports</v>
      </c>
      <c r="L924" s="192">
        <f>INDEX('Policy Characteristics'!F:F,MATCH(PolicyLevers!$C924,'Policy Characteristics'!$C:$C,0))</f>
        <v>0</v>
      </c>
      <c r="M924" s="192">
        <f>INDEX('Policy Characteristics'!G:G,MATCH(PolicyLevers!$C924,'Policy Characteristics'!$C:$C,0))</f>
        <v>1</v>
      </c>
      <c r="N924" s="253">
        <f>INDEX('Policy Characteristics'!H:H,MATCH(PolicyLevers!$C924,'Policy Characteristics'!$C:$C,0))</f>
        <v>0.01</v>
      </c>
      <c r="O924" s="191" t="str">
        <f>INDEX('Policy Characteristics'!I:I,MATCH(PolicyLevers!$C924,'Policy Characteristics'!$C:$C,0))</f>
        <v>% reduction in exports</v>
      </c>
      <c r="P924" s="220" t="str">
        <f ca="1">INDEX('Policy Characteristics'!J:J,MATCH(PolicyLevers!$C924,'Policy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4" s="186">
        <f>INDEX('Policy Characteristics'!K:K,MATCH(PolicyLevers!$C924,'Policy Characteristics'!$C:$C,0))</f>
        <v>0</v>
      </c>
      <c r="R924" s="191" t="str">
        <f>INDEX('Policy Characteristics'!L:L,MATCH(PolicyLevers!$C924,'Policy Characteristics'!$C:$C,0))</f>
        <v>reduce-fuel-exports.html</v>
      </c>
      <c r="S924" s="226" t="str">
        <f>INDEX('Policy Characteristics'!M:M,MATCH(PolicyLevers!$C924,'Policy Characteristics'!$C:$C,0))</f>
        <v>Calculated from model data; see the relevant variable(s) in the InputData folder for source information.</v>
      </c>
      <c r="T924" s="186">
        <f>INDEX('Policy Characteristics'!N:N,MATCH(PolicyLevers!$C924,'Policy Characteristics'!$C:$C,0))</f>
        <v>0</v>
      </c>
      <c r="U924" s="183" t="str">
        <f>INDEX('Policy Characteristics'!O:O,MATCH(PolicyLevers!$C924,'Policy Characteristics'!$C:$C,0))</f>
        <v>BFPIaE</v>
      </c>
    </row>
    <row r="925" spans="1:21" x14ac:dyDescent="0.25">
      <c r="A925" s="352" t="str">
        <f>INDEX('Policy Characteristics'!A:A,MATCH(PolicyLevers!$C925,'Policy Characteristics'!$C:$C,0))</f>
        <v>Industry</v>
      </c>
      <c r="B925" s="356" t="str">
        <f>INDEX('Policy Characteristics'!B:B,MATCH(PolicyLevers!$C925,'Policy Characteristics'!$C:$C,0))</f>
        <v>Reduce Fossil Fuel Exports</v>
      </c>
      <c r="C925" s="191" t="str">
        <f t="shared" si="43"/>
        <v>Percent Reduction in Fossil Fuel Exports</v>
      </c>
      <c r="D925" s="193" t="s">
        <v>926</v>
      </c>
      <c r="E925" s="186"/>
      <c r="F925" s="193" t="s">
        <v>609</v>
      </c>
      <c r="G925" s="186"/>
      <c r="H925" s="43">
        <v>456</v>
      </c>
      <c r="I925" s="363" t="s">
        <v>332</v>
      </c>
      <c r="J925" s="191" t="str">
        <f>INDEX('Policy Characteristics'!D:D,MATCH(PolicyLevers!$C925,'Policy Characteristics'!$C:$C,0))</f>
        <v>Percent Reduction in Fossil Fuel Exports</v>
      </c>
      <c r="K925" s="191" t="str">
        <f>INDEX('Policy Characteristics'!E:E,MATCH(PolicyLevers!$C925,'Policy Characteristics'!$C:$C,0))</f>
        <v>indst reduce fossil fuel exports</v>
      </c>
      <c r="L925" s="192">
        <f>INDEX('Policy Characteristics'!F:F,MATCH(PolicyLevers!$C925,'Policy Characteristics'!$C:$C,0))</f>
        <v>0</v>
      </c>
      <c r="M925" s="192">
        <f>INDEX('Policy Characteristics'!G:G,MATCH(PolicyLevers!$C925,'Policy Characteristics'!$C:$C,0))</f>
        <v>1</v>
      </c>
      <c r="N925" s="253">
        <f>INDEX('Policy Characteristics'!H:H,MATCH(PolicyLevers!$C925,'Policy Characteristics'!$C:$C,0))</f>
        <v>0.01</v>
      </c>
      <c r="O925" s="191" t="str">
        <f>INDEX('Policy Characteristics'!I:I,MATCH(PolicyLevers!$C925,'Policy Characteristics'!$C:$C,0))</f>
        <v>% reduction in exports</v>
      </c>
      <c r="P925" s="188" t="str">
        <f ca="1">INDEX('Policy Characteristics'!J:J,MATCH(PolicyLevers!$C925,'Policy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5" s="186">
        <f>INDEX('Policy Characteristics'!K:K,MATCH(PolicyLevers!$C925,'Policy Characteristics'!$C:$C,0))</f>
        <v>0</v>
      </c>
      <c r="R925" s="193" t="str">
        <f>INDEX('Policy Characteristics'!L:L,MATCH(PolicyLevers!$C925,'Policy Characteristics'!$C:$C,0))</f>
        <v>reduce-fuel-exports.html</v>
      </c>
      <c r="S925" s="226" t="str">
        <f>INDEX('Policy Characteristics'!M:M,MATCH(PolicyLevers!$C925,'Policy Characteristics'!$C:$C,0))</f>
        <v>Calculated from model data; see the relevant variable(s) in the InputData folder for source information.</v>
      </c>
      <c r="T925" s="186">
        <f>INDEX('Policy Characteristics'!N:N,MATCH(PolicyLevers!$C925,'Policy Characteristics'!$C:$C,0))</f>
        <v>0</v>
      </c>
      <c r="U925" s="183" t="str">
        <f>INDEX('Policy Characteristics'!O:O,MATCH(PolicyLevers!$C925,'Policy Characteristics'!$C:$C,0))</f>
        <v>BFPIaE</v>
      </c>
    </row>
    <row r="926" spans="1:21" x14ac:dyDescent="0.25">
      <c r="A926" s="352" t="str">
        <f>INDEX('Policy Characteristics'!A:A,MATCH(PolicyLevers!$C926,'Policy Characteristics'!$C:$C,0))</f>
        <v>Industry</v>
      </c>
      <c r="B926" s="356" t="str">
        <f>INDEX('Policy Characteristics'!B:B,MATCH(PolicyLevers!$C926,'Policy Characteristics'!$C:$C,0))</f>
        <v>Reduce Fossil Fuel Exports</v>
      </c>
      <c r="C926" s="191" t="str">
        <f t="shared" si="43"/>
        <v>Percent Reduction in Fossil Fuel Exports</v>
      </c>
      <c r="D926" s="193" t="s">
        <v>250</v>
      </c>
      <c r="E926" s="186"/>
      <c r="F926" s="193" t="s">
        <v>614</v>
      </c>
      <c r="G926" s="186"/>
      <c r="H926" s="43">
        <v>457</v>
      </c>
      <c r="I926" s="358" t="s">
        <v>310</v>
      </c>
      <c r="J926" s="191" t="str">
        <f>INDEX('Policy Characteristics'!D:D,MATCH(PolicyLevers!$C926,'Policy Characteristics'!$C:$C,0))</f>
        <v>Percent Reduction in Fossil Fuel Exports</v>
      </c>
      <c r="K926" s="191" t="str">
        <f>INDEX('Policy Characteristics'!E:E,MATCH(PolicyLevers!$C926,'Policy Characteristics'!$C:$C,0))</f>
        <v>indst reduce fossil fuel exports</v>
      </c>
      <c r="L926" s="192">
        <f>INDEX('Policy Characteristics'!F:F,MATCH(PolicyLevers!$C926,'Policy Characteristics'!$C:$C,0))</f>
        <v>0</v>
      </c>
      <c r="M926" s="192">
        <f>INDEX('Policy Characteristics'!G:G,MATCH(PolicyLevers!$C926,'Policy Characteristics'!$C:$C,0))</f>
        <v>1</v>
      </c>
      <c r="N926" s="253">
        <f>INDEX('Policy Characteristics'!H:H,MATCH(PolicyLevers!$C926,'Policy Characteristics'!$C:$C,0))</f>
        <v>0.01</v>
      </c>
      <c r="O926" s="191" t="str">
        <f>INDEX('Policy Characteristics'!I:I,MATCH(PolicyLevers!$C926,'Policy Characteristics'!$C:$C,0))</f>
        <v>% reduction in exports</v>
      </c>
      <c r="P926" s="220" t="str">
        <f ca="1">INDEX('Policy Characteristics'!J:J,MATCH(PolicyLevers!$C926,'Policy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6" s="186">
        <f>INDEX('Policy Characteristics'!K:K,MATCH(PolicyLevers!$C926,'Policy Characteristics'!$C:$C,0))</f>
        <v>0</v>
      </c>
      <c r="R926" s="191" t="str">
        <f>INDEX('Policy Characteristics'!L:L,MATCH(PolicyLevers!$C926,'Policy Characteristics'!$C:$C,0))</f>
        <v>reduce-fuel-exports.html</v>
      </c>
      <c r="S926" s="226" t="str">
        <f>INDEX('Policy Characteristics'!M:M,MATCH(PolicyLevers!$C926,'Policy Characteristics'!$C:$C,0))</f>
        <v>Calculated from model data; see the relevant variable(s) in the InputData folder for source information.</v>
      </c>
      <c r="T926" s="186">
        <f>INDEX('Policy Characteristics'!N:N,MATCH(PolicyLevers!$C926,'Policy Characteristics'!$C:$C,0))</f>
        <v>0</v>
      </c>
      <c r="U926" s="183" t="str">
        <f>INDEX('Policy Characteristics'!O:O,MATCH(PolicyLevers!$C926,'Policy Characteristics'!$C:$C,0))</f>
        <v>BFPIaE</v>
      </c>
    </row>
    <row r="927" spans="1:21" x14ac:dyDescent="0.25">
      <c r="A927" s="352" t="str">
        <f>INDEX('Policy Characteristics'!A:A,MATCH(PolicyLevers!$C927,'Policy Characteristics'!$C:$C,0))</f>
        <v>Industry</v>
      </c>
      <c r="B927" s="356" t="str">
        <f>INDEX('Policy Characteristics'!B:B,MATCH(PolicyLevers!$C927,'Policy Characteristics'!$C:$C,0))</f>
        <v>Reduce Fossil Fuel Exports</v>
      </c>
      <c r="C927" s="191" t="str">
        <f t="shared" si="43"/>
        <v>Percent Reduction in Fossil Fuel Exports</v>
      </c>
      <c r="D927" s="193" t="s">
        <v>927</v>
      </c>
      <c r="E927" s="186"/>
      <c r="F927" s="193" t="s">
        <v>928</v>
      </c>
      <c r="G927" s="186"/>
      <c r="H927" s="43">
        <v>458</v>
      </c>
      <c r="I927" s="358" t="s">
        <v>310</v>
      </c>
      <c r="J927" s="191" t="str">
        <f>INDEX('Policy Characteristics'!D:D,MATCH(PolicyLevers!$C927,'Policy Characteristics'!$C:$C,0))</f>
        <v>Percent Reduction in Fossil Fuel Exports</v>
      </c>
      <c r="K927" s="191" t="str">
        <f>INDEX('Policy Characteristics'!E:E,MATCH(PolicyLevers!$C927,'Policy Characteristics'!$C:$C,0))</f>
        <v>indst reduce fossil fuel exports</v>
      </c>
      <c r="L927" s="192">
        <f>INDEX('Policy Characteristics'!F:F,MATCH(PolicyLevers!$C927,'Policy Characteristics'!$C:$C,0))</f>
        <v>0</v>
      </c>
      <c r="M927" s="192">
        <f>INDEX('Policy Characteristics'!G:G,MATCH(PolicyLevers!$C927,'Policy Characteristics'!$C:$C,0))</f>
        <v>1</v>
      </c>
      <c r="N927" s="253">
        <f>INDEX('Policy Characteristics'!H:H,MATCH(PolicyLevers!$C927,'Policy Characteristics'!$C:$C,0))</f>
        <v>0.01</v>
      </c>
      <c r="O927" s="191" t="str">
        <f>INDEX('Policy Characteristics'!I:I,MATCH(PolicyLevers!$C927,'Policy Characteristics'!$C:$C,0))</f>
        <v>% reduction in exports</v>
      </c>
      <c r="P927" s="220" t="str">
        <f ca="1">INDEX('Policy Characteristics'!J:J,MATCH(PolicyLevers!$C927,'Policy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7" s="186">
        <f>INDEX('Policy Characteristics'!K:K,MATCH(PolicyLevers!$C927,'Policy Characteristics'!$C:$C,0))</f>
        <v>0</v>
      </c>
      <c r="R927" s="191" t="str">
        <f>INDEX('Policy Characteristics'!L:L,MATCH(PolicyLevers!$C927,'Policy Characteristics'!$C:$C,0))</f>
        <v>reduce-fuel-exports.html</v>
      </c>
      <c r="S927" s="226" t="str">
        <f>INDEX('Policy Characteristics'!M:M,MATCH(PolicyLevers!$C927,'Policy Characteristics'!$C:$C,0))</f>
        <v>Calculated from model data; see the relevant variable(s) in the InputData folder for source information.</v>
      </c>
      <c r="T927" s="186">
        <f>INDEX('Policy Characteristics'!N:N,MATCH(PolicyLevers!$C927,'Policy Characteristics'!$C:$C,0))</f>
        <v>0</v>
      </c>
      <c r="U927" s="183" t="str">
        <f>INDEX('Policy Characteristics'!O:O,MATCH(PolicyLevers!$C927,'Policy Characteristics'!$C:$C,0))</f>
        <v>BFPIaE</v>
      </c>
    </row>
    <row r="928" spans="1:21" x14ac:dyDescent="0.25">
      <c r="A928" s="352" t="str">
        <f>INDEX('Policy Characteristics'!A:A,MATCH(PolicyLevers!$C928,'Policy Characteristics'!$C:$C,0))</f>
        <v>Industry</v>
      </c>
      <c r="B928" s="356" t="str">
        <f>INDEX('Policy Characteristics'!B:B,MATCH(PolicyLevers!$C928,'Policy Characteristics'!$C:$C,0))</f>
        <v>Reduce Fossil Fuel Exports</v>
      </c>
      <c r="C928" s="191" t="str">
        <f t="shared" si="43"/>
        <v>Percent Reduction in Fossil Fuel Exports</v>
      </c>
      <c r="D928" s="193" t="s">
        <v>254</v>
      </c>
      <c r="E928" s="186"/>
      <c r="F928" s="193" t="s">
        <v>929</v>
      </c>
      <c r="G928" s="186"/>
      <c r="H928" s="43">
        <v>459</v>
      </c>
      <c r="I928" s="358" t="s">
        <v>310</v>
      </c>
      <c r="J928" s="191" t="str">
        <f>INDEX('Policy Characteristics'!D:D,MATCH(PolicyLevers!$C928,'Policy Characteristics'!$C:$C,0))</f>
        <v>Percent Reduction in Fossil Fuel Exports</v>
      </c>
      <c r="K928" s="191" t="str">
        <f>INDEX('Policy Characteristics'!E:E,MATCH(PolicyLevers!$C928,'Policy Characteristics'!$C:$C,0))</f>
        <v>indst reduce fossil fuel exports</v>
      </c>
      <c r="L928" s="192">
        <f>INDEX('Policy Characteristics'!F:F,MATCH(PolicyLevers!$C928,'Policy Characteristics'!$C:$C,0))</f>
        <v>0</v>
      </c>
      <c r="M928" s="192">
        <f>INDEX('Policy Characteristics'!G:G,MATCH(PolicyLevers!$C928,'Policy Characteristics'!$C:$C,0))</f>
        <v>1</v>
      </c>
      <c r="N928" s="253">
        <f>INDEX('Policy Characteristics'!H:H,MATCH(PolicyLevers!$C928,'Policy Characteristics'!$C:$C,0))</f>
        <v>0.01</v>
      </c>
      <c r="O928" s="191" t="str">
        <f>INDEX('Policy Characteristics'!I:I,MATCH(PolicyLevers!$C928,'Policy Characteristics'!$C:$C,0))</f>
        <v>% reduction in exports</v>
      </c>
      <c r="P928" s="220" t="str">
        <f ca="1">INDEX('Policy Characteristics'!J:J,MATCH(PolicyLevers!$C928,'Policy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8" s="186">
        <f>INDEX('Policy Characteristics'!K:K,MATCH(PolicyLevers!$C928,'Policy Characteristics'!$C:$C,0))</f>
        <v>0</v>
      </c>
      <c r="R928" s="191" t="str">
        <f>INDEX('Policy Characteristics'!L:L,MATCH(PolicyLevers!$C928,'Policy Characteristics'!$C:$C,0))</f>
        <v>reduce-fuel-exports.html</v>
      </c>
      <c r="S928" s="226" t="str">
        <f>INDEX('Policy Characteristics'!M:M,MATCH(PolicyLevers!$C928,'Policy Characteristics'!$C:$C,0))</f>
        <v>Calculated from model data; see the relevant variable(s) in the InputData folder for source information.</v>
      </c>
      <c r="T928" s="186">
        <f>INDEX('Policy Characteristics'!N:N,MATCH(PolicyLevers!$C928,'Policy Characteristics'!$C:$C,0))</f>
        <v>0</v>
      </c>
      <c r="U928" s="183" t="str">
        <f>INDEX('Policy Characteristics'!O:O,MATCH(PolicyLevers!$C928,'Policy Characteristics'!$C:$C,0))</f>
        <v>BFPIaE</v>
      </c>
    </row>
    <row r="929" spans="1:21" x14ac:dyDescent="0.25">
      <c r="A929" s="352" t="str">
        <f>INDEX('Policy Characteristics'!A:A,MATCH(PolicyLevers!$C929,'Policy Characteristics'!$C:$C,0))</f>
        <v>Agriculture, Land Use, and Forestry</v>
      </c>
      <c r="B929" s="357" t="str">
        <f>INDEX('Policy Characteristics'!B:B,MATCH(PolicyLevers!$C929,'Policy Characteristics'!$C:$C,0))</f>
        <v>Afforestation and Reforestation</v>
      </c>
      <c r="C929" s="183" t="s">
        <v>932</v>
      </c>
      <c r="D929" s="186"/>
      <c r="E929" s="186"/>
      <c r="F929" s="186"/>
      <c r="G929" s="186"/>
      <c r="H929" s="43">
        <v>60</v>
      </c>
      <c r="I929" s="358" t="s">
        <v>310</v>
      </c>
      <c r="J929" s="183" t="str">
        <f>INDEX('Policy Characteristics'!D:D,MATCH(PolicyLevers!$C929,'Policy Characteristics'!$C:$C,0))</f>
        <v>Afforestation and Reforestation</v>
      </c>
      <c r="K929" s="183" t="str">
        <f>INDEX('Policy Characteristics'!E:E,MATCH(PolicyLevers!$C929,'Policy Characteristics'!$C:$C,0))</f>
        <v>land afforestation and reforestation</v>
      </c>
      <c r="L929" s="205">
        <f>INDEX('Policy Characteristics'!F:F,MATCH(PolicyLevers!$C929,'Policy Characteristics'!$C:$C,0))</f>
        <v>0</v>
      </c>
      <c r="M929" s="206">
        <f>INDEX('Policy Characteristics'!G:G,MATCH(PolicyLevers!$C929,'Policy Characteristics'!$C:$C,0))</f>
        <v>1</v>
      </c>
      <c r="N929" s="206">
        <f>INDEX('Policy Characteristics'!H:H,MATCH(PolicyLevers!$C929,'Policy Characteristics'!$C:$C,0))</f>
        <v>0.01</v>
      </c>
      <c r="O929" s="186" t="str">
        <f>INDEX('Policy Characteristics'!I:I,MATCH(PolicyLevers!$C929,'Policy Characteristics'!$C:$C,0))</f>
        <v>% of potential achieved</v>
      </c>
      <c r="P929" s="220" t="str">
        <f>INDEX('Policy Characteristics'!J:J,MATCH(PolicyLevers!$C929,'Policy Characteristics'!$C:$C,0))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0 thousand acres per year in 2050 (roughly equal to 0.1% of the land area of the state).</v>
      </c>
      <c r="Q929" s="186" t="str">
        <f>INDEX('Policy Characteristics'!K:K,MATCH(PolicyLevers!$C929,'Policy Characteristics'!$C:$C,0))</f>
        <v>lulucf.html#aff-ref</v>
      </c>
      <c r="R929" s="193" t="str">
        <f>INDEX('Policy Characteristics'!L:L,MATCH(PolicyLevers!$C929,'Policy Characteristics'!$C:$C,0))</f>
        <v>afforestation-and-reforestation.html</v>
      </c>
      <c r="S929" s="207" t="str">
        <f>INDEX('Policy Characteristics'!M:M,MATCH(PolicyLevers!$C929,'Policy Characteristics'!$C:$C,0))</f>
        <v>Calculated from model data; see the relevant variable(s) in the InputData folder for source information.</v>
      </c>
      <c r="T929" s="186" t="str">
        <f>INDEX('Policy Characteristics'!N:N,MATCH(PolicyLevers!$C929,'Policy Characteristics'!$C:$C,0))</f>
        <v>Ross W. Gorte, 2009, "U.S. Tree Planting for Carbon Sequestration," Congressional Research Service, https://www.fas.org/sgp/crs/misc/R40562.pdf, p.3, paragraph 1</v>
      </c>
      <c r="U929" s="183">
        <f>INDEX('Policy Characteristics'!O:O,MATCH(PolicyLevers!$C929,'Policy Characteristics'!$C:$C,0))</f>
        <v>0</v>
      </c>
    </row>
    <row r="930" spans="1:21" x14ac:dyDescent="0.25">
      <c r="A930" s="352" t="str">
        <f>INDEX('Policy Characteristics'!A:A,MATCH(PolicyLevers!$C930,'Policy Characteristics'!$C:$C,0))</f>
        <v>Agriculture, Land Use, and Forestry</v>
      </c>
      <c r="B930" s="357" t="str">
        <f>INDEX('Policy Characteristics'!B:B,MATCH(PolicyLevers!$C930,'Policy Characteristics'!$C:$C,0))</f>
        <v>Avoid Deforestation</v>
      </c>
      <c r="C930" s="183" t="s">
        <v>938</v>
      </c>
      <c r="D930" s="186"/>
      <c r="E930" s="186"/>
      <c r="F930" s="186"/>
      <c r="G930" s="186"/>
      <c r="H930" s="43">
        <v>705</v>
      </c>
      <c r="I930" s="363" t="s">
        <v>332</v>
      </c>
      <c r="J930" s="183" t="str">
        <f>INDEX('Policy Characteristics'!D:D,MATCH(PolicyLevers!$C930,'Policy Characteristics'!$C:$C,0))</f>
        <v>Avoid Deforestation</v>
      </c>
      <c r="K930" s="183" t="str">
        <f>INDEX('Policy Characteristics'!E:E,MATCH(PolicyLevers!$C930,'Policy Characteristics'!$C:$C,0))</f>
        <v>land avoid deforestation</v>
      </c>
      <c r="L930" s="205">
        <f>INDEX('Policy Characteristics'!F:F,MATCH(PolicyLevers!$C930,'Policy Characteristics'!$C:$C,0))</f>
        <v>0</v>
      </c>
      <c r="M930" s="206">
        <f>INDEX('Policy Characteristics'!G:G,MATCH(PolicyLevers!$C930,'Policy Characteristics'!$C:$C,0))</f>
        <v>0</v>
      </c>
      <c r="N930" s="206">
        <f>INDEX('Policy Characteristics'!H:H,MATCH(PolicyLevers!$C930,'Policy Characteristics'!$C:$C,0))</f>
        <v>0</v>
      </c>
      <c r="O930" s="186">
        <f>INDEX('Policy Characteristics'!I:I,MATCH(PolicyLevers!$C930,'Policy Characteristics'!$C:$C,0))</f>
        <v>0</v>
      </c>
      <c r="P930" s="188" t="str">
        <f>INDEX('Policy Characteristics'!J:J,MATCH(PolicyLevers!$C930,'Policy Characteristics'!$C:$C,0))</f>
        <v>**Description:**This policy prevents the release of CO2 that accompanies deforestation. //**Guidance for setting values: **</v>
      </c>
      <c r="Q930" s="186" t="str">
        <f>INDEX('Policy Characteristics'!K:K,MATCH(PolicyLevers!$C930,'Policy Characteristics'!$C:$C,0))</f>
        <v>lulucf.html#avoid-def</v>
      </c>
      <c r="R930" s="193" t="str">
        <f>INDEX('Policy Characteristics'!L:L,MATCH(PolicyLevers!$C930,'Policy Characteristics'!$C:$C,0))</f>
        <v>avoid-deforestation.html</v>
      </c>
      <c r="S930" s="207">
        <f>INDEX('Policy Characteristics'!M:M,MATCH(PolicyLevers!$C930,'Policy Characteristics'!$C:$C,0))</f>
        <v>0</v>
      </c>
      <c r="T930" s="186">
        <f>INDEX('Policy Characteristics'!N:N,MATCH(PolicyLevers!$C930,'Policy Characteristics'!$C:$C,0))</f>
        <v>0</v>
      </c>
      <c r="U930" s="183">
        <f>INDEX('Policy Characteristics'!O:O,MATCH(PolicyLevers!$C930,'Policy Characteristics'!$C:$C,0))</f>
        <v>0</v>
      </c>
    </row>
    <row r="931" spans="1:21" x14ac:dyDescent="0.25">
      <c r="A931" s="352" t="str">
        <f>INDEX('Policy Characteristics'!A:A,MATCH(PolicyLevers!$C931,'Policy Characteristics'!$C:$C,0))</f>
        <v>Agriculture, Land Use, and Forestry</v>
      </c>
      <c r="B931" s="357" t="str">
        <f>INDEX('Policy Characteristics'!B:B,MATCH(PolicyLevers!$C931,'Policy Characteristics'!$C:$C,0))</f>
        <v>Forest Restoration</v>
      </c>
      <c r="C931" s="183" t="s">
        <v>943</v>
      </c>
      <c r="D931" s="186"/>
      <c r="E931" s="186"/>
      <c r="F931" s="186"/>
      <c r="G931" s="186"/>
      <c r="H931" s="43">
        <v>177</v>
      </c>
      <c r="I931" s="363" t="s">
        <v>332</v>
      </c>
      <c r="J931" s="183" t="str">
        <f>INDEX('Policy Characteristics'!D:D,MATCH(PolicyLevers!$C931,'Policy Characteristics'!$C:$C,0))</f>
        <v>Forest Restoration</v>
      </c>
      <c r="K931" s="183" t="str">
        <f>INDEX('Policy Characteristics'!E:E,MATCH(PolicyLevers!$C931,'Policy Characteristics'!$C:$C,0))</f>
        <v>land forest restoration</v>
      </c>
      <c r="L931" s="205">
        <f>INDEX('Policy Characteristics'!F:F,MATCH(PolicyLevers!$C931,'Policy Characteristics'!$C:$C,0))</f>
        <v>0</v>
      </c>
      <c r="M931" s="206">
        <f>INDEX('Policy Characteristics'!G:G,MATCH(PolicyLevers!$C931,'Policy Characteristics'!$C:$C,0))</f>
        <v>0</v>
      </c>
      <c r="N931" s="206">
        <f>INDEX('Policy Characteristics'!H:H,MATCH(PolicyLevers!$C931,'Policy Characteristics'!$C:$C,0))</f>
        <v>0</v>
      </c>
      <c r="O931" s="186">
        <f>INDEX('Policy Characteristics'!I:I,MATCH(PolicyLevers!$C931,'Policy Characteristics'!$C:$C,0))</f>
        <v>0</v>
      </c>
      <c r="P931" s="188" t="str">
        <f>INDEX('Policy Characteristics'!J:J,MATCH(PolicyLevers!$C931,'Policy Characteristics'!$C:$C,0))</f>
        <v>**Description:** This policy restores degraded forest, increasing the rate of carbon sequestration of the forest.//**Guidance for setting values: **</v>
      </c>
      <c r="Q931" s="186">
        <f>INDEX('Policy Characteristics'!K:K,MATCH(PolicyLevers!$C931,'Policy Characteristics'!$C:$C,0))</f>
        <v>0</v>
      </c>
      <c r="R931" s="193" t="str">
        <f>INDEX('Policy Characteristics'!L:L,MATCH(PolicyLevers!$C931,'Policy Characteristics'!$C:$C,0))</f>
        <v>forest-restoration.html</v>
      </c>
      <c r="S931" s="207">
        <f>INDEX('Policy Characteristics'!M:M,MATCH(PolicyLevers!$C931,'Policy Characteristics'!$C:$C,0))</f>
        <v>0</v>
      </c>
      <c r="T931" s="186">
        <f>INDEX('Policy Characteristics'!N:N,MATCH(PolicyLevers!$C931,'Policy Characteristics'!$C:$C,0))</f>
        <v>0</v>
      </c>
      <c r="U931" s="183">
        <f>INDEX('Policy Characteristics'!O:O,MATCH(PolicyLevers!$C931,'Policy Characteristics'!$C:$C,0))</f>
        <v>0</v>
      </c>
    </row>
    <row r="932" spans="1:21" x14ac:dyDescent="0.25">
      <c r="A932" s="352" t="str">
        <f>INDEX('Policy Characteristics'!A:A,MATCH(PolicyLevers!$C932,'Policy Characteristics'!$C:$C,0))</f>
        <v>Agriculture, Land Use, and Forestry</v>
      </c>
      <c r="B932" s="357" t="str">
        <f>INDEX('Policy Characteristics'!B:B,MATCH(PolicyLevers!$C932,'Policy Characteristics'!$C:$C,0))</f>
        <v>Forest Set-Asides</v>
      </c>
      <c r="C932" s="183" t="s">
        <v>947</v>
      </c>
      <c r="D932" s="186"/>
      <c r="E932" s="186"/>
      <c r="F932" s="186"/>
      <c r="G932" s="186"/>
      <c r="H932" s="43">
        <v>61</v>
      </c>
      <c r="I932" s="358" t="s">
        <v>310</v>
      </c>
      <c r="J932" s="183" t="str">
        <f>INDEX('Policy Characteristics'!D:D,MATCH(PolicyLevers!$C932,'Policy Characteristics'!$C:$C,0))</f>
        <v>Forest Set-Asides</v>
      </c>
      <c r="K932" s="183" t="str">
        <f>INDEX('Policy Characteristics'!E:E,MATCH(PolicyLevers!$C932,'Policy Characteristics'!$C:$C,0))</f>
        <v>land forest set asides</v>
      </c>
      <c r="L932" s="205">
        <f>INDEX('Policy Characteristics'!F:F,MATCH(PolicyLevers!$C932,'Policy Characteristics'!$C:$C,0))</f>
        <v>0</v>
      </c>
      <c r="M932" s="206">
        <f>INDEX('Policy Characteristics'!G:G,MATCH(PolicyLevers!$C932,'Policy Characteristics'!$C:$C,0))</f>
        <v>1</v>
      </c>
      <c r="N932" s="206">
        <f>INDEX('Policy Characteristics'!H:H,MATCH(PolicyLevers!$C932,'Policy Characteristics'!$C:$C,0))</f>
        <v>0.01</v>
      </c>
      <c r="O932" s="186" t="str">
        <f>INDEX('Policy Characteristics'!I:I,MATCH(PolicyLevers!$C932,'Policy Characteristics'!$C:$C,0))</f>
        <v>% of potential achieved</v>
      </c>
      <c r="P932" s="188" t="str">
        <f>INDEX('Policy Characteristics'!J:J,MATCH(PolicyLevers!$C932,'Policy Characteristics'!$C:$C,0))</f>
        <v>**Description:** This policy avoids the release of CO2 from forests by reducing timber harvesting. // **Guidance for setting values: ** A 100% setting of this lever reduces timber harvesting by 2% of the BAU amount per year, reaching a roughly 70% reduction in timber harvesting by 2050.</v>
      </c>
      <c r="Q932" s="186" t="str">
        <f>INDEX('Policy Characteristics'!K:K,MATCH(PolicyLevers!$C932,'Policy Characteristics'!$C:$C,0))</f>
        <v>lulucf.html#set-asides</v>
      </c>
      <c r="R932" s="193" t="str">
        <f>INDEX('Policy Characteristics'!L:L,MATCH(PolicyLevers!$C932,'Policy Characteristics'!$C:$C,0))</f>
        <v>forest-set-asides.html</v>
      </c>
      <c r="S932" s="207" t="str">
        <f>INDEX('Policy Characteristics'!M:M,MATCH(PolicyLevers!$C932,'Policy Characteristics'!$C:$C,0))</f>
        <v>Calculated from model data; see the relevant variable(s) in the InputData folder for source information.</v>
      </c>
      <c r="T932" s="186">
        <f>INDEX('Policy Characteristics'!N:N,MATCH(PolicyLevers!$C932,'Policy Characteristics'!$C:$C,0))</f>
        <v>0</v>
      </c>
      <c r="U932" s="183">
        <f>INDEX('Policy Characteristics'!O:O,MATCH(PolicyLevers!$C932,'Policy Characteristics'!$C:$C,0))</f>
        <v>0</v>
      </c>
    </row>
    <row r="933" spans="1:21" x14ac:dyDescent="0.25">
      <c r="A933" s="352" t="str">
        <f>INDEX('Policy Characteristics'!A:A,MATCH(PolicyLevers!$C933,'Policy Characteristics'!$C:$C,0))</f>
        <v>Agriculture, Land Use, and Forestry</v>
      </c>
      <c r="B933" s="357" t="str">
        <f>INDEX('Policy Characteristics'!B:B,MATCH(PolicyLevers!$C933,'Policy Characteristics'!$C:$C,0))</f>
        <v>Cropland and Rice Measures</v>
      </c>
      <c r="C933" s="183" t="s">
        <v>953</v>
      </c>
      <c r="D933" s="186"/>
      <c r="E933" s="186"/>
      <c r="F933" s="186"/>
      <c r="G933" s="186"/>
      <c r="H933" s="43">
        <v>62</v>
      </c>
      <c r="I933" s="358" t="s">
        <v>310</v>
      </c>
      <c r="J933" s="183" t="str">
        <f>INDEX('Policy Characteristics'!D:D,MATCH(PolicyLevers!$C933,'Policy Characteristics'!$C:$C,0))</f>
        <v>Cropland and Rice Measures</v>
      </c>
      <c r="K933" s="183" t="str">
        <f>INDEX('Policy Characteristics'!E:E,MATCH(PolicyLevers!$C933,'Policy Characteristics'!$C:$C,0))</f>
        <v>indst cropland and rice measures</v>
      </c>
      <c r="L933" s="205">
        <f>INDEX('Policy Characteristics'!F:F,MATCH(PolicyLevers!$C933,'Policy Characteristics'!$C:$C,0))</f>
        <v>0</v>
      </c>
      <c r="M933" s="206">
        <f>INDEX('Policy Characteristics'!G:G,MATCH(PolicyLevers!$C933,'Policy Characteristics'!$C:$C,0))</f>
        <v>1</v>
      </c>
      <c r="N933" s="206">
        <f>INDEX('Policy Characteristics'!H:H,MATCH(PolicyLevers!$C933,'Policy Characteristics'!$C:$C,0))</f>
        <v>0.01</v>
      </c>
      <c r="O933" s="186" t="str">
        <f>INDEX('Policy Characteristics'!I:I,MATCH(PolicyLevers!$C933,'Policy Characteristics'!$C:$C,0))</f>
        <v>% of potential achieved</v>
      </c>
      <c r="P933" s="188" t="str">
        <f>INDEX('Policy Characteristics'!J:J,MATCH(PolicyLevers!$C933,'Policy Characteristics'!$C:$C,0))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c r="Q933" s="186" t="str">
        <f>INDEX('Policy Characteristics'!K:K,MATCH(PolicyLevers!$C933,'Policy Characteristics'!$C:$C,0))</f>
        <v>industry-ag-main.html#cropland</v>
      </c>
      <c r="R933" s="193" t="str">
        <f>INDEX('Policy Characteristics'!L:L,MATCH(PolicyLevers!$C933,'Policy Characteristics'!$C:$C,0))</f>
        <v>cropland-management.html</v>
      </c>
      <c r="S933" s="207" t="str">
        <f>INDEX('Policy Characteristics'!M:M,MATCH(PolicyLevers!$C933,'Policy Characteristics'!$C:$C,0))</f>
        <v>Calculated from model data; see the relevant variable(s) in the InputData folder for source information.</v>
      </c>
      <c r="T933" s="186">
        <f>INDEX('Policy Characteristics'!N:N,MATCH(PolicyLevers!$C933,'Policy Characteristics'!$C:$C,0))</f>
        <v>0</v>
      </c>
      <c r="U933" s="183">
        <f>INDEX('Policy Characteristics'!O:O,MATCH(PolicyLevers!$C933,'Policy Characteristics'!$C:$C,0))</f>
        <v>0</v>
      </c>
    </row>
    <row r="934" spans="1:21" x14ac:dyDescent="0.25">
      <c r="A934" s="352" t="str">
        <f>INDEX('Policy Characteristics'!A:A,MATCH(PolicyLevers!$C934,'Policy Characteristics'!$C:$C,0))</f>
        <v>Agriculture, Land Use, and Forestry</v>
      </c>
      <c r="B934" s="357" t="str">
        <f>INDEX('Policy Characteristics'!B:B,MATCH(PolicyLevers!$C934,'Policy Characteristics'!$C:$C,0))</f>
        <v>Improved Forest Management</v>
      </c>
      <c r="C934" s="183" t="s">
        <v>959</v>
      </c>
      <c r="D934" s="186"/>
      <c r="E934" s="186"/>
      <c r="F934" s="186"/>
      <c r="G934" s="186"/>
      <c r="H934" s="43">
        <v>63</v>
      </c>
      <c r="I934" s="358" t="s">
        <v>310</v>
      </c>
      <c r="J934" s="183" t="str">
        <f>INDEX('Policy Characteristics'!D:D,MATCH(PolicyLevers!$C934,'Policy Characteristics'!$C:$C,0))</f>
        <v>Improved Forest Management</v>
      </c>
      <c r="K934" s="183" t="str">
        <f>INDEX('Policy Characteristics'!E:E,MATCH(PolicyLevers!$C934,'Policy Characteristics'!$C:$C,0))</f>
        <v>land forest management</v>
      </c>
      <c r="L934" s="205">
        <f>INDEX('Policy Characteristics'!F:F,MATCH(PolicyLevers!$C934,'Policy Characteristics'!$C:$C,0))</f>
        <v>0</v>
      </c>
      <c r="M934" s="206">
        <f>INDEX('Policy Characteristics'!G:G,MATCH(PolicyLevers!$C934,'Policy Characteristics'!$C:$C,0))</f>
        <v>1</v>
      </c>
      <c r="N934" s="206">
        <f>INDEX('Policy Characteristics'!H:H,MATCH(PolicyLevers!$C934,'Policy Characteristics'!$C:$C,0))</f>
        <v>0.01</v>
      </c>
      <c r="O934" s="186" t="str">
        <f>INDEX('Policy Characteristics'!I:I,MATCH(PolicyLevers!$C934,'Policy Characteristics'!$C:$C,0))</f>
        <v>% of potential achieved</v>
      </c>
      <c r="P934" s="188" t="str">
        <f>INDEX('Policy Characteristics'!J:J,MATCH(PolicyLevers!$C934,'Policy Characteristics'!$C:$C,0))</f>
        <v>**Description:** This policy increases CO2 sequestration by forests through improved forest management practices.  // **Guidance for setting values: ** If this policy is fully implemented, half of the 94 million acres of forest not currently under best management practices will instead be managed with best practices by 2050.</v>
      </c>
      <c r="Q934" s="186" t="str">
        <f>INDEX('Policy Characteristics'!K:K,MATCH(PolicyLevers!$C934,'Policy Characteristics'!$C:$C,0))</f>
        <v>lulucf.html#forest-mgmt</v>
      </c>
      <c r="R934" s="193" t="str">
        <f>INDEX('Policy Characteristics'!L:L,MATCH(PolicyLevers!$C934,'Policy Characteristics'!$C:$C,0))</f>
        <v>improved-forest-management.html</v>
      </c>
      <c r="S934" s="207" t="str">
        <f>INDEX('Policy Characteristics'!M:M,MATCH(PolicyLevers!$C934,'Policy Characteristics'!$C:$C,0))</f>
        <v>Calculated from model data; see the relevant variable(s) in the InputData folder for source information.</v>
      </c>
      <c r="T934" s="186">
        <f>INDEX('Policy Characteristics'!N:N,MATCH(PolicyLevers!$C934,'Policy Characteristics'!$C:$C,0))</f>
        <v>0</v>
      </c>
      <c r="U934" s="183">
        <f>INDEX('Policy Characteristics'!O:O,MATCH(PolicyLevers!$C934,'Policy Characteristics'!$C:$C,0))</f>
        <v>0</v>
      </c>
    </row>
    <row r="935" spans="1:21" x14ac:dyDescent="0.25">
      <c r="A935" s="352" t="str">
        <f>INDEX('Policy Characteristics'!A:A,MATCH(PolicyLevers!$C935,'Policy Characteristics'!$C:$C,0))</f>
        <v>Agriculture, Land Use, and Forestry</v>
      </c>
      <c r="B935" s="357" t="str">
        <f>INDEX('Policy Characteristics'!B:B,MATCH(PolicyLevers!$C935,'Policy Characteristics'!$C:$C,0))</f>
        <v>Livestock Measures</v>
      </c>
      <c r="C935" s="183" t="s">
        <v>965</v>
      </c>
      <c r="D935" s="186"/>
      <c r="E935" s="186"/>
      <c r="F935" s="186"/>
      <c r="G935" s="186"/>
      <c r="H935" s="43">
        <v>64</v>
      </c>
      <c r="I935" s="358" t="s">
        <v>310</v>
      </c>
      <c r="J935" s="183" t="str">
        <f>INDEX('Policy Characteristics'!D:D,MATCH(PolicyLevers!$C935,'Policy Characteristics'!$C:$C,0))</f>
        <v>Livestock Measures</v>
      </c>
      <c r="K935" s="183" t="str">
        <f>INDEX('Policy Characteristics'!E:E,MATCH(PolicyLevers!$C935,'Policy Characteristics'!$C:$C,0))</f>
        <v>indst livestock measures</v>
      </c>
      <c r="L935" s="205">
        <f>INDEX('Policy Characteristics'!F:F,MATCH(PolicyLevers!$C935,'Policy Characteristics'!$C:$C,0))</f>
        <v>0</v>
      </c>
      <c r="M935" s="206">
        <f>INDEX('Policy Characteristics'!G:G,MATCH(PolicyLevers!$C935,'Policy Characteristics'!$C:$C,0))</f>
        <v>1</v>
      </c>
      <c r="N935" s="206">
        <f>INDEX('Policy Characteristics'!H:H,MATCH(PolicyLevers!$C935,'Policy Characteristics'!$C:$C,0))</f>
        <v>0.01</v>
      </c>
      <c r="O935" s="186" t="str">
        <f>INDEX('Policy Characteristics'!I:I,MATCH(PolicyLevers!$C935,'Policy Characteristics'!$C:$C,0))</f>
        <v>% of potential achieved</v>
      </c>
      <c r="P935" s="188" t="str">
        <f>INDEX('Policy Characteristics'!J:J,MATCH(PolicyLevers!$C935,'Policy Characteristics'!$C:$C,0))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c r="Q935" s="186" t="str">
        <f>INDEX('Policy Characteristics'!K:K,MATCH(PolicyLevers!$C935,'Policy Characteristics'!$C:$C,0))</f>
        <v>industry-ag-main.html#livestock</v>
      </c>
      <c r="R935" s="193" t="str">
        <f>INDEX('Policy Characteristics'!L:L,MATCH(PolicyLevers!$C935,'Policy Characteristics'!$C:$C,0))</f>
        <v>livestock-measures.html</v>
      </c>
      <c r="S935" s="207" t="str">
        <f>INDEX('Policy Characteristics'!M:M,MATCH(PolicyLevers!$C935,'Policy Characteristics'!$C:$C,0))</f>
        <v>Calculated from model data; see the relevant variable(s) in the InputData folder for source information.</v>
      </c>
      <c r="T935" s="186">
        <f>INDEX('Policy Characteristics'!N:N,MATCH(PolicyLevers!$C935,'Policy Characteristics'!$C:$C,0))</f>
        <v>0</v>
      </c>
      <c r="U935" s="183">
        <f>INDEX('Policy Characteristics'!O:O,MATCH(PolicyLevers!$C935,'Policy Characteristics'!$C:$C,0))</f>
        <v>0</v>
      </c>
    </row>
    <row r="936" spans="1:21" x14ac:dyDescent="0.25">
      <c r="A936" s="352" t="str">
        <f>INDEX('Policy Characteristics'!A:A,MATCH(PolicyLevers!$C936,'Policy Characteristics'!$C:$C,0))</f>
        <v>Agriculture, Land Use, and Forestry</v>
      </c>
      <c r="B936" s="357" t="str">
        <f>INDEX('Policy Characteristics'!B:B,MATCH(PolicyLevers!$C936,'Policy Characteristics'!$C:$C,0))</f>
        <v>Peatland Restoration</v>
      </c>
      <c r="C936" s="183" t="s">
        <v>971</v>
      </c>
      <c r="D936" s="186"/>
      <c r="E936" s="186"/>
      <c r="F936" s="186"/>
      <c r="G936" s="186"/>
      <c r="H936" s="43">
        <v>178</v>
      </c>
      <c r="I936" s="358" t="s">
        <v>332</v>
      </c>
      <c r="J936" s="183" t="str">
        <f>INDEX('Policy Characteristics'!D:D,MATCH(PolicyLevers!$C936,'Policy Characteristics'!$C:$C,0))</f>
        <v>Peatland Restoration</v>
      </c>
      <c r="K936" s="183" t="str">
        <f>INDEX('Policy Characteristics'!E:E,MATCH(PolicyLevers!$C936,'Policy Characteristics'!$C:$C,0))</f>
        <v>land peatland restoration</v>
      </c>
      <c r="L936" s="205">
        <f>INDEX('Policy Characteristics'!F:F,MATCH(PolicyLevers!$C936,'Policy Characteristics'!$C:$C,0))</f>
        <v>0</v>
      </c>
      <c r="M936" s="206">
        <f>INDEX('Policy Characteristics'!G:G,MATCH(PolicyLevers!$C936,'Policy Characteristics'!$C:$C,0))</f>
        <v>0</v>
      </c>
      <c r="N936" s="206">
        <f>INDEX('Policy Characteristics'!H:H,MATCH(PolicyLevers!$C936,'Policy Characteristics'!$C:$C,0))</f>
        <v>0</v>
      </c>
      <c r="O936" s="186">
        <f>INDEX('Policy Characteristics'!I:I,MATCH(PolicyLevers!$C936,'Policy Characteristics'!$C:$C,0))</f>
        <v>0</v>
      </c>
      <c r="P936" s="188" t="str">
        <f>INDEX('Policy Characteristics'!J:J,MATCH(PolicyLevers!$C936,'Policy Characteristics'!$C:$C,0))</f>
        <v>**Description:**0**Guidance for setting values: **</v>
      </c>
      <c r="Q936" s="186">
        <f>INDEX('Policy Characteristics'!K:K,MATCH(PolicyLevers!$C936,'Policy Characteristics'!$C:$C,0))</f>
        <v>0</v>
      </c>
      <c r="R936" s="193" t="str">
        <f>INDEX('Policy Characteristics'!L:L,MATCH(PolicyLevers!$C936,'Policy Characteristics'!$C:$C,0))</f>
        <v>peatland-restoration.html</v>
      </c>
      <c r="S936" s="207">
        <f>INDEX('Policy Characteristics'!M:M,MATCH(PolicyLevers!$C936,'Policy Characteristics'!$C:$C,0))</f>
        <v>0</v>
      </c>
      <c r="T936" s="186">
        <f>INDEX('Policy Characteristics'!N:N,MATCH(PolicyLevers!$C936,'Policy Characteristics'!$C:$C,0))</f>
        <v>0</v>
      </c>
      <c r="U936" s="183">
        <f>INDEX('Policy Characteristics'!O:O,MATCH(PolicyLevers!$C936,'Policy Characteristics'!$C:$C,0))</f>
        <v>0</v>
      </c>
    </row>
    <row r="937" spans="1:21" x14ac:dyDescent="0.25">
      <c r="A937" s="352" t="str">
        <f>INDEX('Policy Characteristics'!A:A,MATCH(PolicyLevers!$C937,'Policy Characteristics'!$C:$C,0))</f>
        <v>Agriculture, Land Use, and Forestry</v>
      </c>
      <c r="B937" s="357" t="str">
        <f>INDEX('Policy Characteristics'!B:B,MATCH(PolicyLevers!$C937,'Policy Characteristics'!$C:$C,0))</f>
        <v>Shift to Non-Animal Products</v>
      </c>
      <c r="C937" s="183" t="s">
        <v>975</v>
      </c>
      <c r="D937" s="186"/>
      <c r="E937" s="186"/>
      <c r="F937" s="186"/>
      <c r="G937" s="186"/>
      <c r="H937" s="43">
        <v>434</v>
      </c>
      <c r="I937" s="358" t="s">
        <v>310</v>
      </c>
      <c r="J937" s="183" t="str">
        <f>INDEX('Policy Characteristics'!D:D,MATCH(PolicyLevers!$C937,'Policy Characteristics'!$C:$C,0))</f>
        <v>Shift to Non-Animal Products</v>
      </c>
      <c r="K937" s="183" t="str">
        <f>INDEX('Policy Characteristics'!E:E,MATCH(PolicyLevers!$C937,'Policy Characteristics'!$C:$C,0))</f>
        <v>indst shift to nonanimal products</v>
      </c>
      <c r="L937" s="205">
        <f>INDEX('Policy Characteristics'!F:F,MATCH(PolicyLevers!$C937,'Policy Characteristics'!$C:$C,0))</f>
        <v>0</v>
      </c>
      <c r="M937" s="206">
        <f>INDEX('Policy Characteristics'!G:G,MATCH(PolicyLevers!$C937,'Policy Characteristics'!$C:$C,0))</f>
        <v>1</v>
      </c>
      <c r="N937" s="206">
        <f>INDEX('Policy Characteristics'!H:H,MATCH(PolicyLevers!$C937,'Policy Characteristics'!$C:$C,0))</f>
        <v>0.01</v>
      </c>
      <c r="O937" s="186" t="str">
        <f>INDEX('Policy Characteristics'!I:I,MATCH(PolicyLevers!$C937,'Policy Characteristics'!$C:$C,0))</f>
        <v>% reduction in animal products</v>
      </c>
      <c r="P937" s="188" t="str">
        <f>INDEX('Policy Characteristics'!J:J,MATCH(PolicyLevers!$C937,'Policy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937" s="186">
        <f>INDEX('Policy Characteristics'!K:K,MATCH(PolicyLevers!$C937,'Policy Characteristics'!$C:$C,0))</f>
        <v>0</v>
      </c>
      <c r="R937" s="193" t="str">
        <f>INDEX('Policy Characteristics'!L:L,MATCH(PolicyLevers!$C937,'Policy Characteristics'!$C:$C,0))</f>
        <v>shift-to-non-animal-products.html</v>
      </c>
      <c r="S937" s="200" t="str">
        <f>INDEX('Policy Characteristics'!M:M,MATCH(PolicyLevers!$C937,'Policy Characteristics'!$C:$C,0))</f>
        <v>https://en.wikipedia.org/wiki/List_of_countries_by_meat_consumption_per_capita (article revision 00:12, 22 Feb 2019)</v>
      </c>
      <c r="T937" s="186">
        <f>INDEX('Policy Characteristics'!N:N,MATCH(PolicyLevers!$C937,'Policy Characteristics'!$C:$C,0))</f>
        <v>0</v>
      </c>
      <c r="U937" s="183">
        <f>INDEX('Policy Characteristics'!O:O,MATCH(PolicyLevers!$C937,'Policy Characteristics'!$C:$C,0))</f>
        <v>0</v>
      </c>
    </row>
    <row r="938" spans="1:21" s="184" customFormat="1" x14ac:dyDescent="0.25">
      <c r="A938" s="352" t="str">
        <f>INDEX('Policy Characteristics'!A:A,MATCH(PolicyLevers!$C938,'Policy Characteristics'!$C:$C,0))</f>
        <v>District Heat and Hydrogen</v>
      </c>
      <c r="B938" s="355" t="str">
        <f>INDEX('Policy Characteristics'!B:B,MATCH(PolicyLevers!$C938,'Policy Characteristics'!$C:$C,0))</f>
        <v>Use CHP for District Heat</v>
      </c>
      <c r="C938" s="184" t="s">
        <v>983</v>
      </c>
      <c r="D938" s="193"/>
      <c r="E938" s="193"/>
      <c r="F938" s="193"/>
      <c r="G938" s="193"/>
      <c r="H938" s="43">
        <v>68</v>
      </c>
      <c r="I938" s="363" t="s">
        <v>310</v>
      </c>
      <c r="J938" s="184" t="str">
        <f>INDEX('Policy Characteristics'!D:D,MATCH(PolicyLevers!$C938,'Policy Characteristics'!$C:$C,0))</f>
        <v>District Heat CHP</v>
      </c>
      <c r="K938" s="183" t="str">
        <f>INDEX('Policy Characteristics'!E:E,MATCH(PolicyLevers!$C938,'Policy Characteristics'!$C:$C,0))</f>
        <v>heat convert heat to CHP</v>
      </c>
      <c r="L938" s="187">
        <f>INDEX('Policy Characteristics'!F:F,MATCH(PolicyLevers!$C938,'Policy Characteristics'!$C:$C,0))</f>
        <v>0</v>
      </c>
      <c r="M938" s="187">
        <f>INDEX('Policy Characteristics'!G:G,MATCH(PolicyLevers!$C938,'Policy Characteristics'!$C:$C,0))</f>
        <v>1</v>
      </c>
      <c r="N938" s="187">
        <f>INDEX('Policy Characteristics'!H:H,MATCH(PolicyLevers!$C938,'Policy Characteristics'!$C:$C,0))</f>
        <v>0.01</v>
      </c>
      <c r="O938" s="193" t="str">
        <f>INDEX('Policy Characteristics'!I:I,MATCH(PolicyLevers!$C938,'Policy Characteristics'!$C:$C,0))</f>
        <v>% non-CHP heat converted</v>
      </c>
      <c r="P938" s="188" t="str">
        <f>INDEX('Policy Characteristics'!J:J,MATCH(PolicyLevers!$C938,'Policy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c r="Q938" s="193" t="str">
        <f>INDEX('Policy Characteristics'!K:K,MATCH(PolicyLevers!$C938,'Policy Characteristics'!$C:$C,0))</f>
        <v>district-heating.html#chp</v>
      </c>
      <c r="R938" s="193" t="str">
        <f>INDEX('Policy Characteristics'!L:L,MATCH(PolicyLevers!$C938,'Policy Characteristics'!$C:$C,0))</f>
        <v>convert-non-chp-heat-production.html</v>
      </c>
      <c r="S938" s="207" t="str">
        <f>INDEX('Policy Characteristics'!M:M,MATCH(PolicyLevers!$C938,'Policy Characteristics'!$C:$C,0))</f>
        <v>Calculated from model data; see the relevant variable(s) in the InputData folder for source information.</v>
      </c>
      <c r="T938" s="193">
        <f>INDEX('Policy Characteristics'!N:N,MATCH(PolicyLevers!$C938,'Policy Characteristics'!$C:$C,0))</f>
        <v>0</v>
      </c>
      <c r="U938" s="184">
        <f>INDEX('Policy Characteristics'!O:O,MATCH(PolicyLevers!$C938,'Policy Characteristics'!$C:$C,0))</f>
        <v>0</v>
      </c>
    </row>
    <row r="939" spans="1:21" s="184" customFormat="1" x14ac:dyDescent="0.25">
      <c r="A939" s="352" t="str">
        <f>INDEX('Policy Characteristics'!A:A,MATCH(PolicyLevers!$C939,'Policy Characteristics'!$C:$C,0))</f>
        <v>District Heat and Hydrogen</v>
      </c>
      <c r="B939" s="355" t="str">
        <f>INDEX('Policy Characteristics'!B:B,MATCH(PolicyLevers!$C939,'Policy Characteristics'!$C:$C,0))</f>
        <v>Produce District Heat with Hydrogen</v>
      </c>
      <c r="C939" s="184" t="s">
        <v>991</v>
      </c>
      <c r="D939" s="193"/>
      <c r="E939" s="193"/>
      <c r="F939" s="193"/>
      <c r="G939" s="193"/>
      <c r="H939" s="43">
        <v>176</v>
      </c>
      <c r="I939" s="363" t="s">
        <v>310</v>
      </c>
      <c r="J939" s="184" t="str">
        <f>INDEX('Policy Characteristics'!D:D,MATCH(PolicyLevers!$C939,'Policy Characteristics'!$C:$C,0))</f>
        <v>District Heat Fuel Switching</v>
      </c>
      <c r="K939" s="183" t="str">
        <f>INDEX('Policy Characteristics'!E:E,MATCH(PolicyLevers!$C939,'Policy Characteristics'!$C:$C,0))</f>
        <v>heat fuel type shifting</v>
      </c>
      <c r="L939" s="187">
        <f>INDEX('Policy Characteristics'!F:F,MATCH(PolicyLevers!$C939,'Policy Characteristics'!$C:$C,0))</f>
        <v>0</v>
      </c>
      <c r="M939" s="187">
        <f>INDEX('Policy Characteristics'!G:G,MATCH(PolicyLevers!$C939,'Policy Characteristics'!$C:$C,0))</f>
        <v>1</v>
      </c>
      <c r="N939" s="187">
        <f>INDEX('Policy Characteristics'!H:H,MATCH(PolicyLevers!$C939,'Policy Characteristics'!$C:$C,0))</f>
        <v>0.01</v>
      </c>
      <c r="O939" s="186" t="str">
        <f>INDEX('Policy Characteristics'!I:I,MATCH(PolicyLevers!$C939,'Policy Characteristics'!$C:$C,0))</f>
        <v>% of fuel use</v>
      </c>
      <c r="P939" s="188" t="str">
        <f>INDEX('Policy Characteristics'!J:J,MATCH(PolicyLevers!$C939,'Policy Characteristics'!$C:$C,0))</f>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Q939" s="193" t="str">
        <f>INDEX('Policy Characteristics'!K:K,MATCH(PolicyLevers!$C939,'Policy Characteristics'!$C:$C,0))</f>
        <v>district-heating.html#convert-coal</v>
      </c>
      <c r="R939" s="193" t="str">
        <f>INDEX('Policy Characteristics'!L:L,MATCH(PolicyLevers!$C939,'Policy Characteristics'!$C:$C,0))</f>
        <v>district-heat-fuel-switching.html</v>
      </c>
      <c r="S939" s="207" t="str">
        <f>INDEX('Policy Characteristics'!M:M,MATCH(PolicyLevers!$C939,'Policy Characteristics'!$C:$C,0))</f>
        <v>Calculated from model data; see the relevant variable(s) in the InputData folder for source information.</v>
      </c>
      <c r="T939" s="193">
        <f>INDEX('Policy Characteristics'!N:N,MATCH(PolicyLevers!$C939,'Policy Characteristics'!$C:$C,0))</f>
        <v>0</v>
      </c>
      <c r="U939" s="183">
        <f>INDEX('Policy Characteristics'!O:O,MATCH(PolicyLevers!$C939,'Policy Characteristics'!$C:$C,0))</f>
        <v>0</v>
      </c>
    </row>
    <row r="940" spans="1:21" s="184" customFormat="1" x14ac:dyDescent="0.25">
      <c r="A940" s="352" t="str">
        <f>INDEX('Policy Characteristics'!A:A,MATCH(PolicyLevers!$C940,'Policy Characteristics'!$C:$C,0))</f>
        <v>District Heat and Hydrogen</v>
      </c>
      <c r="B940" s="355" t="str">
        <f>INDEX('Policy Characteristics'!B:B,MATCH(PolicyLevers!$C940,'Policy Characteristics'!$C:$C,0))</f>
        <v>Shift Hydrogen Production to Electrolysis</v>
      </c>
      <c r="C940" s="184" t="s">
        <v>999</v>
      </c>
      <c r="D940" s="193"/>
      <c r="E940" s="193"/>
      <c r="F940" s="193"/>
      <c r="G940" s="193"/>
      <c r="H940" s="43">
        <v>450</v>
      </c>
      <c r="I940" s="363" t="s">
        <v>310</v>
      </c>
      <c r="J940" s="184" t="str">
        <f>INDEX('Policy Characteristics'!D:D,MATCH(PolicyLevers!$C940,'Policy Characteristics'!$C:$C,0))</f>
        <v>Hydrogen Electrolysis</v>
      </c>
      <c r="K940" s="183" t="str">
        <f>INDEX('Policy Characteristics'!E:E,MATCH(PolicyLevers!$C940,'Policy Characteristics'!$C:$C,0))</f>
        <v>hydgn shift production pathways</v>
      </c>
      <c r="L940" s="187">
        <f>INDEX('Policy Characteristics'!F:F,MATCH(PolicyLevers!$C940,'Policy Characteristics'!$C:$C,0))</f>
        <v>0</v>
      </c>
      <c r="M940" s="187">
        <f>INDEX('Policy Characteristics'!G:G,MATCH(PolicyLevers!$C940,'Policy Characteristics'!$C:$C,0))</f>
        <v>1</v>
      </c>
      <c r="N940" s="187">
        <f>INDEX('Policy Characteristics'!H:H,MATCH(PolicyLevers!$C940,'Policy Characteristics'!$C:$C,0))</f>
        <v>0.01</v>
      </c>
      <c r="O940" s="186" t="str">
        <f>INDEX('Policy Characteristics'!I:I,MATCH(PolicyLevers!$C940,'Policy Characteristics'!$C:$C,0))</f>
        <v>% of hydrogen production</v>
      </c>
      <c r="P940" s="188" t="str">
        <f>INDEX('Policy Characteristics'!J:J,MATCH(PolicyLevers!$C940,'Policy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Q940" s="193">
        <f>INDEX('Policy Characteristics'!K:K,MATCH(PolicyLevers!$C940,'Policy Characteristics'!$C:$C,0))</f>
        <v>0</v>
      </c>
      <c r="R940" s="193" t="str">
        <f>INDEX('Policy Characteristics'!L:L,MATCH(PolicyLevers!$C940,'Policy Characteristics'!$C:$C,0))</f>
        <v>switch-hydrogen-production-pathway.html</v>
      </c>
      <c r="S940" s="207">
        <f>INDEX('Policy Characteristics'!M:M,MATCH(PolicyLevers!$C940,'Policy Characteristics'!$C:$C,0))</f>
        <v>0</v>
      </c>
      <c r="T940" s="193">
        <f>INDEX('Policy Characteristics'!N:N,MATCH(PolicyLevers!$C940,'Policy Characteristics'!$C:$C,0))</f>
        <v>0</v>
      </c>
      <c r="U940" s="184">
        <f>INDEX('Policy Characteristics'!O:O,MATCH(PolicyLevers!$C940,'Policy Characteristics'!$C:$C,0))</f>
        <v>0</v>
      </c>
    </row>
    <row r="941" spans="1:21" s="191" customFormat="1" x14ac:dyDescent="0.25">
      <c r="A941" s="352" t="str">
        <f>INDEX('Policy Characteristics'!A:A,MATCH(PolicyLevers!$C941,'Policy Characteristics'!$C:$C,0))</f>
        <v>Cross-Sector</v>
      </c>
      <c r="B941" s="357" t="str">
        <f>INDEX('Policy Characteristics'!B:B,MATCH(PolicyLevers!$C941,'Policy Characteristics'!$C:$C,0))</f>
        <v>Carbon Price</v>
      </c>
      <c r="C941" s="183" t="s">
        <v>1007</v>
      </c>
      <c r="D941" s="186" t="s">
        <v>1008</v>
      </c>
      <c r="E941" s="186"/>
      <c r="F941" s="186" t="s">
        <v>1009</v>
      </c>
      <c r="G941" s="186"/>
      <c r="H941" s="43">
        <v>171</v>
      </c>
      <c r="I941" s="358" t="s">
        <v>310</v>
      </c>
      <c r="J941" s="183" t="str">
        <f>INDEX('Policy Characteristics'!D:D,MATCH(PolicyLevers!$C941,'Policy Characteristics'!$C:$C,0))</f>
        <v>Carbon Price</v>
      </c>
      <c r="K941" s="183" t="str">
        <f>INDEX('Policy Characteristics'!E:E,MATCH(PolicyLevers!$C941,'Policy Characteristics'!$C:$C,0))</f>
        <v>cross carbon tax</v>
      </c>
      <c r="L941" s="183">
        <f>INDEX('Policy Characteristics'!F:F,MATCH(PolicyLevers!$C941,'Policy Characteristics'!$C:$C,0))</f>
        <v>0</v>
      </c>
      <c r="M941" s="183">
        <f>INDEX('Policy Characteristics'!G:G,MATCH(PolicyLevers!$C941,'Policy Characteristics'!$C:$C,0))</f>
        <v>300</v>
      </c>
      <c r="N941" s="183">
        <f>INDEX('Policy Characteristics'!H:H,MATCH(PolicyLevers!$C941,'Policy Characteristics'!$C:$C,0))</f>
        <v>5</v>
      </c>
      <c r="O941" s="225" t="str">
        <f>INDEX('Policy Characteristics'!I:I,MATCH(PolicyLevers!$C941,'Policy Characteristics'!$C:$C,0))</f>
        <v>$/metric ton CO2e</v>
      </c>
      <c r="P941" s="235" t="str">
        <f>INDEX('Policy Characteristics'!J:J,MATCH(PolicyLevers!$C941,'Policy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1" s="186" t="str">
        <f>INDEX('Policy Characteristics'!K:K,MATCH(PolicyLevers!$C941,'Policy Characteristics'!$C:$C,0))</f>
        <v>fuels.html#carbon-tax</v>
      </c>
      <c r="R941" s="193" t="str">
        <f>INDEX('Policy Characteristics'!L:L,MATCH(PolicyLevers!$C941,'Policy Characteristics'!$C:$C,0))</f>
        <v>carbon-tax.html</v>
      </c>
      <c r="S941" s="214" t="str">
        <f>INDEX('Policy Characteristics'!M:M,MATCH(PolicyLevers!$C941,'Policy Characteristics'!$C:$C,0))</f>
        <v>U.S. EPA, 2015, "The Social Cost of Carbon", https://www.epa.gov/climatechange/social-cost-carbon, Row "2050".  (For source for adjustment to 2018 dollars, see cpi.xlsx in InputData.)</v>
      </c>
      <c r="T941" s="193" t="str">
        <f>INDEX('Policy Characteristics'!N:N,MATCH(PolicyLevers!$C941,'Policy Characteristics'!$C:$C,0))</f>
        <v>U.S. EPA, 2016, "Social Cost of CO2, 2015-2020," https://www.epa.gov/climatechange/social-cost-carbon</v>
      </c>
      <c r="U941" s="191">
        <f>INDEX('Policy Characteristics'!O:O,MATCH(PolicyLevers!$C941,'Policy Characteristics'!$C:$C,0))</f>
        <v>0</v>
      </c>
    </row>
    <row r="942" spans="1:21" s="191" customFormat="1" x14ac:dyDescent="0.25">
      <c r="A942" s="352" t="str">
        <f>INDEX('Policy Characteristics'!A:A,MATCH(PolicyLevers!$C942,'Policy Characteristics'!$C:$C,0))</f>
        <v>Cross-Sector</v>
      </c>
      <c r="B942" s="356" t="str">
        <f>INDEX('Policy Characteristics'!B:B,MATCH(PolicyLevers!$C942,'Policy Characteristics'!$C:$C,0))</f>
        <v>Carbon Price</v>
      </c>
      <c r="C942" s="191" t="str">
        <f t="shared" ref="C942" si="44">C$941</f>
        <v>Additional Carbon Tax Rate</v>
      </c>
      <c r="D942" s="186" t="s">
        <v>1015</v>
      </c>
      <c r="E942" s="186"/>
      <c r="F942" s="186" t="s">
        <v>1016</v>
      </c>
      <c r="G942" s="186"/>
      <c r="H942" s="43">
        <v>172</v>
      </c>
      <c r="I942" s="358" t="s">
        <v>310</v>
      </c>
      <c r="J942" s="191" t="str">
        <f>INDEX('Policy Characteristics'!D:D,MATCH(PolicyLevers!$C942,'Policy Characteristics'!$C:$C,0))</f>
        <v>Carbon Price</v>
      </c>
      <c r="K942" s="191" t="str">
        <f>INDEX('Policy Characteristics'!E:E,MATCH(PolicyLevers!$C942,'Policy Characteristics'!$C:$C,0))</f>
        <v>cross carbon tax</v>
      </c>
      <c r="L942" s="191">
        <f>INDEX('Policy Characteristics'!F:F,MATCH(PolicyLevers!$C942,'Policy Characteristics'!$C:$C,0))</f>
        <v>0</v>
      </c>
      <c r="M942" s="191">
        <f>INDEX('Policy Characteristics'!G:G,MATCH(PolicyLevers!$C942,'Policy Characteristics'!$C:$C,0))</f>
        <v>300</v>
      </c>
      <c r="N942" s="191">
        <f>INDEX('Policy Characteristics'!H:H,MATCH(PolicyLevers!$C942,'Policy Characteristics'!$C:$C,0))</f>
        <v>5</v>
      </c>
      <c r="O942" s="201" t="str">
        <f>INDEX('Policy Characteristics'!I:I,MATCH(PolicyLevers!$C942,'Policy Characteristics'!$C:$C,0))</f>
        <v>$/metric ton CO2e</v>
      </c>
      <c r="P942" s="235" t="str">
        <f>INDEX('Policy Characteristics'!J:J,MATCH(PolicyLevers!$C942,'Policy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2" s="201" t="str">
        <f>INDEX('Policy Characteristics'!K:K,MATCH(PolicyLevers!$C942,'Policy Characteristics'!$C:$C,0))</f>
        <v>fuels.html#carbon-tax</v>
      </c>
      <c r="R942" s="201" t="str">
        <f>INDEX('Policy Characteristics'!L:L,MATCH(PolicyLevers!$C942,'Policy Characteristics'!$C:$C,0))</f>
        <v>carbon-tax.html</v>
      </c>
      <c r="S942" s="214" t="str">
        <f>INDEX('Policy Characteristics'!M:M,MATCH(PolicyLevers!$C942,'Policy Characteristics'!$C:$C,0))</f>
        <v>U.S. EPA, 2015, "The Social Cost of Carbon", https://www.epa.gov/climatechange/social-cost-carbon, Row "2050".  (For source for adjustment to 2018 dollars, see cpi.xlsx in InputData.)</v>
      </c>
      <c r="T942" s="201" t="str">
        <f>INDEX('Policy Characteristics'!N:N,MATCH(PolicyLevers!$C942,'Policy Characteristics'!$C:$C,0))</f>
        <v>U.S. EPA, 2016, "Social Cost of CO2, 2015-2020," https://www.epa.gov/climatechange/social-cost-carbon</v>
      </c>
      <c r="U942" s="191">
        <f>INDEX('Policy Characteristics'!O:O,MATCH(PolicyLevers!$C942,'Policy Characteristics'!$C:$C,0))</f>
        <v>0</v>
      </c>
    </row>
    <row r="943" spans="1:21" s="191" customFormat="1" x14ac:dyDescent="0.25">
      <c r="A943" s="352" t="str">
        <f>INDEX('Policy Characteristics'!A:A,MATCH(PolicyLevers!$C943,'Policy Characteristics'!$C:$C,0))</f>
        <v>Cross-Sector</v>
      </c>
      <c r="B943" s="356" t="str">
        <f>INDEX('Policy Characteristics'!B:B,MATCH(PolicyLevers!$C943,'Policy Characteristics'!$C:$C,0))</f>
        <v>Carbon Price</v>
      </c>
      <c r="C943" s="191" t="str">
        <f t="shared" ref="C943:C946" si="45">C$941</f>
        <v>Additional Carbon Tax Rate</v>
      </c>
      <c r="D943" s="186" t="s">
        <v>1017</v>
      </c>
      <c r="E943" s="186"/>
      <c r="F943" s="186" t="s">
        <v>1018</v>
      </c>
      <c r="G943" s="186"/>
      <c r="H943" s="43">
        <v>173</v>
      </c>
      <c r="I943" s="358" t="s">
        <v>310</v>
      </c>
      <c r="J943" s="191" t="str">
        <f>INDEX('Policy Characteristics'!D:D,MATCH(PolicyLevers!$C943,'Policy Characteristics'!$C:$C,0))</f>
        <v>Carbon Price</v>
      </c>
      <c r="K943" s="191" t="str">
        <f>INDEX('Policy Characteristics'!E:E,MATCH(PolicyLevers!$C943,'Policy Characteristics'!$C:$C,0))</f>
        <v>cross carbon tax</v>
      </c>
      <c r="L943" s="191">
        <f>INDEX('Policy Characteristics'!F:F,MATCH(PolicyLevers!$C943,'Policy Characteristics'!$C:$C,0))</f>
        <v>0</v>
      </c>
      <c r="M943" s="191">
        <f>INDEX('Policy Characteristics'!G:G,MATCH(PolicyLevers!$C943,'Policy Characteristics'!$C:$C,0))</f>
        <v>300</v>
      </c>
      <c r="N943" s="191">
        <f>INDEX('Policy Characteristics'!H:H,MATCH(PolicyLevers!$C943,'Policy Characteristics'!$C:$C,0))</f>
        <v>5</v>
      </c>
      <c r="O943" s="201" t="str">
        <f>INDEX('Policy Characteristics'!I:I,MATCH(PolicyLevers!$C943,'Policy Characteristics'!$C:$C,0))</f>
        <v>$/metric ton CO2e</v>
      </c>
      <c r="P943" s="235" t="str">
        <f>INDEX('Policy Characteristics'!J:J,MATCH(PolicyLevers!$C943,'Policy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3" s="201" t="str">
        <f>INDEX('Policy Characteristics'!K:K,MATCH(PolicyLevers!$C943,'Policy Characteristics'!$C:$C,0))</f>
        <v>fuels.html#carbon-tax</v>
      </c>
      <c r="R943" s="201" t="str">
        <f>INDEX('Policy Characteristics'!L:L,MATCH(PolicyLevers!$C943,'Policy Characteristics'!$C:$C,0))</f>
        <v>carbon-tax.html</v>
      </c>
      <c r="S943" s="214" t="str">
        <f>INDEX('Policy Characteristics'!M:M,MATCH(PolicyLevers!$C943,'Policy Characteristics'!$C:$C,0))</f>
        <v>U.S. EPA, 2015, "The Social Cost of Carbon", https://www.epa.gov/climatechange/social-cost-carbon, Row "2050".  (For source for adjustment to 2018 dollars, see cpi.xlsx in InputData.)</v>
      </c>
      <c r="T943" s="201" t="str">
        <f>INDEX('Policy Characteristics'!N:N,MATCH(PolicyLevers!$C943,'Policy Characteristics'!$C:$C,0))</f>
        <v>U.S. EPA, 2016, "Social Cost of CO2, 2015-2020," https://www.epa.gov/climatechange/social-cost-carbon</v>
      </c>
      <c r="U943" s="191">
        <f>INDEX('Policy Characteristics'!O:O,MATCH(PolicyLevers!$C943,'Policy Characteristics'!$C:$C,0))</f>
        <v>0</v>
      </c>
    </row>
    <row r="944" spans="1:21" s="191" customFormat="1" x14ac:dyDescent="0.25">
      <c r="A944" s="352" t="str">
        <f>INDEX('Policy Characteristics'!A:A,MATCH(PolicyLevers!$C944,'Policy Characteristics'!$C:$C,0))</f>
        <v>Cross-Sector</v>
      </c>
      <c r="B944" s="356" t="str">
        <f>INDEX('Policy Characteristics'!B:B,MATCH(PolicyLevers!$C944,'Policy Characteristics'!$C:$C,0))</f>
        <v>Carbon Price</v>
      </c>
      <c r="C944" s="191" t="str">
        <f t="shared" si="45"/>
        <v>Additional Carbon Tax Rate</v>
      </c>
      <c r="D944" s="186" t="s">
        <v>1019</v>
      </c>
      <c r="E944" s="186"/>
      <c r="F944" s="186" t="s">
        <v>1020</v>
      </c>
      <c r="G944" s="186"/>
      <c r="H944" s="43">
        <v>174</v>
      </c>
      <c r="I944" s="358" t="s">
        <v>310</v>
      </c>
      <c r="J944" s="191" t="str">
        <f>INDEX('Policy Characteristics'!D:D,MATCH(PolicyLevers!$C944,'Policy Characteristics'!$C:$C,0))</f>
        <v>Carbon Price</v>
      </c>
      <c r="K944" s="191" t="str">
        <f>INDEX('Policy Characteristics'!E:E,MATCH(PolicyLevers!$C944,'Policy Characteristics'!$C:$C,0))</f>
        <v>cross carbon tax</v>
      </c>
      <c r="L944" s="191">
        <f>INDEX('Policy Characteristics'!F:F,MATCH(PolicyLevers!$C944,'Policy Characteristics'!$C:$C,0))</f>
        <v>0</v>
      </c>
      <c r="M944" s="191">
        <f>INDEX('Policy Characteristics'!G:G,MATCH(PolicyLevers!$C944,'Policy Characteristics'!$C:$C,0))</f>
        <v>300</v>
      </c>
      <c r="N944" s="191">
        <f>INDEX('Policy Characteristics'!H:H,MATCH(PolicyLevers!$C944,'Policy Characteristics'!$C:$C,0))</f>
        <v>5</v>
      </c>
      <c r="O944" s="201" t="str">
        <f>INDEX('Policy Characteristics'!I:I,MATCH(PolicyLevers!$C944,'Policy Characteristics'!$C:$C,0))</f>
        <v>$/metric ton CO2e</v>
      </c>
      <c r="P944" s="235" t="str">
        <f>INDEX('Policy Characteristics'!J:J,MATCH(PolicyLevers!$C944,'Policy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4" s="201" t="str">
        <f>INDEX('Policy Characteristics'!K:K,MATCH(PolicyLevers!$C944,'Policy Characteristics'!$C:$C,0))</f>
        <v>fuels.html#carbon-tax</v>
      </c>
      <c r="R944" s="201" t="str">
        <f>INDEX('Policy Characteristics'!L:L,MATCH(PolicyLevers!$C944,'Policy Characteristics'!$C:$C,0))</f>
        <v>carbon-tax.html</v>
      </c>
      <c r="S944" s="214" t="str">
        <f>INDEX('Policy Characteristics'!M:M,MATCH(PolicyLevers!$C944,'Policy Characteristics'!$C:$C,0))</f>
        <v>U.S. EPA, 2015, "The Social Cost of Carbon", https://www.epa.gov/climatechange/social-cost-carbon, Row "2050".  (For source for adjustment to 2018 dollars, see cpi.xlsx in InputData.)</v>
      </c>
      <c r="T944" s="201" t="str">
        <f>INDEX('Policy Characteristics'!N:N,MATCH(PolicyLevers!$C944,'Policy Characteristics'!$C:$C,0))</f>
        <v>U.S. EPA, 2016, "Social Cost of CO2, 2015-2020," https://www.epa.gov/climatechange/social-cost-carbon</v>
      </c>
      <c r="U944" s="191">
        <f>INDEX('Policy Characteristics'!O:O,MATCH(PolicyLevers!$C944,'Policy Characteristics'!$C:$C,0))</f>
        <v>0</v>
      </c>
    </row>
    <row r="945" spans="1:21" s="191" customFormat="1" x14ac:dyDescent="0.25">
      <c r="A945" s="352" t="str">
        <f>INDEX('Policy Characteristics'!A:A,MATCH(PolicyLevers!$C945,'Policy Characteristics'!$C:$C,0))</f>
        <v>Cross-Sector</v>
      </c>
      <c r="B945" s="356" t="str">
        <f>INDEX('Policy Characteristics'!B:B,MATCH(PolicyLevers!$C945,'Policy Characteristics'!$C:$C,0))</f>
        <v>Carbon Price</v>
      </c>
      <c r="C945" s="191" t="str">
        <f t="shared" si="45"/>
        <v>Additional Carbon Tax Rate</v>
      </c>
      <c r="D945" s="186" t="s">
        <v>1021</v>
      </c>
      <c r="E945" s="186"/>
      <c r="F945" s="186" t="s">
        <v>1022</v>
      </c>
      <c r="G945" s="186"/>
      <c r="H945" s="43">
        <v>175</v>
      </c>
      <c r="I945" s="358" t="s">
        <v>310</v>
      </c>
      <c r="J945" s="191" t="str">
        <f>INDEX('Policy Characteristics'!D:D,MATCH(PolicyLevers!$C945,'Policy Characteristics'!$C:$C,0))</f>
        <v>Carbon Price</v>
      </c>
      <c r="K945" s="191" t="str">
        <f>INDEX('Policy Characteristics'!E:E,MATCH(PolicyLevers!$C945,'Policy Characteristics'!$C:$C,0))</f>
        <v>cross carbon tax</v>
      </c>
      <c r="L945" s="191">
        <f>INDEX('Policy Characteristics'!F:F,MATCH(PolicyLevers!$C945,'Policy Characteristics'!$C:$C,0))</f>
        <v>0</v>
      </c>
      <c r="M945" s="191">
        <f>INDEX('Policy Characteristics'!G:G,MATCH(PolicyLevers!$C945,'Policy Characteristics'!$C:$C,0))</f>
        <v>300</v>
      </c>
      <c r="N945" s="191">
        <f>INDEX('Policy Characteristics'!H:H,MATCH(PolicyLevers!$C945,'Policy Characteristics'!$C:$C,0))</f>
        <v>5</v>
      </c>
      <c r="O945" s="201" t="str">
        <f>INDEX('Policy Characteristics'!I:I,MATCH(PolicyLevers!$C945,'Policy Characteristics'!$C:$C,0))</f>
        <v>$/metric ton CO2e</v>
      </c>
      <c r="P945" s="236" t="str">
        <f>INDEX('Policy Characteristics'!J:J,MATCH(PolicyLevers!$C945,'Policy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5" s="201" t="str">
        <f>INDEX('Policy Characteristics'!K:K,MATCH(PolicyLevers!$C945,'Policy Characteristics'!$C:$C,0))</f>
        <v>fuels.html#carbon-tax</v>
      </c>
      <c r="R945" s="201" t="str">
        <f>INDEX('Policy Characteristics'!L:L,MATCH(PolicyLevers!$C945,'Policy Characteristics'!$C:$C,0))</f>
        <v>carbon-tax.html</v>
      </c>
      <c r="S945" s="214" t="str">
        <f>INDEX('Policy Characteristics'!M:M,MATCH(PolicyLevers!$C945,'Policy Characteristics'!$C:$C,0))</f>
        <v>U.S. EPA, 2015, "The Social Cost of Carbon", https://www.epa.gov/climatechange/social-cost-carbon, Row "2050".  (For source for adjustment to 2018 dollars, see cpi.xlsx in InputData.)</v>
      </c>
      <c r="T945" s="201" t="str">
        <f>INDEX('Policy Characteristics'!N:N,MATCH(PolicyLevers!$C945,'Policy Characteristics'!$C:$C,0))</f>
        <v>U.S. EPA, 2016, "Social Cost of CO2, 2015-2020," https://www.epa.gov/climatechange/social-cost-carbon</v>
      </c>
      <c r="U945" s="191">
        <f>INDEX('Policy Characteristics'!O:O,MATCH(PolicyLevers!$C945,'Policy Characteristics'!$C:$C,0))</f>
        <v>0</v>
      </c>
    </row>
    <row r="946" spans="1:21" s="191" customFormat="1" x14ac:dyDescent="0.25">
      <c r="A946" s="352" t="str">
        <f>INDEX('Policy Characteristics'!A:A,MATCH(PolicyLevers!$C946,'Policy Characteristics'!$C:$C,0))</f>
        <v>Cross-Sector</v>
      </c>
      <c r="B946" s="356" t="str">
        <f>INDEX('Policy Characteristics'!B:B,MATCH(PolicyLevers!$C946,'Policy Characteristics'!$C:$C,0))</f>
        <v>Carbon Price</v>
      </c>
      <c r="C946" s="191" t="str">
        <f t="shared" si="45"/>
        <v>Additional Carbon Tax Rate</v>
      </c>
      <c r="D946" s="186" t="s">
        <v>1023</v>
      </c>
      <c r="E946" s="186"/>
      <c r="F946" s="186" t="s">
        <v>1024</v>
      </c>
      <c r="G946" s="186"/>
      <c r="H946" s="43">
        <v>544</v>
      </c>
      <c r="I946" s="358" t="s">
        <v>310</v>
      </c>
      <c r="J946" s="191" t="str">
        <f>INDEX('Policy Characteristics'!D:D,MATCH(PolicyLevers!$C946,'Policy Characteristics'!$C:$C,0))</f>
        <v>Carbon Price</v>
      </c>
      <c r="K946" s="191" t="str">
        <f>INDEX('Policy Characteristics'!E:E,MATCH(PolicyLevers!$C946,'Policy Characteristics'!$C:$C,0))</f>
        <v>cross carbon tax</v>
      </c>
      <c r="L946" s="191">
        <f>INDEX('Policy Characteristics'!F:F,MATCH(PolicyLevers!$C946,'Policy Characteristics'!$C:$C,0))</f>
        <v>0</v>
      </c>
      <c r="M946" s="191">
        <f>INDEX('Policy Characteristics'!G:G,MATCH(PolicyLevers!$C946,'Policy Characteristics'!$C:$C,0))</f>
        <v>300</v>
      </c>
      <c r="N946" s="191">
        <f>INDEX('Policy Characteristics'!H:H,MATCH(PolicyLevers!$C946,'Policy Characteristics'!$C:$C,0))</f>
        <v>5</v>
      </c>
      <c r="O946" s="201" t="str">
        <f>INDEX('Policy Characteristics'!I:I,MATCH(PolicyLevers!$C946,'Policy Characteristics'!$C:$C,0))</f>
        <v>$/metric ton CO2e</v>
      </c>
      <c r="P946" s="235" t="str">
        <f>INDEX('Policy Characteristics'!J:J,MATCH(PolicyLevers!$C946,'Policy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6" s="201" t="str">
        <f>INDEX('Policy Characteristics'!K:K,MATCH(PolicyLevers!$C946,'Policy Characteristics'!$C:$C,0))</f>
        <v>fuels.html#carbon-tax</v>
      </c>
      <c r="R946" s="201" t="str">
        <f>INDEX('Policy Characteristics'!L:L,MATCH(PolicyLevers!$C946,'Policy Characteristics'!$C:$C,0))</f>
        <v>carbon-tax.html</v>
      </c>
      <c r="S946" s="214" t="str">
        <f>INDEX('Policy Characteristics'!M:M,MATCH(PolicyLevers!$C946,'Policy Characteristics'!$C:$C,0))</f>
        <v>U.S. EPA, 2015, "The Social Cost of Carbon", https://www.epa.gov/climatechange/social-cost-carbon, Row "2050".  (For source for adjustment to 2018 dollars, see cpi.xlsx in InputData.)</v>
      </c>
      <c r="T946" s="201" t="str">
        <f>INDEX('Policy Characteristics'!N:N,MATCH(PolicyLevers!$C946,'Policy Characteristics'!$C:$C,0))</f>
        <v>U.S. EPA, 2016, "Social Cost of CO2, 2015-2020," https://www.epa.gov/climatechange/social-cost-carbon</v>
      </c>
      <c r="U946" s="191">
        <f>INDEX('Policy Characteristics'!O:O,MATCH(PolicyLevers!$C946,'Policy Characteristics'!$C:$C,0))</f>
        <v>0</v>
      </c>
    </row>
    <row r="947" spans="1:21" s="191" customFormat="1" x14ac:dyDescent="0.25">
      <c r="A947" s="352" t="str">
        <f>INDEX('Policy Characteristics'!A:A,MATCH(PolicyLevers!$C947,'Policy Characteristics'!$C:$C,0))</f>
        <v>Cross-Sector</v>
      </c>
      <c r="B947" s="357" t="str">
        <f>INDEX('Policy Characteristics'!B:B,MATCH(PolicyLevers!$C947,'Policy Characteristics'!$C:$C,0))</f>
        <v>End Existing Subsidies</v>
      </c>
      <c r="C947" s="183" t="s">
        <v>1026</v>
      </c>
      <c r="D947" s="186" t="s">
        <v>1027</v>
      </c>
      <c r="E947" s="186"/>
      <c r="F947" s="186" t="s">
        <v>1028</v>
      </c>
      <c r="G947" s="186"/>
      <c r="H947" s="43">
        <v>706</v>
      </c>
      <c r="I947" s="363" t="s">
        <v>332</v>
      </c>
      <c r="J947" s="183" t="str">
        <f>INDEX('Policy Characteristics'!D:D,MATCH(PolicyLevers!$C947,'Policy Characteristics'!$C:$C,0))</f>
        <v>End Existing Subsidies</v>
      </c>
      <c r="K947" s="183" t="str">
        <f>INDEX('Policy Characteristics'!E:E,MATCH(PolicyLevers!$C947,'Policy Characteristics'!$C:$C,0))</f>
        <v>cross reduce BAU subsidies</v>
      </c>
      <c r="L947" s="183">
        <f>INDEX('Policy Characteristics'!F:F,MATCH(PolicyLevers!$C947,'Policy Characteristics'!$C:$C,0))</f>
        <v>0</v>
      </c>
      <c r="M947" s="183">
        <f>INDEX('Policy Characteristics'!G:G,MATCH(PolicyLevers!$C947,'Policy Characteristics'!$C:$C,0))</f>
        <v>0</v>
      </c>
      <c r="N947" s="183">
        <f>INDEX('Policy Characteristics'!H:H,MATCH(PolicyLevers!$C947,'Policy Characteristics'!$C:$C,0))</f>
        <v>0</v>
      </c>
      <c r="O947" s="186">
        <f>INDEX('Policy Characteristics'!I:I,MATCH(PolicyLevers!$C947,'Policy Characteristics'!$C:$C,0))</f>
        <v>0</v>
      </c>
      <c r="P947" s="188" t="str">
        <f>INDEX('Policy Characteristics'!J:J,MATCH(PolicyLevers!$C947,'Policy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7" s="201">
        <f>INDEX('Policy Characteristics'!K:K,MATCH(PolicyLevers!$C947,'Policy Characteristics'!$C:$C,0))</f>
        <v>0</v>
      </c>
      <c r="R947" s="193">
        <f>INDEX('Policy Characteristics'!L:L,MATCH(PolicyLevers!$C947,'Policy Characteristics'!$C:$C,0))</f>
        <v>0</v>
      </c>
      <c r="S947" s="221">
        <f>INDEX('Policy Characteristics'!M:M,MATCH(PolicyLevers!$C947,'Policy Characteristics'!$C:$C,0))</f>
        <v>0</v>
      </c>
      <c r="T947" s="201">
        <f>INDEX('Policy Characteristics'!N:N,MATCH(PolicyLevers!$C947,'Policy Characteristics'!$C:$C,0))</f>
        <v>0</v>
      </c>
      <c r="U947" s="191">
        <f>INDEX('Policy Characteristics'!O:O,MATCH(PolicyLevers!$C947,'Policy Characteristics'!$C:$C,0))</f>
        <v>0</v>
      </c>
    </row>
    <row r="948" spans="1:21" s="191" customFormat="1" x14ac:dyDescent="0.25">
      <c r="A948" s="352" t="str">
        <f>INDEX('Policy Characteristics'!A:A,MATCH(PolicyLevers!$C948,'Policy Characteristics'!$C:$C,0))</f>
        <v>Cross-Sector</v>
      </c>
      <c r="B948" s="356" t="str">
        <f>INDEX('Policy Characteristics'!B:B,MATCH(PolicyLevers!$C948,'Policy Characteristics'!$C:$C,0))</f>
        <v>End Existing Subsidies</v>
      </c>
      <c r="C948" s="191" t="str">
        <f t="shared" ref="C948:C963" si="46">C$947</f>
        <v>Percent Reduction in BAU Subsidies</v>
      </c>
      <c r="D948" s="193" t="s">
        <v>251</v>
      </c>
      <c r="E948" s="186"/>
      <c r="F948" s="193" t="s">
        <v>579</v>
      </c>
      <c r="G948" s="186"/>
      <c r="H948" s="43">
        <v>69</v>
      </c>
      <c r="I948" s="363" t="s">
        <v>310</v>
      </c>
      <c r="J948" s="191" t="str">
        <f>INDEX('Policy Characteristics'!D:D,MATCH(PolicyLevers!$C948,'Policy Characteristics'!$C:$C,0))</f>
        <v>End Existing Subsidies</v>
      </c>
      <c r="K948" s="191" t="str">
        <f>INDEX('Policy Characteristics'!E:E,MATCH(PolicyLevers!$C948,'Policy Characteristics'!$C:$C,0))</f>
        <v>cross reduce BAU subsidies</v>
      </c>
      <c r="L948" s="187">
        <f>INDEX('Policy Characteristics'!F:F,MATCH(PolicyLevers!$C948,'Policy Characteristics'!$C:$C,0))</f>
        <v>0</v>
      </c>
      <c r="M948" s="187">
        <f>INDEX('Policy Characteristics'!G:G,MATCH(PolicyLevers!$C948,'Policy Characteristics'!$C:$C,0))</f>
        <v>0</v>
      </c>
      <c r="N948" s="187">
        <f>INDEX('Policy Characteristics'!H:H,MATCH(PolicyLevers!$C948,'Policy Characteristics'!$C:$C,0))</f>
        <v>0</v>
      </c>
      <c r="O948" s="186">
        <f>INDEX('Policy Characteristics'!I:I,MATCH(PolicyLevers!$C948,'Policy Characteristics'!$C:$C,0))</f>
        <v>0</v>
      </c>
      <c r="P948" s="188" t="str">
        <f>INDEX('Policy Characteristics'!J:J,MATCH(PolicyLevers!$C948,'Policy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8" s="193">
        <f>INDEX('Policy Characteristics'!K:K,MATCH(PolicyLevers!$C948,'Policy Characteristics'!$C:$C,0))</f>
        <v>0</v>
      </c>
      <c r="R948" s="193">
        <f>INDEX('Policy Characteristics'!L:L,MATCH(PolicyLevers!$C948,'Policy Characteristics'!$C:$C,0))</f>
        <v>0</v>
      </c>
      <c r="S948" s="207">
        <f>INDEX('Policy Characteristics'!M:M,MATCH(PolicyLevers!$C948,'Policy Characteristics'!$C:$C,0))</f>
        <v>0</v>
      </c>
      <c r="T948" s="201">
        <f>INDEX('Policy Characteristics'!N:N,MATCH(PolicyLevers!$C948,'Policy Characteristics'!$C:$C,0))</f>
        <v>0</v>
      </c>
      <c r="U948" s="191">
        <f>INDEX('Policy Characteristics'!O:O,MATCH(PolicyLevers!$C948,'Policy Characteristics'!$C:$C,0))</f>
        <v>0</v>
      </c>
    </row>
    <row r="949" spans="1:21" s="191" customFormat="1" x14ac:dyDescent="0.25">
      <c r="A949" s="352" t="str">
        <f>INDEX('Policy Characteristics'!A:A,MATCH(PolicyLevers!$C949,'Policy Characteristics'!$C:$C,0))</f>
        <v>Cross-Sector</v>
      </c>
      <c r="B949" s="356" t="str">
        <f>INDEX('Policy Characteristics'!B:B,MATCH(PolicyLevers!$C949,'Policy Characteristics'!$C:$C,0))</f>
        <v>End Existing Subsidies</v>
      </c>
      <c r="C949" s="191" t="str">
        <f t="shared" si="46"/>
        <v>Percent Reduction in BAU Subsidies</v>
      </c>
      <c r="D949" s="193" t="s">
        <v>255</v>
      </c>
      <c r="E949" s="186"/>
      <c r="F949" s="193" t="s">
        <v>741</v>
      </c>
      <c r="G949" s="186"/>
      <c r="H949" s="43">
        <v>70</v>
      </c>
      <c r="I949" s="363" t="s">
        <v>310</v>
      </c>
      <c r="J949" s="191" t="str">
        <f>INDEX('Policy Characteristics'!D:D,MATCH(PolicyLevers!$C949,'Policy Characteristics'!$C:$C,0))</f>
        <v>End Existing Subsidies</v>
      </c>
      <c r="K949" s="191" t="str">
        <f>INDEX('Policy Characteristics'!E:E,MATCH(PolicyLevers!$C949,'Policy Characteristics'!$C:$C,0))</f>
        <v>cross reduce BAU subsidies</v>
      </c>
      <c r="L949" s="199">
        <f>INDEX('Policy Characteristics'!F:F,MATCH(PolicyLevers!$C949,'Policy Characteristics'!$C:$C,0))</f>
        <v>0</v>
      </c>
      <c r="M949" s="199">
        <f>INDEX('Policy Characteristics'!G:G,MATCH(PolicyLevers!$C949,'Policy Characteristics'!$C:$C,0))</f>
        <v>0</v>
      </c>
      <c r="N949" s="199">
        <f>INDEX('Policy Characteristics'!H:H,MATCH(PolicyLevers!$C949,'Policy Characteristics'!$C:$C,0))</f>
        <v>0</v>
      </c>
      <c r="O949" s="201">
        <f>INDEX('Policy Characteristics'!I:I,MATCH(PolicyLevers!$C949,'Policy Characteristics'!$C:$C,0))</f>
        <v>0</v>
      </c>
      <c r="P949" s="188" t="str">
        <f>INDEX('Policy Characteristics'!J:J,MATCH(PolicyLevers!$C949,'Policy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9" s="193">
        <f>INDEX('Policy Characteristics'!K:K,MATCH(PolicyLevers!$C949,'Policy Characteristics'!$C:$C,0))</f>
        <v>0</v>
      </c>
      <c r="R949" s="193">
        <f>INDEX('Policy Characteristics'!L:L,MATCH(PolicyLevers!$C949,'Policy Characteristics'!$C:$C,0))</f>
        <v>0</v>
      </c>
      <c r="S949" s="207">
        <f>INDEX('Policy Characteristics'!M:M,MATCH(PolicyLevers!$C949,'Policy Characteristics'!$C:$C,0))</f>
        <v>0</v>
      </c>
      <c r="T949" s="201">
        <f>INDEX('Policy Characteristics'!N:N,MATCH(PolicyLevers!$C949,'Policy Characteristics'!$C:$C,0))</f>
        <v>0</v>
      </c>
      <c r="U949" s="191">
        <f>INDEX('Policy Characteristics'!O:O,MATCH(PolicyLevers!$C949,'Policy Characteristics'!$C:$C,0))</f>
        <v>0</v>
      </c>
    </row>
    <row r="950" spans="1:21" s="191" customFormat="1" x14ac:dyDescent="0.25">
      <c r="A950" s="352" t="str">
        <f>INDEX('Policy Characteristics'!A:A,MATCH(PolicyLevers!$C950,'Policy Characteristics'!$C:$C,0))</f>
        <v>Cross-Sector</v>
      </c>
      <c r="B950" s="356" t="str">
        <f>INDEX('Policy Characteristics'!B:B,MATCH(PolicyLevers!$C950,'Policy Characteristics'!$C:$C,0))</f>
        <v>End Existing Subsidies</v>
      </c>
      <c r="C950" s="191" t="str">
        <f t="shared" si="46"/>
        <v>Percent Reduction in BAU Subsidies</v>
      </c>
      <c r="D950" s="193" t="s">
        <v>1035</v>
      </c>
      <c r="E950" s="186"/>
      <c r="F950" s="193" t="s">
        <v>589</v>
      </c>
      <c r="G950" s="186"/>
      <c r="H950" s="43">
        <v>71</v>
      </c>
      <c r="I950" s="363" t="s">
        <v>310</v>
      </c>
      <c r="J950" s="191" t="str">
        <f>INDEX('Policy Characteristics'!D:D,MATCH(PolicyLevers!$C950,'Policy Characteristics'!$C:$C,0))</f>
        <v>End Existing Subsidies</v>
      </c>
      <c r="K950" s="191" t="str">
        <f>INDEX('Policy Characteristics'!E:E,MATCH(PolicyLevers!$C950,'Policy Characteristics'!$C:$C,0))</f>
        <v>cross reduce BAU subsidies</v>
      </c>
      <c r="L950" s="199">
        <f>INDEX('Policy Characteristics'!F:F,MATCH(PolicyLevers!$C950,'Policy Characteristics'!$C:$C,0))</f>
        <v>0</v>
      </c>
      <c r="M950" s="199">
        <f>INDEX('Policy Characteristics'!G:G,MATCH(PolicyLevers!$C950,'Policy Characteristics'!$C:$C,0))</f>
        <v>0</v>
      </c>
      <c r="N950" s="199">
        <f>INDEX('Policy Characteristics'!H:H,MATCH(PolicyLevers!$C950,'Policy Characteristics'!$C:$C,0))</f>
        <v>0</v>
      </c>
      <c r="O950" s="201">
        <f>INDEX('Policy Characteristics'!I:I,MATCH(PolicyLevers!$C950,'Policy Characteristics'!$C:$C,0))</f>
        <v>0</v>
      </c>
      <c r="P950" s="188" t="str">
        <f>INDEX('Policy Characteristics'!J:J,MATCH(PolicyLevers!$C950,'Policy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0" s="193">
        <f>INDEX('Policy Characteristics'!K:K,MATCH(PolicyLevers!$C950,'Policy Characteristics'!$C:$C,0))</f>
        <v>0</v>
      </c>
      <c r="R950" s="193">
        <f>INDEX('Policy Characteristics'!L:L,MATCH(PolicyLevers!$C950,'Policy Characteristics'!$C:$C,0))</f>
        <v>0</v>
      </c>
      <c r="S950" s="207">
        <f>INDEX('Policy Characteristics'!M:M,MATCH(PolicyLevers!$C950,'Policy Characteristics'!$C:$C,0))</f>
        <v>0</v>
      </c>
      <c r="T950" s="201">
        <f>INDEX('Policy Characteristics'!N:N,MATCH(PolicyLevers!$C950,'Policy Characteristics'!$C:$C,0))</f>
        <v>0</v>
      </c>
      <c r="U950" s="191">
        <f>INDEX('Policy Characteristics'!O:O,MATCH(PolicyLevers!$C950,'Policy Characteristics'!$C:$C,0))</f>
        <v>0</v>
      </c>
    </row>
    <row r="951" spans="1:21" s="191" customFormat="1" x14ac:dyDescent="0.25">
      <c r="A951" s="352" t="str">
        <f>INDEX('Policy Characteristics'!A:A,MATCH(PolicyLevers!$C951,'Policy Characteristics'!$C:$C,0))</f>
        <v>Cross-Sector</v>
      </c>
      <c r="B951" s="356" t="str">
        <f>INDEX('Policy Characteristics'!B:B,MATCH(PolicyLevers!$C951,'Policy Characteristics'!$C:$C,0))</f>
        <v>End Existing Subsidies</v>
      </c>
      <c r="C951" s="191" t="str">
        <f t="shared" si="46"/>
        <v>Percent Reduction in BAU Subsidies</v>
      </c>
      <c r="D951" s="193" t="s">
        <v>1037</v>
      </c>
      <c r="E951" s="186"/>
      <c r="F951" s="193" t="s">
        <v>592</v>
      </c>
      <c r="G951" s="186"/>
      <c r="H951" s="43">
        <v>72</v>
      </c>
      <c r="I951" s="363" t="s">
        <v>332</v>
      </c>
      <c r="J951" s="191" t="str">
        <f>INDEX('Policy Characteristics'!D:D,MATCH(PolicyLevers!$C951,'Policy Characteristics'!$C:$C,0))</f>
        <v>End Existing Subsidies</v>
      </c>
      <c r="K951" s="191" t="str">
        <f>INDEX('Policy Characteristics'!E:E,MATCH(PolicyLevers!$C951,'Policy Characteristics'!$C:$C,0))</f>
        <v>cross reduce BAU subsidies</v>
      </c>
      <c r="L951" s="199">
        <f>INDEX('Policy Characteristics'!F:F,MATCH(PolicyLevers!$C951,'Policy Characteristics'!$C:$C,0))</f>
        <v>0</v>
      </c>
      <c r="M951" s="199">
        <f>INDEX('Policy Characteristics'!G:G,MATCH(PolicyLevers!$C951,'Policy Characteristics'!$C:$C,0))</f>
        <v>0</v>
      </c>
      <c r="N951" s="199">
        <f>INDEX('Policy Characteristics'!H:H,MATCH(PolicyLevers!$C951,'Policy Characteristics'!$C:$C,0))</f>
        <v>0</v>
      </c>
      <c r="O951" s="201">
        <f>INDEX('Policy Characteristics'!I:I,MATCH(PolicyLevers!$C951,'Policy Characteristics'!$C:$C,0))</f>
        <v>0</v>
      </c>
      <c r="P951" s="188" t="str">
        <f>INDEX('Policy Characteristics'!J:J,MATCH(PolicyLevers!$C951,'Policy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1" s="193">
        <f>INDEX('Policy Characteristics'!K:K,MATCH(PolicyLevers!$C951,'Policy Characteristics'!$C:$C,0))</f>
        <v>0</v>
      </c>
      <c r="R951" s="193">
        <f>INDEX('Policy Characteristics'!L:L,MATCH(PolicyLevers!$C951,'Policy Characteristics'!$C:$C,0))</f>
        <v>0</v>
      </c>
      <c r="S951" s="207">
        <f>INDEX('Policy Characteristics'!M:M,MATCH(PolicyLevers!$C951,'Policy Characteristics'!$C:$C,0))</f>
        <v>0</v>
      </c>
      <c r="T951" s="201">
        <f>INDEX('Policy Characteristics'!N:N,MATCH(PolicyLevers!$C951,'Policy Characteristics'!$C:$C,0))</f>
        <v>0</v>
      </c>
      <c r="U951" s="191">
        <f>INDEX('Policy Characteristics'!O:O,MATCH(PolicyLevers!$C951,'Policy Characteristics'!$C:$C,0))</f>
        <v>0</v>
      </c>
    </row>
    <row r="952" spans="1:21" s="191" customFormat="1" x14ac:dyDescent="0.25">
      <c r="A952" s="352" t="str">
        <f>INDEX('Policy Characteristics'!A:A,MATCH(PolicyLevers!$C952,'Policy Characteristics'!$C:$C,0))</f>
        <v>Cross-Sector</v>
      </c>
      <c r="B952" s="356" t="str">
        <f>INDEX('Policy Characteristics'!B:B,MATCH(PolicyLevers!$C952,'Policy Characteristics'!$C:$C,0))</f>
        <v>End Existing Subsidies</v>
      </c>
      <c r="C952" s="191" t="str">
        <f t="shared" si="46"/>
        <v>Percent Reduction in BAU Subsidies</v>
      </c>
      <c r="D952" s="193" t="s">
        <v>1038</v>
      </c>
      <c r="E952" s="186"/>
      <c r="F952" s="193" t="s">
        <v>595</v>
      </c>
      <c r="G952" s="186"/>
      <c r="H952" s="43">
        <v>73</v>
      </c>
      <c r="I952" s="363" t="s">
        <v>332</v>
      </c>
      <c r="J952" s="191" t="str">
        <f>INDEX('Policy Characteristics'!D:D,MATCH(PolicyLevers!$C952,'Policy Characteristics'!$C:$C,0))</f>
        <v>End Existing Subsidies</v>
      </c>
      <c r="K952" s="191" t="str">
        <f>INDEX('Policy Characteristics'!E:E,MATCH(PolicyLevers!$C952,'Policy Characteristics'!$C:$C,0))</f>
        <v>cross reduce BAU subsidies</v>
      </c>
      <c r="L952" s="199">
        <f>INDEX('Policy Characteristics'!F:F,MATCH(PolicyLevers!$C952,'Policy Characteristics'!$C:$C,0))</f>
        <v>0</v>
      </c>
      <c r="M952" s="199">
        <f>INDEX('Policy Characteristics'!G:G,MATCH(PolicyLevers!$C952,'Policy Characteristics'!$C:$C,0))</f>
        <v>0</v>
      </c>
      <c r="N952" s="199">
        <f>INDEX('Policy Characteristics'!H:H,MATCH(PolicyLevers!$C952,'Policy Characteristics'!$C:$C,0))</f>
        <v>0</v>
      </c>
      <c r="O952" s="201">
        <f>INDEX('Policy Characteristics'!I:I,MATCH(PolicyLevers!$C952,'Policy Characteristics'!$C:$C,0))</f>
        <v>0</v>
      </c>
      <c r="P952" s="188" t="str">
        <f>INDEX('Policy Characteristics'!J:J,MATCH(PolicyLevers!$C952,'Policy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2" s="193">
        <f>INDEX('Policy Characteristics'!K:K,MATCH(PolicyLevers!$C952,'Policy Characteristics'!$C:$C,0))</f>
        <v>0</v>
      </c>
      <c r="R952" s="193">
        <f>INDEX('Policy Characteristics'!L:L,MATCH(PolicyLevers!$C952,'Policy Characteristics'!$C:$C,0))</f>
        <v>0</v>
      </c>
      <c r="S952" s="207">
        <f>INDEX('Policy Characteristics'!M:M,MATCH(PolicyLevers!$C952,'Policy Characteristics'!$C:$C,0))</f>
        <v>0</v>
      </c>
      <c r="T952" s="201">
        <f>INDEX('Policy Characteristics'!N:N,MATCH(PolicyLevers!$C952,'Policy Characteristics'!$C:$C,0))</f>
        <v>0</v>
      </c>
      <c r="U952" s="191">
        <f>INDEX('Policy Characteristics'!O:O,MATCH(PolicyLevers!$C952,'Policy Characteristics'!$C:$C,0))</f>
        <v>0</v>
      </c>
    </row>
    <row r="953" spans="1:21" s="191" customFormat="1" x14ac:dyDescent="0.25">
      <c r="A953" s="352" t="str">
        <f>INDEX('Policy Characteristics'!A:A,MATCH(PolicyLevers!$C953,'Policy Characteristics'!$C:$C,0))</f>
        <v>Cross-Sector</v>
      </c>
      <c r="B953" s="356" t="str">
        <f>INDEX('Policy Characteristics'!B:B,MATCH(PolicyLevers!$C953,'Policy Characteristics'!$C:$C,0))</f>
        <v>End Existing Subsidies</v>
      </c>
      <c r="C953" s="191" t="str">
        <f t="shared" si="46"/>
        <v>Percent Reduction in BAU Subsidies</v>
      </c>
      <c r="D953" s="193" t="s">
        <v>1039</v>
      </c>
      <c r="E953" s="186"/>
      <c r="F953" s="193" t="s">
        <v>1040</v>
      </c>
      <c r="G953" s="186"/>
      <c r="H953" s="43">
        <v>74</v>
      </c>
      <c r="I953" s="363" t="s">
        <v>310</v>
      </c>
      <c r="J953" s="191" t="str">
        <f>INDEX('Policy Characteristics'!D:D,MATCH(PolicyLevers!$C953,'Policy Characteristics'!$C:$C,0))</f>
        <v>End Existing Subsidies</v>
      </c>
      <c r="K953" s="191" t="str">
        <f>INDEX('Policy Characteristics'!E:E,MATCH(PolicyLevers!$C953,'Policy Characteristics'!$C:$C,0))</f>
        <v>cross reduce BAU subsidies</v>
      </c>
      <c r="L953" s="199">
        <f>INDEX('Policy Characteristics'!F:F,MATCH(PolicyLevers!$C953,'Policy Characteristics'!$C:$C,0))</f>
        <v>0</v>
      </c>
      <c r="M953" s="199">
        <f>INDEX('Policy Characteristics'!G:G,MATCH(PolicyLevers!$C953,'Policy Characteristics'!$C:$C,0))</f>
        <v>0</v>
      </c>
      <c r="N953" s="199">
        <f>INDEX('Policy Characteristics'!H:H,MATCH(PolicyLevers!$C953,'Policy Characteristics'!$C:$C,0))</f>
        <v>0</v>
      </c>
      <c r="O953" s="201">
        <f>INDEX('Policy Characteristics'!I:I,MATCH(PolicyLevers!$C953,'Policy Characteristics'!$C:$C,0))</f>
        <v>0</v>
      </c>
      <c r="P953" s="188" t="str">
        <f>INDEX('Policy Characteristics'!J:J,MATCH(PolicyLevers!$C953,'Policy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3" s="193">
        <f>INDEX('Policy Characteristics'!K:K,MATCH(PolicyLevers!$C953,'Policy Characteristics'!$C:$C,0))</f>
        <v>0</v>
      </c>
      <c r="R953" s="193">
        <f>INDEX('Policy Characteristics'!L:L,MATCH(PolicyLevers!$C953,'Policy Characteristics'!$C:$C,0))</f>
        <v>0</v>
      </c>
      <c r="S953" s="207">
        <f>INDEX('Policy Characteristics'!M:M,MATCH(PolicyLevers!$C953,'Policy Characteristics'!$C:$C,0))</f>
        <v>0</v>
      </c>
      <c r="T953" s="201">
        <f>INDEX('Policy Characteristics'!N:N,MATCH(PolicyLevers!$C953,'Policy Characteristics'!$C:$C,0))</f>
        <v>0</v>
      </c>
      <c r="U953" s="191">
        <f>INDEX('Policy Characteristics'!O:O,MATCH(PolicyLevers!$C953,'Policy Characteristics'!$C:$C,0))</f>
        <v>0</v>
      </c>
    </row>
    <row r="954" spans="1:21" s="191" customFormat="1" x14ac:dyDescent="0.25">
      <c r="A954" s="352" t="str">
        <f>INDEX('Policy Characteristics'!A:A,MATCH(PolicyLevers!$C954,'Policy Characteristics'!$C:$C,0))</f>
        <v>Cross-Sector</v>
      </c>
      <c r="B954" s="356" t="str">
        <f>INDEX('Policy Characteristics'!B:B,MATCH(PolicyLevers!$C954,'Policy Characteristics'!$C:$C,0))</f>
        <v>End Existing Subsidies</v>
      </c>
      <c r="C954" s="191" t="str">
        <f t="shared" si="46"/>
        <v>Percent Reduction in BAU Subsidies</v>
      </c>
      <c r="D954" s="193" t="s">
        <v>1042</v>
      </c>
      <c r="E954" s="186"/>
      <c r="F954" s="193" t="s">
        <v>601</v>
      </c>
      <c r="G954" s="186"/>
      <c r="H954" s="43">
        <v>707</v>
      </c>
      <c r="I954" s="363" t="s">
        <v>332</v>
      </c>
      <c r="J954" s="191" t="str">
        <f>INDEX('Policy Characteristics'!D:D,MATCH(PolicyLevers!$C954,'Policy Characteristics'!$C:$C,0))</f>
        <v>End Existing Subsidies</v>
      </c>
      <c r="K954" s="191" t="str">
        <f>INDEX('Policy Characteristics'!E:E,MATCH(PolicyLevers!$C954,'Policy Characteristics'!$C:$C,0))</f>
        <v>cross reduce BAU subsidies</v>
      </c>
      <c r="L954" s="183">
        <f>INDEX('Policy Characteristics'!F:F,MATCH(PolicyLevers!$C954,'Policy Characteristics'!$C:$C,0))</f>
        <v>0</v>
      </c>
      <c r="M954" s="183">
        <f>INDEX('Policy Characteristics'!G:G,MATCH(PolicyLevers!$C954,'Policy Characteristics'!$C:$C,0))</f>
        <v>0</v>
      </c>
      <c r="N954" s="183">
        <f>INDEX('Policy Characteristics'!H:H,MATCH(PolicyLevers!$C954,'Policy Characteristics'!$C:$C,0))</f>
        <v>0</v>
      </c>
      <c r="O954" s="186">
        <f>INDEX('Policy Characteristics'!I:I,MATCH(PolicyLevers!$C954,'Policy Characteristics'!$C:$C,0))</f>
        <v>0</v>
      </c>
      <c r="P954" s="188" t="str">
        <f>INDEX('Policy Characteristics'!J:J,MATCH(PolicyLevers!$C954,'Policy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4" s="201">
        <f>INDEX('Policy Characteristics'!K:K,MATCH(PolicyLevers!$C954,'Policy Characteristics'!$C:$C,0))</f>
        <v>0</v>
      </c>
      <c r="R954" s="193">
        <f>INDEX('Policy Characteristics'!L:L,MATCH(PolicyLevers!$C954,'Policy Characteristics'!$C:$C,0))</f>
        <v>0</v>
      </c>
      <c r="S954" s="221">
        <f>INDEX('Policy Characteristics'!M:M,MATCH(PolicyLevers!$C954,'Policy Characteristics'!$C:$C,0))</f>
        <v>0</v>
      </c>
      <c r="T954" s="201">
        <f>INDEX('Policy Characteristics'!N:N,MATCH(PolicyLevers!$C954,'Policy Characteristics'!$C:$C,0))</f>
        <v>0</v>
      </c>
      <c r="U954" s="191">
        <f>INDEX('Policy Characteristics'!O:O,MATCH(PolicyLevers!$C954,'Policy Characteristics'!$C:$C,0))</f>
        <v>0</v>
      </c>
    </row>
    <row r="955" spans="1:21" s="191" customFormat="1" x14ac:dyDescent="0.25">
      <c r="A955" s="352" t="str">
        <f>INDEX('Policy Characteristics'!A:A,MATCH(PolicyLevers!$C955,'Policy Characteristics'!$C:$C,0))</f>
        <v>Cross-Sector</v>
      </c>
      <c r="B955" s="356" t="str">
        <f>INDEX('Policy Characteristics'!B:B,MATCH(PolicyLevers!$C955,'Policy Characteristics'!$C:$C,0))</f>
        <v>End Existing Subsidies</v>
      </c>
      <c r="C955" s="191" t="str">
        <f t="shared" si="46"/>
        <v>Percent Reduction in BAU Subsidies</v>
      </c>
      <c r="D955" s="193" t="s">
        <v>257</v>
      </c>
      <c r="E955" s="186"/>
      <c r="F955" s="193" t="s">
        <v>923</v>
      </c>
      <c r="G955" s="186"/>
      <c r="H955" s="43">
        <v>75</v>
      </c>
      <c r="I955" s="363" t="s">
        <v>310</v>
      </c>
      <c r="J955" s="191" t="str">
        <f>INDEX('Policy Characteristics'!D:D,MATCH(PolicyLevers!$C955,'Policy Characteristics'!$C:$C,0))</f>
        <v>End Existing Subsidies</v>
      </c>
      <c r="K955" s="191" t="str">
        <f>INDEX('Policy Characteristics'!E:E,MATCH(PolicyLevers!$C955,'Policy Characteristics'!$C:$C,0))</f>
        <v>cross reduce BAU subsidies</v>
      </c>
      <c r="L955" s="199">
        <f>INDEX('Policy Characteristics'!F:F,MATCH(PolicyLevers!$C955,'Policy Characteristics'!$C:$C,0))</f>
        <v>0</v>
      </c>
      <c r="M955" s="199">
        <f>INDEX('Policy Characteristics'!G:G,MATCH(PolicyLevers!$C955,'Policy Characteristics'!$C:$C,0))</f>
        <v>0</v>
      </c>
      <c r="N955" s="199">
        <f>INDEX('Policy Characteristics'!H:H,MATCH(PolicyLevers!$C955,'Policy Characteristics'!$C:$C,0))</f>
        <v>0</v>
      </c>
      <c r="O955" s="201">
        <f>INDEX('Policy Characteristics'!I:I,MATCH(PolicyLevers!$C955,'Policy Characteristics'!$C:$C,0))</f>
        <v>0</v>
      </c>
      <c r="P955" s="188" t="str">
        <f>INDEX('Policy Characteristics'!J:J,MATCH(PolicyLevers!$C955,'Policy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5" s="193">
        <f>INDEX('Policy Characteristics'!K:K,MATCH(PolicyLevers!$C955,'Policy Characteristics'!$C:$C,0))</f>
        <v>0</v>
      </c>
      <c r="R955" s="193">
        <f>INDEX('Policy Characteristics'!L:L,MATCH(PolicyLevers!$C955,'Policy Characteristics'!$C:$C,0))</f>
        <v>0</v>
      </c>
      <c r="S955" s="207">
        <f>INDEX('Policy Characteristics'!M:M,MATCH(PolicyLevers!$C955,'Policy Characteristics'!$C:$C,0))</f>
        <v>0</v>
      </c>
      <c r="T955" s="201">
        <f>INDEX('Policy Characteristics'!N:N,MATCH(PolicyLevers!$C955,'Policy Characteristics'!$C:$C,0))</f>
        <v>0</v>
      </c>
      <c r="U955" s="191">
        <f>INDEX('Policy Characteristics'!O:O,MATCH(PolicyLevers!$C955,'Policy Characteristics'!$C:$C,0))</f>
        <v>0</v>
      </c>
    </row>
    <row r="956" spans="1:21" s="191" customFormat="1" x14ac:dyDescent="0.25">
      <c r="A956" s="352" t="str">
        <f>INDEX('Policy Characteristics'!A:A,MATCH(PolicyLevers!$C956,'Policy Characteristics'!$C:$C,0))</f>
        <v>Cross-Sector</v>
      </c>
      <c r="B956" s="356" t="str">
        <f>INDEX('Policy Characteristics'!B:B,MATCH(PolicyLevers!$C956,'Policy Characteristics'!$C:$C,0))</f>
        <v>End Existing Subsidies</v>
      </c>
      <c r="C956" s="191" t="str">
        <f t="shared" si="46"/>
        <v>Percent Reduction in BAU Subsidies</v>
      </c>
      <c r="D956" s="193" t="s">
        <v>256</v>
      </c>
      <c r="E956" s="186"/>
      <c r="F956" s="193" t="s">
        <v>924</v>
      </c>
      <c r="G956" s="186"/>
      <c r="H956" s="43">
        <v>76</v>
      </c>
      <c r="I956" s="363" t="s">
        <v>310</v>
      </c>
      <c r="J956" s="191" t="str">
        <f>INDEX('Policy Characteristics'!D:D,MATCH(PolicyLevers!$C956,'Policy Characteristics'!$C:$C,0))</f>
        <v>End Existing Subsidies</v>
      </c>
      <c r="K956" s="191" t="str">
        <f>INDEX('Policy Characteristics'!E:E,MATCH(PolicyLevers!$C956,'Policy Characteristics'!$C:$C,0))</f>
        <v>cross reduce BAU subsidies</v>
      </c>
      <c r="L956" s="199">
        <f>INDEX('Policy Characteristics'!F:F,MATCH(PolicyLevers!$C956,'Policy Characteristics'!$C:$C,0))</f>
        <v>0</v>
      </c>
      <c r="M956" s="199">
        <f>INDEX('Policy Characteristics'!G:G,MATCH(PolicyLevers!$C956,'Policy Characteristics'!$C:$C,0))</f>
        <v>0</v>
      </c>
      <c r="N956" s="199">
        <f>INDEX('Policy Characteristics'!H:H,MATCH(PolicyLevers!$C956,'Policy Characteristics'!$C:$C,0))</f>
        <v>0</v>
      </c>
      <c r="O956" s="201">
        <f>INDEX('Policy Characteristics'!I:I,MATCH(PolicyLevers!$C956,'Policy Characteristics'!$C:$C,0))</f>
        <v>0</v>
      </c>
      <c r="P956" s="188" t="str">
        <f>INDEX('Policy Characteristics'!J:J,MATCH(PolicyLevers!$C956,'Policy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6" s="193">
        <f>INDEX('Policy Characteristics'!K:K,MATCH(PolicyLevers!$C956,'Policy Characteristics'!$C:$C,0))</f>
        <v>0</v>
      </c>
      <c r="R956" s="193">
        <f>INDEX('Policy Characteristics'!L:L,MATCH(PolicyLevers!$C956,'Policy Characteristics'!$C:$C,0))</f>
        <v>0</v>
      </c>
      <c r="S956" s="207">
        <f>INDEX('Policy Characteristics'!M:M,MATCH(PolicyLevers!$C956,'Policy Characteristics'!$C:$C,0))</f>
        <v>0</v>
      </c>
      <c r="T956" s="201">
        <f>INDEX('Policy Characteristics'!N:N,MATCH(PolicyLevers!$C956,'Policy Characteristics'!$C:$C,0))</f>
        <v>0</v>
      </c>
      <c r="U956" s="191">
        <f>INDEX('Policy Characteristics'!O:O,MATCH(PolicyLevers!$C956,'Policy Characteristics'!$C:$C,0))</f>
        <v>0</v>
      </c>
    </row>
    <row r="957" spans="1:21" s="191" customFormat="1" x14ac:dyDescent="0.25">
      <c r="A957" s="352" t="str">
        <f>INDEX('Policy Characteristics'!A:A,MATCH(PolicyLevers!$C957,'Policy Characteristics'!$C:$C,0))</f>
        <v>Cross-Sector</v>
      </c>
      <c r="B957" s="356" t="str">
        <f>INDEX('Policy Characteristics'!B:B,MATCH(PolicyLevers!$C957,'Policy Characteristics'!$C:$C,0))</f>
        <v>End Existing Subsidies</v>
      </c>
      <c r="C957" s="191" t="str">
        <f t="shared" si="46"/>
        <v>Percent Reduction in BAU Subsidies</v>
      </c>
      <c r="D957" s="193" t="s">
        <v>1045</v>
      </c>
      <c r="E957" s="186"/>
      <c r="F957" s="193" t="s">
        <v>1046</v>
      </c>
      <c r="G957" s="186"/>
      <c r="H957" s="43">
        <v>708</v>
      </c>
      <c r="I957" s="363" t="s">
        <v>332</v>
      </c>
      <c r="J957" s="191" t="str">
        <f>INDEX('Policy Characteristics'!D:D,MATCH(PolicyLevers!$C957,'Policy Characteristics'!$C:$C,0))</f>
        <v>End Existing Subsidies</v>
      </c>
      <c r="K957" s="191" t="str">
        <f>INDEX('Policy Characteristics'!E:E,MATCH(PolicyLevers!$C957,'Policy Characteristics'!$C:$C,0))</f>
        <v>cross reduce BAU subsidies</v>
      </c>
      <c r="L957" s="183">
        <f>INDEX('Policy Characteristics'!F:F,MATCH(PolicyLevers!$C957,'Policy Characteristics'!$C:$C,0))</f>
        <v>0</v>
      </c>
      <c r="M957" s="183">
        <f>INDEX('Policy Characteristics'!G:G,MATCH(PolicyLevers!$C957,'Policy Characteristics'!$C:$C,0))</f>
        <v>0</v>
      </c>
      <c r="N957" s="183">
        <f>INDEX('Policy Characteristics'!H:H,MATCH(PolicyLevers!$C957,'Policy Characteristics'!$C:$C,0))</f>
        <v>0</v>
      </c>
      <c r="O957" s="186">
        <f>INDEX('Policy Characteristics'!I:I,MATCH(PolicyLevers!$C957,'Policy Characteristics'!$C:$C,0))</f>
        <v>0</v>
      </c>
      <c r="P957" s="188" t="str">
        <f>INDEX('Policy Characteristics'!J:J,MATCH(PolicyLevers!$C957,'Policy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7" s="201">
        <f>INDEX('Policy Characteristics'!K:K,MATCH(PolicyLevers!$C957,'Policy Characteristics'!$C:$C,0))</f>
        <v>0</v>
      </c>
      <c r="R957" s="193">
        <f>INDEX('Policy Characteristics'!L:L,MATCH(PolicyLevers!$C957,'Policy Characteristics'!$C:$C,0))</f>
        <v>0</v>
      </c>
      <c r="S957" s="221">
        <f>INDEX('Policy Characteristics'!M:M,MATCH(PolicyLevers!$C957,'Policy Characteristics'!$C:$C,0))</f>
        <v>0</v>
      </c>
      <c r="T957" s="201">
        <f>INDEX('Policy Characteristics'!N:N,MATCH(PolicyLevers!$C957,'Policy Characteristics'!$C:$C,0))</f>
        <v>0</v>
      </c>
      <c r="U957" s="191">
        <f>INDEX('Policy Characteristics'!O:O,MATCH(PolicyLevers!$C957,'Policy Characteristics'!$C:$C,0))</f>
        <v>0</v>
      </c>
    </row>
    <row r="958" spans="1:21" s="191" customFormat="1" x14ac:dyDescent="0.25">
      <c r="A958" s="352" t="str">
        <f>INDEX('Policy Characteristics'!A:A,MATCH(PolicyLevers!$C958,'Policy Characteristics'!$C:$C,0))</f>
        <v>Cross-Sector</v>
      </c>
      <c r="B958" s="356" t="str">
        <f>INDEX('Policy Characteristics'!B:B,MATCH(PolicyLevers!$C958,'Policy Characteristics'!$C:$C,0))</f>
        <v>End Existing Subsidies</v>
      </c>
      <c r="C958" s="191" t="str">
        <f t="shared" si="46"/>
        <v>Percent Reduction in BAU Subsidies</v>
      </c>
      <c r="D958" s="193" t="s">
        <v>1047</v>
      </c>
      <c r="E958" s="186"/>
      <c r="F958" s="193" t="s">
        <v>1048</v>
      </c>
      <c r="G958" s="186"/>
      <c r="H958" s="43">
        <v>709</v>
      </c>
      <c r="I958" s="363" t="s">
        <v>332</v>
      </c>
      <c r="J958" s="191" t="str">
        <f>INDEX('Policy Characteristics'!D:D,MATCH(PolicyLevers!$C958,'Policy Characteristics'!$C:$C,0))</f>
        <v>End Existing Subsidies</v>
      </c>
      <c r="K958" s="191" t="str">
        <f>INDEX('Policy Characteristics'!E:E,MATCH(PolicyLevers!$C958,'Policy Characteristics'!$C:$C,0))</f>
        <v>cross reduce BAU subsidies</v>
      </c>
      <c r="L958" s="183">
        <f>INDEX('Policy Characteristics'!F:F,MATCH(PolicyLevers!$C958,'Policy Characteristics'!$C:$C,0))</f>
        <v>0</v>
      </c>
      <c r="M958" s="183">
        <f>INDEX('Policy Characteristics'!G:G,MATCH(PolicyLevers!$C958,'Policy Characteristics'!$C:$C,0))</f>
        <v>0</v>
      </c>
      <c r="N958" s="183">
        <f>INDEX('Policy Characteristics'!H:H,MATCH(PolicyLevers!$C958,'Policy Characteristics'!$C:$C,0))</f>
        <v>0</v>
      </c>
      <c r="O958" s="186">
        <f>INDEX('Policy Characteristics'!I:I,MATCH(PolicyLevers!$C958,'Policy Characteristics'!$C:$C,0))</f>
        <v>0</v>
      </c>
      <c r="P958" s="188" t="str">
        <f>INDEX('Policy Characteristics'!J:J,MATCH(PolicyLevers!$C958,'Policy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8" s="201">
        <f>INDEX('Policy Characteristics'!K:K,MATCH(PolicyLevers!$C958,'Policy Characteristics'!$C:$C,0))</f>
        <v>0</v>
      </c>
      <c r="R958" s="193">
        <f>INDEX('Policy Characteristics'!L:L,MATCH(PolicyLevers!$C958,'Policy Characteristics'!$C:$C,0))</f>
        <v>0</v>
      </c>
      <c r="S958" s="221">
        <f>INDEX('Policy Characteristics'!M:M,MATCH(PolicyLevers!$C958,'Policy Characteristics'!$C:$C,0))</f>
        <v>0</v>
      </c>
      <c r="T958" s="201">
        <f>INDEX('Policy Characteristics'!N:N,MATCH(PolicyLevers!$C958,'Policy Characteristics'!$C:$C,0))</f>
        <v>0</v>
      </c>
      <c r="U958" s="191">
        <f>INDEX('Policy Characteristics'!O:O,MATCH(PolicyLevers!$C958,'Policy Characteristics'!$C:$C,0))</f>
        <v>0</v>
      </c>
    </row>
    <row r="959" spans="1:21" s="191" customFormat="1" x14ac:dyDescent="0.25">
      <c r="A959" s="352" t="str">
        <f>INDEX('Policy Characteristics'!A:A,MATCH(PolicyLevers!$C959,'Policy Characteristics'!$C:$C,0))</f>
        <v>Cross-Sector</v>
      </c>
      <c r="B959" s="356" t="str">
        <f>INDEX('Policy Characteristics'!B:B,MATCH(PolicyLevers!$C959,'Policy Characteristics'!$C:$C,0))</f>
        <v>End Existing Subsidies</v>
      </c>
      <c r="C959" s="191" t="str">
        <f t="shared" si="46"/>
        <v>Percent Reduction in BAU Subsidies</v>
      </c>
      <c r="D959" s="193" t="s">
        <v>253</v>
      </c>
      <c r="E959" s="186"/>
      <c r="F959" s="193" t="s">
        <v>925</v>
      </c>
      <c r="G959" s="186"/>
      <c r="H959" s="43">
        <v>710</v>
      </c>
      <c r="I959" s="363" t="s">
        <v>332</v>
      </c>
      <c r="J959" s="191" t="str">
        <f>INDEX('Policy Characteristics'!D:D,MATCH(PolicyLevers!$C959,'Policy Characteristics'!$C:$C,0))</f>
        <v>End Existing Subsidies</v>
      </c>
      <c r="K959" s="191" t="str">
        <f>INDEX('Policy Characteristics'!E:E,MATCH(PolicyLevers!$C959,'Policy Characteristics'!$C:$C,0))</f>
        <v>cross reduce BAU subsidies</v>
      </c>
      <c r="L959" s="199">
        <f>INDEX('Policy Characteristics'!F:F,MATCH(PolicyLevers!$C959,'Policy Characteristics'!$C:$C,0))</f>
        <v>0</v>
      </c>
      <c r="M959" s="199">
        <f>INDEX('Policy Characteristics'!G:G,MATCH(PolicyLevers!$C959,'Policy Characteristics'!$C:$C,0))</f>
        <v>0</v>
      </c>
      <c r="N959" s="199">
        <f>INDEX('Policy Characteristics'!H:H,MATCH(PolicyLevers!$C959,'Policy Characteristics'!$C:$C,0))</f>
        <v>0</v>
      </c>
      <c r="O959" s="201">
        <f>INDEX('Policy Characteristics'!I:I,MATCH(PolicyLevers!$C959,'Policy Characteristics'!$C:$C,0))</f>
        <v>0</v>
      </c>
      <c r="P959" s="188" t="str">
        <f>INDEX('Policy Characteristics'!J:J,MATCH(PolicyLevers!$C959,'Policy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9" s="193">
        <f>INDEX('Policy Characteristics'!K:K,MATCH(PolicyLevers!$C959,'Policy Characteristics'!$C:$C,0))</f>
        <v>0</v>
      </c>
      <c r="R959" s="193">
        <f>INDEX('Policy Characteristics'!L:L,MATCH(PolicyLevers!$C959,'Policy Characteristics'!$C:$C,0))</f>
        <v>0</v>
      </c>
      <c r="S959" s="207">
        <f>INDEX('Policy Characteristics'!M:M,MATCH(PolicyLevers!$C959,'Policy Characteristics'!$C:$C,0))</f>
        <v>0</v>
      </c>
      <c r="T959" s="201">
        <f>INDEX('Policy Characteristics'!N:N,MATCH(PolicyLevers!$C959,'Policy Characteristics'!$C:$C,0))</f>
        <v>0</v>
      </c>
      <c r="U959" s="191">
        <f>INDEX('Policy Characteristics'!O:O,MATCH(PolicyLevers!$C959,'Policy Characteristics'!$C:$C,0))</f>
        <v>0</v>
      </c>
    </row>
    <row r="960" spans="1:21" s="191" customFormat="1" x14ac:dyDescent="0.25">
      <c r="A960" s="352" t="str">
        <f>INDEX('Policy Characteristics'!A:A,MATCH(PolicyLevers!$C960,'Policy Characteristics'!$C:$C,0))</f>
        <v>Cross-Sector</v>
      </c>
      <c r="B960" s="356" t="str">
        <f>INDEX('Policy Characteristics'!B:B,MATCH(PolicyLevers!$C960,'Policy Characteristics'!$C:$C,0))</f>
        <v>End Existing Subsidies</v>
      </c>
      <c r="C960" s="191" t="str">
        <f t="shared" si="46"/>
        <v>Percent Reduction in BAU Subsidies</v>
      </c>
      <c r="D960" s="193" t="s">
        <v>1050</v>
      </c>
      <c r="E960" s="186"/>
      <c r="F960" s="193" t="s">
        <v>1051</v>
      </c>
      <c r="G960" s="186"/>
      <c r="H960" s="43">
        <v>711</v>
      </c>
      <c r="I960" s="363" t="s">
        <v>332</v>
      </c>
      <c r="J960" s="191" t="str">
        <f>INDEX('Policy Characteristics'!D:D,MATCH(PolicyLevers!$C960,'Policy Characteristics'!$C:$C,0))</f>
        <v>End Existing Subsidies</v>
      </c>
      <c r="K960" s="191" t="str">
        <f>INDEX('Policy Characteristics'!E:E,MATCH(PolicyLevers!$C960,'Policy Characteristics'!$C:$C,0))</f>
        <v>cross reduce BAU subsidies</v>
      </c>
      <c r="L960" s="183">
        <f>INDEX('Policy Characteristics'!F:F,MATCH(PolicyLevers!$C960,'Policy Characteristics'!$C:$C,0))</f>
        <v>0</v>
      </c>
      <c r="M960" s="183">
        <f>INDEX('Policy Characteristics'!G:G,MATCH(PolicyLevers!$C960,'Policy Characteristics'!$C:$C,0))</f>
        <v>0</v>
      </c>
      <c r="N960" s="183">
        <f>INDEX('Policy Characteristics'!H:H,MATCH(PolicyLevers!$C960,'Policy Characteristics'!$C:$C,0))</f>
        <v>0</v>
      </c>
      <c r="O960" s="186">
        <f>INDEX('Policy Characteristics'!I:I,MATCH(PolicyLevers!$C960,'Policy Characteristics'!$C:$C,0))</f>
        <v>0</v>
      </c>
      <c r="P960" s="188" t="str">
        <f>INDEX('Policy Characteristics'!J:J,MATCH(PolicyLevers!$C960,'Policy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0" s="201">
        <f>INDEX('Policy Characteristics'!K:K,MATCH(PolicyLevers!$C960,'Policy Characteristics'!$C:$C,0))</f>
        <v>0</v>
      </c>
      <c r="R960" s="193">
        <f>INDEX('Policy Characteristics'!L:L,MATCH(PolicyLevers!$C960,'Policy Characteristics'!$C:$C,0))</f>
        <v>0</v>
      </c>
      <c r="S960" s="221">
        <f>INDEX('Policy Characteristics'!M:M,MATCH(PolicyLevers!$C960,'Policy Characteristics'!$C:$C,0))</f>
        <v>0</v>
      </c>
      <c r="T960" s="201">
        <f>INDEX('Policy Characteristics'!N:N,MATCH(PolicyLevers!$C960,'Policy Characteristics'!$C:$C,0))</f>
        <v>0</v>
      </c>
      <c r="U960" s="191">
        <f>INDEX('Policy Characteristics'!O:O,MATCH(PolicyLevers!$C960,'Policy Characteristics'!$C:$C,0))</f>
        <v>0</v>
      </c>
    </row>
    <row r="961" spans="1:21" s="191" customFormat="1" x14ac:dyDescent="0.25">
      <c r="A961" s="352" t="str">
        <f>INDEX('Policy Characteristics'!A:A,MATCH(PolicyLevers!$C961,'Policy Characteristics'!$C:$C,0))</f>
        <v>Cross-Sector</v>
      </c>
      <c r="B961" s="356" t="str">
        <f>INDEX('Policy Characteristics'!B:B,MATCH(PolicyLevers!$C961,'Policy Characteristics'!$C:$C,0))</f>
        <v>End Existing Subsidies</v>
      </c>
      <c r="C961" s="191" t="str">
        <f t="shared" si="46"/>
        <v>Percent Reduction in BAU Subsidies</v>
      </c>
      <c r="D961" s="193" t="s">
        <v>1052</v>
      </c>
      <c r="E961" s="186"/>
      <c r="F961" s="193" t="s">
        <v>603</v>
      </c>
      <c r="G961" s="186"/>
      <c r="H961" s="43">
        <v>712</v>
      </c>
      <c r="I961" s="363" t="s">
        <v>332</v>
      </c>
      <c r="J961" s="191" t="str">
        <f>INDEX('Policy Characteristics'!D:D,MATCH(PolicyLevers!$C961,'Policy Characteristics'!$C:$C,0))</f>
        <v>End Existing Subsidies</v>
      </c>
      <c r="K961" s="191" t="str">
        <f>INDEX('Policy Characteristics'!E:E,MATCH(PolicyLevers!$C961,'Policy Characteristics'!$C:$C,0))</f>
        <v>cross reduce BAU subsidies</v>
      </c>
      <c r="L961" s="183">
        <f>INDEX('Policy Characteristics'!F:F,MATCH(PolicyLevers!$C961,'Policy Characteristics'!$C:$C,0))</f>
        <v>0</v>
      </c>
      <c r="M961" s="183">
        <f>INDEX('Policy Characteristics'!G:G,MATCH(PolicyLevers!$C961,'Policy Characteristics'!$C:$C,0))</f>
        <v>0</v>
      </c>
      <c r="N961" s="183">
        <f>INDEX('Policy Characteristics'!H:H,MATCH(PolicyLevers!$C961,'Policy Characteristics'!$C:$C,0))</f>
        <v>0</v>
      </c>
      <c r="O961" s="186">
        <f>INDEX('Policy Characteristics'!I:I,MATCH(PolicyLevers!$C961,'Policy Characteristics'!$C:$C,0))</f>
        <v>0</v>
      </c>
      <c r="P961" s="188" t="str">
        <f>INDEX('Policy Characteristics'!J:J,MATCH(PolicyLevers!$C961,'Policy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1" s="201">
        <f>INDEX('Policy Characteristics'!K:K,MATCH(PolicyLevers!$C961,'Policy Characteristics'!$C:$C,0))</f>
        <v>0</v>
      </c>
      <c r="R961" s="193">
        <f>INDEX('Policy Characteristics'!L:L,MATCH(PolicyLevers!$C961,'Policy Characteristics'!$C:$C,0))</f>
        <v>0</v>
      </c>
      <c r="S961" s="221">
        <f>INDEX('Policy Characteristics'!M:M,MATCH(PolicyLevers!$C961,'Policy Characteristics'!$C:$C,0))</f>
        <v>0</v>
      </c>
      <c r="T961" s="201">
        <f>INDEX('Policy Characteristics'!N:N,MATCH(PolicyLevers!$C961,'Policy Characteristics'!$C:$C,0))</f>
        <v>0</v>
      </c>
      <c r="U961" s="191">
        <f>INDEX('Policy Characteristics'!O:O,MATCH(PolicyLevers!$C961,'Policy Characteristics'!$C:$C,0))</f>
        <v>0</v>
      </c>
    </row>
    <row r="962" spans="1:21" s="191" customFormat="1" x14ac:dyDescent="0.25">
      <c r="A962" s="352" t="str">
        <f>INDEX('Policy Characteristics'!A:A,MATCH(PolicyLevers!$C962,'Policy Characteristics'!$C:$C,0))</f>
        <v>Cross-Sector</v>
      </c>
      <c r="B962" s="356" t="str">
        <f>INDEX('Policy Characteristics'!B:B,MATCH(PolicyLevers!$C962,'Policy Characteristics'!$C:$C,0))</f>
        <v>End Existing Subsidies</v>
      </c>
      <c r="C962" s="191" t="str">
        <f t="shared" si="46"/>
        <v>Percent Reduction in BAU Subsidies</v>
      </c>
      <c r="D962" s="193" t="s">
        <v>926</v>
      </c>
      <c r="E962" s="186"/>
      <c r="F962" s="193" t="s">
        <v>609</v>
      </c>
      <c r="G962" s="186"/>
      <c r="H962" s="43">
        <v>713</v>
      </c>
      <c r="I962" s="363" t="s">
        <v>332</v>
      </c>
      <c r="J962" s="191" t="str">
        <f>INDEX('Policy Characteristics'!D:D,MATCH(PolicyLevers!$C962,'Policy Characteristics'!$C:$C,0))</f>
        <v>End Existing Subsidies</v>
      </c>
      <c r="K962" s="191" t="str">
        <f>INDEX('Policy Characteristics'!E:E,MATCH(PolicyLevers!$C962,'Policy Characteristics'!$C:$C,0))</f>
        <v>cross reduce BAU subsidies</v>
      </c>
      <c r="L962" s="192">
        <f>INDEX('Policy Characteristics'!F:F,MATCH(PolicyLevers!$C962,'Policy Characteristics'!$C:$C,0))</f>
        <v>0</v>
      </c>
      <c r="M962" s="192">
        <f>INDEX('Policy Characteristics'!G:G,MATCH(PolicyLevers!$C962,'Policy Characteristics'!$C:$C,0))</f>
        <v>0</v>
      </c>
      <c r="N962" s="253">
        <f>INDEX('Policy Characteristics'!H:H,MATCH(PolicyLevers!$C962,'Policy Characteristics'!$C:$C,0))</f>
        <v>0</v>
      </c>
      <c r="O962" s="201">
        <f>INDEX('Policy Characteristics'!I:I,MATCH(PolicyLevers!$C962,'Policy Characteristics'!$C:$C,0))</f>
        <v>0</v>
      </c>
      <c r="P962" s="188" t="str">
        <f>INDEX('Policy Characteristics'!J:J,MATCH(PolicyLevers!$C962,'Policy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2" s="201">
        <f>INDEX('Policy Characteristics'!K:K,MATCH(PolicyLevers!$C962,'Policy Characteristics'!$C:$C,0))</f>
        <v>0</v>
      </c>
      <c r="R962" s="193">
        <f>INDEX('Policy Characteristics'!L:L,MATCH(PolicyLevers!$C962,'Policy Characteristics'!$C:$C,0))</f>
        <v>0</v>
      </c>
      <c r="S962" s="221">
        <f>INDEX('Policy Characteristics'!M:M,MATCH(PolicyLevers!$C962,'Policy Characteristics'!$C:$C,0))</f>
        <v>0</v>
      </c>
      <c r="T962" s="201">
        <f>INDEX('Policy Characteristics'!N:N,MATCH(PolicyLevers!$C962,'Policy Characteristics'!$C:$C,0))</f>
        <v>0</v>
      </c>
      <c r="U962" s="191">
        <f>INDEX('Policy Characteristics'!O:O,MATCH(PolicyLevers!$C962,'Policy Characteristics'!$C:$C,0))</f>
        <v>0</v>
      </c>
    </row>
    <row r="963" spans="1:21" s="191" customFormat="1" x14ac:dyDescent="0.25">
      <c r="A963" s="352" t="str">
        <f>INDEX('Policy Characteristics'!A:A,MATCH(PolicyLevers!$C963,'Policy Characteristics'!$C:$C,0))</f>
        <v>Cross-Sector</v>
      </c>
      <c r="B963" s="356" t="str">
        <f>INDEX('Policy Characteristics'!B:B,MATCH(PolicyLevers!$C963,'Policy Characteristics'!$C:$C,0))</f>
        <v>End Existing Subsidies</v>
      </c>
      <c r="C963" s="191" t="str">
        <f t="shared" si="46"/>
        <v>Percent Reduction in BAU Subsidies</v>
      </c>
      <c r="D963" s="193" t="s">
        <v>250</v>
      </c>
      <c r="E963" s="186"/>
      <c r="F963" s="193" t="s">
        <v>614</v>
      </c>
      <c r="G963" s="186"/>
      <c r="H963" s="43">
        <v>714</v>
      </c>
      <c r="I963" s="363" t="s">
        <v>332</v>
      </c>
      <c r="J963" s="191" t="str">
        <f>INDEX('Policy Characteristics'!D:D,MATCH(PolicyLevers!$C963,'Policy Characteristics'!$C:$C,0))</f>
        <v>End Existing Subsidies</v>
      </c>
      <c r="K963" s="191" t="str">
        <f>INDEX('Policy Characteristics'!E:E,MATCH(PolicyLevers!$C963,'Policy Characteristics'!$C:$C,0))</f>
        <v>cross reduce BAU subsidies</v>
      </c>
      <c r="L963" s="192">
        <f>INDEX('Policy Characteristics'!F:F,MATCH(PolicyLevers!$C963,'Policy Characteristics'!$C:$C,0))</f>
        <v>0</v>
      </c>
      <c r="M963" s="192">
        <f>INDEX('Policy Characteristics'!G:G,MATCH(PolicyLevers!$C963,'Policy Characteristics'!$C:$C,0))</f>
        <v>0</v>
      </c>
      <c r="N963" s="253">
        <f>INDEX('Policy Characteristics'!H:H,MATCH(PolicyLevers!$C963,'Policy Characteristics'!$C:$C,0))</f>
        <v>0</v>
      </c>
      <c r="O963" s="201">
        <f>INDEX('Policy Characteristics'!I:I,MATCH(PolicyLevers!$C963,'Policy Characteristics'!$C:$C,0))</f>
        <v>0</v>
      </c>
      <c r="P963" s="188" t="str">
        <f>INDEX('Policy Characteristics'!J:J,MATCH(PolicyLevers!$C963,'Policy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3" s="201">
        <f>INDEX('Policy Characteristics'!K:K,MATCH(PolicyLevers!$C963,'Policy Characteristics'!$C:$C,0))</f>
        <v>0</v>
      </c>
      <c r="R963" s="193">
        <f>INDEX('Policy Characteristics'!L:L,MATCH(PolicyLevers!$C963,'Policy Characteristics'!$C:$C,0))</f>
        <v>0</v>
      </c>
      <c r="S963" s="221">
        <f>INDEX('Policy Characteristics'!M:M,MATCH(PolicyLevers!$C963,'Policy Characteristics'!$C:$C,0))</f>
        <v>0</v>
      </c>
      <c r="T963" s="201">
        <f>INDEX('Policy Characteristics'!N:N,MATCH(PolicyLevers!$C963,'Policy Characteristics'!$C:$C,0))</f>
        <v>0</v>
      </c>
      <c r="U963" s="191">
        <f>INDEX('Policy Characteristics'!O:O,MATCH(PolicyLevers!$C963,'Policy Characteristics'!$C:$C,0))</f>
        <v>0</v>
      </c>
    </row>
    <row r="964" spans="1:21" s="191" customFormat="1" x14ac:dyDescent="0.25">
      <c r="A964" s="352" t="str">
        <f>INDEX('Policy Characteristics'!A:A,MATCH(PolicyLevers!$C964,'Policy Characteristics'!$C:$C,0))</f>
        <v>Cross-Sector</v>
      </c>
      <c r="B964" s="356" t="str">
        <f>INDEX('Policy Characteristics'!B:B,MATCH(PolicyLevers!$C964,'Policy Characteristics'!$C:$C,0))</f>
        <v>End Existing Subsidies</v>
      </c>
      <c r="C964" s="191" t="str">
        <f t="shared" ref="C964" si="47">C$947</f>
        <v>Percent Reduction in BAU Subsidies</v>
      </c>
      <c r="D964" s="193" t="s">
        <v>927</v>
      </c>
      <c r="E964" s="186"/>
      <c r="F964" s="193" t="s">
        <v>928</v>
      </c>
      <c r="G964" s="186"/>
      <c r="H964" s="43">
        <v>715</v>
      </c>
      <c r="I964" s="363" t="s">
        <v>332</v>
      </c>
      <c r="J964" s="191" t="str">
        <f>INDEX('Policy Characteristics'!D:D,MATCH(PolicyLevers!$C964,'Policy Characteristics'!$C:$C,0))</f>
        <v>End Existing Subsidies</v>
      </c>
      <c r="K964" s="191" t="str">
        <f>INDEX('Policy Characteristics'!E:E,MATCH(PolicyLevers!$C964,'Policy Characteristics'!$C:$C,0))</f>
        <v>cross reduce BAU subsidies</v>
      </c>
      <c r="L964" s="192">
        <f>INDEX('Policy Characteristics'!F:F,MATCH(PolicyLevers!$C964,'Policy Characteristics'!$C:$C,0))</f>
        <v>0</v>
      </c>
      <c r="M964" s="192">
        <f>INDEX('Policy Characteristics'!G:G,MATCH(PolicyLevers!$C964,'Policy Characteristics'!$C:$C,0))</f>
        <v>0</v>
      </c>
      <c r="N964" s="253">
        <f>INDEX('Policy Characteristics'!H:H,MATCH(PolicyLevers!$C964,'Policy Characteristics'!$C:$C,0))</f>
        <v>0</v>
      </c>
      <c r="O964" s="201">
        <f>INDEX('Policy Characteristics'!I:I,MATCH(PolicyLevers!$C964,'Policy Characteristics'!$C:$C,0))</f>
        <v>0</v>
      </c>
      <c r="P964" s="188" t="str">
        <f>INDEX('Policy Characteristics'!J:J,MATCH(PolicyLevers!$C964,'Policy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4" s="201">
        <f>INDEX('Policy Characteristics'!K:K,MATCH(PolicyLevers!$C964,'Policy Characteristics'!$C:$C,0))</f>
        <v>0</v>
      </c>
      <c r="R964" s="193">
        <f>INDEX('Policy Characteristics'!L:L,MATCH(PolicyLevers!$C964,'Policy Characteristics'!$C:$C,0))</f>
        <v>0</v>
      </c>
      <c r="S964" s="221">
        <f>INDEX('Policy Characteristics'!M:M,MATCH(PolicyLevers!$C964,'Policy Characteristics'!$C:$C,0))</f>
        <v>0</v>
      </c>
      <c r="T964" s="201">
        <f>INDEX('Policy Characteristics'!N:N,MATCH(PolicyLevers!$C964,'Policy Characteristics'!$C:$C,0))</f>
        <v>0</v>
      </c>
      <c r="U964" s="191">
        <f>INDEX('Policy Characteristics'!O:O,MATCH(PolicyLevers!$C964,'Policy Characteristics'!$C:$C,0))</f>
        <v>0</v>
      </c>
    </row>
    <row r="965" spans="1:21" s="191" customFormat="1" x14ac:dyDescent="0.25">
      <c r="A965" s="352" t="str">
        <f>INDEX('Policy Characteristics'!A:A,MATCH(PolicyLevers!$C965,'Policy Characteristics'!$C:$C,0))</f>
        <v>Cross-Sector</v>
      </c>
      <c r="B965" s="356" t="str">
        <f>INDEX('Policy Characteristics'!B:B,MATCH(PolicyLevers!$C965,'Policy Characteristics'!$C:$C,0))</f>
        <v>End Existing Subsidies</v>
      </c>
      <c r="C965" s="191" t="str">
        <f t="shared" ref="C965:C967" si="48">C$947</f>
        <v>Percent Reduction in BAU Subsidies</v>
      </c>
      <c r="D965" s="193" t="s">
        <v>254</v>
      </c>
      <c r="E965" s="186"/>
      <c r="F965" s="193" t="s">
        <v>929</v>
      </c>
      <c r="G965" s="186"/>
      <c r="H965" s="43">
        <v>716</v>
      </c>
      <c r="I965" s="363" t="s">
        <v>332</v>
      </c>
      <c r="J965" s="191" t="str">
        <f>INDEX('Policy Characteristics'!D:D,MATCH(PolicyLevers!$C965,'Policy Characteristics'!$C:$C,0))</f>
        <v>End Existing Subsidies</v>
      </c>
      <c r="K965" s="191" t="str">
        <f>INDEX('Policy Characteristics'!E:E,MATCH(PolicyLevers!$C965,'Policy Characteristics'!$C:$C,0))</f>
        <v>cross reduce BAU subsidies</v>
      </c>
      <c r="L965" s="192">
        <f>INDEX('Policy Characteristics'!F:F,MATCH(PolicyLevers!$C965,'Policy Characteristics'!$C:$C,0))</f>
        <v>0</v>
      </c>
      <c r="M965" s="192">
        <f>INDEX('Policy Characteristics'!G:G,MATCH(PolicyLevers!$C965,'Policy Characteristics'!$C:$C,0))</f>
        <v>0</v>
      </c>
      <c r="N965" s="253">
        <f>INDEX('Policy Characteristics'!H:H,MATCH(PolicyLevers!$C965,'Policy Characteristics'!$C:$C,0))</f>
        <v>0</v>
      </c>
      <c r="O965" s="201">
        <f>INDEX('Policy Characteristics'!I:I,MATCH(PolicyLevers!$C965,'Policy Characteristics'!$C:$C,0))</f>
        <v>0</v>
      </c>
      <c r="P965" s="188" t="str">
        <f>INDEX('Policy Characteristics'!J:J,MATCH(PolicyLevers!$C965,'Policy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5" s="201">
        <f>INDEX('Policy Characteristics'!K:K,MATCH(PolicyLevers!$C965,'Policy Characteristics'!$C:$C,0))</f>
        <v>0</v>
      </c>
      <c r="R965" s="193">
        <f>INDEX('Policy Characteristics'!L:L,MATCH(PolicyLevers!$C965,'Policy Characteristics'!$C:$C,0))</f>
        <v>0</v>
      </c>
      <c r="S965" s="221">
        <f>INDEX('Policy Characteristics'!M:M,MATCH(PolicyLevers!$C965,'Policy Characteristics'!$C:$C,0))</f>
        <v>0</v>
      </c>
      <c r="T965" s="201">
        <f>INDEX('Policy Characteristics'!N:N,MATCH(PolicyLevers!$C965,'Policy Characteristics'!$C:$C,0))</f>
        <v>0</v>
      </c>
      <c r="U965" s="191">
        <f>INDEX('Policy Characteristics'!O:O,MATCH(PolicyLevers!$C965,'Policy Characteristics'!$C:$C,0))</f>
        <v>0</v>
      </c>
    </row>
    <row r="966" spans="1:21" s="191" customFormat="1" x14ac:dyDescent="0.25">
      <c r="A966" s="352" t="str">
        <f>INDEX('Policy Characteristics'!A:A,MATCH(PolicyLevers!$C966,'Policy Characteristics'!$C:$C,0))</f>
        <v>Cross-Sector</v>
      </c>
      <c r="B966" s="356" t="str">
        <f>INDEX('Policy Characteristics'!B:B,MATCH(PolicyLevers!$C966,'Policy Characteristics'!$C:$C,0))</f>
        <v>End Existing Subsidies</v>
      </c>
      <c r="C966" s="191" t="str">
        <f t="shared" si="48"/>
        <v>Percent Reduction in BAU Subsidies</v>
      </c>
      <c r="D966" s="193" t="s">
        <v>1053</v>
      </c>
      <c r="E966" s="186"/>
      <c r="F966" s="193" t="s">
        <v>618</v>
      </c>
      <c r="G966" s="186"/>
      <c r="H966" s="43">
        <v>717</v>
      </c>
      <c r="I966" s="363" t="s">
        <v>332</v>
      </c>
      <c r="J966" s="191" t="str">
        <f>INDEX('Policy Characteristics'!D:D,MATCH(PolicyLevers!$C966,'Policy Characteristics'!$C:$C,0))</f>
        <v>End Existing Subsidies</v>
      </c>
      <c r="K966" s="191" t="str">
        <f>INDEX('Policy Characteristics'!E:E,MATCH(PolicyLevers!$C966,'Policy Characteristics'!$C:$C,0))</f>
        <v>cross reduce BAU subsidies</v>
      </c>
      <c r="L966" s="192">
        <f>INDEX('Policy Characteristics'!F:F,MATCH(PolicyLevers!$C966,'Policy Characteristics'!$C:$C,0))</f>
        <v>0</v>
      </c>
      <c r="M966" s="192">
        <f>INDEX('Policy Characteristics'!G:G,MATCH(PolicyLevers!$C966,'Policy Characteristics'!$C:$C,0))</f>
        <v>0</v>
      </c>
      <c r="N966" s="253">
        <f>INDEX('Policy Characteristics'!H:H,MATCH(PolicyLevers!$C966,'Policy Characteristics'!$C:$C,0))</f>
        <v>0</v>
      </c>
      <c r="O966" s="201">
        <f>INDEX('Policy Characteristics'!I:I,MATCH(PolicyLevers!$C966,'Policy Characteristics'!$C:$C,0))</f>
        <v>0</v>
      </c>
      <c r="P966" s="188" t="str">
        <f>INDEX('Policy Characteristics'!J:J,MATCH(PolicyLevers!$C966,'Policy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6" s="201">
        <f>INDEX('Policy Characteristics'!K:K,MATCH(PolicyLevers!$C966,'Policy Characteristics'!$C:$C,0))</f>
        <v>0</v>
      </c>
      <c r="R966" s="193">
        <f>INDEX('Policy Characteristics'!L:L,MATCH(PolicyLevers!$C966,'Policy Characteristics'!$C:$C,0))</f>
        <v>0</v>
      </c>
      <c r="S966" s="221">
        <f>INDEX('Policy Characteristics'!M:M,MATCH(PolicyLevers!$C966,'Policy Characteristics'!$C:$C,0))</f>
        <v>0</v>
      </c>
      <c r="T966" s="201">
        <f>INDEX('Policy Characteristics'!N:N,MATCH(PolicyLevers!$C966,'Policy Characteristics'!$C:$C,0))</f>
        <v>0</v>
      </c>
      <c r="U966" s="191">
        <f>INDEX('Policy Characteristics'!O:O,MATCH(PolicyLevers!$C966,'Policy Characteristics'!$C:$C,0))</f>
        <v>0</v>
      </c>
    </row>
    <row r="967" spans="1:21" s="191" customFormat="1" ht="14.25" customHeight="1" x14ac:dyDescent="0.25">
      <c r="A967" s="352" t="str">
        <f>INDEX('Policy Characteristics'!A:A,MATCH(PolicyLevers!$C967,'Policy Characteristics'!$C:$C,0))</f>
        <v>Cross-Sector</v>
      </c>
      <c r="B967" s="356" t="str">
        <f>INDEX('Policy Characteristics'!B:B,MATCH(PolicyLevers!$C967,'Policy Characteristics'!$C:$C,0))</f>
        <v>End Existing Subsidies</v>
      </c>
      <c r="C967" s="191" t="str">
        <f t="shared" si="48"/>
        <v>Percent Reduction in BAU Subsidies</v>
      </c>
      <c r="D967" s="193" t="s">
        <v>1054</v>
      </c>
      <c r="E967" s="186"/>
      <c r="F967" s="193" t="s">
        <v>1055</v>
      </c>
      <c r="G967" s="186"/>
      <c r="H967" s="43">
        <v>718</v>
      </c>
      <c r="I967" s="363" t="s">
        <v>332</v>
      </c>
      <c r="J967" s="191" t="str">
        <f>INDEX('Policy Characteristics'!D:D,MATCH(PolicyLevers!$C967,'Policy Characteristics'!$C:$C,0))</f>
        <v>End Existing Subsidies</v>
      </c>
      <c r="K967" s="191" t="str">
        <f>INDEX('Policy Characteristics'!E:E,MATCH(PolicyLevers!$C967,'Policy Characteristics'!$C:$C,0))</f>
        <v>cross reduce BAU subsidies</v>
      </c>
      <c r="L967" s="192">
        <f>INDEX('Policy Characteristics'!F:F,MATCH(PolicyLevers!$C967,'Policy Characteristics'!$C:$C,0))</f>
        <v>0</v>
      </c>
      <c r="M967" s="192">
        <f>INDEX('Policy Characteristics'!G:G,MATCH(PolicyLevers!$C967,'Policy Characteristics'!$C:$C,0))</f>
        <v>0</v>
      </c>
      <c r="N967" s="253">
        <f>INDEX('Policy Characteristics'!H:H,MATCH(PolicyLevers!$C967,'Policy Characteristics'!$C:$C,0))</f>
        <v>0</v>
      </c>
      <c r="O967" s="201">
        <f>INDEX('Policy Characteristics'!I:I,MATCH(PolicyLevers!$C967,'Policy Characteristics'!$C:$C,0))</f>
        <v>0</v>
      </c>
      <c r="P967" s="188" t="str">
        <f>INDEX('Policy Characteristics'!J:J,MATCH(PolicyLevers!$C967,'Policy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7" s="201">
        <f>INDEX('Policy Characteristics'!K:K,MATCH(PolicyLevers!$C967,'Policy Characteristics'!$C:$C,0))</f>
        <v>0</v>
      </c>
      <c r="R967" s="193">
        <f>INDEX('Policy Characteristics'!L:L,MATCH(PolicyLevers!$C967,'Policy Characteristics'!$C:$C,0))</f>
        <v>0</v>
      </c>
      <c r="S967" s="221">
        <f>INDEX('Policy Characteristics'!M:M,MATCH(PolicyLevers!$C967,'Policy Characteristics'!$C:$C,0))</f>
        <v>0</v>
      </c>
      <c r="T967" s="201">
        <f>INDEX('Policy Characteristics'!N:N,MATCH(PolicyLevers!$C967,'Policy Characteristics'!$C:$C,0))</f>
        <v>0</v>
      </c>
      <c r="U967" s="191">
        <f>INDEX('Policy Characteristics'!O:O,MATCH(PolicyLevers!$C967,'Policy Characteristics'!$C:$C,0))</f>
        <v>0</v>
      </c>
    </row>
    <row r="968" spans="1:21" s="367" customFormat="1" x14ac:dyDescent="0.25">
      <c r="A968" s="365" t="str">
        <f>INDEX('Policy Characteristics'!A:A,MATCH(PolicyLevers!$C968,'Policy Characteristics'!$C:$C,0))</f>
        <v>Cross-Sector</v>
      </c>
      <c r="B968" s="366" t="str">
        <f>INDEX('Policy Characteristics'!B:B,MATCH(PolicyLevers!$C968,'Policy Characteristics'!$C:$C,0))</f>
        <v>Exempt Non-CO2 Emissions from C Tax</v>
      </c>
      <c r="C968" s="367" t="s">
        <v>1057</v>
      </c>
      <c r="D968" s="337"/>
      <c r="E968" s="337"/>
      <c r="F968" s="337"/>
      <c r="G968" s="337"/>
      <c r="H968" s="338">
        <v>719</v>
      </c>
      <c r="I968" s="368" t="s">
        <v>332</v>
      </c>
      <c r="J968" s="367" t="str">
        <f>INDEX('Policy Characteristics'!D:D,MATCH(PolicyLevers!$C968,'Policy Characteristics'!$C:$C,0))</f>
        <v>Carbon Tax Exemptions</v>
      </c>
      <c r="K968" s="367" t="str">
        <f>INDEX('Policy Characteristics'!E:E,MATCH(PolicyLevers!$C968,'Policy Characteristics'!$C:$C,0))</f>
        <v>cross toggle whether carbon tax affects non CO2 emissions</v>
      </c>
      <c r="L968" s="369">
        <f>INDEX('Policy Characteristics'!F:F,MATCH(PolicyLevers!$C968,'Policy Characteristics'!$C:$C,0))</f>
        <v>0</v>
      </c>
      <c r="M968" s="369">
        <f>INDEX('Policy Characteristics'!G:G,MATCH(PolicyLevers!$C968,'Policy Characteristics'!$C:$C,0))</f>
        <v>0</v>
      </c>
      <c r="N968" s="249">
        <f>INDEX('Policy Characteristics'!H:H,MATCH(PolicyLevers!$C968,'Policy Characteristics'!$C:$C,0))</f>
        <v>0</v>
      </c>
      <c r="O968" s="337">
        <f>INDEX('Policy Characteristics'!I:I,MATCH(PolicyLevers!$C968,'Policy Characteristics'!$C:$C,0))</f>
        <v>0</v>
      </c>
      <c r="P968" s="339" t="str">
        <f>INDEX('Policy Characteristics'!J:J,MATCH(PolicyLevers!$C968,'Policy Characteristics'!$C:$C,0))</f>
        <v>**Description:**0</v>
      </c>
      <c r="Q968" s="337">
        <f>INDEX('Policy Characteristics'!K:K,MATCH(PolicyLevers!$C968,'Policy Characteristics'!$C:$C,0))</f>
        <v>0</v>
      </c>
      <c r="R968" s="337">
        <f>INDEX('Policy Characteristics'!L:L,MATCH(PolicyLevers!$C968,'Policy Characteristics'!$C:$C,0))</f>
        <v>0</v>
      </c>
      <c r="S968" s="370">
        <f>INDEX('Policy Characteristics'!M:M,MATCH(PolicyLevers!$C968,'Policy Characteristics'!$C:$C,0))</f>
        <v>0</v>
      </c>
      <c r="T968" s="337">
        <f>INDEX('Policy Characteristics'!N:N,MATCH(PolicyLevers!$C968,'Policy Characteristics'!$C:$C,0))</f>
        <v>0</v>
      </c>
      <c r="U968" s="367">
        <f>INDEX('Policy Characteristics'!O:O,MATCH(PolicyLevers!$C968,'Policy Characteristics'!$C:$C,0))</f>
        <v>0</v>
      </c>
    </row>
    <row r="969" spans="1:21" s="184" customFormat="1" x14ac:dyDescent="0.25">
      <c r="A969" s="352" t="str">
        <f>INDEX('Policy Characteristics'!A:A,MATCH(PolicyLevers!$C969,'Policy Characteristics'!$C:$C,0))</f>
        <v>Cross-Sector</v>
      </c>
      <c r="B969" s="355" t="str">
        <f>INDEX('Policy Characteristics'!B:B,MATCH(PolicyLevers!$C969,'Policy Characteristics'!$C:$C,0))</f>
        <v>Exempt Process Emissions from C Tax</v>
      </c>
      <c r="C969" s="184" t="s">
        <v>1061</v>
      </c>
      <c r="D969" s="193"/>
      <c r="E969" s="193"/>
      <c r="F969" s="193"/>
      <c r="G969" s="193"/>
      <c r="H969" s="185">
        <v>509</v>
      </c>
      <c r="I969" s="363" t="s">
        <v>310</v>
      </c>
      <c r="J969" s="184" t="str">
        <f>INDEX('Policy Characteristics'!D:D,MATCH(PolicyLevers!$C969,'Policy Characteristics'!$C:$C,0))</f>
        <v>Carbon Tax on Process Emissions</v>
      </c>
      <c r="K969" s="184" t="str">
        <f>INDEX('Policy Characteristics'!E:E,MATCH(PolicyLevers!$C969,'Policy Characteristics'!$C:$C,0))</f>
        <v>cross toggle whether carbon tax affects process emissions</v>
      </c>
      <c r="L969" s="183">
        <f>INDEX('Policy Characteristics'!F:F,MATCH(PolicyLevers!$C969,'Policy Characteristics'!$C:$C,0))</f>
        <v>0</v>
      </c>
      <c r="M969" s="183">
        <f>INDEX('Policy Characteristics'!G:G,MATCH(PolicyLevers!$C969,'Policy Characteristics'!$C:$C,0))</f>
        <v>1</v>
      </c>
      <c r="N969" s="183">
        <f>INDEX('Policy Characteristics'!H:H,MATCH(PolicyLevers!$C969,'Policy Characteristics'!$C:$C,0))</f>
        <v>1</v>
      </c>
      <c r="O969" s="186" t="str">
        <f>INDEX('Policy Characteristics'!I:I,MATCH(PolicyLevers!$C969,'Policy Characteristics'!$C:$C,0))</f>
        <v>on/off</v>
      </c>
      <c r="P969" s="215" t="str">
        <f>INDEX('Policy Characteristics'!J:J,MATCH(PolicyLevers!$C969,'Policy Characteristics'!$C:$C,0))</f>
        <v>**Description:** This policy prevents the carbon tax from being levied on process emissions (non-energy greenhouse gas emissions from industrial and agricultural operations).</v>
      </c>
      <c r="Q969" s="186" t="str">
        <f>INDEX('Policy Characteristics'!K:K,MATCH(PolicyLevers!$C969,'Policy Characteristics'!$C:$C,0))</f>
        <v>fuels.html#carbon-tax</v>
      </c>
      <c r="R969" s="193" t="str">
        <f>INDEX('Policy Characteristics'!L:L,MATCH(PolicyLevers!$C969,'Policy Characteristics'!$C:$C,0))</f>
        <v>carbon-tax.html</v>
      </c>
      <c r="S969" s="214">
        <f>INDEX('Policy Characteristics'!M:M,MATCH(PolicyLevers!$C969,'Policy Characteristics'!$C:$C,0))</f>
        <v>0</v>
      </c>
      <c r="T969" s="193">
        <f>INDEX('Policy Characteristics'!N:N,MATCH(PolicyLevers!$C969,'Policy Characteristics'!$C:$C,0))</f>
        <v>0</v>
      </c>
      <c r="U969" s="184">
        <f>INDEX('Policy Characteristics'!O:O,MATCH(PolicyLevers!$C969,'Policy Characteristics'!$C:$C,0))</f>
        <v>0</v>
      </c>
    </row>
    <row r="970" spans="1:21" s="184" customFormat="1" x14ac:dyDescent="0.25">
      <c r="A970" s="352" t="str">
        <f>INDEX('Policy Characteristics'!A:A,MATCH(PolicyLevers!$C970,'Policy Characteristics'!$C:$C,0))</f>
        <v>Cross-Sector</v>
      </c>
      <c r="B970" s="355" t="str">
        <f>INDEX('Policy Characteristics'!B:B,MATCH(PolicyLevers!$C970,'Policy Characteristics'!$C:$C,0))</f>
        <v>Fixed Energy Prices</v>
      </c>
      <c r="C970" s="184" t="s">
        <v>1066</v>
      </c>
      <c r="D970" s="193" t="s">
        <v>1027</v>
      </c>
      <c r="E970" s="193"/>
      <c r="F970" s="193" t="s">
        <v>1028</v>
      </c>
      <c r="G970" s="193"/>
      <c r="H970" s="43">
        <v>720</v>
      </c>
      <c r="I970" s="363" t="s">
        <v>332</v>
      </c>
      <c r="J970" s="184" t="str">
        <f>INDEX('Policy Characteristics'!D:D,MATCH(PolicyLevers!$C970,'Policy Characteristics'!$C:$C,0))</f>
        <v>Fixed Energy Prices</v>
      </c>
      <c r="K970" s="183" t="str">
        <f>INDEX('Policy Characteristics'!E:E,MATCH(PolicyLevers!$C970,'Policy Characteristics'!$C:$C,0))</f>
        <v>cross toggle whether policies affect energy prices</v>
      </c>
      <c r="L970" s="183">
        <f>INDEX('Policy Characteristics'!F:F,MATCH(PolicyLevers!$C970,'Policy Characteristics'!$C:$C,0))</f>
        <v>0</v>
      </c>
      <c r="M970" s="183">
        <f>INDEX('Policy Characteristics'!G:G,MATCH(PolicyLevers!$C970,'Policy Characteristics'!$C:$C,0))</f>
        <v>0</v>
      </c>
      <c r="N970" s="183">
        <f>INDEX('Policy Characteristics'!H:H,MATCH(PolicyLevers!$C970,'Policy Characteristics'!$C:$C,0))</f>
        <v>0</v>
      </c>
      <c r="O970" s="193">
        <f>INDEX('Policy Characteristics'!I:I,MATCH(PolicyLevers!$C970,'Policy Characteristics'!$C:$C,0))</f>
        <v>0</v>
      </c>
      <c r="P970" s="188" t="str">
        <f>INDEX('Policy Characteristics'!J:J,MATCH(PolicyLevers!$C970,'Policy Characteristics'!$C:$C,0))</f>
        <v>**Description:**0</v>
      </c>
      <c r="Q970" s="193">
        <f>INDEX('Policy Characteristics'!K:K,MATCH(PolicyLevers!$C970,'Policy Characteristics'!$C:$C,0))</f>
        <v>0</v>
      </c>
      <c r="R970" s="193">
        <f>INDEX('Policy Characteristics'!L:L,MATCH(PolicyLevers!$C970,'Policy Characteristics'!$C:$C,0))</f>
        <v>0</v>
      </c>
      <c r="S970" s="207">
        <f>INDEX('Policy Characteristics'!M:M,MATCH(PolicyLevers!$C970,'Policy Characteristics'!$C:$C,0))</f>
        <v>0</v>
      </c>
      <c r="T970" s="193">
        <f>INDEX('Policy Characteristics'!N:N,MATCH(PolicyLevers!$C970,'Policy Characteristics'!$C:$C,0))</f>
        <v>0</v>
      </c>
      <c r="U970" s="184">
        <f>INDEX('Policy Characteristics'!O:O,MATCH(PolicyLevers!$C970,'Policy Characteristics'!$C:$C,0))</f>
        <v>0</v>
      </c>
    </row>
    <row r="971" spans="1:21" s="184" customFormat="1" x14ac:dyDescent="0.25">
      <c r="A971" s="352" t="str">
        <f>INDEX('Policy Characteristics'!A:A,MATCH(PolicyLevers!$C971,'Policy Characteristics'!$C:$C,0))</f>
        <v>Cross-Sector</v>
      </c>
      <c r="B971" s="356" t="str">
        <f>INDEX('Policy Characteristics'!B:B,MATCH(PolicyLevers!$C971,'Policy Characteristics'!$C:$C,0))</f>
        <v>Fixed Energy Prices</v>
      </c>
      <c r="C971" s="191" t="str">
        <f t="shared" ref="C971:C972" si="49">C$970</f>
        <v>Toggle Whether Policies Affect Energy Prices</v>
      </c>
      <c r="D971" s="193" t="s">
        <v>1050</v>
      </c>
      <c r="E971" s="193"/>
      <c r="F971" s="193" t="s">
        <v>1051</v>
      </c>
      <c r="G971" s="193"/>
      <c r="H971" s="43">
        <v>721</v>
      </c>
      <c r="I971" s="363" t="s">
        <v>332</v>
      </c>
      <c r="J971" s="191" t="str">
        <f>INDEX('Policy Characteristics'!D:D,MATCH(PolicyLevers!$C971,'Policy Characteristics'!$C:$C,0))</f>
        <v>Fixed Energy Prices</v>
      </c>
      <c r="K971" s="191" t="str">
        <f>INDEX('Policy Characteristics'!E:E,MATCH(PolicyLevers!$C971,'Policy Characteristics'!$C:$C,0))</f>
        <v>cross toggle whether policies affect energy prices</v>
      </c>
      <c r="L971" s="183">
        <f>INDEX('Policy Characteristics'!F:F,MATCH(PolicyLevers!$C971,'Policy Characteristics'!$C:$C,0))</f>
        <v>0</v>
      </c>
      <c r="M971" s="183">
        <f>INDEX('Policy Characteristics'!G:G,MATCH(PolicyLevers!$C971,'Policy Characteristics'!$C:$C,0))</f>
        <v>0</v>
      </c>
      <c r="N971" s="183">
        <f>INDEX('Policy Characteristics'!H:H,MATCH(PolicyLevers!$C971,'Policy Characteristics'!$C:$C,0))</f>
        <v>0</v>
      </c>
      <c r="O971" s="193">
        <f>INDEX('Policy Characteristics'!I:I,MATCH(PolicyLevers!$C971,'Policy Characteristics'!$C:$C,0))</f>
        <v>0</v>
      </c>
      <c r="P971" s="188" t="str">
        <f>INDEX('Policy Characteristics'!J:J,MATCH(PolicyLevers!$C971,'Policy Characteristics'!$C:$C,0))</f>
        <v>**Description:**0</v>
      </c>
      <c r="Q971" s="193">
        <f>INDEX('Policy Characteristics'!K:K,MATCH(PolicyLevers!$C971,'Policy Characteristics'!$C:$C,0))</f>
        <v>0</v>
      </c>
      <c r="R971" s="193">
        <f>INDEX('Policy Characteristics'!L:L,MATCH(PolicyLevers!$C971,'Policy Characteristics'!$C:$C,0))</f>
        <v>0</v>
      </c>
      <c r="S971" s="207">
        <f>INDEX('Policy Characteristics'!M:M,MATCH(PolicyLevers!$C971,'Policy Characteristics'!$C:$C,0))</f>
        <v>0</v>
      </c>
      <c r="T971" s="193">
        <f>INDEX('Policy Characteristics'!N:N,MATCH(PolicyLevers!$C971,'Policy Characteristics'!$C:$C,0))</f>
        <v>0</v>
      </c>
      <c r="U971" s="184">
        <f>INDEX('Policy Characteristics'!O:O,MATCH(PolicyLevers!$C971,'Policy Characteristics'!$C:$C,0))</f>
        <v>0</v>
      </c>
    </row>
    <row r="972" spans="1:21" s="184" customFormat="1" x14ac:dyDescent="0.25">
      <c r="A972" s="352" t="str">
        <f>INDEX('Policy Characteristics'!A:A,MATCH(PolicyLevers!$C972,'Policy Characteristics'!$C:$C,0))</f>
        <v>Cross-Sector</v>
      </c>
      <c r="B972" s="356" t="str">
        <f>INDEX('Policy Characteristics'!B:B,MATCH(PolicyLevers!$C972,'Policy Characteristics'!$C:$C,0))</f>
        <v>Fixed Energy Prices</v>
      </c>
      <c r="C972" s="191" t="str">
        <f t="shared" si="49"/>
        <v>Toggle Whether Policies Affect Energy Prices</v>
      </c>
      <c r="D972" s="193" t="s">
        <v>1054</v>
      </c>
      <c r="E972" s="193"/>
      <c r="F972" s="193" t="s">
        <v>1055</v>
      </c>
      <c r="G972" s="193"/>
      <c r="H972" s="43">
        <v>722</v>
      </c>
      <c r="I972" s="363" t="s">
        <v>332</v>
      </c>
      <c r="J972" s="191" t="str">
        <f>INDEX('Policy Characteristics'!D:D,MATCH(PolicyLevers!$C972,'Policy Characteristics'!$C:$C,0))</f>
        <v>Fixed Energy Prices</v>
      </c>
      <c r="K972" s="191" t="str">
        <f>INDEX('Policy Characteristics'!E:E,MATCH(PolicyLevers!$C972,'Policy Characteristics'!$C:$C,0))</f>
        <v>cross toggle whether policies affect energy prices</v>
      </c>
      <c r="L972" s="183">
        <f>INDEX('Policy Characteristics'!F:F,MATCH(PolicyLevers!$C972,'Policy Characteristics'!$C:$C,0))</f>
        <v>0</v>
      </c>
      <c r="M972" s="183">
        <f>INDEX('Policy Characteristics'!G:G,MATCH(PolicyLevers!$C972,'Policy Characteristics'!$C:$C,0))</f>
        <v>0</v>
      </c>
      <c r="N972" s="183">
        <f>INDEX('Policy Characteristics'!H:H,MATCH(PolicyLevers!$C972,'Policy Characteristics'!$C:$C,0))</f>
        <v>0</v>
      </c>
      <c r="O972" s="193">
        <f>INDEX('Policy Characteristics'!I:I,MATCH(PolicyLevers!$C972,'Policy Characteristics'!$C:$C,0))</f>
        <v>0</v>
      </c>
      <c r="P972" s="188" t="str">
        <f>INDEX('Policy Characteristics'!J:J,MATCH(PolicyLevers!$C972,'Policy Characteristics'!$C:$C,0))</f>
        <v>**Description:**0</v>
      </c>
      <c r="Q972" s="193">
        <f>INDEX('Policy Characteristics'!K:K,MATCH(PolicyLevers!$C972,'Policy Characteristics'!$C:$C,0))</f>
        <v>0</v>
      </c>
      <c r="R972" s="193">
        <f>INDEX('Policy Characteristics'!L:L,MATCH(PolicyLevers!$C972,'Policy Characteristics'!$C:$C,0))</f>
        <v>0</v>
      </c>
      <c r="S972" s="207">
        <f>INDEX('Policy Characteristics'!M:M,MATCH(PolicyLevers!$C972,'Policy Characteristics'!$C:$C,0))</f>
        <v>0</v>
      </c>
      <c r="T972" s="193">
        <f>INDEX('Policy Characteristics'!N:N,MATCH(PolicyLevers!$C972,'Policy Characteristics'!$C:$C,0))</f>
        <v>0</v>
      </c>
      <c r="U972" s="184">
        <f>INDEX('Policy Characteristics'!O:O,MATCH(PolicyLevers!$C972,'Policy Characteristics'!$C:$C,0))</f>
        <v>0</v>
      </c>
    </row>
    <row r="973" spans="1:21" s="184" customFormat="1" x14ac:dyDescent="0.25">
      <c r="A973" s="352" t="str">
        <f>INDEX('Policy Characteristics'!A:A,MATCH(PolicyLevers!$C973,'Policy Characteristics'!$C:$C,0))</f>
        <v>Cross-Sector</v>
      </c>
      <c r="B973" s="355" t="str">
        <f>INDEX('Policy Characteristics'!B:B,MATCH(PolicyLevers!$C973,'Policy Characteristics'!$C:$C,0))</f>
        <v>Fixed Energy Prices</v>
      </c>
      <c r="C973" s="184" t="s">
        <v>1066</v>
      </c>
      <c r="D973" s="193" t="s">
        <v>251</v>
      </c>
      <c r="E973" s="186"/>
      <c r="F973" s="193" t="s">
        <v>579</v>
      </c>
      <c r="G973" s="193"/>
      <c r="H973" s="185">
        <v>836</v>
      </c>
      <c r="I973" s="363" t="s">
        <v>332</v>
      </c>
      <c r="J973" s="184" t="str">
        <f>INDEX('Policy Characteristics'!D:D,MATCH(PolicyLevers!$C973,'Policy Characteristics'!$C:$C,0))</f>
        <v>Fixed Energy Prices</v>
      </c>
      <c r="K973" s="191" t="str">
        <f>INDEX('Policy Characteristics'!E:E,MATCH(PolicyLevers!$C973,'Policy Characteristics'!$C:$C,0))</f>
        <v>cross toggle whether policies affect energy prices</v>
      </c>
      <c r="L973" s="183">
        <f>INDEX('Policy Characteristics'!F:F,MATCH(PolicyLevers!$C973,'Policy Characteristics'!$C:$C,0))</f>
        <v>0</v>
      </c>
      <c r="M973" s="183">
        <f>INDEX('Policy Characteristics'!G:G,MATCH(PolicyLevers!$C973,'Policy Characteristics'!$C:$C,0))</f>
        <v>0</v>
      </c>
      <c r="N973" s="183">
        <f>INDEX('Policy Characteristics'!H:H,MATCH(PolicyLevers!$C973,'Policy Characteristics'!$C:$C,0))</f>
        <v>0</v>
      </c>
      <c r="O973" s="193">
        <f>INDEX('Policy Characteristics'!I:I,MATCH(PolicyLevers!$C973,'Policy Characteristics'!$C:$C,0))</f>
        <v>0</v>
      </c>
      <c r="P973" s="215" t="str">
        <f>INDEX('Policy Characteristics'!J:J,MATCH(PolicyLevers!$C973,'Policy Characteristics'!$C:$C,0))</f>
        <v>**Description:**0</v>
      </c>
      <c r="Q973" s="193">
        <f>INDEX('Policy Characteristics'!K:K,MATCH(PolicyLevers!$C973,'Policy Characteristics'!$C:$C,0))</f>
        <v>0</v>
      </c>
      <c r="R973" s="193">
        <f>INDEX('Policy Characteristics'!L:L,MATCH(PolicyLevers!$C973,'Policy Characteristics'!$C:$C,0))</f>
        <v>0</v>
      </c>
      <c r="S973" s="207">
        <f>INDEX('Policy Characteristics'!M:M,MATCH(PolicyLevers!$C973,'Policy Characteristics'!$C:$C,0))</f>
        <v>0</v>
      </c>
      <c r="T973" s="193">
        <f>INDEX('Policy Characteristics'!N:N,MATCH(PolicyLevers!$C973,'Policy Characteristics'!$C:$C,0))</f>
        <v>0</v>
      </c>
      <c r="U973" s="184">
        <f>INDEX('Policy Characteristics'!O:O,MATCH(PolicyLevers!$C973,'Policy Characteristics'!$C:$C,0))</f>
        <v>0</v>
      </c>
    </row>
    <row r="974" spans="1:21" s="184" customFormat="1" x14ac:dyDescent="0.25">
      <c r="A974" s="352" t="str">
        <f>INDEX('Policy Characteristics'!A:A,MATCH(PolicyLevers!$C974,'Policy Characteristics'!$C:$C,0))</f>
        <v>Cross-Sector</v>
      </c>
      <c r="B974" s="356" t="str">
        <f>INDEX('Policy Characteristics'!B:B,MATCH(PolicyLevers!$C974,'Policy Characteristics'!$C:$C,0))</f>
        <v>Fixed Energy Prices</v>
      </c>
      <c r="C974" s="191" t="str">
        <f t="shared" ref="C974:C984" si="50">C$973</f>
        <v>Toggle Whether Policies Affect Energy Prices</v>
      </c>
      <c r="D974" s="193" t="s">
        <v>255</v>
      </c>
      <c r="E974" s="186"/>
      <c r="F974" s="193" t="s">
        <v>741</v>
      </c>
      <c r="G974" s="193"/>
      <c r="H974" s="43">
        <v>837</v>
      </c>
      <c r="I974" s="363" t="s">
        <v>332</v>
      </c>
      <c r="J974" s="191" t="str">
        <f>INDEX('Policy Characteristics'!D:D,MATCH(PolicyLevers!$C974,'Policy Characteristics'!$C:$C,0))</f>
        <v>Fixed Energy Prices</v>
      </c>
      <c r="K974" s="191" t="str">
        <f>INDEX('Policy Characteristics'!E:E,MATCH(PolicyLevers!$C974,'Policy Characteristics'!$C:$C,0))</f>
        <v>cross toggle whether policies affect energy prices</v>
      </c>
      <c r="L974" s="183">
        <f>INDEX('Policy Characteristics'!F:F,MATCH(PolicyLevers!$C974,'Policy Characteristics'!$C:$C,0))</f>
        <v>0</v>
      </c>
      <c r="M974" s="183">
        <f>INDEX('Policy Characteristics'!G:G,MATCH(PolicyLevers!$C974,'Policy Characteristics'!$C:$C,0))</f>
        <v>0</v>
      </c>
      <c r="N974" s="183">
        <f>INDEX('Policy Characteristics'!H:H,MATCH(PolicyLevers!$C974,'Policy Characteristics'!$C:$C,0))</f>
        <v>0</v>
      </c>
      <c r="O974" s="193">
        <f>INDEX('Policy Characteristics'!I:I,MATCH(PolicyLevers!$C974,'Policy Characteristics'!$C:$C,0))</f>
        <v>0</v>
      </c>
      <c r="P974" s="215" t="str">
        <f>INDEX('Policy Characteristics'!J:J,MATCH(PolicyLevers!$C974,'Policy Characteristics'!$C:$C,0))</f>
        <v>**Description:**0</v>
      </c>
      <c r="Q974" s="193">
        <f>INDEX('Policy Characteristics'!K:K,MATCH(PolicyLevers!$C974,'Policy Characteristics'!$C:$C,0))</f>
        <v>0</v>
      </c>
      <c r="R974" s="193">
        <f>INDEX('Policy Characteristics'!L:L,MATCH(PolicyLevers!$C974,'Policy Characteristics'!$C:$C,0))</f>
        <v>0</v>
      </c>
      <c r="S974" s="207">
        <f>INDEX('Policy Characteristics'!M:M,MATCH(PolicyLevers!$C974,'Policy Characteristics'!$C:$C,0))</f>
        <v>0</v>
      </c>
      <c r="T974" s="193">
        <f>INDEX('Policy Characteristics'!N:N,MATCH(PolicyLevers!$C974,'Policy Characteristics'!$C:$C,0))</f>
        <v>0</v>
      </c>
      <c r="U974" s="184">
        <f>INDEX('Policy Characteristics'!O:O,MATCH(PolicyLevers!$C974,'Policy Characteristics'!$C:$C,0))</f>
        <v>0</v>
      </c>
    </row>
    <row r="975" spans="1:21" s="184" customFormat="1" x14ac:dyDescent="0.25">
      <c r="A975" s="352" t="str">
        <f>INDEX('Policy Characteristics'!A:A,MATCH(PolicyLevers!$C975,'Policy Characteristics'!$C:$C,0))</f>
        <v>Cross-Sector</v>
      </c>
      <c r="B975" s="356" t="str">
        <f>INDEX('Policy Characteristics'!B:B,MATCH(PolicyLevers!$C975,'Policy Characteristics'!$C:$C,0))</f>
        <v>Fixed Energy Prices</v>
      </c>
      <c r="C975" s="191" t="str">
        <f t="shared" si="50"/>
        <v>Toggle Whether Policies Affect Energy Prices</v>
      </c>
      <c r="D975" s="193" t="s">
        <v>1042</v>
      </c>
      <c r="E975" s="186"/>
      <c r="F975" s="193" t="s">
        <v>601</v>
      </c>
      <c r="G975" s="193"/>
      <c r="H975" s="185">
        <v>838</v>
      </c>
      <c r="I975" s="363" t="s">
        <v>332</v>
      </c>
      <c r="J975" s="191" t="str">
        <f>INDEX('Policy Characteristics'!D:D,MATCH(PolicyLevers!$C975,'Policy Characteristics'!$C:$C,0))</f>
        <v>Fixed Energy Prices</v>
      </c>
      <c r="K975" s="191" t="str">
        <f>INDEX('Policy Characteristics'!E:E,MATCH(PolicyLevers!$C975,'Policy Characteristics'!$C:$C,0))</f>
        <v>cross toggle whether policies affect energy prices</v>
      </c>
      <c r="L975" s="183">
        <f>INDEX('Policy Characteristics'!F:F,MATCH(PolicyLevers!$C975,'Policy Characteristics'!$C:$C,0))</f>
        <v>0</v>
      </c>
      <c r="M975" s="183">
        <f>INDEX('Policy Characteristics'!G:G,MATCH(PolicyLevers!$C975,'Policy Characteristics'!$C:$C,0))</f>
        <v>0</v>
      </c>
      <c r="N975" s="183">
        <f>INDEX('Policy Characteristics'!H:H,MATCH(PolicyLevers!$C975,'Policy Characteristics'!$C:$C,0))</f>
        <v>0</v>
      </c>
      <c r="O975" s="193">
        <f>INDEX('Policy Characteristics'!I:I,MATCH(PolicyLevers!$C975,'Policy Characteristics'!$C:$C,0))</f>
        <v>0</v>
      </c>
      <c r="P975" s="215" t="str">
        <f>INDEX('Policy Characteristics'!J:J,MATCH(PolicyLevers!$C975,'Policy Characteristics'!$C:$C,0))</f>
        <v>**Description:**0</v>
      </c>
      <c r="Q975" s="193">
        <f>INDEX('Policy Characteristics'!K:K,MATCH(PolicyLevers!$C975,'Policy Characteristics'!$C:$C,0))</f>
        <v>0</v>
      </c>
      <c r="R975" s="193">
        <f>INDEX('Policy Characteristics'!L:L,MATCH(PolicyLevers!$C975,'Policy Characteristics'!$C:$C,0))</f>
        <v>0</v>
      </c>
      <c r="S975" s="207">
        <f>INDEX('Policy Characteristics'!M:M,MATCH(PolicyLevers!$C975,'Policy Characteristics'!$C:$C,0))</f>
        <v>0</v>
      </c>
      <c r="T975" s="193">
        <f>INDEX('Policy Characteristics'!N:N,MATCH(PolicyLevers!$C975,'Policy Characteristics'!$C:$C,0))</f>
        <v>0</v>
      </c>
      <c r="U975" s="184">
        <f>INDEX('Policy Characteristics'!O:O,MATCH(PolicyLevers!$C975,'Policy Characteristics'!$C:$C,0))</f>
        <v>0</v>
      </c>
    </row>
    <row r="976" spans="1:21" s="184" customFormat="1" x14ac:dyDescent="0.25">
      <c r="A976" s="352" t="str">
        <f>INDEX('Policy Characteristics'!A:A,MATCH(PolicyLevers!$C976,'Policy Characteristics'!$C:$C,0))</f>
        <v>Cross-Sector</v>
      </c>
      <c r="B976" s="356" t="str">
        <f>INDEX('Policy Characteristics'!B:B,MATCH(PolicyLevers!$C976,'Policy Characteristics'!$C:$C,0))</f>
        <v>Fixed Energy Prices</v>
      </c>
      <c r="C976" s="191" t="str">
        <f t="shared" si="50"/>
        <v>Toggle Whether Policies Affect Energy Prices</v>
      </c>
      <c r="D976" s="193" t="s">
        <v>257</v>
      </c>
      <c r="E976" s="186"/>
      <c r="F976" s="193" t="s">
        <v>923</v>
      </c>
      <c r="G976" s="193"/>
      <c r="H976" s="43">
        <v>839</v>
      </c>
      <c r="I976" s="363" t="s">
        <v>332</v>
      </c>
      <c r="J976" s="191" t="str">
        <f>INDEX('Policy Characteristics'!D:D,MATCH(PolicyLevers!$C976,'Policy Characteristics'!$C:$C,0))</f>
        <v>Fixed Energy Prices</v>
      </c>
      <c r="K976" s="191" t="str">
        <f>INDEX('Policy Characteristics'!E:E,MATCH(PolicyLevers!$C976,'Policy Characteristics'!$C:$C,0))</f>
        <v>cross toggle whether policies affect energy prices</v>
      </c>
      <c r="L976" s="183">
        <f>INDEX('Policy Characteristics'!F:F,MATCH(PolicyLevers!$C976,'Policy Characteristics'!$C:$C,0))</f>
        <v>0</v>
      </c>
      <c r="M976" s="183">
        <f>INDEX('Policy Characteristics'!G:G,MATCH(PolicyLevers!$C976,'Policy Characteristics'!$C:$C,0))</f>
        <v>0</v>
      </c>
      <c r="N976" s="183">
        <f>INDEX('Policy Characteristics'!H:H,MATCH(PolicyLevers!$C976,'Policy Characteristics'!$C:$C,0))</f>
        <v>0</v>
      </c>
      <c r="O976" s="193">
        <f>INDEX('Policy Characteristics'!I:I,MATCH(PolicyLevers!$C976,'Policy Characteristics'!$C:$C,0))</f>
        <v>0</v>
      </c>
      <c r="P976" s="215" t="str">
        <f>INDEX('Policy Characteristics'!J:J,MATCH(PolicyLevers!$C976,'Policy Characteristics'!$C:$C,0))</f>
        <v>**Description:**0</v>
      </c>
      <c r="Q976" s="193">
        <f>INDEX('Policy Characteristics'!K:K,MATCH(PolicyLevers!$C976,'Policy Characteristics'!$C:$C,0))</f>
        <v>0</v>
      </c>
      <c r="R976" s="193">
        <f>INDEX('Policy Characteristics'!L:L,MATCH(PolicyLevers!$C976,'Policy Characteristics'!$C:$C,0))</f>
        <v>0</v>
      </c>
      <c r="S976" s="207">
        <f>INDEX('Policy Characteristics'!M:M,MATCH(PolicyLevers!$C976,'Policy Characteristics'!$C:$C,0))</f>
        <v>0</v>
      </c>
      <c r="T976" s="193">
        <f>INDEX('Policy Characteristics'!N:N,MATCH(PolicyLevers!$C976,'Policy Characteristics'!$C:$C,0))</f>
        <v>0</v>
      </c>
      <c r="U976" s="184">
        <f>INDEX('Policy Characteristics'!O:O,MATCH(PolicyLevers!$C976,'Policy Characteristics'!$C:$C,0))</f>
        <v>0</v>
      </c>
    </row>
    <row r="977" spans="1:21" s="184" customFormat="1" x14ac:dyDescent="0.25">
      <c r="A977" s="352" t="str">
        <f>INDEX('Policy Characteristics'!A:A,MATCH(PolicyLevers!$C977,'Policy Characteristics'!$C:$C,0))</f>
        <v>Cross-Sector</v>
      </c>
      <c r="B977" s="356" t="str">
        <f>INDEX('Policy Characteristics'!B:B,MATCH(PolicyLevers!$C977,'Policy Characteristics'!$C:$C,0))</f>
        <v>Fixed Energy Prices</v>
      </c>
      <c r="C977" s="191" t="str">
        <f t="shared" si="50"/>
        <v>Toggle Whether Policies Affect Energy Prices</v>
      </c>
      <c r="D977" s="193" t="s">
        <v>256</v>
      </c>
      <c r="E977" s="186"/>
      <c r="F977" s="193" t="s">
        <v>924</v>
      </c>
      <c r="G977" s="193"/>
      <c r="H977" s="185">
        <v>840</v>
      </c>
      <c r="I977" s="363" t="s">
        <v>332</v>
      </c>
      <c r="J977" s="191" t="str">
        <f>INDEX('Policy Characteristics'!D:D,MATCH(PolicyLevers!$C977,'Policy Characteristics'!$C:$C,0))</f>
        <v>Fixed Energy Prices</v>
      </c>
      <c r="K977" s="191" t="str">
        <f>INDEX('Policy Characteristics'!E:E,MATCH(PolicyLevers!$C977,'Policy Characteristics'!$C:$C,0))</f>
        <v>cross toggle whether policies affect energy prices</v>
      </c>
      <c r="L977" s="183">
        <f>INDEX('Policy Characteristics'!F:F,MATCH(PolicyLevers!$C977,'Policy Characteristics'!$C:$C,0))</f>
        <v>0</v>
      </c>
      <c r="M977" s="183">
        <f>INDEX('Policy Characteristics'!G:G,MATCH(PolicyLevers!$C977,'Policy Characteristics'!$C:$C,0))</f>
        <v>0</v>
      </c>
      <c r="N977" s="183">
        <f>INDEX('Policy Characteristics'!H:H,MATCH(PolicyLevers!$C977,'Policy Characteristics'!$C:$C,0))</f>
        <v>0</v>
      </c>
      <c r="O977" s="193">
        <f>INDEX('Policy Characteristics'!I:I,MATCH(PolicyLevers!$C977,'Policy Characteristics'!$C:$C,0))</f>
        <v>0</v>
      </c>
      <c r="P977" s="215" t="str">
        <f>INDEX('Policy Characteristics'!J:J,MATCH(PolicyLevers!$C977,'Policy Characteristics'!$C:$C,0))</f>
        <v>**Description:**0</v>
      </c>
      <c r="Q977" s="193">
        <f>INDEX('Policy Characteristics'!K:K,MATCH(PolicyLevers!$C977,'Policy Characteristics'!$C:$C,0))</f>
        <v>0</v>
      </c>
      <c r="R977" s="193">
        <f>INDEX('Policy Characteristics'!L:L,MATCH(PolicyLevers!$C977,'Policy Characteristics'!$C:$C,0))</f>
        <v>0</v>
      </c>
      <c r="S977" s="207">
        <f>INDEX('Policy Characteristics'!M:M,MATCH(PolicyLevers!$C977,'Policy Characteristics'!$C:$C,0))</f>
        <v>0</v>
      </c>
      <c r="T977" s="193">
        <f>INDEX('Policy Characteristics'!N:N,MATCH(PolicyLevers!$C977,'Policy Characteristics'!$C:$C,0))</f>
        <v>0</v>
      </c>
      <c r="U977" s="184">
        <f>INDEX('Policy Characteristics'!O:O,MATCH(PolicyLevers!$C977,'Policy Characteristics'!$C:$C,0))</f>
        <v>0</v>
      </c>
    </row>
    <row r="978" spans="1:21" s="184" customFormat="1" x14ac:dyDescent="0.25">
      <c r="A978" s="352" t="str">
        <f>INDEX('Policy Characteristics'!A:A,MATCH(PolicyLevers!$C978,'Policy Characteristics'!$C:$C,0))</f>
        <v>Cross-Sector</v>
      </c>
      <c r="B978" s="356" t="str">
        <f>INDEX('Policy Characteristics'!B:B,MATCH(PolicyLevers!$C978,'Policy Characteristics'!$C:$C,0))</f>
        <v>Fixed Energy Prices</v>
      </c>
      <c r="C978" s="191" t="str">
        <f t="shared" si="50"/>
        <v>Toggle Whether Policies Affect Energy Prices</v>
      </c>
      <c r="D978" s="193" t="s">
        <v>1045</v>
      </c>
      <c r="E978" s="186"/>
      <c r="F978" s="193" t="s">
        <v>1046</v>
      </c>
      <c r="G978" s="193"/>
      <c r="H978" s="43">
        <v>841</v>
      </c>
      <c r="I978" s="363" t="s">
        <v>332</v>
      </c>
      <c r="J978" s="191" t="str">
        <f>INDEX('Policy Characteristics'!D:D,MATCH(PolicyLevers!$C978,'Policy Characteristics'!$C:$C,0))</f>
        <v>Fixed Energy Prices</v>
      </c>
      <c r="K978" s="191" t="str">
        <f>INDEX('Policy Characteristics'!E:E,MATCH(PolicyLevers!$C978,'Policy Characteristics'!$C:$C,0))</f>
        <v>cross toggle whether policies affect energy prices</v>
      </c>
      <c r="L978" s="183">
        <f>INDEX('Policy Characteristics'!F:F,MATCH(PolicyLevers!$C978,'Policy Characteristics'!$C:$C,0))</f>
        <v>0</v>
      </c>
      <c r="M978" s="183">
        <f>INDEX('Policy Characteristics'!G:G,MATCH(PolicyLevers!$C978,'Policy Characteristics'!$C:$C,0))</f>
        <v>0</v>
      </c>
      <c r="N978" s="183">
        <f>INDEX('Policy Characteristics'!H:H,MATCH(PolicyLevers!$C978,'Policy Characteristics'!$C:$C,0))</f>
        <v>0</v>
      </c>
      <c r="O978" s="193">
        <f>INDEX('Policy Characteristics'!I:I,MATCH(PolicyLevers!$C978,'Policy Characteristics'!$C:$C,0))</f>
        <v>0</v>
      </c>
      <c r="P978" s="215" t="str">
        <f>INDEX('Policy Characteristics'!J:J,MATCH(PolicyLevers!$C978,'Policy Characteristics'!$C:$C,0))</f>
        <v>**Description:**0</v>
      </c>
      <c r="Q978" s="193">
        <f>INDEX('Policy Characteristics'!K:K,MATCH(PolicyLevers!$C978,'Policy Characteristics'!$C:$C,0))</f>
        <v>0</v>
      </c>
      <c r="R978" s="193">
        <f>INDEX('Policy Characteristics'!L:L,MATCH(PolicyLevers!$C978,'Policy Characteristics'!$C:$C,0))</f>
        <v>0</v>
      </c>
      <c r="S978" s="207">
        <f>INDEX('Policy Characteristics'!M:M,MATCH(PolicyLevers!$C978,'Policy Characteristics'!$C:$C,0))</f>
        <v>0</v>
      </c>
      <c r="T978" s="193">
        <f>INDEX('Policy Characteristics'!N:N,MATCH(PolicyLevers!$C978,'Policy Characteristics'!$C:$C,0))</f>
        <v>0</v>
      </c>
      <c r="U978" s="184">
        <f>INDEX('Policy Characteristics'!O:O,MATCH(PolicyLevers!$C978,'Policy Characteristics'!$C:$C,0))</f>
        <v>0</v>
      </c>
    </row>
    <row r="979" spans="1:21" s="184" customFormat="1" x14ac:dyDescent="0.25">
      <c r="A979" s="352" t="str">
        <f>INDEX('Policy Characteristics'!A:A,MATCH(PolicyLevers!$C979,'Policy Characteristics'!$C:$C,0))</f>
        <v>Cross-Sector</v>
      </c>
      <c r="B979" s="356" t="str">
        <f>INDEX('Policy Characteristics'!B:B,MATCH(PolicyLevers!$C979,'Policy Characteristics'!$C:$C,0))</f>
        <v>Fixed Energy Prices</v>
      </c>
      <c r="C979" s="191" t="str">
        <f t="shared" si="50"/>
        <v>Toggle Whether Policies Affect Energy Prices</v>
      </c>
      <c r="D979" s="193" t="s">
        <v>1047</v>
      </c>
      <c r="E979" s="186"/>
      <c r="F979" s="193" t="s">
        <v>1048</v>
      </c>
      <c r="G979" s="193"/>
      <c r="H979" s="185">
        <v>842</v>
      </c>
      <c r="I979" s="363" t="s">
        <v>332</v>
      </c>
      <c r="J979" s="191" t="str">
        <f>INDEX('Policy Characteristics'!D:D,MATCH(PolicyLevers!$C979,'Policy Characteristics'!$C:$C,0))</f>
        <v>Fixed Energy Prices</v>
      </c>
      <c r="K979" s="191" t="str">
        <f>INDEX('Policy Characteristics'!E:E,MATCH(PolicyLevers!$C979,'Policy Characteristics'!$C:$C,0))</f>
        <v>cross toggle whether policies affect energy prices</v>
      </c>
      <c r="L979" s="183">
        <f>INDEX('Policy Characteristics'!F:F,MATCH(PolicyLevers!$C979,'Policy Characteristics'!$C:$C,0))</f>
        <v>0</v>
      </c>
      <c r="M979" s="183">
        <f>INDEX('Policy Characteristics'!G:G,MATCH(PolicyLevers!$C979,'Policy Characteristics'!$C:$C,0))</f>
        <v>0</v>
      </c>
      <c r="N979" s="183">
        <f>INDEX('Policy Characteristics'!H:H,MATCH(PolicyLevers!$C979,'Policy Characteristics'!$C:$C,0))</f>
        <v>0</v>
      </c>
      <c r="O979" s="193">
        <f>INDEX('Policy Characteristics'!I:I,MATCH(PolicyLevers!$C979,'Policy Characteristics'!$C:$C,0))</f>
        <v>0</v>
      </c>
      <c r="P979" s="215" t="str">
        <f>INDEX('Policy Characteristics'!J:J,MATCH(PolicyLevers!$C979,'Policy Characteristics'!$C:$C,0))</f>
        <v>**Description:**0</v>
      </c>
      <c r="Q979" s="193">
        <f>INDEX('Policy Characteristics'!K:K,MATCH(PolicyLevers!$C979,'Policy Characteristics'!$C:$C,0))</f>
        <v>0</v>
      </c>
      <c r="R979" s="193">
        <f>INDEX('Policy Characteristics'!L:L,MATCH(PolicyLevers!$C979,'Policy Characteristics'!$C:$C,0))</f>
        <v>0</v>
      </c>
      <c r="S979" s="207">
        <f>INDEX('Policy Characteristics'!M:M,MATCH(PolicyLevers!$C979,'Policy Characteristics'!$C:$C,0))</f>
        <v>0</v>
      </c>
      <c r="T979" s="193">
        <f>INDEX('Policy Characteristics'!N:N,MATCH(PolicyLevers!$C979,'Policy Characteristics'!$C:$C,0))</f>
        <v>0</v>
      </c>
      <c r="U979" s="184">
        <f>INDEX('Policy Characteristics'!O:O,MATCH(PolicyLevers!$C979,'Policy Characteristics'!$C:$C,0))</f>
        <v>0</v>
      </c>
    </row>
    <row r="980" spans="1:21" s="184" customFormat="1" x14ac:dyDescent="0.25">
      <c r="A980" s="352" t="str">
        <f>INDEX('Policy Characteristics'!A:A,MATCH(PolicyLevers!$C980,'Policy Characteristics'!$C:$C,0))</f>
        <v>Cross-Sector</v>
      </c>
      <c r="B980" s="356" t="str">
        <f>INDEX('Policy Characteristics'!B:B,MATCH(PolicyLevers!$C980,'Policy Characteristics'!$C:$C,0))</f>
        <v>Fixed Energy Prices</v>
      </c>
      <c r="C980" s="191" t="str">
        <f t="shared" si="50"/>
        <v>Toggle Whether Policies Affect Energy Prices</v>
      </c>
      <c r="D980" s="193" t="s">
        <v>253</v>
      </c>
      <c r="E980" s="186"/>
      <c r="F980" s="193" t="s">
        <v>925</v>
      </c>
      <c r="G980" s="193"/>
      <c r="H980" s="43">
        <v>843</v>
      </c>
      <c r="I980" s="363" t="s">
        <v>332</v>
      </c>
      <c r="J980" s="191" t="str">
        <f>INDEX('Policy Characteristics'!D:D,MATCH(PolicyLevers!$C980,'Policy Characteristics'!$C:$C,0))</f>
        <v>Fixed Energy Prices</v>
      </c>
      <c r="K980" s="191" t="str">
        <f>INDEX('Policy Characteristics'!E:E,MATCH(PolicyLevers!$C980,'Policy Characteristics'!$C:$C,0))</f>
        <v>cross toggle whether policies affect energy prices</v>
      </c>
      <c r="L980" s="183">
        <f>INDEX('Policy Characteristics'!F:F,MATCH(PolicyLevers!$C980,'Policy Characteristics'!$C:$C,0))</f>
        <v>0</v>
      </c>
      <c r="M980" s="183">
        <f>INDEX('Policy Characteristics'!G:G,MATCH(PolicyLevers!$C980,'Policy Characteristics'!$C:$C,0))</f>
        <v>0</v>
      </c>
      <c r="N980" s="183">
        <f>INDEX('Policy Characteristics'!H:H,MATCH(PolicyLevers!$C980,'Policy Characteristics'!$C:$C,0))</f>
        <v>0</v>
      </c>
      <c r="O980" s="193">
        <f>INDEX('Policy Characteristics'!I:I,MATCH(PolicyLevers!$C980,'Policy Characteristics'!$C:$C,0))</f>
        <v>0</v>
      </c>
      <c r="P980" s="215" t="str">
        <f>INDEX('Policy Characteristics'!J:J,MATCH(PolicyLevers!$C980,'Policy Characteristics'!$C:$C,0))</f>
        <v>**Description:**0</v>
      </c>
      <c r="Q980" s="193">
        <f>INDEX('Policy Characteristics'!K:K,MATCH(PolicyLevers!$C980,'Policy Characteristics'!$C:$C,0))</f>
        <v>0</v>
      </c>
      <c r="R980" s="193">
        <f>INDEX('Policy Characteristics'!L:L,MATCH(PolicyLevers!$C980,'Policy Characteristics'!$C:$C,0))</f>
        <v>0</v>
      </c>
      <c r="S980" s="207">
        <f>INDEX('Policy Characteristics'!M:M,MATCH(PolicyLevers!$C980,'Policy Characteristics'!$C:$C,0))</f>
        <v>0</v>
      </c>
      <c r="T980" s="193">
        <f>INDEX('Policy Characteristics'!N:N,MATCH(PolicyLevers!$C980,'Policy Characteristics'!$C:$C,0))</f>
        <v>0</v>
      </c>
      <c r="U980" s="184">
        <f>INDEX('Policy Characteristics'!O:O,MATCH(PolicyLevers!$C980,'Policy Characteristics'!$C:$C,0))</f>
        <v>0</v>
      </c>
    </row>
    <row r="981" spans="1:21" s="184" customFormat="1" x14ac:dyDescent="0.25">
      <c r="A981" s="352" t="str">
        <f>INDEX('Policy Characteristics'!A:A,MATCH(PolicyLevers!$C981,'Policy Characteristics'!$C:$C,0))</f>
        <v>Cross-Sector</v>
      </c>
      <c r="B981" s="356" t="str">
        <f>INDEX('Policy Characteristics'!B:B,MATCH(PolicyLevers!$C981,'Policy Characteristics'!$C:$C,0))</f>
        <v>Fixed Energy Prices</v>
      </c>
      <c r="C981" s="191" t="str">
        <f t="shared" si="50"/>
        <v>Toggle Whether Policies Affect Energy Prices</v>
      </c>
      <c r="D981" s="193" t="s">
        <v>926</v>
      </c>
      <c r="E981" s="186"/>
      <c r="F981" s="193" t="s">
        <v>609</v>
      </c>
      <c r="G981" s="193"/>
      <c r="H981" s="185">
        <v>844</v>
      </c>
      <c r="I981" s="363" t="s">
        <v>332</v>
      </c>
      <c r="J981" s="191" t="str">
        <f>INDEX('Policy Characteristics'!D:D,MATCH(PolicyLevers!$C981,'Policy Characteristics'!$C:$C,0))</f>
        <v>Fixed Energy Prices</v>
      </c>
      <c r="K981" s="191" t="str">
        <f>INDEX('Policy Characteristics'!E:E,MATCH(PolicyLevers!$C981,'Policy Characteristics'!$C:$C,0))</f>
        <v>cross toggle whether policies affect energy prices</v>
      </c>
      <c r="L981" s="183">
        <f>INDEX('Policy Characteristics'!F:F,MATCH(PolicyLevers!$C981,'Policy Characteristics'!$C:$C,0))</f>
        <v>0</v>
      </c>
      <c r="M981" s="183">
        <f>INDEX('Policy Characteristics'!G:G,MATCH(PolicyLevers!$C981,'Policy Characteristics'!$C:$C,0))</f>
        <v>0</v>
      </c>
      <c r="N981" s="183">
        <f>INDEX('Policy Characteristics'!H:H,MATCH(PolicyLevers!$C981,'Policy Characteristics'!$C:$C,0))</f>
        <v>0</v>
      </c>
      <c r="O981" s="193">
        <f>INDEX('Policy Characteristics'!I:I,MATCH(PolicyLevers!$C981,'Policy Characteristics'!$C:$C,0))</f>
        <v>0</v>
      </c>
      <c r="P981" s="215" t="str">
        <f>INDEX('Policy Characteristics'!J:J,MATCH(PolicyLevers!$C981,'Policy Characteristics'!$C:$C,0))</f>
        <v>**Description:**0</v>
      </c>
      <c r="Q981" s="193">
        <f>INDEX('Policy Characteristics'!K:K,MATCH(PolicyLevers!$C981,'Policy Characteristics'!$C:$C,0))</f>
        <v>0</v>
      </c>
      <c r="R981" s="193">
        <f>INDEX('Policy Characteristics'!L:L,MATCH(PolicyLevers!$C981,'Policy Characteristics'!$C:$C,0))</f>
        <v>0</v>
      </c>
      <c r="S981" s="207">
        <f>INDEX('Policy Characteristics'!M:M,MATCH(PolicyLevers!$C981,'Policy Characteristics'!$C:$C,0))</f>
        <v>0</v>
      </c>
      <c r="T981" s="193">
        <f>INDEX('Policy Characteristics'!N:N,MATCH(PolicyLevers!$C981,'Policy Characteristics'!$C:$C,0))</f>
        <v>0</v>
      </c>
      <c r="U981" s="184">
        <f>INDEX('Policy Characteristics'!O:O,MATCH(PolicyLevers!$C981,'Policy Characteristics'!$C:$C,0))</f>
        <v>0</v>
      </c>
    </row>
    <row r="982" spans="1:21" s="184" customFormat="1" x14ac:dyDescent="0.25">
      <c r="A982" s="352" t="str">
        <f>INDEX('Policy Characteristics'!A:A,MATCH(PolicyLevers!$C982,'Policy Characteristics'!$C:$C,0))</f>
        <v>Cross-Sector</v>
      </c>
      <c r="B982" s="356" t="str">
        <f>INDEX('Policy Characteristics'!B:B,MATCH(PolicyLevers!$C982,'Policy Characteristics'!$C:$C,0))</f>
        <v>Fixed Energy Prices</v>
      </c>
      <c r="C982" s="191" t="str">
        <f t="shared" si="50"/>
        <v>Toggle Whether Policies Affect Energy Prices</v>
      </c>
      <c r="D982" s="193" t="s">
        <v>250</v>
      </c>
      <c r="E982" s="186"/>
      <c r="F982" s="193" t="s">
        <v>614</v>
      </c>
      <c r="G982" s="193"/>
      <c r="H982" s="43">
        <v>845</v>
      </c>
      <c r="I982" s="363" t="s">
        <v>332</v>
      </c>
      <c r="J982" s="191" t="str">
        <f>INDEX('Policy Characteristics'!D:D,MATCH(PolicyLevers!$C982,'Policy Characteristics'!$C:$C,0))</f>
        <v>Fixed Energy Prices</v>
      </c>
      <c r="K982" s="191" t="str">
        <f>INDEX('Policy Characteristics'!E:E,MATCH(PolicyLevers!$C982,'Policy Characteristics'!$C:$C,0))</f>
        <v>cross toggle whether policies affect energy prices</v>
      </c>
      <c r="L982" s="183">
        <f>INDEX('Policy Characteristics'!F:F,MATCH(PolicyLevers!$C982,'Policy Characteristics'!$C:$C,0))</f>
        <v>0</v>
      </c>
      <c r="M982" s="183">
        <f>INDEX('Policy Characteristics'!G:G,MATCH(PolicyLevers!$C982,'Policy Characteristics'!$C:$C,0))</f>
        <v>0</v>
      </c>
      <c r="N982" s="183">
        <f>INDEX('Policy Characteristics'!H:H,MATCH(PolicyLevers!$C982,'Policy Characteristics'!$C:$C,0))</f>
        <v>0</v>
      </c>
      <c r="O982" s="193">
        <f>INDEX('Policy Characteristics'!I:I,MATCH(PolicyLevers!$C982,'Policy Characteristics'!$C:$C,0))</f>
        <v>0</v>
      </c>
      <c r="P982" s="215" t="str">
        <f>INDEX('Policy Characteristics'!J:J,MATCH(PolicyLevers!$C982,'Policy Characteristics'!$C:$C,0))</f>
        <v>**Description:**0</v>
      </c>
      <c r="Q982" s="193">
        <f>INDEX('Policy Characteristics'!K:K,MATCH(PolicyLevers!$C982,'Policy Characteristics'!$C:$C,0))</f>
        <v>0</v>
      </c>
      <c r="R982" s="193">
        <f>INDEX('Policy Characteristics'!L:L,MATCH(PolicyLevers!$C982,'Policy Characteristics'!$C:$C,0))</f>
        <v>0</v>
      </c>
      <c r="S982" s="207">
        <f>INDEX('Policy Characteristics'!M:M,MATCH(PolicyLevers!$C982,'Policy Characteristics'!$C:$C,0))</f>
        <v>0</v>
      </c>
      <c r="T982" s="193">
        <f>INDEX('Policy Characteristics'!N:N,MATCH(PolicyLevers!$C982,'Policy Characteristics'!$C:$C,0))</f>
        <v>0</v>
      </c>
      <c r="U982" s="184">
        <f>INDEX('Policy Characteristics'!O:O,MATCH(PolicyLevers!$C982,'Policy Characteristics'!$C:$C,0))</f>
        <v>0</v>
      </c>
    </row>
    <row r="983" spans="1:21" s="184" customFormat="1" x14ac:dyDescent="0.25">
      <c r="A983" s="352" t="str">
        <f>INDEX('Policy Characteristics'!A:A,MATCH(PolicyLevers!$C983,'Policy Characteristics'!$C:$C,0))</f>
        <v>Cross-Sector</v>
      </c>
      <c r="B983" s="356" t="str">
        <f>INDEX('Policy Characteristics'!B:B,MATCH(PolicyLevers!$C983,'Policy Characteristics'!$C:$C,0))</f>
        <v>Fixed Energy Prices</v>
      </c>
      <c r="C983" s="191" t="str">
        <f t="shared" si="50"/>
        <v>Toggle Whether Policies Affect Energy Prices</v>
      </c>
      <c r="D983" s="193" t="s">
        <v>927</v>
      </c>
      <c r="E983" s="186"/>
      <c r="F983" s="193" t="s">
        <v>928</v>
      </c>
      <c r="G983" s="193"/>
      <c r="H983" s="185">
        <v>846</v>
      </c>
      <c r="I983" s="363" t="s">
        <v>332</v>
      </c>
      <c r="J983" s="191" t="str">
        <f>INDEX('Policy Characteristics'!D:D,MATCH(PolicyLevers!$C983,'Policy Characteristics'!$C:$C,0))</f>
        <v>Fixed Energy Prices</v>
      </c>
      <c r="K983" s="191" t="str">
        <f>INDEX('Policy Characteristics'!E:E,MATCH(PolicyLevers!$C983,'Policy Characteristics'!$C:$C,0))</f>
        <v>cross toggle whether policies affect energy prices</v>
      </c>
      <c r="L983" s="183">
        <f>INDEX('Policy Characteristics'!F:F,MATCH(PolicyLevers!$C983,'Policy Characteristics'!$C:$C,0))</f>
        <v>0</v>
      </c>
      <c r="M983" s="183">
        <f>INDEX('Policy Characteristics'!G:G,MATCH(PolicyLevers!$C983,'Policy Characteristics'!$C:$C,0))</f>
        <v>0</v>
      </c>
      <c r="N983" s="183">
        <f>INDEX('Policy Characteristics'!H:H,MATCH(PolicyLevers!$C983,'Policy Characteristics'!$C:$C,0))</f>
        <v>0</v>
      </c>
      <c r="O983" s="193">
        <f>INDEX('Policy Characteristics'!I:I,MATCH(PolicyLevers!$C983,'Policy Characteristics'!$C:$C,0))</f>
        <v>0</v>
      </c>
      <c r="P983" s="215" t="str">
        <f>INDEX('Policy Characteristics'!J:J,MATCH(PolicyLevers!$C983,'Policy Characteristics'!$C:$C,0))</f>
        <v>**Description:**0</v>
      </c>
      <c r="Q983" s="193">
        <f>INDEX('Policy Characteristics'!K:K,MATCH(PolicyLevers!$C983,'Policy Characteristics'!$C:$C,0))</f>
        <v>0</v>
      </c>
      <c r="R983" s="193">
        <f>INDEX('Policy Characteristics'!L:L,MATCH(PolicyLevers!$C983,'Policy Characteristics'!$C:$C,0))</f>
        <v>0</v>
      </c>
      <c r="S983" s="207">
        <f>INDEX('Policy Characteristics'!M:M,MATCH(PolicyLevers!$C983,'Policy Characteristics'!$C:$C,0))</f>
        <v>0</v>
      </c>
      <c r="T983" s="193">
        <f>INDEX('Policy Characteristics'!N:N,MATCH(PolicyLevers!$C983,'Policy Characteristics'!$C:$C,0))</f>
        <v>0</v>
      </c>
      <c r="U983" s="184">
        <f>INDEX('Policy Characteristics'!O:O,MATCH(PolicyLevers!$C983,'Policy Characteristics'!$C:$C,0))</f>
        <v>0</v>
      </c>
    </row>
    <row r="984" spans="1:21" s="184" customFormat="1" x14ac:dyDescent="0.25">
      <c r="A984" s="352" t="str">
        <f>INDEX('Policy Characteristics'!A:A,MATCH(PolicyLevers!$C984,'Policy Characteristics'!$C:$C,0))</f>
        <v>Cross-Sector</v>
      </c>
      <c r="B984" s="356" t="str">
        <f>INDEX('Policy Characteristics'!B:B,MATCH(PolicyLevers!$C984,'Policy Characteristics'!$C:$C,0))</f>
        <v>Fixed Energy Prices</v>
      </c>
      <c r="C984" s="191" t="str">
        <f t="shared" si="50"/>
        <v>Toggle Whether Policies Affect Energy Prices</v>
      </c>
      <c r="D984" s="193" t="s">
        <v>254</v>
      </c>
      <c r="E984" s="186"/>
      <c r="F984" s="193" t="s">
        <v>929</v>
      </c>
      <c r="G984" s="193"/>
      <c r="H984" s="43">
        <v>847</v>
      </c>
      <c r="I984" s="363" t="s">
        <v>332</v>
      </c>
      <c r="J984" s="191" t="str">
        <f>INDEX('Policy Characteristics'!D:D,MATCH(PolicyLevers!$C984,'Policy Characteristics'!$C:$C,0))</f>
        <v>Fixed Energy Prices</v>
      </c>
      <c r="K984" s="191" t="str">
        <f>INDEX('Policy Characteristics'!E:E,MATCH(PolicyLevers!$C984,'Policy Characteristics'!$C:$C,0))</f>
        <v>cross toggle whether policies affect energy prices</v>
      </c>
      <c r="L984" s="183">
        <f>INDEX('Policy Characteristics'!F:F,MATCH(PolicyLevers!$C984,'Policy Characteristics'!$C:$C,0))</f>
        <v>0</v>
      </c>
      <c r="M984" s="183">
        <f>INDEX('Policy Characteristics'!G:G,MATCH(PolicyLevers!$C984,'Policy Characteristics'!$C:$C,0))</f>
        <v>0</v>
      </c>
      <c r="N984" s="183">
        <f>INDEX('Policy Characteristics'!H:H,MATCH(PolicyLevers!$C984,'Policy Characteristics'!$C:$C,0))</f>
        <v>0</v>
      </c>
      <c r="O984" s="193">
        <f>INDEX('Policy Characteristics'!I:I,MATCH(PolicyLevers!$C984,'Policy Characteristics'!$C:$C,0))</f>
        <v>0</v>
      </c>
      <c r="P984" s="215" t="str">
        <f>INDEX('Policy Characteristics'!J:J,MATCH(PolicyLevers!$C984,'Policy Characteristics'!$C:$C,0))</f>
        <v>**Description:**0</v>
      </c>
      <c r="Q984" s="193">
        <f>INDEX('Policy Characteristics'!K:K,MATCH(PolicyLevers!$C984,'Policy Characteristics'!$C:$C,0))</f>
        <v>0</v>
      </c>
      <c r="R984" s="193">
        <f>INDEX('Policy Characteristics'!L:L,MATCH(PolicyLevers!$C984,'Policy Characteristics'!$C:$C,0))</f>
        <v>0</v>
      </c>
      <c r="S984" s="207">
        <f>INDEX('Policy Characteristics'!M:M,MATCH(PolicyLevers!$C984,'Policy Characteristics'!$C:$C,0))</f>
        <v>0</v>
      </c>
      <c r="T984" s="193">
        <f>INDEX('Policy Characteristics'!N:N,MATCH(PolicyLevers!$C984,'Policy Characteristics'!$C:$C,0))</f>
        <v>0</v>
      </c>
      <c r="U984" s="184">
        <f>INDEX('Policy Characteristics'!O:O,MATCH(PolicyLevers!$C984,'Policy Characteristics'!$C:$C,0))</f>
        <v>0</v>
      </c>
    </row>
    <row r="985" spans="1:21" s="184" customFormat="1" x14ac:dyDescent="0.25">
      <c r="A985" s="352" t="str">
        <f>INDEX('Policy Characteristics'!A:A,MATCH(PolicyLevers!$C985,'Policy Characteristics'!$C:$C,0))</f>
        <v>Cross-Sector</v>
      </c>
      <c r="B985" s="355" t="str">
        <f>INDEX('Policy Characteristics'!B:B,MATCH(PolicyLevers!$C985,'Policy Characteristics'!$C:$C,0))</f>
        <v>Fuel Price Deregulation</v>
      </c>
      <c r="C985" s="184" t="s">
        <v>1069</v>
      </c>
      <c r="D985" s="193" t="s">
        <v>251</v>
      </c>
      <c r="E985" s="186"/>
      <c r="F985" s="193" t="s">
        <v>579</v>
      </c>
      <c r="G985" s="193"/>
      <c r="H985" s="43">
        <v>723</v>
      </c>
      <c r="I985" s="363" t="s">
        <v>332</v>
      </c>
      <c r="J985" s="184" t="str">
        <f>INDEX('Policy Characteristics'!D:D,MATCH(PolicyLevers!$C985,'Policy Characteristics'!$C:$C,0))</f>
        <v>Fuel Price Deregulation</v>
      </c>
      <c r="K985" s="184" t="str">
        <f>INDEX('Policy Characteristics'!E:E,MATCH(PolicyLevers!$C985,'Policy Characteristics'!$C:$C,0))</f>
        <v>cross fuel price deregulation</v>
      </c>
      <c r="L985" s="187">
        <f>INDEX('Policy Characteristics'!F:F,MATCH(PolicyLevers!$C985,'Policy Characteristics'!$C:$C,0))</f>
        <v>0</v>
      </c>
      <c r="M985" s="187">
        <f>INDEX('Policy Characteristics'!G:G,MATCH(PolicyLevers!$C985,'Policy Characteristics'!$C:$C,0))</f>
        <v>1</v>
      </c>
      <c r="N985" s="187">
        <f>INDEX('Policy Characteristics'!H:H,MATCH(PolicyLevers!$C985,'Policy Characteristics'!$C:$C,0))</f>
        <v>0.01</v>
      </c>
      <c r="O985" s="186" t="str">
        <f>INDEX('Policy Characteristics'!I:I,MATCH(PolicyLevers!$C985,'Policy Characteristics'!$C:$C,0))</f>
        <v>% of price deregulated</v>
      </c>
      <c r="P985" s="188">
        <f>INDEX('Policy Characteristics'!J:J,MATCH(PolicyLevers!$C985,'Policy Characteristics'!$C:$C,0))</f>
        <v>0</v>
      </c>
      <c r="Q985" s="193" t="str">
        <f>INDEX('Policy Characteristics'!K:K,MATCH(PolicyLevers!$C985,'Policy Characteristics'!$C:$C,0))</f>
        <v>fuels.html#fuel-price-deregulation</v>
      </c>
      <c r="R985" s="193">
        <f>INDEX('Policy Characteristics'!L:L,MATCH(PolicyLevers!$C985,'Policy Characteristics'!$C:$C,0))</f>
        <v>0</v>
      </c>
      <c r="S985" s="207">
        <f>INDEX('Policy Characteristics'!M:M,MATCH(PolicyLevers!$C985,'Policy Characteristics'!$C:$C,0))</f>
        <v>0</v>
      </c>
      <c r="T985" s="193">
        <f>INDEX('Policy Characteristics'!N:N,MATCH(PolicyLevers!$C985,'Policy Characteristics'!$C:$C,0))</f>
        <v>0</v>
      </c>
      <c r="U985" s="184">
        <f>INDEX('Policy Characteristics'!O:O,MATCH(PolicyLevers!$C985,'Policy Characteristics'!$C:$C,0))</f>
        <v>0</v>
      </c>
    </row>
    <row r="986" spans="1:21" s="184" customFormat="1" x14ac:dyDescent="0.25">
      <c r="A986" s="352" t="str">
        <f>INDEX('Policy Characteristics'!A:A,MATCH(PolicyLevers!$C986,'Policy Characteristics'!$C:$C,0))</f>
        <v>Cross-Sector</v>
      </c>
      <c r="B986" s="356" t="str">
        <f>INDEX('Policy Characteristics'!B:B,MATCH(PolicyLevers!$C986,'Policy Characteristics'!$C:$C,0))</f>
        <v>Fuel Price Deregulation</v>
      </c>
      <c r="C986" s="191" t="str">
        <f t="shared" ref="C986:C999" si="51">C$985</f>
        <v>Fuel Price Deregulation</v>
      </c>
      <c r="D986" s="193" t="s">
        <v>255</v>
      </c>
      <c r="E986" s="186"/>
      <c r="F986" s="193" t="s">
        <v>741</v>
      </c>
      <c r="G986" s="193"/>
      <c r="H986" s="43">
        <v>724</v>
      </c>
      <c r="I986" s="363" t="s">
        <v>332</v>
      </c>
      <c r="J986" s="191" t="str">
        <f>INDEX('Policy Characteristics'!D:D,MATCH(PolicyLevers!$C986,'Policy Characteristics'!$C:$C,0))</f>
        <v>Fuel Price Deregulation</v>
      </c>
      <c r="K986" s="191" t="str">
        <f>INDEX('Policy Characteristics'!E:E,MATCH(PolicyLevers!$C986,'Policy Characteristics'!$C:$C,0))</f>
        <v>cross fuel price deregulation</v>
      </c>
      <c r="L986" s="183">
        <f>INDEX('Policy Characteristics'!F:F,MATCH(PolicyLevers!$C986,'Policy Characteristics'!$C:$C,0))</f>
        <v>0</v>
      </c>
      <c r="M986" s="183">
        <f>INDEX('Policy Characteristics'!G:G,MATCH(PolicyLevers!$C986,'Policy Characteristics'!$C:$C,0))</f>
        <v>1</v>
      </c>
      <c r="N986" s="183">
        <f>INDEX('Policy Characteristics'!H:H,MATCH(PolicyLevers!$C986,'Policy Characteristics'!$C:$C,0))</f>
        <v>0.01</v>
      </c>
      <c r="O986" s="193" t="str">
        <f>INDEX('Policy Characteristics'!I:I,MATCH(PolicyLevers!$C986,'Policy Characteristics'!$C:$C,0))</f>
        <v>% of price deregulated</v>
      </c>
      <c r="P986" s="188">
        <f>INDEX('Policy Characteristics'!J:J,MATCH(PolicyLevers!$C986,'Policy Characteristics'!$C:$C,0))</f>
        <v>0</v>
      </c>
      <c r="Q986" s="193" t="str">
        <f>INDEX('Policy Characteristics'!K:K,MATCH(PolicyLevers!$C986,'Policy Characteristics'!$C:$C,0))</f>
        <v>fuels.html#fuel-price-deregulation</v>
      </c>
      <c r="R986" s="193">
        <f>INDEX('Policy Characteristics'!L:L,MATCH(PolicyLevers!$C986,'Policy Characteristics'!$C:$C,0))</f>
        <v>0</v>
      </c>
      <c r="S986" s="207">
        <f>INDEX('Policy Characteristics'!M:M,MATCH(PolicyLevers!$C986,'Policy Characteristics'!$C:$C,0))</f>
        <v>0</v>
      </c>
      <c r="T986" s="193">
        <f>INDEX('Policy Characteristics'!N:N,MATCH(PolicyLevers!$C986,'Policy Characteristics'!$C:$C,0))</f>
        <v>0</v>
      </c>
      <c r="U986" s="184">
        <f>INDEX('Policy Characteristics'!O:O,MATCH(PolicyLevers!$C986,'Policy Characteristics'!$C:$C,0))</f>
        <v>0</v>
      </c>
    </row>
    <row r="987" spans="1:21" s="184" customFormat="1" x14ac:dyDescent="0.25">
      <c r="A987" s="352" t="str">
        <f>INDEX('Policy Characteristics'!A:A,MATCH(PolicyLevers!$C987,'Policy Characteristics'!$C:$C,0))</f>
        <v>Cross-Sector</v>
      </c>
      <c r="B987" s="356" t="str">
        <f>INDEX('Policy Characteristics'!B:B,MATCH(PolicyLevers!$C987,'Policy Characteristics'!$C:$C,0))</f>
        <v>Fuel Price Deregulation</v>
      </c>
      <c r="C987" s="191" t="str">
        <f t="shared" si="51"/>
        <v>Fuel Price Deregulation</v>
      </c>
      <c r="D987" s="193" t="s">
        <v>1035</v>
      </c>
      <c r="E987" s="186"/>
      <c r="F987" s="193" t="s">
        <v>589</v>
      </c>
      <c r="G987" s="193"/>
      <c r="H987" s="43">
        <v>725</v>
      </c>
      <c r="I987" s="363" t="s">
        <v>332</v>
      </c>
      <c r="J987" s="191" t="str">
        <f>INDEX('Policy Characteristics'!D:D,MATCH(PolicyLevers!$C987,'Policy Characteristics'!$C:$C,0))</f>
        <v>Fuel Price Deregulation</v>
      </c>
      <c r="K987" s="191" t="str">
        <f>INDEX('Policy Characteristics'!E:E,MATCH(PolicyLevers!$C987,'Policy Characteristics'!$C:$C,0))</f>
        <v>cross fuel price deregulation</v>
      </c>
      <c r="L987" s="183">
        <f>INDEX('Policy Characteristics'!F:F,MATCH(PolicyLevers!$C987,'Policy Characteristics'!$C:$C,0))</f>
        <v>0</v>
      </c>
      <c r="M987" s="183">
        <f>INDEX('Policy Characteristics'!G:G,MATCH(PolicyLevers!$C987,'Policy Characteristics'!$C:$C,0))</f>
        <v>1</v>
      </c>
      <c r="N987" s="183">
        <f>INDEX('Policy Characteristics'!H:H,MATCH(PolicyLevers!$C987,'Policy Characteristics'!$C:$C,0))</f>
        <v>0.01</v>
      </c>
      <c r="O987" s="193" t="str">
        <f>INDEX('Policy Characteristics'!I:I,MATCH(PolicyLevers!$C987,'Policy Characteristics'!$C:$C,0))</f>
        <v>% of price deregulated</v>
      </c>
      <c r="P987" s="188">
        <f>INDEX('Policy Characteristics'!J:J,MATCH(PolicyLevers!$C987,'Policy Characteristics'!$C:$C,0))</f>
        <v>0</v>
      </c>
      <c r="Q987" s="193" t="str">
        <f>INDEX('Policy Characteristics'!K:K,MATCH(PolicyLevers!$C987,'Policy Characteristics'!$C:$C,0))</f>
        <v>fuels.html#fuel-price-deregulation</v>
      </c>
      <c r="R987" s="193">
        <f>INDEX('Policy Characteristics'!L:L,MATCH(PolicyLevers!$C987,'Policy Characteristics'!$C:$C,0))</f>
        <v>0</v>
      </c>
      <c r="S987" s="207">
        <f>INDEX('Policy Characteristics'!M:M,MATCH(PolicyLevers!$C987,'Policy Characteristics'!$C:$C,0))</f>
        <v>0</v>
      </c>
      <c r="T987" s="193">
        <f>INDEX('Policy Characteristics'!N:N,MATCH(PolicyLevers!$C987,'Policy Characteristics'!$C:$C,0))</f>
        <v>0</v>
      </c>
      <c r="U987" s="184">
        <f>INDEX('Policy Characteristics'!O:O,MATCH(PolicyLevers!$C987,'Policy Characteristics'!$C:$C,0))</f>
        <v>0</v>
      </c>
    </row>
    <row r="988" spans="1:21" s="184" customFormat="1" x14ac:dyDescent="0.25">
      <c r="A988" s="352" t="str">
        <f>INDEX('Policy Characteristics'!A:A,MATCH(PolicyLevers!$C988,'Policy Characteristics'!$C:$C,0))</f>
        <v>Cross-Sector</v>
      </c>
      <c r="B988" s="356" t="str">
        <f>INDEX('Policy Characteristics'!B:B,MATCH(PolicyLevers!$C988,'Policy Characteristics'!$C:$C,0))</f>
        <v>Fuel Price Deregulation</v>
      </c>
      <c r="C988" s="191" t="str">
        <f t="shared" si="51"/>
        <v>Fuel Price Deregulation</v>
      </c>
      <c r="D988" s="193" t="s">
        <v>1042</v>
      </c>
      <c r="E988" s="186"/>
      <c r="F988" s="193" t="s">
        <v>601</v>
      </c>
      <c r="G988" s="193"/>
      <c r="H988" s="43">
        <v>726</v>
      </c>
      <c r="I988" s="363" t="s">
        <v>332</v>
      </c>
      <c r="J988" s="191" t="str">
        <f>INDEX('Policy Characteristics'!D:D,MATCH(PolicyLevers!$C988,'Policy Characteristics'!$C:$C,0))</f>
        <v>Fuel Price Deregulation</v>
      </c>
      <c r="K988" s="191" t="str">
        <f>INDEX('Policy Characteristics'!E:E,MATCH(PolicyLevers!$C988,'Policy Characteristics'!$C:$C,0))</f>
        <v>cross fuel price deregulation</v>
      </c>
      <c r="L988" s="183">
        <f>INDEX('Policy Characteristics'!F:F,MATCH(PolicyLevers!$C988,'Policy Characteristics'!$C:$C,0))</f>
        <v>0</v>
      </c>
      <c r="M988" s="183">
        <f>INDEX('Policy Characteristics'!G:G,MATCH(PolicyLevers!$C988,'Policy Characteristics'!$C:$C,0))</f>
        <v>1</v>
      </c>
      <c r="N988" s="183">
        <f>INDEX('Policy Characteristics'!H:H,MATCH(PolicyLevers!$C988,'Policy Characteristics'!$C:$C,0))</f>
        <v>0.01</v>
      </c>
      <c r="O988" s="193" t="str">
        <f>INDEX('Policy Characteristics'!I:I,MATCH(PolicyLevers!$C988,'Policy Characteristics'!$C:$C,0))</f>
        <v>% of price deregulated</v>
      </c>
      <c r="P988" s="188">
        <f>INDEX('Policy Characteristics'!J:J,MATCH(PolicyLevers!$C988,'Policy Characteristics'!$C:$C,0))</f>
        <v>0</v>
      </c>
      <c r="Q988" s="193" t="str">
        <f>INDEX('Policy Characteristics'!K:K,MATCH(PolicyLevers!$C988,'Policy Characteristics'!$C:$C,0))</f>
        <v>fuels.html#fuel-price-deregulation</v>
      </c>
      <c r="R988" s="193">
        <f>INDEX('Policy Characteristics'!L:L,MATCH(PolicyLevers!$C988,'Policy Characteristics'!$C:$C,0))</f>
        <v>0</v>
      </c>
      <c r="S988" s="207">
        <f>INDEX('Policy Characteristics'!M:M,MATCH(PolicyLevers!$C988,'Policy Characteristics'!$C:$C,0))</f>
        <v>0</v>
      </c>
      <c r="T988" s="193">
        <f>INDEX('Policy Characteristics'!N:N,MATCH(PolicyLevers!$C988,'Policy Characteristics'!$C:$C,0))</f>
        <v>0</v>
      </c>
      <c r="U988" s="184">
        <f>INDEX('Policy Characteristics'!O:O,MATCH(PolicyLevers!$C988,'Policy Characteristics'!$C:$C,0))</f>
        <v>0</v>
      </c>
    </row>
    <row r="989" spans="1:21" s="184" customFormat="1" x14ac:dyDescent="0.25">
      <c r="A989" s="352" t="str">
        <f>INDEX('Policy Characteristics'!A:A,MATCH(PolicyLevers!$C989,'Policy Characteristics'!$C:$C,0))</f>
        <v>Cross-Sector</v>
      </c>
      <c r="B989" s="356" t="str">
        <f>INDEX('Policy Characteristics'!B:B,MATCH(PolicyLevers!$C989,'Policy Characteristics'!$C:$C,0))</f>
        <v>Fuel Price Deregulation</v>
      </c>
      <c r="C989" s="191" t="str">
        <f t="shared" si="51"/>
        <v>Fuel Price Deregulation</v>
      </c>
      <c r="D989" s="193" t="s">
        <v>257</v>
      </c>
      <c r="E989" s="186"/>
      <c r="F989" s="193" t="s">
        <v>923</v>
      </c>
      <c r="G989" s="193"/>
      <c r="H989" s="43">
        <v>727</v>
      </c>
      <c r="I989" s="363" t="s">
        <v>332</v>
      </c>
      <c r="J989" s="191" t="str">
        <f>INDEX('Policy Characteristics'!D:D,MATCH(PolicyLevers!$C989,'Policy Characteristics'!$C:$C,0))</f>
        <v>Fuel Price Deregulation</v>
      </c>
      <c r="K989" s="191" t="str">
        <f>INDEX('Policy Characteristics'!E:E,MATCH(PolicyLevers!$C989,'Policy Characteristics'!$C:$C,0))</f>
        <v>cross fuel price deregulation</v>
      </c>
      <c r="L989" s="183">
        <f>INDEX('Policy Characteristics'!F:F,MATCH(PolicyLevers!$C989,'Policy Characteristics'!$C:$C,0))</f>
        <v>0</v>
      </c>
      <c r="M989" s="183">
        <f>INDEX('Policy Characteristics'!G:G,MATCH(PolicyLevers!$C989,'Policy Characteristics'!$C:$C,0))</f>
        <v>1</v>
      </c>
      <c r="N989" s="183">
        <f>INDEX('Policy Characteristics'!H:H,MATCH(PolicyLevers!$C989,'Policy Characteristics'!$C:$C,0))</f>
        <v>0.01</v>
      </c>
      <c r="O989" s="193" t="str">
        <f>INDEX('Policy Characteristics'!I:I,MATCH(PolicyLevers!$C989,'Policy Characteristics'!$C:$C,0))</f>
        <v>% of price deregulated</v>
      </c>
      <c r="P989" s="188">
        <f>INDEX('Policy Characteristics'!J:J,MATCH(PolicyLevers!$C989,'Policy Characteristics'!$C:$C,0))</f>
        <v>0</v>
      </c>
      <c r="Q989" s="193" t="str">
        <f>INDEX('Policy Characteristics'!K:K,MATCH(PolicyLevers!$C989,'Policy Characteristics'!$C:$C,0))</f>
        <v>fuels.html#fuel-price-deregulation</v>
      </c>
      <c r="R989" s="193">
        <f>INDEX('Policy Characteristics'!L:L,MATCH(PolicyLevers!$C989,'Policy Characteristics'!$C:$C,0))</f>
        <v>0</v>
      </c>
      <c r="S989" s="207">
        <f>INDEX('Policy Characteristics'!M:M,MATCH(PolicyLevers!$C989,'Policy Characteristics'!$C:$C,0))</f>
        <v>0</v>
      </c>
      <c r="T989" s="193">
        <f>INDEX('Policy Characteristics'!N:N,MATCH(PolicyLevers!$C989,'Policy Characteristics'!$C:$C,0))</f>
        <v>0</v>
      </c>
      <c r="U989" s="184">
        <f>INDEX('Policy Characteristics'!O:O,MATCH(PolicyLevers!$C989,'Policy Characteristics'!$C:$C,0))</f>
        <v>0</v>
      </c>
    </row>
    <row r="990" spans="1:21" s="184" customFormat="1" x14ac:dyDescent="0.25">
      <c r="A990" s="352" t="str">
        <f>INDEX('Policy Characteristics'!A:A,MATCH(PolicyLevers!$C990,'Policy Characteristics'!$C:$C,0))</f>
        <v>Cross-Sector</v>
      </c>
      <c r="B990" s="356" t="str">
        <f>INDEX('Policy Characteristics'!B:B,MATCH(PolicyLevers!$C990,'Policy Characteristics'!$C:$C,0))</f>
        <v>Fuel Price Deregulation</v>
      </c>
      <c r="C990" s="191" t="str">
        <f t="shared" si="51"/>
        <v>Fuel Price Deregulation</v>
      </c>
      <c r="D990" s="193" t="s">
        <v>256</v>
      </c>
      <c r="E990" s="186"/>
      <c r="F990" s="193" t="s">
        <v>924</v>
      </c>
      <c r="G990" s="193"/>
      <c r="H990" s="43">
        <v>728</v>
      </c>
      <c r="I990" s="363" t="s">
        <v>332</v>
      </c>
      <c r="J990" s="191" t="str">
        <f>INDEX('Policy Characteristics'!D:D,MATCH(PolicyLevers!$C990,'Policy Characteristics'!$C:$C,0))</f>
        <v>Fuel Price Deregulation</v>
      </c>
      <c r="K990" s="191" t="str">
        <f>INDEX('Policy Characteristics'!E:E,MATCH(PolicyLevers!$C990,'Policy Characteristics'!$C:$C,0))</f>
        <v>cross fuel price deregulation</v>
      </c>
      <c r="L990" s="183">
        <f>INDEX('Policy Characteristics'!F:F,MATCH(PolicyLevers!$C990,'Policy Characteristics'!$C:$C,0))</f>
        <v>0</v>
      </c>
      <c r="M990" s="183">
        <f>INDEX('Policy Characteristics'!G:G,MATCH(PolicyLevers!$C990,'Policy Characteristics'!$C:$C,0))</f>
        <v>1</v>
      </c>
      <c r="N990" s="183">
        <f>INDEX('Policy Characteristics'!H:H,MATCH(PolicyLevers!$C990,'Policy Characteristics'!$C:$C,0))</f>
        <v>0.01</v>
      </c>
      <c r="O990" s="193" t="str">
        <f>INDEX('Policy Characteristics'!I:I,MATCH(PolicyLevers!$C990,'Policy Characteristics'!$C:$C,0))</f>
        <v>% of price deregulated</v>
      </c>
      <c r="P990" s="188">
        <f>INDEX('Policy Characteristics'!J:J,MATCH(PolicyLevers!$C990,'Policy Characteristics'!$C:$C,0))</f>
        <v>0</v>
      </c>
      <c r="Q990" s="193" t="str">
        <f>INDEX('Policy Characteristics'!K:K,MATCH(PolicyLevers!$C990,'Policy Characteristics'!$C:$C,0))</f>
        <v>fuels.html#fuel-price-deregulation</v>
      </c>
      <c r="R990" s="193">
        <f>INDEX('Policy Characteristics'!L:L,MATCH(PolicyLevers!$C990,'Policy Characteristics'!$C:$C,0))</f>
        <v>0</v>
      </c>
      <c r="S990" s="207">
        <f>INDEX('Policy Characteristics'!M:M,MATCH(PolicyLevers!$C990,'Policy Characteristics'!$C:$C,0))</f>
        <v>0</v>
      </c>
      <c r="T990" s="193">
        <f>INDEX('Policy Characteristics'!N:N,MATCH(PolicyLevers!$C990,'Policy Characteristics'!$C:$C,0))</f>
        <v>0</v>
      </c>
      <c r="U990" s="184">
        <f>INDEX('Policy Characteristics'!O:O,MATCH(PolicyLevers!$C990,'Policy Characteristics'!$C:$C,0))</f>
        <v>0</v>
      </c>
    </row>
    <row r="991" spans="1:21" s="184" customFormat="1" x14ac:dyDescent="0.25">
      <c r="A991" s="352" t="str">
        <f>INDEX('Policy Characteristics'!A:A,MATCH(PolicyLevers!$C991,'Policy Characteristics'!$C:$C,0))</f>
        <v>Cross-Sector</v>
      </c>
      <c r="B991" s="356" t="str">
        <f>INDEX('Policy Characteristics'!B:B,MATCH(PolicyLevers!$C991,'Policy Characteristics'!$C:$C,0))</f>
        <v>Fuel Price Deregulation</v>
      </c>
      <c r="C991" s="191" t="str">
        <f t="shared" si="51"/>
        <v>Fuel Price Deregulation</v>
      </c>
      <c r="D991" s="193" t="s">
        <v>1045</v>
      </c>
      <c r="E991" s="186"/>
      <c r="F991" s="193" t="s">
        <v>1046</v>
      </c>
      <c r="G991" s="193"/>
      <c r="H991" s="43">
        <v>729</v>
      </c>
      <c r="I991" s="363" t="s">
        <v>332</v>
      </c>
      <c r="J991" s="191" t="str">
        <f>INDEX('Policy Characteristics'!D:D,MATCH(PolicyLevers!$C991,'Policy Characteristics'!$C:$C,0))</f>
        <v>Fuel Price Deregulation</v>
      </c>
      <c r="K991" s="191" t="str">
        <f>INDEX('Policy Characteristics'!E:E,MATCH(PolicyLevers!$C991,'Policy Characteristics'!$C:$C,0))</f>
        <v>cross fuel price deregulation</v>
      </c>
      <c r="L991" s="183">
        <f>INDEX('Policy Characteristics'!F:F,MATCH(PolicyLevers!$C991,'Policy Characteristics'!$C:$C,0))</f>
        <v>0</v>
      </c>
      <c r="M991" s="183">
        <f>INDEX('Policy Characteristics'!G:G,MATCH(PolicyLevers!$C991,'Policy Characteristics'!$C:$C,0))</f>
        <v>1</v>
      </c>
      <c r="N991" s="183">
        <f>INDEX('Policy Characteristics'!H:H,MATCH(PolicyLevers!$C991,'Policy Characteristics'!$C:$C,0))</f>
        <v>0.01</v>
      </c>
      <c r="O991" s="193" t="str">
        <f>INDEX('Policy Characteristics'!I:I,MATCH(PolicyLevers!$C991,'Policy Characteristics'!$C:$C,0))</f>
        <v>% of price deregulated</v>
      </c>
      <c r="P991" s="188">
        <f>INDEX('Policy Characteristics'!J:J,MATCH(PolicyLevers!$C991,'Policy Characteristics'!$C:$C,0))</f>
        <v>0</v>
      </c>
      <c r="Q991" s="193" t="str">
        <f>INDEX('Policy Characteristics'!K:K,MATCH(PolicyLevers!$C991,'Policy Characteristics'!$C:$C,0))</f>
        <v>fuels.html#fuel-price-deregulation</v>
      </c>
      <c r="R991" s="193">
        <f>INDEX('Policy Characteristics'!L:L,MATCH(PolicyLevers!$C991,'Policy Characteristics'!$C:$C,0))</f>
        <v>0</v>
      </c>
      <c r="S991" s="207">
        <f>INDEX('Policy Characteristics'!M:M,MATCH(PolicyLevers!$C991,'Policy Characteristics'!$C:$C,0))</f>
        <v>0</v>
      </c>
      <c r="T991" s="193">
        <f>INDEX('Policy Characteristics'!N:N,MATCH(PolicyLevers!$C991,'Policy Characteristics'!$C:$C,0))</f>
        <v>0</v>
      </c>
      <c r="U991" s="184">
        <f>INDEX('Policy Characteristics'!O:O,MATCH(PolicyLevers!$C991,'Policy Characteristics'!$C:$C,0))</f>
        <v>0</v>
      </c>
    </row>
    <row r="992" spans="1:21" s="184" customFormat="1" x14ac:dyDescent="0.25">
      <c r="A992" s="352" t="str">
        <f>INDEX('Policy Characteristics'!A:A,MATCH(PolicyLevers!$C992,'Policy Characteristics'!$C:$C,0))</f>
        <v>Cross-Sector</v>
      </c>
      <c r="B992" s="356" t="str">
        <f>INDEX('Policy Characteristics'!B:B,MATCH(PolicyLevers!$C992,'Policy Characteristics'!$C:$C,0))</f>
        <v>Fuel Price Deregulation</v>
      </c>
      <c r="C992" s="191" t="str">
        <f t="shared" si="51"/>
        <v>Fuel Price Deregulation</v>
      </c>
      <c r="D992" s="193" t="s">
        <v>1047</v>
      </c>
      <c r="E992" s="186"/>
      <c r="F992" s="193" t="s">
        <v>1048</v>
      </c>
      <c r="G992" s="193"/>
      <c r="H992" s="43">
        <v>730</v>
      </c>
      <c r="I992" s="363" t="s">
        <v>332</v>
      </c>
      <c r="J992" s="191" t="str">
        <f>INDEX('Policy Characteristics'!D:D,MATCH(PolicyLevers!$C992,'Policy Characteristics'!$C:$C,0))</f>
        <v>Fuel Price Deregulation</v>
      </c>
      <c r="K992" s="191" t="str">
        <f>INDEX('Policy Characteristics'!E:E,MATCH(PolicyLevers!$C992,'Policy Characteristics'!$C:$C,0))</f>
        <v>cross fuel price deregulation</v>
      </c>
      <c r="L992" s="183">
        <f>INDEX('Policy Characteristics'!F:F,MATCH(PolicyLevers!$C992,'Policy Characteristics'!$C:$C,0))</f>
        <v>0</v>
      </c>
      <c r="M992" s="183">
        <f>INDEX('Policy Characteristics'!G:G,MATCH(PolicyLevers!$C992,'Policy Characteristics'!$C:$C,0))</f>
        <v>1</v>
      </c>
      <c r="N992" s="183">
        <f>INDEX('Policy Characteristics'!H:H,MATCH(PolicyLevers!$C992,'Policy Characteristics'!$C:$C,0))</f>
        <v>0.01</v>
      </c>
      <c r="O992" s="193" t="str">
        <f>INDEX('Policy Characteristics'!I:I,MATCH(PolicyLevers!$C992,'Policy Characteristics'!$C:$C,0))</f>
        <v>% of price deregulated</v>
      </c>
      <c r="P992" s="188">
        <f>INDEX('Policy Characteristics'!J:J,MATCH(PolicyLevers!$C992,'Policy Characteristics'!$C:$C,0))</f>
        <v>0</v>
      </c>
      <c r="Q992" s="193" t="str">
        <f>INDEX('Policy Characteristics'!K:K,MATCH(PolicyLevers!$C992,'Policy Characteristics'!$C:$C,0))</f>
        <v>fuels.html#fuel-price-deregulation</v>
      </c>
      <c r="R992" s="193">
        <f>INDEX('Policy Characteristics'!L:L,MATCH(PolicyLevers!$C992,'Policy Characteristics'!$C:$C,0))</f>
        <v>0</v>
      </c>
      <c r="S992" s="207">
        <f>INDEX('Policy Characteristics'!M:M,MATCH(PolicyLevers!$C992,'Policy Characteristics'!$C:$C,0))</f>
        <v>0</v>
      </c>
      <c r="T992" s="193">
        <f>INDEX('Policy Characteristics'!N:N,MATCH(PolicyLevers!$C992,'Policy Characteristics'!$C:$C,0))</f>
        <v>0</v>
      </c>
      <c r="U992" s="184">
        <f>INDEX('Policy Characteristics'!O:O,MATCH(PolicyLevers!$C992,'Policy Characteristics'!$C:$C,0))</f>
        <v>0</v>
      </c>
    </row>
    <row r="993" spans="1:21" s="184" customFormat="1" x14ac:dyDescent="0.25">
      <c r="A993" s="352" t="str">
        <f>INDEX('Policy Characteristics'!A:A,MATCH(PolicyLevers!$C993,'Policy Characteristics'!$C:$C,0))</f>
        <v>Cross-Sector</v>
      </c>
      <c r="B993" s="356" t="str">
        <f>INDEX('Policy Characteristics'!B:B,MATCH(PolicyLevers!$C993,'Policy Characteristics'!$C:$C,0))</f>
        <v>Fuel Price Deregulation</v>
      </c>
      <c r="C993" s="191" t="str">
        <f t="shared" si="51"/>
        <v>Fuel Price Deregulation</v>
      </c>
      <c r="D993" s="193" t="s">
        <v>253</v>
      </c>
      <c r="E993" s="186"/>
      <c r="F993" s="193" t="s">
        <v>925</v>
      </c>
      <c r="G993" s="193"/>
      <c r="H993" s="43">
        <v>731</v>
      </c>
      <c r="I993" s="363" t="s">
        <v>332</v>
      </c>
      <c r="J993" s="191" t="str">
        <f>INDEX('Policy Characteristics'!D:D,MATCH(PolicyLevers!$C993,'Policy Characteristics'!$C:$C,0))</f>
        <v>Fuel Price Deregulation</v>
      </c>
      <c r="K993" s="191" t="str">
        <f>INDEX('Policy Characteristics'!E:E,MATCH(PolicyLevers!$C993,'Policy Characteristics'!$C:$C,0))</f>
        <v>cross fuel price deregulation</v>
      </c>
      <c r="L993" s="183">
        <f>INDEX('Policy Characteristics'!F:F,MATCH(PolicyLevers!$C993,'Policy Characteristics'!$C:$C,0))</f>
        <v>0</v>
      </c>
      <c r="M993" s="183">
        <f>INDEX('Policy Characteristics'!G:G,MATCH(PolicyLevers!$C993,'Policy Characteristics'!$C:$C,0))</f>
        <v>1</v>
      </c>
      <c r="N993" s="183">
        <f>INDEX('Policy Characteristics'!H:H,MATCH(PolicyLevers!$C993,'Policy Characteristics'!$C:$C,0))</f>
        <v>0.01</v>
      </c>
      <c r="O993" s="193" t="str">
        <f>INDEX('Policy Characteristics'!I:I,MATCH(PolicyLevers!$C993,'Policy Characteristics'!$C:$C,0))</f>
        <v>% of price deregulated</v>
      </c>
      <c r="P993" s="188">
        <f>INDEX('Policy Characteristics'!J:J,MATCH(PolicyLevers!$C993,'Policy Characteristics'!$C:$C,0))</f>
        <v>0</v>
      </c>
      <c r="Q993" s="193" t="str">
        <f>INDEX('Policy Characteristics'!K:K,MATCH(PolicyLevers!$C993,'Policy Characteristics'!$C:$C,0))</f>
        <v>fuels.html#fuel-price-deregulation</v>
      </c>
      <c r="R993" s="193">
        <f>INDEX('Policy Characteristics'!L:L,MATCH(PolicyLevers!$C993,'Policy Characteristics'!$C:$C,0))</f>
        <v>0</v>
      </c>
      <c r="S993" s="207">
        <f>INDEX('Policy Characteristics'!M:M,MATCH(PolicyLevers!$C993,'Policy Characteristics'!$C:$C,0))</f>
        <v>0</v>
      </c>
      <c r="T993" s="193">
        <f>INDEX('Policy Characteristics'!N:N,MATCH(PolicyLevers!$C993,'Policy Characteristics'!$C:$C,0))</f>
        <v>0</v>
      </c>
      <c r="U993" s="184">
        <f>INDEX('Policy Characteristics'!O:O,MATCH(PolicyLevers!$C993,'Policy Characteristics'!$C:$C,0))</f>
        <v>0</v>
      </c>
    </row>
    <row r="994" spans="1:21" s="184" customFormat="1" x14ac:dyDescent="0.25">
      <c r="A994" s="352" t="str">
        <f>INDEX('Policy Characteristics'!A:A,MATCH(PolicyLevers!$C994,'Policy Characteristics'!$C:$C,0))</f>
        <v>Cross-Sector</v>
      </c>
      <c r="B994" s="356" t="str">
        <f>INDEX('Policy Characteristics'!B:B,MATCH(PolicyLevers!$C994,'Policy Characteristics'!$C:$C,0))</f>
        <v>Fuel Price Deregulation</v>
      </c>
      <c r="C994" s="191" t="str">
        <f t="shared" si="51"/>
        <v>Fuel Price Deregulation</v>
      </c>
      <c r="D994" s="193" t="s">
        <v>926</v>
      </c>
      <c r="E994" s="186"/>
      <c r="F994" s="193" t="s">
        <v>609</v>
      </c>
      <c r="G994" s="193"/>
      <c r="H994" s="43">
        <v>732</v>
      </c>
      <c r="I994" s="363" t="s">
        <v>332</v>
      </c>
      <c r="J994" s="191" t="str">
        <f>INDEX('Policy Characteristics'!D:D,MATCH(PolicyLevers!$C994,'Policy Characteristics'!$C:$C,0))</f>
        <v>Fuel Price Deregulation</v>
      </c>
      <c r="K994" s="191" t="str">
        <f>INDEX('Policy Characteristics'!E:E,MATCH(PolicyLevers!$C994,'Policy Characteristics'!$C:$C,0))</f>
        <v>cross fuel price deregulation</v>
      </c>
      <c r="L994" s="183">
        <f>INDEX('Policy Characteristics'!F:F,MATCH(PolicyLevers!$C994,'Policy Characteristics'!$C:$C,0))</f>
        <v>0</v>
      </c>
      <c r="M994" s="183">
        <f>INDEX('Policy Characteristics'!G:G,MATCH(PolicyLevers!$C994,'Policy Characteristics'!$C:$C,0))</f>
        <v>1</v>
      </c>
      <c r="N994" s="183">
        <f>INDEX('Policy Characteristics'!H:H,MATCH(PolicyLevers!$C994,'Policy Characteristics'!$C:$C,0))</f>
        <v>0.01</v>
      </c>
      <c r="O994" s="193" t="str">
        <f>INDEX('Policy Characteristics'!I:I,MATCH(PolicyLevers!$C994,'Policy Characteristics'!$C:$C,0))</f>
        <v>% of price deregulated</v>
      </c>
      <c r="P994" s="188">
        <f>INDEX('Policy Characteristics'!J:J,MATCH(PolicyLevers!$C994,'Policy Characteristics'!$C:$C,0))</f>
        <v>0</v>
      </c>
      <c r="Q994" s="193" t="str">
        <f>INDEX('Policy Characteristics'!K:K,MATCH(PolicyLevers!$C994,'Policy Characteristics'!$C:$C,0))</f>
        <v>fuels.html#fuel-price-deregulation</v>
      </c>
      <c r="R994" s="193">
        <f>INDEX('Policy Characteristics'!L:L,MATCH(PolicyLevers!$C994,'Policy Characteristics'!$C:$C,0))</f>
        <v>0</v>
      </c>
      <c r="S994" s="207">
        <f>INDEX('Policy Characteristics'!M:M,MATCH(PolicyLevers!$C994,'Policy Characteristics'!$C:$C,0))</f>
        <v>0</v>
      </c>
      <c r="T994" s="193">
        <f>INDEX('Policy Characteristics'!N:N,MATCH(PolicyLevers!$C994,'Policy Characteristics'!$C:$C,0))</f>
        <v>0</v>
      </c>
      <c r="U994" s="184">
        <f>INDEX('Policy Characteristics'!O:O,MATCH(PolicyLevers!$C994,'Policy Characteristics'!$C:$C,0))</f>
        <v>0</v>
      </c>
    </row>
    <row r="995" spans="1:21" s="184" customFormat="1" x14ac:dyDescent="0.25">
      <c r="A995" s="352" t="str">
        <f>INDEX('Policy Characteristics'!A:A,MATCH(PolicyLevers!$C995,'Policy Characteristics'!$C:$C,0))</f>
        <v>Cross-Sector</v>
      </c>
      <c r="B995" s="356" t="str">
        <f>INDEX('Policy Characteristics'!B:B,MATCH(PolicyLevers!$C995,'Policy Characteristics'!$C:$C,0))</f>
        <v>Fuel Price Deregulation</v>
      </c>
      <c r="C995" s="191" t="str">
        <f t="shared" si="51"/>
        <v>Fuel Price Deregulation</v>
      </c>
      <c r="D995" s="193" t="s">
        <v>250</v>
      </c>
      <c r="E995" s="186"/>
      <c r="F995" s="193" t="s">
        <v>614</v>
      </c>
      <c r="G995" s="193"/>
      <c r="H995" s="43">
        <v>733</v>
      </c>
      <c r="I995" s="363" t="s">
        <v>332</v>
      </c>
      <c r="J995" s="191" t="str">
        <f>INDEX('Policy Characteristics'!D:D,MATCH(PolicyLevers!$C995,'Policy Characteristics'!$C:$C,0))</f>
        <v>Fuel Price Deregulation</v>
      </c>
      <c r="K995" s="191" t="str">
        <f>INDEX('Policy Characteristics'!E:E,MATCH(PolicyLevers!$C995,'Policy Characteristics'!$C:$C,0))</f>
        <v>cross fuel price deregulation</v>
      </c>
      <c r="L995" s="183">
        <f>INDEX('Policy Characteristics'!F:F,MATCH(PolicyLevers!$C995,'Policy Characteristics'!$C:$C,0))</f>
        <v>0</v>
      </c>
      <c r="M995" s="183">
        <f>INDEX('Policy Characteristics'!G:G,MATCH(PolicyLevers!$C995,'Policy Characteristics'!$C:$C,0))</f>
        <v>1</v>
      </c>
      <c r="N995" s="183">
        <f>INDEX('Policy Characteristics'!H:H,MATCH(PolicyLevers!$C995,'Policy Characteristics'!$C:$C,0))</f>
        <v>0.01</v>
      </c>
      <c r="O995" s="193" t="str">
        <f>INDEX('Policy Characteristics'!I:I,MATCH(PolicyLevers!$C995,'Policy Characteristics'!$C:$C,0))</f>
        <v>% of price deregulated</v>
      </c>
      <c r="P995" s="188">
        <f>INDEX('Policy Characteristics'!J:J,MATCH(PolicyLevers!$C995,'Policy Characteristics'!$C:$C,0))</f>
        <v>0</v>
      </c>
      <c r="Q995" s="193" t="str">
        <f>INDEX('Policy Characteristics'!K:K,MATCH(PolicyLevers!$C995,'Policy Characteristics'!$C:$C,0))</f>
        <v>fuels.html#fuel-price-deregulation</v>
      </c>
      <c r="R995" s="193">
        <f>INDEX('Policy Characteristics'!L:L,MATCH(PolicyLevers!$C995,'Policy Characteristics'!$C:$C,0))</f>
        <v>0</v>
      </c>
      <c r="S995" s="207">
        <f>INDEX('Policy Characteristics'!M:M,MATCH(PolicyLevers!$C995,'Policy Characteristics'!$C:$C,0))</f>
        <v>0</v>
      </c>
      <c r="T995" s="193">
        <f>INDEX('Policy Characteristics'!N:N,MATCH(PolicyLevers!$C995,'Policy Characteristics'!$C:$C,0))</f>
        <v>0</v>
      </c>
      <c r="U995" s="184">
        <f>INDEX('Policy Characteristics'!O:O,MATCH(PolicyLevers!$C995,'Policy Characteristics'!$C:$C,0))</f>
        <v>0</v>
      </c>
    </row>
    <row r="996" spans="1:21" s="184" customFormat="1" x14ac:dyDescent="0.25">
      <c r="A996" s="352" t="str">
        <f>INDEX('Policy Characteristics'!A:A,MATCH(PolicyLevers!$C996,'Policy Characteristics'!$C:$C,0))</f>
        <v>Cross-Sector</v>
      </c>
      <c r="B996" s="356" t="str">
        <f>INDEX('Policy Characteristics'!B:B,MATCH(PolicyLevers!$C996,'Policy Characteristics'!$C:$C,0))</f>
        <v>Fuel Price Deregulation</v>
      </c>
      <c r="C996" s="191" t="str">
        <f t="shared" si="51"/>
        <v>Fuel Price Deregulation</v>
      </c>
      <c r="D996" s="193" t="s">
        <v>927</v>
      </c>
      <c r="E996" s="186"/>
      <c r="F996" s="193" t="s">
        <v>928</v>
      </c>
      <c r="G996" s="193"/>
      <c r="H996" s="43">
        <v>734</v>
      </c>
      <c r="I996" s="363" t="s">
        <v>332</v>
      </c>
      <c r="J996" s="191" t="str">
        <f>INDEX('Policy Characteristics'!D:D,MATCH(PolicyLevers!$C996,'Policy Characteristics'!$C:$C,0))</f>
        <v>Fuel Price Deregulation</v>
      </c>
      <c r="K996" s="191" t="str">
        <f>INDEX('Policy Characteristics'!E:E,MATCH(PolicyLevers!$C996,'Policy Characteristics'!$C:$C,0))</f>
        <v>cross fuel price deregulation</v>
      </c>
      <c r="L996" s="183">
        <f>INDEX('Policy Characteristics'!F:F,MATCH(PolicyLevers!$C996,'Policy Characteristics'!$C:$C,0))</f>
        <v>0</v>
      </c>
      <c r="M996" s="183">
        <f>INDEX('Policy Characteristics'!G:G,MATCH(PolicyLevers!$C996,'Policy Characteristics'!$C:$C,0))</f>
        <v>1</v>
      </c>
      <c r="N996" s="183">
        <f>INDEX('Policy Characteristics'!H:H,MATCH(PolicyLevers!$C996,'Policy Characteristics'!$C:$C,0))</f>
        <v>0.01</v>
      </c>
      <c r="O996" s="193" t="str">
        <f>INDEX('Policy Characteristics'!I:I,MATCH(PolicyLevers!$C996,'Policy Characteristics'!$C:$C,0))</f>
        <v>% of price deregulated</v>
      </c>
      <c r="P996" s="188">
        <f>INDEX('Policy Characteristics'!J:J,MATCH(PolicyLevers!$C996,'Policy Characteristics'!$C:$C,0))</f>
        <v>0</v>
      </c>
      <c r="Q996" s="193" t="str">
        <f>INDEX('Policy Characteristics'!K:K,MATCH(PolicyLevers!$C996,'Policy Characteristics'!$C:$C,0))</f>
        <v>fuels.html#fuel-price-deregulation</v>
      </c>
      <c r="R996" s="193">
        <f>INDEX('Policy Characteristics'!L:L,MATCH(PolicyLevers!$C996,'Policy Characteristics'!$C:$C,0))</f>
        <v>0</v>
      </c>
      <c r="S996" s="207">
        <f>INDEX('Policy Characteristics'!M:M,MATCH(PolicyLevers!$C996,'Policy Characteristics'!$C:$C,0))</f>
        <v>0</v>
      </c>
      <c r="T996" s="193">
        <f>INDEX('Policy Characteristics'!N:N,MATCH(PolicyLevers!$C996,'Policy Characteristics'!$C:$C,0))</f>
        <v>0</v>
      </c>
      <c r="U996" s="184">
        <f>INDEX('Policy Characteristics'!O:O,MATCH(PolicyLevers!$C996,'Policy Characteristics'!$C:$C,0))</f>
        <v>0</v>
      </c>
    </row>
    <row r="997" spans="1:21" s="184" customFormat="1" x14ac:dyDescent="0.25">
      <c r="A997" s="352" t="str">
        <f>INDEX('Policy Characteristics'!A:A,MATCH(PolicyLevers!$C997,'Policy Characteristics'!$C:$C,0))</f>
        <v>Cross-Sector</v>
      </c>
      <c r="B997" s="356" t="str">
        <f>INDEX('Policy Characteristics'!B:B,MATCH(PolicyLevers!$C997,'Policy Characteristics'!$C:$C,0))</f>
        <v>Fuel Price Deregulation</v>
      </c>
      <c r="C997" s="191" t="str">
        <f t="shared" si="51"/>
        <v>Fuel Price Deregulation</v>
      </c>
      <c r="D997" s="193" t="s">
        <v>254</v>
      </c>
      <c r="E997" s="186"/>
      <c r="F997" s="193" t="s">
        <v>929</v>
      </c>
      <c r="G997" s="193"/>
      <c r="H997" s="43">
        <v>735</v>
      </c>
      <c r="I997" s="363" t="s">
        <v>332</v>
      </c>
      <c r="J997" s="191" t="str">
        <f>INDEX('Policy Characteristics'!D:D,MATCH(PolicyLevers!$C997,'Policy Characteristics'!$C:$C,0))</f>
        <v>Fuel Price Deregulation</v>
      </c>
      <c r="K997" s="191" t="str">
        <f>INDEX('Policy Characteristics'!E:E,MATCH(PolicyLevers!$C997,'Policy Characteristics'!$C:$C,0))</f>
        <v>cross fuel price deregulation</v>
      </c>
      <c r="L997" s="183">
        <f>INDEX('Policy Characteristics'!F:F,MATCH(PolicyLevers!$C997,'Policy Characteristics'!$C:$C,0))</f>
        <v>0</v>
      </c>
      <c r="M997" s="183">
        <f>INDEX('Policy Characteristics'!G:G,MATCH(PolicyLevers!$C997,'Policy Characteristics'!$C:$C,0))</f>
        <v>1</v>
      </c>
      <c r="N997" s="183">
        <f>INDEX('Policy Characteristics'!H:H,MATCH(PolicyLevers!$C997,'Policy Characteristics'!$C:$C,0))</f>
        <v>0.01</v>
      </c>
      <c r="O997" s="193" t="str">
        <f>INDEX('Policy Characteristics'!I:I,MATCH(PolicyLevers!$C997,'Policy Characteristics'!$C:$C,0))</f>
        <v>% of price deregulated</v>
      </c>
      <c r="P997" s="188">
        <f>INDEX('Policy Characteristics'!J:J,MATCH(PolicyLevers!$C997,'Policy Characteristics'!$C:$C,0))</f>
        <v>0</v>
      </c>
      <c r="Q997" s="193" t="str">
        <f>INDEX('Policy Characteristics'!K:K,MATCH(PolicyLevers!$C997,'Policy Characteristics'!$C:$C,0))</f>
        <v>fuels.html#fuel-price-deregulation</v>
      </c>
      <c r="R997" s="193">
        <f>INDEX('Policy Characteristics'!L:L,MATCH(PolicyLevers!$C997,'Policy Characteristics'!$C:$C,0))</f>
        <v>0</v>
      </c>
      <c r="S997" s="207">
        <f>INDEX('Policy Characteristics'!M:M,MATCH(PolicyLevers!$C997,'Policy Characteristics'!$C:$C,0))</f>
        <v>0</v>
      </c>
      <c r="T997" s="193">
        <f>INDEX('Policy Characteristics'!N:N,MATCH(PolicyLevers!$C997,'Policy Characteristics'!$C:$C,0))</f>
        <v>0</v>
      </c>
      <c r="U997" s="184">
        <f>INDEX('Policy Characteristics'!O:O,MATCH(PolicyLevers!$C997,'Policy Characteristics'!$C:$C,0))</f>
        <v>0</v>
      </c>
    </row>
    <row r="998" spans="1:21" s="184" customFormat="1" x14ac:dyDescent="0.25">
      <c r="A998" s="352" t="str">
        <f>INDEX('Policy Characteristics'!A:A,MATCH(PolicyLevers!$C998,'Policy Characteristics'!$C:$C,0))</f>
        <v>Cross-Sector</v>
      </c>
      <c r="B998" s="356" t="str">
        <f>INDEX('Policy Characteristics'!B:B,MATCH(PolicyLevers!$C998,'Policy Characteristics'!$C:$C,0))</f>
        <v>Fuel Price Deregulation</v>
      </c>
      <c r="C998" s="191" t="str">
        <f t="shared" si="51"/>
        <v>Fuel Price Deregulation</v>
      </c>
      <c r="D998" s="193" t="s">
        <v>1053</v>
      </c>
      <c r="E998" s="186"/>
      <c r="F998" s="193" t="s">
        <v>618</v>
      </c>
      <c r="G998" s="193"/>
      <c r="H998" s="43">
        <v>736</v>
      </c>
      <c r="I998" s="363" t="s">
        <v>332</v>
      </c>
      <c r="J998" s="191" t="str">
        <f>INDEX('Policy Characteristics'!D:D,MATCH(PolicyLevers!$C998,'Policy Characteristics'!$C:$C,0))</f>
        <v>Fuel Price Deregulation</v>
      </c>
      <c r="K998" s="191" t="str">
        <f>INDEX('Policy Characteristics'!E:E,MATCH(PolicyLevers!$C998,'Policy Characteristics'!$C:$C,0))</f>
        <v>cross fuel price deregulation</v>
      </c>
      <c r="L998" s="183">
        <f>INDEX('Policy Characteristics'!F:F,MATCH(PolicyLevers!$C998,'Policy Characteristics'!$C:$C,0))</f>
        <v>0</v>
      </c>
      <c r="M998" s="183">
        <f>INDEX('Policy Characteristics'!G:G,MATCH(PolicyLevers!$C998,'Policy Characteristics'!$C:$C,0))</f>
        <v>1</v>
      </c>
      <c r="N998" s="183">
        <f>INDEX('Policy Characteristics'!H:H,MATCH(PolicyLevers!$C998,'Policy Characteristics'!$C:$C,0))</f>
        <v>0.01</v>
      </c>
      <c r="O998" s="193" t="str">
        <f>INDEX('Policy Characteristics'!I:I,MATCH(PolicyLevers!$C998,'Policy Characteristics'!$C:$C,0))</f>
        <v>% of price deregulated</v>
      </c>
      <c r="P998" s="188">
        <f>INDEX('Policy Characteristics'!J:J,MATCH(PolicyLevers!$C998,'Policy Characteristics'!$C:$C,0))</f>
        <v>0</v>
      </c>
      <c r="Q998" s="193" t="str">
        <f>INDEX('Policy Characteristics'!K:K,MATCH(PolicyLevers!$C998,'Policy Characteristics'!$C:$C,0))</f>
        <v>fuels.html#fuel-price-deregulation</v>
      </c>
      <c r="R998" s="193">
        <f>INDEX('Policy Characteristics'!L:L,MATCH(PolicyLevers!$C998,'Policy Characteristics'!$C:$C,0))</f>
        <v>0</v>
      </c>
      <c r="S998" s="207">
        <f>INDEX('Policy Characteristics'!M:M,MATCH(PolicyLevers!$C998,'Policy Characteristics'!$C:$C,0))</f>
        <v>0</v>
      </c>
      <c r="T998" s="193">
        <f>INDEX('Policy Characteristics'!N:N,MATCH(PolicyLevers!$C998,'Policy Characteristics'!$C:$C,0))</f>
        <v>0</v>
      </c>
      <c r="U998" s="184">
        <f>INDEX('Policy Characteristics'!O:O,MATCH(PolicyLevers!$C998,'Policy Characteristics'!$C:$C,0))</f>
        <v>0</v>
      </c>
    </row>
    <row r="999" spans="1:21" s="184" customFormat="1" x14ac:dyDescent="0.25">
      <c r="A999" s="352" t="str">
        <f>INDEX('Policy Characteristics'!A:A,MATCH(PolicyLevers!$C999,'Policy Characteristics'!$C:$C,0))</f>
        <v>Cross-Sector</v>
      </c>
      <c r="B999" s="356" t="str">
        <f>INDEX('Policy Characteristics'!B:B,MATCH(PolicyLevers!$C999,'Policy Characteristics'!$C:$C,0))</f>
        <v>Fuel Price Deregulation</v>
      </c>
      <c r="C999" s="191" t="str">
        <f t="shared" si="51"/>
        <v>Fuel Price Deregulation</v>
      </c>
      <c r="D999" s="193" t="s">
        <v>1054</v>
      </c>
      <c r="E999" s="186"/>
      <c r="F999" s="193" t="s">
        <v>1055</v>
      </c>
      <c r="G999" s="193"/>
      <c r="H999" s="43">
        <v>737</v>
      </c>
      <c r="I999" s="363" t="s">
        <v>332</v>
      </c>
      <c r="J999" s="191" t="str">
        <f>INDEX('Policy Characteristics'!D:D,MATCH(PolicyLevers!$C999,'Policy Characteristics'!$C:$C,0))</f>
        <v>Fuel Price Deregulation</v>
      </c>
      <c r="K999" s="191" t="str">
        <f>INDEX('Policy Characteristics'!E:E,MATCH(PolicyLevers!$C999,'Policy Characteristics'!$C:$C,0))</f>
        <v>cross fuel price deregulation</v>
      </c>
      <c r="L999" s="183">
        <f>INDEX('Policy Characteristics'!F:F,MATCH(PolicyLevers!$C999,'Policy Characteristics'!$C:$C,0))</f>
        <v>0</v>
      </c>
      <c r="M999" s="183">
        <f>INDEX('Policy Characteristics'!G:G,MATCH(PolicyLevers!$C999,'Policy Characteristics'!$C:$C,0))</f>
        <v>1</v>
      </c>
      <c r="N999" s="183">
        <f>INDEX('Policy Characteristics'!H:H,MATCH(PolicyLevers!$C999,'Policy Characteristics'!$C:$C,0))</f>
        <v>0.01</v>
      </c>
      <c r="O999" s="193" t="str">
        <f>INDEX('Policy Characteristics'!I:I,MATCH(PolicyLevers!$C999,'Policy Characteristics'!$C:$C,0))</f>
        <v>% of price deregulated</v>
      </c>
      <c r="P999" s="188">
        <f>INDEX('Policy Characteristics'!J:J,MATCH(PolicyLevers!$C999,'Policy Characteristics'!$C:$C,0))</f>
        <v>0</v>
      </c>
      <c r="Q999" s="193" t="str">
        <f>INDEX('Policy Characteristics'!K:K,MATCH(PolicyLevers!$C999,'Policy Characteristics'!$C:$C,0))</f>
        <v>fuels.html#fuel-price-deregulation</v>
      </c>
      <c r="R999" s="193">
        <f>INDEX('Policy Characteristics'!L:L,MATCH(PolicyLevers!$C999,'Policy Characteristics'!$C:$C,0))</f>
        <v>0</v>
      </c>
      <c r="S999" s="207">
        <f>INDEX('Policy Characteristics'!M:M,MATCH(PolicyLevers!$C999,'Policy Characteristics'!$C:$C,0))</f>
        <v>0</v>
      </c>
      <c r="T999" s="193">
        <f>INDEX('Policy Characteristics'!N:N,MATCH(PolicyLevers!$C999,'Policy Characteristics'!$C:$C,0))</f>
        <v>0</v>
      </c>
      <c r="U999" s="184">
        <f>INDEX('Policy Characteristics'!O:O,MATCH(PolicyLevers!$C999,'Policy Characteristics'!$C:$C,0))</f>
        <v>0</v>
      </c>
    </row>
    <row r="1000" spans="1:21" s="191" customFormat="1" x14ac:dyDescent="0.25">
      <c r="A1000" s="352" t="str">
        <f>INDEX('Policy Characteristics'!A:A,MATCH(PolicyLevers!$C1000,'Policy Characteristics'!$C:$C,0))</f>
        <v>Cross-Sector</v>
      </c>
      <c r="B1000" s="357" t="str">
        <f>INDEX('Policy Characteristics'!B:B,MATCH(PolicyLevers!$C1000,'Policy Characteristics'!$C:$C,0))</f>
        <v>Fuel Taxes</v>
      </c>
      <c r="C1000" s="183" t="s">
        <v>1075</v>
      </c>
      <c r="D1000" s="186" t="s">
        <v>1027</v>
      </c>
      <c r="E1000" s="186"/>
      <c r="F1000" s="186" t="s">
        <v>1028</v>
      </c>
      <c r="G1000" s="186"/>
      <c r="H1000" s="43">
        <v>78</v>
      </c>
      <c r="I1000" s="358" t="s">
        <v>310</v>
      </c>
      <c r="J1000" s="183" t="str">
        <f>INDEX('Policy Characteristics'!D:D,MATCH(PolicyLevers!$C1000,'Policy Characteristics'!$C:$C,0))</f>
        <v>Fuel Taxes</v>
      </c>
      <c r="K1000" s="183" t="str">
        <f>INDEX('Policy Characteristics'!E:E,MATCH(PolicyLevers!$C1000,'Policy Characteristics'!$C:$C,0))</f>
        <v>cross fuel tax</v>
      </c>
      <c r="L1000" s="205">
        <f>INDEX('Policy Characteristics'!F:F,MATCH(PolicyLevers!$C1000,'Policy Characteristics'!$C:$C,0))</f>
        <v>0</v>
      </c>
      <c r="M1000" s="205">
        <f>INDEX('Policy Characteristics'!G:G,MATCH(PolicyLevers!$C1000,'Policy Characteristics'!$C:$C,0))</f>
        <v>0.2</v>
      </c>
      <c r="N1000" s="237">
        <f>INDEX('Policy Characteristics'!H:H,MATCH(PolicyLevers!$C1000,'Policy Characteristics'!$C:$C,0))</f>
        <v>5.0000000000000001E-3</v>
      </c>
      <c r="O1000" s="186" t="str">
        <f>INDEX('Policy Characteristics'!I:I,MATCH(PolicyLevers!$C1000,'Policy Characteristics'!$C:$C,0))</f>
        <v>% of BAU price</v>
      </c>
      <c r="P1000" s="238" t="str">
        <f>INDEX('Policy Characteristics'!J:J,MATCH(PolicyLevers!$C1000,'Policy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0" s="193" t="str">
        <f>INDEX('Policy Characteristics'!K:K,MATCH(PolicyLevers!$C1000,'Policy Characteristics'!$C:$C,0))</f>
        <v>fuels.html#fuel-taxes</v>
      </c>
      <c r="R1000" s="193" t="str">
        <f>INDEX('Policy Characteristics'!L:L,MATCH(PolicyLevers!$C1000,'Policy Characteristics'!$C:$C,0))</f>
        <v>fuel-taxes.html</v>
      </c>
      <c r="S1000" s="214" t="str">
        <f>INDEX('Policy Characteristics'!M:M,MATCH(PolicyLevers!$C1000,'Policy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0" s="201">
        <f>INDEX('Policy Characteristics'!N:N,MATCH(PolicyLevers!$C1000,'Policy Characteristics'!$C:$C,0))</f>
        <v>0</v>
      </c>
      <c r="U1000" s="191">
        <f>INDEX('Policy Characteristics'!O:O,MATCH(PolicyLevers!$C1000,'Policy Characteristics'!$C:$C,0))</f>
        <v>0</v>
      </c>
    </row>
    <row r="1001" spans="1:21" s="191" customFormat="1" x14ac:dyDescent="0.25">
      <c r="A1001" s="352" t="str">
        <f>INDEX('Policy Characteristics'!A:A,MATCH(PolicyLevers!$C1001,'Policy Characteristics'!$C:$C,0))</f>
        <v>Cross-Sector</v>
      </c>
      <c r="B1001" s="361" t="str">
        <f>INDEX('Policy Characteristics'!B:B,MATCH(PolicyLevers!$C1001,'Policy Characteristics'!$C:$C,0))</f>
        <v>Fuel Taxes</v>
      </c>
      <c r="C1001" s="251" t="str">
        <f t="shared" ref="C1001:C1016" si="52">C$1000</f>
        <v>Additional Fuel Tax Rate by Fuel</v>
      </c>
      <c r="D1001" s="193" t="s">
        <v>251</v>
      </c>
      <c r="E1001" s="193"/>
      <c r="F1001" s="193" t="s">
        <v>579</v>
      </c>
      <c r="G1001" s="201"/>
      <c r="H1001" s="43">
        <v>79</v>
      </c>
      <c r="I1001" s="363" t="s">
        <v>310</v>
      </c>
      <c r="J1001" s="251" t="str">
        <f>INDEX('Policy Characteristics'!D:D,MATCH(PolicyLevers!$C1001,'Policy Characteristics'!$C:$C,0))</f>
        <v>Fuel Taxes</v>
      </c>
      <c r="K1001" s="253" t="str">
        <f>INDEX('Policy Characteristics'!E:E,MATCH(PolicyLevers!$C1001,'Policy Characteristics'!$C:$C,0))</f>
        <v>cross fuel tax</v>
      </c>
      <c r="L1001" s="192">
        <f>INDEX('Policy Characteristics'!F:F,MATCH(PolicyLevers!$C1001,'Policy Characteristics'!$C:$C,0))</f>
        <v>0</v>
      </c>
      <c r="M1001" s="192">
        <f>INDEX('Policy Characteristics'!G:G,MATCH(PolicyLevers!$C1001,'Policy Characteristics'!$C:$C,0))</f>
        <v>0.2</v>
      </c>
      <c r="N1001" s="258">
        <f>INDEX('Policy Characteristics'!H:H,MATCH(PolicyLevers!$C1001,'Policy Characteristics'!$C:$C,0))</f>
        <v>5.0000000000000001E-3</v>
      </c>
      <c r="O1001" s="254" t="str">
        <f>INDEX('Policy Characteristics'!I:I,MATCH(PolicyLevers!$C1001,'Policy Characteristics'!$C:$C,0))</f>
        <v>% of BAU price</v>
      </c>
      <c r="P1001" s="240" t="str">
        <f>INDEX('Policy Characteristics'!J:J,MATCH(PolicyLevers!$C1001,'Policy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1" s="193" t="str">
        <f>INDEX('Policy Characteristics'!K:K,MATCH(PolicyLevers!$C1001,'Policy Characteristics'!$C:$C,0))</f>
        <v>fuels.html#fuel-taxes</v>
      </c>
      <c r="R1001" s="193" t="str">
        <f>INDEX('Policy Characteristics'!L:L,MATCH(PolicyLevers!$C1001,'Policy Characteristics'!$C:$C,0))</f>
        <v>fuel-taxes.html</v>
      </c>
      <c r="S1001" s="221" t="str">
        <f>INDEX('Policy Characteristics'!M:M,MATCH(PolicyLevers!$C1001,'Policy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1" s="201">
        <f>INDEX('Policy Characteristics'!N:N,MATCH(PolicyLevers!$C1001,'Policy Characteristics'!$C:$C,0))</f>
        <v>0</v>
      </c>
      <c r="U1001" s="191">
        <f>INDEX('Policy Characteristics'!O:O,MATCH(PolicyLevers!$C1001,'Policy Characteristics'!$C:$C,0))</f>
        <v>0</v>
      </c>
    </row>
    <row r="1002" spans="1:21" s="191" customFormat="1" x14ac:dyDescent="0.25">
      <c r="A1002" s="352" t="str">
        <f>INDEX('Policy Characteristics'!A:A,MATCH(PolicyLevers!$C1002,'Policy Characteristics'!$C:$C,0))</f>
        <v>Cross-Sector</v>
      </c>
      <c r="B1002" s="361" t="str">
        <f>INDEX('Policy Characteristics'!B:B,MATCH(PolicyLevers!$C1002,'Policy Characteristics'!$C:$C,0))</f>
        <v>Fuel Taxes</v>
      </c>
      <c r="C1002" s="251" t="str">
        <f t="shared" si="52"/>
        <v>Additional Fuel Tax Rate by Fuel</v>
      </c>
      <c r="D1002" s="193" t="s">
        <v>255</v>
      </c>
      <c r="E1002" s="193"/>
      <c r="F1002" s="193" t="s">
        <v>741</v>
      </c>
      <c r="G1002" s="201"/>
      <c r="H1002" s="43">
        <v>80</v>
      </c>
      <c r="I1002" s="363" t="s">
        <v>310</v>
      </c>
      <c r="J1002" s="251" t="str">
        <f>INDEX('Policy Characteristics'!D:D,MATCH(PolicyLevers!$C1002,'Policy Characteristics'!$C:$C,0))</f>
        <v>Fuel Taxes</v>
      </c>
      <c r="K1002" s="253" t="str">
        <f>INDEX('Policy Characteristics'!E:E,MATCH(PolicyLevers!$C1002,'Policy Characteristics'!$C:$C,0))</f>
        <v>cross fuel tax</v>
      </c>
      <c r="L1002" s="192">
        <f>INDEX('Policy Characteristics'!F:F,MATCH(PolicyLevers!$C1002,'Policy Characteristics'!$C:$C,0))</f>
        <v>0</v>
      </c>
      <c r="M1002" s="192">
        <f>INDEX('Policy Characteristics'!G:G,MATCH(PolicyLevers!$C1002,'Policy Characteristics'!$C:$C,0))</f>
        <v>0.2</v>
      </c>
      <c r="N1002" s="258">
        <f>INDEX('Policy Characteristics'!H:H,MATCH(PolicyLevers!$C1002,'Policy Characteristics'!$C:$C,0))</f>
        <v>5.0000000000000001E-3</v>
      </c>
      <c r="O1002" s="254" t="str">
        <f>INDEX('Policy Characteristics'!I:I,MATCH(PolicyLevers!$C1002,'Policy Characteristics'!$C:$C,0))</f>
        <v>% of BAU price</v>
      </c>
      <c r="P1002" s="240" t="str">
        <f>INDEX('Policy Characteristics'!J:J,MATCH(PolicyLevers!$C1002,'Policy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2" s="193" t="str">
        <f>INDEX('Policy Characteristics'!K:K,MATCH(PolicyLevers!$C1002,'Policy Characteristics'!$C:$C,0))</f>
        <v>fuels.html#fuel-taxes</v>
      </c>
      <c r="R1002" s="193" t="str">
        <f>INDEX('Policy Characteristics'!L:L,MATCH(PolicyLevers!$C1002,'Policy Characteristics'!$C:$C,0))</f>
        <v>fuel-taxes.html</v>
      </c>
      <c r="S1002" s="221" t="str">
        <f>INDEX('Policy Characteristics'!M:M,MATCH(PolicyLevers!$C1002,'Policy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2" s="201">
        <f>INDEX('Policy Characteristics'!N:N,MATCH(PolicyLevers!$C1002,'Policy Characteristics'!$C:$C,0))</f>
        <v>0</v>
      </c>
      <c r="U1002" s="191">
        <f>INDEX('Policy Characteristics'!O:O,MATCH(PolicyLevers!$C1002,'Policy Characteristics'!$C:$C,0))</f>
        <v>0</v>
      </c>
    </row>
    <row r="1003" spans="1:21" s="191" customFormat="1" x14ac:dyDescent="0.25">
      <c r="A1003" s="352" t="str">
        <f>INDEX('Policy Characteristics'!A:A,MATCH(PolicyLevers!$C1003,'Policy Characteristics'!$C:$C,0))</f>
        <v>Cross-Sector</v>
      </c>
      <c r="B1003" s="361" t="str">
        <f>INDEX('Policy Characteristics'!B:B,MATCH(PolicyLevers!$C1003,'Policy Characteristics'!$C:$C,0))</f>
        <v>Fuel Taxes</v>
      </c>
      <c r="C1003" s="251" t="str">
        <f t="shared" si="52"/>
        <v>Additional Fuel Tax Rate by Fuel</v>
      </c>
      <c r="D1003" s="193" t="s">
        <v>1035</v>
      </c>
      <c r="E1003" s="193"/>
      <c r="F1003" s="193" t="s">
        <v>589</v>
      </c>
      <c r="G1003" s="201"/>
      <c r="H1003" s="43">
        <v>738</v>
      </c>
      <c r="I1003" s="363" t="s">
        <v>332</v>
      </c>
      <c r="J1003" s="251" t="str">
        <f>INDEX('Policy Characteristics'!D:D,MATCH(PolicyLevers!$C1003,'Policy Characteristics'!$C:$C,0))</f>
        <v>Fuel Taxes</v>
      </c>
      <c r="K1003" s="253" t="str">
        <f>INDEX('Policy Characteristics'!E:E,MATCH(PolicyLevers!$C1003,'Policy Characteristics'!$C:$C,0))</f>
        <v>cross fuel tax</v>
      </c>
      <c r="L1003" s="192">
        <f>INDEX('Policy Characteristics'!F:F,MATCH(PolicyLevers!$C1003,'Policy Characteristics'!$C:$C,0))</f>
        <v>0</v>
      </c>
      <c r="M1003" s="192">
        <f>INDEX('Policy Characteristics'!G:G,MATCH(PolicyLevers!$C1003,'Policy Characteristics'!$C:$C,0))</f>
        <v>0.2</v>
      </c>
      <c r="N1003" s="258">
        <f>INDEX('Policy Characteristics'!H:H,MATCH(PolicyLevers!$C1003,'Policy Characteristics'!$C:$C,0))</f>
        <v>5.0000000000000001E-3</v>
      </c>
      <c r="O1003" s="254" t="str">
        <f>INDEX('Policy Characteristics'!I:I,MATCH(PolicyLevers!$C1003,'Policy Characteristics'!$C:$C,0))</f>
        <v>% of BAU price</v>
      </c>
      <c r="P1003" s="188" t="str">
        <f>INDEX('Policy Characteristics'!J:J,MATCH(PolicyLevers!$C1003,'Policy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3" s="201" t="str">
        <f>INDEX('Policy Characteristics'!K:K,MATCH(PolicyLevers!$C1003,'Policy Characteristics'!$C:$C,0))</f>
        <v>fuels.html#fuel-taxes</v>
      </c>
      <c r="R1003" s="193" t="str">
        <f>INDEX('Policy Characteristics'!L:L,MATCH(PolicyLevers!$C1003,'Policy Characteristics'!$C:$C,0))</f>
        <v>fuel-taxes.html</v>
      </c>
      <c r="S1003" s="221" t="str">
        <f>INDEX('Policy Characteristics'!M:M,MATCH(PolicyLevers!$C1003,'Policy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3" s="201">
        <f>INDEX('Policy Characteristics'!N:N,MATCH(PolicyLevers!$C1003,'Policy Characteristics'!$C:$C,0))</f>
        <v>0</v>
      </c>
      <c r="U1003" s="191">
        <f>INDEX('Policy Characteristics'!O:O,MATCH(PolicyLevers!$C1003,'Policy Characteristics'!$C:$C,0))</f>
        <v>0</v>
      </c>
    </row>
    <row r="1004" spans="1:21" s="191" customFormat="1" x14ac:dyDescent="0.25">
      <c r="A1004" s="352" t="str">
        <f>INDEX('Policy Characteristics'!A:A,MATCH(PolicyLevers!$C1004,'Policy Characteristics'!$C:$C,0))</f>
        <v>Cross-Sector</v>
      </c>
      <c r="B1004" s="361" t="str">
        <f>INDEX('Policy Characteristics'!B:B,MATCH(PolicyLevers!$C1004,'Policy Characteristics'!$C:$C,0))</f>
        <v>Fuel Taxes</v>
      </c>
      <c r="C1004" s="251" t="str">
        <f t="shared" si="52"/>
        <v>Additional Fuel Tax Rate by Fuel</v>
      </c>
      <c r="D1004" s="193" t="s">
        <v>1042</v>
      </c>
      <c r="E1004" s="193"/>
      <c r="F1004" s="193" t="s">
        <v>601</v>
      </c>
      <c r="G1004" s="201"/>
      <c r="H1004" s="43">
        <v>739</v>
      </c>
      <c r="I1004" s="363" t="s">
        <v>332</v>
      </c>
      <c r="J1004" s="251" t="str">
        <f>INDEX('Policy Characteristics'!D:D,MATCH(PolicyLevers!$C1004,'Policy Characteristics'!$C:$C,0))</f>
        <v>Fuel Taxes</v>
      </c>
      <c r="K1004" s="253" t="str">
        <f>INDEX('Policy Characteristics'!E:E,MATCH(PolicyLevers!$C1004,'Policy Characteristics'!$C:$C,0))</f>
        <v>cross fuel tax</v>
      </c>
      <c r="L1004" s="192">
        <f>INDEX('Policy Characteristics'!F:F,MATCH(PolicyLevers!$C1004,'Policy Characteristics'!$C:$C,0))</f>
        <v>0</v>
      </c>
      <c r="M1004" s="192">
        <f>INDEX('Policy Characteristics'!G:G,MATCH(PolicyLevers!$C1004,'Policy Characteristics'!$C:$C,0))</f>
        <v>0.2</v>
      </c>
      <c r="N1004" s="258">
        <f>INDEX('Policy Characteristics'!H:H,MATCH(PolicyLevers!$C1004,'Policy Characteristics'!$C:$C,0))</f>
        <v>5.0000000000000001E-3</v>
      </c>
      <c r="O1004" s="254" t="str">
        <f>INDEX('Policy Characteristics'!I:I,MATCH(PolicyLevers!$C1004,'Policy Characteristics'!$C:$C,0))</f>
        <v>% of BAU price</v>
      </c>
      <c r="P1004" s="188" t="str">
        <f>INDEX('Policy Characteristics'!J:J,MATCH(PolicyLevers!$C1004,'Policy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4" s="201" t="str">
        <f>INDEX('Policy Characteristics'!K:K,MATCH(PolicyLevers!$C1004,'Policy Characteristics'!$C:$C,0))</f>
        <v>fuels.html#fuel-taxes</v>
      </c>
      <c r="R1004" s="193" t="str">
        <f>INDEX('Policy Characteristics'!L:L,MATCH(PolicyLevers!$C1004,'Policy Characteristics'!$C:$C,0))</f>
        <v>fuel-taxes.html</v>
      </c>
      <c r="S1004" s="221" t="str">
        <f>INDEX('Policy Characteristics'!M:M,MATCH(PolicyLevers!$C1004,'Policy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4" s="201">
        <f>INDEX('Policy Characteristics'!N:N,MATCH(PolicyLevers!$C1004,'Policy Characteristics'!$C:$C,0))</f>
        <v>0</v>
      </c>
      <c r="U1004" s="191">
        <f>INDEX('Policy Characteristics'!O:O,MATCH(PolicyLevers!$C1004,'Policy Characteristics'!$C:$C,0))</f>
        <v>0</v>
      </c>
    </row>
    <row r="1005" spans="1:21" s="191" customFormat="1" x14ac:dyDescent="0.25">
      <c r="A1005" s="352" t="str">
        <f>INDEX('Policy Characteristics'!A:A,MATCH(PolicyLevers!$C1005,'Policy Characteristics'!$C:$C,0))</f>
        <v>Cross-Sector</v>
      </c>
      <c r="B1005" s="361" t="str">
        <f>INDEX('Policy Characteristics'!B:B,MATCH(PolicyLevers!$C1005,'Policy Characteristics'!$C:$C,0))</f>
        <v>Fuel Taxes</v>
      </c>
      <c r="C1005" s="251" t="str">
        <f t="shared" si="52"/>
        <v>Additional Fuel Tax Rate by Fuel</v>
      </c>
      <c r="D1005" s="193" t="s">
        <v>257</v>
      </c>
      <c r="E1005" s="193"/>
      <c r="F1005" s="193" t="s">
        <v>923</v>
      </c>
      <c r="G1005" s="201"/>
      <c r="H1005" s="43">
        <v>81</v>
      </c>
      <c r="I1005" s="363" t="s">
        <v>310</v>
      </c>
      <c r="J1005" s="251" t="str">
        <f>INDEX('Policy Characteristics'!D:D,MATCH(PolicyLevers!$C1005,'Policy Characteristics'!$C:$C,0))</f>
        <v>Fuel Taxes</v>
      </c>
      <c r="K1005" s="253" t="str">
        <f>INDEX('Policy Characteristics'!E:E,MATCH(PolicyLevers!$C1005,'Policy Characteristics'!$C:$C,0))</f>
        <v>cross fuel tax</v>
      </c>
      <c r="L1005" s="192">
        <f>INDEX('Policy Characteristics'!F:F,MATCH(PolicyLevers!$C1005,'Policy Characteristics'!$C:$C,0))</f>
        <v>0</v>
      </c>
      <c r="M1005" s="192">
        <f>INDEX('Policy Characteristics'!G:G,MATCH(PolicyLevers!$C1005,'Policy Characteristics'!$C:$C,0))</f>
        <v>0.2</v>
      </c>
      <c r="N1005" s="258">
        <f>INDEX('Policy Characteristics'!H:H,MATCH(PolicyLevers!$C1005,'Policy Characteristics'!$C:$C,0))</f>
        <v>5.0000000000000001E-3</v>
      </c>
      <c r="O1005" s="254" t="str">
        <f>INDEX('Policy Characteristics'!I:I,MATCH(PolicyLevers!$C1005,'Policy Characteristics'!$C:$C,0))</f>
        <v>% of BAU price</v>
      </c>
      <c r="P1005" s="238" t="str">
        <f>INDEX('Policy Characteristics'!J:J,MATCH(PolicyLevers!$C1005,'Policy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5" s="193" t="str">
        <f>INDEX('Policy Characteristics'!K:K,MATCH(PolicyLevers!$C1005,'Policy Characteristics'!$C:$C,0))</f>
        <v>fuels.html#fuel-taxes</v>
      </c>
      <c r="R1005" s="193" t="str">
        <f>INDEX('Policy Characteristics'!L:L,MATCH(PolicyLevers!$C1005,'Policy Characteristics'!$C:$C,0))</f>
        <v>fuel-taxes.html</v>
      </c>
      <c r="S1005" s="221" t="str">
        <f>INDEX('Policy Characteristics'!M:M,MATCH(PolicyLevers!$C1005,'Policy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5" s="201">
        <f>INDEX('Policy Characteristics'!N:N,MATCH(PolicyLevers!$C1005,'Policy Characteristics'!$C:$C,0))</f>
        <v>0</v>
      </c>
      <c r="U1005" s="191">
        <f>INDEX('Policy Characteristics'!O:O,MATCH(PolicyLevers!$C1005,'Policy Characteristics'!$C:$C,0))</f>
        <v>0</v>
      </c>
    </row>
    <row r="1006" spans="1:21" s="191" customFormat="1" x14ac:dyDescent="0.25">
      <c r="A1006" s="352" t="str">
        <f>INDEX('Policy Characteristics'!A:A,MATCH(PolicyLevers!$C1006,'Policy Characteristics'!$C:$C,0))</f>
        <v>Cross-Sector</v>
      </c>
      <c r="B1006" s="361" t="str">
        <f>INDEX('Policy Characteristics'!B:B,MATCH(PolicyLevers!$C1006,'Policy Characteristics'!$C:$C,0))</f>
        <v>Fuel Taxes</v>
      </c>
      <c r="C1006" s="251" t="str">
        <f t="shared" si="52"/>
        <v>Additional Fuel Tax Rate by Fuel</v>
      </c>
      <c r="D1006" s="193" t="s">
        <v>256</v>
      </c>
      <c r="E1006" s="193"/>
      <c r="F1006" s="193" t="s">
        <v>924</v>
      </c>
      <c r="G1006" s="201"/>
      <c r="H1006" s="43">
        <v>82</v>
      </c>
      <c r="I1006" s="363" t="s">
        <v>310</v>
      </c>
      <c r="J1006" s="251" t="str">
        <f>INDEX('Policy Characteristics'!D:D,MATCH(PolicyLevers!$C1006,'Policy Characteristics'!$C:$C,0))</f>
        <v>Fuel Taxes</v>
      </c>
      <c r="K1006" s="253" t="str">
        <f>INDEX('Policy Characteristics'!E:E,MATCH(PolicyLevers!$C1006,'Policy Characteristics'!$C:$C,0))</f>
        <v>cross fuel tax</v>
      </c>
      <c r="L1006" s="192">
        <f>INDEX('Policy Characteristics'!F:F,MATCH(PolicyLevers!$C1006,'Policy Characteristics'!$C:$C,0))</f>
        <v>0</v>
      </c>
      <c r="M1006" s="192">
        <f>INDEX('Policy Characteristics'!G:G,MATCH(PolicyLevers!$C1006,'Policy Characteristics'!$C:$C,0))</f>
        <v>0.2</v>
      </c>
      <c r="N1006" s="258">
        <f>INDEX('Policy Characteristics'!H:H,MATCH(PolicyLevers!$C1006,'Policy Characteristics'!$C:$C,0))</f>
        <v>5.0000000000000001E-3</v>
      </c>
      <c r="O1006" s="254" t="str">
        <f>INDEX('Policy Characteristics'!I:I,MATCH(PolicyLevers!$C1006,'Policy Characteristics'!$C:$C,0))</f>
        <v>% of BAU price</v>
      </c>
      <c r="P1006" s="240" t="str">
        <f>INDEX('Policy Characteristics'!J:J,MATCH(PolicyLevers!$C1006,'Policy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6" s="193" t="str">
        <f>INDEX('Policy Characteristics'!K:K,MATCH(PolicyLevers!$C1006,'Policy Characteristics'!$C:$C,0))</f>
        <v>fuels.html#fuel-taxes</v>
      </c>
      <c r="R1006" s="193" t="str">
        <f>INDEX('Policy Characteristics'!L:L,MATCH(PolicyLevers!$C1006,'Policy Characteristics'!$C:$C,0))</f>
        <v>fuel-taxes.html</v>
      </c>
      <c r="S1006" s="221" t="str">
        <f>INDEX('Policy Characteristics'!M:M,MATCH(PolicyLevers!$C1006,'Policy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6" s="201">
        <f>INDEX('Policy Characteristics'!N:N,MATCH(PolicyLevers!$C1006,'Policy Characteristics'!$C:$C,0))</f>
        <v>0</v>
      </c>
      <c r="U1006" s="191">
        <f>INDEX('Policy Characteristics'!O:O,MATCH(PolicyLevers!$C1006,'Policy Characteristics'!$C:$C,0))</f>
        <v>0</v>
      </c>
    </row>
    <row r="1007" spans="1:21" s="191" customFormat="1" x14ac:dyDescent="0.25">
      <c r="A1007" s="352" t="str">
        <f>INDEX('Policy Characteristics'!A:A,MATCH(PolicyLevers!$C1007,'Policy Characteristics'!$C:$C,0))</f>
        <v>Cross-Sector</v>
      </c>
      <c r="B1007" s="361" t="str">
        <f>INDEX('Policy Characteristics'!B:B,MATCH(PolicyLevers!$C1007,'Policy Characteristics'!$C:$C,0))</f>
        <v>Fuel Taxes</v>
      </c>
      <c r="C1007" s="251" t="str">
        <f t="shared" si="52"/>
        <v>Additional Fuel Tax Rate by Fuel</v>
      </c>
      <c r="D1007" s="193" t="s">
        <v>1045</v>
      </c>
      <c r="E1007" s="193"/>
      <c r="F1007" s="193" t="s">
        <v>1046</v>
      </c>
      <c r="G1007" s="201"/>
      <c r="H1007" s="43">
        <v>740</v>
      </c>
      <c r="I1007" s="363" t="s">
        <v>332</v>
      </c>
      <c r="J1007" s="251" t="str">
        <f>INDEX('Policy Characteristics'!D:D,MATCH(PolicyLevers!$C1007,'Policy Characteristics'!$C:$C,0))</f>
        <v>Fuel Taxes</v>
      </c>
      <c r="K1007" s="253" t="str">
        <f>INDEX('Policy Characteristics'!E:E,MATCH(PolicyLevers!$C1007,'Policy Characteristics'!$C:$C,0))</f>
        <v>cross fuel tax</v>
      </c>
      <c r="L1007" s="192">
        <f>INDEX('Policy Characteristics'!F:F,MATCH(PolicyLevers!$C1007,'Policy Characteristics'!$C:$C,0))</f>
        <v>0</v>
      </c>
      <c r="M1007" s="192">
        <f>INDEX('Policy Characteristics'!G:G,MATCH(PolicyLevers!$C1007,'Policy Characteristics'!$C:$C,0))</f>
        <v>0.2</v>
      </c>
      <c r="N1007" s="258">
        <f>INDEX('Policy Characteristics'!H:H,MATCH(PolicyLevers!$C1007,'Policy Characteristics'!$C:$C,0))</f>
        <v>5.0000000000000001E-3</v>
      </c>
      <c r="O1007" s="254" t="str">
        <f>INDEX('Policy Characteristics'!I:I,MATCH(PolicyLevers!$C1007,'Policy Characteristics'!$C:$C,0))</f>
        <v>% of BAU price</v>
      </c>
      <c r="P1007" s="188" t="str">
        <f>INDEX('Policy Characteristics'!J:J,MATCH(PolicyLevers!$C1007,'Policy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7" s="201" t="str">
        <f>INDEX('Policy Characteristics'!K:K,MATCH(PolicyLevers!$C1007,'Policy Characteristics'!$C:$C,0))</f>
        <v>fuels.html#fuel-taxes</v>
      </c>
      <c r="R1007" s="193" t="str">
        <f>INDEX('Policy Characteristics'!L:L,MATCH(PolicyLevers!$C1007,'Policy Characteristics'!$C:$C,0))</f>
        <v>fuel-taxes.html</v>
      </c>
      <c r="S1007" s="221" t="str">
        <f>INDEX('Policy Characteristics'!M:M,MATCH(PolicyLevers!$C1007,'Policy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7" s="201">
        <f>INDEX('Policy Characteristics'!N:N,MATCH(PolicyLevers!$C1007,'Policy Characteristics'!$C:$C,0))</f>
        <v>0</v>
      </c>
      <c r="U1007" s="191">
        <f>INDEX('Policy Characteristics'!O:O,MATCH(PolicyLevers!$C1007,'Policy Characteristics'!$C:$C,0))</f>
        <v>0</v>
      </c>
    </row>
    <row r="1008" spans="1:21" s="191" customFormat="1" x14ac:dyDescent="0.25">
      <c r="A1008" s="352" t="str">
        <f>INDEX('Policy Characteristics'!A:A,MATCH(PolicyLevers!$C1008,'Policy Characteristics'!$C:$C,0))</f>
        <v>Cross-Sector</v>
      </c>
      <c r="B1008" s="361" t="str">
        <f>INDEX('Policy Characteristics'!B:B,MATCH(PolicyLevers!$C1008,'Policy Characteristics'!$C:$C,0))</f>
        <v>Fuel Taxes</v>
      </c>
      <c r="C1008" s="251" t="str">
        <f t="shared" si="52"/>
        <v>Additional Fuel Tax Rate by Fuel</v>
      </c>
      <c r="D1008" s="193" t="s">
        <v>1047</v>
      </c>
      <c r="E1008" s="193"/>
      <c r="F1008" s="193" t="s">
        <v>1048</v>
      </c>
      <c r="G1008" s="201"/>
      <c r="H1008" s="43">
        <v>741</v>
      </c>
      <c r="I1008" s="363" t="s">
        <v>332</v>
      </c>
      <c r="J1008" s="251" t="str">
        <f>INDEX('Policy Characteristics'!D:D,MATCH(PolicyLevers!$C1008,'Policy Characteristics'!$C:$C,0))</f>
        <v>Fuel Taxes</v>
      </c>
      <c r="K1008" s="253" t="str">
        <f>INDEX('Policy Characteristics'!E:E,MATCH(PolicyLevers!$C1008,'Policy Characteristics'!$C:$C,0))</f>
        <v>cross fuel tax</v>
      </c>
      <c r="L1008" s="192">
        <f>INDEX('Policy Characteristics'!F:F,MATCH(PolicyLevers!$C1008,'Policy Characteristics'!$C:$C,0))</f>
        <v>0</v>
      </c>
      <c r="M1008" s="192">
        <f>INDEX('Policy Characteristics'!G:G,MATCH(PolicyLevers!$C1008,'Policy Characteristics'!$C:$C,0))</f>
        <v>0.2</v>
      </c>
      <c r="N1008" s="258">
        <f>INDEX('Policy Characteristics'!H:H,MATCH(PolicyLevers!$C1008,'Policy Characteristics'!$C:$C,0))</f>
        <v>5.0000000000000001E-3</v>
      </c>
      <c r="O1008" s="254" t="str">
        <f>INDEX('Policy Characteristics'!I:I,MATCH(PolicyLevers!$C1008,'Policy Characteristics'!$C:$C,0))</f>
        <v>% of BAU price</v>
      </c>
      <c r="P1008" s="188" t="str">
        <f>INDEX('Policy Characteristics'!J:J,MATCH(PolicyLevers!$C1008,'Policy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8" s="201" t="str">
        <f>INDEX('Policy Characteristics'!K:K,MATCH(PolicyLevers!$C1008,'Policy Characteristics'!$C:$C,0))</f>
        <v>fuels.html#fuel-taxes</v>
      </c>
      <c r="R1008" s="193" t="str">
        <f>INDEX('Policy Characteristics'!L:L,MATCH(PolicyLevers!$C1008,'Policy Characteristics'!$C:$C,0))</f>
        <v>fuel-taxes.html</v>
      </c>
      <c r="S1008" s="221" t="str">
        <f>INDEX('Policy Characteristics'!M:M,MATCH(PolicyLevers!$C1008,'Policy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8" s="201">
        <f>INDEX('Policy Characteristics'!N:N,MATCH(PolicyLevers!$C1008,'Policy Characteristics'!$C:$C,0))</f>
        <v>0</v>
      </c>
      <c r="U1008" s="191">
        <f>INDEX('Policy Characteristics'!O:O,MATCH(PolicyLevers!$C1008,'Policy Characteristics'!$C:$C,0))</f>
        <v>0</v>
      </c>
    </row>
    <row r="1009" spans="1:21" x14ac:dyDescent="0.25">
      <c r="A1009" s="352" t="str">
        <f>INDEX('Policy Characteristics'!A:A,MATCH(PolicyLevers!$C1009,'Policy Characteristics'!$C:$C,0))</f>
        <v>Cross-Sector</v>
      </c>
      <c r="B1009" s="361" t="str">
        <f>INDEX('Policy Characteristics'!B:B,MATCH(PolicyLevers!$C1009,'Policy Characteristics'!$C:$C,0))</f>
        <v>Fuel Taxes</v>
      </c>
      <c r="C1009" s="251" t="str">
        <f t="shared" si="52"/>
        <v>Additional Fuel Tax Rate by Fuel</v>
      </c>
      <c r="D1009" s="193" t="s">
        <v>253</v>
      </c>
      <c r="E1009" s="193"/>
      <c r="F1009" s="193" t="s">
        <v>925</v>
      </c>
      <c r="G1009" s="201"/>
      <c r="H1009" s="43">
        <v>742</v>
      </c>
      <c r="I1009" s="363" t="s">
        <v>332</v>
      </c>
      <c r="J1009" s="251" t="str">
        <f>INDEX('Policy Characteristics'!D:D,MATCH(PolicyLevers!$C1009,'Policy Characteristics'!$C:$C,0))</f>
        <v>Fuel Taxes</v>
      </c>
      <c r="K1009" s="253" t="str">
        <f>INDEX('Policy Characteristics'!E:E,MATCH(PolicyLevers!$C1009,'Policy Characteristics'!$C:$C,0))</f>
        <v>cross fuel tax</v>
      </c>
      <c r="L1009" s="192">
        <f>INDEX('Policy Characteristics'!F:F,MATCH(PolicyLevers!$C1009,'Policy Characteristics'!$C:$C,0))</f>
        <v>0</v>
      </c>
      <c r="M1009" s="192">
        <f>INDEX('Policy Characteristics'!G:G,MATCH(PolicyLevers!$C1009,'Policy Characteristics'!$C:$C,0))</f>
        <v>0.2</v>
      </c>
      <c r="N1009" s="258">
        <f>INDEX('Policy Characteristics'!H:H,MATCH(PolicyLevers!$C1009,'Policy Characteristics'!$C:$C,0))</f>
        <v>5.0000000000000001E-3</v>
      </c>
      <c r="O1009" s="254" t="str">
        <f>INDEX('Policy Characteristics'!I:I,MATCH(PolicyLevers!$C1009,'Policy Characteristics'!$C:$C,0))</f>
        <v>% of BAU price</v>
      </c>
      <c r="P1009" s="188" t="str">
        <f>INDEX('Policy Characteristics'!J:J,MATCH(PolicyLevers!$C1009,'Policy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9" s="193" t="str">
        <f>INDEX('Policy Characteristics'!K:K,MATCH(PolicyLevers!$C1009,'Policy Characteristics'!$C:$C,0))</f>
        <v>fuels.html#fuel-taxes</v>
      </c>
      <c r="R1009" s="193" t="str">
        <f>INDEX('Policy Characteristics'!L:L,MATCH(PolicyLevers!$C1009,'Policy Characteristics'!$C:$C,0))</f>
        <v>fuel-taxes.html</v>
      </c>
      <c r="S1009" s="221" t="str">
        <f>INDEX('Policy Characteristics'!M:M,MATCH(PolicyLevers!$C1009,'Policy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9" s="186">
        <f>INDEX('Policy Characteristics'!N:N,MATCH(PolicyLevers!$C1009,'Policy Characteristics'!$C:$C,0))</f>
        <v>0</v>
      </c>
      <c r="U1009" s="183">
        <f>INDEX('Policy Characteristics'!O:O,MATCH(PolicyLevers!$C1009,'Policy Characteristics'!$C:$C,0))</f>
        <v>0</v>
      </c>
    </row>
    <row r="1010" spans="1:21" x14ac:dyDescent="0.25">
      <c r="A1010" s="352" t="str">
        <f>INDEX('Policy Characteristics'!A:A,MATCH(PolicyLevers!$C1010,'Policy Characteristics'!$C:$C,0))</f>
        <v>Cross-Sector</v>
      </c>
      <c r="B1010" s="361" t="str">
        <f>INDEX('Policy Characteristics'!B:B,MATCH(PolicyLevers!$C1010,'Policy Characteristics'!$C:$C,0))</f>
        <v>Fuel Taxes</v>
      </c>
      <c r="C1010" s="251" t="str">
        <f t="shared" si="52"/>
        <v>Additional Fuel Tax Rate by Fuel</v>
      </c>
      <c r="D1010" s="193" t="s">
        <v>1050</v>
      </c>
      <c r="E1010" s="193"/>
      <c r="F1010" s="193" t="s">
        <v>1051</v>
      </c>
      <c r="G1010" s="201"/>
      <c r="H1010" s="43">
        <v>743</v>
      </c>
      <c r="I1010" s="363" t="s">
        <v>332</v>
      </c>
      <c r="J1010" s="251" t="str">
        <f>INDEX('Policy Characteristics'!D:D,MATCH(PolicyLevers!$C1010,'Policy Characteristics'!$C:$C,0))</f>
        <v>Fuel Taxes</v>
      </c>
      <c r="K1010" s="253" t="str">
        <f>INDEX('Policy Characteristics'!E:E,MATCH(PolicyLevers!$C1010,'Policy Characteristics'!$C:$C,0))</f>
        <v>cross fuel tax</v>
      </c>
      <c r="L1010" s="192">
        <f>INDEX('Policy Characteristics'!F:F,MATCH(PolicyLevers!$C1010,'Policy Characteristics'!$C:$C,0))</f>
        <v>0</v>
      </c>
      <c r="M1010" s="192">
        <f>INDEX('Policy Characteristics'!G:G,MATCH(PolicyLevers!$C1010,'Policy Characteristics'!$C:$C,0))</f>
        <v>0.2</v>
      </c>
      <c r="N1010" s="258">
        <f>INDEX('Policy Characteristics'!H:H,MATCH(PolicyLevers!$C1010,'Policy Characteristics'!$C:$C,0))</f>
        <v>5.0000000000000001E-3</v>
      </c>
      <c r="O1010" s="254" t="str">
        <f>INDEX('Policy Characteristics'!I:I,MATCH(PolicyLevers!$C1010,'Policy Characteristics'!$C:$C,0))</f>
        <v>% of BAU price</v>
      </c>
      <c r="P1010" s="188" t="str">
        <f>INDEX('Policy Characteristics'!J:J,MATCH(PolicyLevers!$C1010,'Policy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0" s="186" t="str">
        <f>INDEX('Policy Characteristics'!K:K,MATCH(PolicyLevers!$C1010,'Policy Characteristics'!$C:$C,0))</f>
        <v>fuels.html#fuel-taxes</v>
      </c>
      <c r="R1010" s="193" t="str">
        <f>INDEX('Policy Characteristics'!L:L,MATCH(PolicyLevers!$C1010,'Policy Characteristics'!$C:$C,0))</f>
        <v>fuel-taxes.html</v>
      </c>
      <c r="S1010" s="207" t="str">
        <f>INDEX('Policy Characteristics'!M:M,MATCH(PolicyLevers!$C1010,'Policy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0" s="186">
        <f>INDEX('Policy Characteristics'!N:N,MATCH(PolicyLevers!$C1010,'Policy Characteristics'!$C:$C,0))</f>
        <v>0</v>
      </c>
      <c r="U1010" s="183">
        <f>INDEX('Policy Characteristics'!O:O,MATCH(PolicyLevers!$C1010,'Policy Characteristics'!$C:$C,0))</f>
        <v>0</v>
      </c>
    </row>
    <row r="1011" spans="1:21" x14ac:dyDescent="0.25">
      <c r="A1011" s="352" t="str">
        <f>INDEX('Policy Characteristics'!A:A,MATCH(PolicyLevers!$C1011,'Policy Characteristics'!$C:$C,0))</f>
        <v>Cross-Sector</v>
      </c>
      <c r="B1011" s="361" t="str">
        <f>INDEX('Policy Characteristics'!B:B,MATCH(PolicyLevers!$C1011,'Policy Characteristics'!$C:$C,0))</f>
        <v>Fuel Taxes</v>
      </c>
      <c r="C1011" s="251" t="str">
        <f t="shared" si="52"/>
        <v>Additional Fuel Tax Rate by Fuel</v>
      </c>
      <c r="D1011" s="193" t="s">
        <v>926</v>
      </c>
      <c r="E1011" s="193"/>
      <c r="F1011" s="193" t="s">
        <v>609</v>
      </c>
      <c r="G1011" s="201"/>
      <c r="H1011" s="43">
        <v>744</v>
      </c>
      <c r="I1011" s="363" t="s">
        <v>332</v>
      </c>
      <c r="J1011" s="251" t="str">
        <f>INDEX('Policy Characteristics'!D:D,MATCH(PolicyLevers!$C1011,'Policy Characteristics'!$C:$C,0))</f>
        <v>Fuel Taxes</v>
      </c>
      <c r="K1011" s="253" t="str">
        <f>INDEX('Policy Characteristics'!E:E,MATCH(PolicyLevers!$C1011,'Policy Characteristics'!$C:$C,0))</f>
        <v>cross fuel tax</v>
      </c>
      <c r="L1011" s="192">
        <f>INDEX('Policy Characteristics'!F:F,MATCH(PolicyLevers!$C1011,'Policy Characteristics'!$C:$C,0))</f>
        <v>0</v>
      </c>
      <c r="M1011" s="192">
        <f>INDEX('Policy Characteristics'!G:G,MATCH(PolicyLevers!$C1011,'Policy Characteristics'!$C:$C,0))</f>
        <v>0.2</v>
      </c>
      <c r="N1011" s="253">
        <f>INDEX('Policy Characteristics'!H:H,MATCH(PolicyLevers!$C1011,'Policy Characteristics'!$C:$C,0))</f>
        <v>5.0000000000000001E-3</v>
      </c>
      <c r="O1011" s="254" t="str">
        <f>INDEX('Policy Characteristics'!I:I,MATCH(PolicyLevers!$C1011,'Policy Characteristics'!$C:$C,0))</f>
        <v>% of BAU price</v>
      </c>
      <c r="P1011" s="188" t="str">
        <f>INDEX('Policy Characteristics'!J:J,MATCH(PolicyLevers!$C1011,'Policy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1" s="186" t="str">
        <f>INDEX('Policy Characteristics'!K:K,MATCH(PolicyLevers!$C1011,'Policy Characteristics'!$C:$C,0))</f>
        <v>fuels.html#fuel-taxes</v>
      </c>
      <c r="R1011" s="193" t="str">
        <f>INDEX('Policy Characteristics'!L:L,MATCH(PolicyLevers!$C1011,'Policy Characteristics'!$C:$C,0))</f>
        <v>fuel-taxes.html</v>
      </c>
      <c r="S1011" s="207" t="str">
        <f>INDEX('Policy Characteristics'!M:M,MATCH(PolicyLevers!$C1011,'Policy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1" s="186">
        <f>INDEX('Policy Characteristics'!N:N,MATCH(PolicyLevers!$C1011,'Policy Characteristics'!$C:$C,0))</f>
        <v>0</v>
      </c>
      <c r="U1011" s="183">
        <f>INDEX('Policy Characteristics'!O:O,MATCH(PolicyLevers!$C1011,'Policy Characteristics'!$C:$C,0))</f>
        <v>0</v>
      </c>
    </row>
    <row r="1012" spans="1:21" x14ac:dyDescent="0.25">
      <c r="A1012" s="352" t="str">
        <f>INDEX('Policy Characteristics'!A:A,MATCH(PolicyLevers!$C1012,'Policy Characteristics'!$C:$C,0))</f>
        <v>Cross-Sector</v>
      </c>
      <c r="B1012" s="361" t="str">
        <f>INDEX('Policy Characteristics'!B:B,MATCH(PolicyLevers!$C1012,'Policy Characteristics'!$C:$C,0))</f>
        <v>Fuel Taxes</v>
      </c>
      <c r="C1012" s="251" t="str">
        <f t="shared" si="52"/>
        <v>Additional Fuel Tax Rate by Fuel</v>
      </c>
      <c r="D1012" s="193" t="s">
        <v>250</v>
      </c>
      <c r="E1012" s="193"/>
      <c r="F1012" s="193" t="s">
        <v>614</v>
      </c>
      <c r="G1012" s="201"/>
      <c r="H1012" s="43">
        <v>745</v>
      </c>
      <c r="I1012" s="363" t="s">
        <v>332</v>
      </c>
      <c r="J1012" s="251" t="str">
        <f>INDEX('Policy Characteristics'!D:D,MATCH(PolicyLevers!$C1012,'Policy Characteristics'!$C:$C,0))</f>
        <v>Fuel Taxes</v>
      </c>
      <c r="K1012" s="253" t="str">
        <f>INDEX('Policy Characteristics'!E:E,MATCH(PolicyLevers!$C1012,'Policy Characteristics'!$C:$C,0))</f>
        <v>cross fuel tax</v>
      </c>
      <c r="L1012" s="192">
        <f>INDEX('Policy Characteristics'!F:F,MATCH(PolicyLevers!$C1012,'Policy Characteristics'!$C:$C,0))</f>
        <v>0</v>
      </c>
      <c r="M1012" s="192">
        <f>INDEX('Policy Characteristics'!G:G,MATCH(PolicyLevers!$C1012,'Policy Characteristics'!$C:$C,0))</f>
        <v>0.2</v>
      </c>
      <c r="N1012" s="253">
        <f>INDEX('Policy Characteristics'!H:H,MATCH(PolicyLevers!$C1012,'Policy Characteristics'!$C:$C,0))</f>
        <v>5.0000000000000001E-3</v>
      </c>
      <c r="O1012" s="254" t="str">
        <f>INDEX('Policy Characteristics'!I:I,MATCH(PolicyLevers!$C1012,'Policy Characteristics'!$C:$C,0))</f>
        <v>% of BAU price</v>
      </c>
      <c r="P1012" s="188" t="str">
        <f>INDEX('Policy Characteristics'!J:J,MATCH(PolicyLevers!$C1012,'Policy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2" s="186" t="str">
        <f>INDEX('Policy Characteristics'!K:K,MATCH(PolicyLevers!$C1012,'Policy Characteristics'!$C:$C,0))</f>
        <v>fuels.html#fuel-taxes</v>
      </c>
      <c r="R1012" s="193" t="str">
        <f>INDEX('Policy Characteristics'!L:L,MATCH(PolicyLevers!$C1012,'Policy Characteristics'!$C:$C,0))</f>
        <v>fuel-taxes.html</v>
      </c>
      <c r="S1012" s="207" t="str">
        <f>INDEX('Policy Characteristics'!M:M,MATCH(PolicyLevers!$C1012,'Policy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2" s="186">
        <f>INDEX('Policy Characteristics'!N:N,MATCH(PolicyLevers!$C1012,'Policy Characteristics'!$C:$C,0))</f>
        <v>0</v>
      </c>
      <c r="U1012" s="183">
        <f>INDEX('Policy Characteristics'!O:O,MATCH(PolicyLevers!$C1012,'Policy Characteristics'!$C:$C,0))</f>
        <v>0</v>
      </c>
    </row>
    <row r="1013" spans="1:21" x14ac:dyDescent="0.25">
      <c r="A1013" s="352" t="str">
        <f>INDEX('Policy Characteristics'!A:A,MATCH(PolicyLevers!$C1013,'Policy Characteristics'!$C:$C,0))</f>
        <v>Cross-Sector</v>
      </c>
      <c r="B1013" s="361" t="str">
        <f>INDEX('Policy Characteristics'!B:B,MATCH(PolicyLevers!$C1013,'Policy Characteristics'!$C:$C,0))</f>
        <v>Fuel Taxes</v>
      </c>
      <c r="C1013" s="251" t="str">
        <f t="shared" si="52"/>
        <v>Additional Fuel Tax Rate by Fuel</v>
      </c>
      <c r="D1013" s="193" t="s">
        <v>927</v>
      </c>
      <c r="E1013" s="193"/>
      <c r="F1013" s="193" t="s">
        <v>928</v>
      </c>
      <c r="G1013" s="201"/>
      <c r="H1013" s="43">
        <v>746</v>
      </c>
      <c r="I1013" s="363" t="s">
        <v>332</v>
      </c>
      <c r="J1013" s="251" t="str">
        <f>INDEX('Policy Characteristics'!D:D,MATCH(PolicyLevers!$C1013,'Policy Characteristics'!$C:$C,0))</f>
        <v>Fuel Taxes</v>
      </c>
      <c r="K1013" s="253" t="str">
        <f>INDEX('Policy Characteristics'!E:E,MATCH(PolicyLevers!$C1013,'Policy Characteristics'!$C:$C,0))</f>
        <v>cross fuel tax</v>
      </c>
      <c r="L1013" s="192">
        <f>INDEX('Policy Characteristics'!F:F,MATCH(PolicyLevers!$C1013,'Policy Characteristics'!$C:$C,0))</f>
        <v>0</v>
      </c>
      <c r="M1013" s="192">
        <f>INDEX('Policy Characteristics'!G:G,MATCH(PolicyLevers!$C1013,'Policy Characteristics'!$C:$C,0))</f>
        <v>0.2</v>
      </c>
      <c r="N1013" s="253">
        <f>INDEX('Policy Characteristics'!H:H,MATCH(PolicyLevers!$C1013,'Policy Characteristics'!$C:$C,0))</f>
        <v>5.0000000000000001E-3</v>
      </c>
      <c r="O1013" s="254" t="str">
        <f>INDEX('Policy Characteristics'!I:I,MATCH(PolicyLevers!$C1013,'Policy Characteristics'!$C:$C,0))</f>
        <v>% of BAU price</v>
      </c>
      <c r="P1013" s="188" t="str">
        <f>INDEX('Policy Characteristics'!J:J,MATCH(PolicyLevers!$C1013,'Policy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3" s="186" t="str">
        <f>INDEX('Policy Characteristics'!K:K,MATCH(PolicyLevers!$C1013,'Policy Characteristics'!$C:$C,0))</f>
        <v>fuels.html#fuel-taxes</v>
      </c>
      <c r="R1013" s="193" t="str">
        <f>INDEX('Policy Characteristics'!L:L,MATCH(PolicyLevers!$C1013,'Policy Characteristics'!$C:$C,0))</f>
        <v>fuel-taxes.html</v>
      </c>
      <c r="S1013" s="207" t="str">
        <f>INDEX('Policy Characteristics'!M:M,MATCH(PolicyLevers!$C1013,'Policy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3" s="186">
        <f>INDEX('Policy Characteristics'!N:N,MATCH(PolicyLevers!$C1013,'Policy Characteristics'!$C:$C,0))</f>
        <v>0</v>
      </c>
      <c r="U1013" s="183">
        <f>INDEX('Policy Characteristics'!O:O,MATCH(PolicyLevers!$C1013,'Policy Characteristics'!$C:$C,0))</f>
        <v>0</v>
      </c>
    </row>
    <row r="1014" spans="1:21" x14ac:dyDescent="0.25">
      <c r="A1014" s="352" t="str">
        <f>INDEX('Policy Characteristics'!A:A,MATCH(PolicyLevers!$C1014,'Policy Characteristics'!$C:$C,0))</f>
        <v>Cross-Sector</v>
      </c>
      <c r="B1014" s="361" t="str">
        <f>INDEX('Policy Characteristics'!B:B,MATCH(PolicyLevers!$C1014,'Policy Characteristics'!$C:$C,0))</f>
        <v>Fuel Taxes</v>
      </c>
      <c r="C1014" s="251" t="str">
        <f t="shared" si="52"/>
        <v>Additional Fuel Tax Rate by Fuel</v>
      </c>
      <c r="D1014" s="193" t="s">
        <v>254</v>
      </c>
      <c r="E1014" s="193"/>
      <c r="F1014" s="193" t="s">
        <v>929</v>
      </c>
      <c r="G1014" s="201"/>
      <c r="H1014" s="43">
        <v>747</v>
      </c>
      <c r="I1014" s="363" t="s">
        <v>332</v>
      </c>
      <c r="J1014" s="251" t="str">
        <f>INDEX('Policy Characteristics'!D:D,MATCH(PolicyLevers!$C1014,'Policy Characteristics'!$C:$C,0))</f>
        <v>Fuel Taxes</v>
      </c>
      <c r="K1014" s="253" t="str">
        <f>INDEX('Policy Characteristics'!E:E,MATCH(PolicyLevers!$C1014,'Policy Characteristics'!$C:$C,0))</f>
        <v>cross fuel tax</v>
      </c>
      <c r="L1014" s="192">
        <f>INDEX('Policy Characteristics'!F:F,MATCH(PolicyLevers!$C1014,'Policy Characteristics'!$C:$C,0))</f>
        <v>0</v>
      </c>
      <c r="M1014" s="192">
        <f>INDEX('Policy Characteristics'!G:G,MATCH(PolicyLevers!$C1014,'Policy Characteristics'!$C:$C,0))</f>
        <v>0.2</v>
      </c>
      <c r="N1014" s="253">
        <f>INDEX('Policy Characteristics'!H:H,MATCH(PolicyLevers!$C1014,'Policy Characteristics'!$C:$C,0))</f>
        <v>5.0000000000000001E-3</v>
      </c>
      <c r="O1014" s="254" t="str">
        <f>INDEX('Policy Characteristics'!I:I,MATCH(PolicyLevers!$C1014,'Policy Characteristics'!$C:$C,0))</f>
        <v>% of BAU price</v>
      </c>
      <c r="P1014" s="188" t="str">
        <f>INDEX('Policy Characteristics'!J:J,MATCH(PolicyLevers!$C1014,'Policy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4" s="186" t="str">
        <f>INDEX('Policy Characteristics'!K:K,MATCH(PolicyLevers!$C1014,'Policy Characteristics'!$C:$C,0))</f>
        <v>fuels.html#fuel-taxes</v>
      </c>
      <c r="R1014" s="193" t="str">
        <f>INDEX('Policy Characteristics'!L:L,MATCH(PolicyLevers!$C1014,'Policy Characteristics'!$C:$C,0))</f>
        <v>fuel-taxes.html</v>
      </c>
      <c r="S1014" s="207" t="str">
        <f>INDEX('Policy Characteristics'!M:M,MATCH(PolicyLevers!$C1014,'Policy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4" s="186">
        <f>INDEX('Policy Characteristics'!N:N,MATCH(PolicyLevers!$C1014,'Policy Characteristics'!$C:$C,0))</f>
        <v>0</v>
      </c>
      <c r="U1014" s="183">
        <f>INDEX('Policy Characteristics'!O:O,MATCH(PolicyLevers!$C1014,'Policy Characteristics'!$C:$C,0))</f>
        <v>0</v>
      </c>
    </row>
    <row r="1015" spans="1:21" x14ac:dyDescent="0.25">
      <c r="A1015" s="352" t="str">
        <f>INDEX('Policy Characteristics'!A:A,MATCH(PolicyLevers!$C1015,'Policy Characteristics'!$C:$C,0))</f>
        <v>Cross-Sector</v>
      </c>
      <c r="B1015" s="361" t="str">
        <f>INDEX('Policy Characteristics'!B:B,MATCH(PolicyLevers!$C1015,'Policy Characteristics'!$C:$C,0))</f>
        <v>Fuel Taxes</v>
      </c>
      <c r="C1015" s="251" t="str">
        <f t="shared" si="52"/>
        <v>Additional Fuel Tax Rate by Fuel</v>
      </c>
      <c r="D1015" s="193" t="s">
        <v>1053</v>
      </c>
      <c r="E1015" s="193"/>
      <c r="F1015" s="193" t="s">
        <v>618</v>
      </c>
      <c r="G1015" s="201"/>
      <c r="H1015" s="43">
        <v>748</v>
      </c>
      <c r="I1015" s="363" t="s">
        <v>332</v>
      </c>
      <c r="J1015" s="251" t="str">
        <f>INDEX('Policy Characteristics'!D:D,MATCH(PolicyLevers!$C1015,'Policy Characteristics'!$C:$C,0))</f>
        <v>Fuel Taxes</v>
      </c>
      <c r="K1015" s="253" t="str">
        <f>INDEX('Policy Characteristics'!E:E,MATCH(PolicyLevers!$C1015,'Policy Characteristics'!$C:$C,0))</f>
        <v>cross fuel tax</v>
      </c>
      <c r="L1015" s="192">
        <f>INDEX('Policy Characteristics'!F:F,MATCH(PolicyLevers!$C1015,'Policy Characteristics'!$C:$C,0))</f>
        <v>0</v>
      </c>
      <c r="M1015" s="192">
        <f>INDEX('Policy Characteristics'!G:G,MATCH(PolicyLevers!$C1015,'Policy Characteristics'!$C:$C,0))</f>
        <v>0.2</v>
      </c>
      <c r="N1015" s="253">
        <f>INDEX('Policy Characteristics'!H:H,MATCH(PolicyLevers!$C1015,'Policy Characteristics'!$C:$C,0))</f>
        <v>5.0000000000000001E-3</v>
      </c>
      <c r="O1015" s="254" t="str">
        <f>INDEX('Policy Characteristics'!I:I,MATCH(PolicyLevers!$C1015,'Policy Characteristics'!$C:$C,0))</f>
        <v>% of BAU price</v>
      </c>
      <c r="P1015" s="188" t="str">
        <f>INDEX('Policy Characteristics'!J:J,MATCH(PolicyLevers!$C1015,'Policy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5" s="186" t="str">
        <f>INDEX('Policy Characteristics'!K:K,MATCH(PolicyLevers!$C1015,'Policy Characteristics'!$C:$C,0))</f>
        <v>fuels.html#fuel-taxes</v>
      </c>
      <c r="R1015" s="193" t="str">
        <f>INDEX('Policy Characteristics'!L:L,MATCH(PolicyLevers!$C1015,'Policy Characteristics'!$C:$C,0))</f>
        <v>fuel-taxes.html</v>
      </c>
      <c r="S1015" s="207" t="str">
        <f>INDEX('Policy Characteristics'!M:M,MATCH(PolicyLevers!$C1015,'Policy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5" s="186">
        <f>INDEX('Policy Characteristics'!N:N,MATCH(PolicyLevers!$C1015,'Policy Characteristics'!$C:$C,0))</f>
        <v>0</v>
      </c>
      <c r="U1015" s="183">
        <f>INDEX('Policy Characteristics'!O:O,MATCH(PolicyLevers!$C1015,'Policy Characteristics'!$C:$C,0))</f>
        <v>0</v>
      </c>
    </row>
    <row r="1016" spans="1:21" x14ac:dyDescent="0.25">
      <c r="A1016" s="352" t="str">
        <f>INDEX('Policy Characteristics'!A:A,MATCH(PolicyLevers!$C1016,'Policy Characteristics'!$C:$C,0))</f>
        <v>Cross-Sector</v>
      </c>
      <c r="B1016" s="361" t="str">
        <f>INDEX('Policy Characteristics'!B:B,MATCH(PolicyLevers!$C1016,'Policy Characteristics'!$C:$C,0))</f>
        <v>Fuel Taxes</v>
      </c>
      <c r="C1016" s="251" t="str">
        <f t="shared" si="52"/>
        <v>Additional Fuel Tax Rate by Fuel</v>
      </c>
      <c r="D1016" s="193" t="s">
        <v>1054</v>
      </c>
      <c r="E1016" s="193"/>
      <c r="F1016" s="193" t="s">
        <v>1055</v>
      </c>
      <c r="G1016" s="201"/>
      <c r="H1016" s="43">
        <v>749</v>
      </c>
      <c r="I1016" s="363" t="s">
        <v>332</v>
      </c>
      <c r="J1016" s="251" t="str">
        <f>INDEX('Policy Characteristics'!D:D,MATCH(PolicyLevers!$C1016,'Policy Characteristics'!$C:$C,0))</f>
        <v>Fuel Taxes</v>
      </c>
      <c r="K1016" s="253" t="str">
        <f>INDEX('Policy Characteristics'!E:E,MATCH(PolicyLevers!$C1016,'Policy Characteristics'!$C:$C,0))</f>
        <v>cross fuel tax</v>
      </c>
      <c r="L1016" s="192">
        <f>INDEX('Policy Characteristics'!F:F,MATCH(PolicyLevers!$C1016,'Policy Characteristics'!$C:$C,0))</f>
        <v>0</v>
      </c>
      <c r="M1016" s="192">
        <f>INDEX('Policy Characteristics'!G:G,MATCH(PolicyLevers!$C1016,'Policy Characteristics'!$C:$C,0))</f>
        <v>0.2</v>
      </c>
      <c r="N1016" s="253">
        <f>INDEX('Policy Characteristics'!H:H,MATCH(PolicyLevers!$C1016,'Policy Characteristics'!$C:$C,0))</f>
        <v>5.0000000000000001E-3</v>
      </c>
      <c r="O1016" s="254" t="str">
        <f>INDEX('Policy Characteristics'!I:I,MATCH(PolicyLevers!$C1016,'Policy Characteristics'!$C:$C,0))</f>
        <v>% of BAU price</v>
      </c>
      <c r="P1016" s="188" t="str">
        <f>INDEX('Policy Characteristics'!J:J,MATCH(PolicyLevers!$C1016,'Policy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6" s="186" t="str">
        <f>INDEX('Policy Characteristics'!K:K,MATCH(PolicyLevers!$C1016,'Policy Characteristics'!$C:$C,0))</f>
        <v>fuels.html#fuel-taxes</v>
      </c>
      <c r="R1016" s="193" t="str">
        <f>INDEX('Policy Characteristics'!L:L,MATCH(PolicyLevers!$C1016,'Policy Characteristics'!$C:$C,0))</f>
        <v>fuel-taxes.html</v>
      </c>
      <c r="S1016" s="207" t="str">
        <f>INDEX('Policy Characteristics'!M:M,MATCH(PolicyLevers!$C1016,'Policy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6" s="186">
        <f>INDEX('Policy Characteristics'!N:N,MATCH(PolicyLevers!$C1016,'Policy Characteristics'!$C:$C,0))</f>
        <v>0</v>
      </c>
      <c r="U1016" s="183">
        <f>INDEX('Policy Characteristics'!O:O,MATCH(PolicyLevers!$C1016,'Policy Characteristics'!$C:$C,0))</f>
        <v>0</v>
      </c>
    </row>
    <row r="1017" spans="1:21" ht="120" x14ac:dyDescent="0.25">
      <c r="A1017" s="352" t="str">
        <f>INDEX('Policy Characteristics'!A:A,MATCH(PolicyLevers!$C1017,'Policy Characteristics'!$C:$C,0))</f>
        <v>Research and Development</v>
      </c>
      <c r="B1017" s="357" t="str">
        <f>INDEX('Policy Characteristics'!B:B,MATCH(PolicyLevers!$C1017,'Policy Characteristics'!$C:$C,0))</f>
        <v>Capital Cost Reduction</v>
      </c>
      <c r="C1017" s="183" t="s">
        <v>1088</v>
      </c>
      <c r="D1017" s="186" t="s">
        <v>493</v>
      </c>
      <c r="E1017" s="186"/>
      <c r="F1017" s="186" t="s">
        <v>1089</v>
      </c>
      <c r="G1017" s="186"/>
      <c r="H1017" s="43">
        <v>85</v>
      </c>
      <c r="I1017" s="358" t="s">
        <v>310</v>
      </c>
      <c r="J1017" s="183" t="str">
        <f>INDEX('Policy Characteristics'!D:D,MATCH(PolicyLevers!$C1017,'Policy Characteristics'!$C:$C,0))</f>
        <v>R&amp;D Capital Cost Reductions</v>
      </c>
      <c r="K1017" s="183" t="str">
        <f>INDEX('Policy Characteristics'!E:E,MATCH(PolicyLevers!$C1017,'Policy Characteristics'!$C:$C,0))</f>
        <v>RnD building capital cost reduction</v>
      </c>
      <c r="L1017" s="206">
        <f>INDEX('Policy Characteristics'!F:F,MATCH(PolicyLevers!$C1017,'Policy Characteristics'!$C:$C,0))</f>
        <v>0</v>
      </c>
      <c r="M1017" s="206">
        <f>INDEX('Policy Characteristics'!G:G,MATCH(PolicyLevers!$C1017,'Policy Characteristics'!$C:$C,0))</f>
        <v>0.4</v>
      </c>
      <c r="N1017" s="252">
        <f>INDEX('Policy Characteristics'!H:H,MATCH(PolicyLevers!$C1017,'Policy Characteristics'!$C:$C,0))</f>
        <v>0.01</v>
      </c>
      <c r="O1017" s="186" t="str">
        <f>INDEX('Policy Characteristics'!I:I,MATCH(PolicyLevers!$C1017,'Policy Characteristics'!$C:$C,0))</f>
        <v>% reduction in cost</v>
      </c>
      <c r="P1017" s="377" t="str">
        <f>INDEX('Policy Characteristics'!J:J,MATCH(PolicyLevers!$C1017,'Policy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7" s="186" t="str">
        <f>INDEX('Policy Characteristics'!K:K,MATCH(PolicyLevers!$C1017,'Policy Characteristics'!$C:$C,0))</f>
        <v>architectural-design.html#rnd</v>
      </c>
      <c r="R1017" s="193" t="str">
        <f>INDEX('Policy Characteristics'!L:L,MATCH(PolicyLevers!$C1017,'Policy Characteristics'!$C:$C,0))</f>
        <v>research-and-development.html</v>
      </c>
      <c r="S1017" s="207" t="str">
        <f>INDEX('Policy Characteristics'!M:M,MATCH(PolicyLevers!$C1017,'Policy Characteristics'!$C:$C,0))</f>
        <v>none</v>
      </c>
      <c r="T1017" s="186">
        <f>INDEX('Policy Characteristics'!N:N,MATCH(PolicyLevers!$C1017,'Policy Characteristics'!$C:$C,0))</f>
        <v>0</v>
      </c>
      <c r="U1017" s="183">
        <f>INDEX('Policy Characteristics'!O:O,MATCH(PolicyLevers!$C1017,'Policy Characteristics'!$C:$C,0))</f>
        <v>0</v>
      </c>
    </row>
    <row r="1018" spans="1:21" x14ac:dyDescent="0.25">
      <c r="A1018" s="352" t="str">
        <f>INDEX('Policy Characteristics'!A:A,MATCH(PolicyLevers!$C1018,'Policy Characteristics'!$C:$C,0))</f>
        <v>Research and Development</v>
      </c>
      <c r="B1018" s="356" t="str">
        <f>INDEX('Policy Characteristics'!B:B,MATCH(PolicyLevers!$C1018,'Policy Characteristics'!$C:$C,0))</f>
        <v>Capital Cost Reduction</v>
      </c>
      <c r="C1018" s="191" t="str">
        <f t="shared" ref="C1018:C1022" si="53">C$1017</f>
        <v>RnD Building Capital Cost Perc Reduction</v>
      </c>
      <c r="D1018" s="186" t="s">
        <v>501</v>
      </c>
      <c r="E1018" s="186"/>
      <c r="F1018" s="186" t="s">
        <v>1096</v>
      </c>
      <c r="G1018" s="186"/>
      <c r="H1018" s="43">
        <v>86</v>
      </c>
      <c r="I1018" s="358" t="s">
        <v>310</v>
      </c>
      <c r="J1018" s="191" t="str">
        <f>INDEX('Policy Characteristics'!D:D,MATCH(PolicyLevers!$C1018,'Policy Characteristics'!$C:$C,0))</f>
        <v>R&amp;D Capital Cost Reductions</v>
      </c>
      <c r="K1018" s="253" t="str">
        <f>INDEX('Policy Characteristics'!E:E,MATCH(PolicyLevers!$C1018,'Policy Characteristics'!$C:$C,0))</f>
        <v>RnD building capital cost reduction</v>
      </c>
      <c r="L1018" s="192">
        <f>INDEX('Policy Characteristics'!F:F,MATCH(PolicyLevers!$C1018,'Policy Characteristics'!$C:$C,0))</f>
        <v>0</v>
      </c>
      <c r="M1018" s="192">
        <f>INDEX('Policy Characteristics'!G:G,MATCH(PolicyLevers!$C1018,'Policy Characteristics'!$C:$C,0))</f>
        <v>0.4</v>
      </c>
      <c r="N1018" s="253">
        <f>INDEX('Policy Characteristics'!H:H,MATCH(PolicyLevers!$C1018,'Policy Characteristics'!$C:$C,0))</f>
        <v>0.01</v>
      </c>
      <c r="O1018" s="201" t="str">
        <f>INDEX('Policy Characteristics'!I:I,MATCH(PolicyLevers!$C1018,'Policy Characteristics'!$C:$C,0))</f>
        <v>% reduction in cost</v>
      </c>
      <c r="P1018" s="188" t="str">
        <f>INDEX('Policy Characteristics'!J:J,MATCH(PolicyLevers!$C1018,'Policy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8" s="186" t="str">
        <f>INDEX('Policy Characteristics'!K:K,MATCH(PolicyLevers!$C1018,'Policy Characteristics'!$C:$C,0))</f>
        <v>architectural-design.html#rnd</v>
      </c>
      <c r="R1018" s="193" t="str">
        <f>INDEX('Policy Characteristics'!L:L,MATCH(PolicyLevers!$C1018,'Policy Characteristics'!$C:$C,0))</f>
        <v>research-and-development.html</v>
      </c>
      <c r="S1018" s="207" t="str">
        <f>INDEX('Policy Characteristics'!M:M,MATCH(PolicyLevers!$C1018,'Policy Characteristics'!$C:$C,0))</f>
        <v>none</v>
      </c>
      <c r="T1018" s="186">
        <f>INDEX('Policy Characteristics'!N:N,MATCH(PolicyLevers!$C1018,'Policy Characteristics'!$C:$C,0))</f>
        <v>0</v>
      </c>
      <c r="U1018" s="183">
        <f>INDEX('Policy Characteristics'!O:O,MATCH(PolicyLevers!$C1018,'Policy Characteristics'!$C:$C,0))</f>
        <v>0</v>
      </c>
    </row>
    <row r="1019" spans="1:21" x14ac:dyDescent="0.25">
      <c r="A1019" s="352" t="str">
        <f>INDEX('Policy Characteristics'!A:A,MATCH(PolicyLevers!$C1019,'Policy Characteristics'!$C:$C,0))</f>
        <v>Research and Development</v>
      </c>
      <c r="B1019" s="356" t="str">
        <f>INDEX('Policy Characteristics'!B:B,MATCH(PolicyLevers!$C1019,'Policy Characteristics'!$C:$C,0))</f>
        <v>Capital Cost Reduction</v>
      </c>
      <c r="C1019" s="191" t="str">
        <f t="shared" si="53"/>
        <v>RnD Building Capital Cost Perc Reduction</v>
      </c>
      <c r="D1019" s="186" t="s">
        <v>523</v>
      </c>
      <c r="E1019" s="186"/>
      <c r="F1019" s="186" t="s">
        <v>1098</v>
      </c>
      <c r="G1019" s="186"/>
      <c r="H1019" s="43">
        <v>87</v>
      </c>
      <c r="I1019" s="358" t="s">
        <v>310</v>
      </c>
      <c r="J1019" s="191" t="str">
        <f>INDEX('Policy Characteristics'!D:D,MATCH(PolicyLevers!$C1019,'Policy Characteristics'!$C:$C,0))</f>
        <v>R&amp;D Capital Cost Reductions</v>
      </c>
      <c r="K1019" s="253" t="str">
        <f>INDEX('Policy Characteristics'!E:E,MATCH(PolicyLevers!$C1019,'Policy Characteristics'!$C:$C,0))</f>
        <v>RnD building capital cost reduction</v>
      </c>
      <c r="L1019" s="192">
        <f>INDEX('Policy Characteristics'!F:F,MATCH(PolicyLevers!$C1019,'Policy Characteristics'!$C:$C,0))</f>
        <v>0</v>
      </c>
      <c r="M1019" s="192">
        <f>INDEX('Policy Characteristics'!G:G,MATCH(PolicyLevers!$C1019,'Policy Characteristics'!$C:$C,0))</f>
        <v>0.4</v>
      </c>
      <c r="N1019" s="253">
        <f>INDEX('Policy Characteristics'!H:H,MATCH(PolicyLevers!$C1019,'Policy Characteristics'!$C:$C,0))</f>
        <v>0.01</v>
      </c>
      <c r="O1019" s="201" t="str">
        <f>INDEX('Policy Characteristics'!I:I,MATCH(PolicyLevers!$C1019,'Policy Characteristics'!$C:$C,0))</f>
        <v>% reduction in cost</v>
      </c>
      <c r="P1019" s="188" t="str">
        <f>INDEX('Policy Characteristics'!J:J,MATCH(PolicyLevers!$C1019,'Policy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9" s="186" t="str">
        <f>INDEX('Policy Characteristics'!K:K,MATCH(PolicyLevers!$C1019,'Policy Characteristics'!$C:$C,0))</f>
        <v>architectural-design.html#rnd</v>
      </c>
      <c r="R1019" s="193" t="str">
        <f>INDEX('Policy Characteristics'!L:L,MATCH(PolicyLevers!$C1019,'Policy Characteristics'!$C:$C,0))</f>
        <v>research-and-development.html</v>
      </c>
      <c r="S1019" s="207" t="str">
        <f>INDEX('Policy Characteristics'!M:M,MATCH(PolicyLevers!$C1019,'Policy Characteristics'!$C:$C,0))</f>
        <v>none</v>
      </c>
      <c r="T1019" s="186">
        <f>INDEX('Policy Characteristics'!N:N,MATCH(PolicyLevers!$C1019,'Policy Characteristics'!$C:$C,0))</f>
        <v>0</v>
      </c>
      <c r="U1019" s="183">
        <f>INDEX('Policy Characteristics'!O:O,MATCH(PolicyLevers!$C1019,'Policy Characteristics'!$C:$C,0))</f>
        <v>0</v>
      </c>
    </row>
    <row r="1020" spans="1:21" x14ac:dyDescent="0.25">
      <c r="A1020" s="352" t="str">
        <f>INDEX('Policy Characteristics'!A:A,MATCH(PolicyLevers!$C1020,'Policy Characteristics'!$C:$C,0))</f>
        <v>Research and Development</v>
      </c>
      <c r="B1020" s="356" t="str">
        <f>INDEX('Policy Characteristics'!B:B,MATCH(PolicyLevers!$C1020,'Policy Characteristics'!$C:$C,0))</f>
        <v>Capital Cost Reduction</v>
      </c>
      <c r="C1020" s="191" t="str">
        <f t="shared" si="53"/>
        <v>RnD Building Capital Cost Perc Reduction</v>
      </c>
      <c r="D1020" s="186" t="s">
        <v>503</v>
      </c>
      <c r="E1020" s="186"/>
      <c r="F1020" s="186" t="s">
        <v>1100</v>
      </c>
      <c r="G1020" s="186"/>
      <c r="H1020" s="43">
        <v>88</v>
      </c>
      <c r="I1020" s="358" t="s">
        <v>310</v>
      </c>
      <c r="J1020" s="191" t="str">
        <f>INDEX('Policy Characteristics'!D:D,MATCH(PolicyLevers!$C1020,'Policy Characteristics'!$C:$C,0))</f>
        <v>R&amp;D Capital Cost Reductions</v>
      </c>
      <c r="K1020" s="253" t="str">
        <f>INDEX('Policy Characteristics'!E:E,MATCH(PolicyLevers!$C1020,'Policy Characteristics'!$C:$C,0))</f>
        <v>RnD building capital cost reduction</v>
      </c>
      <c r="L1020" s="192">
        <f>INDEX('Policy Characteristics'!F:F,MATCH(PolicyLevers!$C1020,'Policy Characteristics'!$C:$C,0))</f>
        <v>0</v>
      </c>
      <c r="M1020" s="192">
        <f>INDEX('Policy Characteristics'!G:G,MATCH(PolicyLevers!$C1020,'Policy Characteristics'!$C:$C,0))</f>
        <v>0.4</v>
      </c>
      <c r="N1020" s="253">
        <f>INDEX('Policy Characteristics'!H:H,MATCH(PolicyLevers!$C1020,'Policy Characteristics'!$C:$C,0))</f>
        <v>0.01</v>
      </c>
      <c r="O1020" s="201" t="str">
        <f>INDEX('Policy Characteristics'!I:I,MATCH(PolicyLevers!$C1020,'Policy Characteristics'!$C:$C,0))</f>
        <v>% reduction in cost</v>
      </c>
      <c r="P1020" s="188" t="str">
        <f>INDEX('Policy Characteristics'!J:J,MATCH(PolicyLevers!$C1020,'Policy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0" s="186" t="str">
        <f>INDEX('Policy Characteristics'!K:K,MATCH(PolicyLevers!$C1020,'Policy Characteristics'!$C:$C,0))</f>
        <v>architectural-design.html#rnd</v>
      </c>
      <c r="R1020" s="193" t="str">
        <f>INDEX('Policy Characteristics'!L:L,MATCH(PolicyLevers!$C1020,'Policy Characteristics'!$C:$C,0))</f>
        <v>research-and-development.html</v>
      </c>
      <c r="S1020" s="207" t="str">
        <f>INDEX('Policy Characteristics'!M:M,MATCH(PolicyLevers!$C1020,'Policy Characteristics'!$C:$C,0))</f>
        <v>none</v>
      </c>
      <c r="T1020" s="186">
        <f>INDEX('Policy Characteristics'!N:N,MATCH(PolicyLevers!$C1020,'Policy Characteristics'!$C:$C,0))</f>
        <v>0</v>
      </c>
      <c r="U1020" s="183">
        <f>INDEX('Policy Characteristics'!O:O,MATCH(PolicyLevers!$C1020,'Policy Characteristics'!$C:$C,0))</f>
        <v>0</v>
      </c>
    </row>
    <row r="1021" spans="1:21" x14ac:dyDescent="0.25">
      <c r="A1021" s="352" t="str">
        <f>INDEX('Policy Characteristics'!A:A,MATCH(PolicyLevers!$C1021,'Policy Characteristics'!$C:$C,0))</f>
        <v>Research and Development</v>
      </c>
      <c r="B1021" s="356" t="str">
        <f>INDEX('Policy Characteristics'!B:B,MATCH(PolicyLevers!$C1021,'Policy Characteristics'!$C:$C,0))</f>
        <v>Capital Cost Reduction</v>
      </c>
      <c r="C1021" s="191" t="str">
        <f t="shared" si="53"/>
        <v>RnD Building Capital Cost Perc Reduction</v>
      </c>
      <c r="D1021" s="186" t="s">
        <v>505</v>
      </c>
      <c r="E1021" s="186"/>
      <c r="F1021" s="186" t="s">
        <v>1102</v>
      </c>
      <c r="G1021" s="186"/>
      <c r="H1021" s="43">
        <v>89</v>
      </c>
      <c r="I1021" s="358" t="s">
        <v>310</v>
      </c>
      <c r="J1021" s="191" t="str">
        <f>INDEX('Policy Characteristics'!D:D,MATCH(PolicyLevers!$C1021,'Policy Characteristics'!$C:$C,0))</f>
        <v>R&amp;D Capital Cost Reductions</v>
      </c>
      <c r="K1021" s="253" t="str">
        <f>INDEX('Policy Characteristics'!E:E,MATCH(PolicyLevers!$C1021,'Policy Characteristics'!$C:$C,0))</f>
        <v>RnD building capital cost reduction</v>
      </c>
      <c r="L1021" s="192">
        <f>INDEX('Policy Characteristics'!F:F,MATCH(PolicyLevers!$C1021,'Policy Characteristics'!$C:$C,0))</f>
        <v>0</v>
      </c>
      <c r="M1021" s="192">
        <f>INDEX('Policy Characteristics'!G:G,MATCH(PolicyLevers!$C1021,'Policy Characteristics'!$C:$C,0))</f>
        <v>0.4</v>
      </c>
      <c r="N1021" s="253">
        <f>INDEX('Policy Characteristics'!H:H,MATCH(PolicyLevers!$C1021,'Policy Characteristics'!$C:$C,0))</f>
        <v>0.01</v>
      </c>
      <c r="O1021" s="201" t="str">
        <f>INDEX('Policy Characteristics'!I:I,MATCH(PolicyLevers!$C1021,'Policy Characteristics'!$C:$C,0))</f>
        <v>% reduction in cost</v>
      </c>
      <c r="P1021" s="188" t="str">
        <f>INDEX('Policy Characteristics'!J:J,MATCH(PolicyLevers!$C1021,'Policy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1" s="186" t="str">
        <f>INDEX('Policy Characteristics'!K:K,MATCH(PolicyLevers!$C1021,'Policy Characteristics'!$C:$C,0))</f>
        <v>architectural-design.html#rnd</v>
      </c>
      <c r="R1021" s="193" t="str">
        <f>INDEX('Policy Characteristics'!L:L,MATCH(PolicyLevers!$C1021,'Policy Characteristics'!$C:$C,0))</f>
        <v>research-and-development.html</v>
      </c>
      <c r="S1021" s="207" t="str">
        <f>INDEX('Policy Characteristics'!M:M,MATCH(PolicyLevers!$C1021,'Policy Characteristics'!$C:$C,0))</f>
        <v>none</v>
      </c>
      <c r="T1021" s="186">
        <f>INDEX('Policy Characteristics'!N:N,MATCH(PolicyLevers!$C1021,'Policy Characteristics'!$C:$C,0))</f>
        <v>0</v>
      </c>
      <c r="U1021" s="183">
        <f>INDEX('Policy Characteristics'!O:O,MATCH(PolicyLevers!$C1021,'Policy Characteristics'!$C:$C,0))</f>
        <v>0</v>
      </c>
    </row>
    <row r="1022" spans="1:21" x14ac:dyDescent="0.25">
      <c r="A1022" s="352" t="str">
        <f>INDEX('Policy Characteristics'!A:A,MATCH(PolicyLevers!$C1022,'Policy Characteristics'!$C:$C,0))</f>
        <v>Research and Development</v>
      </c>
      <c r="B1022" s="356" t="str">
        <f>INDEX('Policy Characteristics'!B:B,MATCH(PolicyLevers!$C1022,'Policy Characteristics'!$C:$C,0))</f>
        <v>Capital Cost Reduction</v>
      </c>
      <c r="C1022" s="191" t="str">
        <f t="shared" si="53"/>
        <v>RnD Building Capital Cost Perc Reduction</v>
      </c>
      <c r="D1022" s="186" t="s">
        <v>507</v>
      </c>
      <c r="E1022" s="186"/>
      <c r="F1022" s="186" t="s">
        <v>1104</v>
      </c>
      <c r="G1022" s="186"/>
      <c r="H1022" s="43">
        <v>90</v>
      </c>
      <c r="I1022" s="358" t="s">
        <v>310</v>
      </c>
      <c r="J1022" s="191" t="str">
        <f>INDEX('Policy Characteristics'!D:D,MATCH(PolicyLevers!$C1022,'Policy Characteristics'!$C:$C,0))</f>
        <v>R&amp;D Capital Cost Reductions</v>
      </c>
      <c r="K1022" s="253" t="str">
        <f>INDEX('Policy Characteristics'!E:E,MATCH(PolicyLevers!$C1022,'Policy Characteristics'!$C:$C,0))</f>
        <v>RnD building capital cost reduction</v>
      </c>
      <c r="L1022" s="192">
        <f>INDEX('Policy Characteristics'!F:F,MATCH(PolicyLevers!$C1022,'Policy Characteristics'!$C:$C,0))</f>
        <v>0</v>
      </c>
      <c r="M1022" s="192">
        <f>INDEX('Policy Characteristics'!G:G,MATCH(PolicyLevers!$C1022,'Policy Characteristics'!$C:$C,0))</f>
        <v>0.4</v>
      </c>
      <c r="N1022" s="253">
        <f>INDEX('Policy Characteristics'!H:H,MATCH(PolicyLevers!$C1022,'Policy Characteristics'!$C:$C,0))</f>
        <v>0.01</v>
      </c>
      <c r="O1022" s="201" t="str">
        <f>INDEX('Policy Characteristics'!I:I,MATCH(PolicyLevers!$C1022,'Policy Characteristics'!$C:$C,0))</f>
        <v>% reduction in cost</v>
      </c>
      <c r="P1022" s="188" t="str">
        <f>INDEX('Policy Characteristics'!J:J,MATCH(PolicyLevers!$C1022,'Policy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2" s="186" t="str">
        <f>INDEX('Policy Characteristics'!K:K,MATCH(PolicyLevers!$C1022,'Policy Characteristics'!$C:$C,0))</f>
        <v>architectural-design.html#rnd</v>
      </c>
      <c r="R1022" s="193" t="str">
        <f>INDEX('Policy Characteristics'!L:L,MATCH(PolicyLevers!$C1022,'Policy Characteristics'!$C:$C,0))</f>
        <v>research-and-development.html</v>
      </c>
      <c r="S1022" s="207" t="str">
        <f>INDEX('Policy Characteristics'!M:M,MATCH(PolicyLevers!$C1022,'Policy Characteristics'!$C:$C,0))</f>
        <v>none</v>
      </c>
      <c r="T1022" s="186">
        <f>INDEX('Policy Characteristics'!N:N,MATCH(PolicyLevers!$C1022,'Policy Characteristics'!$C:$C,0))</f>
        <v>0</v>
      </c>
      <c r="U1022" s="183">
        <f>INDEX('Policy Characteristics'!O:O,MATCH(PolicyLevers!$C1022,'Policy Characteristics'!$C:$C,0))</f>
        <v>0</v>
      </c>
    </row>
    <row r="1023" spans="1:21" ht="135" x14ac:dyDescent="0.25">
      <c r="A1023" s="352" t="str">
        <f>INDEX('Policy Characteristics'!A:A,MATCH(PolicyLevers!$C1023,'Policy Characteristics'!$C:$C,0))</f>
        <v>Research and Development</v>
      </c>
      <c r="B1023" s="356" t="str">
        <f>INDEX('Policy Characteristics'!B:B,MATCH(PolicyLevers!$C1023,'Policy Characteristics'!$C:$C,0))</f>
        <v>Capital Cost Reduction</v>
      </c>
      <c r="C1023" s="183" t="s">
        <v>1106</v>
      </c>
      <c r="D1023" s="186"/>
      <c r="E1023" s="186"/>
      <c r="F1023" s="186" t="s">
        <v>619</v>
      </c>
      <c r="G1023" s="186"/>
      <c r="H1023" s="43">
        <v>91</v>
      </c>
      <c r="I1023" s="358" t="s">
        <v>310</v>
      </c>
      <c r="J1023" s="191" t="str">
        <f>INDEX('Policy Characteristics'!D:D,MATCH(PolicyLevers!$C1023,'Policy Characteristics'!$C:$C,0))</f>
        <v>R&amp;D Capital Cost Reductions</v>
      </c>
      <c r="K1023" s="183" t="str">
        <f>INDEX('Policy Characteristics'!E:E,MATCH(PolicyLevers!$C1023,'Policy Characteristics'!$C:$C,0))</f>
        <v>RnD CCS capital cost reduction</v>
      </c>
      <c r="L1023" s="206">
        <f>INDEX('Policy Characteristics'!F:F,MATCH(PolicyLevers!$C1023,'Policy Characteristics'!$C:$C,0))</f>
        <v>0</v>
      </c>
      <c r="M1023" s="206">
        <f>INDEX('Policy Characteristics'!G:G,MATCH(PolicyLevers!$C1023,'Policy Characteristics'!$C:$C,0))</f>
        <v>0.4</v>
      </c>
      <c r="N1023" s="252">
        <f>INDEX('Policy Characteristics'!H:H,MATCH(PolicyLevers!$C1023,'Policy Characteristics'!$C:$C,0))</f>
        <v>0.01</v>
      </c>
      <c r="O1023" s="186" t="str">
        <f>INDEX('Policy Characteristics'!I:I,MATCH(PolicyLevers!$C1023,'Policy Characteristics'!$C:$C,0))</f>
        <v>% reduction in cost</v>
      </c>
      <c r="P1023" s="377" t="str">
        <f>INDEX('Policy Characteristics'!J:J,MATCH(PolicyLevers!$C1023,'Policy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3" s="186" t="str">
        <f>INDEX('Policy Characteristics'!K:K,MATCH(PolicyLevers!$C1023,'Policy Characteristics'!$C:$C,0))</f>
        <v>architectural-design.html#rnd</v>
      </c>
      <c r="R1023" s="193" t="str">
        <f>INDEX('Policy Characteristics'!L:L,MATCH(PolicyLevers!$C1023,'Policy Characteristics'!$C:$C,0))</f>
        <v>research-and-development.html</v>
      </c>
      <c r="S1023" s="207" t="str">
        <f>INDEX('Policy Characteristics'!M:M,MATCH(PolicyLevers!$C1023,'Policy Characteristics'!$C:$C,0))</f>
        <v>none</v>
      </c>
      <c r="T1023" s="186">
        <f>INDEX('Policy Characteristics'!N:N,MATCH(PolicyLevers!$C1023,'Policy Characteristics'!$C:$C,0))</f>
        <v>0</v>
      </c>
      <c r="U1023" s="183">
        <f>INDEX('Policy Characteristics'!O:O,MATCH(PolicyLevers!$C1023,'Policy Characteristics'!$C:$C,0))</f>
        <v>0</v>
      </c>
    </row>
    <row r="1024" spans="1:21" ht="409.5" x14ac:dyDescent="0.25">
      <c r="A1024" s="352" t="str">
        <f>INDEX('Policy Characteristics'!A:A,MATCH(PolicyLevers!$C1024,'Policy Characteristics'!$C:$C,0))</f>
        <v>Research and Development</v>
      </c>
      <c r="B1024" s="356" t="str">
        <f>INDEX('Policy Characteristics'!B:B,MATCH(PolicyLevers!$C1024,'Policy Characteristics'!$C:$C,0))</f>
        <v>Capital Cost Reduction</v>
      </c>
      <c r="C1024" s="183" t="s">
        <v>1109</v>
      </c>
      <c r="D1024" s="186" t="s">
        <v>578</v>
      </c>
      <c r="E1024" s="186"/>
      <c r="F1024" s="193" t="s">
        <v>1110</v>
      </c>
      <c r="G1024" s="186"/>
      <c r="H1024" s="43">
        <v>92</v>
      </c>
      <c r="I1024" s="358" t="s">
        <v>310</v>
      </c>
      <c r="J1024" s="191" t="str">
        <f>INDEX('Policy Characteristics'!D:D,MATCH(PolicyLevers!$C1024,'Policy Characteristics'!$C:$C,0))</f>
        <v>R&amp;D Capital Cost Reductions</v>
      </c>
      <c r="K1024" s="183" t="str">
        <f>INDEX('Policy Characteristics'!E:E,MATCH(PolicyLevers!$C1024,'Policy Characteristics'!$C:$C,0))</f>
        <v>RnD electricity capital cost reduction</v>
      </c>
      <c r="L1024" s="206">
        <f>INDEX('Policy Characteristics'!F:F,MATCH(PolicyLevers!$C1024,'Policy Characteristics'!$C:$C,0))</f>
        <v>0</v>
      </c>
      <c r="M1024" s="206">
        <f>INDEX('Policy Characteristics'!G:G,MATCH(PolicyLevers!$C1024,'Policy Characteristics'!$C:$C,0))</f>
        <v>0.4</v>
      </c>
      <c r="N1024" s="252">
        <f>INDEX('Policy Characteristics'!H:H,MATCH(PolicyLevers!$C1024,'Policy Characteristics'!$C:$C,0))</f>
        <v>0.01</v>
      </c>
      <c r="O1024" s="186" t="str">
        <f>INDEX('Policy Characteristics'!I:I,MATCH(PolicyLevers!$C1024,'Policy Characteristics'!$C:$C,0))</f>
        <v>% reduction in cost</v>
      </c>
      <c r="P1024" s="377" t="str">
        <f>INDEX('Policy Characteristics'!J:J,MATCH(PolicyLevers!$C1024,'Policy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4" s="186" t="str">
        <f>INDEX('Policy Characteristics'!K:K,MATCH(PolicyLevers!$C1024,'Policy Characteristics'!$C:$C,0))</f>
        <v>architectural-design.html#rnd</v>
      </c>
      <c r="R1024" s="193" t="str">
        <f>INDEX('Policy Characteristics'!L:L,MATCH(PolicyLevers!$C1024,'Policy Characteristics'!$C:$C,0))</f>
        <v>research-and-development.html</v>
      </c>
      <c r="S1024" s="207" t="str">
        <f>INDEX('Policy Characteristics'!M:M,MATCH(PolicyLevers!$C1024,'Policy Characteristics'!$C:$C,0))</f>
        <v>none</v>
      </c>
      <c r="T1024" s="186">
        <f>INDEX('Policy Characteristics'!N:N,MATCH(PolicyLevers!$C1024,'Policy Characteristics'!$C:$C,0))</f>
        <v>0</v>
      </c>
      <c r="U1024" s="183">
        <f>INDEX('Policy Characteristics'!O:O,MATCH(PolicyLevers!$C1024,'Policy Characteristics'!$C:$C,0))</f>
        <v>0</v>
      </c>
    </row>
    <row r="1025" spans="1:21" x14ac:dyDescent="0.25">
      <c r="A1025" s="352" t="str">
        <f>INDEX('Policy Characteristics'!A:A,MATCH(PolicyLevers!$C1025,'Policy Characteristics'!$C:$C,0))</f>
        <v>Research and Development</v>
      </c>
      <c r="B1025" s="356" t="str">
        <f>INDEX('Policy Characteristics'!B:B,MATCH(PolicyLevers!$C1025,'Policy Characteristics'!$C:$C,0))</f>
        <v>Capital Cost Reduction</v>
      </c>
      <c r="C1025" s="191" t="str">
        <f t="shared" ref="C1025:C1032" si="54">C$1024</f>
        <v>RnD Electricity Capital Cost Perc Reduction</v>
      </c>
      <c r="D1025" s="193" t="s">
        <v>585</v>
      </c>
      <c r="E1025" s="201"/>
      <c r="F1025" s="193" t="s">
        <v>1113</v>
      </c>
      <c r="G1025" s="186"/>
      <c r="H1025" s="43">
        <v>93</v>
      </c>
      <c r="I1025" s="358" t="s">
        <v>310</v>
      </c>
      <c r="J1025" s="191" t="str">
        <f>INDEX('Policy Characteristics'!D:D,MATCH(PolicyLevers!$C1025,'Policy Characteristics'!$C:$C,0))</f>
        <v>R&amp;D Capital Cost Reductions</v>
      </c>
      <c r="K1025" s="253" t="str">
        <f>INDEX('Policy Characteristics'!E:E,MATCH(PolicyLevers!$C1025,'Policy Characteristics'!$C:$C,0))</f>
        <v>RnD electricity capital cost reduction</v>
      </c>
      <c r="L1025" s="192">
        <f>INDEX('Policy Characteristics'!F:F,MATCH(PolicyLevers!$C1025,'Policy Characteristics'!$C:$C,0))</f>
        <v>0</v>
      </c>
      <c r="M1025" s="199">
        <f>INDEX('Policy Characteristics'!G:G,MATCH(PolicyLevers!$C1025,'Policy Characteristics'!$C:$C,0))</f>
        <v>0.4</v>
      </c>
      <c r="N1025" s="199">
        <f>INDEX('Policy Characteristics'!H:H,MATCH(PolicyLevers!$C1025,'Policy Characteristics'!$C:$C,0))</f>
        <v>0.01</v>
      </c>
      <c r="O1025" s="201" t="str">
        <f>INDEX('Policy Characteristics'!I:I,MATCH(PolicyLevers!$C1025,'Policy Characteristics'!$C:$C,0))</f>
        <v>% reduction in cost</v>
      </c>
      <c r="P1025" s="188" t="str">
        <f>INDEX('Policy Characteristics'!J:J,MATCH(PolicyLevers!$C1025,'Policy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5" s="186" t="str">
        <f>INDEX('Policy Characteristics'!K:K,MATCH(PolicyLevers!$C1025,'Policy Characteristics'!$C:$C,0))</f>
        <v>architectural-design.html#rnd</v>
      </c>
      <c r="R1025" s="193" t="str">
        <f>INDEX('Policy Characteristics'!L:L,MATCH(PolicyLevers!$C1025,'Policy Characteristics'!$C:$C,0))</f>
        <v>research-and-development.html</v>
      </c>
      <c r="S1025" s="207" t="str">
        <f>INDEX('Policy Characteristics'!M:M,MATCH(PolicyLevers!$C1025,'Policy Characteristics'!$C:$C,0))</f>
        <v>none</v>
      </c>
      <c r="T1025" s="186">
        <f>INDEX('Policy Characteristics'!N:N,MATCH(PolicyLevers!$C1025,'Policy Characteristics'!$C:$C,0))</f>
        <v>0</v>
      </c>
      <c r="U1025" s="183">
        <f>INDEX('Policy Characteristics'!O:O,MATCH(PolicyLevers!$C1025,'Policy Characteristics'!$C:$C,0))</f>
        <v>0</v>
      </c>
    </row>
    <row r="1026" spans="1:21" x14ac:dyDescent="0.25">
      <c r="A1026" s="352" t="str">
        <f>INDEX('Policy Characteristics'!A:A,MATCH(PolicyLevers!$C1026,'Policy Characteristics'!$C:$C,0))</f>
        <v>Research and Development</v>
      </c>
      <c r="B1026" s="356" t="str">
        <f>INDEX('Policy Characteristics'!B:B,MATCH(PolicyLevers!$C1026,'Policy Characteristics'!$C:$C,0))</f>
        <v>Capital Cost Reduction</v>
      </c>
      <c r="C1026" s="191" t="str">
        <f t="shared" si="54"/>
        <v>RnD Electricity Capital Cost Perc Reduction</v>
      </c>
      <c r="D1026" s="193" t="s">
        <v>588</v>
      </c>
      <c r="E1026" s="201"/>
      <c r="F1026" s="193" t="s">
        <v>1115</v>
      </c>
      <c r="G1026" s="186"/>
      <c r="H1026" s="43">
        <v>94</v>
      </c>
      <c r="I1026" s="358" t="s">
        <v>310</v>
      </c>
      <c r="J1026" s="191" t="str">
        <f>INDEX('Policy Characteristics'!D:D,MATCH(PolicyLevers!$C1026,'Policy Characteristics'!$C:$C,0))</f>
        <v>R&amp;D Capital Cost Reductions</v>
      </c>
      <c r="K1026" s="253" t="str">
        <f>INDEX('Policy Characteristics'!E:E,MATCH(PolicyLevers!$C1026,'Policy Characteristics'!$C:$C,0))</f>
        <v>RnD electricity capital cost reduction</v>
      </c>
      <c r="L1026" s="192">
        <f>INDEX('Policy Characteristics'!F:F,MATCH(PolicyLevers!$C1026,'Policy Characteristics'!$C:$C,0))</f>
        <v>0</v>
      </c>
      <c r="M1026" s="199">
        <f>INDEX('Policy Characteristics'!G:G,MATCH(PolicyLevers!$C1026,'Policy Characteristics'!$C:$C,0))</f>
        <v>0.4</v>
      </c>
      <c r="N1026" s="199">
        <f>INDEX('Policy Characteristics'!H:H,MATCH(PolicyLevers!$C1026,'Policy Characteristics'!$C:$C,0))</f>
        <v>0.01</v>
      </c>
      <c r="O1026" s="201" t="str">
        <f>INDEX('Policy Characteristics'!I:I,MATCH(PolicyLevers!$C1026,'Policy Characteristics'!$C:$C,0))</f>
        <v>% reduction in cost</v>
      </c>
      <c r="P1026" s="188" t="str">
        <f>INDEX('Policy Characteristics'!J:J,MATCH(PolicyLevers!$C1026,'Policy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6" s="186" t="str">
        <f>INDEX('Policy Characteristics'!K:K,MATCH(PolicyLevers!$C1026,'Policy Characteristics'!$C:$C,0))</f>
        <v>architectural-design.html#rnd</v>
      </c>
      <c r="R1026" s="193" t="str">
        <f>INDEX('Policy Characteristics'!L:L,MATCH(PolicyLevers!$C1026,'Policy Characteristics'!$C:$C,0))</f>
        <v>research-and-development.html</v>
      </c>
      <c r="S1026" s="207" t="str">
        <f>INDEX('Policy Characteristics'!M:M,MATCH(PolicyLevers!$C1026,'Policy Characteristics'!$C:$C,0))</f>
        <v>none</v>
      </c>
      <c r="T1026" s="186">
        <f>INDEX('Policy Characteristics'!N:N,MATCH(PolicyLevers!$C1026,'Policy Characteristics'!$C:$C,0))</f>
        <v>0</v>
      </c>
      <c r="U1026" s="183">
        <f>INDEX('Policy Characteristics'!O:O,MATCH(PolicyLevers!$C1026,'Policy Characteristics'!$C:$C,0))</f>
        <v>0</v>
      </c>
    </row>
    <row r="1027" spans="1:21" x14ac:dyDescent="0.25">
      <c r="A1027" s="352" t="str">
        <f>INDEX('Policy Characteristics'!A:A,MATCH(PolicyLevers!$C1027,'Policy Characteristics'!$C:$C,0))</f>
        <v>Research and Development</v>
      </c>
      <c r="B1027" s="356" t="str">
        <f>INDEX('Policy Characteristics'!B:B,MATCH(PolicyLevers!$C1027,'Policy Characteristics'!$C:$C,0))</f>
        <v>Capital Cost Reduction</v>
      </c>
      <c r="C1027" s="191" t="str">
        <f t="shared" si="54"/>
        <v>RnD Electricity Capital Cost Perc Reduction</v>
      </c>
      <c r="D1027" s="193" t="s">
        <v>591</v>
      </c>
      <c r="E1027" s="201"/>
      <c r="F1027" s="193" t="s">
        <v>1117</v>
      </c>
      <c r="G1027" s="186"/>
      <c r="H1027" s="43">
        <v>95</v>
      </c>
      <c r="I1027" s="358" t="s">
        <v>310</v>
      </c>
      <c r="J1027" s="191" t="str">
        <f>INDEX('Policy Characteristics'!D:D,MATCH(PolicyLevers!$C1027,'Policy Characteristics'!$C:$C,0))</f>
        <v>R&amp;D Capital Cost Reductions</v>
      </c>
      <c r="K1027" s="253" t="str">
        <f>INDEX('Policy Characteristics'!E:E,MATCH(PolicyLevers!$C1027,'Policy Characteristics'!$C:$C,0))</f>
        <v>RnD electricity capital cost reduction</v>
      </c>
      <c r="L1027" s="192">
        <f>INDEX('Policy Characteristics'!F:F,MATCH(PolicyLevers!$C1027,'Policy Characteristics'!$C:$C,0))</f>
        <v>0</v>
      </c>
      <c r="M1027" s="199">
        <f>INDEX('Policy Characteristics'!G:G,MATCH(PolicyLevers!$C1027,'Policy Characteristics'!$C:$C,0))</f>
        <v>0.4</v>
      </c>
      <c r="N1027" s="199">
        <f>INDEX('Policy Characteristics'!H:H,MATCH(PolicyLevers!$C1027,'Policy Characteristics'!$C:$C,0))</f>
        <v>0.01</v>
      </c>
      <c r="O1027" s="201" t="str">
        <f>INDEX('Policy Characteristics'!I:I,MATCH(PolicyLevers!$C1027,'Policy Characteristics'!$C:$C,0))</f>
        <v>% reduction in cost</v>
      </c>
      <c r="P1027" s="188" t="str">
        <f>INDEX('Policy Characteristics'!J:J,MATCH(PolicyLevers!$C1027,'Policy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7" s="186" t="str">
        <f>INDEX('Policy Characteristics'!K:K,MATCH(PolicyLevers!$C1027,'Policy Characteristics'!$C:$C,0))</f>
        <v>architectural-design.html#rnd</v>
      </c>
      <c r="R1027" s="193" t="str">
        <f>INDEX('Policy Characteristics'!L:L,MATCH(PolicyLevers!$C1027,'Policy Characteristics'!$C:$C,0))</f>
        <v>research-and-development.html</v>
      </c>
      <c r="S1027" s="207" t="str">
        <f>INDEX('Policy Characteristics'!M:M,MATCH(PolicyLevers!$C1027,'Policy Characteristics'!$C:$C,0))</f>
        <v>none</v>
      </c>
      <c r="T1027" s="186">
        <f>INDEX('Policy Characteristics'!N:N,MATCH(PolicyLevers!$C1027,'Policy Characteristics'!$C:$C,0))</f>
        <v>0</v>
      </c>
      <c r="U1027" s="183">
        <f>INDEX('Policy Characteristics'!O:O,MATCH(PolicyLevers!$C1027,'Policy Characteristics'!$C:$C,0))</f>
        <v>0</v>
      </c>
    </row>
    <row r="1028" spans="1:21" x14ac:dyDescent="0.25">
      <c r="A1028" s="352" t="str">
        <f>INDEX('Policy Characteristics'!A:A,MATCH(PolicyLevers!$C1028,'Policy Characteristics'!$C:$C,0))</f>
        <v>Research and Development</v>
      </c>
      <c r="B1028" s="356" t="str">
        <f>INDEX('Policy Characteristics'!B:B,MATCH(PolicyLevers!$C1028,'Policy Characteristics'!$C:$C,0))</f>
        <v>Capital Cost Reduction</v>
      </c>
      <c r="C1028" s="191" t="str">
        <f t="shared" si="54"/>
        <v>RnD Electricity Capital Cost Perc Reduction</v>
      </c>
      <c r="D1028" s="193" t="s">
        <v>594</v>
      </c>
      <c r="E1028" s="201"/>
      <c r="F1028" s="193" t="s">
        <v>1119</v>
      </c>
      <c r="G1028" s="186"/>
      <c r="H1028" s="43">
        <v>96</v>
      </c>
      <c r="I1028" s="358" t="s">
        <v>310</v>
      </c>
      <c r="J1028" s="191" t="str">
        <f>INDEX('Policy Characteristics'!D:D,MATCH(PolicyLevers!$C1028,'Policy Characteristics'!$C:$C,0))</f>
        <v>R&amp;D Capital Cost Reductions</v>
      </c>
      <c r="K1028" s="253" t="str">
        <f>INDEX('Policy Characteristics'!E:E,MATCH(PolicyLevers!$C1028,'Policy Characteristics'!$C:$C,0))</f>
        <v>RnD electricity capital cost reduction</v>
      </c>
      <c r="L1028" s="192">
        <f>INDEX('Policy Characteristics'!F:F,MATCH(PolicyLevers!$C1028,'Policy Characteristics'!$C:$C,0))</f>
        <v>0</v>
      </c>
      <c r="M1028" s="199">
        <f>INDEX('Policy Characteristics'!G:G,MATCH(PolicyLevers!$C1028,'Policy Characteristics'!$C:$C,0))</f>
        <v>0.4</v>
      </c>
      <c r="N1028" s="199">
        <f>INDEX('Policy Characteristics'!H:H,MATCH(PolicyLevers!$C1028,'Policy Characteristics'!$C:$C,0))</f>
        <v>0.01</v>
      </c>
      <c r="O1028" s="201" t="str">
        <f>INDEX('Policy Characteristics'!I:I,MATCH(PolicyLevers!$C1028,'Policy Characteristics'!$C:$C,0))</f>
        <v>% reduction in cost</v>
      </c>
      <c r="P1028" s="188" t="str">
        <f>INDEX('Policy Characteristics'!J:J,MATCH(PolicyLevers!$C1028,'Policy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8" s="186" t="str">
        <f>INDEX('Policy Characteristics'!K:K,MATCH(PolicyLevers!$C1028,'Policy Characteristics'!$C:$C,0))</f>
        <v>architectural-design.html#rnd</v>
      </c>
      <c r="R1028" s="193" t="str">
        <f>INDEX('Policy Characteristics'!L:L,MATCH(PolicyLevers!$C1028,'Policy Characteristics'!$C:$C,0))</f>
        <v>research-and-development.html</v>
      </c>
      <c r="S1028" s="207" t="str">
        <f>INDEX('Policy Characteristics'!M:M,MATCH(PolicyLevers!$C1028,'Policy Characteristics'!$C:$C,0))</f>
        <v>none</v>
      </c>
      <c r="T1028" s="186">
        <f>INDEX('Policy Characteristics'!N:N,MATCH(PolicyLevers!$C1028,'Policy Characteristics'!$C:$C,0))</f>
        <v>0</v>
      </c>
      <c r="U1028" s="183">
        <f>INDEX('Policy Characteristics'!O:O,MATCH(PolicyLevers!$C1028,'Policy Characteristics'!$C:$C,0))</f>
        <v>0</v>
      </c>
    </row>
    <row r="1029" spans="1:21" x14ac:dyDescent="0.25">
      <c r="A1029" s="352" t="str">
        <f>INDEX('Policy Characteristics'!A:A,MATCH(PolicyLevers!$C1029,'Policy Characteristics'!$C:$C,0))</f>
        <v>Research and Development</v>
      </c>
      <c r="B1029" s="356" t="str">
        <f>INDEX('Policy Characteristics'!B:B,MATCH(PolicyLevers!$C1029,'Policy Characteristics'!$C:$C,0))</f>
        <v>Capital Cost Reduction</v>
      </c>
      <c r="C1029" s="191" t="str">
        <f t="shared" si="54"/>
        <v>RnD Electricity Capital Cost Perc Reduction</v>
      </c>
      <c r="D1029" s="193" t="s">
        <v>596</v>
      </c>
      <c r="E1029" s="201"/>
      <c r="F1029" s="193" t="s">
        <v>1121</v>
      </c>
      <c r="G1029" s="186"/>
      <c r="H1029" s="43">
        <v>97</v>
      </c>
      <c r="I1029" s="358" t="s">
        <v>310</v>
      </c>
      <c r="J1029" s="191" t="str">
        <f>INDEX('Policy Characteristics'!D:D,MATCH(PolicyLevers!$C1029,'Policy Characteristics'!$C:$C,0))</f>
        <v>R&amp;D Capital Cost Reductions</v>
      </c>
      <c r="K1029" s="253" t="str">
        <f>INDEX('Policy Characteristics'!E:E,MATCH(PolicyLevers!$C1029,'Policy Characteristics'!$C:$C,0))</f>
        <v>RnD electricity capital cost reduction</v>
      </c>
      <c r="L1029" s="192">
        <f>INDEX('Policy Characteristics'!F:F,MATCH(PolicyLevers!$C1029,'Policy Characteristics'!$C:$C,0))</f>
        <v>0</v>
      </c>
      <c r="M1029" s="199">
        <f>INDEX('Policy Characteristics'!G:G,MATCH(PolicyLevers!$C1029,'Policy Characteristics'!$C:$C,0))</f>
        <v>0.4</v>
      </c>
      <c r="N1029" s="199">
        <f>INDEX('Policy Characteristics'!H:H,MATCH(PolicyLevers!$C1029,'Policy Characteristics'!$C:$C,0))</f>
        <v>0.01</v>
      </c>
      <c r="O1029" s="201" t="str">
        <f>INDEX('Policy Characteristics'!I:I,MATCH(PolicyLevers!$C1029,'Policy Characteristics'!$C:$C,0))</f>
        <v>% reduction in cost</v>
      </c>
      <c r="P1029" s="188" t="str">
        <f>INDEX('Policy Characteristics'!J:J,MATCH(PolicyLevers!$C1029,'Policy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9" s="186" t="str">
        <f>INDEX('Policy Characteristics'!K:K,MATCH(PolicyLevers!$C1029,'Policy Characteristics'!$C:$C,0))</f>
        <v>architectural-design.html#rnd</v>
      </c>
      <c r="R1029" s="193" t="str">
        <f>INDEX('Policy Characteristics'!L:L,MATCH(PolicyLevers!$C1029,'Policy Characteristics'!$C:$C,0))</f>
        <v>research-and-development.html</v>
      </c>
      <c r="S1029" s="207" t="str">
        <f>INDEX('Policy Characteristics'!M:M,MATCH(PolicyLevers!$C1029,'Policy Characteristics'!$C:$C,0))</f>
        <v>none</v>
      </c>
      <c r="T1029" s="186">
        <f>INDEX('Policy Characteristics'!N:N,MATCH(PolicyLevers!$C1029,'Policy Characteristics'!$C:$C,0))</f>
        <v>0</v>
      </c>
      <c r="U1029" s="183">
        <f>INDEX('Policy Characteristics'!O:O,MATCH(PolicyLevers!$C1029,'Policy Characteristics'!$C:$C,0))</f>
        <v>0</v>
      </c>
    </row>
    <row r="1030" spans="1:21" x14ac:dyDescent="0.25">
      <c r="A1030" s="352" t="str">
        <f>INDEX('Policy Characteristics'!A:A,MATCH(PolicyLevers!$C1030,'Policy Characteristics'!$C:$C,0))</f>
        <v>Research and Development</v>
      </c>
      <c r="B1030" s="356" t="str">
        <f>INDEX('Policy Characteristics'!B:B,MATCH(PolicyLevers!$C1030,'Policy Characteristics'!$C:$C,0))</f>
        <v>Capital Cost Reduction</v>
      </c>
      <c r="C1030" s="191" t="str">
        <f t="shared" si="54"/>
        <v>RnD Electricity Capital Cost Perc Reduction</v>
      </c>
      <c r="D1030" s="193" t="s">
        <v>598</v>
      </c>
      <c r="E1030" s="201"/>
      <c r="F1030" s="193" t="s">
        <v>1123</v>
      </c>
      <c r="G1030" s="186"/>
      <c r="H1030" s="43">
        <v>98</v>
      </c>
      <c r="I1030" s="358" t="s">
        <v>310</v>
      </c>
      <c r="J1030" s="191" t="str">
        <f>INDEX('Policy Characteristics'!D:D,MATCH(PolicyLevers!$C1030,'Policy Characteristics'!$C:$C,0))</f>
        <v>R&amp;D Capital Cost Reductions</v>
      </c>
      <c r="K1030" s="253" t="str">
        <f>INDEX('Policy Characteristics'!E:E,MATCH(PolicyLevers!$C1030,'Policy Characteristics'!$C:$C,0))</f>
        <v>RnD electricity capital cost reduction</v>
      </c>
      <c r="L1030" s="192">
        <f>INDEX('Policy Characteristics'!F:F,MATCH(PolicyLevers!$C1030,'Policy Characteristics'!$C:$C,0))</f>
        <v>0</v>
      </c>
      <c r="M1030" s="199">
        <f>INDEX('Policy Characteristics'!G:G,MATCH(PolicyLevers!$C1030,'Policy Characteristics'!$C:$C,0))</f>
        <v>0.4</v>
      </c>
      <c r="N1030" s="199">
        <f>INDEX('Policy Characteristics'!H:H,MATCH(PolicyLevers!$C1030,'Policy Characteristics'!$C:$C,0))</f>
        <v>0.01</v>
      </c>
      <c r="O1030" s="201" t="str">
        <f>INDEX('Policy Characteristics'!I:I,MATCH(PolicyLevers!$C1030,'Policy Characteristics'!$C:$C,0))</f>
        <v>% reduction in cost</v>
      </c>
      <c r="P1030" s="188" t="str">
        <f>INDEX('Policy Characteristics'!J:J,MATCH(PolicyLevers!$C1030,'Policy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0" s="186" t="str">
        <f>INDEX('Policy Characteristics'!K:K,MATCH(PolicyLevers!$C1030,'Policy Characteristics'!$C:$C,0))</f>
        <v>architectural-design.html#rnd</v>
      </c>
      <c r="R1030" s="193" t="str">
        <f>INDEX('Policy Characteristics'!L:L,MATCH(PolicyLevers!$C1030,'Policy Characteristics'!$C:$C,0))</f>
        <v>research-and-development.html</v>
      </c>
      <c r="S1030" s="207" t="str">
        <f>INDEX('Policy Characteristics'!M:M,MATCH(PolicyLevers!$C1030,'Policy Characteristics'!$C:$C,0))</f>
        <v>none</v>
      </c>
      <c r="T1030" s="186">
        <f>INDEX('Policy Characteristics'!N:N,MATCH(PolicyLevers!$C1030,'Policy Characteristics'!$C:$C,0))</f>
        <v>0</v>
      </c>
      <c r="U1030" s="183">
        <f>INDEX('Policy Characteristics'!O:O,MATCH(PolicyLevers!$C1030,'Policy Characteristics'!$C:$C,0))</f>
        <v>0</v>
      </c>
    </row>
    <row r="1031" spans="1:21" x14ac:dyDescent="0.25">
      <c r="A1031" s="352" t="str">
        <f>INDEX('Policy Characteristics'!A:A,MATCH(PolicyLevers!$C1031,'Policy Characteristics'!$C:$C,0))</f>
        <v>Research and Development</v>
      </c>
      <c r="B1031" s="356" t="str">
        <f>INDEX('Policy Characteristics'!B:B,MATCH(PolicyLevers!$C1031,'Policy Characteristics'!$C:$C,0))</f>
        <v>Capital Cost Reduction</v>
      </c>
      <c r="C1031" s="191" t="str">
        <f t="shared" si="54"/>
        <v>RnD Electricity Capital Cost Perc Reduction</v>
      </c>
      <c r="D1031" s="193" t="s">
        <v>600</v>
      </c>
      <c r="E1031" s="201"/>
      <c r="F1031" s="193" t="s">
        <v>1125</v>
      </c>
      <c r="G1031" s="186"/>
      <c r="H1031" s="43">
        <v>99</v>
      </c>
      <c r="I1031" s="358" t="s">
        <v>310</v>
      </c>
      <c r="J1031" s="191" t="str">
        <f>INDEX('Policy Characteristics'!D:D,MATCH(PolicyLevers!$C1031,'Policy Characteristics'!$C:$C,0))</f>
        <v>R&amp;D Capital Cost Reductions</v>
      </c>
      <c r="K1031" s="253" t="str">
        <f>INDEX('Policy Characteristics'!E:E,MATCH(PolicyLevers!$C1031,'Policy Characteristics'!$C:$C,0))</f>
        <v>RnD electricity capital cost reduction</v>
      </c>
      <c r="L1031" s="192">
        <f>INDEX('Policy Characteristics'!F:F,MATCH(PolicyLevers!$C1031,'Policy Characteristics'!$C:$C,0))</f>
        <v>0</v>
      </c>
      <c r="M1031" s="199">
        <f>INDEX('Policy Characteristics'!G:G,MATCH(PolicyLevers!$C1031,'Policy Characteristics'!$C:$C,0))</f>
        <v>0.4</v>
      </c>
      <c r="N1031" s="199">
        <f>INDEX('Policy Characteristics'!H:H,MATCH(PolicyLevers!$C1031,'Policy Characteristics'!$C:$C,0))</f>
        <v>0.01</v>
      </c>
      <c r="O1031" s="201" t="str">
        <f>INDEX('Policy Characteristics'!I:I,MATCH(PolicyLevers!$C1031,'Policy Characteristics'!$C:$C,0))</f>
        <v>% reduction in cost</v>
      </c>
      <c r="P1031" s="188" t="str">
        <f>INDEX('Policy Characteristics'!J:J,MATCH(PolicyLevers!$C1031,'Policy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1" s="186" t="str">
        <f>INDEX('Policy Characteristics'!K:K,MATCH(PolicyLevers!$C1031,'Policy Characteristics'!$C:$C,0))</f>
        <v>architectural-design.html#rnd</v>
      </c>
      <c r="R1031" s="193" t="str">
        <f>INDEX('Policy Characteristics'!L:L,MATCH(PolicyLevers!$C1031,'Policy Characteristics'!$C:$C,0))</f>
        <v>research-and-development.html</v>
      </c>
      <c r="S1031" s="207" t="str">
        <f>INDEX('Policy Characteristics'!M:M,MATCH(PolicyLevers!$C1031,'Policy Characteristics'!$C:$C,0))</f>
        <v>none</v>
      </c>
      <c r="T1031" s="186">
        <f>INDEX('Policy Characteristics'!N:N,MATCH(PolicyLevers!$C1031,'Policy Characteristics'!$C:$C,0))</f>
        <v>0</v>
      </c>
      <c r="U1031" s="183">
        <f>INDEX('Policy Characteristics'!O:O,MATCH(PolicyLevers!$C1031,'Policy Characteristics'!$C:$C,0))</f>
        <v>0</v>
      </c>
    </row>
    <row r="1032" spans="1:21" x14ac:dyDescent="0.25">
      <c r="A1032" s="352" t="str">
        <f>INDEX('Policy Characteristics'!A:A,MATCH(PolicyLevers!$C1032,'Policy Characteristics'!$C:$C,0))</f>
        <v>Research and Development</v>
      </c>
      <c r="B1032" s="356" t="str">
        <f>INDEX('Policy Characteristics'!B:B,MATCH(PolicyLevers!$C1032,'Policy Characteristics'!$C:$C,0))</f>
        <v>Capital Cost Reduction</v>
      </c>
      <c r="C1032" s="191" t="str">
        <f t="shared" si="54"/>
        <v>RnD Electricity Capital Cost Perc Reduction</v>
      </c>
      <c r="D1032" s="193" t="s">
        <v>606</v>
      </c>
      <c r="E1032" s="201"/>
      <c r="F1032" s="193" t="s">
        <v>1127</v>
      </c>
      <c r="G1032" s="186"/>
      <c r="H1032" s="43">
        <v>192</v>
      </c>
      <c r="I1032" s="358" t="s">
        <v>310</v>
      </c>
      <c r="J1032" s="191" t="str">
        <f>INDEX('Policy Characteristics'!D:D,MATCH(PolicyLevers!$C1032,'Policy Characteristics'!$C:$C,0))</f>
        <v>R&amp;D Capital Cost Reductions</v>
      </c>
      <c r="K1032" s="253" t="str">
        <f>INDEX('Policy Characteristics'!E:E,MATCH(PolicyLevers!$C1032,'Policy Characteristics'!$C:$C,0))</f>
        <v>RnD electricity capital cost reduction</v>
      </c>
      <c r="L1032" s="192">
        <f>INDEX('Policy Characteristics'!F:F,MATCH(PolicyLevers!$C1032,'Policy Characteristics'!$C:$C,0))</f>
        <v>0</v>
      </c>
      <c r="M1032" s="199">
        <f>INDEX('Policy Characteristics'!G:G,MATCH(PolicyLevers!$C1032,'Policy Characteristics'!$C:$C,0))</f>
        <v>0.4</v>
      </c>
      <c r="N1032" s="199">
        <f>INDEX('Policy Characteristics'!H:H,MATCH(PolicyLevers!$C1032,'Policy Characteristics'!$C:$C,0))</f>
        <v>0.01</v>
      </c>
      <c r="O1032" s="201" t="str">
        <f>INDEX('Policy Characteristics'!I:I,MATCH(PolicyLevers!$C1032,'Policy Characteristics'!$C:$C,0))</f>
        <v>% reduction in cost</v>
      </c>
      <c r="P1032" s="188" t="str">
        <f>INDEX('Policy Characteristics'!J:J,MATCH(PolicyLevers!$C1032,'Policy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2" s="186" t="str">
        <f>INDEX('Policy Characteristics'!K:K,MATCH(PolicyLevers!$C1032,'Policy Characteristics'!$C:$C,0))</f>
        <v>architectural-design.html#rnd</v>
      </c>
      <c r="R1032" s="193" t="str">
        <f>INDEX('Policy Characteristics'!L:L,MATCH(PolicyLevers!$C1032,'Policy Characteristics'!$C:$C,0))</f>
        <v>research-and-development.html</v>
      </c>
      <c r="S1032" s="207" t="str">
        <f>INDEX('Policy Characteristics'!M:M,MATCH(PolicyLevers!$C1032,'Policy Characteristics'!$C:$C,0))</f>
        <v>none</v>
      </c>
      <c r="T1032" s="186">
        <f>INDEX('Policy Characteristics'!N:N,MATCH(PolicyLevers!$C1032,'Policy Characteristics'!$C:$C,0))</f>
        <v>0</v>
      </c>
      <c r="U1032" s="183">
        <f>INDEX('Policy Characteristics'!O:O,MATCH(PolicyLevers!$C1032,'Policy Characteristics'!$C:$C,0))</f>
        <v>0</v>
      </c>
    </row>
    <row r="1033" spans="1:21" x14ac:dyDescent="0.25">
      <c r="A1033" s="352" t="str">
        <f>INDEX('Policy Characteristics'!A:A,MATCH(PolicyLevers!$C1033,'Policy Characteristics'!$C:$C,0))</f>
        <v>Research and Development</v>
      </c>
      <c r="B1033" s="356" t="str">
        <f>INDEX('Policy Characteristics'!B:B,MATCH(PolicyLevers!$C1033,'Policy Characteristics'!$C:$C,0))</f>
        <v>Capital Cost Reduction</v>
      </c>
      <c r="C1033" s="191" t="str">
        <f t="shared" ref="C1033:C1034" si="55">C$1024</f>
        <v>RnD Electricity Capital Cost Perc Reduction</v>
      </c>
      <c r="D1033" s="193" t="s">
        <v>608</v>
      </c>
      <c r="E1033" s="201"/>
      <c r="F1033" s="193" t="s">
        <v>1129</v>
      </c>
      <c r="G1033" s="186"/>
      <c r="H1033" s="43">
        <v>180</v>
      </c>
      <c r="I1033" s="358" t="s">
        <v>310</v>
      </c>
      <c r="J1033" s="191" t="str">
        <f>INDEX('Policy Characteristics'!D:D,MATCH(PolicyLevers!$C1033,'Policy Characteristics'!$C:$C,0))</f>
        <v>R&amp;D Capital Cost Reductions</v>
      </c>
      <c r="K1033" s="253" t="str">
        <f>INDEX('Policy Characteristics'!E:E,MATCH(PolicyLevers!$C1033,'Policy Characteristics'!$C:$C,0))</f>
        <v>RnD electricity capital cost reduction</v>
      </c>
      <c r="L1033" s="192">
        <f>INDEX('Policy Characteristics'!F:F,MATCH(PolicyLevers!$C1033,'Policy Characteristics'!$C:$C,0))</f>
        <v>0</v>
      </c>
      <c r="M1033" s="199">
        <f>INDEX('Policy Characteristics'!G:G,MATCH(PolicyLevers!$C1033,'Policy Characteristics'!$C:$C,0))</f>
        <v>0.4</v>
      </c>
      <c r="N1033" s="199">
        <f>INDEX('Policy Characteristics'!H:H,MATCH(PolicyLevers!$C1033,'Policy Characteristics'!$C:$C,0))</f>
        <v>0.01</v>
      </c>
      <c r="O1033" s="201" t="str">
        <f>INDEX('Policy Characteristics'!I:I,MATCH(PolicyLevers!$C1033,'Policy Characteristics'!$C:$C,0))</f>
        <v>% reduction in cost</v>
      </c>
      <c r="P1033" s="188" t="str">
        <f>INDEX('Policy Characteristics'!J:J,MATCH(PolicyLevers!$C1033,'Policy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3" s="186" t="str">
        <f>INDEX('Policy Characteristics'!K:K,MATCH(PolicyLevers!$C1033,'Policy Characteristics'!$C:$C,0))</f>
        <v>architectural-design.html#rnd</v>
      </c>
      <c r="R1033" s="193" t="str">
        <f>INDEX('Policy Characteristics'!L:L,MATCH(PolicyLevers!$C1033,'Policy Characteristics'!$C:$C,0))</f>
        <v>research-and-development.html</v>
      </c>
      <c r="S1033" s="207" t="str">
        <f>INDEX('Policy Characteristics'!M:M,MATCH(PolicyLevers!$C1033,'Policy Characteristics'!$C:$C,0))</f>
        <v>none</v>
      </c>
      <c r="T1033" s="186">
        <f>INDEX('Policy Characteristics'!N:N,MATCH(PolicyLevers!$C1033,'Policy Characteristics'!$C:$C,0))</f>
        <v>0</v>
      </c>
      <c r="U1033" s="183">
        <f>INDEX('Policy Characteristics'!O:O,MATCH(PolicyLevers!$C1033,'Policy Characteristics'!$C:$C,0))</f>
        <v>0</v>
      </c>
    </row>
    <row r="1034" spans="1:21" x14ac:dyDescent="0.25">
      <c r="A1034" s="352" t="str">
        <f>INDEX('Policy Characteristics'!A:A,MATCH(PolicyLevers!$C1034,'Policy Characteristics'!$C:$C,0))</f>
        <v>Research and Development</v>
      </c>
      <c r="B1034" s="356" t="str">
        <f>INDEX('Policy Characteristics'!B:B,MATCH(PolicyLevers!$C1034,'Policy Characteristics'!$C:$C,0))</f>
        <v>Capital Cost Reduction</v>
      </c>
      <c r="C1034" s="191" t="str">
        <f t="shared" si="55"/>
        <v>RnD Electricity Capital Cost Perc Reduction</v>
      </c>
      <c r="D1034" s="193" t="s">
        <v>611</v>
      </c>
      <c r="E1034" s="201"/>
      <c r="F1034" s="193" t="s">
        <v>1131</v>
      </c>
      <c r="G1034" s="186"/>
      <c r="H1034" s="43">
        <v>183</v>
      </c>
      <c r="I1034" s="358" t="s">
        <v>310</v>
      </c>
      <c r="J1034" s="191" t="str">
        <f>INDEX('Policy Characteristics'!D:D,MATCH(PolicyLevers!$C1034,'Policy Characteristics'!$C:$C,0))</f>
        <v>R&amp;D Capital Cost Reductions</v>
      </c>
      <c r="K1034" s="253" t="str">
        <f>INDEX('Policy Characteristics'!E:E,MATCH(PolicyLevers!$C1034,'Policy Characteristics'!$C:$C,0))</f>
        <v>RnD electricity capital cost reduction</v>
      </c>
      <c r="L1034" s="192">
        <f>INDEX('Policy Characteristics'!F:F,MATCH(PolicyLevers!$C1034,'Policy Characteristics'!$C:$C,0))</f>
        <v>0</v>
      </c>
      <c r="M1034" s="199">
        <f>INDEX('Policy Characteristics'!G:G,MATCH(PolicyLevers!$C1034,'Policy Characteristics'!$C:$C,0))</f>
        <v>0.4</v>
      </c>
      <c r="N1034" s="199">
        <f>INDEX('Policy Characteristics'!H:H,MATCH(PolicyLevers!$C1034,'Policy Characteristics'!$C:$C,0))</f>
        <v>0.01</v>
      </c>
      <c r="O1034" s="201" t="str">
        <f>INDEX('Policy Characteristics'!I:I,MATCH(PolicyLevers!$C1034,'Policy Characteristics'!$C:$C,0))</f>
        <v>% reduction in cost</v>
      </c>
      <c r="P1034" s="188" t="str">
        <f>INDEX('Policy Characteristics'!J:J,MATCH(PolicyLevers!$C1034,'Policy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4" s="186" t="str">
        <f>INDEX('Policy Characteristics'!K:K,MATCH(PolicyLevers!$C1034,'Policy Characteristics'!$C:$C,0))</f>
        <v>architectural-design.html#rnd</v>
      </c>
      <c r="R1034" s="193" t="str">
        <f>INDEX('Policy Characteristics'!L:L,MATCH(PolicyLevers!$C1034,'Policy Characteristics'!$C:$C,0))</f>
        <v>research-and-development.html</v>
      </c>
      <c r="S1034" s="207" t="str">
        <f>INDEX('Policy Characteristics'!M:M,MATCH(PolicyLevers!$C1034,'Policy Characteristics'!$C:$C,0))</f>
        <v>none</v>
      </c>
      <c r="T1034" s="186">
        <f>INDEX('Policy Characteristics'!N:N,MATCH(PolicyLevers!$C1034,'Policy Characteristics'!$C:$C,0))</f>
        <v>0</v>
      </c>
      <c r="U1034" s="183">
        <f>INDEX('Policy Characteristics'!O:O,MATCH(PolicyLevers!$C1034,'Policy Characteristics'!$C:$C,0))</f>
        <v>0</v>
      </c>
    </row>
    <row r="1035" spans="1:21" x14ac:dyDescent="0.25">
      <c r="A1035" s="352" t="str">
        <f>INDEX('Policy Characteristics'!A:A,MATCH(PolicyLevers!$C1035,'Policy Characteristics'!$C:$C,0))</f>
        <v>Research and Development</v>
      </c>
      <c r="B1035" s="356" t="str">
        <f>INDEX('Policy Characteristics'!B:B,MATCH(PolicyLevers!$C1035,'Policy Characteristics'!$C:$C,0))</f>
        <v>Capital Cost Reduction</v>
      </c>
      <c r="C1035" s="183" t="s">
        <v>1133</v>
      </c>
      <c r="D1035" s="183" t="s">
        <v>2121</v>
      </c>
      <c r="E1035" s="186"/>
      <c r="F1035" s="193" t="s">
        <v>2120</v>
      </c>
      <c r="G1035" s="186"/>
      <c r="H1035" s="43">
        <v>1462</v>
      </c>
      <c r="I1035" s="358" t="s">
        <v>310</v>
      </c>
      <c r="J1035" s="191" t="str">
        <f>INDEX('Policy Characteristics'!D:D,MATCH(PolicyLevers!$C1035,'Policy Characteristics'!$C:$C,0))</f>
        <v>R&amp;D Capital Cost Reductions</v>
      </c>
      <c r="K1035" s="183" t="str">
        <f>INDEX('Policy Characteristics'!E:E,MATCH(PolicyLevers!$C1035,'Policy Characteristics'!$C:$C,0))</f>
        <v>RnD industry capital cost reduction</v>
      </c>
      <c r="L1035" s="206">
        <f>INDEX('Policy Characteristics'!F:F,MATCH(PolicyLevers!$C1035,'Policy Characteristics'!$C:$C,0))</f>
        <v>0</v>
      </c>
      <c r="M1035" s="206">
        <f>INDEX('Policy Characteristics'!G:G,MATCH(PolicyLevers!$C1035,'Policy Characteristics'!$C:$C,0))</f>
        <v>0.4</v>
      </c>
      <c r="N1035" s="252">
        <f>INDEX('Policy Characteristics'!H:H,MATCH(PolicyLevers!$C1035,'Policy Characteristics'!$C:$C,0))</f>
        <v>0.01</v>
      </c>
      <c r="O1035" s="186" t="str">
        <f>INDEX('Policy Characteristics'!I:I,MATCH(PolicyLevers!$C1035,'Policy Characteristics'!$C:$C,0))</f>
        <v>% reduction in cost</v>
      </c>
      <c r="P1035" s="193" t="str">
        <f>INDEX('Policy Characteristics'!J:J,MATCH(PolicyLevers!$C1035,'Policy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5" s="186" t="str">
        <f>INDEX('Policy Characteristics'!K:K,MATCH(PolicyLevers!$C1035,'Policy Characteristics'!$C:$C,0))</f>
        <v>architectural-design.html#rnd</v>
      </c>
      <c r="R1035" s="259" t="str">
        <f>INDEX('Policy Characteristics'!L:L,MATCH(PolicyLevers!$C1035,'Policy Characteristics'!$C:$C,0))</f>
        <v>research-and-development.html</v>
      </c>
      <c r="S1035" s="186" t="str">
        <f>INDEX('Policy Characteristics'!M:M,MATCH(PolicyLevers!$C1035,'Policy Characteristics'!$C:$C,0))</f>
        <v>none</v>
      </c>
      <c r="T1035" s="186">
        <f>INDEX('Policy Characteristics'!N:N,MATCH(PolicyLevers!$C1035,'Policy Characteristics'!$C:$C,0))</f>
        <v>0</v>
      </c>
      <c r="U1035" s="183">
        <f>INDEX('Policy Characteristics'!O:O,MATCH(PolicyLevers!$C1035,'Policy Characteristics'!$C:$C,0))</f>
        <v>0</v>
      </c>
    </row>
    <row r="1036" spans="1:21" x14ac:dyDescent="0.25">
      <c r="A1036" s="352" t="str">
        <f>INDEX('Policy Characteristics'!A:A,MATCH(PolicyLevers!$C1036,'Policy Characteristics'!$C:$C,0))</f>
        <v>Research and Development</v>
      </c>
      <c r="B1036" s="356" t="str">
        <f>INDEX('Policy Characteristics'!B:B,MATCH(PolicyLevers!$C1036,'Policy Characteristics'!$C:$C,0))</f>
        <v>Capital Cost Reduction</v>
      </c>
      <c r="C1036" s="191" t="str">
        <f t="shared" ref="C1036:C1059" si="56">C$1035</f>
        <v>RnD Industry Capital Cost Perc Reduction</v>
      </c>
      <c r="D1036" s="183" t="s">
        <v>2119</v>
      </c>
      <c r="E1036" s="186"/>
      <c r="F1036" s="193" t="s">
        <v>2118</v>
      </c>
      <c r="G1036" s="186"/>
      <c r="H1036" s="43">
        <v>1463</v>
      </c>
      <c r="I1036" s="358" t="s">
        <v>310</v>
      </c>
      <c r="J1036" s="191" t="str">
        <f>INDEX('Policy Characteristics'!D:D,MATCH(PolicyLevers!$C1036,'Policy Characteristics'!$C:$C,0))</f>
        <v>R&amp;D Capital Cost Reductions</v>
      </c>
      <c r="K1036" s="253" t="str">
        <f>INDEX('Policy Characteristics'!E:E,MATCH(PolicyLevers!$C1036,'Policy Characteristics'!$C:$C,0))</f>
        <v>RnD industry capital cost reduction</v>
      </c>
      <c r="L1036" s="192">
        <f>INDEX('Policy Characteristics'!F:F,MATCH(PolicyLevers!$C1036,'Policy Characteristics'!$C:$C,0))</f>
        <v>0</v>
      </c>
      <c r="M1036" s="192">
        <f>INDEX('Policy Characteristics'!G:G,MATCH(PolicyLevers!$C1036,'Policy Characteristics'!$C:$C,0))</f>
        <v>0.4</v>
      </c>
      <c r="N1036" s="253">
        <f>INDEX('Policy Characteristics'!H:H,MATCH(PolicyLevers!$C1036,'Policy Characteristics'!$C:$C,0))</f>
        <v>0.01</v>
      </c>
      <c r="O1036" s="201" t="str">
        <f>INDEX('Policy Characteristics'!I:I,MATCH(PolicyLevers!$C1036,'Policy Characteristics'!$C:$C,0))</f>
        <v>% reduction in cost</v>
      </c>
      <c r="P1036" s="201" t="str">
        <f>INDEX('Policy Characteristics'!J:J,MATCH(PolicyLevers!$C1036,'Policy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6" s="201" t="str">
        <f>INDEX('Policy Characteristics'!K:K,MATCH(PolicyLevers!$C1036,'Policy Characteristics'!$C:$C,0))</f>
        <v>architectural-design.html#rnd</v>
      </c>
      <c r="R1036" s="260" t="str">
        <f>INDEX('Policy Characteristics'!L:L,MATCH(PolicyLevers!$C1036,'Policy Characteristics'!$C:$C,0))</f>
        <v>research-and-development.html</v>
      </c>
      <c r="S1036" s="201" t="str">
        <f>INDEX('Policy Characteristics'!M:M,MATCH(PolicyLevers!$C1036,'Policy Characteristics'!$C:$C,0))</f>
        <v>none</v>
      </c>
      <c r="T1036" s="186">
        <f>INDEX('Policy Characteristics'!N:N,MATCH(PolicyLevers!$C1036,'Policy Characteristics'!$C:$C,0))</f>
        <v>0</v>
      </c>
      <c r="U1036" s="183">
        <f>INDEX('Policy Characteristics'!O:O,MATCH(PolicyLevers!$C1036,'Policy Characteristics'!$C:$C,0))</f>
        <v>0</v>
      </c>
    </row>
    <row r="1037" spans="1:21" x14ac:dyDescent="0.25">
      <c r="A1037" s="352" t="str">
        <f>INDEX('Policy Characteristics'!A:A,MATCH(PolicyLevers!$C1037,'Policy Characteristics'!$C:$C,0))</f>
        <v>Research and Development</v>
      </c>
      <c r="B1037" s="356" t="str">
        <f>INDEX('Policy Characteristics'!B:B,MATCH(PolicyLevers!$C1037,'Policy Characteristics'!$C:$C,0))</f>
        <v>Capital Cost Reduction</v>
      </c>
      <c r="C1037" s="191" t="str">
        <f t="shared" si="56"/>
        <v>RnD Industry Capital Cost Perc Reduction</v>
      </c>
      <c r="D1037" s="183" t="s">
        <v>2117</v>
      </c>
      <c r="E1037" s="186"/>
      <c r="F1037" s="193" t="s">
        <v>2116</v>
      </c>
      <c r="G1037" s="186"/>
      <c r="H1037" s="43">
        <v>1464</v>
      </c>
      <c r="I1037" s="358" t="s">
        <v>310</v>
      </c>
      <c r="J1037" s="191" t="str">
        <f>INDEX('Policy Characteristics'!D:D,MATCH(PolicyLevers!$C1037,'Policy Characteristics'!$C:$C,0))</f>
        <v>R&amp;D Capital Cost Reductions</v>
      </c>
      <c r="K1037" s="253" t="str">
        <f>INDEX('Policy Characteristics'!E:E,MATCH(PolicyLevers!$C1037,'Policy Characteristics'!$C:$C,0))</f>
        <v>RnD industry capital cost reduction</v>
      </c>
      <c r="L1037" s="192">
        <f>INDEX('Policy Characteristics'!F:F,MATCH(PolicyLevers!$C1037,'Policy Characteristics'!$C:$C,0))</f>
        <v>0</v>
      </c>
      <c r="M1037" s="192">
        <f>INDEX('Policy Characteristics'!G:G,MATCH(PolicyLevers!$C1037,'Policy Characteristics'!$C:$C,0))</f>
        <v>0.4</v>
      </c>
      <c r="N1037" s="253">
        <f>INDEX('Policy Characteristics'!H:H,MATCH(PolicyLevers!$C1037,'Policy Characteristics'!$C:$C,0))</f>
        <v>0.01</v>
      </c>
      <c r="O1037" s="201" t="str">
        <f>INDEX('Policy Characteristics'!I:I,MATCH(PolicyLevers!$C1037,'Policy Characteristics'!$C:$C,0))</f>
        <v>% reduction in cost</v>
      </c>
      <c r="P1037" s="201" t="str">
        <f>INDEX('Policy Characteristics'!J:J,MATCH(PolicyLevers!$C1037,'Policy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7" s="201" t="str">
        <f>INDEX('Policy Characteristics'!K:K,MATCH(PolicyLevers!$C1037,'Policy Characteristics'!$C:$C,0))</f>
        <v>architectural-design.html#rnd</v>
      </c>
      <c r="R1037" s="260" t="str">
        <f>INDEX('Policy Characteristics'!L:L,MATCH(PolicyLevers!$C1037,'Policy Characteristics'!$C:$C,0))</f>
        <v>research-and-development.html</v>
      </c>
      <c r="S1037" s="201" t="str">
        <f>INDEX('Policy Characteristics'!M:M,MATCH(PolicyLevers!$C1037,'Policy Characteristics'!$C:$C,0))</f>
        <v>none</v>
      </c>
      <c r="T1037" s="186">
        <f>INDEX('Policy Characteristics'!N:N,MATCH(PolicyLevers!$C1037,'Policy Characteristics'!$C:$C,0))</f>
        <v>0</v>
      </c>
      <c r="U1037" s="183">
        <f>INDEX('Policy Characteristics'!O:O,MATCH(PolicyLevers!$C1037,'Policy Characteristics'!$C:$C,0))</f>
        <v>0</v>
      </c>
    </row>
    <row r="1038" spans="1:21" x14ac:dyDescent="0.25">
      <c r="A1038" s="352" t="str">
        <f>INDEX('Policy Characteristics'!A:A,MATCH(PolicyLevers!$C1038,'Policy Characteristics'!$C:$C,0))</f>
        <v>Research and Development</v>
      </c>
      <c r="B1038" s="356" t="str">
        <f>INDEX('Policy Characteristics'!B:B,MATCH(PolicyLevers!$C1038,'Policy Characteristics'!$C:$C,0))</f>
        <v>Capital Cost Reduction</v>
      </c>
      <c r="C1038" s="191" t="str">
        <f t="shared" si="56"/>
        <v>RnD Industry Capital Cost Perc Reduction</v>
      </c>
      <c r="D1038" s="183" t="s">
        <v>2115</v>
      </c>
      <c r="E1038" s="186"/>
      <c r="F1038" s="193" t="s">
        <v>2114</v>
      </c>
      <c r="G1038" s="186"/>
      <c r="H1038" s="43">
        <v>1465</v>
      </c>
      <c r="I1038" s="358" t="s">
        <v>310</v>
      </c>
      <c r="J1038" s="191" t="str">
        <f>INDEX('Policy Characteristics'!D:D,MATCH(PolicyLevers!$C1038,'Policy Characteristics'!$C:$C,0))</f>
        <v>R&amp;D Capital Cost Reductions</v>
      </c>
      <c r="K1038" s="253" t="str">
        <f>INDEX('Policy Characteristics'!E:E,MATCH(PolicyLevers!$C1038,'Policy Characteristics'!$C:$C,0))</f>
        <v>RnD industry capital cost reduction</v>
      </c>
      <c r="L1038" s="192">
        <f>INDEX('Policy Characteristics'!F:F,MATCH(PolicyLevers!$C1038,'Policy Characteristics'!$C:$C,0))</f>
        <v>0</v>
      </c>
      <c r="M1038" s="192">
        <f>INDEX('Policy Characteristics'!G:G,MATCH(PolicyLevers!$C1038,'Policy Characteristics'!$C:$C,0))</f>
        <v>0.4</v>
      </c>
      <c r="N1038" s="253">
        <f>INDEX('Policy Characteristics'!H:H,MATCH(PolicyLevers!$C1038,'Policy Characteristics'!$C:$C,0))</f>
        <v>0.01</v>
      </c>
      <c r="O1038" s="201" t="str">
        <f>INDEX('Policy Characteristics'!I:I,MATCH(PolicyLevers!$C1038,'Policy Characteristics'!$C:$C,0))</f>
        <v>% reduction in cost</v>
      </c>
      <c r="P1038" s="201" t="str">
        <f>INDEX('Policy Characteristics'!J:J,MATCH(PolicyLevers!$C1038,'Policy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8" s="201" t="str">
        <f>INDEX('Policy Characteristics'!K:K,MATCH(PolicyLevers!$C1038,'Policy Characteristics'!$C:$C,0))</f>
        <v>architectural-design.html#rnd</v>
      </c>
      <c r="R1038" s="260" t="str">
        <f>INDEX('Policy Characteristics'!L:L,MATCH(PolicyLevers!$C1038,'Policy Characteristics'!$C:$C,0))</f>
        <v>research-and-development.html</v>
      </c>
      <c r="S1038" s="201" t="str">
        <f>INDEX('Policy Characteristics'!M:M,MATCH(PolicyLevers!$C1038,'Policy Characteristics'!$C:$C,0))</f>
        <v>none</v>
      </c>
      <c r="T1038" s="186">
        <f>INDEX('Policy Characteristics'!N:N,MATCH(PolicyLevers!$C1038,'Policy Characteristics'!$C:$C,0))</f>
        <v>0</v>
      </c>
      <c r="U1038" s="183">
        <f>INDEX('Policy Characteristics'!O:O,MATCH(PolicyLevers!$C1038,'Policy Characteristics'!$C:$C,0))</f>
        <v>0</v>
      </c>
    </row>
    <row r="1039" spans="1:21" x14ac:dyDescent="0.25">
      <c r="A1039" s="352" t="str">
        <f>INDEX('Policy Characteristics'!A:A,MATCH(PolicyLevers!$C1039,'Policy Characteristics'!$C:$C,0))</f>
        <v>Research and Development</v>
      </c>
      <c r="B1039" s="356" t="str">
        <f>INDEX('Policy Characteristics'!B:B,MATCH(PolicyLevers!$C1039,'Policy Characteristics'!$C:$C,0))</f>
        <v>Capital Cost Reduction</v>
      </c>
      <c r="C1039" s="191" t="str">
        <f t="shared" si="56"/>
        <v>RnD Industry Capital Cost Perc Reduction</v>
      </c>
      <c r="D1039" s="183" t="s">
        <v>2113</v>
      </c>
      <c r="E1039" s="186"/>
      <c r="F1039" s="193" t="s">
        <v>2112</v>
      </c>
      <c r="G1039" s="186"/>
      <c r="H1039" s="43">
        <v>1466</v>
      </c>
      <c r="I1039" s="358" t="s">
        <v>310</v>
      </c>
      <c r="J1039" s="191" t="str">
        <f>INDEX('Policy Characteristics'!D:D,MATCH(PolicyLevers!$C1039,'Policy Characteristics'!$C:$C,0))</f>
        <v>R&amp;D Capital Cost Reductions</v>
      </c>
      <c r="K1039" s="253" t="str">
        <f>INDEX('Policy Characteristics'!E:E,MATCH(PolicyLevers!$C1039,'Policy Characteristics'!$C:$C,0))</f>
        <v>RnD industry capital cost reduction</v>
      </c>
      <c r="L1039" s="192">
        <f>INDEX('Policy Characteristics'!F:F,MATCH(PolicyLevers!$C1039,'Policy Characteristics'!$C:$C,0))</f>
        <v>0</v>
      </c>
      <c r="M1039" s="192">
        <f>INDEX('Policy Characteristics'!G:G,MATCH(PolicyLevers!$C1039,'Policy Characteristics'!$C:$C,0))</f>
        <v>0.4</v>
      </c>
      <c r="N1039" s="253">
        <f>INDEX('Policy Characteristics'!H:H,MATCH(PolicyLevers!$C1039,'Policy Characteristics'!$C:$C,0))</f>
        <v>0.01</v>
      </c>
      <c r="O1039" s="201" t="str">
        <f>INDEX('Policy Characteristics'!I:I,MATCH(PolicyLevers!$C1039,'Policy Characteristics'!$C:$C,0))</f>
        <v>% reduction in cost</v>
      </c>
      <c r="P1039" s="201" t="str">
        <f>INDEX('Policy Characteristics'!J:J,MATCH(PolicyLevers!$C1039,'Policy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9" s="201" t="str">
        <f>INDEX('Policy Characteristics'!K:K,MATCH(PolicyLevers!$C1039,'Policy Characteristics'!$C:$C,0))</f>
        <v>architectural-design.html#rnd</v>
      </c>
      <c r="R1039" s="260" t="str">
        <f>INDEX('Policy Characteristics'!L:L,MATCH(PolicyLevers!$C1039,'Policy Characteristics'!$C:$C,0))</f>
        <v>research-and-development.html</v>
      </c>
      <c r="S1039" s="201" t="str">
        <f>INDEX('Policy Characteristics'!M:M,MATCH(PolicyLevers!$C1039,'Policy Characteristics'!$C:$C,0))</f>
        <v>none</v>
      </c>
      <c r="T1039" s="186">
        <f>INDEX('Policy Characteristics'!N:N,MATCH(PolicyLevers!$C1039,'Policy Characteristics'!$C:$C,0))</f>
        <v>0</v>
      </c>
      <c r="U1039" s="183">
        <f>INDEX('Policy Characteristics'!O:O,MATCH(PolicyLevers!$C1039,'Policy Characteristics'!$C:$C,0))</f>
        <v>0</v>
      </c>
    </row>
    <row r="1040" spans="1:21" x14ac:dyDescent="0.25">
      <c r="A1040" s="352" t="str">
        <f>INDEX('Policy Characteristics'!A:A,MATCH(PolicyLevers!$C1040,'Policy Characteristics'!$C:$C,0))</f>
        <v>Research and Development</v>
      </c>
      <c r="B1040" s="356" t="str">
        <f>INDEX('Policy Characteristics'!B:B,MATCH(PolicyLevers!$C1040,'Policy Characteristics'!$C:$C,0))</f>
        <v>Capital Cost Reduction</v>
      </c>
      <c r="C1040" s="191" t="str">
        <f t="shared" si="56"/>
        <v>RnD Industry Capital Cost Perc Reduction</v>
      </c>
      <c r="D1040" s="183" t="s">
        <v>2111</v>
      </c>
      <c r="E1040" s="186"/>
      <c r="F1040" s="193" t="s">
        <v>2110</v>
      </c>
      <c r="G1040" s="186"/>
      <c r="H1040" s="43">
        <v>1467</v>
      </c>
      <c r="I1040" s="358" t="s">
        <v>310</v>
      </c>
      <c r="J1040" s="191" t="str">
        <f>INDEX('Policy Characteristics'!D:D,MATCH(PolicyLevers!$C1040,'Policy Characteristics'!$C:$C,0))</f>
        <v>R&amp;D Capital Cost Reductions</v>
      </c>
      <c r="K1040" s="253" t="str">
        <f>INDEX('Policy Characteristics'!E:E,MATCH(PolicyLevers!$C1040,'Policy Characteristics'!$C:$C,0))</f>
        <v>RnD industry capital cost reduction</v>
      </c>
      <c r="L1040" s="192">
        <f>INDEX('Policy Characteristics'!F:F,MATCH(PolicyLevers!$C1040,'Policy Characteristics'!$C:$C,0))</f>
        <v>0</v>
      </c>
      <c r="M1040" s="192">
        <f>INDEX('Policy Characteristics'!G:G,MATCH(PolicyLevers!$C1040,'Policy Characteristics'!$C:$C,0))</f>
        <v>0.4</v>
      </c>
      <c r="N1040" s="253">
        <f>INDEX('Policy Characteristics'!H:H,MATCH(PolicyLevers!$C1040,'Policy Characteristics'!$C:$C,0))</f>
        <v>0.01</v>
      </c>
      <c r="O1040" s="201" t="str">
        <f>INDEX('Policy Characteristics'!I:I,MATCH(PolicyLevers!$C1040,'Policy Characteristics'!$C:$C,0))</f>
        <v>% reduction in cost</v>
      </c>
      <c r="P1040" s="201" t="str">
        <f>INDEX('Policy Characteristics'!J:J,MATCH(PolicyLevers!$C1040,'Policy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0" s="201" t="str">
        <f>INDEX('Policy Characteristics'!K:K,MATCH(PolicyLevers!$C1040,'Policy Characteristics'!$C:$C,0))</f>
        <v>architectural-design.html#rnd</v>
      </c>
      <c r="R1040" s="260" t="str">
        <f>INDEX('Policy Characteristics'!L:L,MATCH(PolicyLevers!$C1040,'Policy Characteristics'!$C:$C,0))</f>
        <v>research-and-development.html</v>
      </c>
      <c r="S1040" s="201" t="str">
        <f>INDEX('Policy Characteristics'!M:M,MATCH(PolicyLevers!$C1040,'Policy Characteristics'!$C:$C,0))</f>
        <v>none</v>
      </c>
      <c r="T1040" s="186">
        <f>INDEX('Policy Characteristics'!N:N,MATCH(PolicyLevers!$C1040,'Policy Characteristics'!$C:$C,0))</f>
        <v>0</v>
      </c>
      <c r="U1040" s="183">
        <f>INDEX('Policy Characteristics'!O:O,MATCH(PolicyLevers!$C1040,'Policy Characteristics'!$C:$C,0))</f>
        <v>0</v>
      </c>
    </row>
    <row r="1041" spans="1:21" x14ac:dyDescent="0.25">
      <c r="A1041" s="352" t="str">
        <f>INDEX('Policy Characteristics'!A:A,MATCH(PolicyLevers!$C1041,'Policy Characteristics'!$C:$C,0))</f>
        <v>Research and Development</v>
      </c>
      <c r="B1041" s="356" t="str">
        <f>INDEX('Policy Characteristics'!B:B,MATCH(PolicyLevers!$C1041,'Policy Characteristics'!$C:$C,0))</f>
        <v>Capital Cost Reduction</v>
      </c>
      <c r="C1041" s="191" t="str">
        <f t="shared" si="56"/>
        <v>RnD Industry Capital Cost Perc Reduction</v>
      </c>
      <c r="D1041" s="183" t="s">
        <v>2109</v>
      </c>
      <c r="E1041" s="186"/>
      <c r="F1041" s="193" t="s">
        <v>2108</v>
      </c>
      <c r="G1041" s="186"/>
      <c r="H1041" s="43">
        <v>1468</v>
      </c>
      <c r="I1041" s="358" t="s">
        <v>310</v>
      </c>
      <c r="J1041" s="191" t="str">
        <f>INDEX('Policy Characteristics'!D:D,MATCH(PolicyLevers!$C1041,'Policy Characteristics'!$C:$C,0))</f>
        <v>R&amp;D Capital Cost Reductions</v>
      </c>
      <c r="K1041" s="253" t="str">
        <f>INDEX('Policy Characteristics'!E:E,MATCH(PolicyLevers!$C1041,'Policy Characteristics'!$C:$C,0))</f>
        <v>RnD industry capital cost reduction</v>
      </c>
      <c r="L1041" s="192">
        <f>INDEX('Policy Characteristics'!F:F,MATCH(PolicyLevers!$C1041,'Policy Characteristics'!$C:$C,0))</f>
        <v>0</v>
      </c>
      <c r="M1041" s="192">
        <f>INDEX('Policy Characteristics'!G:G,MATCH(PolicyLevers!$C1041,'Policy Characteristics'!$C:$C,0))</f>
        <v>0.4</v>
      </c>
      <c r="N1041" s="253">
        <f>INDEX('Policy Characteristics'!H:H,MATCH(PolicyLevers!$C1041,'Policy Characteristics'!$C:$C,0))</f>
        <v>0.01</v>
      </c>
      <c r="O1041" s="201" t="str">
        <f>INDEX('Policy Characteristics'!I:I,MATCH(PolicyLevers!$C1041,'Policy Characteristics'!$C:$C,0))</f>
        <v>% reduction in cost</v>
      </c>
      <c r="P1041" s="201" t="str">
        <f>INDEX('Policy Characteristics'!J:J,MATCH(PolicyLevers!$C1041,'Policy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1" s="201" t="str">
        <f>INDEX('Policy Characteristics'!K:K,MATCH(PolicyLevers!$C1041,'Policy Characteristics'!$C:$C,0))</f>
        <v>architectural-design.html#rnd</v>
      </c>
      <c r="R1041" s="260" t="str">
        <f>INDEX('Policy Characteristics'!L:L,MATCH(PolicyLevers!$C1041,'Policy Characteristics'!$C:$C,0))</f>
        <v>research-and-development.html</v>
      </c>
      <c r="S1041" s="201" t="str">
        <f>INDEX('Policy Characteristics'!M:M,MATCH(PolicyLevers!$C1041,'Policy Characteristics'!$C:$C,0))</f>
        <v>none</v>
      </c>
      <c r="T1041" s="186">
        <f>INDEX('Policy Characteristics'!N:N,MATCH(PolicyLevers!$C1041,'Policy Characteristics'!$C:$C,0))</f>
        <v>0</v>
      </c>
      <c r="U1041" s="183">
        <f>INDEX('Policy Characteristics'!O:O,MATCH(PolicyLevers!$C1041,'Policy Characteristics'!$C:$C,0))</f>
        <v>0</v>
      </c>
    </row>
    <row r="1042" spans="1:21" x14ac:dyDescent="0.25">
      <c r="A1042" s="352" t="str">
        <f>INDEX('Policy Characteristics'!A:A,MATCH(PolicyLevers!$C1042,'Policy Characteristics'!$C:$C,0))</f>
        <v>Research and Development</v>
      </c>
      <c r="B1042" s="356" t="str">
        <f>INDEX('Policy Characteristics'!B:B,MATCH(PolicyLevers!$C1042,'Policy Characteristics'!$C:$C,0))</f>
        <v>Capital Cost Reduction</v>
      </c>
      <c r="C1042" s="191" t="str">
        <f t="shared" si="56"/>
        <v>RnD Industry Capital Cost Perc Reduction</v>
      </c>
      <c r="D1042" s="183" t="s">
        <v>2107</v>
      </c>
      <c r="E1042" s="186"/>
      <c r="F1042" s="193" t="s">
        <v>2106</v>
      </c>
      <c r="G1042" s="186"/>
      <c r="H1042" s="43">
        <v>1469</v>
      </c>
      <c r="I1042" s="358" t="s">
        <v>310</v>
      </c>
      <c r="J1042" s="191" t="str">
        <f>INDEX('Policy Characteristics'!D:D,MATCH(PolicyLevers!$C1042,'Policy Characteristics'!$C:$C,0))</f>
        <v>R&amp;D Capital Cost Reductions</v>
      </c>
      <c r="K1042" s="253" t="str">
        <f>INDEX('Policy Characteristics'!E:E,MATCH(PolicyLevers!$C1042,'Policy Characteristics'!$C:$C,0))</f>
        <v>RnD industry capital cost reduction</v>
      </c>
      <c r="L1042" s="192">
        <f>INDEX('Policy Characteristics'!F:F,MATCH(PolicyLevers!$C1042,'Policy Characteristics'!$C:$C,0))</f>
        <v>0</v>
      </c>
      <c r="M1042" s="192">
        <f>INDEX('Policy Characteristics'!G:G,MATCH(PolicyLevers!$C1042,'Policy Characteristics'!$C:$C,0))</f>
        <v>0.4</v>
      </c>
      <c r="N1042" s="253">
        <f>INDEX('Policy Characteristics'!H:H,MATCH(PolicyLevers!$C1042,'Policy Characteristics'!$C:$C,0))</f>
        <v>0.01</v>
      </c>
      <c r="O1042" s="201" t="str">
        <f>INDEX('Policy Characteristics'!I:I,MATCH(PolicyLevers!$C1042,'Policy Characteristics'!$C:$C,0))</f>
        <v>% reduction in cost</v>
      </c>
      <c r="P1042" s="201" t="str">
        <f>INDEX('Policy Characteristics'!J:J,MATCH(PolicyLevers!$C1042,'Policy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2" s="201" t="str">
        <f>INDEX('Policy Characteristics'!K:K,MATCH(PolicyLevers!$C1042,'Policy Characteristics'!$C:$C,0))</f>
        <v>architectural-design.html#rnd</v>
      </c>
      <c r="R1042" s="260" t="str">
        <f>INDEX('Policy Characteristics'!L:L,MATCH(PolicyLevers!$C1042,'Policy Characteristics'!$C:$C,0))</f>
        <v>research-and-development.html</v>
      </c>
      <c r="S1042" s="201" t="str">
        <f>INDEX('Policy Characteristics'!M:M,MATCH(PolicyLevers!$C1042,'Policy Characteristics'!$C:$C,0))</f>
        <v>none</v>
      </c>
      <c r="T1042" s="186">
        <f>INDEX('Policy Characteristics'!N:N,MATCH(PolicyLevers!$C1042,'Policy Characteristics'!$C:$C,0))</f>
        <v>0</v>
      </c>
      <c r="U1042" s="183">
        <f>INDEX('Policy Characteristics'!O:O,MATCH(PolicyLevers!$C1042,'Policy Characteristics'!$C:$C,0))</f>
        <v>0</v>
      </c>
    </row>
    <row r="1043" spans="1:21" x14ac:dyDescent="0.25">
      <c r="A1043" s="352" t="str">
        <f>INDEX('Policy Characteristics'!A:A,MATCH(PolicyLevers!$C1043,'Policy Characteristics'!$C:$C,0))</f>
        <v>Research and Development</v>
      </c>
      <c r="B1043" s="356" t="str">
        <f>INDEX('Policy Characteristics'!B:B,MATCH(PolicyLevers!$C1043,'Policy Characteristics'!$C:$C,0))</f>
        <v>Capital Cost Reduction</v>
      </c>
      <c r="C1043" s="191" t="str">
        <f t="shared" si="56"/>
        <v>RnD Industry Capital Cost Perc Reduction</v>
      </c>
      <c r="D1043" s="183" t="s">
        <v>2105</v>
      </c>
      <c r="E1043" s="186"/>
      <c r="F1043" s="193" t="s">
        <v>2104</v>
      </c>
      <c r="G1043" s="186"/>
      <c r="H1043" s="43">
        <v>1470</v>
      </c>
      <c r="I1043" s="358" t="s">
        <v>310</v>
      </c>
      <c r="J1043" s="191" t="str">
        <f>INDEX('Policy Characteristics'!D:D,MATCH(PolicyLevers!$C1043,'Policy Characteristics'!$C:$C,0))</f>
        <v>R&amp;D Capital Cost Reductions</v>
      </c>
      <c r="K1043" s="253" t="str">
        <f>INDEX('Policy Characteristics'!E:E,MATCH(PolicyLevers!$C1043,'Policy Characteristics'!$C:$C,0))</f>
        <v>RnD industry capital cost reduction</v>
      </c>
      <c r="L1043" s="192">
        <f>INDEX('Policy Characteristics'!F:F,MATCH(PolicyLevers!$C1043,'Policy Characteristics'!$C:$C,0))</f>
        <v>0</v>
      </c>
      <c r="M1043" s="192">
        <f>INDEX('Policy Characteristics'!G:G,MATCH(PolicyLevers!$C1043,'Policy Characteristics'!$C:$C,0))</f>
        <v>0.4</v>
      </c>
      <c r="N1043" s="253">
        <f>INDEX('Policy Characteristics'!H:H,MATCH(PolicyLevers!$C1043,'Policy Characteristics'!$C:$C,0))</f>
        <v>0.01</v>
      </c>
      <c r="O1043" s="201" t="str">
        <f>INDEX('Policy Characteristics'!I:I,MATCH(PolicyLevers!$C1043,'Policy Characteristics'!$C:$C,0))</f>
        <v>% reduction in cost</v>
      </c>
      <c r="P1043" s="201" t="str">
        <f>INDEX('Policy Characteristics'!J:J,MATCH(PolicyLevers!$C1043,'Policy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3" s="201" t="str">
        <f>INDEX('Policy Characteristics'!K:K,MATCH(PolicyLevers!$C1043,'Policy Characteristics'!$C:$C,0))</f>
        <v>architectural-design.html#rnd</v>
      </c>
      <c r="R1043" s="260" t="str">
        <f>INDEX('Policy Characteristics'!L:L,MATCH(PolicyLevers!$C1043,'Policy Characteristics'!$C:$C,0))</f>
        <v>research-and-development.html</v>
      </c>
      <c r="S1043" s="201" t="str">
        <f>INDEX('Policy Characteristics'!M:M,MATCH(PolicyLevers!$C1043,'Policy Characteristics'!$C:$C,0))</f>
        <v>none</v>
      </c>
      <c r="T1043" s="186">
        <f>INDEX('Policy Characteristics'!N:N,MATCH(PolicyLevers!$C1043,'Policy Characteristics'!$C:$C,0))</f>
        <v>0</v>
      </c>
      <c r="U1043" s="183">
        <f>INDEX('Policy Characteristics'!O:O,MATCH(PolicyLevers!$C1043,'Policy Characteristics'!$C:$C,0))</f>
        <v>0</v>
      </c>
    </row>
    <row r="1044" spans="1:21" x14ac:dyDescent="0.25">
      <c r="A1044" s="352" t="str">
        <f>INDEX('Policy Characteristics'!A:A,MATCH(PolicyLevers!$C1044,'Policy Characteristics'!$C:$C,0))</f>
        <v>Research and Development</v>
      </c>
      <c r="B1044" s="356" t="str">
        <f>INDEX('Policy Characteristics'!B:B,MATCH(PolicyLevers!$C1044,'Policy Characteristics'!$C:$C,0))</f>
        <v>Capital Cost Reduction</v>
      </c>
      <c r="C1044" s="191" t="str">
        <f t="shared" si="56"/>
        <v>RnD Industry Capital Cost Perc Reduction</v>
      </c>
      <c r="D1044" s="183" t="s">
        <v>2103</v>
      </c>
      <c r="E1044" s="186"/>
      <c r="F1044" s="193" t="s">
        <v>1141</v>
      </c>
      <c r="G1044" s="186"/>
      <c r="H1044" s="43">
        <v>1471</v>
      </c>
      <c r="I1044" s="358" t="s">
        <v>310</v>
      </c>
      <c r="J1044" s="191" t="str">
        <f>INDEX('Policy Characteristics'!D:D,MATCH(PolicyLevers!$C1044,'Policy Characteristics'!$C:$C,0))</f>
        <v>R&amp;D Capital Cost Reductions</v>
      </c>
      <c r="K1044" s="253" t="str">
        <f>INDEX('Policy Characteristics'!E:E,MATCH(PolicyLevers!$C1044,'Policy Characteristics'!$C:$C,0))</f>
        <v>RnD industry capital cost reduction</v>
      </c>
      <c r="L1044" s="192">
        <f>INDEX('Policy Characteristics'!F:F,MATCH(PolicyLevers!$C1044,'Policy Characteristics'!$C:$C,0))</f>
        <v>0</v>
      </c>
      <c r="M1044" s="192">
        <f>INDEX('Policy Characteristics'!G:G,MATCH(PolicyLevers!$C1044,'Policy Characteristics'!$C:$C,0))</f>
        <v>0.4</v>
      </c>
      <c r="N1044" s="253">
        <f>INDEX('Policy Characteristics'!H:H,MATCH(PolicyLevers!$C1044,'Policy Characteristics'!$C:$C,0))</f>
        <v>0.01</v>
      </c>
      <c r="O1044" s="201" t="str">
        <f>INDEX('Policy Characteristics'!I:I,MATCH(PolicyLevers!$C1044,'Policy Characteristics'!$C:$C,0))</f>
        <v>% reduction in cost</v>
      </c>
      <c r="P1044" s="201" t="str">
        <f>INDEX('Policy Characteristics'!J:J,MATCH(PolicyLevers!$C1044,'Policy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4" s="201" t="str">
        <f>INDEX('Policy Characteristics'!K:K,MATCH(PolicyLevers!$C1044,'Policy Characteristics'!$C:$C,0))</f>
        <v>architectural-design.html#rnd</v>
      </c>
      <c r="R1044" s="260" t="str">
        <f>INDEX('Policy Characteristics'!L:L,MATCH(PolicyLevers!$C1044,'Policy Characteristics'!$C:$C,0))</f>
        <v>research-and-development.html</v>
      </c>
      <c r="S1044" s="201" t="str">
        <f>INDEX('Policy Characteristics'!M:M,MATCH(PolicyLevers!$C1044,'Policy Characteristics'!$C:$C,0))</f>
        <v>none</v>
      </c>
      <c r="T1044" s="186">
        <f>INDEX('Policy Characteristics'!N:N,MATCH(PolicyLevers!$C1044,'Policy Characteristics'!$C:$C,0))</f>
        <v>0</v>
      </c>
      <c r="U1044" s="183">
        <f>INDEX('Policy Characteristics'!O:O,MATCH(PolicyLevers!$C1044,'Policy Characteristics'!$C:$C,0))</f>
        <v>0</v>
      </c>
    </row>
    <row r="1045" spans="1:21" x14ac:dyDescent="0.25">
      <c r="A1045" s="352" t="str">
        <f>INDEX('Policy Characteristics'!A:A,MATCH(PolicyLevers!$C1045,'Policy Characteristics'!$C:$C,0))</f>
        <v>Research and Development</v>
      </c>
      <c r="B1045" s="356" t="str">
        <f>INDEX('Policy Characteristics'!B:B,MATCH(PolicyLevers!$C1045,'Policy Characteristics'!$C:$C,0))</f>
        <v>Capital Cost Reduction</v>
      </c>
      <c r="C1045" s="191" t="str">
        <f t="shared" si="56"/>
        <v>RnD Industry Capital Cost Perc Reduction</v>
      </c>
      <c r="D1045" s="183" t="s">
        <v>2102</v>
      </c>
      <c r="E1045" s="186"/>
      <c r="F1045" s="193" t="s">
        <v>2101</v>
      </c>
      <c r="G1045" s="186"/>
      <c r="H1045" s="43">
        <v>1472</v>
      </c>
      <c r="I1045" s="358" t="s">
        <v>310</v>
      </c>
      <c r="J1045" s="191" t="str">
        <f>INDEX('Policy Characteristics'!D:D,MATCH(PolicyLevers!$C1045,'Policy Characteristics'!$C:$C,0))</f>
        <v>R&amp;D Capital Cost Reductions</v>
      </c>
      <c r="K1045" s="253" t="str">
        <f>INDEX('Policy Characteristics'!E:E,MATCH(PolicyLevers!$C1045,'Policy Characteristics'!$C:$C,0))</f>
        <v>RnD industry capital cost reduction</v>
      </c>
      <c r="L1045" s="192">
        <f>INDEX('Policy Characteristics'!F:F,MATCH(PolicyLevers!$C1045,'Policy Characteristics'!$C:$C,0))</f>
        <v>0</v>
      </c>
      <c r="M1045" s="192">
        <f>INDEX('Policy Characteristics'!G:G,MATCH(PolicyLevers!$C1045,'Policy Characteristics'!$C:$C,0))</f>
        <v>0.4</v>
      </c>
      <c r="N1045" s="253">
        <f>INDEX('Policy Characteristics'!H:H,MATCH(PolicyLevers!$C1045,'Policy Characteristics'!$C:$C,0))</f>
        <v>0.01</v>
      </c>
      <c r="O1045" s="201" t="str">
        <f>INDEX('Policy Characteristics'!I:I,MATCH(PolicyLevers!$C1045,'Policy Characteristics'!$C:$C,0))</f>
        <v>% reduction in cost</v>
      </c>
      <c r="P1045" s="201" t="str">
        <f>INDEX('Policy Characteristics'!J:J,MATCH(PolicyLevers!$C1045,'Policy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5" s="201" t="str">
        <f>INDEX('Policy Characteristics'!K:K,MATCH(PolicyLevers!$C1045,'Policy Characteristics'!$C:$C,0))</f>
        <v>architectural-design.html#rnd</v>
      </c>
      <c r="R1045" s="260" t="str">
        <f>INDEX('Policy Characteristics'!L:L,MATCH(PolicyLevers!$C1045,'Policy Characteristics'!$C:$C,0))</f>
        <v>research-and-development.html</v>
      </c>
      <c r="S1045" s="201" t="str">
        <f>INDEX('Policy Characteristics'!M:M,MATCH(PolicyLevers!$C1045,'Policy Characteristics'!$C:$C,0))</f>
        <v>none</v>
      </c>
      <c r="T1045" s="186">
        <f>INDEX('Policy Characteristics'!N:N,MATCH(PolicyLevers!$C1045,'Policy Characteristics'!$C:$C,0))</f>
        <v>0</v>
      </c>
      <c r="U1045" s="183">
        <f>INDEX('Policy Characteristics'!O:O,MATCH(PolicyLevers!$C1045,'Policy Characteristics'!$C:$C,0))</f>
        <v>0</v>
      </c>
    </row>
    <row r="1046" spans="1:21" x14ac:dyDescent="0.25">
      <c r="A1046" s="352" t="str">
        <f>INDEX('Policy Characteristics'!A:A,MATCH(PolicyLevers!$C1046,'Policy Characteristics'!$C:$C,0))</f>
        <v>Research and Development</v>
      </c>
      <c r="B1046" s="356" t="str">
        <f>INDEX('Policy Characteristics'!B:B,MATCH(PolicyLevers!$C1046,'Policy Characteristics'!$C:$C,0))</f>
        <v>Capital Cost Reduction</v>
      </c>
      <c r="C1046" s="191" t="str">
        <f t="shared" si="56"/>
        <v>RnD Industry Capital Cost Perc Reduction</v>
      </c>
      <c r="D1046" s="183" t="s">
        <v>2100</v>
      </c>
      <c r="E1046" s="186"/>
      <c r="F1046" s="193" t="s">
        <v>2099</v>
      </c>
      <c r="G1046" s="186"/>
      <c r="H1046" s="43">
        <v>1473</v>
      </c>
      <c r="I1046" s="358" t="s">
        <v>310</v>
      </c>
      <c r="J1046" s="191" t="str">
        <f>INDEX('Policy Characteristics'!D:D,MATCH(PolicyLevers!$C1046,'Policy Characteristics'!$C:$C,0))</f>
        <v>R&amp;D Capital Cost Reductions</v>
      </c>
      <c r="K1046" s="253" t="str">
        <f>INDEX('Policy Characteristics'!E:E,MATCH(PolicyLevers!$C1046,'Policy Characteristics'!$C:$C,0))</f>
        <v>RnD industry capital cost reduction</v>
      </c>
      <c r="L1046" s="192">
        <f>INDEX('Policy Characteristics'!F:F,MATCH(PolicyLevers!$C1046,'Policy Characteristics'!$C:$C,0))</f>
        <v>0</v>
      </c>
      <c r="M1046" s="192">
        <f>INDEX('Policy Characteristics'!G:G,MATCH(PolicyLevers!$C1046,'Policy Characteristics'!$C:$C,0))</f>
        <v>0.4</v>
      </c>
      <c r="N1046" s="253">
        <f>INDEX('Policy Characteristics'!H:H,MATCH(PolicyLevers!$C1046,'Policy Characteristics'!$C:$C,0))</f>
        <v>0.01</v>
      </c>
      <c r="O1046" s="201" t="str">
        <f>INDEX('Policy Characteristics'!I:I,MATCH(PolicyLevers!$C1046,'Policy Characteristics'!$C:$C,0))</f>
        <v>% reduction in cost</v>
      </c>
      <c r="P1046" s="201" t="str">
        <f>INDEX('Policy Characteristics'!J:J,MATCH(PolicyLevers!$C1046,'Policy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6" s="201" t="str">
        <f>INDEX('Policy Characteristics'!K:K,MATCH(PolicyLevers!$C1046,'Policy Characteristics'!$C:$C,0))</f>
        <v>architectural-design.html#rnd</v>
      </c>
      <c r="R1046" s="260" t="str">
        <f>INDEX('Policy Characteristics'!L:L,MATCH(PolicyLevers!$C1046,'Policy Characteristics'!$C:$C,0))</f>
        <v>research-and-development.html</v>
      </c>
      <c r="S1046" s="201" t="str">
        <f>INDEX('Policy Characteristics'!M:M,MATCH(PolicyLevers!$C1046,'Policy Characteristics'!$C:$C,0))</f>
        <v>none</v>
      </c>
      <c r="T1046" s="186">
        <f>INDEX('Policy Characteristics'!N:N,MATCH(PolicyLevers!$C1046,'Policy Characteristics'!$C:$C,0))</f>
        <v>0</v>
      </c>
      <c r="U1046" s="183">
        <f>INDEX('Policy Characteristics'!O:O,MATCH(PolicyLevers!$C1046,'Policy Characteristics'!$C:$C,0))</f>
        <v>0</v>
      </c>
    </row>
    <row r="1047" spans="1:21" x14ac:dyDescent="0.25">
      <c r="A1047" s="352" t="str">
        <f>INDEX('Policy Characteristics'!A:A,MATCH(PolicyLevers!$C1047,'Policy Characteristics'!$C:$C,0))</f>
        <v>Research and Development</v>
      </c>
      <c r="B1047" s="356" t="str">
        <f>INDEX('Policy Characteristics'!B:B,MATCH(PolicyLevers!$C1047,'Policy Characteristics'!$C:$C,0))</f>
        <v>Capital Cost Reduction</v>
      </c>
      <c r="C1047" s="191" t="str">
        <f t="shared" si="56"/>
        <v>RnD Industry Capital Cost Perc Reduction</v>
      </c>
      <c r="D1047" s="183" t="s">
        <v>2098</v>
      </c>
      <c r="E1047" s="186"/>
      <c r="F1047" s="193" t="s">
        <v>2097</v>
      </c>
      <c r="G1047" s="186"/>
      <c r="H1047" s="43">
        <v>1474</v>
      </c>
      <c r="I1047" s="358" t="s">
        <v>310</v>
      </c>
      <c r="J1047" s="191" t="str">
        <f>INDEX('Policy Characteristics'!D:D,MATCH(PolicyLevers!$C1047,'Policy Characteristics'!$C:$C,0))</f>
        <v>R&amp;D Capital Cost Reductions</v>
      </c>
      <c r="K1047" s="253" t="str">
        <f>INDEX('Policy Characteristics'!E:E,MATCH(PolicyLevers!$C1047,'Policy Characteristics'!$C:$C,0))</f>
        <v>RnD industry capital cost reduction</v>
      </c>
      <c r="L1047" s="192">
        <f>INDEX('Policy Characteristics'!F:F,MATCH(PolicyLevers!$C1047,'Policy Characteristics'!$C:$C,0))</f>
        <v>0</v>
      </c>
      <c r="M1047" s="192">
        <f>INDEX('Policy Characteristics'!G:G,MATCH(PolicyLevers!$C1047,'Policy Characteristics'!$C:$C,0))</f>
        <v>0.4</v>
      </c>
      <c r="N1047" s="253">
        <f>INDEX('Policy Characteristics'!H:H,MATCH(PolicyLevers!$C1047,'Policy Characteristics'!$C:$C,0))</f>
        <v>0.01</v>
      </c>
      <c r="O1047" s="201" t="str">
        <f>INDEX('Policy Characteristics'!I:I,MATCH(PolicyLevers!$C1047,'Policy Characteristics'!$C:$C,0))</f>
        <v>% reduction in cost</v>
      </c>
      <c r="P1047" s="201" t="str">
        <f>INDEX('Policy Characteristics'!J:J,MATCH(PolicyLevers!$C1047,'Policy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7" s="201" t="str">
        <f>INDEX('Policy Characteristics'!K:K,MATCH(PolicyLevers!$C1047,'Policy Characteristics'!$C:$C,0))</f>
        <v>architectural-design.html#rnd</v>
      </c>
      <c r="R1047" s="260" t="str">
        <f>INDEX('Policy Characteristics'!L:L,MATCH(PolicyLevers!$C1047,'Policy Characteristics'!$C:$C,0))</f>
        <v>research-and-development.html</v>
      </c>
      <c r="S1047" s="201" t="str">
        <f>INDEX('Policy Characteristics'!M:M,MATCH(PolicyLevers!$C1047,'Policy Characteristics'!$C:$C,0))</f>
        <v>none</v>
      </c>
      <c r="T1047" s="186">
        <f>INDEX('Policy Characteristics'!N:N,MATCH(PolicyLevers!$C1047,'Policy Characteristics'!$C:$C,0))</f>
        <v>0</v>
      </c>
      <c r="U1047" s="183">
        <f>INDEX('Policy Characteristics'!O:O,MATCH(PolicyLevers!$C1047,'Policy Characteristics'!$C:$C,0))</f>
        <v>0</v>
      </c>
    </row>
    <row r="1048" spans="1:21" x14ac:dyDescent="0.25">
      <c r="A1048" s="352" t="str">
        <f>INDEX('Policy Characteristics'!A:A,MATCH(PolicyLevers!$C1048,'Policy Characteristics'!$C:$C,0))</f>
        <v>Research and Development</v>
      </c>
      <c r="B1048" s="356" t="str">
        <f>INDEX('Policy Characteristics'!B:B,MATCH(PolicyLevers!$C1048,'Policy Characteristics'!$C:$C,0))</f>
        <v>Capital Cost Reduction</v>
      </c>
      <c r="C1048" s="191" t="str">
        <f t="shared" si="56"/>
        <v>RnD Industry Capital Cost Perc Reduction</v>
      </c>
      <c r="D1048" s="183" t="s">
        <v>2096</v>
      </c>
      <c r="E1048" s="186"/>
      <c r="F1048" s="193" t="s">
        <v>1139</v>
      </c>
      <c r="G1048" s="186"/>
      <c r="H1048" s="43">
        <v>1475</v>
      </c>
      <c r="I1048" s="358" t="s">
        <v>310</v>
      </c>
      <c r="J1048" s="191" t="str">
        <f>INDEX('Policy Characteristics'!D:D,MATCH(PolicyLevers!$C1048,'Policy Characteristics'!$C:$C,0))</f>
        <v>R&amp;D Capital Cost Reductions</v>
      </c>
      <c r="K1048" s="253" t="str">
        <f>INDEX('Policy Characteristics'!E:E,MATCH(PolicyLevers!$C1048,'Policy Characteristics'!$C:$C,0))</f>
        <v>RnD industry capital cost reduction</v>
      </c>
      <c r="L1048" s="192">
        <f>INDEX('Policy Characteristics'!F:F,MATCH(PolicyLevers!$C1048,'Policy Characteristics'!$C:$C,0))</f>
        <v>0</v>
      </c>
      <c r="M1048" s="192">
        <f>INDEX('Policy Characteristics'!G:G,MATCH(PolicyLevers!$C1048,'Policy Characteristics'!$C:$C,0))</f>
        <v>0.4</v>
      </c>
      <c r="N1048" s="253">
        <f>INDEX('Policy Characteristics'!H:H,MATCH(PolicyLevers!$C1048,'Policy Characteristics'!$C:$C,0))</f>
        <v>0.01</v>
      </c>
      <c r="O1048" s="201" t="str">
        <f>INDEX('Policy Characteristics'!I:I,MATCH(PolicyLevers!$C1048,'Policy Characteristics'!$C:$C,0))</f>
        <v>% reduction in cost</v>
      </c>
      <c r="P1048" s="201" t="str">
        <f>INDEX('Policy Characteristics'!J:J,MATCH(PolicyLevers!$C1048,'Policy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8" s="201" t="str">
        <f>INDEX('Policy Characteristics'!K:K,MATCH(PolicyLevers!$C1048,'Policy Characteristics'!$C:$C,0))</f>
        <v>architectural-design.html#rnd</v>
      </c>
      <c r="R1048" s="260" t="str">
        <f>INDEX('Policy Characteristics'!L:L,MATCH(PolicyLevers!$C1048,'Policy Characteristics'!$C:$C,0))</f>
        <v>research-and-development.html</v>
      </c>
      <c r="S1048" s="201" t="str">
        <f>INDEX('Policy Characteristics'!M:M,MATCH(PolicyLevers!$C1048,'Policy Characteristics'!$C:$C,0))</f>
        <v>none</v>
      </c>
      <c r="T1048" s="186">
        <f>INDEX('Policy Characteristics'!N:N,MATCH(PolicyLevers!$C1048,'Policy Characteristics'!$C:$C,0))</f>
        <v>0</v>
      </c>
      <c r="U1048" s="183">
        <f>INDEX('Policy Characteristics'!O:O,MATCH(PolicyLevers!$C1048,'Policy Characteristics'!$C:$C,0))</f>
        <v>0</v>
      </c>
    </row>
    <row r="1049" spans="1:21" x14ac:dyDescent="0.25">
      <c r="A1049" s="352" t="str">
        <f>INDEX('Policy Characteristics'!A:A,MATCH(PolicyLevers!$C1049,'Policy Characteristics'!$C:$C,0))</f>
        <v>Research and Development</v>
      </c>
      <c r="B1049" s="356" t="str">
        <f>INDEX('Policy Characteristics'!B:B,MATCH(PolicyLevers!$C1049,'Policy Characteristics'!$C:$C,0))</f>
        <v>Capital Cost Reduction</v>
      </c>
      <c r="C1049" s="191" t="str">
        <f t="shared" si="56"/>
        <v>RnD Industry Capital Cost Perc Reduction</v>
      </c>
      <c r="D1049" s="183" t="s">
        <v>2095</v>
      </c>
      <c r="E1049" s="186"/>
      <c r="F1049" s="193" t="s">
        <v>2094</v>
      </c>
      <c r="G1049" s="186"/>
      <c r="H1049" s="43">
        <v>1476</v>
      </c>
      <c r="I1049" s="358" t="s">
        <v>310</v>
      </c>
      <c r="J1049" s="191" t="str">
        <f>INDEX('Policy Characteristics'!D:D,MATCH(PolicyLevers!$C1049,'Policy Characteristics'!$C:$C,0))</f>
        <v>R&amp;D Capital Cost Reductions</v>
      </c>
      <c r="K1049" s="253" t="str">
        <f>INDEX('Policy Characteristics'!E:E,MATCH(PolicyLevers!$C1049,'Policy Characteristics'!$C:$C,0))</f>
        <v>RnD industry capital cost reduction</v>
      </c>
      <c r="L1049" s="192">
        <f>INDEX('Policy Characteristics'!F:F,MATCH(PolicyLevers!$C1049,'Policy Characteristics'!$C:$C,0))</f>
        <v>0</v>
      </c>
      <c r="M1049" s="192">
        <f>INDEX('Policy Characteristics'!G:G,MATCH(PolicyLevers!$C1049,'Policy Characteristics'!$C:$C,0))</f>
        <v>0.4</v>
      </c>
      <c r="N1049" s="253">
        <f>INDEX('Policy Characteristics'!H:H,MATCH(PolicyLevers!$C1049,'Policy Characteristics'!$C:$C,0))</f>
        <v>0.01</v>
      </c>
      <c r="O1049" s="201" t="str">
        <f>INDEX('Policy Characteristics'!I:I,MATCH(PolicyLevers!$C1049,'Policy Characteristics'!$C:$C,0))</f>
        <v>% reduction in cost</v>
      </c>
      <c r="P1049" s="201" t="str">
        <f>INDEX('Policy Characteristics'!J:J,MATCH(PolicyLevers!$C1049,'Policy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9" s="201" t="str">
        <f>INDEX('Policy Characteristics'!K:K,MATCH(PolicyLevers!$C1049,'Policy Characteristics'!$C:$C,0))</f>
        <v>architectural-design.html#rnd</v>
      </c>
      <c r="R1049" s="260" t="str">
        <f>INDEX('Policy Characteristics'!L:L,MATCH(PolicyLevers!$C1049,'Policy Characteristics'!$C:$C,0))</f>
        <v>research-and-development.html</v>
      </c>
      <c r="S1049" s="201" t="str">
        <f>INDEX('Policy Characteristics'!M:M,MATCH(PolicyLevers!$C1049,'Policy Characteristics'!$C:$C,0))</f>
        <v>none</v>
      </c>
      <c r="T1049" s="186">
        <f>INDEX('Policy Characteristics'!N:N,MATCH(PolicyLevers!$C1049,'Policy Characteristics'!$C:$C,0))</f>
        <v>0</v>
      </c>
      <c r="U1049" s="183">
        <f>INDEX('Policy Characteristics'!O:O,MATCH(PolicyLevers!$C1049,'Policy Characteristics'!$C:$C,0))</f>
        <v>0</v>
      </c>
    </row>
    <row r="1050" spans="1:21" x14ac:dyDescent="0.25">
      <c r="A1050" s="352" t="str">
        <f>INDEX('Policy Characteristics'!A:A,MATCH(PolicyLevers!$C1050,'Policy Characteristics'!$C:$C,0))</f>
        <v>Research and Development</v>
      </c>
      <c r="B1050" s="356" t="str">
        <f>INDEX('Policy Characteristics'!B:B,MATCH(PolicyLevers!$C1050,'Policy Characteristics'!$C:$C,0))</f>
        <v>Capital Cost Reduction</v>
      </c>
      <c r="C1050" s="191" t="str">
        <f t="shared" si="56"/>
        <v>RnD Industry Capital Cost Perc Reduction</v>
      </c>
      <c r="D1050" s="183" t="s">
        <v>2093</v>
      </c>
      <c r="E1050" s="186"/>
      <c r="F1050" s="193" t="s">
        <v>2092</v>
      </c>
      <c r="G1050" s="186"/>
      <c r="H1050" s="43">
        <v>1477</v>
      </c>
      <c r="I1050" s="358" t="s">
        <v>310</v>
      </c>
      <c r="J1050" s="191" t="str">
        <f>INDEX('Policy Characteristics'!D:D,MATCH(PolicyLevers!$C1050,'Policy Characteristics'!$C:$C,0))</f>
        <v>R&amp;D Capital Cost Reductions</v>
      </c>
      <c r="K1050" s="253" t="str">
        <f>INDEX('Policy Characteristics'!E:E,MATCH(PolicyLevers!$C1050,'Policy Characteristics'!$C:$C,0))</f>
        <v>RnD industry capital cost reduction</v>
      </c>
      <c r="L1050" s="192">
        <f>INDEX('Policy Characteristics'!F:F,MATCH(PolicyLevers!$C1050,'Policy Characteristics'!$C:$C,0))</f>
        <v>0</v>
      </c>
      <c r="M1050" s="192">
        <f>INDEX('Policy Characteristics'!G:G,MATCH(PolicyLevers!$C1050,'Policy Characteristics'!$C:$C,0))</f>
        <v>0.4</v>
      </c>
      <c r="N1050" s="253">
        <f>INDEX('Policy Characteristics'!H:H,MATCH(PolicyLevers!$C1050,'Policy Characteristics'!$C:$C,0))</f>
        <v>0.01</v>
      </c>
      <c r="O1050" s="201" t="str">
        <f>INDEX('Policy Characteristics'!I:I,MATCH(PolicyLevers!$C1050,'Policy Characteristics'!$C:$C,0))</f>
        <v>% reduction in cost</v>
      </c>
      <c r="P1050" s="201" t="str">
        <f>INDEX('Policy Characteristics'!J:J,MATCH(PolicyLevers!$C1050,'Policy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0" s="201" t="str">
        <f>INDEX('Policy Characteristics'!K:K,MATCH(PolicyLevers!$C1050,'Policy Characteristics'!$C:$C,0))</f>
        <v>architectural-design.html#rnd</v>
      </c>
      <c r="R1050" s="260" t="str">
        <f>INDEX('Policy Characteristics'!L:L,MATCH(PolicyLevers!$C1050,'Policy Characteristics'!$C:$C,0))</f>
        <v>research-and-development.html</v>
      </c>
      <c r="S1050" s="201" t="str">
        <f>INDEX('Policy Characteristics'!M:M,MATCH(PolicyLevers!$C1050,'Policy Characteristics'!$C:$C,0))</f>
        <v>none</v>
      </c>
      <c r="T1050" s="186">
        <f>INDEX('Policy Characteristics'!N:N,MATCH(PolicyLevers!$C1050,'Policy Characteristics'!$C:$C,0))</f>
        <v>0</v>
      </c>
      <c r="U1050" s="183">
        <f>INDEX('Policy Characteristics'!O:O,MATCH(PolicyLevers!$C1050,'Policy Characteristics'!$C:$C,0))</f>
        <v>0</v>
      </c>
    </row>
    <row r="1051" spans="1:21" x14ac:dyDescent="0.25">
      <c r="A1051" s="352" t="str">
        <f>INDEX('Policy Characteristics'!A:A,MATCH(PolicyLevers!$C1051,'Policy Characteristics'!$C:$C,0))</f>
        <v>Research and Development</v>
      </c>
      <c r="B1051" s="356" t="str">
        <f>INDEX('Policy Characteristics'!B:B,MATCH(PolicyLevers!$C1051,'Policy Characteristics'!$C:$C,0))</f>
        <v>Capital Cost Reduction</v>
      </c>
      <c r="C1051" s="191" t="str">
        <f t="shared" si="56"/>
        <v>RnD Industry Capital Cost Perc Reduction</v>
      </c>
      <c r="D1051" s="183" t="s">
        <v>2091</v>
      </c>
      <c r="E1051" s="186"/>
      <c r="F1051" s="193" t="s">
        <v>2090</v>
      </c>
      <c r="G1051" s="186"/>
      <c r="H1051" s="43">
        <v>1478</v>
      </c>
      <c r="I1051" s="358" t="s">
        <v>310</v>
      </c>
      <c r="J1051" s="191" t="str">
        <f>INDEX('Policy Characteristics'!D:D,MATCH(PolicyLevers!$C1051,'Policy Characteristics'!$C:$C,0))</f>
        <v>R&amp;D Capital Cost Reductions</v>
      </c>
      <c r="K1051" s="253" t="str">
        <f>INDEX('Policy Characteristics'!E:E,MATCH(PolicyLevers!$C1051,'Policy Characteristics'!$C:$C,0))</f>
        <v>RnD industry capital cost reduction</v>
      </c>
      <c r="L1051" s="192">
        <f>INDEX('Policy Characteristics'!F:F,MATCH(PolicyLevers!$C1051,'Policy Characteristics'!$C:$C,0))</f>
        <v>0</v>
      </c>
      <c r="M1051" s="192">
        <f>INDEX('Policy Characteristics'!G:G,MATCH(PolicyLevers!$C1051,'Policy Characteristics'!$C:$C,0))</f>
        <v>0.4</v>
      </c>
      <c r="N1051" s="253">
        <f>INDEX('Policy Characteristics'!H:H,MATCH(PolicyLevers!$C1051,'Policy Characteristics'!$C:$C,0))</f>
        <v>0.01</v>
      </c>
      <c r="O1051" s="201" t="str">
        <f>INDEX('Policy Characteristics'!I:I,MATCH(PolicyLevers!$C1051,'Policy Characteristics'!$C:$C,0))</f>
        <v>% reduction in cost</v>
      </c>
      <c r="P1051" s="201" t="str">
        <f>INDEX('Policy Characteristics'!J:J,MATCH(PolicyLevers!$C1051,'Policy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1" s="201" t="str">
        <f>INDEX('Policy Characteristics'!K:K,MATCH(PolicyLevers!$C1051,'Policy Characteristics'!$C:$C,0))</f>
        <v>architectural-design.html#rnd</v>
      </c>
      <c r="R1051" s="260" t="str">
        <f>INDEX('Policy Characteristics'!L:L,MATCH(PolicyLevers!$C1051,'Policy Characteristics'!$C:$C,0))</f>
        <v>research-and-development.html</v>
      </c>
      <c r="S1051" s="201" t="str">
        <f>INDEX('Policy Characteristics'!M:M,MATCH(PolicyLevers!$C1051,'Policy Characteristics'!$C:$C,0))</f>
        <v>none</v>
      </c>
      <c r="T1051" s="186">
        <f>INDEX('Policy Characteristics'!N:N,MATCH(PolicyLevers!$C1051,'Policy Characteristics'!$C:$C,0))</f>
        <v>0</v>
      </c>
      <c r="U1051" s="183">
        <f>INDEX('Policy Characteristics'!O:O,MATCH(PolicyLevers!$C1051,'Policy Characteristics'!$C:$C,0))</f>
        <v>0</v>
      </c>
    </row>
    <row r="1052" spans="1:21" x14ac:dyDescent="0.25">
      <c r="A1052" s="352" t="str">
        <f>INDEX('Policy Characteristics'!A:A,MATCH(PolicyLevers!$C1052,'Policy Characteristics'!$C:$C,0))</f>
        <v>Research and Development</v>
      </c>
      <c r="B1052" s="356" t="str">
        <f>INDEX('Policy Characteristics'!B:B,MATCH(PolicyLevers!$C1052,'Policy Characteristics'!$C:$C,0))</f>
        <v>Capital Cost Reduction</v>
      </c>
      <c r="C1052" s="191" t="str">
        <f t="shared" si="56"/>
        <v>RnD Industry Capital Cost Perc Reduction</v>
      </c>
      <c r="D1052" s="183" t="s">
        <v>2089</v>
      </c>
      <c r="E1052" s="186"/>
      <c r="F1052" s="193" t="s">
        <v>2088</v>
      </c>
      <c r="G1052" s="186"/>
      <c r="H1052" s="43">
        <v>1479</v>
      </c>
      <c r="I1052" s="358" t="s">
        <v>310</v>
      </c>
      <c r="J1052" s="191" t="str">
        <f>INDEX('Policy Characteristics'!D:D,MATCH(PolicyLevers!$C1052,'Policy Characteristics'!$C:$C,0))</f>
        <v>R&amp;D Capital Cost Reductions</v>
      </c>
      <c r="K1052" s="253" t="str">
        <f>INDEX('Policy Characteristics'!E:E,MATCH(PolicyLevers!$C1052,'Policy Characteristics'!$C:$C,0))</f>
        <v>RnD industry capital cost reduction</v>
      </c>
      <c r="L1052" s="192">
        <f>INDEX('Policy Characteristics'!F:F,MATCH(PolicyLevers!$C1052,'Policy Characteristics'!$C:$C,0))</f>
        <v>0</v>
      </c>
      <c r="M1052" s="192">
        <f>INDEX('Policy Characteristics'!G:G,MATCH(PolicyLevers!$C1052,'Policy Characteristics'!$C:$C,0))</f>
        <v>0.4</v>
      </c>
      <c r="N1052" s="253">
        <f>INDEX('Policy Characteristics'!H:H,MATCH(PolicyLevers!$C1052,'Policy Characteristics'!$C:$C,0))</f>
        <v>0.01</v>
      </c>
      <c r="O1052" s="201" t="str">
        <f>INDEX('Policy Characteristics'!I:I,MATCH(PolicyLevers!$C1052,'Policy Characteristics'!$C:$C,0))</f>
        <v>% reduction in cost</v>
      </c>
      <c r="P1052" s="201" t="str">
        <f>INDEX('Policy Characteristics'!J:J,MATCH(PolicyLevers!$C1052,'Policy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2" s="201" t="str">
        <f>INDEX('Policy Characteristics'!K:K,MATCH(PolicyLevers!$C1052,'Policy Characteristics'!$C:$C,0))</f>
        <v>architectural-design.html#rnd</v>
      </c>
      <c r="R1052" s="260" t="str">
        <f>INDEX('Policy Characteristics'!L:L,MATCH(PolicyLevers!$C1052,'Policy Characteristics'!$C:$C,0))</f>
        <v>research-and-development.html</v>
      </c>
      <c r="S1052" s="201" t="str">
        <f>INDEX('Policy Characteristics'!M:M,MATCH(PolicyLevers!$C1052,'Policy Characteristics'!$C:$C,0))</f>
        <v>none</v>
      </c>
      <c r="T1052" s="186">
        <f>INDEX('Policy Characteristics'!N:N,MATCH(PolicyLevers!$C1052,'Policy Characteristics'!$C:$C,0))</f>
        <v>0</v>
      </c>
      <c r="U1052" s="183">
        <f>INDEX('Policy Characteristics'!O:O,MATCH(PolicyLevers!$C1052,'Policy Characteristics'!$C:$C,0))</f>
        <v>0</v>
      </c>
    </row>
    <row r="1053" spans="1:21" x14ac:dyDescent="0.25">
      <c r="A1053" s="352" t="str">
        <f>INDEX('Policy Characteristics'!A:A,MATCH(PolicyLevers!$C1053,'Policy Characteristics'!$C:$C,0))</f>
        <v>Research and Development</v>
      </c>
      <c r="B1053" s="356" t="str">
        <f>INDEX('Policy Characteristics'!B:B,MATCH(PolicyLevers!$C1053,'Policy Characteristics'!$C:$C,0))</f>
        <v>Capital Cost Reduction</v>
      </c>
      <c r="C1053" s="191" t="str">
        <f t="shared" si="56"/>
        <v>RnD Industry Capital Cost Perc Reduction</v>
      </c>
      <c r="D1053" s="183" t="s">
        <v>2087</v>
      </c>
      <c r="E1053" s="186"/>
      <c r="F1053" s="193" t="s">
        <v>2086</v>
      </c>
      <c r="G1053" s="186"/>
      <c r="H1053" s="43">
        <v>1480</v>
      </c>
      <c r="I1053" s="358" t="s">
        <v>310</v>
      </c>
      <c r="J1053" s="191" t="str">
        <f>INDEX('Policy Characteristics'!D:D,MATCH(PolicyLevers!$C1053,'Policy Characteristics'!$C:$C,0))</f>
        <v>R&amp;D Capital Cost Reductions</v>
      </c>
      <c r="K1053" s="253" t="str">
        <f>INDEX('Policy Characteristics'!E:E,MATCH(PolicyLevers!$C1053,'Policy Characteristics'!$C:$C,0))</f>
        <v>RnD industry capital cost reduction</v>
      </c>
      <c r="L1053" s="192">
        <f>INDEX('Policy Characteristics'!F:F,MATCH(PolicyLevers!$C1053,'Policy Characteristics'!$C:$C,0))</f>
        <v>0</v>
      </c>
      <c r="M1053" s="192">
        <f>INDEX('Policy Characteristics'!G:G,MATCH(PolicyLevers!$C1053,'Policy Characteristics'!$C:$C,0))</f>
        <v>0.4</v>
      </c>
      <c r="N1053" s="253">
        <f>INDEX('Policy Characteristics'!H:H,MATCH(PolicyLevers!$C1053,'Policy Characteristics'!$C:$C,0))</f>
        <v>0.01</v>
      </c>
      <c r="O1053" s="201" t="str">
        <f>INDEX('Policy Characteristics'!I:I,MATCH(PolicyLevers!$C1053,'Policy Characteristics'!$C:$C,0))</f>
        <v>% reduction in cost</v>
      </c>
      <c r="P1053" s="201" t="str">
        <f>INDEX('Policy Characteristics'!J:J,MATCH(PolicyLevers!$C1053,'Policy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3" s="201" t="str">
        <f>INDEX('Policy Characteristics'!K:K,MATCH(PolicyLevers!$C1053,'Policy Characteristics'!$C:$C,0))</f>
        <v>architectural-design.html#rnd</v>
      </c>
      <c r="R1053" s="260" t="str">
        <f>INDEX('Policy Characteristics'!L:L,MATCH(PolicyLevers!$C1053,'Policy Characteristics'!$C:$C,0))</f>
        <v>research-and-development.html</v>
      </c>
      <c r="S1053" s="201" t="str">
        <f>INDEX('Policy Characteristics'!M:M,MATCH(PolicyLevers!$C1053,'Policy Characteristics'!$C:$C,0))</f>
        <v>none</v>
      </c>
      <c r="T1053" s="186">
        <f>INDEX('Policy Characteristics'!N:N,MATCH(PolicyLevers!$C1053,'Policy Characteristics'!$C:$C,0))</f>
        <v>0</v>
      </c>
      <c r="U1053" s="183">
        <f>INDEX('Policy Characteristics'!O:O,MATCH(PolicyLevers!$C1053,'Policy Characteristics'!$C:$C,0))</f>
        <v>0</v>
      </c>
    </row>
    <row r="1054" spans="1:21" x14ac:dyDescent="0.25">
      <c r="A1054" s="352" t="str">
        <f>INDEX('Policy Characteristics'!A:A,MATCH(PolicyLevers!$C1054,'Policy Characteristics'!$C:$C,0))</f>
        <v>Research and Development</v>
      </c>
      <c r="B1054" s="356" t="str">
        <f>INDEX('Policy Characteristics'!B:B,MATCH(PolicyLevers!$C1054,'Policy Characteristics'!$C:$C,0))</f>
        <v>Capital Cost Reduction</v>
      </c>
      <c r="C1054" s="191" t="str">
        <f t="shared" si="56"/>
        <v>RnD Industry Capital Cost Perc Reduction</v>
      </c>
      <c r="D1054" s="183" t="s">
        <v>2085</v>
      </c>
      <c r="E1054" s="186"/>
      <c r="F1054" s="193" t="s">
        <v>2084</v>
      </c>
      <c r="G1054" s="186"/>
      <c r="H1054" s="43">
        <v>1481</v>
      </c>
      <c r="I1054" s="358" t="s">
        <v>310</v>
      </c>
      <c r="J1054" s="191" t="str">
        <f>INDEX('Policy Characteristics'!D:D,MATCH(PolicyLevers!$C1054,'Policy Characteristics'!$C:$C,0))</f>
        <v>R&amp;D Capital Cost Reductions</v>
      </c>
      <c r="K1054" s="253" t="str">
        <f>INDEX('Policy Characteristics'!E:E,MATCH(PolicyLevers!$C1054,'Policy Characteristics'!$C:$C,0))</f>
        <v>RnD industry capital cost reduction</v>
      </c>
      <c r="L1054" s="192">
        <f>INDEX('Policy Characteristics'!F:F,MATCH(PolicyLevers!$C1054,'Policy Characteristics'!$C:$C,0))</f>
        <v>0</v>
      </c>
      <c r="M1054" s="192">
        <f>INDEX('Policy Characteristics'!G:G,MATCH(PolicyLevers!$C1054,'Policy Characteristics'!$C:$C,0))</f>
        <v>0.4</v>
      </c>
      <c r="N1054" s="253">
        <f>INDEX('Policy Characteristics'!H:H,MATCH(PolicyLevers!$C1054,'Policy Characteristics'!$C:$C,0))</f>
        <v>0.01</v>
      </c>
      <c r="O1054" s="201" t="str">
        <f>INDEX('Policy Characteristics'!I:I,MATCH(PolicyLevers!$C1054,'Policy Characteristics'!$C:$C,0))</f>
        <v>% reduction in cost</v>
      </c>
      <c r="P1054" s="201" t="str">
        <f>INDEX('Policy Characteristics'!J:J,MATCH(PolicyLevers!$C1054,'Policy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4" s="201" t="str">
        <f>INDEX('Policy Characteristics'!K:K,MATCH(PolicyLevers!$C1054,'Policy Characteristics'!$C:$C,0))</f>
        <v>architectural-design.html#rnd</v>
      </c>
      <c r="R1054" s="260" t="str">
        <f>INDEX('Policy Characteristics'!L:L,MATCH(PolicyLevers!$C1054,'Policy Characteristics'!$C:$C,0))</f>
        <v>research-and-development.html</v>
      </c>
      <c r="S1054" s="201" t="str">
        <f>INDEX('Policy Characteristics'!M:M,MATCH(PolicyLevers!$C1054,'Policy Characteristics'!$C:$C,0))</f>
        <v>none</v>
      </c>
      <c r="T1054" s="186">
        <f>INDEX('Policy Characteristics'!N:N,MATCH(PolicyLevers!$C1054,'Policy Characteristics'!$C:$C,0))</f>
        <v>0</v>
      </c>
      <c r="U1054" s="183">
        <f>INDEX('Policy Characteristics'!O:O,MATCH(PolicyLevers!$C1054,'Policy Characteristics'!$C:$C,0))</f>
        <v>0</v>
      </c>
    </row>
    <row r="1055" spans="1:21" x14ac:dyDescent="0.25">
      <c r="A1055" s="352" t="str">
        <f>INDEX('Policy Characteristics'!A:A,MATCH(PolicyLevers!$C1055,'Policy Characteristics'!$C:$C,0))</f>
        <v>Research and Development</v>
      </c>
      <c r="B1055" s="356" t="str">
        <f>INDEX('Policy Characteristics'!B:B,MATCH(PolicyLevers!$C1055,'Policy Characteristics'!$C:$C,0))</f>
        <v>Capital Cost Reduction</v>
      </c>
      <c r="C1055" s="191" t="str">
        <f t="shared" si="56"/>
        <v>RnD Industry Capital Cost Perc Reduction</v>
      </c>
      <c r="D1055" s="183" t="s">
        <v>2083</v>
      </c>
      <c r="E1055" s="186"/>
      <c r="F1055" s="193" t="s">
        <v>2082</v>
      </c>
      <c r="G1055" s="186"/>
      <c r="H1055" s="43">
        <v>1482</v>
      </c>
      <c r="I1055" s="358" t="s">
        <v>310</v>
      </c>
      <c r="J1055" s="191" t="str">
        <f>INDEX('Policy Characteristics'!D:D,MATCH(PolicyLevers!$C1055,'Policy Characteristics'!$C:$C,0))</f>
        <v>R&amp;D Capital Cost Reductions</v>
      </c>
      <c r="K1055" s="253" t="str">
        <f>INDEX('Policy Characteristics'!E:E,MATCH(PolicyLevers!$C1055,'Policy Characteristics'!$C:$C,0))</f>
        <v>RnD industry capital cost reduction</v>
      </c>
      <c r="L1055" s="192">
        <f>INDEX('Policy Characteristics'!F:F,MATCH(PolicyLevers!$C1055,'Policy Characteristics'!$C:$C,0))</f>
        <v>0</v>
      </c>
      <c r="M1055" s="192">
        <f>INDEX('Policy Characteristics'!G:G,MATCH(PolicyLevers!$C1055,'Policy Characteristics'!$C:$C,0))</f>
        <v>0.4</v>
      </c>
      <c r="N1055" s="253">
        <f>INDEX('Policy Characteristics'!H:H,MATCH(PolicyLevers!$C1055,'Policy Characteristics'!$C:$C,0))</f>
        <v>0.01</v>
      </c>
      <c r="O1055" s="201" t="str">
        <f>INDEX('Policy Characteristics'!I:I,MATCH(PolicyLevers!$C1055,'Policy Characteristics'!$C:$C,0))</f>
        <v>% reduction in cost</v>
      </c>
      <c r="P1055" s="201" t="str">
        <f>INDEX('Policy Characteristics'!J:J,MATCH(PolicyLevers!$C1055,'Policy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5" s="201" t="str">
        <f>INDEX('Policy Characteristics'!K:K,MATCH(PolicyLevers!$C1055,'Policy Characteristics'!$C:$C,0))</f>
        <v>architectural-design.html#rnd</v>
      </c>
      <c r="R1055" s="260" t="str">
        <f>INDEX('Policy Characteristics'!L:L,MATCH(PolicyLevers!$C1055,'Policy Characteristics'!$C:$C,0))</f>
        <v>research-and-development.html</v>
      </c>
      <c r="S1055" s="201" t="str">
        <f>INDEX('Policy Characteristics'!M:M,MATCH(PolicyLevers!$C1055,'Policy Characteristics'!$C:$C,0))</f>
        <v>none</v>
      </c>
      <c r="T1055" s="186">
        <f>INDEX('Policy Characteristics'!N:N,MATCH(PolicyLevers!$C1055,'Policy Characteristics'!$C:$C,0))</f>
        <v>0</v>
      </c>
      <c r="U1055" s="183">
        <f>INDEX('Policy Characteristics'!O:O,MATCH(PolicyLevers!$C1055,'Policy Characteristics'!$C:$C,0))</f>
        <v>0</v>
      </c>
    </row>
    <row r="1056" spans="1:21" x14ac:dyDescent="0.25">
      <c r="A1056" s="352" t="str">
        <f>INDEX('Policy Characteristics'!A:A,MATCH(PolicyLevers!$C1056,'Policy Characteristics'!$C:$C,0))</f>
        <v>Research and Development</v>
      </c>
      <c r="B1056" s="356" t="str">
        <f>INDEX('Policy Characteristics'!B:B,MATCH(PolicyLevers!$C1056,'Policy Characteristics'!$C:$C,0))</f>
        <v>Capital Cost Reduction</v>
      </c>
      <c r="C1056" s="191" t="str">
        <f t="shared" si="56"/>
        <v>RnD Industry Capital Cost Perc Reduction</v>
      </c>
      <c r="D1056" s="183" t="s">
        <v>2081</v>
      </c>
      <c r="E1056" s="186"/>
      <c r="F1056" s="193" t="s">
        <v>2080</v>
      </c>
      <c r="G1056" s="186"/>
      <c r="H1056" s="43">
        <v>1483</v>
      </c>
      <c r="I1056" s="358" t="s">
        <v>310</v>
      </c>
      <c r="J1056" s="191" t="str">
        <f>INDEX('Policy Characteristics'!D:D,MATCH(PolicyLevers!$C1056,'Policy Characteristics'!$C:$C,0))</f>
        <v>R&amp;D Capital Cost Reductions</v>
      </c>
      <c r="K1056" s="253" t="str">
        <f>INDEX('Policy Characteristics'!E:E,MATCH(PolicyLevers!$C1056,'Policy Characteristics'!$C:$C,0))</f>
        <v>RnD industry capital cost reduction</v>
      </c>
      <c r="L1056" s="192">
        <f>INDEX('Policy Characteristics'!F:F,MATCH(PolicyLevers!$C1056,'Policy Characteristics'!$C:$C,0))</f>
        <v>0</v>
      </c>
      <c r="M1056" s="192">
        <f>INDEX('Policy Characteristics'!G:G,MATCH(PolicyLevers!$C1056,'Policy Characteristics'!$C:$C,0))</f>
        <v>0.4</v>
      </c>
      <c r="N1056" s="253">
        <f>INDEX('Policy Characteristics'!H:H,MATCH(PolicyLevers!$C1056,'Policy Characteristics'!$C:$C,0))</f>
        <v>0.01</v>
      </c>
      <c r="O1056" s="201" t="str">
        <f>INDEX('Policy Characteristics'!I:I,MATCH(PolicyLevers!$C1056,'Policy Characteristics'!$C:$C,0))</f>
        <v>% reduction in cost</v>
      </c>
      <c r="P1056" s="201" t="str">
        <f>INDEX('Policy Characteristics'!J:J,MATCH(PolicyLevers!$C1056,'Policy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6" s="201" t="str">
        <f>INDEX('Policy Characteristics'!K:K,MATCH(PolicyLevers!$C1056,'Policy Characteristics'!$C:$C,0))</f>
        <v>architectural-design.html#rnd</v>
      </c>
      <c r="R1056" s="260" t="str">
        <f>INDEX('Policy Characteristics'!L:L,MATCH(PolicyLevers!$C1056,'Policy Characteristics'!$C:$C,0))</f>
        <v>research-and-development.html</v>
      </c>
      <c r="S1056" s="201" t="str">
        <f>INDEX('Policy Characteristics'!M:M,MATCH(PolicyLevers!$C1056,'Policy Characteristics'!$C:$C,0))</f>
        <v>none</v>
      </c>
      <c r="T1056" s="186">
        <f>INDEX('Policy Characteristics'!N:N,MATCH(PolicyLevers!$C1056,'Policy Characteristics'!$C:$C,0))</f>
        <v>0</v>
      </c>
      <c r="U1056" s="183">
        <f>INDEX('Policy Characteristics'!O:O,MATCH(PolicyLevers!$C1056,'Policy Characteristics'!$C:$C,0))</f>
        <v>0</v>
      </c>
    </row>
    <row r="1057" spans="1:21" x14ac:dyDescent="0.25">
      <c r="A1057" s="352" t="str">
        <f>INDEX('Policy Characteristics'!A:A,MATCH(PolicyLevers!$C1057,'Policy Characteristics'!$C:$C,0))</f>
        <v>Research and Development</v>
      </c>
      <c r="B1057" s="356" t="str">
        <f>INDEX('Policy Characteristics'!B:B,MATCH(PolicyLevers!$C1057,'Policy Characteristics'!$C:$C,0))</f>
        <v>Capital Cost Reduction</v>
      </c>
      <c r="C1057" s="191" t="str">
        <f t="shared" si="56"/>
        <v>RnD Industry Capital Cost Perc Reduction</v>
      </c>
      <c r="D1057" s="183" t="s">
        <v>2079</v>
      </c>
      <c r="E1057" s="186"/>
      <c r="F1057" s="193" t="s">
        <v>2078</v>
      </c>
      <c r="G1057" s="186"/>
      <c r="H1057" s="43">
        <v>1484</v>
      </c>
      <c r="I1057" s="358" t="s">
        <v>310</v>
      </c>
      <c r="J1057" s="191" t="str">
        <f>INDEX('Policy Characteristics'!D:D,MATCH(PolicyLevers!$C1057,'Policy Characteristics'!$C:$C,0))</f>
        <v>R&amp;D Capital Cost Reductions</v>
      </c>
      <c r="K1057" s="253" t="str">
        <f>INDEX('Policy Characteristics'!E:E,MATCH(PolicyLevers!$C1057,'Policy Characteristics'!$C:$C,0))</f>
        <v>RnD industry capital cost reduction</v>
      </c>
      <c r="L1057" s="192">
        <f>INDEX('Policy Characteristics'!F:F,MATCH(PolicyLevers!$C1057,'Policy Characteristics'!$C:$C,0))</f>
        <v>0</v>
      </c>
      <c r="M1057" s="192">
        <f>INDEX('Policy Characteristics'!G:G,MATCH(PolicyLevers!$C1057,'Policy Characteristics'!$C:$C,0))</f>
        <v>0.4</v>
      </c>
      <c r="N1057" s="253">
        <f>INDEX('Policy Characteristics'!H:H,MATCH(PolicyLevers!$C1057,'Policy Characteristics'!$C:$C,0))</f>
        <v>0.01</v>
      </c>
      <c r="O1057" s="201" t="str">
        <f>INDEX('Policy Characteristics'!I:I,MATCH(PolicyLevers!$C1057,'Policy Characteristics'!$C:$C,0))</f>
        <v>% reduction in cost</v>
      </c>
      <c r="P1057" s="201" t="str">
        <f>INDEX('Policy Characteristics'!J:J,MATCH(PolicyLevers!$C1057,'Policy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7" s="201" t="str">
        <f>INDEX('Policy Characteristics'!K:K,MATCH(PolicyLevers!$C1057,'Policy Characteristics'!$C:$C,0))</f>
        <v>architectural-design.html#rnd</v>
      </c>
      <c r="R1057" s="260" t="str">
        <f>INDEX('Policy Characteristics'!L:L,MATCH(PolicyLevers!$C1057,'Policy Characteristics'!$C:$C,0))</f>
        <v>research-and-development.html</v>
      </c>
      <c r="S1057" s="201" t="str">
        <f>INDEX('Policy Characteristics'!M:M,MATCH(PolicyLevers!$C1057,'Policy Characteristics'!$C:$C,0))</f>
        <v>none</v>
      </c>
      <c r="T1057" s="186">
        <f>INDEX('Policy Characteristics'!N:N,MATCH(PolicyLevers!$C1057,'Policy Characteristics'!$C:$C,0))</f>
        <v>0</v>
      </c>
      <c r="U1057" s="183">
        <f>INDEX('Policy Characteristics'!O:O,MATCH(PolicyLevers!$C1057,'Policy Characteristics'!$C:$C,0))</f>
        <v>0</v>
      </c>
    </row>
    <row r="1058" spans="1:21" x14ac:dyDescent="0.25">
      <c r="A1058" s="352" t="str">
        <f>INDEX('Policy Characteristics'!A:A,MATCH(PolicyLevers!$C1058,'Policy Characteristics'!$C:$C,0))</f>
        <v>Research and Development</v>
      </c>
      <c r="B1058" s="356" t="str">
        <f>INDEX('Policy Characteristics'!B:B,MATCH(PolicyLevers!$C1058,'Policy Characteristics'!$C:$C,0))</f>
        <v>Capital Cost Reduction</v>
      </c>
      <c r="C1058" s="191" t="str">
        <f t="shared" si="56"/>
        <v>RnD Industry Capital Cost Perc Reduction</v>
      </c>
      <c r="D1058" s="183" t="s">
        <v>2077</v>
      </c>
      <c r="E1058" s="186"/>
      <c r="F1058" s="193" t="s">
        <v>2076</v>
      </c>
      <c r="G1058" s="186"/>
      <c r="H1058" s="43">
        <v>1485</v>
      </c>
      <c r="I1058" s="358" t="s">
        <v>310</v>
      </c>
      <c r="J1058" s="191" t="str">
        <f>INDEX('Policy Characteristics'!D:D,MATCH(PolicyLevers!$C1058,'Policy Characteristics'!$C:$C,0))</f>
        <v>R&amp;D Capital Cost Reductions</v>
      </c>
      <c r="K1058" s="253" t="str">
        <f>INDEX('Policy Characteristics'!E:E,MATCH(PolicyLevers!$C1058,'Policy Characteristics'!$C:$C,0))</f>
        <v>RnD industry capital cost reduction</v>
      </c>
      <c r="L1058" s="192">
        <f>INDEX('Policy Characteristics'!F:F,MATCH(PolicyLevers!$C1058,'Policy Characteristics'!$C:$C,0))</f>
        <v>0</v>
      </c>
      <c r="M1058" s="192">
        <f>INDEX('Policy Characteristics'!G:G,MATCH(PolicyLevers!$C1058,'Policy Characteristics'!$C:$C,0))</f>
        <v>0.4</v>
      </c>
      <c r="N1058" s="253">
        <f>INDEX('Policy Characteristics'!H:H,MATCH(PolicyLevers!$C1058,'Policy Characteristics'!$C:$C,0))</f>
        <v>0.01</v>
      </c>
      <c r="O1058" s="201" t="str">
        <f>INDEX('Policy Characteristics'!I:I,MATCH(PolicyLevers!$C1058,'Policy Characteristics'!$C:$C,0))</f>
        <v>% reduction in cost</v>
      </c>
      <c r="P1058" s="201" t="str">
        <f>INDEX('Policy Characteristics'!J:J,MATCH(PolicyLevers!$C1058,'Policy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8" s="201" t="str">
        <f>INDEX('Policy Characteristics'!K:K,MATCH(PolicyLevers!$C1058,'Policy Characteristics'!$C:$C,0))</f>
        <v>architectural-design.html#rnd</v>
      </c>
      <c r="R1058" s="260" t="str">
        <f>INDEX('Policy Characteristics'!L:L,MATCH(PolicyLevers!$C1058,'Policy Characteristics'!$C:$C,0))</f>
        <v>research-and-development.html</v>
      </c>
      <c r="S1058" s="201" t="str">
        <f>INDEX('Policy Characteristics'!M:M,MATCH(PolicyLevers!$C1058,'Policy Characteristics'!$C:$C,0))</f>
        <v>none</v>
      </c>
      <c r="T1058" s="186">
        <f>INDEX('Policy Characteristics'!N:N,MATCH(PolicyLevers!$C1058,'Policy Characteristics'!$C:$C,0))</f>
        <v>0</v>
      </c>
      <c r="U1058" s="183">
        <f>INDEX('Policy Characteristics'!O:O,MATCH(PolicyLevers!$C1058,'Policy Characteristics'!$C:$C,0))</f>
        <v>0</v>
      </c>
    </row>
    <row r="1059" spans="1:21" x14ac:dyDescent="0.25">
      <c r="A1059" s="352" t="str">
        <f>INDEX('Policy Characteristics'!A:A,MATCH(PolicyLevers!$C1059,'Policy Characteristics'!$C:$C,0))</f>
        <v>Research and Development</v>
      </c>
      <c r="B1059" s="356" t="str">
        <f>INDEX('Policy Characteristics'!B:B,MATCH(PolicyLevers!$C1059,'Policy Characteristics'!$C:$C,0))</f>
        <v>Capital Cost Reduction</v>
      </c>
      <c r="C1059" s="191" t="str">
        <f t="shared" si="56"/>
        <v>RnD Industry Capital Cost Perc Reduction</v>
      </c>
      <c r="D1059" s="183" t="s">
        <v>2075</v>
      </c>
      <c r="E1059" s="186"/>
      <c r="F1059" s="193" t="s">
        <v>2074</v>
      </c>
      <c r="G1059" s="186"/>
      <c r="H1059" s="43">
        <v>1486</v>
      </c>
      <c r="I1059" s="358" t="s">
        <v>310</v>
      </c>
      <c r="J1059" s="191" t="str">
        <f>INDEX('Policy Characteristics'!D:D,MATCH(PolicyLevers!$C1059,'Policy Characteristics'!$C:$C,0))</f>
        <v>R&amp;D Capital Cost Reductions</v>
      </c>
      <c r="K1059" s="253" t="str">
        <f>INDEX('Policy Characteristics'!E:E,MATCH(PolicyLevers!$C1059,'Policy Characteristics'!$C:$C,0))</f>
        <v>RnD industry capital cost reduction</v>
      </c>
      <c r="L1059" s="192">
        <f>INDEX('Policy Characteristics'!F:F,MATCH(PolicyLevers!$C1059,'Policy Characteristics'!$C:$C,0))</f>
        <v>0</v>
      </c>
      <c r="M1059" s="192">
        <f>INDEX('Policy Characteristics'!G:G,MATCH(PolicyLevers!$C1059,'Policy Characteristics'!$C:$C,0))</f>
        <v>0.4</v>
      </c>
      <c r="N1059" s="253">
        <f>INDEX('Policy Characteristics'!H:H,MATCH(PolicyLevers!$C1059,'Policy Characteristics'!$C:$C,0))</f>
        <v>0.01</v>
      </c>
      <c r="O1059" s="201" t="str">
        <f>INDEX('Policy Characteristics'!I:I,MATCH(PolicyLevers!$C1059,'Policy Characteristics'!$C:$C,0))</f>
        <v>% reduction in cost</v>
      </c>
      <c r="P1059" s="201" t="str">
        <f>INDEX('Policy Characteristics'!J:J,MATCH(PolicyLevers!$C1059,'Policy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9" s="201" t="str">
        <f>INDEX('Policy Characteristics'!K:K,MATCH(PolicyLevers!$C1059,'Policy Characteristics'!$C:$C,0))</f>
        <v>architectural-design.html#rnd</v>
      </c>
      <c r="R1059" s="260" t="str">
        <f>INDEX('Policy Characteristics'!L:L,MATCH(PolicyLevers!$C1059,'Policy Characteristics'!$C:$C,0))</f>
        <v>research-and-development.html</v>
      </c>
      <c r="S1059" s="201" t="str">
        <f>INDEX('Policy Characteristics'!M:M,MATCH(PolicyLevers!$C1059,'Policy Characteristics'!$C:$C,0))</f>
        <v>none</v>
      </c>
      <c r="T1059" s="186">
        <f>INDEX('Policy Characteristics'!N:N,MATCH(PolicyLevers!$C1059,'Policy Characteristics'!$C:$C,0))</f>
        <v>0</v>
      </c>
      <c r="U1059" s="183">
        <f>INDEX('Policy Characteristics'!O:O,MATCH(PolicyLevers!$C1059,'Policy Characteristics'!$C:$C,0))</f>
        <v>0</v>
      </c>
    </row>
    <row r="1060" spans="1:21" x14ac:dyDescent="0.25">
      <c r="A1060" s="352" t="str">
        <f>INDEX('Policy Characteristics'!A:A,MATCH(PolicyLevers!$C1060,'Policy Characteristics'!$C:$C,0))</f>
        <v>Research and Development</v>
      </c>
      <c r="B1060" s="356" t="str">
        <f>INDEX('Policy Characteristics'!B:B,MATCH(PolicyLevers!$C1060,'Policy Characteristics'!$C:$C,0))</f>
        <v>Capital Cost Reduction</v>
      </c>
      <c r="C1060" s="184" t="s">
        <v>1151</v>
      </c>
      <c r="D1060" s="186" t="s">
        <v>1152</v>
      </c>
      <c r="E1060" s="186"/>
      <c r="F1060" s="186" t="s">
        <v>1153</v>
      </c>
      <c r="G1060" s="186"/>
      <c r="H1060" s="43">
        <v>108</v>
      </c>
      <c r="I1060" s="358" t="s">
        <v>310</v>
      </c>
      <c r="J1060" s="191" t="str">
        <f>INDEX('Policy Characteristics'!D:D,MATCH(PolicyLevers!$C1060,'Policy Characteristics'!$C:$C,0))</f>
        <v>R&amp;D Capital Cost Reductions</v>
      </c>
      <c r="K1060" s="183" t="str">
        <f>INDEX('Policy Characteristics'!E:E,MATCH(PolicyLevers!$C1060,'Policy Characteristics'!$C:$C,0))</f>
        <v>RnD transportation capital cost reduction</v>
      </c>
      <c r="L1060" s="206">
        <f>INDEX('Policy Characteristics'!F:F,MATCH(PolicyLevers!$C1060,'Policy Characteristics'!$C:$C,0))</f>
        <v>0</v>
      </c>
      <c r="M1060" s="206">
        <f>INDEX('Policy Characteristics'!G:G,MATCH(PolicyLevers!$C1060,'Policy Characteristics'!$C:$C,0))</f>
        <v>0.4</v>
      </c>
      <c r="N1060" s="252">
        <f>INDEX('Policy Characteristics'!H:H,MATCH(PolicyLevers!$C1060,'Policy Characteristics'!$C:$C,0))</f>
        <v>0.01</v>
      </c>
      <c r="O1060" s="186" t="str">
        <f>INDEX('Policy Characteristics'!I:I,MATCH(PolicyLevers!$C1060,'Policy Characteristics'!$C:$C,0))</f>
        <v>% reduction in cost</v>
      </c>
      <c r="P1060" s="193" t="str">
        <f>INDEX('Policy Characteristics'!J:J,MATCH(PolicyLevers!$C1060,'Policy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0" s="186" t="str">
        <f>INDEX('Policy Characteristics'!K:K,MATCH(PolicyLevers!$C1060,'Policy Characteristics'!$C:$C,0))</f>
        <v>architectural-design.html#rnd</v>
      </c>
      <c r="R1060" s="193" t="str">
        <f>INDEX('Policy Characteristics'!L:L,MATCH(PolicyLevers!$C1060,'Policy Characteristics'!$C:$C,0))</f>
        <v>research-and-development.html</v>
      </c>
      <c r="S1060" s="207" t="str">
        <f>INDEX('Policy Characteristics'!M:M,MATCH(PolicyLevers!$C1060,'Policy Characteristics'!$C:$C,0))</f>
        <v>none</v>
      </c>
      <c r="T1060" s="186">
        <f>INDEX('Policy Characteristics'!N:N,MATCH(PolicyLevers!$C1060,'Policy Characteristics'!$C:$C,0))</f>
        <v>0</v>
      </c>
      <c r="U1060" s="183">
        <f>INDEX('Policy Characteristics'!O:O,MATCH(PolicyLevers!$C1060,'Policy Characteristics'!$C:$C,0))</f>
        <v>0</v>
      </c>
    </row>
    <row r="1061" spans="1:21" x14ac:dyDescent="0.25">
      <c r="A1061" s="352" t="str">
        <f>INDEX('Policy Characteristics'!A:A,MATCH(PolicyLevers!$C1061,'Policy Characteristics'!$C:$C,0))</f>
        <v>Research and Development</v>
      </c>
      <c r="B1061" s="356" t="str">
        <f>INDEX('Policy Characteristics'!B:B,MATCH(PolicyLevers!$C1061,'Policy Characteristics'!$C:$C,0))</f>
        <v>Capital Cost Reduction</v>
      </c>
      <c r="C1061" s="191" t="str">
        <f t="shared" ref="C1061:C1066" si="57">C$1060</f>
        <v>RnD Transportation Capital Cost Perc Reduction</v>
      </c>
      <c r="D1061" s="186" t="s">
        <v>1156</v>
      </c>
      <c r="E1061" s="186"/>
      <c r="F1061" s="186" t="s">
        <v>1157</v>
      </c>
      <c r="G1061" s="186"/>
      <c r="H1061" s="43">
        <v>109</v>
      </c>
      <c r="I1061" s="358" t="s">
        <v>310</v>
      </c>
      <c r="J1061" s="191" t="str">
        <f>INDEX('Policy Characteristics'!D:D,MATCH(PolicyLevers!$C1061,'Policy Characteristics'!$C:$C,0))</f>
        <v>R&amp;D Capital Cost Reductions</v>
      </c>
      <c r="K1061" s="253" t="str">
        <f>INDEX('Policy Characteristics'!E:E,MATCH(PolicyLevers!$C1061,'Policy Characteristics'!$C:$C,0))</f>
        <v>RnD transportation capital cost reduction</v>
      </c>
      <c r="L1061" s="192">
        <f>INDEX('Policy Characteristics'!F:F,MATCH(PolicyLevers!$C1061,'Policy Characteristics'!$C:$C,0))</f>
        <v>0</v>
      </c>
      <c r="M1061" s="192">
        <f>INDEX('Policy Characteristics'!G:G,MATCH(PolicyLevers!$C1061,'Policy Characteristics'!$C:$C,0))</f>
        <v>0.4</v>
      </c>
      <c r="N1061" s="253">
        <f>INDEX('Policy Characteristics'!H:H,MATCH(PolicyLevers!$C1061,'Policy Characteristics'!$C:$C,0))</f>
        <v>0.01</v>
      </c>
      <c r="O1061" s="201" t="str">
        <f>INDEX('Policy Characteristics'!I:I,MATCH(PolicyLevers!$C1061,'Policy Characteristics'!$C:$C,0))</f>
        <v>% reduction in cost</v>
      </c>
      <c r="P1061" s="188" t="str">
        <f>INDEX('Policy Characteristics'!J:J,MATCH(PolicyLevers!$C1061,'Policy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1" s="186" t="str">
        <f>INDEX('Policy Characteristics'!K:K,MATCH(PolicyLevers!$C1061,'Policy Characteristics'!$C:$C,0))</f>
        <v>architectural-design.html#rnd</v>
      </c>
      <c r="R1061" s="193" t="str">
        <f>INDEX('Policy Characteristics'!L:L,MATCH(PolicyLevers!$C1061,'Policy Characteristics'!$C:$C,0))</f>
        <v>research-and-development.html</v>
      </c>
      <c r="S1061" s="207" t="str">
        <f>INDEX('Policy Characteristics'!M:M,MATCH(PolicyLevers!$C1061,'Policy Characteristics'!$C:$C,0))</f>
        <v>none</v>
      </c>
      <c r="T1061" s="186">
        <f>INDEX('Policy Characteristics'!N:N,MATCH(PolicyLevers!$C1061,'Policy Characteristics'!$C:$C,0))</f>
        <v>0</v>
      </c>
      <c r="U1061" s="183">
        <f>INDEX('Policy Characteristics'!O:O,MATCH(PolicyLevers!$C1061,'Policy Characteristics'!$C:$C,0))</f>
        <v>0</v>
      </c>
    </row>
    <row r="1062" spans="1:21" x14ac:dyDescent="0.25">
      <c r="A1062" s="352" t="str">
        <f>INDEX('Policy Characteristics'!A:A,MATCH(PolicyLevers!$C1062,'Policy Characteristics'!$C:$C,0))</f>
        <v>Research and Development</v>
      </c>
      <c r="B1062" s="356" t="str">
        <f>INDEX('Policy Characteristics'!B:B,MATCH(PolicyLevers!$C1062,'Policy Characteristics'!$C:$C,0))</f>
        <v>Capital Cost Reduction</v>
      </c>
      <c r="C1062" s="191" t="str">
        <f t="shared" si="57"/>
        <v>RnD Transportation Capital Cost Perc Reduction</v>
      </c>
      <c r="D1062" s="186" t="s">
        <v>1159</v>
      </c>
      <c r="E1062" s="186"/>
      <c r="F1062" s="186" t="s">
        <v>1160</v>
      </c>
      <c r="G1062" s="186"/>
      <c r="H1062" s="43">
        <v>110</v>
      </c>
      <c r="I1062" s="358" t="s">
        <v>310</v>
      </c>
      <c r="J1062" s="191" t="str">
        <f>INDEX('Policy Characteristics'!D:D,MATCH(PolicyLevers!$C1062,'Policy Characteristics'!$C:$C,0))</f>
        <v>R&amp;D Capital Cost Reductions</v>
      </c>
      <c r="K1062" s="253" t="str">
        <f>INDEX('Policy Characteristics'!E:E,MATCH(PolicyLevers!$C1062,'Policy Characteristics'!$C:$C,0))</f>
        <v>RnD transportation capital cost reduction</v>
      </c>
      <c r="L1062" s="192">
        <f>INDEX('Policy Characteristics'!F:F,MATCH(PolicyLevers!$C1062,'Policy Characteristics'!$C:$C,0))</f>
        <v>0</v>
      </c>
      <c r="M1062" s="192">
        <f>INDEX('Policy Characteristics'!G:G,MATCH(PolicyLevers!$C1062,'Policy Characteristics'!$C:$C,0))</f>
        <v>0.4</v>
      </c>
      <c r="N1062" s="253">
        <f>INDEX('Policy Characteristics'!H:H,MATCH(PolicyLevers!$C1062,'Policy Characteristics'!$C:$C,0))</f>
        <v>0.01</v>
      </c>
      <c r="O1062" s="201" t="str">
        <f>INDEX('Policy Characteristics'!I:I,MATCH(PolicyLevers!$C1062,'Policy Characteristics'!$C:$C,0))</f>
        <v>% reduction in cost</v>
      </c>
      <c r="P1062" s="188" t="str">
        <f>INDEX('Policy Characteristics'!J:J,MATCH(PolicyLevers!$C1062,'Policy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2" s="186" t="str">
        <f>INDEX('Policy Characteristics'!K:K,MATCH(PolicyLevers!$C1062,'Policy Characteristics'!$C:$C,0))</f>
        <v>architectural-design.html#rnd</v>
      </c>
      <c r="R1062" s="193" t="str">
        <f>INDEX('Policy Characteristics'!L:L,MATCH(PolicyLevers!$C1062,'Policy Characteristics'!$C:$C,0))</f>
        <v>research-and-development.html</v>
      </c>
      <c r="S1062" s="207" t="str">
        <f>INDEX('Policy Characteristics'!M:M,MATCH(PolicyLevers!$C1062,'Policy Characteristics'!$C:$C,0))</f>
        <v>none</v>
      </c>
      <c r="T1062" s="186">
        <f>INDEX('Policy Characteristics'!N:N,MATCH(PolicyLevers!$C1062,'Policy Characteristics'!$C:$C,0))</f>
        <v>0</v>
      </c>
      <c r="U1062" s="183">
        <f>INDEX('Policy Characteristics'!O:O,MATCH(PolicyLevers!$C1062,'Policy Characteristics'!$C:$C,0))</f>
        <v>0</v>
      </c>
    </row>
    <row r="1063" spans="1:21" x14ac:dyDescent="0.25">
      <c r="A1063" s="352" t="str">
        <f>INDEX('Policy Characteristics'!A:A,MATCH(PolicyLevers!$C1063,'Policy Characteristics'!$C:$C,0))</f>
        <v>Research and Development</v>
      </c>
      <c r="B1063" s="356" t="str">
        <f>INDEX('Policy Characteristics'!B:B,MATCH(PolicyLevers!$C1063,'Policy Characteristics'!$C:$C,0))</f>
        <v>Capital Cost Reduction</v>
      </c>
      <c r="C1063" s="191" t="str">
        <f t="shared" si="57"/>
        <v>RnD Transportation Capital Cost Perc Reduction</v>
      </c>
      <c r="D1063" s="186" t="s">
        <v>1162</v>
      </c>
      <c r="E1063" s="186"/>
      <c r="F1063" s="186" t="s">
        <v>1163</v>
      </c>
      <c r="G1063" s="186"/>
      <c r="H1063" s="43">
        <v>111</v>
      </c>
      <c r="I1063" s="358" t="s">
        <v>310</v>
      </c>
      <c r="J1063" s="191" t="str">
        <f>INDEX('Policy Characteristics'!D:D,MATCH(PolicyLevers!$C1063,'Policy Characteristics'!$C:$C,0))</f>
        <v>R&amp;D Capital Cost Reductions</v>
      </c>
      <c r="K1063" s="253" t="str">
        <f>INDEX('Policy Characteristics'!E:E,MATCH(PolicyLevers!$C1063,'Policy Characteristics'!$C:$C,0))</f>
        <v>RnD transportation capital cost reduction</v>
      </c>
      <c r="L1063" s="192">
        <f>INDEX('Policy Characteristics'!F:F,MATCH(PolicyLevers!$C1063,'Policy Characteristics'!$C:$C,0))</f>
        <v>0</v>
      </c>
      <c r="M1063" s="192">
        <f>INDEX('Policy Characteristics'!G:G,MATCH(PolicyLevers!$C1063,'Policy Characteristics'!$C:$C,0))</f>
        <v>0.4</v>
      </c>
      <c r="N1063" s="253">
        <f>INDEX('Policy Characteristics'!H:H,MATCH(PolicyLevers!$C1063,'Policy Characteristics'!$C:$C,0))</f>
        <v>0.01</v>
      </c>
      <c r="O1063" s="201" t="str">
        <f>INDEX('Policy Characteristics'!I:I,MATCH(PolicyLevers!$C1063,'Policy Characteristics'!$C:$C,0))</f>
        <v>% reduction in cost</v>
      </c>
      <c r="P1063" s="188" t="str">
        <f>INDEX('Policy Characteristics'!J:J,MATCH(PolicyLevers!$C1063,'Policy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3" s="186" t="str">
        <f>INDEX('Policy Characteristics'!K:K,MATCH(PolicyLevers!$C1063,'Policy Characteristics'!$C:$C,0))</f>
        <v>architectural-design.html#rnd</v>
      </c>
      <c r="R1063" s="193" t="str">
        <f>INDEX('Policy Characteristics'!L:L,MATCH(PolicyLevers!$C1063,'Policy Characteristics'!$C:$C,0))</f>
        <v>research-and-development.html</v>
      </c>
      <c r="S1063" s="207" t="str">
        <f>INDEX('Policy Characteristics'!M:M,MATCH(PolicyLevers!$C1063,'Policy Characteristics'!$C:$C,0))</f>
        <v>none</v>
      </c>
      <c r="T1063" s="186">
        <f>INDEX('Policy Characteristics'!N:N,MATCH(PolicyLevers!$C1063,'Policy Characteristics'!$C:$C,0))</f>
        <v>0</v>
      </c>
      <c r="U1063" s="183">
        <f>INDEX('Policy Characteristics'!O:O,MATCH(PolicyLevers!$C1063,'Policy Characteristics'!$C:$C,0))</f>
        <v>0</v>
      </c>
    </row>
    <row r="1064" spans="1:21" x14ac:dyDescent="0.25">
      <c r="A1064" s="352" t="str">
        <f>INDEX('Policy Characteristics'!A:A,MATCH(PolicyLevers!$C1064,'Policy Characteristics'!$C:$C,0))</f>
        <v>Research and Development</v>
      </c>
      <c r="B1064" s="356" t="str">
        <f>INDEX('Policy Characteristics'!B:B,MATCH(PolicyLevers!$C1064,'Policy Characteristics'!$C:$C,0))</f>
        <v>Capital Cost Reduction</v>
      </c>
      <c r="C1064" s="191" t="str">
        <f t="shared" si="57"/>
        <v>RnD Transportation Capital Cost Perc Reduction</v>
      </c>
      <c r="D1064" s="186" t="s">
        <v>1165</v>
      </c>
      <c r="E1064" s="186"/>
      <c r="F1064" s="186" t="s">
        <v>1166</v>
      </c>
      <c r="G1064" s="186"/>
      <c r="H1064" s="43">
        <v>112</v>
      </c>
      <c r="I1064" s="358" t="s">
        <v>310</v>
      </c>
      <c r="J1064" s="191" t="str">
        <f>INDEX('Policy Characteristics'!D:D,MATCH(PolicyLevers!$C1064,'Policy Characteristics'!$C:$C,0))</f>
        <v>R&amp;D Capital Cost Reductions</v>
      </c>
      <c r="K1064" s="253" t="str">
        <f>INDEX('Policy Characteristics'!E:E,MATCH(PolicyLevers!$C1064,'Policy Characteristics'!$C:$C,0))</f>
        <v>RnD transportation capital cost reduction</v>
      </c>
      <c r="L1064" s="192">
        <f>INDEX('Policy Characteristics'!F:F,MATCH(PolicyLevers!$C1064,'Policy Characteristics'!$C:$C,0))</f>
        <v>0</v>
      </c>
      <c r="M1064" s="192">
        <f>INDEX('Policy Characteristics'!G:G,MATCH(PolicyLevers!$C1064,'Policy Characteristics'!$C:$C,0))</f>
        <v>0.4</v>
      </c>
      <c r="N1064" s="253">
        <f>INDEX('Policy Characteristics'!H:H,MATCH(PolicyLevers!$C1064,'Policy Characteristics'!$C:$C,0))</f>
        <v>0.01</v>
      </c>
      <c r="O1064" s="201" t="str">
        <f>INDEX('Policy Characteristics'!I:I,MATCH(PolicyLevers!$C1064,'Policy Characteristics'!$C:$C,0))</f>
        <v>% reduction in cost</v>
      </c>
      <c r="P1064" s="188" t="str">
        <f>INDEX('Policy Characteristics'!J:J,MATCH(PolicyLevers!$C1064,'Policy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4" s="186" t="str">
        <f>INDEX('Policy Characteristics'!K:K,MATCH(PolicyLevers!$C1064,'Policy Characteristics'!$C:$C,0))</f>
        <v>architectural-design.html#rnd</v>
      </c>
      <c r="R1064" s="193" t="str">
        <f>INDEX('Policy Characteristics'!L:L,MATCH(PolicyLevers!$C1064,'Policy Characteristics'!$C:$C,0))</f>
        <v>research-and-development.html</v>
      </c>
      <c r="S1064" s="207" t="str">
        <f>INDEX('Policy Characteristics'!M:M,MATCH(PolicyLevers!$C1064,'Policy Characteristics'!$C:$C,0))</f>
        <v>none</v>
      </c>
      <c r="T1064" s="186">
        <f>INDEX('Policy Characteristics'!N:N,MATCH(PolicyLevers!$C1064,'Policy Characteristics'!$C:$C,0))</f>
        <v>0</v>
      </c>
      <c r="U1064" s="183">
        <f>INDEX('Policy Characteristics'!O:O,MATCH(PolicyLevers!$C1064,'Policy Characteristics'!$C:$C,0))</f>
        <v>0</v>
      </c>
    </row>
    <row r="1065" spans="1:21" x14ac:dyDescent="0.25">
      <c r="A1065" s="352" t="str">
        <f>INDEX('Policy Characteristics'!A:A,MATCH(PolicyLevers!$C1065,'Policy Characteristics'!$C:$C,0))</f>
        <v>Research and Development</v>
      </c>
      <c r="B1065" s="356" t="str">
        <f>INDEX('Policy Characteristics'!B:B,MATCH(PolicyLevers!$C1065,'Policy Characteristics'!$C:$C,0))</f>
        <v>Capital Cost Reduction</v>
      </c>
      <c r="C1065" s="191" t="str">
        <f t="shared" si="57"/>
        <v>RnD Transportation Capital Cost Perc Reduction</v>
      </c>
      <c r="D1065" s="186" t="s">
        <v>1168</v>
      </c>
      <c r="E1065" s="186"/>
      <c r="F1065" s="186" t="s">
        <v>1169</v>
      </c>
      <c r="G1065" s="186"/>
      <c r="H1065" s="43">
        <v>113</v>
      </c>
      <c r="I1065" s="358" t="s">
        <v>310</v>
      </c>
      <c r="J1065" s="191" t="str">
        <f>INDEX('Policy Characteristics'!D:D,MATCH(PolicyLevers!$C1065,'Policy Characteristics'!$C:$C,0))</f>
        <v>R&amp;D Capital Cost Reductions</v>
      </c>
      <c r="K1065" s="253" t="str">
        <f>INDEX('Policy Characteristics'!E:E,MATCH(PolicyLevers!$C1065,'Policy Characteristics'!$C:$C,0))</f>
        <v>RnD transportation capital cost reduction</v>
      </c>
      <c r="L1065" s="192">
        <f>INDEX('Policy Characteristics'!F:F,MATCH(PolicyLevers!$C1065,'Policy Characteristics'!$C:$C,0))</f>
        <v>0</v>
      </c>
      <c r="M1065" s="192">
        <f>INDEX('Policy Characteristics'!G:G,MATCH(PolicyLevers!$C1065,'Policy Characteristics'!$C:$C,0))</f>
        <v>0.4</v>
      </c>
      <c r="N1065" s="253">
        <f>INDEX('Policy Characteristics'!H:H,MATCH(PolicyLevers!$C1065,'Policy Characteristics'!$C:$C,0))</f>
        <v>0.01</v>
      </c>
      <c r="O1065" s="201" t="str">
        <f>INDEX('Policy Characteristics'!I:I,MATCH(PolicyLevers!$C1065,'Policy Characteristics'!$C:$C,0))</f>
        <v>% reduction in cost</v>
      </c>
      <c r="P1065" s="188" t="str">
        <f>INDEX('Policy Characteristics'!J:J,MATCH(PolicyLevers!$C1065,'Policy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5" s="186" t="str">
        <f>INDEX('Policy Characteristics'!K:K,MATCH(PolicyLevers!$C1065,'Policy Characteristics'!$C:$C,0))</f>
        <v>architectural-design.html#rnd</v>
      </c>
      <c r="R1065" s="193" t="str">
        <f>INDEX('Policy Characteristics'!L:L,MATCH(PolicyLevers!$C1065,'Policy Characteristics'!$C:$C,0))</f>
        <v>research-and-development.html</v>
      </c>
      <c r="S1065" s="207" t="str">
        <f>INDEX('Policy Characteristics'!M:M,MATCH(PolicyLevers!$C1065,'Policy Characteristics'!$C:$C,0))</f>
        <v>none</v>
      </c>
      <c r="T1065" s="186">
        <f>INDEX('Policy Characteristics'!N:N,MATCH(PolicyLevers!$C1065,'Policy Characteristics'!$C:$C,0))</f>
        <v>0</v>
      </c>
      <c r="U1065" s="183">
        <f>INDEX('Policy Characteristics'!O:O,MATCH(PolicyLevers!$C1065,'Policy Characteristics'!$C:$C,0))</f>
        <v>0</v>
      </c>
    </row>
    <row r="1066" spans="1:21" x14ac:dyDescent="0.25">
      <c r="A1066" s="352" t="str">
        <f>INDEX('Policy Characteristics'!A:A,MATCH(PolicyLevers!$C1066,'Policy Characteristics'!$C:$C,0))</f>
        <v>Research and Development</v>
      </c>
      <c r="B1066" s="356" t="str">
        <f>INDEX('Policy Characteristics'!B:B,MATCH(PolicyLevers!$C1066,'Policy Characteristics'!$C:$C,0))</f>
        <v>Capital Cost Reduction</v>
      </c>
      <c r="C1066" s="191" t="str">
        <f t="shared" si="57"/>
        <v>RnD Transportation Capital Cost Perc Reduction</v>
      </c>
      <c r="D1066" s="186" t="s">
        <v>1171</v>
      </c>
      <c r="E1066" s="186"/>
      <c r="F1066" s="186" t="s">
        <v>1172</v>
      </c>
      <c r="G1066" s="186"/>
      <c r="H1066" s="43">
        <v>523</v>
      </c>
      <c r="I1066" s="358" t="s">
        <v>310</v>
      </c>
      <c r="J1066" s="191" t="str">
        <f>INDEX('Policy Characteristics'!D:D,MATCH(PolicyLevers!$C1066,'Policy Characteristics'!$C:$C,0))</f>
        <v>R&amp;D Capital Cost Reductions</v>
      </c>
      <c r="K1066" s="253" t="str">
        <f>INDEX('Policy Characteristics'!E:E,MATCH(PolicyLevers!$C1066,'Policy Characteristics'!$C:$C,0))</f>
        <v>RnD transportation capital cost reduction</v>
      </c>
      <c r="L1066" s="192">
        <f>INDEX('Policy Characteristics'!F:F,MATCH(PolicyLevers!$C1066,'Policy Characteristics'!$C:$C,0))</f>
        <v>0</v>
      </c>
      <c r="M1066" s="192">
        <f>INDEX('Policy Characteristics'!G:G,MATCH(PolicyLevers!$C1066,'Policy Characteristics'!$C:$C,0))</f>
        <v>0.4</v>
      </c>
      <c r="N1066" s="253">
        <f>INDEX('Policy Characteristics'!H:H,MATCH(PolicyLevers!$C1066,'Policy Characteristics'!$C:$C,0))</f>
        <v>0.01</v>
      </c>
      <c r="O1066" s="201" t="str">
        <f>INDEX('Policy Characteristics'!I:I,MATCH(PolicyLevers!$C1066,'Policy Characteristics'!$C:$C,0))</f>
        <v>% reduction in cost</v>
      </c>
      <c r="P1066" s="188" t="str">
        <f>INDEX('Policy Characteristics'!J:J,MATCH(PolicyLevers!$C1066,'Policy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6" s="186" t="str">
        <f>INDEX('Policy Characteristics'!K:K,MATCH(PolicyLevers!$C1066,'Policy Characteristics'!$C:$C,0))</f>
        <v>architectural-design.html#rnd</v>
      </c>
      <c r="R1066" s="193" t="str">
        <f>INDEX('Policy Characteristics'!L:L,MATCH(PolicyLevers!$C1066,'Policy Characteristics'!$C:$C,0))</f>
        <v>research-and-development.html</v>
      </c>
      <c r="S1066" s="207" t="str">
        <f>INDEX('Policy Characteristics'!M:M,MATCH(PolicyLevers!$C1066,'Policy Characteristics'!$C:$C,0))</f>
        <v>none</v>
      </c>
      <c r="T1066" s="186">
        <f>INDEX('Policy Characteristics'!N:N,MATCH(PolicyLevers!$C1066,'Policy Characteristics'!$C:$C,0))</f>
        <v>0</v>
      </c>
      <c r="U1066" s="183">
        <f>INDEX('Policy Characteristics'!O:O,MATCH(PolicyLevers!$C1066,'Policy Characteristics'!$C:$C,0))</f>
        <v>0</v>
      </c>
    </row>
    <row r="1067" spans="1:21" s="184" customFormat="1" x14ac:dyDescent="0.25">
      <c r="A1067" s="352" t="str">
        <f>INDEX('Policy Characteristics'!A:A,MATCH(PolicyLevers!$C1067,'Policy Characteristics'!$C:$C,0))</f>
        <v>Research and Development</v>
      </c>
      <c r="B1067" s="355" t="str">
        <f>INDEX('Policy Characteristics'!B:B,MATCH(PolicyLevers!$C1067,'Policy Characteristics'!$C:$C,0))</f>
        <v>Direct Air Capture</v>
      </c>
      <c r="C1067" s="184" t="s">
        <v>1175</v>
      </c>
      <c r="D1067" s="193"/>
      <c r="E1067" s="193"/>
      <c r="F1067" s="193"/>
      <c r="G1067" s="193"/>
      <c r="H1067" s="185">
        <v>525</v>
      </c>
      <c r="I1067" s="363" t="s">
        <v>310</v>
      </c>
      <c r="J1067" s="184" t="str">
        <f>INDEX('Policy Characteristics'!D:D,MATCH(PolicyLevers!$C1067,'Policy Characteristics'!$C:$C,0))</f>
        <v>Direct Air Capture</v>
      </c>
      <c r="K1067" s="249" t="str">
        <f>INDEX('Policy Characteristics'!E:E,MATCH(PolicyLevers!$C1067,'Policy Characteristics'!$C:$C,0))</f>
        <v>geoeng direct air capture</v>
      </c>
      <c r="L1067" s="206">
        <f>INDEX('Policy Characteristics'!F:F,MATCH(PolicyLevers!$C1067,'Policy Characteristics'!$C:$C,0))</f>
        <v>0</v>
      </c>
      <c r="M1067" s="206">
        <f>INDEX('Policy Characteristics'!G:G,MATCH(PolicyLevers!$C1067,'Policy Characteristics'!$C:$C,0))</f>
        <v>1</v>
      </c>
      <c r="N1067" s="252">
        <f>INDEX('Policy Characteristics'!H:H,MATCH(PolicyLevers!$C1067,'Policy Characteristics'!$C:$C,0))</f>
        <v>0.01</v>
      </c>
      <c r="O1067" s="186" t="str">
        <f>INDEX('Policy Characteristics'!I:I,MATCH(PolicyLevers!$C1067,'Policy Characteristics'!$C:$C,0))</f>
        <v>% of potential achieved</v>
      </c>
      <c r="P1067" s="188" t="str">
        <f>INDEX('Policy Characteristics'!J:J,MATCH(PolicyLevers!$C1067,'Policy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Q1067" s="193" t="str">
        <f>INDEX('Policy Characteristics'!K:K,MATCH(PolicyLevers!$C1067,'Policy Characteristics'!$C:$C,0))</f>
        <v>direct-air-capture.html#dac</v>
      </c>
      <c r="R1067" s="193" t="str">
        <f>INDEX('Policy Characteristics'!L:L,MATCH(PolicyLevers!$C1067,'Policy Characteristics'!$C:$C,0))</f>
        <v>direct-air-capture.html</v>
      </c>
      <c r="S1067" s="214" t="str">
        <f>INDEX('Policy Characteristics'!M:M,MATCH(PolicyLevers!$C1067,'Policy Characteristics'!$C:$C,0))</f>
        <v>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v>
      </c>
      <c r="T1067" s="193">
        <f>INDEX('Policy Characteristics'!N:N,MATCH(PolicyLevers!$C1067,'Policy Characteristics'!$C:$C,0))</f>
        <v>0</v>
      </c>
      <c r="U1067" s="184">
        <f>INDEX('Policy Characteristics'!O:O,MATCH(PolicyLevers!$C1067,'Policy Characteristics'!$C:$C,0))</f>
        <v>0</v>
      </c>
    </row>
    <row r="1068" spans="1:21" x14ac:dyDescent="0.25">
      <c r="A1068" s="352" t="str">
        <f>INDEX('Policy Characteristics'!A:A,MATCH(PolicyLevers!$C1068,'Policy Characteristics'!$C:$C,0))</f>
        <v>Research and Development</v>
      </c>
      <c r="B1068" s="357" t="str">
        <f>INDEX('Policy Characteristics'!B:B,MATCH(PolicyLevers!$C1068,'Policy Characteristics'!$C:$C,0))</f>
        <v>Fuel Use Reduction</v>
      </c>
      <c r="C1068" s="183" t="s">
        <v>1182</v>
      </c>
      <c r="D1068" s="186" t="s">
        <v>493</v>
      </c>
      <c r="E1068" s="186"/>
      <c r="F1068" s="186" t="s">
        <v>1089</v>
      </c>
      <c r="G1068" s="186"/>
      <c r="H1068" s="43">
        <v>114</v>
      </c>
      <c r="I1068" s="358" t="s">
        <v>310</v>
      </c>
      <c r="J1068" s="183" t="str">
        <f>INDEX('Policy Characteristics'!D:D,MATCH(PolicyLevers!$C1068,'Policy Characteristics'!$C:$C,0))</f>
        <v>R&amp;D Fuel Use Reductions</v>
      </c>
      <c r="K1068" s="183" t="str">
        <f>INDEX('Policy Characteristics'!E:E,MATCH(PolicyLevers!$C1068,'Policy Characteristics'!$C:$C,0))</f>
        <v>RnD building fuel use reduction</v>
      </c>
      <c r="L1068" s="206">
        <f>INDEX('Policy Characteristics'!F:F,MATCH(PolicyLevers!$C1068,'Policy Characteristics'!$C:$C,0))</f>
        <v>0</v>
      </c>
      <c r="M1068" s="206">
        <f>INDEX('Policy Characteristics'!G:G,MATCH(PolicyLevers!$C1068,'Policy Characteristics'!$C:$C,0))</f>
        <v>0.4</v>
      </c>
      <c r="N1068" s="252">
        <f>INDEX('Policy Characteristics'!H:H,MATCH(PolicyLevers!$C1068,'Policy Characteristics'!$C:$C,0))</f>
        <v>0.01</v>
      </c>
      <c r="O1068" s="186" t="str">
        <f>INDEX('Policy Characteristics'!I:I,MATCH(PolicyLevers!$C1068,'Policy Characteristics'!$C:$C,0))</f>
        <v>% reduction in fuel use</v>
      </c>
      <c r="P1068" s="188" t="str">
        <f>INDEX('Policy Characteristics'!J:J,MATCH(PolicyLevers!$C1068,'Policy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68" s="186" t="str">
        <f>INDEX('Policy Characteristics'!K:K,MATCH(PolicyLevers!$C1068,'Policy Characteristics'!$C:$C,0))</f>
        <v>architectural-design.html#rnd</v>
      </c>
      <c r="R1068" s="193" t="str">
        <f>INDEX('Policy Characteristics'!L:L,MATCH(PolicyLevers!$C1068,'Policy Characteristics'!$C:$C,0))</f>
        <v>research-and-development.html</v>
      </c>
      <c r="S1068" s="207" t="str">
        <f>INDEX('Policy Characteristics'!M:M,MATCH(PolicyLevers!$C1068,'Policy Characteristics'!$C:$C,0))</f>
        <v>none</v>
      </c>
      <c r="T1068" s="186">
        <f>INDEX('Policy Characteristics'!N:N,MATCH(PolicyLevers!$C1068,'Policy Characteristics'!$C:$C,0))</f>
        <v>0</v>
      </c>
      <c r="U1068" s="183">
        <f>INDEX('Policy Characteristics'!O:O,MATCH(PolicyLevers!$C1068,'Policy Characteristics'!$C:$C,0))</f>
        <v>0</v>
      </c>
    </row>
    <row r="1069" spans="1:21" x14ac:dyDescent="0.25">
      <c r="A1069" s="352" t="str">
        <f>INDEX('Policy Characteristics'!A:A,MATCH(PolicyLevers!$C1069,'Policy Characteristics'!$C:$C,0))</f>
        <v>Research and Development</v>
      </c>
      <c r="B1069" s="356" t="str">
        <f>INDEX('Policy Characteristics'!B:B,MATCH(PolicyLevers!$C1069,'Policy Characteristics'!$C:$C,0))</f>
        <v>Fuel Use Reduction</v>
      </c>
      <c r="C1069" s="191" t="str">
        <f t="shared" ref="C1069:C1073" si="58">C$1068</f>
        <v>RnD Building Fuel Use Perc Reduction</v>
      </c>
      <c r="D1069" s="186" t="s">
        <v>501</v>
      </c>
      <c r="E1069" s="186"/>
      <c r="F1069" s="186" t="s">
        <v>1096</v>
      </c>
      <c r="G1069" s="186"/>
      <c r="H1069" s="43">
        <v>115</v>
      </c>
      <c r="I1069" s="358" t="s">
        <v>310</v>
      </c>
      <c r="J1069" s="191" t="str">
        <f>INDEX('Policy Characteristics'!D:D,MATCH(PolicyLevers!$C1069,'Policy Characteristics'!$C:$C,0))</f>
        <v>R&amp;D Fuel Use Reductions</v>
      </c>
      <c r="K1069" s="253" t="str">
        <f>INDEX('Policy Characteristics'!E:E,MATCH(PolicyLevers!$C1069,'Policy Characteristics'!$C:$C,0))</f>
        <v>RnD building fuel use reduction</v>
      </c>
      <c r="L1069" s="192">
        <f>INDEX('Policy Characteristics'!F:F,MATCH(PolicyLevers!$C1069,'Policy Characteristics'!$C:$C,0))</f>
        <v>0</v>
      </c>
      <c r="M1069" s="192">
        <f>INDEX('Policy Characteristics'!G:G,MATCH(PolicyLevers!$C1069,'Policy Characteristics'!$C:$C,0))</f>
        <v>0.4</v>
      </c>
      <c r="N1069" s="253">
        <f>INDEX('Policy Characteristics'!H:H,MATCH(PolicyLevers!$C1069,'Policy Characteristics'!$C:$C,0))</f>
        <v>0.01</v>
      </c>
      <c r="O1069" s="201" t="str">
        <f>INDEX('Policy Characteristics'!I:I,MATCH(PolicyLevers!$C1069,'Policy Characteristics'!$C:$C,0))</f>
        <v>% reduction in fuel use</v>
      </c>
      <c r="P1069" s="188" t="str">
        <f>INDEX('Policy Characteristics'!J:J,MATCH(PolicyLevers!$C1069,'Policy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69" s="186" t="str">
        <f>INDEX('Policy Characteristics'!K:K,MATCH(PolicyLevers!$C1069,'Policy Characteristics'!$C:$C,0))</f>
        <v>architectural-design.html#rnd</v>
      </c>
      <c r="R1069" s="193" t="str">
        <f>INDEX('Policy Characteristics'!L:L,MATCH(PolicyLevers!$C1069,'Policy Characteristics'!$C:$C,0))</f>
        <v>research-and-development.html</v>
      </c>
      <c r="S1069" s="207" t="str">
        <f>INDEX('Policy Characteristics'!M:M,MATCH(PolicyLevers!$C1069,'Policy Characteristics'!$C:$C,0))</f>
        <v>none</v>
      </c>
      <c r="T1069" s="186">
        <f>INDEX('Policy Characteristics'!N:N,MATCH(PolicyLevers!$C1069,'Policy Characteristics'!$C:$C,0))</f>
        <v>0</v>
      </c>
      <c r="U1069" s="183">
        <f>INDEX('Policy Characteristics'!O:O,MATCH(PolicyLevers!$C1069,'Policy Characteristics'!$C:$C,0))</f>
        <v>0</v>
      </c>
    </row>
    <row r="1070" spans="1:21" x14ac:dyDescent="0.25">
      <c r="A1070" s="352" t="str">
        <f>INDEX('Policy Characteristics'!A:A,MATCH(PolicyLevers!$C1070,'Policy Characteristics'!$C:$C,0))</f>
        <v>Research and Development</v>
      </c>
      <c r="B1070" s="356" t="str">
        <f>INDEX('Policy Characteristics'!B:B,MATCH(PolicyLevers!$C1070,'Policy Characteristics'!$C:$C,0))</f>
        <v>Fuel Use Reduction</v>
      </c>
      <c r="C1070" s="191" t="str">
        <f t="shared" si="58"/>
        <v>RnD Building Fuel Use Perc Reduction</v>
      </c>
      <c r="D1070" s="186" t="s">
        <v>523</v>
      </c>
      <c r="E1070" s="186"/>
      <c r="F1070" s="186" t="s">
        <v>1098</v>
      </c>
      <c r="G1070" s="186"/>
      <c r="H1070" s="43">
        <v>750</v>
      </c>
      <c r="I1070" s="358" t="s">
        <v>332</v>
      </c>
      <c r="J1070" s="191" t="str">
        <f>INDEX('Policy Characteristics'!D:D,MATCH(PolicyLevers!$C1070,'Policy Characteristics'!$C:$C,0))</f>
        <v>R&amp;D Fuel Use Reductions</v>
      </c>
      <c r="K1070" s="253" t="str">
        <f>INDEX('Policy Characteristics'!E:E,MATCH(PolicyLevers!$C1070,'Policy Characteristics'!$C:$C,0))</f>
        <v>RnD building fuel use reduction</v>
      </c>
      <c r="L1070" s="192">
        <f>INDEX('Policy Characteristics'!F:F,MATCH(PolicyLevers!$C1070,'Policy Characteristics'!$C:$C,0))</f>
        <v>0</v>
      </c>
      <c r="M1070" s="192">
        <f>INDEX('Policy Characteristics'!G:G,MATCH(PolicyLevers!$C1070,'Policy Characteristics'!$C:$C,0))</f>
        <v>0.4</v>
      </c>
      <c r="N1070" s="253">
        <f>INDEX('Policy Characteristics'!H:H,MATCH(PolicyLevers!$C1070,'Policy Characteristics'!$C:$C,0))</f>
        <v>0.01</v>
      </c>
      <c r="O1070" s="201" t="str">
        <f>INDEX('Policy Characteristics'!I:I,MATCH(PolicyLevers!$C1070,'Policy Characteristics'!$C:$C,0))</f>
        <v>% reduction in fuel use</v>
      </c>
      <c r="P1070" s="188" t="str">
        <f>INDEX('Policy Characteristics'!J:J,MATCH(PolicyLevers!$C1070,'Policy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0" s="186" t="str">
        <f>INDEX('Policy Characteristics'!K:K,MATCH(PolicyLevers!$C1070,'Policy Characteristics'!$C:$C,0))</f>
        <v>architectural-design.html#rnd</v>
      </c>
      <c r="R1070" s="193" t="str">
        <f>INDEX('Policy Characteristics'!L:L,MATCH(PolicyLevers!$C1070,'Policy Characteristics'!$C:$C,0))</f>
        <v>research-and-development.html</v>
      </c>
      <c r="S1070" s="207" t="str">
        <f>INDEX('Policy Characteristics'!M:M,MATCH(PolicyLevers!$C1070,'Policy Characteristics'!$C:$C,0))</f>
        <v>none</v>
      </c>
      <c r="T1070" s="186">
        <f>INDEX('Policy Characteristics'!N:N,MATCH(PolicyLevers!$C1070,'Policy Characteristics'!$C:$C,0))</f>
        <v>0</v>
      </c>
      <c r="U1070" s="183">
        <f>INDEX('Policy Characteristics'!O:O,MATCH(PolicyLevers!$C1070,'Policy Characteristics'!$C:$C,0))</f>
        <v>0</v>
      </c>
    </row>
    <row r="1071" spans="1:21" x14ac:dyDescent="0.25">
      <c r="A1071" s="352" t="str">
        <f>INDEX('Policy Characteristics'!A:A,MATCH(PolicyLevers!$C1071,'Policy Characteristics'!$C:$C,0))</f>
        <v>Research and Development</v>
      </c>
      <c r="B1071" s="356" t="str">
        <f>INDEX('Policy Characteristics'!B:B,MATCH(PolicyLevers!$C1071,'Policy Characteristics'!$C:$C,0))</f>
        <v>Fuel Use Reduction</v>
      </c>
      <c r="C1071" s="191" t="str">
        <f t="shared" si="58"/>
        <v>RnD Building Fuel Use Perc Reduction</v>
      </c>
      <c r="D1071" s="186" t="s">
        <v>503</v>
      </c>
      <c r="E1071" s="186"/>
      <c r="F1071" s="186" t="s">
        <v>1100</v>
      </c>
      <c r="G1071" s="186"/>
      <c r="H1071" s="43">
        <v>117</v>
      </c>
      <c r="I1071" s="358" t="s">
        <v>310</v>
      </c>
      <c r="J1071" s="191" t="str">
        <f>INDEX('Policy Characteristics'!D:D,MATCH(PolicyLevers!$C1071,'Policy Characteristics'!$C:$C,0))</f>
        <v>R&amp;D Fuel Use Reductions</v>
      </c>
      <c r="K1071" s="253" t="str">
        <f>INDEX('Policy Characteristics'!E:E,MATCH(PolicyLevers!$C1071,'Policy Characteristics'!$C:$C,0))</f>
        <v>RnD building fuel use reduction</v>
      </c>
      <c r="L1071" s="192">
        <f>INDEX('Policy Characteristics'!F:F,MATCH(PolicyLevers!$C1071,'Policy Characteristics'!$C:$C,0))</f>
        <v>0</v>
      </c>
      <c r="M1071" s="192">
        <f>INDEX('Policy Characteristics'!G:G,MATCH(PolicyLevers!$C1071,'Policy Characteristics'!$C:$C,0))</f>
        <v>0.4</v>
      </c>
      <c r="N1071" s="253">
        <f>INDEX('Policy Characteristics'!H:H,MATCH(PolicyLevers!$C1071,'Policy Characteristics'!$C:$C,0))</f>
        <v>0.01</v>
      </c>
      <c r="O1071" s="201" t="str">
        <f>INDEX('Policy Characteristics'!I:I,MATCH(PolicyLevers!$C1071,'Policy Characteristics'!$C:$C,0))</f>
        <v>% reduction in fuel use</v>
      </c>
      <c r="P1071" s="188" t="str">
        <f>INDEX('Policy Characteristics'!J:J,MATCH(PolicyLevers!$C1071,'Policy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1" s="186" t="str">
        <f>INDEX('Policy Characteristics'!K:K,MATCH(PolicyLevers!$C1071,'Policy Characteristics'!$C:$C,0))</f>
        <v>architectural-design.html#rnd</v>
      </c>
      <c r="R1071" s="193" t="str">
        <f>INDEX('Policy Characteristics'!L:L,MATCH(PolicyLevers!$C1071,'Policy Characteristics'!$C:$C,0))</f>
        <v>research-and-development.html</v>
      </c>
      <c r="S1071" s="207" t="str">
        <f>INDEX('Policy Characteristics'!M:M,MATCH(PolicyLevers!$C1071,'Policy Characteristics'!$C:$C,0))</f>
        <v>none</v>
      </c>
      <c r="T1071" s="186">
        <f>INDEX('Policy Characteristics'!N:N,MATCH(PolicyLevers!$C1071,'Policy Characteristics'!$C:$C,0))</f>
        <v>0</v>
      </c>
      <c r="U1071" s="183">
        <f>INDEX('Policy Characteristics'!O:O,MATCH(PolicyLevers!$C1071,'Policy Characteristics'!$C:$C,0))</f>
        <v>0</v>
      </c>
    </row>
    <row r="1072" spans="1:21" x14ac:dyDescent="0.25">
      <c r="A1072" s="352" t="str">
        <f>INDEX('Policy Characteristics'!A:A,MATCH(PolicyLevers!$C1072,'Policy Characteristics'!$C:$C,0))</f>
        <v>Research and Development</v>
      </c>
      <c r="B1072" s="356" t="str">
        <f>INDEX('Policy Characteristics'!B:B,MATCH(PolicyLevers!$C1072,'Policy Characteristics'!$C:$C,0))</f>
        <v>Fuel Use Reduction</v>
      </c>
      <c r="C1072" s="191" t="str">
        <f t="shared" si="58"/>
        <v>RnD Building Fuel Use Perc Reduction</v>
      </c>
      <c r="D1072" s="186" t="s">
        <v>505</v>
      </c>
      <c r="E1072" s="186"/>
      <c r="F1072" s="186" t="s">
        <v>1102</v>
      </c>
      <c r="G1072" s="186"/>
      <c r="H1072" s="43">
        <v>118</v>
      </c>
      <c r="I1072" s="358" t="s">
        <v>310</v>
      </c>
      <c r="J1072" s="191" t="str">
        <f>INDEX('Policy Characteristics'!D:D,MATCH(PolicyLevers!$C1072,'Policy Characteristics'!$C:$C,0))</f>
        <v>R&amp;D Fuel Use Reductions</v>
      </c>
      <c r="K1072" s="253" t="str">
        <f>INDEX('Policy Characteristics'!E:E,MATCH(PolicyLevers!$C1072,'Policy Characteristics'!$C:$C,0))</f>
        <v>RnD building fuel use reduction</v>
      </c>
      <c r="L1072" s="192">
        <f>INDEX('Policy Characteristics'!F:F,MATCH(PolicyLevers!$C1072,'Policy Characteristics'!$C:$C,0))</f>
        <v>0</v>
      </c>
      <c r="M1072" s="192">
        <f>INDEX('Policy Characteristics'!G:G,MATCH(PolicyLevers!$C1072,'Policy Characteristics'!$C:$C,0))</f>
        <v>0.4</v>
      </c>
      <c r="N1072" s="253">
        <f>INDEX('Policy Characteristics'!H:H,MATCH(PolicyLevers!$C1072,'Policy Characteristics'!$C:$C,0))</f>
        <v>0.01</v>
      </c>
      <c r="O1072" s="201" t="str">
        <f>INDEX('Policy Characteristics'!I:I,MATCH(PolicyLevers!$C1072,'Policy Characteristics'!$C:$C,0))</f>
        <v>% reduction in fuel use</v>
      </c>
      <c r="P1072" s="188" t="str">
        <f>INDEX('Policy Characteristics'!J:J,MATCH(PolicyLevers!$C1072,'Policy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2" s="186" t="str">
        <f>INDEX('Policy Characteristics'!K:K,MATCH(PolicyLevers!$C1072,'Policy Characteristics'!$C:$C,0))</f>
        <v>architectural-design.html#rnd</v>
      </c>
      <c r="R1072" s="193" t="str">
        <f>INDEX('Policy Characteristics'!L:L,MATCH(PolicyLevers!$C1072,'Policy Characteristics'!$C:$C,0))</f>
        <v>research-and-development.html</v>
      </c>
      <c r="S1072" s="207" t="str">
        <f>INDEX('Policy Characteristics'!M:M,MATCH(PolicyLevers!$C1072,'Policy Characteristics'!$C:$C,0))</f>
        <v>none</v>
      </c>
      <c r="T1072" s="186">
        <f>INDEX('Policy Characteristics'!N:N,MATCH(PolicyLevers!$C1072,'Policy Characteristics'!$C:$C,0))</f>
        <v>0</v>
      </c>
      <c r="U1072" s="183">
        <f>INDEX('Policy Characteristics'!O:O,MATCH(PolicyLevers!$C1072,'Policy Characteristics'!$C:$C,0))</f>
        <v>0</v>
      </c>
    </row>
    <row r="1073" spans="1:21" x14ac:dyDescent="0.25">
      <c r="A1073" s="352" t="str">
        <f>INDEX('Policy Characteristics'!A:A,MATCH(PolicyLevers!$C1073,'Policy Characteristics'!$C:$C,0))</f>
        <v>Research and Development</v>
      </c>
      <c r="B1073" s="356" t="str">
        <f>INDEX('Policy Characteristics'!B:B,MATCH(PolicyLevers!$C1073,'Policy Characteristics'!$C:$C,0))</f>
        <v>Fuel Use Reduction</v>
      </c>
      <c r="C1073" s="191" t="str">
        <f t="shared" si="58"/>
        <v>RnD Building Fuel Use Perc Reduction</v>
      </c>
      <c r="D1073" s="186" t="s">
        <v>507</v>
      </c>
      <c r="E1073" s="186"/>
      <c r="F1073" s="186" t="s">
        <v>1104</v>
      </c>
      <c r="G1073" s="186"/>
      <c r="H1073" s="43">
        <v>119</v>
      </c>
      <c r="I1073" s="358" t="s">
        <v>310</v>
      </c>
      <c r="J1073" s="191" t="str">
        <f>INDEX('Policy Characteristics'!D:D,MATCH(PolicyLevers!$C1073,'Policy Characteristics'!$C:$C,0))</f>
        <v>R&amp;D Fuel Use Reductions</v>
      </c>
      <c r="K1073" s="253" t="str">
        <f>INDEX('Policy Characteristics'!E:E,MATCH(PolicyLevers!$C1073,'Policy Characteristics'!$C:$C,0))</f>
        <v>RnD building fuel use reduction</v>
      </c>
      <c r="L1073" s="192">
        <f>INDEX('Policy Characteristics'!F:F,MATCH(PolicyLevers!$C1073,'Policy Characteristics'!$C:$C,0))</f>
        <v>0</v>
      </c>
      <c r="M1073" s="192">
        <f>INDEX('Policy Characteristics'!G:G,MATCH(PolicyLevers!$C1073,'Policy Characteristics'!$C:$C,0))</f>
        <v>0.4</v>
      </c>
      <c r="N1073" s="253">
        <f>INDEX('Policy Characteristics'!H:H,MATCH(PolicyLevers!$C1073,'Policy Characteristics'!$C:$C,0))</f>
        <v>0.01</v>
      </c>
      <c r="O1073" s="201" t="str">
        <f>INDEX('Policy Characteristics'!I:I,MATCH(PolicyLevers!$C1073,'Policy Characteristics'!$C:$C,0))</f>
        <v>% reduction in fuel use</v>
      </c>
      <c r="P1073" s="188" t="str">
        <f>INDEX('Policy Characteristics'!J:J,MATCH(PolicyLevers!$C1073,'Policy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3" s="186" t="str">
        <f>INDEX('Policy Characteristics'!K:K,MATCH(PolicyLevers!$C1073,'Policy Characteristics'!$C:$C,0))</f>
        <v>architectural-design.html#rnd</v>
      </c>
      <c r="R1073" s="193" t="str">
        <f>INDEX('Policy Characteristics'!L:L,MATCH(PolicyLevers!$C1073,'Policy Characteristics'!$C:$C,0))</f>
        <v>research-and-development.html</v>
      </c>
      <c r="S1073" s="207" t="str">
        <f>INDEX('Policy Characteristics'!M:M,MATCH(PolicyLevers!$C1073,'Policy Characteristics'!$C:$C,0))</f>
        <v>none</v>
      </c>
      <c r="T1073" s="186">
        <f>INDEX('Policy Characteristics'!N:N,MATCH(PolicyLevers!$C1073,'Policy Characteristics'!$C:$C,0))</f>
        <v>0</v>
      </c>
      <c r="U1073" s="183">
        <f>INDEX('Policy Characteristics'!O:O,MATCH(PolicyLevers!$C1073,'Policy Characteristics'!$C:$C,0))</f>
        <v>0</v>
      </c>
    </row>
    <row r="1074" spans="1:21" x14ac:dyDescent="0.25">
      <c r="A1074" s="352" t="str">
        <f>INDEX('Policy Characteristics'!A:A,MATCH(PolicyLevers!$C1074,'Policy Characteristics'!$C:$C,0))</f>
        <v>Research and Development</v>
      </c>
      <c r="B1074" s="356" t="str">
        <f>INDEX('Policy Characteristics'!B:B,MATCH(PolicyLevers!$C1074,'Policy Characteristics'!$C:$C,0))</f>
        <v>Fuel Use Reduction</v>
      </c>
      <c r="C1074" s="183" t="s">
        <v>1191</v>
      </c>
      <c r="D1074" s="186"/>
      <c r="E1074" s="186"/>
      <c r="F1074" s="186" t="s">
        <v>619</v>
      </c>
      <c r="G1074" s="186"/>
      <c r="H1074" s="43">
        <v>120</v>
      </c>
      <c r="I1074" s="358" t="s">
        <v>310</v>
      </c>
      <c r="J1074" s="191" t="str">
        <f>INDEX('Policy Characteristics'!D:D,MATCH(PolicyLevers!$C1074,'Policy Characteristics'!$C:$C,0))</f>
        <v>R&amp;D Fuel Use Reductions</v>
      </c>
      <c r="K1074" s="183" t="str">
        <f>INDEX('Policy Characteristics'!E:E,MATCH(PolicyLevers!$C1074,'Policy Characteristics'!$C:$C,0))</f>
        <v>RnD CCS fuel use reduction</v>
      </c>
      <c r="L1074" s="206">
        <f>INDEX('Policy Characteristics'!F:F,MATCH(PolicyLevers!$C1074,'Policy Characteristics'!$C:$C,0))</f>
        <v>0</v>
      </c>
      <c r="M1074" s="206">
        <f>INDEX('Policy Characteristics'!G:G,MATCH(PolicyLevers!$C1074,'Policy Characteristics'!$C:$C,0))</f>
        <v>0.4</v>
      </c>
      <c r="N1074" s="252">
        <f>INDEX('Policy Characteristics'!H:H,MATCH(PolicyLevers!$C1074,'Policy Characteristics'!$C:$C,0))</f>
        <v>0.01</v>
      </c>
      <c r="O1074" s="186" t="str">
        <f>INDEX('Policy Characteristics'!I:I,MATCH(PolicyLevers!$C1074,'Policy Characteristics'!$C:$C,0))</f>
        <v>% reduction in fuel use</v>
      </c>
      <c r="P1074" s="188" t="str">
        <f>INDEX('Policy Characteristics'!J:J,MATCH(PolicyLevers!$C1074,'Policy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74" s="186" t="str">
        <f>INDEX('Policy Characteristics'!K:K,MATCH(PolicyLevers!$C1074,'Policy Characteristics'!$C:$C,0))</f>
        <v>architectural-design.html#rnd</v>
      </c>
      <c r="R1074" s="193" t="str">
        <f>INDEX('Policy Characteristics'!L:L,MATCH(PolicyLevers!$C1074,'Policy Characteristics'!$C:$C,0))</f>
        <v>research-and-development.html</v>
      </c>
      <c r="S1074" s="207" t="str">
        <f>INDEX('Policy Characteristics'!M:M,MATCH(PolicyLevers!$C1074,'Policy Characteristics'!$C:$C,0))</f>
        <v>none</v>
      </c>
      <c r="T1074" s="186">
        <f>INDEX('Policy Characteristics'!N:N,MATCH(PolicyLevers!$C1074,'Policy Characteristics'!$C:$C,0))</f>
        <v>0</v>
      </c>
      <c r="U1074" s="183">
        <f>INDEX('Policy Characteristics'!O:O,MATCH(PolicyLevers!$C1074,'Policy Characteristics'!$C:$C,0))</f>
        <v>0</v>
      </c>
    </row>
    <row r="1075" spans="1:21" x14ac:dyDescent="0.25">
      <c r="A1075" s="352" t="str">
        <f>INDEX('Policy Characteristics'!A:A,MATCH(PolicyLevers!$C1075,'Policy Characteristics'!$C:$C,0))</f>
        <v>Research and Development</v>
      </c>
      <c r="B1075" s="356" t="str">
        <f>INDEX('Policy Characteristics'!B:B,MATCH(PolicyLevers!$C1075,'Policy Characteristics'!$C:$C,0))</f>
        <v>Fuel Use Reduction</v>
      </c>
      <c r="C1075" s="183" t="s">
        <v>1194</v>
      </c>
      <c r="D1075" s="186" t="s">
        <v>578</v>
      </c>
      <c r="E1075" s="186"/>
      <c r="F1075" s="193" t="s">
        <v>1110</v>
      </c>
      <c r="G1075" s="186"/>
      <c r="H1075" s="43">
        <v>121</v>
      </c>
      <c r="I1075" s="358" t="s">
        <v>310</v>
      </c>
      <c r="J1075" s="191" t="str">
        <f>INDEX('Policy Characteristics'!D:D,MATCH(PolicyLevers!$C1075,'Policy Characteristics'!$C:$C,0))</f>
        <v>R&amp;D Fuel Use Reductions</v>
      </c>
      <c r="K1075" s="183" t="str">
        <f>INDEX('Policy Characteristics'!E:E,MATCH(PolicyLevers!$C1075,'Policy Characteristics'!$C:$C,0))</f>
        <v>RnD electricity fuel use reduction</v>
      </c>
      <c r="L1075" s="206">
        <f>INDEX('Policy Characteristics'!F:F,MATCH(PolicyLevers!$C1075,'Policy Characteristics'!$C:$C,0))</f>
        <v>0</v>
      </c>
      <c r="M1075" s="206">
        <f>INDEX('Policy Characteristics'!G:G,MATCH(PolicyLevers!$C1075,'Policy Characteristics'!$C:$C,0))</f>
        <v>0.4</v>
      </c>
      <c r="N1075" s="252">
        <f>INDEX('Policy Characteristics'!H:H,MATCH(PolicyLevers!$C1075,'Policy Characteristics'!$C:$C,0))</f>
        <v>0.01</v>
      </c>
      <c r="O1075" s="186" t="str">
        <f>INDEX('Policy Characteristics'!I:I,MATCH(PolicyLevers!$C1075,'Policy Characteristics'!$C:$C,0))</f>
        <v>% reduction in fuel use</v>
      </c>
      <c r="P1075" s="188" t="str">
        <f>INDEX('Policy Characteristics'!J:J,MATCH(PolicyLevers!$C1075,'Policy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5" s="186" t="str">
        <f>INDEX('Policy Characteristics'!K:K,MATCH(PolicyLevers!$C1075,'Policy Characteristics'!$C:$C,0))</f>
        <v>architectural-design.html#rnd</v>
      </c>
      <c r="R1075" s="193" t="str">
        <f>INDEX('Policy Characteristics'!L:L,MATCH(PolicyLevers!$C1075,'Policy Characteristics'!$C:$C,0))</f>
        <v>research-and-development.html</v>
      </c>
      <c r="S1075" s="207" t="str">
        <f>INDEX('Policy Characteristics'!M:M,MATCH(PolicyLevers!$C1075,'Policy Characteristics'!$C:$C,0))</f>
        <v>none</v>
      </c>
      <c r="T1075" s="186">
        <f>INDEX('Policy Characteristics'!N:N,MATCH(PolicyLevers!$C1075,'Policy Characteristics'!$C:$C,0))</f>
        <v>0</v>
      </c>
      <c r="U1075" s="183">
        <f>INDEX('Policy Characteristics'!O:O,MATCH(PolicyLevers!$C1075,'Policy Characteristics'!$C:$C,0))</f>
        <v>0</v>
      </c>
    </row>
    <row r="1076" spans="1:21" x14ac:dyDescent="0.25">
      <c r="A1076" s="352" t="str">
        <f>INDEX('Policy Characteristics'!A:A,MATCH(PolicyLevers!$C1076,'Policy Characteristics'!$C:$C,0))</f>
        <v>Research and Development</v>
      </c>
      <c r="B1076" s="356" t="str">
        <f>INDEX('Policy Characteristics'!B:B,MATCH(PolicyLevers!$C1076,'Policy Characteristics'!$C:$C,0))</f>
        <v>Fuel Use Reduction</v>
      </c>
      <c r="C1076" s="191" t="str">
        <f t="shared" ref="C1076:C1083" si="59">C$1075</f>
        <v>RnD Electricity Fuel Use Perc Reduction</v>
      </c>
      <c r="D1076" s="193" t="s">
        <v>585</v>
      </c>
      <c r="E1076" s="201"/>
      <c r="F1076" s="193" t="s">
        <v>1113</v>
      </c>
      <c r="G1076" s="186"/>
      <c r="H1076" s="43">
        <v>122</v>
      </c>
      <c r="I1076" s="358" t="s">
        <v>310</v>
      </c>
      <c r="J1076" s="191" t="str">
        <f>INDEX('Policy Characteristics'!D:D,MATCH(PolicyLevers!$C1076,'Policy Characteristics'!$C:$C,0))</f>
        <v>R&amp;D Fuel Use Reductions</v>
      </c>
      <c r="K1076" s="253" t="str">
        <f>INDEX('Policy Characteristics'!E:E,MATCH(PolicyLevers!$C1076,'Policy Characteristics'!$C:$C,0))</f>
        <v>RnD electricity fuel use reduction</v>
      </c>
      <c r="L1076" s="192">
        <f>INDEX('Policy Characteristics'!F:F,MATCH(PolicyLevers!$C1076,'Policy Characteristics'!$C:$C,0))</f>
        <v>0</v>
      </c>
      <c r="M1076" s="192">
        <f>INDEX('Policy Characteristics'!G:G,MATCH(PolicyLevers!$C1076,'Policy Characteristics'!$C:$C,0))</f>
        <v>0.4</v>
      </c>
      <c r="N1076" s="253">
        <f>INDEX('Policy Characteristics'!H:H,MATCH(PolicyLevers!$C1076,'Policy Characteristics'!$C:$C,0))</f>
        <v>0.01</v>
      </c>
      <c r="O1076" s="201" t="str">
        <f>INDEX('Policy Characteristics'!I:I,MATCH(PolicyLevers!$C1076,'Policy Characteristics'!$C:$C,0))</f>
        <v>% reduction in fuel use</v>
      </c>
      <c r="P1076" s="188" t="str">
        <f>INDEX('Policy Characteristics'!J:J,MATCH(PolicyLevers!$C1076,'Policy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6" s="186" t="str">
        <f>INDEX('Policy Characteristics'!K:K,MATCH(PolicyLevers!$C1076,'Policy Characteristics'!$C:$C,0))</f>
        <v>architectural-design.html#rnd</v>
      </c>
      <c r="R1076" s="193" t="str">
        <f>INDEX('Policy Characteristics'!L:L,MATCH(PolicyLevers!$C1076,'Policy Characteristics'!$C:$C,0))</f>
        <v>research-and-development.html</v>
      </c>
      <c r="S1076" s="207" t="str">
        <f>INDEX('Policy Characteristics'!M:M,MATCH(PolicyLevers!$C1076,'Policy Characteristics'!$C:$C,0))</f>
        <v>none</v>
      </c>
      <c r="T1076" s="186">
        <f>INDEX('Policy Characteristics'!N:N,MATCH(PolicyLevers!$C1076,'Policy Characteristics'!$C:$C,0))</f>
        <v>0</v>
      </c>
      <c r="U1076" s="183">
        <f>INDEX('Policy Characteristics'!O:O,MATCH(PolicyLevers!$C1076,'Policy Characteristics'!$C:$C,0))</f>
        <v>0</v>
      </c>
    </row>
    <row r="1077" spans="1:21" x14ac:dyDescent="0.25">
      <c r="A1077" s="352" t="str">
        <f>INDEX('Policy Characteristics'!A:A,MATCH(PolicyLevers!$C1077,'Policy Characteristics'!$C:$C,0))</f>
        <v>Research and Development</v>
      </c>
      <c r="B1077" s="356" t="str">
        <f>INDEX('Policy Characteristics'!B:B,MATCH(PolicyLevers!$C1077,'Policy Characteristics'!$C:$C,0))</f>
        <v>Fuel Use Reduction</v>
      </c>
      <c r="C1077" s="191" t="str">
        <f t="shared" si="59"/>
        <v>RnD Electricity Fuel Use Perc Reduction</v>
      </c>
      <c r="D1077" s="193" t="s">
        <v>588</v>
      </c>
      <c r="E1077" s="201"/>
      <c r="F1077" s="193" t="s">
        <v>1115</v>
      </c>
      <c r="G1077" s="186"/>
      <c r="H1077" s="43">
        <v>123</v>
      </c>
      <c r="I1077" s="358" t="s">
        <v>310</v>
      </c>
      <c r="J1077" s="191" t="str">
        <f>INDEX('Policy Characteristics'!D:D,MATCH(PolicyLevers!$C1077,'Policy Characteristics'!$C:$C,0))</f>
        <v>R&amp;D Fuel Use Reductions</v>
      </c>
      <c r="K1077" s="253" t="str">
        <f>INDEX('Policy Characteristics'!E:E,MATCH(PolicyLevers!$C1077,'Policy Characteristics'!$C:$C,0))</f>
        <v>RnD electricity fuel use reduction</v>
      </c>
      <c r="L1077" s="192">
        <f>INDEX('Policy Characteristics'!F:F,MATCH(PolicyLevers!$C1077,'Policy Characteristics'!$C:$C,0))</f>
        <v>0</v>
      </c>
      <c r="M1077" s="192">
        <f>INDEX('Policy Characteristics'!G:G,MATCH(PolicyLevers!$C1077,'Policy Characteristics'!$C:$C,0))</f>
        <v>0.4</v>
      </c>
      <c r="N1077" s="253">
        <f>INDEX('Policy Characteristics'!H:H,MATCH(PolicyLevers!$C1077,'Policy Characteristics'!$C:$C,0))</f>
        <v>0.01</v>
      </c>
      <c r="O1077" s="201" t="str">
        <f>INDEX('Policy Characteristics'!I:I,MATCH(PolicyLevers!$C1077,'Policy Characteristics'!$C:$C,0))</f>
        <v>% reduction in fuel use</v>
      </c>
      <c r="P1077" s="188" t="str">
        <f>INDEX('Policy Characteristics'!J:J,MATCH(PolicyLevers!$C1077,'Policy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7" s="186" t="str">
        <f>INDEX('Policy Characteristics'!K:K,MATCH(PolicyLevers!$C1077,'Policy Characteristics'!$C:$C,0))</f>
        <v>architectural-design.html#rnd</v>
      </c>
      <c r="R1077" s="193" t="str">
        <f>INDEX('Policy Characteristics'!L:L,MATCH(PolicyLevers!$C1077,'Policy Characteristics'!$C:$C,0))</f>
        <v>research-and-development.html</v>
      </c>
      <c r="S1077" s="207" t="str">
        <f>INDEX('Policy Characteristics'!M:M,MATCH(PolicyLevers!$C1077,'Policy Characteristics'!$C:$C,0))</f>
        <v>none</v>
      </c>
      <c r="T1077" s="186">
        <f>INDEX('Policy Characteristics'!N:N,MATCH(PolicyLevers!$C1077,'Policy Characteristics'!$C:$C,0))</f>
        <v>0</v>
      </c>
      <c r="U1077" s="183">
        <f>INDEX('Policy Characteristics'!O:O,MATCH(PolicyLevers!$C1077,'Policy Characteristics'!$C:$C,0))</f>
        <v>0</v>
      </c>
    </row>
    <row r="1078" spans="1:21" x14ac:dyDescent="0.25">
      <c r="A1078" s="352" t="str">
        <f>INDEX('Policy Characteristics'!A:A,MATCH(PolicyLevers!$C1078,'Policy Characteristics'!$C:$C,0))</f>
        <v>Research and Development</v>
      </c>
      <c r="B1078" s="356" t="str">
        <f>INDEX('Policy Characteristics'!B:B,MATCH(PolicyLevers!$C1078,'Policy Characteristics'!$C:$C,0))</f>
        <v>Fuel Use Reduction</v>
      </c>
      <c r="C1078" s="191" t="str">
        <f t="shared" si="59"/>
        <v>RnD Electricity Fuel Use Perc Reduction</v>
      </c>
      <c r="D1078" s="193" t="s">
        <v>591</v>
      </c>
      <c r="E1078" s="201"/>
      <c r="F1078" s="193" t="s">
        <v>1117</v>
      </c>
      <c r="G1078" s="186"/>
      <c r="H1078" s="43">
        <v>751</v>
      </c>
      <c r="I1078" s="358" t="s">
        <v>332</v>
      </c>
      <c r="J1078" s="191" t="str">
        <f>INDEX('Policy Characteristics'!D:D,MATCH(PolicyLevers!$C1078,'Policy Characteristics'!$C:$C,0))</f>
        <v>R&amp;D Fuel Use Reductions</v>
      </c>
      <c r="K1078" s="253" t="str">
        <f>INDEX('Policy Characteristics'!E:E,MATCH(PolicyLevers!$C1078,'Policy Characteristics'!$C:$C,0))</f>
        <v>RnD electricity fuel use reduction</v>
      </c>
      <c r="L1078" s="192">
        <f>INDEX('Policy Characteristics'!F:F,MATCH(PolicyLevers!$C1078,'Policy Characteristics'!$C:$C,0))</f>
        <v>0</v>
      </c>
      <c r="M1078" s="192">
        <f>INDEX('Policy Characteristics'!G:G,MATCH(PolicyLevers!$C1078,'Policy Characteristics'!$C:$C,0))</f>
        <v>0.4</v>
      </c>
      <c r="N1078" s="253">
        <f>INDEX('Policy Characteristics'!H:H,MATCH(PolicyLevers!$C1078,'Policy Characteristics'!$C:$C,0))</f>
        <v>0.01</v>
      </c>
      <c r="O1078" s="201" t="str">
        <f>INDEX('Policy Characteristics'!I:I,MATCH(PolicyLevers!$C1078,'Policy Characteristics'!$C:$C,0))</f>
        <v>% reduction in fuel use</v>
      </c>
      <c r="P1078" s="188" t="str">
        <f>INDEX('Policy Characteristics'!J:J,MATCH(PolicyLevers!$C1078,'Policy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8" s="186" t="str">
        <f>INDEX('Policy Characteristics'!K:K,MATCH(PolicyLevers!$C1078,'Policy Characteristics'!$C:$C,0))</f>
        <v>architectural-design.html#rnd</v>
      </c>
      <c r="R1078" s="193" t="str">
        <f>INDEX('Policy Characteristics'!L:L,MATCH(PolicyLevers!$C1078,'Policy Characteristics'!$C:$C,0))</f>
        <v>research-and-development.html</v>
      </c>
      <c r="S1078" s="207" t="str">
        <f>INDEX('Policy Characteristics'!M:M,MATCH(PolicyLevers!$C1078,'Policy Characteristics'!$C:$C,0))</f>
        <v>none</v>
      </c>
      <c r="T1078" s="186">
        <f>INDEX('Policy Characteristics'!N:N,MATCH(PolicyLevers!$C1078,'Policy Characteristics'!$C:$C,0))</f>
        <v>0</v>
      </c>
      <c r="U1078" s="183">
        <f>INDEX('Policy Characteristics'!O:O,MATCH(PolicyLevers!$C1078,'Policy Characteristics'!$C:$C,0))</f>
        <v>0</v>
      </c>
    </row>
    <row r="1079" spans="1:21" x14ac:dyDescent="0.25">
      <c r="A1079" s="352" t="str">
        <f>INDEX('Policy Characteristics'!A:A,MATCH(PolicyLevers!$C1079,'Policy Characteristics'!$C:$C,0))</f>
        <v>Research and Development</v>
      </c>
      <c r="B1079" s="356" t="str">
        <f>INDEX('Policy Characteristics'!B:B,MATCH(PolicyLevers!$C1079,'Policy Characteristics'!$C:$C,0))</f>
        <v>Fuel Use Reduction</v>
      </c>
      <c r="C1079" s="191" t="str">
        <f t="shared" si="59"/>
        <v>RnD Electricity Fuel Use Perc Reduction</v>
      </c>
      <c r="D1079" s="193" t="s">
        <v>594</v>
      </c>
      <c r="E1079" s="201"/>
      <c r="F1079" s="193" t="s">
        <v>1119</v>
      </c>
      <c r="G1079" s="186"/>
      <c r="H1079" s="43">
        <v>752</v>
      </c>
      <c r="I1079" s="358" t="s">
        <v>332</v>
      </c>
      <c r="J1079" s="191" t="str">
        <f>INDEX('Policy Characteristics'!D:D,MATCH(PolicyLevers!$C1079,'Policy Characteristics'!$C:$C,0))</f>
        <v>R&amp;D Fuel Use Reductions</v>
      </c>
      <c r="K1079" s="253" t="str">
        <f>INDEX('Policy Characteristics'!E:E,MATCH(PolicyLevers!$C1079,'Policy Characteristics'!$C:$C,0))</f>
        <v>RnD electricity fuel use reduction</v>
      </c>
      <c r="L1079" s="192">
        <f>INDEX('Policy Characteristics'!F:F,MATCH(PolicyLevers!$C1079,'Policy Characteristics'!$C:$C,0))</f>
        <v>0</v>
      </c>
      <c r="M1079" s="192">
        <f>INDEX('Policy Characteristics'!G:G,MATCH(PolicyLevers!$C1079,'Policy Characteristics'!$C:$C,0))</f>
        <v>0.4</v>
      </c>
      <c r="N1079" s="253">
        <f>INDEX('Policy Characteristics'!H:H,MATCH(PolicyLevers!$C1079,'Policy Characteristics'!$C:$C,0))</f>
        <v>0.01</v>
      </c>
      <c r="O1079" s="201" t="str">
        <f>INDEX('Policy Characteristics'!I:I,MATCH(PolicyLevers!$C1079,'Policy Characteristics'!$C:$C,0))</f>
        <v>% reduction in fuel use</v>
      </c>
      <c r="P1079" s="188" t="str">
        <f>INDEX('Policy Characteristics'!J:J,MATCH(PolicyLevers!$C1079,'Policy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9" s="186" t="str">
        <f>INDEX('Policy Characteristics'!K:K,MATCH(PolicyLevers!$C1079,'Policy Characteristics'!$C:$C,0))</f>
        <v>architectural-design.html#rnd</v>
      </c>
      <c r="R1079" s="193" t="str">
        <f>INDEX('Policy Characteristics'!L:L,MATCH(PolicyLevers!$C1079,'Policy Characteristics'!$C:$C,0))</f>
        <v>research-and-development.html</v>
      </c>
      <c r="S1079" s="207" t="str">
        <f>INDEX('Policy Characteristics'!M:M,MATCH(PolicyLevers!$C1079,'Policy Characteristics'!$C:$C,0))</f>
        <v>none</v>
      </c>
      <c r="T1079" s="186">
        <f>INDEX('Policy Characteristics'!N:N,MATCH(PolicyLevers!$C1079,'Policy Characteristics'!$C:$C,0))</f>
        <v>0</v>
      </c>
      <c r="U1079" s="183">
        <f>INDEX('Policy Characteristics'!O:O,MATCH(PolicyLevers!$C1079,'Policy Characteristics'!$C:$C,0))</f>
        <v>0</v>
      </c>
    </row>
    <row r="1080" spans="1:21" x14ac:dyDescent="0.25">
      <c r="A1080" s="352" t="str">
        <f>INDEX('Policy Characteristics'!A:A,MATCH(PolicyLevers!$C1080,'Policy Characteristics'!$C:$C,0))</f>
        <v>Research and Development</v>
      </c>
      <c r="B1080" s="356" t="str">
        <f>INDEX('Policy Characteristics'!B:B,MATCH(PolicyLevers!$C1080,'Policy Characteristics'!$C:$C,0))</f>
        <v>Fuel Use Reduction</v>
      </c>
      <c r="C1080" s="191" t="str">
        <f t="shared" si="59"/>
        <v>RnD Electricity Fuel Use Perc Reduction</v>
      </c>
      <c r="D1080" s="193" t="s">
        <v>596</v>
      </c>
      <c r="E1080" s="201"/>
      <c r="F1080" s="193" t="s">
        <v>1121</v>
      </c>
      <c r="G1080" s="186"/>
      <c r="H1080" s="43">
        <v>753</v>
      </c>
      <c r="I1080" s="358" t="s">
        <v>332</v>
      </c>
      <c r="J1080" s="191" t="str">
        <f>INDEX('Policy Characteristics'!D:D,MATCH(PolicyLevers!$C1080,'Policy Characteristics'!$C:$C,0))</f>
        <v>R&amp;D Fuel Use Reductions</v>
      </c>
      <c r="K1080" s="253" t="str">
        <f>INDEX('Policy Characteristics'!E:E,MATCH(PolicyLevers!$C1080,'Policy Characteristics'!$C:$C,0))</f>
        <v>RnD electricity fuel use reduction</v>
      </c>
      <c r="L1080" s="192">
        <f>INDEX('Policy Characteristics'!F:F,MATCH(PolicyLevers!$C1080,'Policy Characteristics'!$C:$C,0))</f>
        <v>0</v>
      </c>
      <c r="M1080" s="192">
        <f>INDEX('Policy Characteristics'!G:G,MATCH(PolicyLevers!$C1080,'Policy Characteristics'!$C:$C,0))</f>
        <v>0.4</v>
      </c>
      <c r="N1080" s="253">
        <f>INDEX('Policy Characteristics'!H:H,MATCH(PolicyLevers!$C1080,'Policy Characteristics'!$C:$C,0))</f>
        <v>0.01</v>
      </c>
      <c r="O1080" s="201" t="str">
        <f>INDEX('Policy Characteristics'!I:I,MATCH(PolicyLevers!$C1080,'Policy Characteristics'!$C:$C,0))</f>
        <v>% reduction in fuel use</v>
      </c>
      <c r="P1080" s="188" t="str">
        <f>INDEX('Policy Characteristics'!J:J,MATCH(PolicyLevers!$C1080,'Policy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0" s="186" t="str">
        <f>INDEX('Policy Characteristics'!K:K,MATCH(PolicyLevers!$C1080,'Policy Characteristics'!$C:$C,0))</f>
        <v>architectural-design.html#rnd</v>
      </c>
      <c r="R1080" s="193" t="str">
        <f>INDEX('Policy Characteristics'!L:L,MATCH(PolicyLevers!$C1080,'Policy Characteristics'!$C:$C,0))</f>
        <v>research-and-development.html</v>
      </c>
      <c r="S1080" s="207" t="str">
        <f>INDEX('Policy Characteristics'!M:M,MATCH(PolicyLevers!$C1080,'Policy Characteristics'!$C:$C,0))</f>
        <v>none</v>
      </c>
      <c r="T1080" s="186">
        <f>INDEX('Policy Characteristics'!N:N,MATCH(PolicyLevers!$C1080,'Policy Characteristics'!$C:$C,0))</f>
        <v>0</v>
      </c>
      <c r="U1080" s="183">
        <f>INDEX('Policy Characteristics'!O:O,MATCH(PolicyLevers!$C1080,'Policy Characteristics'!$C:$C,0))</f>
        <v>0</v>
      </c>
    </row>
    <row r="1081" spans="1:21" x14ac:dyDescent="0.25">
      <c r="A1081" s="352" t="str">
        <f>INDEX('Policy Characteristics'!A:A,MATCH(PolicyLevers!$C1081,'Policy Characteristics'!$C:$C,0))</f>
        <v>Research and Development</v>
      </c>
      <c r="B1081" s="356" t="str">
        <f>INDEX('Policy Characteristics'!B:B,MATCH(PolicyLevers!$C1081,'Policy Characteristics'!$C:$C,0))</f>
        <v>Fuel Use Reduction</v>
      </c>
      <c r="C1081" s="191" t="str">
        <f t="shared" si="59"/>
        <v>RnD Electricity Fuel Use Perc Reduction</v>
      </c>
      <c r="D1081" s="193" t="s">
        <v>598</v>
      </c>
      <c r="E1081" s="201"/>
      <c r="F1081" s="193" t="s">
        <v>1123</v>
      </c>
      <c r="G1081" s="186"/>
      <c r="H1081" s="43">
        <v>754</v>
      </c>
      <c r="I1081" s="358" t="s">
        <v>332</v>
      </c>
      <c r="J1081" s="191" t="str">
        <f>INDEX('Policy Characteristics'!D:D,MATCH(PolicyLevers!$C1081,'Policy Characteristics'!$C:$C,0))</f>
        <v>R&amp;D Fuel Use Reductions</v>
      </c>
      <c r="K1081" s="253" t="str">
        <f>INDEX('Policy Characteristics'!E:E,MATCH(PolicyLevers!$C1081,'Policy Characteristics'!$C:$C,0))</f>
        <v>RnD electricity fuel use reduction</v>
      </c>
      <c r="L1081" s="192">
        <f>INDEX('Policy Characteristics'!F:F,MATCH(PolicyLevers!$C1081,'Policy Characteristics'!$C:$C,0))</f>
        <v>0</v>
      </c>
      <c r="M1081" s="192">
        <f>INDEX('Policy Characteristics'!G:G,MATCH(PolicyLevers!$C1081,'Policy Characteristics'!$C:$C,0))</f>
        <v>0.4</v>
      </c>
      <c r="N1081" s="253">
        <f>INDEX('Policy Characteristics'!H:H,MATCH(PolicyLevers!$C1081,'Policy Characteristics'!$C:$C,0))</f>
        <v>0.01</v>
      </c>
      <c r="O1081" s="201" t="str">
        <f>INDEX('Policy Characteristics'!I:I,MATCH(PolicyLevers!$C1081,'Policy Characteristics'!$C:$C,0))</f>
        <v>% reduction in fuel use</v>
      </c>
      <c r="P1081" s="188" t="str">
        <f>INDEX('Policy Characteristics'!J:J,MATCH(PolicyLevers!$C1081,'Policy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1" s="186" t="str">
        <f>INDEX('Policy Characteristics'!K:K,MATCH(PolicyLevers!$C1081,'Policy Characteristics'!$C:$C,0))</f>
        <v>architectural-design.html#rnd</v>
      </c>
      <c r="R1081" s="193" t="str">
        <f>INDEX('Policy Characteristics'!L:L,MATCH(PolicyLevers!$C1081,'Policy Characteristics'!$C:$C,0))</f>
        <v>research-and-development.html</v>
      </c>
      <c r="S1081" s="207" t="str">
        <f>INDEX('Policy Characteristics'!M:M,MATCH(PolicyLevers!$C1081,'Policy Characteristics'!$C:$C,0))</f>
        <v>none</v>
      </c>
      <c r="T1081" s="186">
        <f>INDEX('Policy Characteristics'!N:N,MATCH(PolicyLevers!$C1081,'Policy Characteristics'!$C:$C,0))</f>
        <v>0</v>
      </c>
      <c r="U1081" s="183">
        <f>INDEX('Policy Characteristics'!O:O,MATCH(PolicyLevers!$C1081,'Policy Characteristics'!$C:$C,0))</f>
        <v>0</v>
      </c>
    </row>
    <row r="1082" spans="1:21" x14ac:dyDescent="0.25">
      <c r="A1082" s="352" t="str">
        <f>INDEX('Policy Characteristics'!A:A,MATCH(PolicyLevers!$C1082,'Policy Characteristics'!$C:$C,0))</f>
        <v>Research and Development</v>
      </c>
      <c r="B1082" s="356" t="str">
        <f>INDEX('Policy Characteristics'!B:B,MATCH(PolicyLevers!$C1082,'Policy Characteristics'!$C:$C,0))</f>
        <v>Fuel Use Reduction</v>
      </c>
      <c r="C1082" s="191" t="str">
        <f t="shared" si="59"/>
        <v>RnD Electricity Fuel Use Perc Reduction</v>
      </c>
      <c r="D1082" s="193" t="s">
        <v>600</v>
      </c>
      <c r="E1082" s="201"/>
      <c r="F1082" s="193" t="s">
        <v>1125</v>
      </c>
      <c r="G1082" s="186"/>
      <c r="H1082" s="43">
        <v>124</v>
      </c>
      <c r="I1082" s="358" t="s">
        <v>310</v>
      </c>
      <c r="J1082" s="191" t="str">
        <f>INDEX('Policy Characteristics'!D:D,MATCH(PolicyLevers!$C1082,'Policy Characteristics'!$C:$C,0))</f>
        <v>R&amp;D Fuel Use Reductions</v>
      </c>
      <c r="K1082" s="253" t="str">
        <f>INDEX('Policy Characteristics'!E:E,MATCH(PolicyLevers!$C1082,'Policy Characteristics'!$C:$C,0))</f>
        <v>RnD electricity fuel use reduction</v>
      </c>
      <c r="L1082" s="192">
        <f>INDEX('Policy Characteristics'!F:F,MATCH(PolicyLevers!$C1082,'Policy Characteristics'!$C:$C,0))</f>
        <v>0</v>
      </c>
      <c r="M1082" s="192">
        <f>INDEX('Policy Characteristics'!G:G,MATCH(PolicyLevers!$C1082,'Policy Characteristics'!$C:$C,0))</f>
        <v>0.4</v>
      </c>
      <c r="N1082" s="253">
        <f>INDEX('Policy Characteristics'!H:H,MATCH(PolicyLevers!$C1082,'Policy Characteristics'!$C:$C,0))</f>
        <v>0.01</v>
      </c>
      <c r="O1082" s="201" t="str">
        <f>INDEX('Policy Characteristics'!I:I,MATCH(PolicyLevers!$C1082,'Policy Characteristics'!$C:$C,0))</f>
        <v>% reduction in fuel use</v>
      </c>
      <c r="P1082" s="188" t="str">
        <f>INDEX('Policy Characteristics'!J:J,MATCH(PolicyLevers!$C1082,'Policy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2" s="186" t="str">
        <f>INDEX('Policy Characteristics'!K:K,MATCH(PolicyLevers!$C1082,'Policy Characteristics'!$C:$C,0))</f>
        <v>architectural-design.html#rnd</v>
      </c>
      <c r="R1082" s="193" t="str">
        <f>INDEX('Policy Characteristics'!L:L,MATCH(PolicyLevers!$C1082,'Policy Characteristics'!$C:$C,0))</f>
        <v>research-and-development.html</v>
      </c>
      <c r="S1082" s="207" t="str">
        <f>INDEX('Policy Characteristics'!M:M,MATCH(PolicyLevers!$C1082,'Policy Characteristics'!$C:$C,0))</f>
        <v>none</v>
      </c>
      <c r="T1082" s="186">
        <f>INDEX('Policy Characteristics'!N:N,MATCH(PolicyLevers!$C1082,'Policy Characteristics'!$C:$C,0))</f>
        <v>0</v>
      </c>
      <c r="U1082" s="183">
        <f>INDEX('Policy Characteristics'!O:O,MATCH(PolicyLevers!$C1082,'Policy Characteristics'!$C:$C,0))</f>
        <v>0</v>
      </c>
    </row>
    <row r="1083" spans="1:21" x14ac:dyDescent="0.25">
      <c r="A1083" s="352" t="str">
        <f>INDEX('Policy Characteristics'!A:A,MATCH(PolicyLevers!$C1083,'Policy Characteristics'!$C:$C,0))</f>
        <v>Research and Development</v>
      </c>
      <c r="B1083" s="356" t="str">
        <f>INDEX('Policy Characteristics'!B:B,MATCH(PolicyLevers!$C1083,'Policy Characteristics'!$C:$C,0))</f>
        <v>Fuel Use Reduction</v>
      </c>
      <c r="C1083" s="191" t="str">
        <f t="shared" si="59"/>
        <v>RnD Electricity Fuel Use Perc Reduction</v>
      </c>
      <c r="D1083" s="193" t="s">
        <v>606</v>
      </c>
      <c r="E1083" s="201"/>
      <c r="F1083" s="193" t="s">
        <v>1127</v>
      </c>
      <c r="G1083" s="186"/>
      <c r="H1083" s="43">
        <v>193</v>
      </c>
      <c r="I1083" s="358" t="s">
        <v>310</v>
      </c>
      <c r="J1083" s="191" t="str">
        <f>INDEX('Policy Characteristics'!D:D,MATCH(PolicyLevers!$C1083,'Policy Characteristics'!$C:$C,0))</f>
        <v>R&amp;D Fuel Use Reductions</v>
      </c>
      <c r="K1083" s="253" t="str">
        <f>INDEX('Policy Characteristics'!E:E,MATCH(PolicyLevers!$C1083,'Policy Characteristics'!$C:$C,0))</f>
        <v>RnD electricity fuel use reduction</v>
      </c>
      <c r="L1083" s="192">
        <f>INDEX('Policy Characteristics'!F:F,MATCH(PolicyLevers!$C1083,'Policy Characteristics'!$C:$C,0))</f>
        <v>0</v>
      </c>
      <c r="M1083" s="192">
        <f>INDEX('Policy Characteristics'!G:G,MATCH(PolicyLevers!$C1083,'Policy Characteristics'!$C:$C,0))</f>
        <v>0.4</v>
      </c>
      <c r="N1083" s="253">
        <f>INDEX('Policy Characteristics'!H:H,MATCH(PolicyLevers!$C1083,'Policy Characteristics'!$C:$C,0))</f>
        <v>0.01</v>
      </c>
      <c r="O1083" s="201" t="str">
        <f>INDEX('Policy Characteristics'!I:I,MATCH(PolicyLevers!$C1083,'Policy Characteristics'!$C:$C,0))</f>
        <v>% reduction in fuel use</v>
      </c>
      <c r="P1083" s="188" t="str">
        <f>INDEX('Policy Characteristics'!J:J,MATCH(PolicyLevers!$C1083,'Policy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3" s="186" t="str">
        <f>INDEX('Policy Characteristics'!K:K,MATCH(PolicyLevers!$C1083,'Policy Characteristics'!$C:$C,0))</f>
        <v>architectural-design.html#rnd</v>
      </c>
      <c r="R1083" s="193" t="str">
        <f>INDEX('Policy Characteristics'!L:L,MATCH(PolicyLevers!$C1083,'Policy Characteristics'!$C:$C,0))</f>
        <v>research-and-development.html</v>
      </c>
      <c r="S1083" s="207" t="str">
        <f>INDEX('Policy Characteristics'!M:M,MATCH(PolicyLevers!$C1083,'Policy Characteristics'!$C:$C,0))</f>
        <v>none</v>
      </c>
      <c r="T1083" s="186">
        <f>INDEX('Policy Characteristics'!N:N,MATCH(PolicyLevers!$C1083,'Policy Characteristics'!$C:$C,0))</f>
        <v>0</v>
      </c>
      <c r="U1083" s="183">
        <f>INDEX('Policy Characteristics'!O:O,MATCH(PolicyLevers!$C1083,'Policy Characteristics'!$C:$C,0))</f>
        <v>0</v>
      </c>
    </row>
    <row r="1084" spans="1:21" x14ac:dyDescent="0.25">
      <c r="A1084" s="352" t="str">
        <f>INDEX('Policy Characteristics'!A:A,MATCH(PolicyLevers!$C1084,'Policy Characteristics'!$C:$C,0))</f>
        <v>Research and Development</v>
      </c>
      <c r="B1084" s="356" t="str">
        <f>INDEX('Policy Characteristics'!B:B,MATCH(PolicyLevers!$C1084,'Policy Characteristics'!$C:$C,0))</f>
        <v>Fuel Use Reduction</v>
      </c>
      <c r="C1084" s="191" t="str">
        <f t="shared" ref="C1084:C1085" si="60">C$1075</f>
        <v>RnD Electricity Fuel Use Perc Reduction</v>
      </c>
      <c r="D1084" s="193" t="s">
        <v>608</v>
      </c>
      <c r="E1084" s="201"/>
      <c r="F1084" s="193" t="s">
        <v>1129</v>
      </c>
      <c r="G1084" s="186"/>
      <c r="H1084" s="43">
        <v>181</v>
      </c>
      <c r="I1084" s="358" t="s">
        <v>310</v>
      </c>
      <c r="J1084" s="191" t="str">
        <f>INDEX('Policy Characteristics'!D:D,MATCH(PolicyLevers!$C1084,'Policy Characteristics'!$C:$C,0))</f>
        <v>R&amp;D Fuel Use Reductions</v>
      </c>
      <c r="K1084" s="253" t="str">
        <f>INDEX('Policy Characteristics'!E:E,MATCH(PolicyLevers!$C1084,'Policy Characteristics'!$C:$C,0))</f>
        <v>RnD electricity fuel use reduction</v>
      </c>
      <c r="L1084" s="192">
        <f>INDEX('Policy Characteristics'!F:F,MATCH(PolicyLevers!$C1084,'Policy Characteristics'!$C:$C,0))</f>
        <v>0</v>
      </c>
      <c r="M1084" s="192">
        <f>INDEX('Policy Characteristics'!G:G,MATCH(PolicyLevers!$C1084,'Policy Characteristics'!$C:$C,0))</f>
        <v>0.4</v>
      </c>
      <c r="N1084" s="253">
        <f>INDEX('Policy Characteristics'!H:H,MATCH(PolicyLevers!$C1084,'Policy Characteristics'!$C:$C,0))</f>
        <v>0.01</v>
      </c>
      <c r="O1084" s="201" t="str">
        <f>INDEX('Policy Characteristics'!I:I,MATCH(PolicyLevers!$C1084,'Policy Characteristics'!$C:$C,0))</f>
        <v>% reduction in fuel use</v>
      </c>
      <c r="P1084" s="188" t="str">
        <f>INDEX('Policy Characteristics'!J:J,MATCH(PolicyLevers!$C1084,'Policy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4" s="186" t="str">
        <f>INDEX('Policy Characteristics'!K:K,MATCH(PolicyLevers!$C1084,'Policy Characteristics'!$C:$C,0))</f>
        <v>architectural-design.html#rnd</v>
      </c>
      <c r="R1084" s="193" t="str">
        <f>INDEX('Policy Characteristics'!L:L,MATCH(PolicyLevers!$C1084,'Policy Characteristics'!$C:$C,0))</f>
        <v>research-and-development.html</v>
      </c>
      <c r="S1084" s="207" t="str">
        <f>INDEX('Policy Characteristics'!M:M,MATCH(PolicyLevers!$C1084,'Policy Characteristics'!$C:$C,0))</f>
        <v>none</v>
      </c>
      <c r="T1084" s="186">
        <f>INDEX('Policy Characteristics'!N:N,MATCH(PolicyLevers!$C1084,'Policy Characteristics'!$C:$C,0))</f>
        <v>0</v>
      </c>
      <c r="U1084" s="183">
        <f>INDEX('Policy Characteristics'!O:O,MATCH(PolicyLevers!$C1084,'Policy Characteristics'!$C:$C,0))</f>
        <v>0</v>
      </c>
    </row>
    <row r="1085" spans="1:21" x14ac:dyDescent="0.25">
      <c r="A1085" s="352" t="str">
        <f>INDEX('Policy Characteristics'!A:A,MATCH(PolicyLevers!$C1085,'Policy Characteristics'!$C:$C,0))</f>
        <v>Research and Development</v>
      </c>
      <c r="B1085" s="356" t="str">
        <f>INDEX('Policy Characteristics'!B:B,MATCH(PolicyLevers!$C1085,'Policy Characteristics'!$C:$C,0))</f>
        <v>Fuel Use Reduction</v>
      </c>
      <c r="C1085" s="191" t="str">
        <f t="shared" si="60"/>
        <v>RnD Electricity Fuel Use Perc Reduction</v>
      </c>
      <c r="D1085" s="193" t="s">
        <v>611</v>
      </c>
      <c r="E1085" s="201"/>
      <c r="F1085" s="193" t="s">
        <v>1131</v>
      </c>
      <c r="G1085" s="186"/>
      <c r="H1085" s="43">
        <v>755</v>
      </c>
      <c r="I1085" s="358" t="s">
        <v>332</v>
      </c>
      <c r="J1085" s="191" t="str">
        <f>INDEX('Policy Characteristics'!D:D,MATCH(PolicyLevers!$C1085,'Policy Characteristics'!$C:$C,0))</f>
        <v>R&amp;D Fuel Use Reductions</v>
      </c>
      <c r="K1085" s="253" t="str">
        <f>INDEX('Policy Characteristics'!E:E,MATCH(PolicyLevers!$C1085,'Policy Characteristics'!$C:$C,0))</f>
        <v>RnD electricity fuel use reduction</v>
      </c>
      <c r="L1085" s="192">
        <f>INDEX('Policy Characteristics'!F:F,MATCH(PolicyLevers!$C1085,'Policy Characteristics'!$C:$C,0))</f>
        <v>0</v>
      </c>
      <c r="M1085" s="192">
        <f>INDEX('Policy Characteristics'!G:G,MATCH(PolicyLevers!$C1085,'Policy Characteristics'!$C:$C,0))</f>
        <v>0.4</v>
      </c>
      <c r="N1085" s="253">
        <f>INDEX('Policy Characteristics'!H:H,MATCH(PolicyLevers!$C1085,'Policy Characteristics'!$C:$C,0))</f>
        <v>0.01</v>
      </c>
      <c r="O1085" s="201" t="str">
        <f>INDEX('Policy Characteristics'!I:I,MATCH(PolicyLevers!$C1085,'Policy Characteristics'!$C:$C,0))</f>
        <v>% reduction in fuel use</v>
      </c>
      <c r="P1085" s="188" t="str">
        <f>INDEX('Policy Characteristics'!J:J,MATCH(PolicyLevers!$C1085,'Policy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5" s="186" t="str">
        <f>INDEX('Policy Characteristics'!K:K,MATCH(PolicyLevers!$C1085,'Policy Characteristics'!$C:$C,0))</f>
        <v>architectural-design.html#rnd</v>
      </c>
      <c r="R1085" s="193" t="str">
        <f>INDEX('Policy Characteristics'!L:L,MATCH(PolicyLevers!$C1085,'Policy Characteristics'!$C:$C,0))</f>
        <v>research-and-development.html</v>
      </c>
      <c r="S1085" s="207" t="str">
        <f>INDEX('Policy Characteristics'!M:M,MATCH(PolicyLevers!$C1085,'Policy Characteristics'!$C:$C,0))</f>
        <v>none</v>
      </c>
      <c r="T1085" s="186">
        <f>INDEX('Policy Characteristics'!N:N,MATCH(PolicyLevers!$C1085,'Policy Characteristics'!$C:$C,0))</f>
        <v>0</v>
      </c>
      <c r="U1085" s="183">
        <f>INDEX('Policy Characteristics'!O:O,MATCH(PolicyLevers!$C1085,'Policy Characteristics'!$C:$C,0))</f>
        <v>0</v>
      </c>
    </row>
    <row r="1086" spans="1:21" x14ac:dyDescent="0.25">
      <c r="A1086" s="352" t="str">
        <f>INDEX('Policy Characteristics'!A:A,MATCH(PolicyLevers!$C1086,'Policy Characteristics'!$C:$C,0))</f>
        <v>Research and Development</v>
      </c>
      <c r="B1086" s="356" t="str">
        <f>INDEX('Policy Characteristics'!B:B,MATCH(PolicyLevers!$C1086,'Policy Characteristics'!$C:$C,0))</f>
        <v>Fuel Use Reduction</v>
      </c>
      <c r="C1086" s="183" t="s">
        <v>1202</v>
      </c>
      <c r="D1086" s="183" t="s">
        <v>2121</v>
      </c>
      <c r="E1086" s="186"/>
      <c r="F1086" s="193" t="s">
        <v>2120</v>
      </c>
      <c r="G1086" s="186"/>
      <c r="H1086" s="43">
        <v>1487</v>
      </c>
      <c r="I1086" s="358" t="s">
        <v>310</v>
      </c>
      <c r="J1086" s="191" t="str">
        <f>INDEX('Policy Characteristics'!D:D,MATCH(PolicyLevers!$C1086,'Policy Characteristics'!$C:$C,0))</f>
        <v>R&amp;D Fuel Use Reductions</v>
      </c>
      <c r="K1086" s="183" t="str">
        <f>INDEX('Policy Characteristics'!E:E,MATCH(PolicyLevers!$C1086,'Policy Characteristics'!$C:$C,0))</f>
        <v>RnD industry fuel use reduction</v>
      </c>
      <c r="L1086" s="206">
        <f>INDEX('Policy Characteristics'!F:F,MATCH(PolicyLevers!$C1086,'Policy Characteristics'!$C:$C,0))</f>
        <v>0</v>
      </c>
      <c r="M1086" s="206">
        <f>INDEX('Policy Characteristics'!G:G,MATCH(PolicyLevers!$C1086,'Policy Characteristics'!$C:$C,0))</f>
        <v>0.4</v>
      </c>
      <c r="N1086" s="252">
        <f>INDEX('Policy Characteristics'!H:H,MATCH(PolicyLevers!$C1086,'Policy Characteristics'!$C:$C,0))</f>
        <v>0.01</v>
      </c>
      <c r="O1086" s="186" t="str">
        <f>INDEX('Policy Characteristics'!I:I,MATCH(PolicyLevers!$C1086,'Policy Characteristics'!$C:$C,0))</f>
        <v>% reduction in fuel use</v>
      </c>
      <c r="P1086" s="186" t="str">
        <f>INDEX('Policy Characteristics'!J:J,MATCH(PolicyLevers!$C1086,'Policy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6" s="186" t="str">
        <f>INDEX('Policy Characteristics'!K:K,MATCH(PolicyLevers!$C1086,'Policy Characteristics'!$C:$C,0))</f>
        <v>architectural-design.html#rnd</v>
      </c>
      <c r="R1086" s="193" t="str">
        <f>INDEX('Policy Characteristics'!L:L,MATCH(PolicyLevers!$C1086,'Policy Characteristics'!$C:$C,0))</f>
        <v>research-and-development.html</v>
      </c>
      <c r="S1086" s="207" t="str">
        <f>INDEX('Policy Characteristics'!M:M,MATCH(PolicyLevers!$C1086,'Policy Characteristics'!$C:$C,0))</f>
        <v>none</v>
      </c>
      <c r="T1086" s="186">
        <f>INDEX('Policy Characteristics'!N:N,MATCH(PolicyLevers!$C1086,'Policy Characteristics'!$C:$C,0))</f>
        <v>0</v>
      </c>
      <c r="U1086" s="183">
        <f>INDEX('Policy Characteristics'!O:O,MATCH(PolicyLevers!$C1086,'Policy Characteristics'!$C:$C,0))</f>
        <v>0</v>
      </c>
    </row>
    <row r="1087" spans="1:21" x14ac:dyDescent="0.25">
      <c r="A1087" s="352" t="str">
        <f>INDEX('Policy Characteristics'!A:A,MATCH(PolicyLevers!$C1087,'Policy Characteristics'!$C:$C,0))</f>
        <v>Research and Development</v>
      </c>
      <c r="B1087" s="356" t="str">
        <f>INDEX('Policy Characteristics'!B:B,MATCH(PolicyLevers!$C1087,'Policy Characteristics'!$C:$C,0))</f>
        <v>Fuel Use Reduction</v>
      </c>
      <c r="C1087" s="191" t="str">
        <f t="shared" ref="C1087:C1110" si="61">C$1086</f>
        <v>RnD Industry Fuel Use Perc Reduction</v>
      </c>
      <c r="D1087" s="183" t="s">
        <v>2119</v>
      </c>
      <c r="E1087" s="186"/>
      <c r="F1087" s="193" t="s">
        <v>2118</v>
      </c>
      <c r="G1087" s="186"/>
      <c r="H1087" s="43">
        <v>1488</v>
      </c>
      <c r="I1087" s="358" t="s">
        <v>310</v>
      </c>
      <c r="J1087" s="191" t="str">
        <f>INDEX('Policy Characteristics'!D:D,MATCH(PolicyLevers!$C1087,'Policy Characteristics'!$C:$C,0))</f>
        <v>R&amp;D Fuel Use Reductions</v>
      </c>
      <c r="K1087" s="253" t="str">
        <f>INDEX('Policy Characteristics'!E:E,MATCH(PolicyLevers!$C1087,'Policy Characteristics'!$C:$C,0))</f>
        <v>RnD industry fuel use reduction</v>
      </c>
      <c r="L1087" s="192">
        <f>INDEX('Policy Characteristics'!F:F,MATCH(PolicyLevers!$C1087,'Policy Characteristics'!$C:$C,0))</f>
        <v>0</v>
      </c>
      <c r="M1087" s="192">
        <f>INDEX('Policy Characteristics'!G:G,MATCH(PolicyLevers!$C1087,'Policy Characteristics'!$C:$C,0))</f>
        <v>0.4</v>
      </c>
      <c r="N1087" s="253">
        <f>INDEX('Policy Characteristics'!H:H,MATCH(PolicyLevers!$C1087,'Policy Characteristics'!$C:$C,0))</f>
        <v>0.01</v>
      </c>
      <c r="O1087" s="201" t="str">
        <f>INDEX('Policy Characteristics'!I:I,MATCH(PolicyLevers!$C1087,'Policy Characteristics'!$C:$C,0))</f>
        <v>% reduction in fuel use</v>
      </c>
      <c r="P1087" s="201" t="str">
        <f>INDEX('Policy Characteristics'!J:J,MATCH(PolicyLevers!$C1087,'Policy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7" s="201" t="str">
        <f>INDEX('Policy Characteristics'!K:K,MATCH(PolicyLevers!$C1087,'Policy Characteristics'!$C:$C,0))</f>
        <v>architectural-design.html#rnd</v>
      </c>
      <c r="R1087" s="260" t="str">
        <f>INDEX('Policy Characteristics'!L:L,MATCH(PolicyLevers!$C1087,'Policy Characteristics'!$C:$C,0))</f>
        <v>research-and-development.html</v>
      </c>
      <c r="S1087" s="201" t="str">
        <f>INDEX('Policy Characteristics'!M:M,MATCH(PolicyLevers!$C1087,'Policy Characteristics'!$C:$C,0))</f>
        <v>none</v>
      </c>
      <c r="T1087" s="186">
        <f>INDEX('Policy Characteristics'!N:N,MATCH(PolicyLevers!$C1087,'Policy Characteristics'!$C:$C,0))</f>
        <v>0</v>
      </c>
      <c r="U1087" s="183">
        <f>INDEX('Policy Characteristics'!O:O,MATCH(PolicyLevers!$C1087,'Policy Characteristics'!$C:$C,0))</f>
        <v>0</v>
      </c>
    </row>
    <row r="1088" spans="1:21" x14ac:dyDescent="0.25">
      <c r="A1088" s="352" t="str">
        <f>INDEX('Policy Characteristics'!A:A,MATCH(PolicyLevers!$C1088,'Policy Characteristics'!$C:$C,0))</f>
        <v>Research and Development</v>
      </c>
      <c r="B1088" s="356" t="str">
        <f>INDEX('Policy Characteristics'!B:B,MATCH(PolicyLevers!$C1088,'Policy Characteristics'!$C:$C,0))</f>
        <v>Fuel Use Reduction</v>
      </c>
      <c r="C1088" s="191" t="str">
        <f t="shared" si="61"/>
        <v>RnD Industry Fuel Use Perc Reduction</v>
      </c>
      <c r="D1088" s="183" t="s">
        <v>2117</v>
      </c>
      <c r="E1088" s="186"/>
      <c r="F1088" s="193" t="s">
        <v>2116</v>
      </c>
      <c r="G1088" s="186"/>
      <c r="H1088" s="43">
        <v>1489</v>
      </c>
      <c r="I1088" s="358" t="s">
        <v>310</v>
      </c>
      <c r="J1088" s="191" t="str">
        <f>INDEX('Policy Characteristics'!D:D,MATCH(PolicyLevers!$C1088,'Policy Characteristics'!$C:$C,0))</f>
        <v>R&amp;D Fuel Use Reductions</v>
      </c>
      <c r="K1088" s="253" t="str">
        <f>INDEX('Policy Characteristics'!E:E,MATCH(PolicyLevers!$C1088,'Policy Characteristics'!$C:$C,0))</f>
        <v>RnD industry fuel use reduction</v>
      </c>
      <c r="L1088" s="192">
        <f>INDEX('Policy Characteristics'!F:F,MATCH(PolicyLevers!$C1088,'Policy Characteristics'!$C:$C,0))</f>
        <v>0</v>
      </c>
      <c r="M1088" s="192">
        <f>INDEX('Policy Characteristics'!G:G,MATCH(PolicyLevers!$C1088,'Policy Characteristics'!$C:$C,0))</f>
        <v>0.4</v>
      </c>
      <c r="N1088" s="253">
        <f>INDEX('Policy Characteristics'!H:H,MATCH(PolicyLevers!$C1088,'Policy Characteristics'!$C:$C,0))</f>
        <v>0.01</v>
      </c>
      <c r="O1088" s="201" t="str">
        <f>INDEX('Policy Characteristics'!I:I,MATCH(PolicyLevers!$C1088,'Policy Characteristics'!$C:$C,0))</f>
        <v>% reduction in fuel use</v>
      </c>
      <c r="P1088" s="201" t="str">
        <f>INDEX('Policy Characteristics'!J:J,MATCH(PolicyLevers!$C1088,'Policy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8" s="201" t="str">
        <f>INDEX('Policy Characteristics'!K:K,MATCH(PolicyLevers!$C1088,'Policy Characteristics'!$C:$C,0))</f>
        <v>architectural-design.html#rnd</v>
      </c>
      <c r="R1088" s="260" t="str">
        <f>INDEX('Policy Characteristics'!L:L,MATCH(PolicyLevers!$C1088,'Policy Characteristics'!$C:$C,0))</f>
        <v>research-and-development.html</v>
      </c>
      <c r="S1088" s="201" t="str">
        <f>INDEX('Policy Characteristics'!M:M,MATCH(PolicyLevers!$C1088,'Policy Characteristics'!$C:$C,0))</f>
        <v>none</v>
      </c>
      <c r="T1088" s="186">
        <f>INDEX('Policy Characteristics'!N:N,MATCH(PolicyLevers!$C1088,'Policy Characteristics'!$C:$C,0))</f>
        <v>0</v>
      </c>
      <c r="U1088" s="183">
        <f>INDEX('Policy Characteristics'!O:O,MATCH(PolicyLevers!$C1088,'Policy Characteristics'!$C:$C,0))</f>
        <v>0</v>
      </c>
    </row>
    <row r="1089" spans="1:21" x14ac:dyDescent="0.25">
      <c r="A1089" s="352" t="str">
        <f>INDEX('Policy Characteristics'!A:A,MATCH(PolicyLevers!$C1089,'Policy Characteristics'!$C:$C,0))</f>
        <v>Research and Development</v>
      </c>
      <c r="B1089" s="356" t="str">
        <f>INDEX('Policy Characteristics'!B:B,MATCH(PolicyLevers!$C1089,'Policy Characteristics'!$C:$C,0))</f>
        <v>Fuel Use Reduction</v>
      </c>
      <c r="C1089" s="191" t="str">
        <f t="shared" si="61"/>
        <v>RnD Industry Fuel Use Perc Reduction</v>
      </c>
      <c r="D1089" s="183" t="s">
        <v>2115</v>
      </c>
      <c r="E1089" s="186"/>
      <c r="F1089" s="193" t="s">
        <v>2114</v>
      </c>
      <c r="G1089" s="186"/>
      <c r="H1089" s="43">
        <v>1490</v>
      </c>
      <c r="I1089" s="358" t="s">
        <v>310</v>
      </c>
      <c r="J1089" s="191" t="str">
        <f>INDEX('Policy Characteristics'!D:D,MATCH(PolicyLevers!$C1089,'Policy Characteristics'!$C:$C,0))</f>
        <v>R&amp;D Fuel Use Reductions</v>
      </c>
      <c r="K1089" s="253" t="str">
        <f>INDEX('Policy Characteristics'!E:E,MATCH(PolicyLevers!$C1089,'Policy Characteristics'!$C:$C,0))</f>
        <v>RnD industry fuel use reduction</v>
      </c>
      <c r="L1089" s="192">
        <f>INDEX('Policy Characteristics'!F:F,MATCH(PolicyLevers!$C1089,'Policy Characteristics'!$C:$C,0))</f>
        <v>0</v>
      </c>
      <c r="M1089" s="192">
        <f>INDEX('Policy Characteristics'!G:G,MATCH(PolicyLevers!$C1089,'Policy Characteristics'!$C:$C,0))</f>
        <v>0.4</v>
      </c>
      <c r="N1089" s="253">
        <f>INDEX('Policy Characteristics'!H:H,MATCH(PolicyLevers!$C1089,'Policy Characteristics'!$C:$C,0))</f>
        <v>0.01</v>
      </c>
      <c r="O1089" s="201" t="str">
        <f>INDEX('Policy Characteristics'!I:I,MATCH(PolicyLevers!$C1089,'Policy Characteristics'!$C:$C,0))</f>
        <v>% reduction in fuel use</v>
      </c>
      <c r="P1089" s="201" t="str">
        <f>INDEX('Policy Characteristics'!J:J,MATCH(PolicyLevers!$C1089,'Policy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9" s="201" t="str">
        <f>INDEX('Policy Characteristics'!K:K,MATCH(PolicyLevers!$C1089,'Policy Characteristics'!$C:$C,0))</f>
        <v>architectural-design.html#rnd</v>
      </c>
      <c r="R1089" s="260" t="str">
        <f>INDEX('Policy Characteristics'!L:L,MATCH(PolicyLevers!$C1089,'Policy Characteristics'!$C:$C,0))</f>
        <v>research-and-development.html</v>
      </c>
      <c r="S1089" s="201" t="str">
        <f>INDEX('Policy Characteristics'!M:M,MATCH(PolicyLevers!$C1089,'Policy Characteristics'!$C:$C,0))</f>
        <v>none</v>
      </c>
      <c r="T1089" s="186">
        <f>INDEX('Policy Characteristics'!N:N,MATCH(PolicyLevers!$C1089,'Policy Characteristics'!$C:$C,0))</f>
        <v>0</v>
      </c>
      <c r="U1089" s="183">
        <f>INDEX('Policy Characteristics'!O:O,MATCH(PolicyLevers!$C1089,'Policy Characteristics'!$C:$C,0))</f>
        <v>0</v>
      </c>
    </row>
    <row r="1090" spans="1:21" x14ac:dyDescent="0.25">
      <c r="A1090" s="352" t="str">
        <f>INDEX('Policy Characteristics'!A:A,MATCH(PolicyLevers!$C1090,'Policy Characteristics'!$C:$C,0))</f>
        <v>Research and Development</v>
      </c>
      <c r="B1090" s="356" t="str">
        <f>INDEX('Policy Characteristics'!B:B,MATCH(PolicyLevers!$C1090,'Policy Characteristics'!$C:$C,0))</f>
        <v>Fuel Use Reduction</v>
      </c>
      <c r="C1090" s="191" t="str">
        <f t="shared" si="61"/>
        <v>RnD Industry Fuel Use Perc Reduction</v>
      </c>
      <c r="D1090" s="183" t="s">
        <v>2113</v>
      </c>
      <c r="E1090" s="186"/>
      <c r="F1090" s="193" t="s">
        <v>2112</v>
      </c>
      <c r="G1090" s="186"/>
      <c r="H1090" s="43">
        <v>1491</v>
      </c>
      <c r="I1090" s="358" t="s">
        <v>310</v>
      </c>
      <c r="J1090" s="191" t="str">
        <f>INDEX('Policy Characteristics'!D:D,MATCH(PolicyLevers!$C1090,'Policy Characteristics'!$C:$C,0))</f>
        <v>R&amp;D Fuel Use Reductions</v>
      </c>
      <c r="K1090" s="253" t="str">
        <f>INDEX('Policy Characteristics'!E:E,MATCH(PolicyLevers!$C1090,'Policy Characteristics'!$C:$C,0))</f>
        <v>RnD industry fuel use reduction</v>
      </c>
      <c r="L1090" s="192">
        <f>INDEX('Policy Characteristics'!F:F,MATCH(PolicyLevers!$C1090,'Policy Characteristics'!$C:$C,0))</f>
        <v>0</v>
      </c>
      <c r="M1090" s="192">
        <f>INDEX('Policy Characteristics'!G:G,MATCH(PolicyLevers!$C1090,'Policy Characteristics'!$C:$C,0))</f>
        <v>0.4</v>
      </c>
      <c r="N1090" s="253">
        <f>INDEX('Policy Characteristics'!H:H,MATCH(PolicyLevers!$C1090,'Policy Characteristics'!$C:$C,0))</f>
        <v>0.01</v>
      </c>
      <c r="O1090" s="201" t="str">
        <f>INDEX('Policy Characteristics'!I:I,MATCH(PolicyLevers!$C1090,'Policy Characteristics'!$C:$C,0))</f>
        <v>% reduction in fuel use</v>
      </c>
      <c r="P1090" s="201" t="str">
        <f>INDEX('Policy Characteristics'!J:J,MATCH(PolicyLevers!$C1090,'Policy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0" s="201" t="str">
        <f>INDEX('Policy Characteristics'!K:K,MATCH(PolicyLevers!$C1090,'Policy Characteristics'!$C:$C,0))</f>
        <v>architectural-design.html#rnd</v>
      </c>
      <c r="R1090" s="260" t="str">
        <f>INDEX('Policy Characteristics'!L:L,MATCH(PolicyLevers!$C1090,'Policy Characteristics'!$C:$C,0))</f>
        <v>research-and-development.html</v>
      </c>
      <c r="S1090" s="201" t="str">
        <f>INDEX('Policy Characteristics'!M:M,MATCH(PolicyLevers!$C1090,'Policy Characteristics'!$C:$C,0))</f>
        <v>none</v>
      </c>
      <c r="T1090" s="186">
        <f>INDEX('Policy Characteristics'!N:N,MATCH(PolicyLevers!$C1090,'Policy Characteristics'!$C:$C,0))</f>
        <v>0</v>
      </c>
      <c r="U1090" s="183">
        <f>INDEX('Policy Characteristics'!O:O,MATCH(PolicyLevers!$C1090,'Policy Characteristics'!$C:$C,0))</f>
        <v>0</v>
      </c>
    </row>
    <row r="1091" spans="1:21" x14ac:dyDescent="0.25">
      <c r="A1091" s="352" t="str">
        <f>INDEX('Policy Characteristics'!A:A,MATCH(PolicyLevers!$C1091,'Policy Characteristics'!$C:$C,0))</f>
        <v>Research and Development</v>
      </c>
      <c r="B1091" s="356" t="str">
        <f>INDEX('Policy Characteristics'!B:B,MATCH(PolicyLevers!$C1091,'Policy Characteristics'!$C:$C,0))</f>
        <v>Fuel Use Reduction</v>
      </c>
      <c r="C1091" s="191" t="str">
        <f t="shared" si="61"/>
        <v>RnD Industry Fuel Use Perc Reduction</v>
      </c>
      <c r="D1091" s="183" t="s">
        <v>2111</v>
      </c>
      <c r="E1091" s="186"/>
      <c r="F1091" s="193" t="s">
        <v>2110</v>
      </c>
      <c r="G1091" s="186"/>
      <c r="H1091" s="43">
        <v>1492</v>
      </c>
      <c r="I1091" s="358" t="s">
        <v>310</v>
      </c>
      <c r="J1091" s="191" t="str">
        <f>INDEX('Policy Characteristics'!D:D,MATCH(PolicyLevers!$C1091,'Policy Characteristics'!$C:$C,0))</f>
        <v>R&amp;D Fuel Use Reductions</v>
      </c>
      <c r="K1091" s="253" t="str">
        <f>INDEX('Policy Characteristics'!E:E,MATCH(PolicyLevers!$C1091,'Policy Characteristics'!$C:$C,0))</f>
        <v>RnD industry fuel use reduction</v>
      </c>
      <c r="L1091" s="192">
        <f>INDEX('Policy Characteristics'!F:F,MATCH(PolicyLevers!$C1091,'Policy Characteristics'!$C:$C,0))</f>
        <v>0</v>
      </c>
      <c r="M1091" s="192">
        <f>INDEX('Policy Characteristics'!G:G,MATCH(PolicyLevers!$C1091,'Policy Characteristics'!$C:$C,0))</f>
        <v>0.4</v>
      </c>
      <c r="N1091" s="253">
        <f>INDEX('Policy Characteristics'!H:H,MATCH(PolicyLevers!$C1091,'Policy Characteristics'!$C:$C,0))</f>
        <v>0.01</v>
      </c>
      <c r="O1091" s="201" t="str">
        <f>INDEX('Policy Characteristics'!I:I,MATCH(PolicyLevers!$C1091,'Policy Characteristics'!$C:$C,0))</f>
        <v>% reduction in fuel use</v>
      </c>
      <c r="P1091" s="201" t="str">
        <f>INDEX('Policy Characteristics'!J:J,MATCH(PolicyLevers!$C1091,'Policy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1" s="201" t="str">
        <f>INDEX('Policy Characteristics'!K:K,MATCH(PolicyLevers!$C1091,'Policy Characteristics'!$C:$C,0))</f>
        <v>architectural-design.html#rnd</v>
      </c>
      <c r="R1091" s="260" t="str">
        <f>INDEX('Policy Characteristics'!L:L,MATCH(PolicyLevers!$C1091,'Policy Characteristics'!$C:$C,0))</f>
        <v>research-and-development.html</v>
      </c>
      <c r="S1091" s="201" t="str">
        <f>INDEX('Policy Characteristics'!M:M,MATCH(PolicyLevers!$C1091,'Policy Characteristics'!$C:$C,0))</f>
        <v>none</v>
      </c>
      <c r="T1091" s="186">
        <f>INDEX('Policy Characteristics'!N:N,MATCH(PolicyLevers!$C1091,'Policy Characteristics'!$C:$C,0))</f>
        <v>0</v>
      </c>
      <c r="U1091" s="183">
        <f>INDEX('Policy Characteristics'!O:O,MATCH(PolicyLevers!$C1091,'Policy Characteristics'!$C:$C,0))</f>
        <v>0</v>
      </c>
    </row>
    <row r="1092" spans="1:21" x14ac:dyDescent="0.25">
      <c r="A1092" s="352" t="str">
        <f>INDEX('Policy Characteristics'!A:A,MATCH(PolicyLevers!$C1092,'Policy Characteristics'!$C:$C,0))</f>
        <v>Research and Development</v>
      </c>
      <c r="B1092" s="356" t="str">
        <f>INDEX('Policy Characteristics'!B:B,MATCH(PolicyLevers!$C1092,'Policy Characteristics'!$C:$C,0))</f>
        <v>Fuel Use Reduction</v>
      </c>
      <c r="C1092" s="191" t="str">
        <f t="shared" si="61"/>
        <v>RnD Industry Fuel Use Perc Reduction</v>
      </c>
      <c r="D1092" s="183" t="s">
        <v>2109</v>
      </c>
      <c r="E1092" s="186"/>
      <c r="F1092" s="193" t="s">
        <v>2108</v>
      </c>
      <c r="G1092" s="186"/>
      <c r="H1092" s="43">
        <v>1493</v>
      </c>
      <c r="I1092" s="358" t="s">
        <v>310</v>
      </c>
      <c r="J1092" s="191" t="str">
        <f>INDEX('Policy Characteristics'!D:D,MATCH(PolicyLevers!$C1092,'Policy Characteristics'!$C:$C,0))</f>
        <v>R&amp;D Fuel Use Reductions</v>
      </c>
      <c r="K1092" s="253" t="str">
        <f>INDEX('Policy Characteristics'!E:E,MATCH(PolicyLevers!$C1092,'Policy Characteristics'!$C:$C,0))</f>
        <v>RnD industry fuel use reduction</v>
      </c>
      <c r="L1092" s="192">
        <f>INDEX('Policy Characteristics'!F:F,MATCH(PolicyLevers!$C1092,'Policy Characteristics'!$C:$C,0))</f>
        <v>0</v>
      </c>
      <c r="M1092" s="192">
        <f>INDEX('Policy Characteristics'!G:G,MATCH(PolicyLevers!$C1092,'Policy Characteristics'!$C:$C,0))</f>
        <v>0.4</v>
      </c>
      <c r="N1092" s="253">
        <f>INDEX('Policy Characteristics'!H:H,MATCH(PolicyLevers!$C1092,'Policy Characteristics'!$C:$C,0))</f>
        <v>0.01</v>
      </c>
      <c r="O1092" s="201" t="str">
        <f>INDEX('Policy Characteristics'!I:I,MATCH(PolicyLevers!$C1092,'Policy Characteristics'!$C:$C,0))</f>
        <v>% reduction in fuel use</v>
      </c>
      <c r="P1092" s="201" t="str">
        <f>INDEX('Policy Characteristics'!J:J,MATCH(PolicyLevers!$C1092,'Policy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2" s="201" t="str">
        <f>INDEX('Policy Characteristics'!K:K,MATCH(PolicyLevers!$C1092,'Policy Characteristics'!$C:$C,0))</f>
        <v>architectural-design.html#rnd</v>
      </c>
      <c r="R1092" s="260" t="str">
        <f>INDEX('Policy Characteristics'!L:L,MATCH(PolicyLevers!$C1092,'Policy Characteristics'!$C:$C,0))</f>
        <v>research-and-development.html</v>
      </c>
      <c r="S1092" s="201" t="str">
        <f>INDEX('Policy Characteristics'!M:M,MATCH(PolicyLevers!$C1092,'Policy Characteristics'!$C:$C,0))</f>
        <v>none</v>
      </c>
      <c r="T1092" s="186">
        <f>INDEX('Policy Characteristics'!N:N,MATCH(PolicyLevers!$C1092,'Policy Characteristics'!$C:$C,0))</f>
        <v>0</v>
      </c>
      <c r="U1092" s="183">
        <f>INDEX('Policy Characteristics'!O:O,MATCH(PolicyLevers!$C1092,'Policy Characteristics'!$C:$C,0))</f>
        <v>0</v>
      </c>
    </row>
    <row r="1093" spans="1:21" x14ac:dyDescent="0.25">
      <c r="A1093" s="352" t="str">
        <f>INDEX('Policy Characteristics'!A:A,MATCH(PolicyLevers!$C1093,'Policy Characteristics'!$C:$C,0))</f>
        <v>Research and Development</v>
      </c>
      <c r="B1093" s="356" t="str">
        <f>INDEX('Policy Characteristics'!B:B,MATCH(PolicyLevers!$C1093,'Policy Characteristics'!$C:$C,0))</f>
        <v>Fuel Use Reduction</v>
      </c>
      <c r="C1093" s="191" t="str">
        <f t="shared" si="61"/>
        <v>RnD Industry Fuel Use Perc Reduction</v>
      </c>
      <c r="D1093" s="183" t="s">
        <v>2107</v>
      </c>
      <c r="E1093" s="186"/>
      <c r="F1093" s="193" t="s">
        <v>2106</v>
      </c>
      <c r="G1093" s="186"/>
      <c r="H1093" s="43">
        <v>1494</v>
      </c>
      <c r="I1093" s="358" t="s">
        <v>310</v>
      </c>
      <c r="J1093" s="191" t="str">
        <f>INDEX('Policy Characteristics'!D:D,MATCH(PolicyLevers!$C1093,'Policy Characteristics'!$C:$C,0))</f>
        <v>R&amp;D Fuel Use Reductions</v>
      </c>
      <c r="K1093" s="253" t="str">
        <f>INDEX('Policy Characteristics'!E:E,MATCH(PolicyLevers!$C1093,'Policy Characteristics'!$C:$C,0))</f>
        <v>RnD industry fuel use reduction</v>
      </c>
      <c r="L1093" s="192">
        <f>INDEX('Policy Characteristics'!F:F,MATCH(PolicyLevers!$C1093,'Policy Characteristics'!$C:$C,0))</f>
        <v>0</v>
      </c>
      <c r="M1093" s="192">
        <f>INDEX('Policy Characteristics'!G:G,MATCH(PolicyLevers!$C1093,'Policy Characteristics'!$C:$C,0))</f>
        <v>0.4</v>
      </c>
      <c r="N1093" s="253">
        <f>INDEX('Policy Characteristics'!H:H,MATCH(PolicyLevers!$C1093,'Policy Characteristics'!$C:$C,0))</f>
        <v>0.01</v>
      </c>
      <c r="O1093" s="201" t="str">
        <f>INDEX('Policy Characteristics'!I:I,MATCH(PolicyLevers!$C1093,'Policy Characteristics'!$C:$C,0))</f>
        <v>% reduction in fuel use</v>
      </c>
      <c r="P1093" s="201" t="str">
        <f>INDEX('Policy Characteristics'!J:J,MATCH(PolicyLevers!$C1093,'Policy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3" s="201" t="str">
        <f>INDEX('Policy Characteristics'!K:K,MATCH(PolicyLevers!$C1093,'Policy Characteristics'!$C:$C,0))</f>
        <v>architectural-design.html#rnd</v>
      </c>
      <c r="R1093" s="260" t="str">
        <f>INDEX('Policy Characteristics'!L:L,MATCH(PolicyLevers!$C1093,'Policy Characteristics'!$C:$C,0))</f>
        <v>research-and-development.html</v>
      </c>
      <c r="S1093" s="201" t="str">
        <f>INDEX('Policy Characteristics'!M:M,MATCH(PolicyLevers!$C1093,'Policy Characteristics'!$C:$C,0))</f>
        <v>none</v>
      </c>
      <c r="T1093" s="186">
        <f>INDEX('Policy Characteristics'!N:N,MATCH(PolicyLevers!$C1093,'Policy Characteristics'!$C:$C,0))</f>
        <v>0</v>
      </c>
      <c r="U1093" s="183">
        <f>INDEX('Policy Characteristics'!O:O,MATCH(PolicyLevers!$C1093,'Policy Characteristics'!$C:$C,0))</f>
        <v>0</v>
      </c>
    </row>
    <row r="1094" spans="1:21" x14ac:dyDescent="0.25">
      <c r="A1094" s="352" t="str">
        <f>INDEX('Policy Characteristics'!A:A,MATCH(PolicyLevers!$C1094,'Policy Characteristics'!$C:$C,0))</f>
        <v>Research and Development</v>
      </c>
      <c r="B1094" s="356" t="str">
        <f>INDEX('Policy Characteristics'!B:B,MATCH(PolicyLevers!$C1094,'Policy Characteristics'!$C:$C,0))</f>
        <v>Fuel Use Reduction</v>
      </c>
      <c r="C1094" s="191" t="str">
        <f t="shared" si="61"/>
        <v>RnD Industry Fuel Use Perc Reduction</v>
      </c>
      <c r="D1094" s="183" t="s">
        <v>2105</v>
      </c>
      <c r="E1094" s="186"/>
      <c r="F1094" s="193" t="s">
        <v>2104</v>
      </c>
      <c r="G1094" s="186"/>
      <c r="H1094" s="43">
        <v>1495</v>
      </c>
      <c r="I1094" s="358" t="s">
        <v>310</v>
      </c>
      <c r="J1094" s="191" t="str">
        <f>INDEX('Policy Characteristics'!D:D,MATCH(PolicyLevers!$C1094,'Policy Characteristics'!$C:$C,0))</f>
        <v>R&amp;D Fuel Use Reductions</v>
      </c>
      <c r="K1094" s="253" t="str">
        <f>INDEX('Policy Characteristics'!E:E,MATCH(PolicyLevers!$C1094,'Policy Characteristics'!$C:$C,0))</f>
        <v>RnD industry fuel use reduction</v>
      </c>
      <c r="L1094" s="192">
        <f>INDEX('Policy Characteristics'!F:F,MATCH(PolicyLevers!$C1094,'Policy Characteristics'!$C:$C,0))</f>
        <v>0</v>
      </c>
      <c r="M1094" s="192">
        <f>INDEX('Policy Characteristics'!G:G,MATCH(PolicyLevers!$C1094,'Policy Characteristics'!$C:$C,0))</f>
        <v>0.4</v>
      </c>
      <c r="N1094" s="253">
        <f>INDEX('Policy Characteristics'!H:H,MATCH(PolicyLevers!$C1094,'Policy Characteristics'!$C:$C,0))</f>
        <v>0.01</v>
      </c>
      <c r="O1094" s="201" t="str">
        <f>INDEX('Policy Characteristics'!I:I,MATCH(PolicyLevers!$C1094,'Policy Characteristics'!$C:$C,0))</f>
        <v>% reduction in fuel use</v>
      </c>
      <c r="P1094" s="201" t="str">
        <f>INDEX('Policy Characteristics'!J:J,MATCH(PolicyLevers!$C1094,'Policy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4" s="201" t="str">
        <f>INDEX('Policy Characteristics'!K:K,MATCH(PolicyLevers!$C1094,'Policy Characteristics'!$C:$C,0))</f>
        <v>architectural-design.html#rnd</v>
      </c>
      <c r="R1094" s="260" t="str">
        <f>INDEX('Policy Characteristics'!L:L,MATCH(PolicyLevers!$C1094,'Policy Characteristics'!$C:$C,0))</f>
        <v>research-and-development.html</v>
      </c>
      <c r="S1094" s="201" t="str">
        <f>INDEX('Policy Characteristics'!M:M,MATCH(PolicyLevers!$C1094,'Policy Characteristics'!$C:$C,0))</f>
        <v>none</v>
      </c>
      <c r="T1094" s="186">
        <f>INDEX('Policy Characteristics'!N:N,MATCH(PolicyLevers!$C1094,'Policy Characteristics'!$C:$C,0))</f>
        <v>0</v>
      </c>
      <c r="U1094" s="183">
        <f>INDEX('Policy Characteristics'!O:O,MATCH(PolicyLevers!$C1094,'Policy Characteristics'!$C:$C,0))</f>
        <v>0</v>
      </c>
    </row>
    <row r="1095" spans="1:21" x14ac:dyDescent="0.25">
      <c r="A1095" s="352" t="str">
        <f>INDEX('Policy Characteristics'!A:A,MATCH(PolicyLevers!$C1095,'Policy Characteristics'!$C:$C,0))</f>
        <v>Research and Development</v>
      </c>
      <c r="B1095" s="356" t="str">
        <f>INDEX('Policy Characteristics'!B:B,MATCH(PolicyLevers!$C1095,'Policy Characteristics'!$C:$C,0))</f>
        <v>Fuel Use Reduction</v>
      </c>
      <c r="C1095" s="191" t="str">
        <f t="shared" si="61"/>
        <v>RnD Industry Fuel Use Perc Reduction</v>
      </c>
      <c r="D1095" s="183" t="s">
        <v>2103</v>
      </c>
      <c r="E1095" s="186"/>
      <c r="F1095" s="193" t="s">
        <v>1141</v>
      </c>
      <c r="G1095" s="186"/>
      <c r="H1095" s="43">
        <v>1496</v>
      </c>
      <c r="I1095" s="358" t="s">
        <v>310</v>
      </c>
      <c r="J1095" s="191" t="str">
        <f>INDEX('Policy Characteristics'!D:D,MATCH(PolicyLevers!$C1095,'Policy Characteristics'!$C:$C,0))</f>
        <v>R&amp;D Fuel Use Reductions</v>
      </c>
      <c r="K1095" s="253" t="str">
        <f>INDEX('Policy Characteristics'!E:E,MATCH(PolicyLevers!$C1095,'Policy Characteristics'!$C:$C,0))</f>
        <v>RnD industry fuel use reduction</v>
      </c>
      <c r="L1095" s="192">
        <f>INDEX('Policy Characteristics'!F:F,MATCH(PolicyLevers!$C1095,'Policy Characteristics'!$C:$C,0))</f>
        <v>0</v>
      </c>
      <c r="M1095" s="192">
        <f>INDEX('Policy Characteristics'!G:G,MATCH(PolicyLevers!$C1095,'Policy Characteristics'!$C:$C,0))</f>
        <v>0.4</v>
      </c>
      <c r="N1095" s="253">
        <f>INDEX('Policy Characteristics'!H:H,MATCH(PolicyLevers!$C1095,'Policy Characteristics'!$C:$C,0))</f>
        <v>0.01</v>
      </c>
      <c r="O1095" s="201" t="str">
        <f>INDEX('Policy Characteristics'!I:I,MATCH(PolicyLevers!$C1095,'Policy Characteristics'!$C:$C,0))</f>
        <v>% reduction in fuel use</v>
      </c>
      <c r="P1095" s="201" t="str">
        <f>INDEX('Policy Characteristics'!J:J,MATCH(PolicyLevers!$C1095,'Policy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5" s="201" t="str">
        <f>INDEX('Policy Characteristics'!K:K,MATCH(PolicyLevers!$C1095,'Policy Characteristics'!$C:$C,0))</f>
        <v>architectural-design.html#rnd</v>
      </c>
      <c r="R1095" s="260" t="str">
        <f>INDEX('Policy Characteristics'!L:L,MATCH(PolicyLevers!$C1095,'Policy Characteristics'!$C:$C,0))</f>
        <v>research-and-development.html</v>
      </c>
      <c r="S1095" s="201" t="str">
        <f>INDEX('Policy Characteristics'!M:M,MATCH(PolicyLevers!$C1095,'Policy Characteristics'!$C:$C,0))</f>
        <v>none</v>
      </c>
      <c r="T1095" s="186">
        <f>INDEX('Policy Characteristics'!N:N,MATCH(PolicyLevers!$C1095,'Policy Characteristics'!$C:$C,0))</f>
        <v>0</v>
      </c>
      <c r="U1095" s="183">
        <f>INDEX('Policy Characteristics'!O:O,MATCH(PolicyLevers!$C1095,'Policy Characteristics'!$C:$C,0))</f>
        <v>0</v>
      </c>
    </row>
    <row r="1096" spans="1:21" x14ac:dyDescent="0.25">
      <c r="A1096" s="352" t="str">
        <f>INDEX('Policy Characteristics'!A:A,MATCH(PolicyLevers!$C1096,'Policy Characteristics'!$C:$C,0))</f>
        <v>Research and Development</v>
      </c>
      <c r="B1096" s="356" t="str">
        <f>INDEX('Policy Characteristics'!B:B,MATCH(PolicyLevers!$C1096,'Policy Characteristics'!$C:$C,0))</f>
        <v>Fuel Use Reduction</v>
      </c>
      <c r="C1096" s="191" t="str">
        <f t="shared" si="61"/>
        <v>RnD Industry Fuel Use Perc Reduction</v>
      </c>
      <c r="D1096" s="183" t="s">
        <v>2102</v>
      </c>
      <c r="E1096" s="186"/>
      <c r="F1096" s="193" t="s">
        <v>2101</v>
      </c>
      <c r="G1096" s="186"/>
      <c r="H1096" s="43">
        <v>1497</v>
      </c>
      <c r="I1096" s="358" t="s">
        <v>310</v>
      </c>
      <c r="J1096" s="191" t="str">
        <f>INDEX('Policy Characteristics'!D:D,MATCH(PolicyLevers!$C1096,'Policy Characteristics'!$C:$C,0))</f>
        <v>R&amp;D Fuel Use Reductions</v>
      </c>
      <c r="K1096" s="253" t="str">
        <f>INDEX('Policy Characteristics'!E:E,MATCH(PolicyLevers!$C1096,'Policy Characteristics'!$C:$C,0))</f>
        <v>RnD industry fuel use reduction</v>
      </c>
      <c r="L1096" s="192">
        <f>INDEX('Policy Characteristics'!F:F,MATCH(PolicyLevers!$C1096,'Policy Characteristics'!$C:$C,0))</f>
        <v>0</v>
      </c>
      <c r="M1096" s="192">
        <f>INDEX('Policy Characteristics'!G:G,MATCH(PolicyLevers!$C1096,'Policy Characteristics'!$C:$C,0))</f>
        <v>0.4</v>
      </c>
      <c r="N1096" s="253">
        <f>INDEX('Policy Characteristics'!H:H,MATCH(PolicyLevers!$C1096,'Policy Characteristics'!$C:$C,0))</f>
        <v>0.01</v>
      </c>
      <c r="O1096" s="201" t="str">
        <f>INDEX('Policy Characteristics'!I:I,MATCH(PolicyLevers!$C1096,'Policy Characteristics'!$C:$C,0))</f>
        <v>% reduction in fuel use</v>
      </c>
      <c r="P1096" s="201" t="str">
        <f>INDEX('Policy Characteristics'!J:J,MATCH(PolicyLevers!$C1096,'Policy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6" s="201" t="str">
        <f>INDEX('Policy Characteristics'!K:K,MATCH(PolicyLevers!$C1096,'Policy Characteristics'!$C:$C,0))</f>
        <v>architectural-design.html#rnd</v>
      </c>
      <c r="R1096" s="260" t="str">
        <f>INDEX('Policy Characteristics'!L:L,MATCH(PolicyLevers!$C1096,'Policy Characteristics'!$C:$C,0))</f>
        <v>research-and-development.html</v>
      </c>
      <c r="S1096" s="201" t="str">
        <f>INDEX('Policy Characteristics'!M:M,MATCH(PolicyLevers!$C1096,'Policy Characteristics'!$C:$C,0))</f>
        <v>none</v>
      </c>
      <c r="T1096" s="186">
        <f>INDEX('Policy Characteristics'!N:N,MATCH(PolicyLevers!$C1096,'Policy Characteristics'!$C:$C,0))</f>
        <v>0</v>
      </c>
      <c r="U1096" s="183">
        <f>INDEX('Policy Characteristics'!O:O,MATCH(PolicyLevers!$C1096,'Policy Characteristics'!$C:$C,0))</f>
        <v>0</v>
      </c>
    </row>
    <row r="1097" spans="1:21" x14ac:dyDescent="0.25">
      <c r="A1097" s="352" t="str">
        <f>INDEX('Policy Characteristics'!A:A,MATCH(PolicyLevers!$C1097,'Policy Characteristics'!$C:$C,0))</f>
        <v>Research and Development</v>
      </c>
      <c r="B1097" s="356" t="str">
        <f>INDEX('Policy Characteristics'!B:B,MATCH(PolicyLevers!$C1097,'Policy Characteristics'!$C:$C,0))</f>
        <v>Fuel Use Reduction</v>
      </c>
      <c r="C1097" s="191" t="str">
        <f t="shared" si="61"/>
        <v>RnD Industry Fuel Use Perc Reduction</v>
      </c>
      <c r="D1097" s="183" t="s">
        <v>2100</v>
      </c>
      <c r="E1097" s="186"/>
      <c r="F1097" s="193" t="s">
        <v>2099</v>
      </c>
      <c r="G1097" s="186"/>
      <c r="H1097" s="43">
        <v>1498</v>
      </c>
      <c r="I1097" s="358" t="s">
        <v>310</v>
      </c>
      <c r="J1097" s="191" t="str">
        <f>INDEX('Policy Characteristics'!D:D,MATCH(PolicyLevers!$C1097,'Policy Characteristics'!$C:$C,0))</f>
        <v>R&amp;D Fuel Use Reductions</v>
      </c>
      <c r="K1097" s="253" t="str">
        <f>INDEX('Policy Characteristics'!E:E,MATCH(PolicyLevers!$C1097,'Policy Characteristics'!$C:$C,0))</f>
        <v>RnD industry fuel use reduction</v>
      </c>
      <c r="L1097" s="192">
        <f>INDEX('Policy Characteristics'!F:F,MATCH(PolicyLevers!$C1097,'Policy Characteristics'!$C:$C,0))</f>
        <v>0</v>
      </c>
      <c r="M1097" s="192">
        <f>INDEX('Policy Characteristics'!G:G,MATCH(PolicyLevers!$C1097,'Policy Characteristics'!$C:$C,0))</f>
        <v>0.4</v>
      </c>
      <c r="N1097" s="253">
        <f>INDEX('Policy Characteristics'!H:H,MATCH(PolicyLevers!$C1097,'Policy Characteristics'!$C:$C,0))</f>
        <v>0.01</v>
      </c>
      <c r="O1097" s="201" t="str">
        <f>INDEX('Policy Characteristics'!I:I,MATCH(PolicyLevers!$C1097,'Policy Characteristics'!$C:$C,0))</f>
        <v>% reduction in fuel use</v>
      </c>
      <c r="P1097" s="201" t="str">
        <f>INDEX('Policy Characteristics'!J:J,MATCH(PolicyLevers!$C1097,'Policy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7" s="201" t="str">
        <f>INDEX('Policy Characteristics'!K:K,MATCH(PolicyLevers!$C1097,'Policy Characteristics'!$C:$C,0))</f>
        <v>architectural-design.html#rnd</v>
      </c>
      <c r="R1097" s="260" t="str">
        <f>INDEX('Policy Characteristics'!L:L,MATCH(PolicyLevers!$C1097,'Policy Characteristics'!$C:$C,0))</f>
        <v>research-and-development.html</v>
      </c>
      <c r="S1097" s="201" t="str">
        <f>INDEX('Policy Characteristics'!M:M,MATCH(PolicyLevers!$C1097,'Policy Characteristics'!$C:$C,0))</f>
        <v>none</v>
      </c>
      <c r="T1097" s="186">
        <f>INDEX('Policy Characteristics'!N:N,MATCH(PolicyLevers!$C1097,'Policy Characteristics'!$C:$C,0))</f>
        <v>0</v>
      </c>
      <c r="U1097" s="183">
        <f>INDEX('Policy Characteristics'!O:O,MATCH(PolicyLevers!$C1097,'Policy Characteristics'!$C:$C,0))</f>
        <v>0</v>
      </c>
    </row>
    <row r="1098" spans="1:21" x14ac:dyDescent="0.25">
      <c r="A1098" s="352" t="str">
        <f>INDEX('Policy Characteristics'!A:A,MATCH(PolicyLevers!$C1098,'Policy Characteristics'!$C:$C,0))</f>
        <v>Research and Development</v>
      </c>
      <c r="B1098" s="356" t="str">
        <f>INDEX('Policy Characteristics'!B:B,MATCH(PolicyLevers!$C1098,'Policy Characteristics'!$C:$C,0))</f>
        <v>Fuel Use Reduction</v>
      </c>
      <c r="C1098" s="191" t="str">
        <f t="shared" si="61"/>
        <v>RnD Industry Fuel Use Perc Reduction</v>
      </c>
      <c r="D1098" s="183" t="s">
        <v>2098</v>
      </c>
      <c r="E1098" s="186"/>
      <c r="F1098" s="193" t="s">
        <v>2097</v>
      </c>
      <c r="G1098" s="186"/>
      <c r="H1098" s="43">
        <v>1499</v>
      </c>
      <c r="I1098" s="358" t="s">
        <v>310</v>
      </c>
      <c r="J1098" s="191" t="str">
        <f>INDEX('Policy Characteristics'!D:D,MATCH(PolicyLevers!$C1098,'Policy Characteristics'!$C:$C,0))</f>
        <v>R&amp;D Fuel Use Reductions</v>
      </c>
      <c r="K1098" s="253" t="str">
        <f>INDEX('Policy Characteristics'!E:E,MATCH(PolicyLevers!$C1098,'Policy Characteristics'!$C:$C,0))</f>
        <v>RnD industry fuel use reduction</v>
      </c>
      <c r="L1098" s="192">
        <f>INDEX('Policy Characteristics'!F:F,MATCH(PolicyLevers!$C1098,'Policy Characteristics'!$C:$C,0))</f>
        <v>0</v>
      </c>
      <c r="M1098" s="192">
        <f>INDEX('Policy Characteristics'!G:G,MATCH(PolicyLevers!$C1098,'Policy Characteristics'!$C:$C,0))</f>
        <v>0.4</v>
      </c>
      <c r="N1098" s="253">
        <f>INDEX('Policy Characteristics'!H:H,MATCH(PolicyLevers!$C1098,'Policy Characteristics'!$C:$C,0))</f>
        <v>0.01</v>
      </c>
      <c r="O1098" s="201" t="str">
        <f>INDEX('Policy Characteristics'!I:I,MATCH(PolicyLevers!$C1098,'Policy Characteristics'!$C:$C,0))</f>
        <v>% reduction in fuel use</v>
      </c>
      <c r="P1098" s="201" t="str">
        <f>INDEX('Policy Characteristics'!J:J,MATCH(PolicyLevers!$C1098,'Policy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8" s="201" t="str">
        <f>INDEX('Policy Characteristics'!K:K,MATCH(PolicyLevers!$C1098,'Policy Characteristics'!$C:$C,0))</f>
        <v>architectural-design.html#rnd</v>
      </c>
      <c r="R1098" s="260" t="str">
        <f>INDEX('Policy Characteristics'!L:L,MATCH(PolicyLevers!$C1098,'Policy Characteristics'!$C:$C,0))</f>
        <v>research-and-development.html</v>
      </c>
      <c r="S1098" s="201" t="str">
        <f>INDEX('Policy Characteristics'!M:M,MATCH(PolicyLevers!$C1098,'Policy Characteristics'!$C:$C,0))</f>
        <v>none</v>
      </c>
      <c r="T1098" s="186">
        <f>INDEX('Policy Characteristics'!N:N,MATCH(PolicyLevers!$C1098,'Policy Characteristics'!$C:$C,0))</f>
        <v>0</v>
      </c>
      <c r="U1098" s="183">
        <f>INDEX('Policy Characteristics'!O:O,MATCH(PolicyLevers!$C1098,'Policy Characteristics'!$C:$C,0))</f>
        <v>0</v>
      </c>
    </row>
    <row r="1099" spans="1:21" x14ac:dyDescent="0.25">
      <c r="A1099" s="352" t="str">
        <f>INDEX('Policy Characteristics'!A:A,MATCH(PolicyLevers!$C1099,'Policy Characteristics'!$C:$C,0))</f>
        <v>Research and Development</v>
      </c>
      <c r="B1099" s="356" t="str">
        <f>INDEX('Policy Characteristics'!B:B,MATCH(PolicyLevers!$C1099,'Policy Characteristics'!$C:$C,0))</f>
        <v>Fuel Use Reduction</v>
      </c>
      <c r="C1099" s="191" t="str">
        <f t="shared" si="61"/>
        <v>RnD Industry Fuel Use Perc Reduction</v>
      </c>
      <c r="D1099" s="183" t="s">
        <v>2096</v>
      </c>
      <c r="E1099" s="186"/>
      <c r="F1099" s="193" t="s">
        <v>1139</v>
      </c>
      <c r="G1099" s="186"/>
      <c r="H1099" s="43">
        <v>1500</v>
      </c>
      <c r="I1099" s="358" t="s">
        <v>310</v>
      </c>
      <c r="J1099" s="191" t="str">
        <f>INDEX('Policy Characteristics'!D:D,MATCH(PolicyLevers!$C1099,'Policy Characteristics'!$C:$C,0))</f>
        <v>R&amp;D Fuel Use Reductions</v>
      </c>
      <c r="K1099" s="253" t="str">
        <f>INDEX('Policy Characteristics'!E:E,MATCH(PolicyLevers!$C1099,'Policy Characteristics'!$C:$C,0))</f>
        <v>RnD industry fuel use reduction</v>
      </c>
      <c r="L1099" s="192">
        <f>INDEX('Policy Characteristics'!F:F,MATCH(PolicyLevers!$C1099,'Policy Characteristics'!$C:$C,0))</f>
        <v>0</v>
      </c>
      <c r="M1099" s="192">
        <f>INDEX('Policy Characteristics'!G:G,MATCH(PolicyLevers!$C1099,'Policy Characteristics'!$C:$C,0))</f>
        <v>0.4</v>
      </c>
      <c r="N1099" s="253">
        <f>INDEX('Policy Characteristics'!H:H,MATCH(PolicyLevers!$C1099,'Policy Characteristics'!$C:$C,0))</f>
        <v>0.01</v>
      </c>
      <c r="O1099" s="201" t="str">
        <f>INDEX('Policy Characteristics'!I:I,MATCH(PolicyLevers!$C1099,'Policy Characteristics'!$C:$C,0))</f>
        <v>% reduction in fuel use</v>
      </c>
      <c r="P1099" s="201" t="str">
        <f>INDEX('Policy Characteristics'!J:J,MATCH(PolicyLevers!$C1099,'Policy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9" s="201" t="str">
        <f>INDEX('Policy Characteristics'!K:K,MATCH(PolicyLevers!$C1099,'Policy Characteristics'!$C:$C,0))</f>
        <v>architectural-design.html#rnd</v>
      </c>
      <c r="R1099" s="260" t="str">
        <f>INDEX('Policy Characteristics'!L:L,MATCH(PolicyLevers!$C1099,'Policy Characteristics'!$C:$C,0))</f>
        <v>research-and-development.html</v>
      </c>
      <c r="S1099" s="201" t="str">
        <f>INDEX('Policy Characteristics'!M:M,MATCH(PolicyLevers!$C1099,'Policy Characteristics'!$C:$C,0))</f>
        <v>none</v>
      </c>
      <c r="T1099" s="186">
        <f>INDEX('Policy Characteristics'!N:N,MATCH(PolicyLevers!$C1099,'Policy Characteristics'!$C:$C,0))</f>
        <v>0</v>
      </c>
      <c r="U1099" s="183">
        <f>INDEX('Policy Characteristics'!O:O,MATCH(PolicyLevers!$C1099,'Policy Characteristics'!$C:$C,0))</f>
        <v>0</v>
      </c>
    </row>
    <row r="1100" spans="1:21" x14ac:dyDescent="0.25">
      <c r="A1100" s="352" t="str">
        <f>INDEX('Policy Characteristics'!A:A,MATCH(PolicyLevers!$C1100,'Policy Characteristics'!$C:$C,0))</f>
        <v>Research and Development</v>
      </c>
      <c r="B1100" s="356" t="str">
        <f>INDEX('Policy Characteristics'!B:B,MATCH(PolicyLevers!$C1100,'Policy Characteristics'!$C:$C,0))</f>
        <v>Fuel Use Reduction</v>
      </c>
      <c r="C1100" s="191" t="str">
        <f t="shared" si="61"/>
        <v>RnD Industry Fuel Use Perc Reduction</v>
      </c>
      <c r="D1100" s="183" t="s">
        <v>2095</v>
      </c>
      <c r="E1100" s="186"/>
      <c r="F1100" s="193" t="s">
        <v>2094</v>
      </c>
      <c r="G1100" s="186"/>
      <c r="H1100" s="43">
        <v>1501</v>
      </c>
      <c r="I1100" s="358" t="s">
        <v>310</v>
      </c>
      <c r="J1100" s="191" t="str">
        <f>INDEX('Policy Characteristics'!D:D,MATCH(PolicyLevers!$C1100,'Policy Characteristics'!$C:$C,0))</f>
        <v>R&amp;D Fuel Use Reductions</v>
      </c>
      <c r="K1100" s="253" t="str">
        <f>INDEX('Policy Characteristics'!E:E,MATCH(PolicyLevers!$C1100,'Policy Characteristics'!$C:$C,0))</f>
        <v>RnD industry fuel use reduction</v>
      </c>
      <c r="L1100" s="192">
        <f>INDEX('Policy Characteristics'!F:F,MATCH(PolicyLevers!$C1100,'Policy Characteristics'!$C:$C,0))</f>
        <v>0</v>
      </c>
      <c r="M1100" s="192">
        <f>INDEX('Policy Characteristics'!G:G,MATCH(PolicyLevers!$C1100,'Policy Characteristics'!$C:$C,0))</f>
        <v>0.4</v>
      </c>
      <c r="N1100" s="253">
        <f>INDEX('Policy Characteristics'!H:H,MATCH(PolicyLevers!$C1100,'Policy Characteristics'!$C:$C,0))</f>
        <v>0.01</v>
      </c>
      <c r="O1100" s="201" t="str">
        <f>INDEX('Policy Characteristics'!I:I,MATCH(PolicyLevers!$C1100,'Policy Characteristics'!$C:$C,0))</f>
        <v>% reduction in fuel use</v>
      </c>
      <c r="P1100" s="201" t="str">
        <f>INDEX('Policy Characteristics'!J:J,MATCH(PolicyLevers!$C1100,'Policy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0" s="201" t="str">
        <f>INDEX('Policy Characteristics'!K:K,MATCH(PolicyLevers!$C1100,'Policy Characteristics'!$C:$C,0))</f>
        <v>architectural-design.html#rnd</v>
      </c>
      <c r="R1100" s="260" t="str">
        <f>INDEX('Policy Characteristics'!L:L,MATCH(PolicyLevers!$C1100,'Policy Characteristics'!$C:$C,0))</f>
        <v>research-and-development.html</v>
      </c>
      <c r="S1100" s="201" t="str">
        <f>INDEX('Policy Characteristics'!M:M,MATCH(PolicyLevers!$C1100,'Policy Characteristics'!$C:$C,0))</f>
        <v>none</v>
      </c>
      <c r="T1100" s="186">
        <f>INDEX('Policy Characteristics'!N:N,MATCH(PolicyLevers!$C1100,'Policy Characteristics'!$C:$C,0))</f>
        <v>0</v>
      </c>
      <c r="U1100" s="183">
        <f>INDEX('Policy Characteristics'!O:O,MATCH(PolicyLevers!$C1100,'Policy Characteristics'!$C:$C,0))</f>
        <v>0</v>
      </c>
    </row>
    <row r="1101" spans="1:21" x14ac:dyDescent="0.25">
      <c r="A1101" s="352" t="str">
        <f>INDEX('Policy Characteristics'!A:A,MATCH(PolicyLevers!$C1101,'Policy Characteristics'!$C:$C,0))</f>
        <v>Research and Development</v>
      </c>
      <c r="B1101" s="356" t="str">
        <f>INDEX('Policy Characteristics'!B:B,MATCH(PolicyLevers!$C1101,'Policy Characteristics'!$C:$C,0))</f>
        <v>Fuel Use Reduction</v>
      </c>
      <c r="C1101" s="191" t="str">
        <f t="shared" si="61"/>
        <v>RnD Industry Fuel Use Perc Reduction</v>
      </c>
      <c r="D1101" s="183" t="s">
        <v>2093</v>
      </c>
      <c r="E1101" s="186"/>
      <c r="F1101" s="193" t="s">
        <v>2092</v>
      </c>
      <c r="G1101" s="186"/>
      <c r="H1101" s="43">
        <v>1502</v>
      </c>
      <c r="I1101" s="358" t="s">
        <v>310</v>
      </c>
      <c r="J1101" s="191" t="str">
        <f>INDEX('Policy Characteristics'!D:D,MATCH(PolicyLevers!$C1101,'Policy Characteristics'!$C:$C,0))</f>
        <v>R&amp;D Fuel Use Reductions</v>
      </c>
      <c r="K1101" s="253" t="str">
        <f>INDEX('Policy Characteristics'!E:E,MATCH(PolicyLevers!$C1101,'Policy Characteristics'!$C:$C,0))</f>
        <v>RnD industry fuel use reduction</v>
      </c>
      <c r="L1101" s="192">
        <f>INDEX('Policy Characteristics'!F:F,MATCH(PolicyLevers!$C1101,'Policy Characteristics'!$C:$C,0))</f>
        <v>0</v>
      </c>
      <c r="M1101" s="192">
        <f>INDEX('Policy Characteristics'!G:G,MATCH(PolicyLevers!$C1101,'Policy Characteristics'!$C:$C,0))</f>
        <v>0.4</v>
      </c>
      <c r="N1101" s="253">
        <f>INDEX('Policy Characteristics'!H:H,MATCH(PolicyLevers!$C1101,'Policy Characteristics'!$C:$C,0))</f>
        <v>0.01</v>
      </c>
      <c r="O1101" s="201" t="str">
        <f>INDEX('Policy Characteristics'!I:I,MATCH(PolicyLevers!$C1101,'Policy Characteristics'!$C:$C,0))</f>
        <v>% reduction in fuel use</v>
      </c>
      <c r="P1101" s="201" t="str">
        <f>INDEX('Policy Characteristics'!J:J,MATCH(PolicyLevers!$C1101,'Policy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1" s="201" t="str">
        <f>INDEX('Policy Characteristics'!K:K,MATCH(PolicyLevers!$C1101,'Policy Characteristics'!$C:$C,0))</f>
        <v>architectural-design.html#rnd</v>
      </c>
      <c r="R1101" s="260" t="str">
        <f>INDEX('Policy Characteristics'!L:L,MATCH(PolicyLevers!$C1101,'Policy Characteristics'!$C:$C,0))</f>
        <v>research-and-development.html</v>
      </c>
      <c r="S1101" s="201" t="str">
        <f>INDEX('Policy Characteristics'!M:M,MATCH(PolicyLevers!$C1101,'Policy Characteristics'!$C:$C,0))</f>
        <v>none</v>
      </c>
      <c r="T1101" s="186">
        <f>INDEX('Policy Characteristics'!N:N,MATCH(PolicyLevers!$C1101,'Policy Characteristics'!$C:$C,0))</f>
        <v>0</v>
      </c>
      <c r="U1101" s="183">
        <f>INDEX('Policy Characteristics'!O:O,MATCH(PolicyLevers!$C1101,'Policy Characteristics'!$C:$C,0))</f>
        <v>0</v>
      </c>
    </row>
    <row r="1102" spans="1:21" x14ac:dyDescent="0.25">
      <c r="A1102" s="352" t="str">
        <f>INDEX('Policy Characteristics'!A:A,MATCH(PolicyLevers!$C1102,'Policy Characteristics'!$C:$C,0))</f>
        <v>Research and Development</v>
      </c>
      <c r="B1102" s="356" t="str">
        <f>INDEX('Policy Characteristics'!B:B,MATCH(PolicyLevers!$C1102,'Policy Characteristics'!$C:$C,0))</f>
        <v>Fuel Use Reduction</v>
      </c>
      <c r="C1102" s="191" t="str">
        <f t="shared" si="61"/>
        <v>RnD Industry Fuel Use Perc Reduction</v>
      </c>
      <c r="D1102" s="183" t="s">
        <v>2091</v>
      </c>
      <c r="E1102" s="186"/>
      <c r="F1102" s="193" t="s">
        <v>2090</v>
      </c>
      <c r="G1102" s="186"/>
      <c r="H1102" s="43">
        <v>1503</v>
      </c>
      <c r="I1102" s="358" t="s">
        <v>310</v>
      </c>
      <c r="J1102" s="191" t="str">
        <f>INDEX('Policy Characteristics'!D:D,MATCH(PolicyLevers!$C1102,'Policy Characteristics'!$C:$C,0))</f>
        <v>R&amp;D Fuel Use Reductions</v>
      </c>
      <c r="K1102" s="253" t="str">
        <f>INDEX('Policy Characteristics'!E:E,MATCH(PolicyLevers!$C1102,'Policy Characteristics'!$C:$C,0))</f>
        <v>RnD industry fuel use reduction</v>
      </c>
      <c r="L1102" s="192">
        <f>INDEX('Policy Characteristics'!F:F,MATCH(PolicyLevers!$C1102,'Policy Characteristics'!$C:$C,0))</f>
        <v>0</v>
      </c>
      <c r="M1102" s="192">
        <f>INDEX('Policy Characteristics'!G:G,MATCH(PolicyLevers!$C1102,'Policy Characteristics'!$C:$C,0))</f>
        <v>0.4</v>
      </c>
      <c r="N1102" s="253">
        <f>INDEX('Policy Characteristics'!H:H,MATCH(PolicyLevers!$C1102,'Policy Characteristics'!$C:$C,0))</f>
        <v>0.01</v>
      </c>
      <c r="O1102" s="201" t="str">
        <f>INDEX('Policy Characteristics'!I:I,MATCH(PolicyLevers!$C1102,'Policy Characteristics'!$C:$C,0))</f>
        <v>% reduction in fuel use</v>
      </c>
      <c r="P1102" s="201" t="str">
        <f>INDEX('Policy Characteristics'!J:J,MATCH(PolicyLevers!$C1102,'Policy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2" s="201" t="str">
        <f>INDEX('Policy Characteristics'!K:K,MATCH(PolicyLevers!$C1102,'Policy Characteristics'!$C:$C,0))</f>
        <v>architectural-design.html#rnd</v>
      </c>
      <c r="R1102" s="260" t="str">
        <f>INDEX('Policy Characteristics'!L:L,MATCH(PolicyLevers!$C1102,'Policy Characteristics'!$C:$C,0))</f>
        <v>research-and-development.html</v>
      </c>
      <c r="S1102" s="201" t="str">
        <f>INDEX('Policy Characteristics'!M:M,MATCH(PolicyLevers!$C1102,'Policy Characteristics'!$C:$C,0))</f>
        <v>none</v>
      </c>
      <c r="T1102" s="186">
        <f>INDEX('Policy Characteristics'!N:N,MATCH(PolicyLevers!$C1102,'Policy Characteristics'!$C:$C,0))</f>
        <v>0</v>
      </c>
      <c r="U1102" s="183">
        <f>INDEX('Policy Characteristics'!O:O,MATCH(PolicyLevers!$C1102,'Policy Characteristics'!$C:$C,0))</f>
        <v>0</v>
      </c>
    </row>
    <row r="1103" spans="1:21" x14ac:dyDescent="0.25">
      <c r="A1103" s="352" t="str">
        <f>INDEX('Policy Characteristics'!A:A,MATCH(PolicyLevers!$C1103,'Policy Characteristics'!$C:$C,0))</f>
        <v>Research and Development</v>
      </c>
      <c r="B1103" s="356" t="str">
        <f>INDEX('Policy Characteristics'!B:B,MATCH(PolicyLevers!$C1103,'Policy Characteristics'!$C:$C,0))</f>
        <v>Fuel Use Reduction</v>
      </c>
      <c r="C1103" s="191" t="str">
        <f t="shared" si="61"/>
        <v>RnD Industry Fuel Use Perc Reduction</v>
      </c>
      <c r="D1103" s="183" t="s">
        <v>2089</v>
      </c>
      <c r="E1103" s="186"/>
      <c r="F1103" s="193" t="s">
        <v>2088</v>
      </c>
      <c r="G1103" s="186"/>
      <c r="H1103" s="43">
        <v>1504</v>
      </c>
      <c r="I1103" s="358" t="s">
        <v>310</v>
      </c>
      <c r="J1103" s="191" t="str">
        <f>INDEX('Policy Characteristics'!D:D,MATCH(PolicyLevers!$C1103,'Policy Characteristics'!$C:$C,0))</f>
        <v>R&amp;D Fuel Use Reductions</v>
      </c>
      <c r="K1103" s="253" t="str">
        <f>INDEX('Policy Characteristics'!E:E,MATCH(PolicyLevers!$C1103,'Policy Characteristics'!$C:$C,0))</f>
        <v>RnD industry fuel use reduction</v>
      </c>
      <c r="L1103" s="192">
        <f>INDEX('Policy Characteristics'!F:F,MATCH(PolicyLevers!$C1103,'Policy Characteristics'!$C:$C,0))</f>
        <v>0</v>
      </c>
      <c r="M1103" s="192">
        <f>INDEX('Policy Characteristics'!G:G,MATCH(PolicyLevers!$C1103,'Policy Characteristics'!$C:$C,0))</f>
        <v>0.4</v>
      </c>
      <c r="N1103" s="253">
        <f>INDEX('Policy Characteristics'!H:H,MATCH(PolicyLevers!$C1103,'Policy Characteristics'!$C:$C,0))</f>
        <v>0.01</v>
      </c>
      <c r="O1103" s="201" t="str">
        <f>INDEX('Policy Characteristics'!I:I,MATCH(PolicyLevers!$C1103,'Policy Characteristics'!$C:$C,0))</f>
        <v>% reduction in fuel use</v>
      </c>
      <c r="P1103" s="201" t="str">
        <f>INDEX('Policy Characteristics'!J:J,MATCH(PolicyLevers!$C1103,'Policy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3" s="201" t="str">
        <f>INDEX('Policy Characteristics'!K:K,MATCH(PolicyLevers!$C1103,'Policy Characteristics'!$C:$C,0))</f>
        <v>architectural-design.html#rnd</v>
      </c>
      <c r="R1103" s="260" t="str">
        <f>INDEX('Policy Characteristics'!L:L,MATCH(PolicyLevers!$C1103,'Policy Characteristics'!$C:$C,0))</f>
        <v>research-and-development.html</v>
      </c>
      <c r="S1103" s="201" t="str">
        <f>INDEX('Policy Characteristics'!M:M,MATCH(PolicyLevers!$C1103,'Policy Characteristics'!$C:$C,0))</f>
        <v>none</v>
      </c>
      <c r="T1103" s="186">
        <f>INDEX('Policy Characteristics'!N:N,MATCH(PolicyLevers!$C1103,'Policy Characteristics'!$C:$C,0))</f>
        <v>0</v>
      </c>
      <c r="U1103" s="183">
        <f>INDEX('Policy Characteristics'!O:O,MATCH(PolicyLevers!$C1103,'Policy Characteristics'!$C:$C,0))</f>
        <v>0</v>
      </c>
    </row>
    <row r="1104" spans="1:21" x14ac:dyDescent="0.25">
      <c r="A1104" s="352" t="str">
        <f>INDEX('Policy Characteristics'!A:A,MATCH(PolicyLevers!$C1104,'Policy Characteristics'!$C:$C,0))</f>
        <v>Research and Development</v>
      </c>
      <c r="B1104" s="356" t="str">
        <f>INDEX('Policy Characteristics'!B:B,MATCH(PolicyLevers!$C1104,'Policy Characteristics'!$C:$C,0))</f>
        <v>Fuel Use Reduction</v>
      </c>
      <c r="C1104" s="191" t="str">
        <f t="shared" si="61"/>
        <v>RnD Industry Fuel Use Perc Reduction</v>
      </c>
      <c r="D1104" s="183" t="s">
        <v>2087</v>
      </c>
      <c r="E1104" s="186"/>
      <c r="F1104" s="193" t="s">
        <v>2086</v>
      </c>
      <c r="G1104" s="186"/>
      <c r="H1104" s="43">
        <v>1505</v>
      </c>
      <c r="I1104" s="358" t="s">
        <v>310</v>
      </c>
      <c r="J1104" s="191" t="str">
        <f>INDEX('Policy Characteristics'!D:D,MATCH(PolicyLevers!$C1104,'Policy Characteristics'!$C:$C,0))</f>
        <v>R&amp;D Fuel Use Reductions</v>
      </c>
      <c r="K1104" s="253" t="str">
        <f>INDEX('Policy Characteristics'!E:E,MATCH(PolicyLevers!$C1104,'Policy Characteristics'!$C:$C,0))</f>
        <v>RnD industry fuel use reduction</v>
      </c>
      <c r="L1104" s="192">
        <f>INDEX('Policy Characteristics'!F:F,MATCH(PolicyLevers!$C1104,'Policy Characteristics'!$C:$C,0))</f>
        <v>0</v>
      </c>
      <c r="M1104" s="192">
        <f>INDEX('Policy Characteristics'!G:G,MATCH(PolicyLevers!$C1104,'Policy Characteristics'!$C:$C,0))</f>
        <v>0.4</v>
      </c>
      <c r="N1104" s="253">
        <f>INDEX('Policy Characteristics'!H:H,MATCH(PolicyLevers!$C1104,'Policy Characteristics'!$C:$C,0))</f>
        <v>0.01</v>
      </c>
      <c r="O1104" s="201" t="str">
        <f>INDEX('Policy Characteristics'!I:I,MATCH(PolicyLevers!$C1104,'Policy Characteristics'!$C:$C,0))</f>
        <v>% reduction in fuel use</v>
      </c>
      <c r="P1104" s="201" t="str">
        <f>INDEX('Policy Characteristics'!J:J,MATCH(PolicyLevers!$C1104,'Policy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4" s="201" t="str">
        <f>INDEX('Policy Characteristics'!K:K,MATCH(PolicyLevers!$C1104,'Policy Characteristics'!$C:$C,0))</f>
        <v>architectural-design.html#rnd</v>
      </c>
      <c r="R1104" s="260" t="str">
        <f>INDEX('Policy Characteristics'!L:L,MATCH(PolicyLevers!$C1104,'Policy Characteristics'!$C:$C,0))</f>
        <v>research-and-development.html</v>
      </c>
      <c r="S1104" s="201" t="str">
        <f>INDEX('Policy Characteristics'!M:M,MATCH(PolicyLevers!$C1104,'Policy Characteristics'!$C:$C,0))</f>
        <v>none</v>
      </c>
      <c r="T1104" s="186">
        <f>INDEX('Policy Characteristics'!N:N,MATCH(PolicyLevers!$C1104,'Policy Characteristics'!$C:$C,0))</f>
        <v>0</v>
      </c>
      <c r="U1104" s="183">
        <f>INDEX('Policy Characteristics'!O:O,MATCH(PolicyLevers!$C1104,'Policy Characteristics'!$C:$C,0))</f>
        <v>0</v>
      </c>
    </row>
    <row r="1105" spans="1:21" x14ac:dyDescent="0.25">
      <c r="A1105" s="352" t="str">
        <f>INDEX('Policy Characteristics'!A:A,MATCH(PolicyLevers!$C1105,'Policy Characteristics'!$C:$C,0))</f>
        <v>Research and Development</v>
      </c>
      <c r="B1105" s="356" t="str">
        <f>INDEX('Policy Characteristics'!B:B,MATCH(PolicyLevers!$C1105,'Policy Characteristics'!$C:$C,0))</f>
        <v>Fuel Use Reduction</v>
      </c>
      <c r="C1105" s="191" t="str">
        <f t="shared" si="61"/>
        <v>RnD Industry Fuel Use Perc Reduction</v>
      </c>
      <c r="D1105" s="183" t="s">
        <v>2085</v>
      </c>
      <c r="E1105" s="186"/>
      <c r="F1105" s="193" t="s">
        <v>2084</v>
      </c>
      <c r="G1105" s="186"/>
      <c r="H1105" s="43">
        <v>1506</v>
      </c>
      <c r="I1105" s="358" t="s">
        <v>310</v>
      </c>
      <c r="J1105" s="191" t="str">
        <f>INDEX('Policy Characteristics'!D:D,MATCH(PolicyLevers!$C1105,'Policy Characteristics'!$C:$C,0))</f>
        <v>R&amp;D Fuel Use Reductions</v>
      </c>
      <c r="K1105" s="253" t="str">
        <f>INDEX('Policy Characteristics'!E:E,MATCH(PolicyLevers!$C1105,'Policy Characteristics'!$C:$C,0))</f>
        <v>RnD industry fuel use reduction</v>
      </c>
      <c r="L1105" s="192">
        <f>INDEX('Policy Characteristics'!F:F,MATCH(PolicyLevers!$C1105,'Policy Characteristics'!$C:$C,0))</f>
        <v>0</v>
      </c>
      <c r="M1105" s="192">
        <f>INDEX('Policy Characteristics'!G:G,MATCH(PolicyLevers!$C1105,'Policy Characteristics'!$C:$C,0))</f>
        <v>0.4</v>
      </c>
      <c r="N1105" s="253">
        <f>INDEX('Policy Characteristics'!H:H,MATCH(PolicyLevers!$C1105,'Policy Characteristics'!$C:$C,0))</f>
        <v>0.01</v>
      </c>
      <c r="O1105" s="201" t="str">
        <f>INDEX('Policy Characteristics'!I:I,MATCH(PolicyLevers!$C1105,'Policy Characteristics'!$C:$C,0))</f>
        <v>% reduction in fuel use</v>
      </c>
      <c r="P1105" s="201" t="str">
        <f>INDEX('Policy Characteristics'!J:J,MATCH(PolicyLevers!$C1105,'Policy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5" s="201" t="str">
        <f>INDEX('Policy Characteristics'!K:K,MATCH(PolicyLevers!$C1105,'Policy Characteristics'!$C:$C,0))</f>
        <v>architectural-design.html#rnd</v>
      </c>
      <c r="R1105" s="260" t="str">
        <f>INDEX('Policy Characteristics'!L:L,MATCH(PolicyLevers!$C1105,'Policy Characteristics'!$C:$C,0))</f>
        <v>research-and-development.html</v>
      </c>
      <c r="S1105" s="201" t="str">
        <f>INDEX('Policy Characteristics'!M:M,MATCH(PolicyLevers!$C1105,'Policy Characteristics'!$C:$C,0))</f>
        <v>none</v>
      </c>
      <c r="T1105" s="186">
        <f>INDEX('Policy Characteristics'!N:N,MATCH(PolicyLevers!$C1105,'Policy Characteristics'!$C:$C,0))</f>
        <v>0</v>
      </c>
      <c r="U1105" s="183">
        <f>INDEX('Policy Characteristics'!O:O,MATCH(PolicyLevers!$C1105,'Policy Characteristics'!$C:$C,0))</f>
        <v>0</v>
      </c>
    </row>
    <row r="1106" spans="1:21" x14ac:dyDescent="0.25">
      <c r="A1106" s="352" t="str">
        <f>INDEX('Policy Characteristics'!A:A,MATCH(PolicyLevers!$C1106,'Policy Characteristics'!$C:$C,0))</f>
        <v>Research and Development</v>
      </c>
      <c r="B1106" s="356" t="str">
        <f>INDEX('Policy Characteristics'!B:B,MATCH(PolicyLevers!$C1106,'Policy Characteristics'!$C:$C,0))</f>
        <v>Fuel Use Reduction</v>
      </c>
      <c r="C1106" s="191" t="str">
        <f t="shared" si="61"/>
        <v>RnD Industry Fuel Use Perc Reduction</v>
      </c>
      <c r="D1106" s="183" t="s">
        <v>2083</v>
      </c>
      <c r="E1106" s="186"/>
      <c r="F1106" s="193" t="s">
        <v>2082</v>
      </c>
      <c r="G1106" s="186"/>
      <c r="H1106" s="43">
        <v>1507</v>
      </c>
      <c r="I1106" s="358" t="s">
        <v>310</v>
      </c>
      <c r="J1106" s="191" t="str">
        <f>INDEX('Policy Characteristics'!D:D,MATCH(PolicyLevers!$C1106,'Policy Characteristics'!$C:$C,0))</f>
        <v>R&amp;D Fuel Use Reductions</v>
      </c>
      <c r="K1106" s="253" t="str">
        <f>INDEX('Policy Characteristics'!E:E,MATCH(PolicyLevers!$C1106,'Policy Characteristics'!$C:$C,0))</f>
        <v>RnD industry fuel use reduction</v>
      </c>
      <c r="L1106" s="192">
        <f>INDEX('Policy Characteristics'!F:F,MATCH(PolicyLevers!$C1106,'Policy Characteristics'!$C:$C,0))</f>
        <v>0</v>
      </c>
      <c r="M1106" s="192">
        <f>INDEX('Policy Characteristics'!G:G,MATCH(PolicyLevers!$C1106,'Policy Characteristics'!$C:$C,0))</f>
        <v>0.4</v>
      </c>
      <c r="N1106" s="253">
        <f>INDEX('Policy Characteristics'!H:H,MATCH(PolicyLevers!$C1106,'Policy Characteristics'!$C:$C,0))</f>
        <v>0.01</v>
      </c>
      <c r="O1106" s="201" t="str">
        <f>INDEX('Policy Characteristics'!I:I,MATCH(PolicyLevers!$C1106,'Policy Characteristics'!$C:$C,0))</f>
        <v>% reduction in fuel use</v>
      </c>
      <c r="P1106" s="201" t="str">
        <f>INDEX('Policy Characteristics'!J:J,MATCH(PolicyLevers!$C1106,'Policy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6" s="201" t="str">
        <f>INDEX('Policy Characteristics'!K:K,MATCH(PolicyLevers!$C1106,'Policy Characteristics'!$C:$C,0))</f>
        <v>architectural-design.html#rnd</v>
      </c>
      <c r="R1106" s="260" t="str">
        <f>INDEX('Policy Characteristics'!L:L,MATCH(PolicyLevers!$C1106,'Policy Characteristics'!$C:$C,0))</f>
        <v>research-and-development.html</v>
      </c>
      <c r="S1106" s="201" t="str">
        <f>INDEX('Policy Characteristics'!M:M,MATCH(PolicyLevers!$C1106,'Policy Characteristics'!$C:$C,0))</f>
        <v>none</v>
      </c>
      <c r="T1106" s="186">
        <f>INDEX('Policy Characteristics'!N:N,MATCH(PolicyLevers!$C1106,'Policy Characteristics'!$C:$C,0))</f>
        <v>0</v>
      </c>
      <c r="U1106" s="183">
        <f>INDEX('Policy Characteristics'!O:O,MATCH(PolicyLevers!$C1106,'Policy Characteristics'!$C:$C,0))</f>
        <v>0</v>
      </c>
    </row>
    <row r="1107" spans="1:21" x14ac:dyDescent="0.25">
      <c r="A1107" s="352" t="str">
        <f>INDEX('Policy Characteristics'!A:A,MATCH(PolicyLevers!$C1107,'Policy Characteristics'!$C:$C,0))</f>
        <v>Research and Development</v>
      </c>
      <c r="B1107" s="356" t="str">
        <f>INDEX('Policy Characteristics'!B:B,MATCH(PolicyLevers!$C1107,'Policy Characteristics'!$C:$C,0))</f>
        <v>Fuel Use Reduction</v>
      </c>
      <c r="C1107" s="191" t="str">
        <f t="shared" si="61"/>
        <v>RnD Industry Fuel Use Perc Reduction</v>
      </c>
      <c r="D1107" s="183" t="s">
        <v>2081</v>
      </c>
      <c r="E1107" s="186"/>
      <c r="F1107" s="193" t="s">
        <v>2080</v>
      </c>
      <c r="G1107" s="186"/>
      <c r="H1107" s="43">
        <v>1508</v>
      </c>
      <c r="I1107" s="358" t="s">
        <v>310</v>
      </c>
      <c r="J1107" s="191" t="str">
        <f>INDEX('Policy Characteristics'!D:D,MATCH(PolicyLevers!$C1107,'Policy Characteristics'!$C:$C,0))</f>
        <v>R&amp;D Fuel Use Reductions</v>
      </c>
      <c r="K1107" s="253" t="str">
        <f>INDEX('Policy Characteristics'!E:E,MATCH(PolicyLevers!$C1107,'Policy Characteristics'!$C:$C,0))</f>
        <v>RnD industry fuel use reduction</v>
      </c>
      <c r="L1107" s="192">
        <f>INDEX('Policy Characteristics'!F:F,MATCH(PolicyLevers!$C1107,'Policy Characteristics'!$C:$C,0))</f>
        <v>0</v>
      </c>
      <c r="M1107" s="192">
        <f>INDEX('Policy Characteristics'!G:G,MATCH(PolicyLevers!$C1107,'Policy Characteristics'!$C:$C,0))</f>
        <v>0.4</v>
      </c>
      <c r="N1107" s="253">
        <f>INDEX('Policy Characteristics'!H:H,MATCH(PolicyLevers!$C1107,'Policy Characteristics'!$C:$C,0))</f>
        <v>0.01</v>
      </c>
      <c r="O1107" s="201" t="str">
        <f>INDEX('Policy Characteristics'!I:I,MATCH(PolicyLevers!$C1107,'Policy Characteristics'!$C:$C,0))</f>
        <v>% reduction in fuel use</v>
      </c>
      <c r="P1107" s="201" t="str">
        <f>INDEX('Policy Characteristics'!J:J,MATCH(PolicyLevers!$C1107,'Policy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7" s="201" t="str">
        <f>INDEX('Policy Characteristics'!K:K,MATCH(PolicyLevers!$C1107,'Policy Characteristics'!$C:$C,0))</f>
        <v>architectural-design.html#rnd</v>
      </c>
      <c r="R1107" s="260" t="str">
        <f>INDEX('Policy Characteristics'!L:L,MATCH(PolicyLevers!$C1107,'Policy Characteristics'!$C:$C,0))</f>
        <v>research-and-development.html</v>
      </c>
      <c r="S1107" s="201" t="str">
        <f>INDEX('Policy Characteristics'!M:M,MATCH(PolicyLevers!$C1107,'Policy Characteristics'!$C:$C,0))</f>
        <v>none</v>
      </c>
      <c r="T1107" s="186">
        <f>INDEX('Policy Characteristics'!N:N,MATCH(PolicyLevers!$C1107,'Policy Characteristics'!$C:$C,0))</f>
        <v>0</v>
      </c>
      <c r="U1107" s="183">
        <f>INDEX('Policy Characteristics'!O:O,MATCH(PolicyLevers!$C1107,'Policy Characteristics'!$C:$C,0))</f>
        <v>0</v>
      </c>
    </row>
    <row r="1108" spans="1:21" x14ac:dyDescent="0.25">
      <c r="A1108" s="352" t="str">
        <f>INDEX('Policy Characteristics'!A:A,MATCH(PolicyLevers!$C1108,'Policy Characteristics'!$C:$C,0))</f>
        <v>Research and Development</v>
      </c>
      <c r="B1108" s="356" t="str">
        <f>INDEX('Policy Characteristics'!B:B,MATCH(PolicyLevers!$C1108,'Policy Characteristics'!$C:$C,0))</f>
        <v>Fuel Use Reduction</v>
      </c>
      <c r="C1108" s="191" t="str">
        <f t="shared" si="61"/>
        <v>RnD Industry Fuel Use Perc Reduction</v>
      </c>
      <c r="D1108" s="183" t="s">
        <v>2079</v>
      </c>
      <c r="E1108" s="186"/>
      <c r="F1108" s="193" t="s">
        <v>2078</v>
      </c>
      <c r="G1108" s="186"/>
      <c r="H1108" s="43">
        <v>1509</v>
      </c>
      <c r="I1108" s="358" t="s">
        <v>310</v>
      </c>
      <c r="J1108" s="191" t="str">
        <f>INDEX('Policy Characteristics'!D:D,MATCH(PolicyLevers!$C1108,'Policy Characteristics'!$C:$C,0))</f>
        <v>R&amp;D Fuel Use Reductions</v>
      </c>
      <c r="K1108" s="253" t="str">
        <f>INDEX('Policy Characteristics'!E:E,MATCH(PolicyLevers!$C1108,'Policy Characteristics'!$C:$C,0))</f>
        <v>RnD industry fuel use reduction</v>
      </c>
      <c r="L1108" s="192">
        <f>INDEX('Policy Characteristics'!F:F,MATCH(PolicyLevers!$C1108,'Policy Characteristics'!$C:$C,0))</f>
        <v>0</v>
      </c>
      <c r="M1108" s="192">
        <f>INDEX('Policy Characteristics'!G:G,MATCH(PolicyLevers!$C1108,'Policy Characteristics'!$C:$C,0))</f>
        <v>0.4</v>
      </c>
      <c r="N1108" s="253">
        <f>INDEX('Policy Characteristics'!H:H,MATCH(PolicyLevers!$C1108,'Policy Characteristics'!$C:$C,0))</f>
        <v>0.01</v>
      </c>
      <c r="O1108" s="201" t="str">
        <f>INDEX('Policy Characteristics'!I:I,MATCH(PolicyLevers!$C1108,'Policy Characteristics'!$C:$C,0))</f>
        <v>% reduction in fuel use</v>
      </c>
      <c r="P1108" s="201" t="str">
        <f>INDEX('Policy Characteristics'!J:J,MATCH(PolicyLevers!$C1108,'Policy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8" s="201" t="str">
        <f>INDEX('Policy Characteristics'!K:K,MATCH(PolicyLevers!$C1108,'Policy Characteristics'!$C:$C,0))</f>
        <v>architectural-design.html#rnd</v>
      </c>
      <c r="R1108" s="260" t="str">
        <f>INDEX('Policy Characteristics'!L:L,MATCH(PolicyLevers!$C1108,'Policy Characteristics'!$C:$C,0))</f>
        <v>research-and-development.html</v>
      </c>
      <c r="S1108" s="201" t="str">
        <f>INDEX('Policy Characteristics'!M:M,MATCH(PolicyLevers!$C1108,'Policy Characteristics'!$C:$C,0))</f>
        <v>none</v>
      </c>
      <c r="T1108" s="186">
        <f>INDEX('Policy Characteristics'!N:N,MATCH(PolicyLevers!$C1108,'Policy Characteristics'!$C:$C,0))</f>
        <v>0</v>
      </c>
      <c r="U1108" s="183">
        <f>INDEX('Policy Characteristics'!O:O,MATCH(PolicyLevers!$C1108,'Policy Characteristics'!$C:$C,0))</f>
        <v>0</v>
      </c>
    </row>
    <row r="1109" spans="1:21" x14ac:dyDescent="0.25">
      <c r="A1109" s="352" t="str">
        <f>INDEX('Policy Characteristics'!A:A,MATCH(PolicyLevers!$C1109,'Policy Characteristics'!$C:$C,0))</f>
        <v>Research and Development</v>
      </c>
      <c r="B1109" s="356" t="str">
        <f>INDEX('Policy Characteristics'!B:B,MATCH(PolicyLevers!$C1109,'Policy Characteristics'!$C:$C,0))</f>
        <v>Fuel Use Reduction</v>
      </c>
      <c r="C1109" s="191" t="str">
        <f t="shared" si="61"/>
        <v>RnD Industry Fuel Use Perc Reduction</v>
      </c>
      <c r="D1109" s="183" t="s">
        <v>2077</v>
      </c>
      <c r="E1109" s="186"/>
      <c r="F1109" s="193" t="s">
        <v>2076</v>
      </c>
      <c r="G1109" s="186"/>
      <c r="H1109" s="43">
        <v>1510</v>
      </c>
      <c r="I1109" s="358" t="s">
        <v>310</v>
      </c>
      <c r="J1109" s="191" t="str">
        <f>INDEX('Policy Characteristics'!D:D,MATCH(PolicyLevers!$C1109,'Policy Characteristics'!$C:$C,0))</f>
        <v>R&amp;D Fuel Use Reductions</v>
      </c>
      <c r="K1109" s="253" t="str">
        <f>INDEX('Policy Characteristics'!E:E,MATCH(PolicyLevers!$C1109,'Policy Characteristics'!$C:$C,0))</f>
        <v>RnD industry fuel use reduction</v>
      </c>
      <c r="L1109" s="192">
        <f>INDEX('Policy Characteristics'!F:F,MATCH(PolicyLevers!$C1109,'Policy Characteristics'!$C:$C,0))</f>
        <v>0</v>
      </c>
      <c r="M1109" s="192">
        <f>INDEX('Policy Characteristics'!G:G,MATCH(PolicyLevers!$C1109,'Policy Characteristics'!$C:$C,0))</f>
        <v>0.4</v>
      </c>
      <c r="N1109" s="253">
        <f>INDEX('Policy Characteristics'!H:H,MATCH(PolicyLevers!$C1109,'Policy Characteristics'!$C:$C,0))</f>
        <v>0.01</v>
      </c>
      <c r="O1109" s="201" t="str">
        <f>INDEX('Policy Characteristics'!I:I,MATCH(PolicyLevers!$C1109,'Policy Characteristics'!$C:$C,0))</f>
        <v>% reduction in fuel use</v>
      </c>
      <c r="P1109" s="201" t="str">
        <f>INDEX('Policy Characteristics'!J:J,MATCH(PolicyLevers!$C1109,'Policy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9" s="201" t="str">
        <f>INDEX('Policy Characteristics'!K:K,MATCH(PolicyLevers!$C1109,'Policy Characteristics'!$C:$C,0))</f>
        <v>architectural-design.html#rnd</v>
      </c>
      <c r="R1109" s="260" t="str">
        <f>INDEX('Policy Characteristics'!L:L,MATCH(PolicyLevers!$C1109,'Policy Characteristics'!$C:$C,0))</f>
        <v>research-and-development.html</v>
      </c>
      <c r="S1109" s="201" t="str">
        <f>INDEX('Policy Characteristics'!M:M,MATCH(PolicyLevers!$C1109,'Policy Characteristics'!$C:$C,0))</f>
        <v>none</v>
      </c>
      <c r="T1109" s="186">
        <f>INDEX('Policy Characteristics'!N:N,MATCH(PolicyLevers!$C1109,'Policy Characteristics'!$C:$C,0))</f>
        <v>0</v>
      </c>
      <c r="U1109" s="183">
        <f>INDEX('Policy Characteristics'!O:O,MATCH(PolicyLevers!$C1109,'Policy Characteristics'!$C:$C,0))</f>
        <v>0</v>
      </c>
    </row>
    <row r="1110" spans="1:21" x14ac:dyDescent="0.25">
      <c r="A1110" s="352" t="str">
        <f>INDEX('Policy Characteristics'!A:A,MATCH(PolicyLevers!$C1110,'Policy Characteristics'!$C:$C,0))</f>
        <v>Research and Development</v>
      </c>
      <c r="B1110" s="356" t="str">
        <f>INDEX('Policy Characteristics'!B:B,MATCH(PolicyLevers!$C1110,'Policy Characteristics'!$C:$C,0))</f>
        <v>Fuel Use Reduction</v>
      </c>
      <c r="C1110" s="191" t="str">
        <f t="shared" si="61"/>
        <v>RnD Industry Fuel Use Perc Reduction</v>
      </c>
      <c r="D1110" s="183" t="s">
        <v>2075</v>
      </c>
      <c r="E1110" s="186"/>
      <c r="F1110" s="193" t="s">
        <v>2074</v>
      </c>
      <c r="G1110" s="186"/>
      <c r="H1110" s="43">
        <v>1511</v>
      </c>
      <c r="I1110" s="358" t="s">
        <v>310</v>
      </c>
      <c r="J1110" s="191" t="str">
        <f>INDEX('Policy Characteristics'!D:D,MATCH(PolicyLevers!$C1110,'Policy Characteristics'!$C:$C,0))</f>
        <v>R&amp;D Fuel Use Reductions</v>
      </c>
      <c r="K1110" s="253" t="str">
        <f>INDEX('Policy Characteristics'!E:E,MATCH(PolicyLevers!$C1110,'Policy Characteristics'!$C:$C,0))</f>
        <v>RnD industry fuel use reduction</v>
      </c>
      <c r="L1110" s="192">
        <f>INDEX('Policy Characteristics'!F:F,MATCH(PolicyLevers!$C1110,'Policy Characteristics'!$C:$C,0))</f>
        <v>0</v>
      </c>
      <c r="M1110" s="192">
        <f>INDEX('Policy Characteristics'!G:G,MATCH(PolicyLevers!$C1110,'Policy Characteristics'!$C:$C,0))</f>
        <v>0.4</v>
      </c>
      <c r="N1110" s="253">
        <f>INDEX('Policy Characteristics'!H:H,MATCH(PolicyLevers!$C1110,'Policy Characteristics'!$C:$C,0))</f>
        <v>0.01</v>
      </c>
      <c r="O1110" s="201" t="str">
        <f>INDEX('Policy Characteristics'!I:I,MATCH(PolicyLevers!$C1110,'Policy Characteristics'!$C:$C,0))</f>
        <v>% reduction in fuel use</v>
      </c>
      <c r="P1110" s="201" t="str">
        <f>INDEX('Policy Characteristics'!J:J,MATCH(PolicyLevers!$C1110,'Policy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0" s="201" t="str">
        <f>INDEX('Policy Characteristics'!K:K,MATCH(PolicyLevers!$C1110,'Policy Characteristics'!$C:$C,0))</f>
        <v>architectural-design.html#rnd</v>
      </c>
      <c r="R1110" s="260" t="str">
        <f>INDEX('Policy Characteristics'!L:L,MATCH(PolicyLevers!$C1110,'Policy Characteristics'!$C:$C,0))</f>
        <v>research-and-development.html</v>
      </c>
      <c r="S1110" s="201" t="str">
        <f>INDEX('Policy Characteristics'!M:M,MATCH(PolicyLevers!$C1110,'Policy Characteristics'!$C:$C,0))</f>
        <v>none</v>
      </c>
      <c r="T1110" s="186">
        <f>INDEX('Policy Characteristics'!N:N,MATCH(PolicyLevers!$C1110,'Policy Characteristics'!$C:$C,0))</f>
        <v>0</v>
      </c>
      <c r="U1110" s="183">
        <f>INDEX('Policy Characteristics'!O:O,MATCH(PolicyLevers!$C1110,'Policy Characteristics'!$C:$C,0))</f>
        <v>0</v>
      </c>
    </row>
    <row r="1111" spans="1:21" x14ac:dyDescent="0.25">
      <c r="A1111" s="352" t="str">
        <f>INDEX('Policy Characteristics'!A:A,MATCH(PolicyLevers!$C1111,'Policy Characteristics'!$C:$C,0))</f>
        <v>Research and Development</v>
      </c>
      <c r="B1111" s="356" t="str">
        <f>INDEX('Policy Characteristics'!B:B,MATCH(PolicyLevers!$C1111,'Policy Characteristics'!$C:$C,0))</f>
        <v>Fuel Use Reduction</v>
      </c>
      <c r="C1111" s="183" t="s">
        <v>1212</v>
      </c>
      <c r="D1111" s="186" t="s">
        <v>1152</v>
      </c>
      <c r="E1111" s="186"/>
      <c r="F1111" s="186" t="s">
        <v>1153</v>
      </c>
      <c r="G1111" s="186"/>
      <c r="H1111" s="43">
        <v>133</v>
      </c>
      <c r="I1111" s="358" t="s">
        <v>310</v>
      </c>
      <c r="J1111" s="191" t="str">
        <f>INDEX('Policy Characteristics'!D:D,MATCH(PolicyLevers!$C1111,'Policy Characteristics'!$C:$C,0))</f>
        <v>R&amp;D Fuel Use Reductions</v>
      </c>
      <c r="K1111" s="183" t="str">
        <f>INDEX('Policy Characteristics'!E:E,MATCH(PolicyLevers!$C1111,'Policy Characteristics'!$C:$C,0))</f>
        <v>RnD transportation fuel use reduction</v>
      </c>
      <c r="L1111" s="206">
        <f>INDEX('Policy Characteristics'!F:F,MATCH(PolicyLevers!$C1111,'Policy Characteristics'!$C:$C,0))</f>
        <v>0</v>
      </c>
      <c r="M1111" s="206">
        <f>INDEX('Policy Characteristics'!G:G,MATCH(PolicyLevers!$C1111,'Policy Characteristics'!$C:$C,0))</f>
        <v>0.4</v>
      </c>
      <c r="N1111" s="252">
        <f>INDEX('Policy Characteristics'!H:H,MATCH(PolicyLevers!$C1111,'Policy Characteristics'!$C:$C,0))</f>
        <v>0.01</v>
      </c>
      <c r="O1111" s="186" t="str">
        <f>INDEX('Policy Characteristics'!I:I,MATCH(PolicyLevers!$C1111,'Policy Characteristics'!$C:$C,0))</f>
        <v>% reduction in fuel use</v>
      </c>
      <c r="P1111" s="186" t="str">
        <f>INDEX('Policy Characteristics'!J:J,MATCH(PolicyLevers!$C1111,'Policy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1" s="186" t="str">
        <f>INDEX('Policy Characteristics'!K:K,MATCH(PolicyLevers!$C1111,'Policy Characteristics'!$C:$C,0))</f>
        <v>architectural-design.html#rnd</v>
      </c>
      <c r="R1111" s="193" t="str">
        <f>INDEX('Policy Characteristics'!L:L,MATCH(PolicyLevers!$C1111,'Policy Characteristics'!$C:$C,0))</f>
        <v>research-and-development.html</v>
      </c>
      <c r="S1111" s="207" t="str">
        <f>INDEX('Policy Characteristics'!M:M,MATCH(PolicyLevers!$C1111,'Policy Characteristics'!$C:$C,0))</f>
        <v>none</v>
      </c>
      <c r="T1111" s="186">
        <f>INDEX('Policy Characteristics'!N:N,MATCH(PolicyLevers!$C1111,'Policy Characteristics'!$C:$C,0))</f>
        <v>0</v>
      </c>
      <c r="U1111" s="183">
        <f>INDEX('Policy Characteristics'!O:O,MATCH(PolicyLevers!$C1111,'Policy Characteristics'!$C:$C,0))</f>
        <v>0</v>
      </c>
    </row>
    <row r="1112" spans="1:21" x14ac:dyDescent="0.25">
      <c r="A1112" s="352" t="str">
        <f>INDEX('Policy Characteristics'!A:A,MATCH(PolicyLevers!$C1112,'Policy Characteristics'!$C:$C,0))</f>
        <v>Research and Development</v>
      </c>
      <c r="B1112" s="356" t="str">
        <f>INDEX('Policy Characteristics'!B:B,MATCH(PolicyLevers!$C1112,'Policy Characteristics'!$C:$C,0))</f>
        <v>Fuel Use Reduction</v>
      </c>
      <c r="C1112" s="191" t="str">
        <f t="shared" ref="C1112:C1117" si="62">C$1111</f>
        <v>RnD Transportation Fuel Use Perc Reduction</v>
      </c>
      <c r="D1112" s="186" t="s">
        <v>1156</v>
      </c>
      <c r="E1112" s="186"/>
      <c r="F1112" s="186" t="s">
        <v>1157</v>
      </c>
      <c r="G1112" s="186"/>
      <c r="H1112" s="43">
        <v>134</v>
      </c>
      <c r="I1112" s="358" t="s">
        <v>310</v>
      </c>
      <c r="J1112" s="191" t="str">
        <f>INDEX('Policy Characteristics'!D:D,MATCH(PolicyLevers!$C1112,'Policy Characteristics'!$C:$C,0))</f>
        <v>R&amp;D Fuel Use Reductions</v>
      </c>
      <c r="K1112" s="253" t="str">
        <f>INDEX('Policy Characteristics'!E:E,MATCH(PolicyLevers!$C1112,'Policy Characteristics'!$C:$C,0))</f>
        <v>RnD transportation fuel use reduction</v>
      </c>
      <c r="L1112" s="192">
        <f>INDEX('Policy Characteristics'!F:F,MATCH(PolicyLevers!$C1112,'Policy Characteristics'!$C:$C,0))</f>
        <v>0</v>
      </c>
      <c r="M1112" s="192">
        <f>INDEX('Policy Characteristics'!G:G,MATCH(PolicyLevers!$C1112,'Policy Characteristics'!$C:$C,0))</f>
        <v>0.4</v>
      </c>
      <c r="N1112" s="253">
        <f>INDEX('Policy Characteristics'!H:H,MATCH(PolicyLevers!$C1112,'Policy Characteristics'!$C:$C,0))</f>
        <v>0.01</v>
      </c>
      <c r="O1112" s="201" t="str">
        <f>INDEX('Policy Characteristics'!I:I,MATCH(PolicyLevers!$C1112,'Policy Characteristics'!$C:$C,0))</f>
        <v>% reduction in fuel use</v>
      </c>
      <c r="P1112" s="188" t="str">
        <f>INDEX('Policy Characteristics'!J:J,MATCH(PolicyLevers!$C1112,'Policy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2" s="186" t="str">
        <f>INDEX('Policy Characteristics'!K:K,MATCH(PolicyLevers!$C1112,'Policy Characteristics'!$C:$C,0))</f>
        <v>architectural-design.html#rnd</v>
      </c>
      <c r="R1112" s="193" t="str">
        <f>INDEX('Policy Characteristics'!L:L,MATCH(PolicyLevers!$C1112,'Policy Characteristics'!$C:$C,0))</f>
        <v>research-and-development.html</v>
      </c>
      <c r="S1112" s="207" t="str">
        <f>INDEX('Policy Characteristics'!M:M,MATCH(PolicyLevers!$C1112,'Policy Characteristics'!$C:$C,0))</f>
        <v>none</v>
      </c>
      <c r="T1112" s="186">
        <f>INDEX('Policy Characteristics'!N:N,MATCH(PolicyLevers!$C1112,'Policy Characteristics'!$C:$C,0))</f>
        <v>0</v>
      </c>
      <c r="U1112" s="183">
        <f>INDEX('Policy Characteristics'!O:O,MATCH(PolicyLevers!$C1112,'Policy Characteristics'!$C:$C,0))</f>
        <v>0</v>
      </c>
    </row>
    <row r="1113" spans="1:21" x14ac:dyDescent="0.25">
      <c r="A1113" s="352" t="str">
        <f>INDEX('Policy Characteristics'!A:A,MATCH(PolicyLevers!$C1113,'Policy Characteristics'!$C:$C,0))</f>
        <v>Research and Development</v>
      </c>
      <c r="B1113" s="356" t="str">
        <f>INDEX('Policy Characteristics'!B:B,MATCH(PolicyLevers!$C1113,'Policy Characteristics'!$C:$C,0))</f>
        <v>Fuel Use Reduction</v>
      </c>
      <c r="C1113" s="191" t="str">
        <f t="shared" si="62"/>
        <v>RnD Transportation Fuel Use Perc Reduction</v>
      </c>
      <c r="D1113" s="186" t="s">
        <v>1159</v>
      </c>
      <c r="E1113" s="186"/>
      <c r="F1113" s="186" t="s">
        <v>1160</v>
      </c>
      <c r="G1113" s="186"/>
      <c r="H1113" s="43">
        <v>135</v>
      </c>
      <c r="I1113" s="358" t="s">
        <v>310</v>
      </c>
      <c r="J1113" s="191" t="str">
        <f>INDEX('Policy Characteristics'!D:D,MATCH(PolicyLevers!$C1113,'Policy Characteristics'!$C:$C,0))</f>
        <v>R&amp;D Fuel Use Reductions</v>
      </c>
      <c r="K1113" s="253" t="str">
        <f>INDEX('Policy Characteristics'!E:E,MATCH(PolicyLevers!$C1113,'Policy Characteristics'!$C:$C,0))</f>
        <v>RnD transportation fuel use reduction</v>
      </c>
      <c r="L1113" s="192">
        <f>INDEX('Policy Characteristics'!F:F,MATCH(PolicyLevers!$C1113,'Policy Characteristics'!$C:$C,0))</f>
        <v>0</v>
      </c>
      <c r="M1113" s="192">
        <f>INDEX('Policy Characteristics'!G:G,MATCH(PolicyLevers!$C1113,'Policy Characteristics'!$C:$C,0))</f>
        <v>0.4</v>
      </c>
      <c r="N1113" s="253">
        <f>INDEX('Policy Characteristics'!H:H,MATCH(PolicyLevers!$C1113,'Policy Characteristics'!$C:$C,0))</f>
        <v>0.01</v>
      </c>
      <c r="O1113" s="201" t="str">
        <f>INDEX('Policy Characteristics'!I:I,MATCH(PolicyLevers!$C1113,'Policy Characteristics'!$C:$C,0))</f>
        <v>% reduction in fuel use</v>
      </c>
      <c r="P1113" s="188" t="str">
        <f>INDEX('Policy Characteristics'!J:J,MATCH(PolicyLevers!$C1113,'Policy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3" s="186" t="str">
        <f>INDEX('Policy Characteristics'!K:K,MATCH(PolicyLevers!$C1113,'Policy Characteristics'!$C:$C,0))</f>
        <v>architectural-design.html#rnd</v>
      </c>
      <c r="R1113" s="193" t="str">
        <f>INDEX('Policy Characteristics'!L:L,MATCH(PolicyLevers!$C1113,'Policy Characteristics'!$C:$C,0))</f>
        <v>research-and-development.html</v>
      </c>
      <c r="S1113" s="207" t="str">
        <f>INDEX('Policy Characteristics'!M:M,MATCH(PolicyLevers!$C1113,'Policy Characteristics'!$C:$C,0))</f>
        <v>none</v>
      </c>
      <c r="T1113" s="186">
        <f>INDEX('Policy Characteristics'!N:N,MATCH(PolicyLevers!$C1113,'Policy Characteristics'!$C:$C,0))</f>
        <v>0</v>
      </c>
      <c r="U1113" s="183">
        <f>INDEX('Policy Characteristics'!O:O,MATCH(PolicyLevers!$C1113,'Policy Characteristics'!$C:$C,0))</f>
        <v>0</v>
      </c>
    </row>
    <row r="1114" spans="1:21" x14ac:dyDescent="0.25">
      <c r="A1114" s="352" t="str">
        <f>INDEX('Policy Characteristics'!A:A,MATCH(PolicyLevers!$C1114,'Policy Characteristics'!$C:$C,0))</f>
        <v>Research and Development</v>
      </c>
      <c r="B1114" s="356" t="str">
        <f>INDEX('Policy Characteristics'!B:B,MATCH(PolicyLevers!$C1114,'Policy Characteristics'!$C:$C,0))</f>
        <v>Fuel Use Reduction</v>
      </c>
      <c r="C1114" s="191" t="str">
        <f t="shared" si="62"/>
        <v>RnD Transportation Fuel Use Perc Reduction</v>
      </c>
      <c r="D1114" s="186" t="s">
        <v>1162</v>
      </c>
      <c r="E1114" s="186"/>
      <c r="F1114" s="186" t="s">
        <v>1163</v>
      </c>
      <c r="G1114" s="186"/>
      <c r="H1114" s="43">
        <v>136</v>
      </c>
      <c r="I1114" s="358" t="s">
        <v>310</v>
      </c>
      <c r="J1114" s="191" t="str">
        <f>INDEX('Policy Characteristics'!D:D,MATCH(PolicyLevers!$C1114,'Policy Characteristics'!$C:$C,0))</f>
        <v>R&amp;D Fuel Use Reductions</v>
      </c>
      <c r="K1114" s="253" t="str">
        <f>INDEX('Policy Characteristics'!E:E,MATCH(PolicyLevers!$C1114,'Policy Characteristics'!$C:$C,0))</f>
        <v>RnD transportation fuel use reduction</v>
      </c>
      <c r="L1114" s="192">
        <f>INDEX('Policy Characteristics'!F:F,MATCH(PolicyLevers!$C1114,'Policy Characteristics'!$C:$C,0))</f>
        <v>0</v>
      </c>
      <c r="M1114" s="192">
        <f>INDEX('Policy Characteristics'!G:G,MATCH(PolicyLevers!$C1114,'Policy Characteristics'!$C:$C,0))</f>
        <v>0.4</v>
      </c>
      <c r="N1114" s="253">
        <f>INDEX('Policy Characteristics'!H:H,MATCH(PolicyLevers!$C1114,'Policy Characteristics'!$C:$C,0))</f>
        <v>0.01</v>
      </c>
      <c r="O1114" s="201" t="str">
        <f>INDEX('Policy Characteristics'!I:I,MATCH(PolicyLevers!$C1114,'Policy Characteristics'!$C:$C,0))</f>
        <v>% reduction in fuel use</v>
      </c>
      <c r="P1114" s="188" t="str">
        <f>INDEX('Policy Characteristics'!J:J,MATCH(PolicyLevers!$C1114,'Policy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4" s="186" t="str">
        <f>INDEX('Policy Characteristics'!K:K,MATCH(PolicyLevers!$C1114,'Policy Characteristics'!$C:$C,0))</f>
        <v>architectural-design.html#rnd</v>
      </c>
      <c r="R1114" s="193" t="str">
        <f>INDEX('Policy Characteristics'!L:L,MATCH(PolicyLevers!$C1114,'Policy Characteristics'!$C:$C,0))</f>
        <v>research-and-development.html</v>
      </c>
      <c r="S1114" s="207" t="str">
        <f>INDEX('Policy Characteristics'!M:M,MATCH(PolicyLevers!$C1114,'Policy Characteristics'!$C:$C,0))</f>
        <v>none</v>
      </c>
      <c r="T1114" s="186">
        <f>INDEX('Policy Characteristics'!N:N,MATCH(PolicyLevers!$C1114,'Policy Characteristics'!$C:$C,0))</f>
        <v>0</v>
      </c>
      <c r="U1114" s="183">
        <f>INDEX('Policy Characteristics'!O:O,MATCH(PolicyLevers!$C1114,'Policy Characteristics'!$C:$C,0))</f>
        <v>0</v>
      </c>
    </row>
    <row r="1115" spans="1:21" x14ac:dyDescent="0.25">
      <c r="A1115" s="352" t="str">
        <f>INDEX('Policy Characteristics'!A:A,MATCH(PolicyLevers!$C1115,'Policy Characteristics'!$C:$C,0))</f>
        <v>Research and Development</v>
      </c>
      <c r="B1115" s="356" t="str">
        <f>INDEX('Policy Characteristics'!B:B,MATCH(PolicyLevers!$C1115,'Policy Characteristics'!$C:$C,0))</f>
        <v>Fuel Use Reduction</v>
      </c>
      <c r="C1115" s="191" t="str">
        <f t="shared" si="62"/>
        <v>RnD Transportation Fuel Use Perc Reduction</v>
      </c>
      <c r="D1115" s="186" t="s">
        <v>1165</v>
      </c>
      <c r="E1115" s="186"/>
      <c r="F1115" s="186" t="s">
        <v>1166</v>
      </c>
      <c r="G1115" s="186"/>
      <c r="H1115" s="43">
        <v>137</v>
      </c>
      <c r="I1115" s="358" t="s">
        <v>310</v>
      </c>
      <c r="J1115" s="191" t="str">
        <f>INDEX('Policy Characteristics'!D:D,MATCH(PolicyLevers!$C1115,'Policy Characteristics'!$C:$C,0))</f>
        <v>R&amp;D Fuel Use Reductions</v>
      </c>
      <c r="K1115" s="253" t="str">
        <f>INDEX('Policy Characteristics'!E:E,MATCH(PolicyLevers!$C1115,'Policy Characteristics'!$C:$C,0))</f>
        <v>RnD transportation fuel use reduction</v>
      </c>
      <c r="L1115" s="192">
        <f>INDEX('Policy Characteristics'!F:F,MATCH(PolicyLevers!$C1115,'Policy Characteristics'!$C:$C,0))</f>
        <v>0</v>
      </c>
      <c r="M1115" s="192">
        <f>INDEX('Policy Characteristics'!G:G,MATCH(PolicyLevers!$C1115,'Policy Characteristics'!$C:$C,0))</f>
        <v>0.4</v>
      </c>
      <c r="N1115" s="253">
        <f>INDEX('Policy Characteristics'!H:H,MATCH(PolicyLevers!$C1115,'Policy Characteristics'!$C:$C,0))</f>
        <v>0.01</v>
      </c>
      <c r="O1115" s="201" t="str">
        <f>INDEX('Policy Characteristics'!I:I,MATCH(PolicyLevers!$C1115,'Policy Characteristics'!$C:$C,0))</f>
        <v>% reduction in fuel use</v>
      </c>
      <c r="P1115" s="188" t="str">
        <f>INDEX('Policy Characteristics'!J:J,MATCH(PolicyLevers!$C1115,'Policy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5" s="186" t="str">
        <f>INDEX('Policy Characteristics'!K:K,MATCH(PolicyLevers!$C1115,'Policy Characteristics'!$C:$C,0))</f>
        <v>architectural-design.html#rnd</v>
      </c>
      <c r="R1115" s="193" t="str">
        <f>INDEX('Policy Characteristics'!L:L,MATCH(PolicyLevers!$C1115,'Policy Characteristics'!$C:$C,0))</f>
        <v>research-and-development.html</v>
      </c>
      <c r="S1115" s="207" t="str">
        <f>INDEX('Policy Characteristics'!M:M,MATCH(PolicyLevers!$C1115,'Policy Characteristics'!$C:$C,0))</f>
        <v>none</v>
      </c>
      <c r="T1115" s="186">
        <f>INDEX('Policy Characteristics'!N:N,MATCH(PolicyLevers!$C1115,'Policy Characteristics'!$C:$C,0))</f>
        <v>0</v>
      </c>
      <c r="U1115" s="183">
        <f>INDEX('Policy Characteristics'!O:O,MATCH(PolicyLevers!$C1115,'Policy Characteristics'!$C:$C,0))</f>
        <v>0</v>
      </c>
    </row>
    <row r="1116" spans="1:21" x14ac:dyDescent="0.25">
      <c r="A1116" s="352" t="str">
        <f>INDEX('Policy Characteristics'!A:A,MATCH(PolicyLevers!$C1116,'Policy Characteristics'!$C:$C,0))</f>
        <v>Research and Development</v>
      </c>
      <c r="B1116" s="356" t="str">
        <f>INDEX('Policy Characteristics'!B:B,MATCH(PolicyLevers!$C1116,'Policy Characteristics'!$C:$C,0))</f>
        <v>Fuel Use Reduction</v>
      </c>
      <c r="C1116" s="191" t="str">
        <f t="shared" si="62"/>
        <v>RnD Transportation Fuel Use Perc Reduction</v>
      </c>
      <c r="D1116" s="186" t="s">
        <v>1168</v>
      </c>
      <c r="E1116" s="186"/>
      <c r="F1116" s="186" t="s">
        <v>1169</v>
      </c>
      <c r="G1116" s="186"/>
      <c r="H1116" s="43">
        <v>138</v>
      </c>
      <c r="I1116" s="358" t="s">
        <v>310</v>
      </c>
      <c r="J1116" s="191" t="str">
        <f>INDEX('Policy Characteristics'!D:D,MATCH(PolicyLevers!$C1116,'Policy Characteristics'!$C:$C,0))</f>
        <v>R&amp;D Fuel Use Reductions</v>
      </c>
      <c r="K1116" s="253" t="str">
        <f>INDEX('Policy Characteristics'!E:E,MATCH(PolicyLevers!$C1116,'Policy Characteristics'!$C:$C,0))</f>
        <v>RnD transportation fuel use reduction</v>
      </c>
      <c r="L1116" s="192">
        <f>INDEX('Policy Characteristics'!F:F,MATCH(PolicyLevers!$C1116,'Policy Characteristics'!$C:$C,0))</f>
        <v>0</v>
      </c>
      <c r="M1116" s="192">
        <f>INDEX('Policy Characteristics'!G:G,MATCH(PolicyLevers!$C1116,'Policy Characteristics'!$C:$C,0))</f>
        <v>0.4</v>
      </c>
      <c r="N1116" s="253">
        <f>INDEX('Policy Characteristics'!H:H,MATCH(PolicyLevers!$C1116,'Policy Characteristics'!$C:$C,0))</f>
        <v>0.01</v>
      </c>
      <c r="O1116" s="201" t="str">
        <f>INDEX('Policy Characteristics'!I:I,MATCH(PolicyLevers!$C1116,'Policy Characteristics'!$C:$C,0))</f>
        <v>% reduction in fuel use</v>
      </c>
      <c r="P1116" s="188" t="str">
        <f>INDEX('Policy Characteristics'!J:J,MATCH(PolicyLevers!$C1116,'Policy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6" s="186" t="str">
        <f>INDEX('Policy Characteristics'!K:K,MATCH(PolicyLevers!$C1116,'Policy Characteristics'!$C:$C,0))</f>
        <v>architectural-design.html#rnd</v>
      </c>
      <c r="R1116" s="193" t="str">
        <f>INDEX('Policy Characteristics'!L:L,MATCH(PolicyLevers!$C1116,'Policy Characteristics'!$C:$C,0))</f>
        <v>research-and-development.html</v>
      </c>
      <c r="S1116" s="207" t="str">
        <f>INDEX('Policy Characteristics'!M:M,MATCH(PolicyLevers!$C1116,'Policy Characteristics'!$C:$C,0))</f>
        <v>none</v>
      </c>
      <c r="T1116" s="186">
        <f>INDEX('Policy Characteristics'!N:N,MATCH(PolicyLevers!$C1116,'Policy Characteristics'!$C:$C,0))</f>
        <v>0</v>
      </c>
      <c r="U1116" s="183">
        <f>INDEX('Policy Characteristics'!O:O,MATCH(PolicyLevers!$C1116,'Policy Characteristics'!$C:$C,0))</f>
        <v>0</v>
      </c>
    </row>
    <row r="1117" spans="1:21" x14ac:dyDescent="0.25">
      <c r="A1117" s="352" t="str">
        <f>INDEX('Policy Characteristics'!A:A,MATCH(PolicyLevers!$C1117,'Policy Characteristics'!$C:$C,0))</f>
        <v>Research and Development</v>
      </c>
      <c r="B1117" s="356" t="str">
        <f>INDEX('Policy Characteristics'!B:B,MATCH(PolicyLevers!$C1117,'Policy Characteristics'!$C:$C,0))</f>
        <v>Fuel Use Reduction</v>
      </c>
      <c r="C1117" s="191" t="str">
        <f t="shared" si="62"/>
        <v>RnD Transportation Fuel Use Perc Reduction</v>
      </c>
      <c r="D1117" s="186" t="s">
        <v>1171</v>
      </c>
      <c r="E1117" s="186"/>
      <c r="F1117" s="186" t="s">
        <v>1172</v>
      </c>
      <c r="G1117" s="186"/>
      <c r="H1117" s="43">
        <v>524</v>
      </c>
      <c r="I1117" s="358" t="s">
        <v>310</v>
      </c>
      <c r="J1117" s="191" t="str">
        <f>INDEX('Policy Characteristics'!D:D,MATCH(PolicyLevers!$C1117,'Policy Characteristics'!$C:$C,0))</f>
        <v>R&amp;D Fuel Use Reductions</v>
      </c>
      <c r="K1117" s="253" t="str">
        <f>INDEX('Policy Characteristics'!E:E,MATCH(PolicyLevers!$C1117,'Policy Characteristics'!$C:$C,0))</f>
        <v>RnD transportation fuel use reduction</v>
      </c>
      <c r="L1117" s="192">
        <f>INDEX('Policy Characteristics'!F:F,MATCH(PolicyLevers!$C1117,'Policy Characteristics'!$C:$C,0))</f>
        <v>0</v>
      </c>
      <c r="M1117" s="192">
        <f>INDEX('Policy Characteristics'!G:G,MATCH(PolicyLevers!$C1117,'Policy Characteristics'!$C:$C,0))</f>
        <v>0.4</v>
      </c>
      <c r="N1117" s="253">
        <f>INDEX('Policy Characteristics'!H:H,MATCH(PolicyLevers!$C1117,'Policy Characteristics'!$C:$C,0))</f>
        <v>0.01</v>
      </c>
      <c r="O1117" s="201" t="str">
        <f>INDEX('Policy Characteristics'!I:I,MATCH(PolicyLevers!$C1117,'Policy Characteristics'!$C:$C,0))</f>
        <v>% reduction in fuel use</v>
      </c>
      <c r="P1117" s="188" t="str">
        <f>INDEX('Policy Characteristics'!J:J,MATCH(PolicyLevers!$C1117,'Policy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7" s="186" t="str">
        <f>INDEX('Policy Characteristics'!K:K,MATCH(PolicyLevers!$C1117,'Policy Characteristics'!$C:$C,0))</f>
        <v>architectural-design.html#rnd</v>
      </c>
      <c r="R1117" s="193" t="str">
        <f>INDEX('Policy Characteristics'!L:L,MATCH(PolicyLevers!$C1117,'Policy Characteristics'!$C:$C,0))</f>
        <v>research-and-development.html</v>
      </c>
      <c r="S1117" s="207" t="str">
        <f>INDEX('Policy Characteristics'!M:M,MATCH(PolicyLevers!$C1117,'Policy Characteristics'!$C:$C,0))</f>
        <v>none</v>
      </c>
      <c r="T1117" s="186">
        <f>INDEX('Policy Characteristics'!N:N,MATCH(PolicyLevers!$C1117,'Policy Characteristics'!$C:$C,0))</f>
        <v>0</v>
      </c>
      <c r="U1117" s="183">
        <f>INDEX('Policy Characteristics'!O:O,MATCH(PolicyLevers!$C1117,'Policy Characteristics'!$C:$C,0))</f>
        <v>0</v>
      </c>
    </row>
    <row r="1118" spans="1:21" x14ac:dyDescent="0.25">
      <c r="A1118" s="352" t="str">
        <f>INDEX('Policy Characteristics'!A:A,MATCH(PolicyLevers!$C1118,'Policy Characteristics'!$C:$C,0))</f>
        <v>Control Settings</v>
      </c>
      <c r="B1118" s="357" t="str">
        <f>INDEX('Policy Characteristics'!B:B,MATCH(PolicyLevers!$C1118,'Policy Characteristics'!$C:$C,0))</f>
        <v>COVID-19 Recession</v>
      </c>
      <c r="C1118" s="183" t="s">
        <v>1223</v>
      </c>
      <c r="H1118" s="43">
        <v>543</v>
      </c>
      <c r="I1118" s="358" t="s">
        <v>310</v>
      </c>
      <c r="J1118" s="225"/>
      <c r="K1118" s="183" t="str">
        <f>INDEX('Policy Characteristics'!E:E,MATCH(PolicyLevers!$C1118,'Policy Characteristics'!$C:$C,0))</f>
        <v>settings exogenous GDP adjustment</v>
      </c>
      <c r="L1118" s="206">
        <f>INDEX('Policy Characteristics'!F:F,MATCH(PolicyLevers!$C1118,'Policy Characteristics'!$C:$C,0))</f>
        <v>-0.08</v>
      </c>
      <c r="M1118" s="206">
        <f>INDEX('Policy Characteristics'!G:G,MATCH(PolicyLevers!$C1118,'Policy Characteristics'!$C:$C,0))</f>
        <v>0.02</v>
      </c>
      <c r="N1118" s="223">
        <f>INDEX('Policy Characteristics'!H:H,MATCH(PolicyLevers!$C1118,'Policy Characteristics'!$C:$C,0))</f>
        <v>1E-3</v>
      </c>
      <c r="O1118" s="183" t="str">
        <f>INDEX('Policy Characteristics'!I:I,MATCH(PolicyLevers!$C1118,'Policy Characteristics'!$C:$C,0))</f>
        <v>GDP growth rate (%)</v>
      </c>
      <c r="P1118" s="203" t="str">
        <f>INDEX('Policy Characteristics'!J:J,MATCH(PolicyLevers!$C1118,'Policy Characteristics'!$C:$C,0))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Q1118" s="183">
        <f>INDEX('Policy Characteristics'!K:K,MATCH(PolicyLevers!$C1118,'Policy Characteristics'!$C:$C,0))</f>
        <v>0</v>
      </c>
      <c r="R1118" s="183">
        <f>INDEX('Policy Characteristics'!L:L,MATCH(PolicyLevers!$C1118,'Policy Characteristics'!$C:$C,0))</f>
        <v>0</v>
      </c>
      <c r="S1118" s="241" t="str">
        <f>INDEX('Policy Characteristics'!M:M,MATCH(PolicyLevers!$C1118,'Policy Characteristics'!$C:$C,0))</f>
        <v>see ctrl-settings/GDPGR</v>
      </c>
      <c r="T1118" s="183">
        <f>INDEX('Policy Characteristics'!N:N,MATCH(PolicyLevers!$C1118,'Policy Characteristics'!$C:$C,0))</f>
        <v>0</v>
      </c>
      <c r="U1118" s="183">
        <f>INDEX('Policy Characteristics'!O:O,MATCH(PolicyLevers!$C1118,'Policy Characteristics'!$C:$C,0))</f>
        <v>0</v>
      </c>
    </row>
    <row r="1119" spans="1:21" x14ac:dyDescent="0.25">
      <c r="A1119" s="352" t="str">
        <f>INDEX('Policy Characteristics'!A:A,MATCH(PolicyLevers!$C1119,'Policy Characteristics'!$C:$C,0))</f>
        <v>Government Revenue Accounting</v>
      </c>
      <c r="B1119" s="357" t="str">
        <f>INDEX('Policy Characteristics'!B:B,MATCH(PolicyLevers!$C1119,'Policy Characteristics'!$C:$C,0))</f>
        <v>Carbon Tax Revenue</v>
      </c>
      <c r="C1119" s="183" t="s">
        <v>1230</v>
      </c>
      <c r="D1119" s="183" t="s">
        <v>1231</v>
      </c>
      <c r="F1119" s="183" t="s">
        <v>1232</v>
      </c>
      <c r="H1119" s="43">
        <v>545</v>
      </c>
      <c r="I1119" s="357" t="s">
        <v>310</v>
      </c>
      <c r="J1119" s="225"/>
      <c r="K1119" s="183" t="str">
        <f>INDEX('Policy Characteristics'!E:E,MATCH(PolicyLevers!$C1119,'Policy Characteristics'!$C:$C,0))</f>
        <v>GRA carbon tax revenue</v>
      </c>
      <c r="L1119" s="183">
        <f>INDEX('Policy Characteristics'!F:F,MATCH(PolicyLevers!$C1119,'Policy Characteristics'!$C:$C,0))</f>
        <v>0</v>
      </c>
      <c r="M1119" s="183">
        <f>INDEX('Policy Characteristics'!G:G,MATCH(PolicyLevers!$C1119,'Policy Characteristics'!$C:$C,0))</f>
        <v>10</v>
      </c>
      <c r="N1119" s="183">
        <f>INDEX('Policy Characteristics'!H:H,MATCH(PolicyLevers!$C1119,'Policy Characteristics'!$C:$C,0))</f>
        <v>1</v>
      </c>
      <c r="O1119" s="183" t="str">
        <f>INDEX('Policy Characteristics'!I:I,MATCH(PolicyLevers!$C1119,'Policy Characteristics'!$C:$C,0))</f>
        <v>weight</v>
      </c>
      <c r="P1119" s="163" t="str">
        <f>INDEX('Policy Characteristics'!J:J,MATCH(PolicyLevers!$C1119,'Policy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19" s="183" t="str">
        <f>INDEX('Policy Characteristics'!K:K,MATCH(PolicyLevers!$C1119,'Policy Characteristics'!$C:$C,0))</f>
        <v>io-model.html</v>
      </c>
      <c r="R1119" s="183">
        <f>INDEX('Policy Characteristics'!L:L,MATCH(PolicyLevers!$C1119,'Policy Characteristics'!$C:$C,0))</f>
        <v>0</v>
      </c>
      <c r="S1119" s="200">
        <f>INDEX('Policy Characteristics'!M:M,MATCH(PolicyLevers!$C1119,'Policy Characteristics'!$C:$C,0))</f>
        <v>0</v>
      </c>
      <c r="T1119" s="183">
        <f>INDEX('Policy Characteristics'!N:N,MATCH(PolicyLevers!$C1119,'Policy Characteristics'!$C:$C,0))</f>
        <v>0</v>
      </c>
      <c r="U1119" s="183">
        <f>INDEX('Policy Characteristics'!O:O,MATCH(PolicyLevers!$C1119,'Policy Characteristics'!$C:$C,0))</f>
        <v>0</v>
      </c>
    </row>
    <row r="1120" spans="1:21" x14ac:dyDescent="0.25">
      <c r="A1120" s="352" t="str">
        <f>INDEX('Policy Characteristics'!A:A,MATCH(PolicyLevers!$C1120,'Policy Characteristics'!$C:$C,0))</f>
        <v>Government Revenue Accounting</v>
      </c>
      <c r="B1120" s="356" t="str">
        <f>INDEX('Policy Characteristics'!B:B,MATCH(PolicyLevers!$C1120,'Policy Characteristics'!$C:$C,0))</f>
        <v>Carbon Tax Revenue</v>
      </c>
      <c r="C1120" s="191" t="str">
        <f t="shared" ref="C1120" si="63">C$1119</f>
        <v>GRA for Carbon Tax Revenue</v>
      </c>
      <c r="D1120" s="183" t="s">
        <v>1237</v>
      </c>
      <c r="F1120" s="183" t="s">
        <v>1238</v>
      </c>
      <c r="H1120" s="43">
        <v>546</v>
      </c>
      <c r="I1120" s="356" t="str">
        <f t="shared" ref="I1120:I1123" si="64">I$1119</f>
        <v>Yes</v>
      </c>
      <c r="J1120" s="225"/>
      <c r="K1120" s="191" t="str">
        <f>INDEX('Policy Characteristics'!E:E,MATCH(PolicyLevers!$C1120,'Policy Characteristics'!$C:$C,0))</f>
        <v>GRA carbon tax revenue</v>
      </c>
      <c r="L1120" s="191">
        <f>INDEX('Policy Characteristics'!F:F,MATCH(PolicyLevers!$C1120,'Policy Characteristics'!$C:$C,0))</f>
        <v>0</v>
      </c>
      <c r="M1120" s="191">
        <f>INDEX('Policy Characteristics'!G:G,MATCH(PolicyLevers!$C1120,'Policy Characteristics'!$C:$C,0))</f>
        <v>10</v>
      </c>
      <c r="N1120" s="191">
        <f>INDEX('Policy Characteristics'!H:H,MATCH(PolicyLevers!$C1120,'Policy Characteristics'!$C:$C,0))</f>
        <v>1</v>
      </c>
      <c r="O1120" s="191" t="str">
        <f>INDEX('Policy Characteristics'!I:I,MATCH(PolicyLevers!$C1120,'Policy Characteristics'!$C:$C,0))</f>
        <v>weight</v>
      </c>
      <c r="P1120" s="163" t="str">
        <f>INDEX('Policy Characteristics'!J:J,MATCH(PolicyLevers!$C1120,'Policy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0" s="191" t="str">
        <f>INDEX('Policy Characteristics'!K:K,MATCH(PolicyLevers!$C1120,'Policy Characteristics'!$C:$C,0))</f>
        <v>io-model.html</v>
      </c>
      <c r="R1120" s="183">
        <f>INDEX('Policy Characteristics'!L:L,MATCH(PolicyLevers!$C1120,'Policy Characteristics'!$C:$C,0))</f>
        <v>0</v>
      </c>
      <c r="S1120" s="200">
        <f>INDEX('Policy Characteristics'!M:M,MATCH(PolicyLevers!$C1120,'Policy Characteristics'!$C:$C,0))</f>
        <v>0</v>
      </c>
      <c r="T1120" s="183">
        <f>INDEX('Policy Characteristics'!N:N,MATCH(PolicyLevers!$C1120,'Policy Characteristics'!$C:$C,0))</f>
        <v>0</v>
      </c>
      <c r="U1120" s="183">
        <f>INDEX('Policy Characteristics'!O:O,MATCH(PolicyLevers!$C1120,'Policy Characteristics'!$C:$C,0))</f>
        <v>0</v>
      </c>
    </row>
    <row r="1121" spans="1:21" x14ac:dyDescent="0.25">
      <c r="A1121" s="352" t="str">
        <f>INDEX('Policy Characteristics'!A:A,MATCH(PolicyLevers!$C1121,'Policy Characteristics'!$C:$C,0))</f>
        <v>Government Revenue Accounting</v>
      </c>
      <c r="B1121" s="356" t="str">
        <f>INDEX('Policy Characteristics'!B:B,MATCH(PolicyLevers!$C1121,'Policy Characteristics'!$C:$C,0))</f>
        <v>Carbon Tax Revenue</v>
      </c>
      <c r="C1121" s="191" t="str">
        <f t="shared" ref="C1121:C1123" si="65">C$1119</f>
        <v>GRA for Carbon Tax Revenue</v>
      </c>
      <c r="D1121" s="183" t="s">
        <v>1240</v>
      </c>
      <c r="F1121" s="183" t="s">
        <v>1241</v>
      </c>
      <c r="H1121" s="43">
        <v>547</v>
      </c>
      <c r="I1121" s="356" t="str">
        <f t="shared" si="64"/>
        <v>Yes</v>
      </c>
      <c r="J1121" s="225"/>
      <c r="K1121" s="191" t="str">
        <f>INDEX('Policy Characteristics'!E:E,MATCH(PolicyLevers!$C1121,'Policy Characteristics'!$C:$C,0))</f>
        <v>GRA carbon tax revenue</v>
      </c>
      <c r="L1121" s="191">
        <f>INDEX('Policy Characteristics'!F:F,MATCH(PolicyLevers!$C1121,'Policy Characteristics'!$C:$C,0))</f>
        <v>0</v>
      </c>
      <c r="M1121" s="191">
        <f>INDEX('Policy Characteristics'!G:G,MATCH(PolicyLevers!$C1121,'Policy Characteristics'!$C:$C,0))</f>
        <v>10</v>
      </c>
      <c r="N1121" s="191">
        <f>INDEX('Policy Characteristics'!H:H,MATCH(PolicyLevers!$C1121,'Policy Characteristics'!$C:$C,0))</f>
        <v>1</v>
      </c>
      <c r="O1121" s="191" t="str">
        <f>INDEX('Policy Characteristics'!I:I,MATCH(PolicyLevers!$C1121,'Policy Characteristics'!$C:$C,0))</f>
        <v>weight</v>
      </c>
      <c r="P1121" s="163" t="str">
        <f>INDEX('Policy Characteristics'!J:J,MATCH(PolicyLevers!$C1121,'Policy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1" s="191" t="str">
        <f>INDEX('Policy Characteristics'!K:K,MATCH(PolicyLevers!$C1121,'Policy Characteristics'!$C:$C,0))</f>
        <v>io-model.html</v>
      </c>
      <c r="R1121" s="183">
        <f>INDEX('Policy Characteristics'!L:L,MATCH(PolicyLevers!$C1121,'Policy Characteristics'!$C:$C,0))</f>
        <v>0</v>
      </c>
      <c r="S1121" s="200">
        <f>INDEX('Policy Characteristics'!M:M,MATCH(PolicyLevers!$C1121,'Policy Characteristics'!$C:$C,0))</f>
        <v>0</v>
      </c>
      <c r="T1121" s="183">
        <f>INDEX('Policy Characteristics'!N:N,MATCH(PolicyLevers!$C1121,'Policy Characteristics'!$C:$C,0))</f>
        <v>0</v>
      </c>
      <c r="U1121" s="183">
        <f>INDEX('Policy Characteristics'!O:O,MATCH(PolicyLevers!$C1121,'Policy Characteristics'!$C:$C,0))</f>
        <v>0</v>
      </c>
    </row>
    <row r="1122" spans="1:21" x14ac:dyDescent="0.25">
      <c r="A1122" s="352" t="str">
        <f>INDEX('Policy Characteristics'!A:A,MATCH(PolicyLevers!$C1122,'Policy Characteristics'!$C:$C,0))</f>
        <v>Government Revenue Accounting</v>
      </c>
      <c r="B1122" s="356" t="str">
        <f>INDEX('Policy Characteristics'!B:B,MATCH(PolicyLevers!$C1122,'Policy Characteristics'!$C:$C,0))</f>
        <v>Carbon Tax Revenue</v>
      </c>
      <c r="C1122" s="191" t="str">
        <f t="shared" si="65"/>
        <v>GRA for Carbon Tax Revenue</v>
      </c>
      <c r="D1122" s="183" t="s">
        <v>1243</v>
      </c>
      <c r="F1122" s="183" t="s">
        <v>1244</v>
      </c>
      <c r="H1122" s="43">
        <v>548</v>
      </c>
      <c r="I1122" s="356" t="str">
        <f t="shared" si="64"/>
        <v>Yes</v>
      </c>
      <c r="J1122" s="225"/>
      <c r="K1122" s="191" t="str">
        <f>INDEX('Policy Characteristics'!E:E,MATCH(PolicyLevers!$C1122,'Policy Characteristics'!$C:$C,0))</f>
        <v>GRA carbon tax revenue</v>
      </c>
      <c r="L1122" s="191">
        <f>INDEX('Policy Characteristics'!F:F,MATCH(PolicyLevers!$C1122,'Policy Characteristics'!$C:$C,0))</f>
        <v>0</v>
      </c>
      <c r="M1122" s="191">
        <f>INDEX('Policy Characteristics'!G:G,MATCH(PolicyLevers!$C1122,'Policy Characteristics'!$C:$C,0))</f>
        <v>10</v>
      </c>
      <c r="N1122" s="191">
        <f>INDEX('Policy Characteristics'!H:H,MATCH(PolicyLevers!$C1122,'Policy Characteristics'!$C:$C,0))</f>
        <v>1</v>
      </c>
      <c r="O1122" s="191" t="str">
        <f>INDEX('Policy Characteristics'!I:I,MATCH(PolicyLevers!$C1122,'Policy Characteristics'!$C:$C,0))</f>
        <v>weight</v>
      </c>
      <c r="P1122" s="163" t="str">
        <f>INDEX('Policy Characteristics'!J:J,MATCH(PolicyLevers!$C1122,'Policy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2" s="191" t="str">
        <f>INDEX('Policy Characteristics'!K:K,MATCH(PolicyLevers!$C1122,'Policy Characteristics'!$C:$C,0))</f>
        <v>io-model.html</v>
      </c>
      <c r="R1122" s="183">
        <f>INDEX('Policy Characteristics'!L:L,MATCH(PolicyLevers!$C1122,'Policy Characteristics'!$C:$C,0))</f>
        <v>0</v>
      </c>
      <c r="S1122" s="200">
        <f>INDEX('Policy Characteristics'!M:M,MATCH(PolicyLevers!$C1122,'Policy Characteristics'!$C:$C,0))</f>
        <v>0</v>
      </c>
      <c r="T1122" s="183">
        <f>INDEX('Policy Characteristics'!N:N,MATCH(PolicyLevers!$C1122,'Policy Characteristics'!$C:$C,0))</f>
        <v>0</v>
      </c>
      <c r="U1122" s="183">
        <f>INDEX('Policy Characteristics'!O:O,MATCH(PolicyLevers!$C1122,'Policy Characteristics'!$C:$C,0))</f>
        <v>0</v>
      </c>
    </row>
    <row r="1123" spans="1:21" x14ac:dyDescent="0.25">
      <c r="A1123" s="352" t="str">
        <f>INDEX('Policy Characteristics'!A:A,MATCH(PolicyLevers!$C1123,'Policy Characteristics'!$C:$C,0))</f>
        <v>Government Revenue Accounting</v>
      </c>
      <c r="B1123" s="356" t="str">
        <f>INDEX('Policy Characteristics'!B:B,MATCH(PolicyLevers!$C1123,'Policy Characteristics'!$C:$C,0))</f>
        <v>Carbon Tax Revenue</v>
      </c>
      <c r="C1123" s="191" t="str">
        <f t="shared" si="65"/>
        <v>GRA for Carbon Tax Revenue</v>
      </c>
      <c r="D1123" s="183" t="s">
        <v>1246</v>
      </c>
      <c r="F1123" s="183" t="s">
        <v>1247</v>
      </c>
      <c r="H1123" s="43">
        <v>549</v>
      </c>
      <c r="I1123" s="356" t="str">
        <f t="shared" si="64"/>
        <v>Yes</v>
      </c>
      <c r="J1123" s="225"/>
      <c r="K1123" s="191" t="str">
        <f>INDEX('Policy Characteristics'!E:E,MATCH(PolicyLevers!$C1123,'Policy Characteristics'!$C:$C,0))</f>
        <v>GRA carbon tax revenue</v>
      </c>
      <c r="L1123" s="191">
        <f>INDEX('Policy Characteristics'!F:F,MATCH(PolicyLevers!$C1123,'Policy Characteristics'!$C:$C,0))</f>
        <v>0</v>
      </c>
      <c r="M1123" s="191">
        <f>INDEX('Policy Characteristics'!G:G,MATCH(PolicyLevers!$C1123,'Policy Characteristics'!$C:$C,0))</f>
        <v>10</v>
      </c>
      <c r="N1123" s="191">
        <f>INDEX('Policy Characteristics'!H:H,MATCH(PolicyLevers!$C1123,'Policy Characteristics'!$C:$C,0))</f>
        <v>1</v>
      </c>
      <c r="O1123" s="191" t="str">
        <f>INDEX('Policy Characteristics'!I:I,MATCH(PolicyLevers!$C1123,'Policy Characteristics'!$C:$C,0))</f>
        <v>weight</v>
      </c>
      <c r="P1123" s="163" t="str">
        <f>INDEX('Policy Characteristics'!J:J,MATCH(PolicyLevers!$C1123,'Policy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3" s="191" t="str">
        <f>INDEX('Policy Characteristics'!K:K,MATCH(PolicyLevers!$C1123,'Policy Characteristics'!$C:$C,0))</f>
        <v>io-model.html</v>
      </c>
      <c r="R1123" s="183">
        <f>INDEX('Policy Characteristics'!L:L,MATCH(PolicyLevers!$C1123,'Policy Characteristics'!$C:$C,0))</f>
        <v>0</v>
      </c>
      <c r="S1123" s="200">
        <f>INDEX('Policy Characteristics'!M:M,MATCH(PolicyLevers!$C1123,'Policy Characteristics'!$C:$C,0))</f>
        <v>0</v>
      </c>
      <c r="T1123" s="183">
        <f>INDEX('Policy Characteristics'!N:N,MATCH(PolicyLevers!$C1123,'Policy Characteristics'!$C:$C,0))</f>
        <v>0</v>
      </c>
      <c r="U1123" s="183">
        <f>INDEX('Policy Characteristics'!O:O,MATCH(PolicyLevers!$C1123,'Policy Characteristics'!$C:$C,0))</f>
        <v>0</v>
      </c>
    </row>
    <row r="1124" spans="1:21" x14ac:dyDescent="0.25">
      <c r="A1124" s="352" t="str">
        <f>INDEX('Policy Characteristics'!A:A,MATCH(PolicyLevers!$C1124,'Policy Characteristics'!$C:$C,0))</f>
        <v>Government Revenue Accounting</v>
      </c>
      <c r="B1124" s="357" t="str">
        <f>INDEX('Policy Characteristics'!B:B,MATCH(PolicyLevers!$C1124,'Policy Characteristics'!$C:$C,0))</f>
        <v>Fuel Tax Revenue</v>
      </c>
      <c r="C1124" s="183" t="s">
        <v>1250</v>
      </c>
      <c r="D1124" s="183" t="s">
        <v>1231</v>
      </c>
      <c r="F1124" s="183" t="s">
        <v>1232</v>
      </c>
      <c r="H1124" s="43">
        <v>550</v>
      </c>
      <c r="I1124" s="357" t="s">
        <v>310</v>
      </c>
      <c r="J1124" s="225"/>
      <c r="K1124" s="183" t="str">
        <f>INDEX('Policy Characteristics'!E:E,MATCH(PolicyLevers!$C1124,'Policy Characteristics'!$C:$C,0))</f>
        <v>GRA fuel tax revenue</v>
      </c>
      <c r="L1124" s="183">
        <f>INDEX('Policy Characteristics'!F:F,MATCH(PolicyLevers!$C1124,'Policy Characteristics'!$C:$C,0))</f>
        <v>0</v>
      </c>
      <c r="M1124" s="183">
        <f>INDEX('Policy Characteristics'!G:G,MATCH(PolicyLevers!$C1124,'Policy Characteristics'!$C:$C,0))</f>
        <v>10</v>
      </c>
      <c r="N1124" s="183">
        <f>INDEX('Policy Characteristics'!H:H,MATCH(PolicyLevers!$C1124,'Policy Characteristics'!$C:$C,0))</f>
        <v>1</v>
      </c>
      <c r="O1124" s="183" t="str">
        <f>INDEX('Policy Characteristics'!I:I,MATCH(PolicyLevers!$C1124,'Policy Characteristics'!$C:$C,0))</f>
        <v>weight</v>
      </c>
      <c r="P1124" s="242" t="str">
        <f>INDEX('Policy Characteristics'!J:J,MATCH(PolicyLevers!$C1124,'Policy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4" s="183" t="str">
        <f>INDEX('Policy Characteristics'!K:K,MATCH(PolicyLevers!$C1124,'Policy Characteristics'!$C:$C,0))</f>
        <v>io-model.html</v>
      </c>
      <c r="R1124" s="183">
        <f>INDEX('Policy Characteristics'!L:L,MATCH(PolicyLevers!$C1124,'Policy Characteristics'!$C:$C,0))</f>
        <v>0</v>
      </c>
      <c r="S1124" s="200">
        <f>INDEX('Policy Characteristics'!M:M,MATCH(PolicyLevers!$C1124,'Policy Characteristics'!$C:$C,0))</f>
        <v>0</v>
      </c>
      <c r="T1124" s="183">
        <f>INDEX('Policy Characteristics'!N:N,MATCH(PolicyLevers!$C1124,'Policy Characteristics'!$C:$C,0))</f>
        <v>0</v>
      </c>
      <c r="U1124" s="183">
        <f>INDEX('Policy Characteristics'!O:O,MATCH(PolicyLevers!$C1124,'Policy Characteristics'!$C:$C,0))</f>
        <v>0</v>
      </c>
    </row>
    <row r="1125" spans="1:21" x14ac:dyDescent="0.25">
      <c r="A1125" s="352" t="str">
        <f>INDEX('Policy Characteristics'!A:A,MATCH(PolicyLevers!$C1125,'Policy Characteristics'!$C:$C,0))</f>
        <v>Government Revenue Accounting</v>
      </c>
      <c r="B1125" s="356" t="str">
        <f>INDEX('Policy Characteristics'!B:B,MATCH(PolicyLevers!$C1125,'Policy Characteristics'!$C:$C,0))</f>
        <v>Fuel Tax Revenue</v>
      </c>
      <c r="C1125" s="191" t="str">
        <f t="shared" ref="C1125:C1128" si="66">C$1124</f>
        <v>GRA for Fuel Tax Revenue</v>
      </c>
      <c r="D1125" s="183" t="s">
        <v>1237</v>
      </c>
      <c r="F1125" s="183" t="s">
        <v>1238</v>
      </c>
      <c r="H1125" s="43">
        <v>551</v>
      </c>
      <c r="I1125" s="356" t="str">
        <f t="shared" ref="I1125:I1128" si="67">I$1124</f>
        <v>Yes</v>
      </c>
      <c r="J1125" s="225"/>
      <c r="K1125" s="191" t="str">
        <f>INDEX('Policy Characteristics'!E:E,MATCH(PolicyLevers!$C1125,'Policy Characteristics'!$C:$C,0))</f>
        <v>GRA fuel tax revenue</v>
      </c>
      <c r="L1125" s="191">
        <f>INDEX('Policy Characteristics'!F:F,MATCH(PolicyLevers!$C1125,'Policy Characteristics'!$C:$C,0))</f>
        <v>0</v>
      </c>
      <c r="M1125" s="191">
        <f>INDEX('Policy Characteristics'!G:G,MATCH(PolicyLevers!$C1125,'Policy Characteristics'!$C:$C,0))</f>
        <v>10</v>
      </c>
      <c r="N1125" s="191">
        <f>INDEX('Policy Characteristics'!H:H,MATCH(PolicyLevers!$C1125,'Policy Characteristics'!$C:$C,0))</f>
        <v>1</v>
      </c>
      <c r="O1125" s="191" t="str">
        <f>INDEX('Policy Characteristics'!I:I,MATCH(PolicyLevers!$C1125,'Policy Characteristics'!$C:$C,0))</f>
        <v>weight</v>
      </c>
      <c r="P1125" s="242" t="str">
        <f>INDEX('Policy Characteristics'!J:J,MATCH(PolicyLevers!$C1125,'Policy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5" s="191" t="str">
        <f>INDEX('Policy Characteristics'!K:K,MATCH(PolicyLevers!$C1125,'Policy Characteristics'!$C:$C,0))</f>
        <v>io-model.html</v>
      </c>
      <c r="R1125" s="183">
        <f>INDEX('Policy Characteristics'!L:L,MATCH(PolicyLevers!$C1125,'Policy Characteristics'!$C:$C,0))</f>
        <v>0</v>
      </c>
      <c r="S1125" s="200">
        <f>INDEX('Policy Characteristics'!M:M,MATCH(PolicyLevers!$C1125,'Policy Characteristics'!$C:$C,0))</f>
        <v>0</v>
      </c>
      <c r="T1125" s="183">
        <f>INDEX('Policy Characteristics'!N:N,MATCH(PolicyLevers!$C1125,'Policy Characteristics'!$C:$C,0))</f>
        <v>0</v>
      </c>
      <c r="U1125" s="183">
        <f>INDEX('Policy Characteristics'!O:O,MATCH(PolicyLevers!$C1125,'Policy Characteristics'!$C:$C,0))</f>
        <v>0</v>
      </c>
    </row>
    <row r="1126" spans="1:21" x14ac:dyDescent="0.25">
      <c r="A1126" s="352" t="str">
        <f>INDEX('Policy Characteristics'!A:A,MATCH(PolicyLevers!$C1126,'Policy Characteristics'!$C:$C,0))</f>
        <v>Government Revenue Accounting</v>
      </c>
      <c r="B1126" s="356" t="str">
        <f>INDEX('Policy Characteristics'!B:B,MATCH(PolicyLevers!$C1126,'Policy Characteristics'!$C:$C,0))</f>
        <v>Fuel Tax Revenue</v>
      </c>
      <c r="C1126" s="191" t="str">
        <f t="shared" si="66"/>
        <v>GRA for Fuel Tax Revenue</v>
      </c>
      <c r="D1126" s="183" t="s">
        <v>1240</v>
      </c>
      <c r="F1126" s="183" t="s">
        <v>1241</v>
      </c>
      <c r="H1126" s="43">
        <v>552</v>
      </c>
      <c r="I1126" s="356" t="str">
        <f t="shared" si="67"/>
        <v>Yes</v>
      </c>
      <c r="J1126" s="225"/>
      <c r="K1126" s="191" t="str">
        <f>INDEX('Policy Characteristics'!E:E,MATCH(PolicyLevers!$C1126,'Policy Characteristics'!$C:$C,0))</f>
        <v>GRA fuel tax revenue</v>
      </c>
      <c r="L1126" s="191">
        <f>INDEX('Policy Characteristics'!F:F,MATCH(PolicyLevers!$C1126,'Policy Characteristics'!$C:$C,0))</f>
        <v>0</v>
      </c>
      <c r="M1126" s="191">
        <f>INDEX('Policy Characteristics'!G:G,MATCH(PolicyLevers!$C1126,'Policy Characteristics'!$C:$C,0))</f>
        <v>10</v>
      </c>
      <c r="N1126" s="191">
        <f>INDEX('Policy Characteristics'!H:H,MATCH(PolicyLevers!$C1126,'Policy Characteristics'!$C:$C,0))</f>
        <v>1</v>
      </c>
      <c r="O1126" s="191" t="str">
        <f>INDEX('Policy Characteristics'!I:I,MATCH(PolicyLevers!$C1126,'Policy Characteristics'!$C:$C,0))</f>
        <v>weight</v>
      </c>
      <c r="P1126" s="242" t="str">
        <f>INDEX('Policy Characteristics'!J:J,MATCH(PolicyLevers!$C1126,'Policy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6" s="191" t="str">
        <f>INDEX('Policy Characteristics'!K:K,MATCH(PolicyLevers!$C1126,'Policy Characteristics'!$C:$C,0))</f>
        <v>io-model.html</v>
      </c>
      <c r="R1126" s="183">
        <f>INDEX('Policy Characteristics'!L:L,MATCH(PolicyLevers!$C1126,'Policy Characteristics'!$C:$C,0))</f>
        <v>0</v>
      </c>
      <c r="S1126" s="200">
        <f>INDEX('Policy Characteristics'!M:M,MATCH(PolicyLevers!$C1126,'Policy Characteristics'!$C:$C,0))</f>
        <v>0</v>
      </c>
      <c r="T1126" s="183">
        <f>INDEX('Policy Characteristics'!N:N,MATCH(PolicyLevers!$C1126,'Policy Characteristics'!$C:$C,0))</f>
        <v>0</v>
      </c>
      <c r="U1126" s="183">
        <f>INDEX('Policy Characteristics'!O:O,MATCH(PolicyLevers!$C1126,'Policy Characteristics'!$C:$C,0))</f>
        <v>0</v>
      </c>
    </row>
    <row r="1127" spans="1:21" x14ac:dyDescent="0.25">
      <c r="A1127" s="352" t="str">
        <f>INDEX('Policy Characteristics'!A:A,MATCH(PolicyLevers!$C1127,'Policy Characteristics'!$C:$C,0))</f>
        <v>Government Revenue Accounting</v>
      </c>
      <c r="B1127" s="356" t="str">
        <f>INDEX('Policy Characteristics'!B:B,MATCH(PolicyLevers!$C1127,'Policy Characteristics'!$C:$C,0))</f>
        <v>Fuel Tax Revenue</v>
      </c>
      <c r="C1127" s="191" t="str">
        <f t="shared" si="66"/>
        <v>GRA for Fuel Tax Revenue</v>
      </c>
      <c r="D1127" s="183" t="s">
        <v>1243</v>
      </c>
      <c r="F1127" s="183" t="s">
        <v>1244</v>
      </c>
      <c r="H1127" s="43">
        <v>553</v>
      </c>
      <c r="I1127" s="356" t="str">
        <f t="shared" si="67"/>
        <v>Yes</v>
      </c>
      <c r="J1127" s="225"/>
      <c r="K1127" s="191" t="str">
        <f>INDEX('Policy Characteristics'!E:E,MATCH(PolicyLevers!$C1127,'Policy Characteristics'!$C:$C,0))</f>
        <v>GRA fuel tax revenue</v>
      </c>
      <c r="L1127" s="191">
        <f>INDEX('Policy Characteristics'!F:F,MATCH(PolicyLevers!$C1127,'Policy Characteristics'!$C:$C,0))</f>
        <v>0</v>
      </c>
      <c r="M1127" s="191">
        <f>INDEX('Policy Characteristics'!G:G,MATCH(PolicyLevers!$C1127,'Policy Characteristics'!$C:$C,0))</f>
        <v>10</v>
      </c>
      <c r="N1127" s="191">
        <f>INDEX('Policy Characteristics'!H:H,MATCH(PolicyLevers!$C1127,'Policy Characteristics'!$C:$C,0))</f>
        <v>1</v>
      </c>
      <c r="O1127" s="191" t="str">
        <f>INDEX('Policy Characteristics'!I:I,MATCH(PolicyLevers!$C1127,'Policy Characteristics'!$C:$C,0))</f>
        <v>weight</v>
      </c>
      <c r="P1127" s="242" t="str">
        <f>INDEX('Policy Characteristics'!J:J,MATCH(PolicyLevers!$C1127,'Policy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7" s="191" t="str">
        <f>INDEX('Policy Characteristics'!K:K,MATCH(PolicyLevers!$C1127,'Policy Characteristics'!$C:$C,0))</f>
        <v>io-model.html</v>
      </c>
      <c r="R1127" s="183">
        <f>INDEX('Policy Characteristics'!L:L,MATCH(PolicyLevers!$C1127,'Policy Characteristics'!$C:$C,0))</f>
        <v>0</v>
      </c>
      <c r="S1127" s="200">
        <f>INDEX('Policy Characteristics'!M:M,MATCH(PolicyLevers!$C1127,'Policy Characteristics'!$C:$C,0))</f>
        <v>0</v>
      </c>
      <c r="T1127" s="183">
        <f>INDEX('Policy Characteristics'!N:N,MATCH(PolicyLevers!$C1127,'Policy Characteristics'!$C:$C,0))</f>
        <v>0</v>
      </c>
      <c r="U1127" s="183">
        <f>INDEX('Policy Characteristics'!O:O,MATCH(PolicyLevers!$C1127,'Policy Characteristics'!$C:$C,0))</f>
        <v>0</v>
      </c>
    </row>
    <row r="1128" spans="1:21" x14ac:dyDescent="0.25">
      <c r="A1128" s="352" t="str">
        <f>INDEX('Policy Characteristics'!A:A,MATCH(PolicyLevers!$C1128,'Policy Characteristics'!$C:$C,0))</f>
        <v>Government Revenue Accounting</v>
      </c>
      <c r="B1128" s="356" t="str">
        <f>INDEX('Policy Characteristics'!B:B,MATCH(PolicyLevers!$C1128,'Policy Characteristics'!$C:$C,0))</f>
        <v>Fuel Tax Revenue</v>
      </c>
      <c r="C1128" s="191" t="str">
        <f t="shared" si="66"/>
        <v>GRA for Fuel Tax Revenue</v>
      </c>
      <c r="D1128" s="183" t="s">
        <v>1246</v>
      </c>
      <c r="F1128" s="183" t="s">
        <v>1247</v>
      </c>
      <c r="H1128" s="43">
        <v>554</v>
      </c>
      <c r="I1128" s="356" t="str">
        <f t="shared" si="67"/>
        <v>Yes</v>
      </c>
      <c r="J1128" s="225"/>
      <c r="K1128" s="191" t="str">
        <f>INDEX('Policy Characteristics'!E:E,MATCH(PolicyLevers!$C1128,'Policy Characteristics'!$C:$C,0))</f>
        <v>GRA fuel tax revenue</v>
      </c>
      <c r="L1128" s="191">
        <f>INDEX('Policy Characteristics'!F:F,MATCH(PolicyLevers!$C1128,'Policy Characteristics'!$C:$C,0))</f>
        <v>0</v>
      </c>
      <c r="M1128" s="191">
        <f>INDEX('Policy Characteristics'!G:G,MATCH(PolicyLevers!$C1128,'Policy Characteristics'!$C:$C,0))</f>
        <v>10</v>
      </c>
      <c r="N1128" s="191">
        <f>INDEX('Policy Characteristics'!H:H,MATCH(PolicyLevers!$C1128,'Policy Characteristics'!$C:$C,0))</f>
        <v>1</v>
      </c>
      <c r="O1128" s="191" t="str">
        <f>INDEX('Policy Characteristics'!I:I,MATCH(PolicyLevers!$C1128,'Policy Characteristics'!$C:$C,0))</f>
        <v>weight</v>
      </c>
      <c r="P1128" s="242" t="str">
        <f>INDEX('Policy Characteristics'!J:J,MATCH(PolicyLevers!$C1128,'Policy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8" s="191" t="str">
        <f>INDEX('Policy Characteristics'!K:K,MATCH(PolicyLevers!$C1128,'Policy Characteristics'!$C:$C,0))</f>
        <v>io-model.html</v>
      </c>
      <c r="R1128" s="183">
        <f>INDEX('Policy Characteristics'!L:L,MATCH(PolicyLevers!$C1128,'Policy Characteristics'!$C:$C,0))</f>
        <v>0</v>
      </c>
      <c r="S1128" s="200">
        <f>INDEX('Policy Characteristics'!M:M,MATCH(PolicyLevers!$C1128,'Policy Characteristics'!$C:$C,0))</f>
        <v>0</v>
      </c>
      <c r="T1128" s="183">
        <f>INDEX('Policy Characteristics'!N:N,MATCH(PolicyLevers!$C1128,'Policy Characteristics'!$C:$C,0))</f>
        <v>0</v>
      </c>
      <c r="U1128" s="183">
        <f>INDEX('Policy Characteristics'!O:O,MATCH(PolicyLevers!$C1128,'Policy Characteristics'!$C:$C,0))</f>
        <v>0</v>
      </c>
    </row>
    <row r="1129" spans="1:21" x14ac:dyDescent="0.25">
      <c r="A1129" s="352" t="str">
        <f>INDEX('Policy Characteristics'!A:A,MATCH(PolicyLevers!$C1129,'Policy Characteristics'!$C:$C,0))</f>
        <v>Government Revenue Accounting</v>
      </c>
      <c r="B1129" s="357" t="str">
        <f>INDEX('Policy Characteristics'!B:B,MATCH(PolicyLevers!$C1129,'Policy Characteristics'!$C:$C,0))</f>
        <v>EV Subsidy</v>
      </c>
      <c r="C1129" s="183" t="s">
        <v>1252</v>
      </c>
      <c r="D1129" s="183" t="s">
        <v>1231</v>
      </c>
      <c r="F1129" s="183" t="s">
        <v>1232</v>
      </c>
      <c r="H1129" s="43">
        <v>555</v>
      </c>
      <c r="I1129" s="357" t="s">
        <v>310</v>
      </c>
      <c r="J1129" s="225"/>
      <c r="K1129" s="183" t="str">
        <f>INDEX('Policy Characteristics'!E:E,MATCH(PolicyLevers!$C1129,'Policy Characteristics'!$C:$C,0))</f>
        <v>GRA EV subsidy</v>
      </c>
      <c r="L1129" s="183">
        <f>INDEX('Policy Characteristics'!F:F,MATCH(PolicyLevers!$C1129,'Policy Characteristics'!$C:$C,0))</f>
        <v>0</v>
      </c>
      <c r="M1129" s="183">
        <f>INDEX('Policy Characteristics'!G:G,MATCH(PolicyLevers!$C1129,'Policy Characteristics'!$C:$C,0))</f>
        <v>10</v>
      </c>
      <c r="N1129" s="183">
        <f>INDEX('Policy Characteristics'!H:H,MATCH(PolicyLevers!$C1129,'Policy Characteristics'!$C:$C,0))</f>
        <v>1</v>
      </c>
      <c r="O1129" s="183" t="str">
        <f>INDEX('Policy Characteristics'!I:I,MATCH(PolicyLevers!$C1129,'Policy Characteristics'!$C:$C,0))</f>
        <v>weight</v>
      </c>
      <c r="P1129" s="242" t="str">
        <f>INDEX('Policy Characteristics'!J:J,MATCH(PolicyLevers!$C1129,'Policy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9" s="183" t="str">
        <f>INDEX('Policy Characteristics'!K:K,MATCH(PolicyLevers!$C1129,'Policy Characteristics'!$C:$C,0))</f>
        <v>io-model.html</v>
      </c>
      <c r="R1129" s="183">
        <f>INDEX('Policy Characteristics'!L:L,MATCH(PolicyLevers!$C1129,'Policy Characteristics'!$C:$C,0))</f>
        <v>0</v>
      </c>
      <c r="S1129" s="200">
        <f>INDEX('Policy Characteristics'!M:M,MATCH(PolicyLevers!$C1129,'Policy Characteristics'!$C:$C,0))</f>
        <v>0</v>
      </c>
      <c r="T1129" s="183">
        <f>INDEX('Policy Characteristics'!N:N,MATCH(PolicyLevers!$C1129,'Policy Characteristics'!$C:$C,0))</f>
        <v>0</v>
      </c>
      <c r="U1129" s="183">
        <f>INDEX('Policy Characteristics'!O:O,MATCH(PolicyLevers!$C1129,'Policy Characteristics'!$C:$C,0))</f>
        <v>0</v>
      </c>
    </row>
    <row r="1130" spans="1:21" x14ac:dyDescent="0.25">
      <c r="A1130" s="352" t="str">
        <f>INDEX('Policy Characteristics'!A:A,MATCH(PolicyLevers!$C1130,'Policy Characteristics'!$C:$C,0))</f>
        <v>Government Revenue Accounting</v>
      </c>
      <c r="B1130" s="356" t="str">
        <f>INDEX('Policy Characteristics'!B:B,MATCH(PolicyLevers!$C1130,'Policy Characteristics'!$C:$C,0))</f>
        <v>EV Subsidy</v>
      </c>
      <c r="C1130" s="191" t="str">
        <f t="shared" ref="C1130:C1133" si="68">C$1129</f>
        <v>GRA for EV Subsidy</v>
      </c>
      <c r="D1130" s="183" t="s">
        <v>1237</v>
      </c>
      <c r="F1130" s="183" t="s">
        <v>1238</v>
      </c>
      <c r="H1130" s="43">
        <v>556</v>
      </c>
      <c r="I1130" s="356" t="str">
        <f t="shared" ref="I1130:I1133" si="69">I$1129</f>
        <v>Yes</v>
      </c>
      <c r="J1130" s="225"/>
      <c r="K1130" s="191" t="str">
        <f>INDEX('Policy Characteristics'!E:E,MATCH(PolicyLevers!$C1130,'Policy Characteristics'!$C:$C,0))</f>
        <v>GRA EV subsidy</v>
      </c>
      <c r="L1130" s="191">
        <f>INDEX('Policy Characteristics'!F:F,MATCH(PolicyLevers!$C1130,'Policy Characteristics'!$C:$C,0))</f>
        <v>0</v>
      </c>
      <c r="M1130" s="191">
        <f>INDEX('Policy Characteristics'!G:G,MATCH(PolicyLevers!$C1130,'Policy Characteristics'!$C:$C,0))</f>
        <v>10</v>
      </c>
      <c r="N1130" s="191">
        <f>INDEX('Policy Characteristics'!H:H,MATCH(PolicyLevers!$C1130,'Policy Characteristics'!$C:$C,0))</f>
        <v>1</v>
      </c>
      <c r="O1130" s="191" t="str">
        <f>INDEX('Policy Characteristics'!I:I,MATCH(PolicyLevers!$C1130,'Policy Characteristics'!$C:$C,0))</f>
        <v>weight</v>
      </c>
      <c r="P1130" s="242" t="str">
        <f>INDEX('Policy Characteristics'!J:J,MATCH(PolicyLevers!$C1130,'Policy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0" s="191" t="str">
        <f>INDEX('Policy Characteristics'!K:K,MATCH(PolicyLevers!$C1130,'Policy Characteristics'!$C:$C,0))</f>
        <v>io-model.html</v>
      </c>
      <c r="R1130" s="183">
        <f>INDEX('Policy Characteristics'!L:L,MATCH(PolicyLevers!$C1130,'Policy Characteristics'!$C:$C,0))</f>
        <v>0</v>
      </c>
      <c r="S1130" s="200">
        <f>INDEX('Policy Characteristics'!M:M,MATCH(PolicyLevers!$C1130,'Policy Characteristics'!$C:$C,0))</f>
        <v>0</v>
      </c>
      <c r="T1130" s="183">
        <f>INDEX('Policy Characteristics'!N:N,MATCH(PolicyLevers!$C1130,'Policy Characteristics'!$C:$C,0))</f>
        <v>0</v>
      </c>
      <c r="U1130" s="183">
        <f>INDEX('Policy Characteristics'!O:O,MATCH(PolicyLevers!$C1130,'Policy Characteristics'!$C:$C,0))</f>
        <v>0</v>
      </c>
    </row>
    <row r="1131" spans="1:21" x14ac:dyDescent="0.25">
      <c r="A1131" s="352" t="str">
        <f>INDEX('Policy Characteristics'!A:A,MATCH(PolicyLevers!$C1131,'Policy Characteristics'!$C:$C,0))</f>
        <v>Government Revenue Accounting</v>
      </c>
      <c r="B1131" s="356" t="str">
        <f>INDEX('Policy Characteristics'!B:B,MATCH(PolicyLevers!$C1131,'Policy Characteristics'!$C:$C,0))</f>
        <v>EV Subsidy</v>
      </c>
      <c r="C1131" s="191" t="str">
        <f t="shared" si="68"/>
        <v>GRA for EV Subsidy</v>
      </c>
      <c r="D1131" s="183" t="s">
        <v>1240</v>
      </c>
      <c r="F1131" s="183" t="s">
        <v>1241</v>
      </c>
      <c r="H1131" s="43">
        <v>557</v>
      </c>
      <c r="I1131" s="356" t="str">
        <f t="shared" si="69"/>
        <v>Yes</v>
      </c>
      <c r="J1131" s="225"/>
      <c r="K1131" s="191" t="str">
        <f>INDEX('Policy Characteristics'!E:E,MATCH(PolicyLevers!$C1131,'Policy Characteristics'!$C:$C,0))</f>
        <v>GRA EV subsidy</v>
      </c>
      <c r="L1131" s="191">
        <f>INDEX('Policy Characteristics'!F:F,MATCH(PolicyLevers!$C1131,'Policy Characteristics'!$C:$C,0))</f>
        <v>0</v>
      </c>
      <c r="M1131" s="191">
        <f>INDEX('Policy Characteristics'!G:G,MATCH(PolicyLevers!$C1131,'Policy Characteristics'!$C:$C,0))</f>
        <v>10</v>
      </c>
      <c r="N1131" s="191">
        <f>INDEX('Policy Characteristics'!H:H,MATCH(PolicyLevers!$C1131,'Policy Characteristics'!$C:$C,0))</f>
        <v>1</v>
      </c>
      <c r="O1131" s="191" t="str">
        <f>INDEX('Policy Characteristics'!I:I,MATCH(PolicyLevers!$C1131,'Policy Characteristics'!$C:$C,0))</f>
        <v>weight</v>
      </c>
      <c r="P1131" s="242" t="str">
        <f>INDEX('Policy Characteristics'!J:J,MATCH(PolicyLevers!$C1131,'Policy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1" s="191" t="str">
        <f>INDEX('Policy Characteristics'!K:K,MATCH(PolicyLevers!$C1131,'Policy Characteristics'!$C:$C,0))</f>
        <v>io-model.html</v>
      </c>
      <c r="R1131" s="183">
        <f>INDEX('Policy Characteristics'!L:L,MATCH(PolicyLevers!$C1131,'Policy Characteristics'!$C:$C,0))</f>
        <v>0</v>
      </c>
      <c r="S1131" s="200">
        <f>INDEX('Policy Characteristics'!M:M,MATCH(PolicyLevers!$C1131,'Policy Characteristics'!$C:$C,0))</f>
        <v>0</v>
      </c>
      <c r="T1131" s="183">
        <f>INDEX('Policy Characteristics'!N:N,MATCH(PolicyLevers!$C1131,'Policy Characteristics'!$C:$C,0))</f>
        <v>0</v>
      </c>
      <c r="U1131" s="183">
        <f>INDEX('Policy Characteristics'!O:O,MATCH(PolicyLevers!$C1131,'Policy Characteristics'!$C:$C,0))</f>
        <v>0</v>
      </c>
    </row>
    <row r="1132" spans="1:21" x14ac:dyDescent="0.25">
      <c r="A1132" s="352" t="str">
        <f>INDEX('Policy Characteristics'!A:A,MATCH(PolicyLevers!$C1132,'Policy Characteristics'!$C:$C,0))</f>
        <v>Government Revenue Accounting</v>
      </c>
      <c r="B1132" s="356" t="str">
        <f>INDEX('Policy Characteristics'!B:B,MATCH(PolicyLevers!$C1132,'Policy Characteristics'!$C:$C,0))</f>
        <v>EV Subsidy</v>
      </c>
      <c r="C1132" s="191" t="str">
        <f t="shared" si="68"/>
        <v>GRA for EV Subsidy</v>
      </c>
      <c r="D1132" s="183" t="s">
        <v>1243</v>
      </c>
      <c r="F1132" s="183" t="s">
        <v>1244</v>
      </c>
      <c r="H1132" s="43">
        <v>558</v>
      </c>
      <c r="I1132" s="356" t="str">
        <f t="shared" si="69"/>
        <v>Yes</v>
      </c>
      <c r="J1132" s="225"/>
      <c r="K1132" s="191" t="str">
        <f>INDEX('Policy Characteristics'!E:E,MATCH(PolicyLevers!$C1132,'Policy Characteristics'!$C:$C,0))</f>
        <v>GRA EV subsidy</v>
      </c>
      <c r="L1132" s="191">
        <f>INDEX('Policy Characteristics'!F:F,MATCH(PolicyLevers!$C1132,'Policy Characteristics'!$C:$C,0))</f>
        <v>0</v>
      </c>
      <c r="M1132" s="191">
        <f>INDEX('Policy Characteristics'!G:G,MATCH(PolicyLevers!$C1132,'Policy Characteristics'!$C:$C,0))</f>
        <v>10</v>
      </c>
      <c r="N1132" s="191">
        <f>INDEX('Policy Characteristics'!H:H,MATCH(PolicyLevers!$C1132,'Policy Characteristics'!$C:$C,0))</f>
        <v>1</v>
      </c>
      <c r="O1132" s="191" t="str">
        <f>INDEX('Policy Characteristics'!I:I,MATCH(PolicyLevers!$C1132,'Policy Characteristics'!$C:$C,0))</f>
        <v>weight</v>
      </c>
      <c r="P1132" s="242" t="str">
        <f>INDEX('Policy Characteristics'!J:J,MATCH(PolicyLevers!$C1132,'Policy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2" s="191" t="str">
        <f>INDEX('Policy Characteristics'!K:K,MATCH(PolicyLevers!$C1132,'Policy Characteristics'!$C:$C,0))</f>
        <v>io-model.html</v>
      </c>
      <c r="R1132" s="183">
        <f>INDEX('Policy Characteristics'!L:L,MATCH(PolicyLevers!$C1132,'Policy Characteristics'!$C:$C,0))</f>
        <v>0</v>
      </c>
      <c r="S1132" s="200">
        <f>INDEX('Policy Characteristics'!M:M,MATCH(PolicyLevers!$C1132,'Policy Characteristics'!$C:$C,0))</f>
        <v>0</v>
      </c>
      <c r="T1132" s="183">
        <f>INDEX('Policy Characteristics'!N:N,MATCH(PolicyLevers!$C1132,'Policy Characteristics'!$C:$C,0))</f>
        <v>0</v>
      </c>
      <c r="U1132" s="183">
        <f>INDEX('Policy Characteristics'!O:O,MATCH(PolicyLevers!$C1132,'Policy Characteristics'!$C:$C,0))</f>
        <v>0</v>
      </c>
    </row>
    <row r="1133" spans="1:21" x14ac:dyDescent="0.25">
      <c r="A1133" s="352" t="str">
        <f>INDEX('Policy Characteristics'!A:A,MATCH(PolicyLevers!$C1133,'Policy Characteristics'!$C:$C,0))</f>
        <v>Government Revenue Accounting</v>
      </c>
      <c r="B1133" s="356" t="str">
        <f>INDEX('Policy Characteristics'!B:B,MATCH(PolicyLevers!$C1133,'Policy Characteristics'!$C:$C,0))</f>
        <v>EV Subsidy</v>
      </c>
      <c r="C1133" s="191" t="str">
        <f t="shared" si="68"/>
        <v>GRA for EV Subsidy</v>
      </c>
      <c r="D1133" s="183" t="s">
        <v>1246</v>
      </c>
      <c r="F1133" s="183" t="s">
        <v>1247</v>
      </c>
      <c r="H1133" s="43">
        <v>559</v>
      </c>
      <c r="I1133" s="356" t="str">
        <f t="shared" si="69"/>
        <v>Yes</v>
      </c>
      <c r="J1133" s="225"/>
      <c r="K1133" s="191" t="str">
        <f>INDEX('Policy Characteristics'!E:E,MATCH(PolicyLevers!$C1133,'Policy Characteristics'!$C:$C,0))</f>
        <v>GRA EV subsidy</v>
      </c>
      <c r="L1133" s="191">
        <f>INDEX('Policy Characteristics'!F:F,MATCH(PolicyLevers!$C1133,'Policy Characteristics'!$C:$C,0))</f>
        <v>0</v>
      </c>
      <c r="M1133" s="191">
        <f>INDEX('Policy Characteristics'!G:G,MATCH(PolicyLevers!$C1133,'Policy Characteristics'!$C:$C,0))</f>
        <v>10</v>
      </c>
      <c r="N1133" s="191">
        <f>INDEX('Policy Characteristics'!H:H,MATCH(PolicyLevers!$C1133,'Policy Characteristics'!$C:$C,0))</f>
        <v>1</v>
      </c>
      <c r="O1133" s="191" t="str">
        <f>INDEX('Policy Characteristics'!I:I,MATCH(PolicyLevers!$C1133,'Policy Characteristics'!$C:$C,0))</f>
        <v>weight</v>
      </c>
      <c r="P1133" s="242" t="str">
        <f>INDEX('Policy Characteristics'!J:J,MATCH(PolicyLevers!$C1133,'Policy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3" s="191" t="str">
        <f>INDEX('Policy Characteristics'!K:K,MATCH(PolicyLevers!$C1133,'Policy Characteristics'!$C:$C,0))</f>
        <v>io-model.html</v>
      </c>
      <c r="R1133" s="183">
        <f>INDEX('Policy Characteristics'!L:L,MATCH(PolicyLevers!$C1133,'Policy Characteristics'!$C:$C,0))</f>
        <v>0</v>
      </c>
      <c r="S1133" s="200">
        <f>INDEX('Policy Characteristics'!M:M,MATCH(PolicyLevers!$C1133,'Policy Characteristics'!$C:$C,0))</f>
        <v>0</v>
      </c>
      <c r="T1133" s="183">
        <f>INDEX('Policy Characteristics'!N:N,MATCH(PolicyLevers!$C1133,'Policy Characteristics'!$C:$C,0))</f>
        <v>0</v>
      </c>
      <c r="U1133" s="183">
        <f>INDEX('Policy Characteristics'!O:O,MATCH(PolicyLevers!$C1133,'Policy Characteristics'!$C:$C,0))</f>
        <v>0</v>
      </c>
    </row>
    <row r="1134" spans="1:21" x14ac:dyDescent="0.25">
      <c r="A1134" s="352" t="str">
        <f>INDEX('Policy Characteristics'!A:A,MATCH(PolicyLevers!$C1134,'Policy Characteristics'!$C:$C,0))</f>
        <v>Government Revenue Accounting</v>
      </c>
      <c r="B1134" s="357" t="str">
        <f>INDEX('Policy Characteristics'!B:B,MATCH(PolicyLevers!$C1134,'Policy Characteristics'!$C:$C,0))</f>
        <v>Electricity Generation Subsidy</v>
      </c>
      <c r="C1134" s="183" t="s">
        <v>1255</v>
      </c>
      <c r="D1134" s="183" t="s">
        <v>1231</v>
      </c>
      <c r="F1134" s="183" t="s">
        <v>1232</v>
      </c>
      <c r="H1134" s="43">
        <v>560</v>
      </c>
      <c r="I1134" s="357" t="s">
        <v>310</v>
      </c>
      <c r="J1134" s="225"/>
      <c r="K1134" s="183" t="str">
        <f>INDEX('Policy Characteristics'!E:E,MATCH(PolicyLevers!$C1134,'Policy Characteristics'!$C:$C,0))</f>
        <v>GRA elec gen subsidy</v>
      </c>
      <c r="L1134" s="183">
        <f>INDEX('Policy Characteristics'!F:F,MATCH(PolicyLevers!$C1134,'Policy Characteristics'!$C:$C,0))</f>
        <v>0</v>
      </c>
      <c r="M1134" s="183">
        <f>INDEX('Policy Characteristics'!G:G,MATCH(PolicyLevers!$C1134,'Policy Characteristics'!$C:$C,0))</f>
        <v>10</v>
      </c>
      <c r="N1134" s="183">
        <f>INDEX('Policy Characteristics'!H:H,MATCH(PolicyLevers!$C1134,'Policy Characteristics'!$C:$C,0))</f>
        <v>1</v>
      </c>
      <c r="O1134" s="183" t="str">
        <f>INDEX('Policy Characteristics'!I:I,MATCH(PolicyLevers!$C1134,'Policy Characteristics'!$C:$C,0))</f>
        <v>weight</v>
      </c>
      <c r="P1134" s="242" t="str">
        <f>INDEX('Policy Characteristics'!J:J,MATCH(PolicyLevers!$C1134,'Policy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4" s="183" t="str">
        <f>INDEX('Policy Characteristics'!K:K,MATCH(PolicyLevers!$C1134,'Policy Characteristics'!$C:$C,0))</f>
        <v>io-model.html</v>
      </c>
      <c r="R1134" s="183">
        <f>INDEX('Policy Characteristics'!L:L,MATCH(PolicyLevers!$C1134,'Policy Characteristics'!$C:$C,0))</f>
        <v>0</v>
      </c>
      <c r="S1134" s="200">
        <f>INDEX('Policy Characteristics'!M:M,MATCH(PolicyLevers!$C1134,'Policy Characteristics'!$C:$C,0))</f>
        <v>0</v>
      </c>
      <c r="T1134" s="183">
        <f>INDEX('Policy Characteristics'!N:N,MATCH(PolicyLevers!$C1134,'Policy Characteristics'!$C:$C,0))</f>
        <v>0</v>
      </c>
      <c r="U1134" s="183">
        <f>INDEX('Policy Characteristics'!O:O,MATCH(PolicyLevers!$C1134,'Policy Characteristics'!$C:$C,0))</f>
        <v>0</v>
      </c>
    </row>
    <row r="1135" spans="1:21" x14ac:dyDescent="0.25">
      <c r="A1135" s="352" t="str">
        <f>INDEX('Policy Characteristics'!A:A,MATCH(PolicyLevers!$C1135,'Policy Characteristics'!$C:$C,0))</f>
        <v>Government Revenue Accounting</v>
      </c>
      <c r="B1135" s="356" t="str">
        <f>INDEX('Policy Characteristics'!B:B,MATCH(PolicyLevers!$C1135,'Policy Characteristics'!$C:$C,0))</f>
        <v>Electricity Generation Subsidy</v>
      </c>
      <c r="C1135" s="191" t="str">
        <f t="shared" ref="C1135:C1138" si="70">C$1134</f>
        <v>GRA for Electricity Generation Subsidies</v>
      </c>
      <c r="D1135" s="183" t="s">
        <v>1237</v>
      </c>
      <c r="F1135" s="183" t="s">
        <v>1238</v>
      </c>
      <c r="H1135" s="43">
        <v>561</v>
      </c>
      <c r="I1135" s="356" t="str">
        <f t="shared" ref="I1135:I1138" si="71">I$1134</f>
        <v>Yes</v>
      </c>
      <c r="J1135" s="225"/>
      <c r="K1135" s="191" t="str">
        <f>INDEX('Policy Characteristics'!E:E,MATCH(PolicyLevers!$C1135,'Policy Characteristics'!$C:$C,0))</f>
        <v>GRA elec gen subsidy</v>
      </c>
      <c r="L1135" s="191">
        <f>INDEX('Policy Characteristics'!F:F,MATCH(PolicyLevers!$C1135,'Policy Characteristics'!$C:$C,0))</f>
        <v>0</v>
      </c>
      <c r="M1135" s="191">
        <f>INDEX('Policy Characteristics'!G:G,MATCH(PolicyLevers!$C1135,'Policy Characteristics'!$C:$C,0))</f>
        <v>10</v>
      </c>
      <c r="N1135" s="191">
        <f>INDEX('Policy Characteristics'!H:H,MATCH(PolicyLevers!$C1135,'Policy Characteristics'!$C:$C,0))</f>
        <v>1</v>
      </c>
      <c r="O1135" s="191" t="str">
        <f>INDEX('Policy Characteristics'!I:I,MATCH(PolicyLevers!$C1135,'Policy Characteristics'!$C:$C,0))</f>
        <v>weight</v>
      </c>
      <c r="P1135" s="242" t="str">
        <f>INDEX('Policy Characteristics'!J:J,MATCH(PolicyLevers!$C1135,'Policy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5" s="191" t="str">
        <f>INDEX('Policy Characteristics'!K:K,MATCH(PolicyLevers!$C1135,'Policy Characteristics'!$C:$C,0))</f>
        <v>io-model.html</v>
      </c>
      <c r="R1135" s="183">
        <f>INDEX('Policy Characteristics'!L:L,MATCH(PolicyLevers!$C1135,'Policy Characteristics'!$C:$C,0))</f>
        <v>0</v>
      </c>
      <c r="S1135" s="200">
        <f>INDEX('Policy Characteristics'!M:M,MATCH(PolicyLevers!$C1135,'Policy Characteristics'!$C:$C,0))</f>
        <v>0</v>
      </c>
      <c r="T1135" s="183">
        <f>INDEX('Policy Characteristics'!N:N,MATCH(PolicyLevers!$C1135,'Policy Characteristics'!$C:$C,0))</f>
        <v>0</v>
      </c>
      <c r="U1135" s="183">
        <f>INDEX('Policy Characteristics'!O:O,MATCH(PolicyLevers!$C1135,'Policy Characteristics'!$C:$C,0))</f>
        <v>0</v>
      </c>
    </row>
    <row r="1136" spans="1:21" x14ac:dyDescent="0.25">
      <c r="A1136" s="352" t="str">
        <f>INDEX('Policy Characteristics'!A:A,MATCH(PolicyLevers!$C1136,'Policy Characteristics'!$C:$C,0))</f>
        <v>Government Revenue Accounting</v>
      </c>
      <c r="B1136" s="356" t="str">
        <f>INDEX('Policy Characteristics'!B:B,MATCH(PolicyLevers!$C1136,'Policy Characteristics'!$C:$C,0))</f>
        <v>Electricity Generation Subsidy</v>
      </c>
      <c r="C1136" s="191" t="str">
        <f t="shared" si="70"/>
        <v>GRA for Electricity Generation Subsidies</v>
      </c>
      <c r="D1136" s="183" t="s">
        <v>1240</v>
      </c>
      <c r="F1136" s="183" t="s">
        <v>1241</v>
      </c>
      <c r="H1136" s="43">
        <v>562</v>
      </c>
      <c r="I1136" s="356" t="str">
        <f t="shared" si="71"/>
        <v>Yes</v>
      </c>
      <c r="J1136" s="225"/>
      <c r="K1136" s="191" t="str">
        <f>INDEX('Policy Characteristics'!E:E,MATCH(PolicyLevers!$C1136,'Policy Characteristics'!$C:$C,0))</f>
        <v>GRA elec gen subsidy</v>
      </c>
      <c r="L1136" s="191">
        <f>INDEX('Policy Characteristics'!F:F,MATCH(PolicyLevers!$C1136,'Policy Characteristics'!$C:$C,0))</f>
        <v>0</v>
      </c>
      <c r="M1136" s="191">
        <f>INDEX('Policy Characteristics'!G:G,MATCH(PolicyLevers!$C1136,'Policy Characteristics'!$C:$C,0))</f>
        <v>10</v>
      </c>
      <c r="N1136" s="191">
        <f>INDEX('Policy Characteristics'!H:H,MATCH(PolicyLevers!$C1136,'Policy Characteristics'!$C:$C,0))</f>
        <v>1</v>
      </c>
      <c r="O1136" s="191" t="str">
        <f>INDEX('Policy Characteristics'!I:I,MATCH(PolicyLevers!$C1136,'Policy Characteristics'!$C:$C,0))</f>
        <v>weight</v>
      </c>
      <c r="P1136" s="242" t="str">
        <f>INDEX('Policy Characteristics'!J:J,MATCH(PolicyLevers!$C1136,'Policy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6" s="191" t="str">
        <f>INDEX('Policy Characteristics'!K:K,MATCH(PolicyLevers!$C1136,'Policy Characteristics'!$C:$C,0))</f>
        <v>io-model.html</v>
      </c>
      <c r="R1136" s="183">
        <f>INDEX('Policy Characteristics'!L:L,MATCH(PolicyLevers!$C1136,'Policy Characteristics'!$C:$C,0))</f>
        <v>0</v>
      </c>
      <c r="S1136" s="200">
        <f>INDEX('Policy Characteristics'!M:M,MATCH(PolicyLevers!$C1136,'Policy Characteristics'!$C:$C,0))</f>
        <v>0</v>
      </c>
      <c r="T1136" s="183">
        <f>INDEX('Policy Characteristics'!N:N,MATCH(PolicyLevers!$C1136,'Policy Characteristics'!$C:$C,0))</f>
        <v>0</v>
      </c>
      <c r="U1136" s="183">
        <f>INDEX('Policy Characteristics'!O:O,MATCH(PolicyLevers!$C1136,'Policy Characteristics'!$C:$C,0))</f>
        <v>0</v>
      </c>
    </row>
    <row r="1137" spans="1:21" x14ac:dyDescent="0.25">
      <c r="A1137" s="352" t="str">
        <f>INDEX('Policy Characteristics'!A:A,MATCH(PolicyLevers!$C1137,'Policy Characteristics'!$C:$C,0))</f>
        <v>Government Revenue Accounting</v>
      </c>
      <c r="B1137" s="356" t="str">
        <f>INDEX('Policy Characteristics'!B:B,MATCH(PolicyLevers!$C1137,'Policy Characteristics'!$C:$C,0))</f>
        <v>Electricity Generation Subsidy</v>
      </c>
      <c r="C1137" s="191" t="str">
        <f t="shared" si="70"/>
        <v>GRA for Electricity Generation Subsidies</v>
      </c>
      <c r="D1137" s="183" t="s">
        <v>1243</v>
      </c>
      <c r="F1137" s="183" t="s">
        <v>1244</v>
      </c>
      <c r="H1137" s="43">
        <v>563</v>
      </c>
      <c r="I1137" s="356" t="str">
        <f t="shared" si="71"/>
        <v>Yes</v>
      </c>
      <c r="J1137" s="225"/>
      <c r="K1137" s="191" t="str">
        <f>INDEX('Policy Characteristics'!E:E,MATCH(PolicyLevers!$C1137,'Policy Characteristics'!$C:$C,0))</f>
        <v>GRA elec gen subsidy</v>
      </c>
      <c r="L1137" s="191">
        <f>INDEX('Policy Characteristics'!F:F,MATCH(PolicyLevers!$C1137,'Policy Characteristics'!$C:$C,0))</f>
        <v>0</v>
      </c>
      <c r="M1137" s="191">
        <f>INDEX('Policy Characteristics'!G:G,MATCH(PolicyLevers!$C1137,'Policy Characteristics'!$C:$C,0))</f>
        <v>10</v>
      </c>
      <c r="N1137" s="191">
        <f>INDEX('Policy Characteristics'!H:H,MATCH(PolicyLevers!$C1137,'Policy Characteristics'!$C:$C,0))</f>
        <v>1</v>
      </c>
      <c r="O1137" s="191" t="str">
        <f>INDEX('Policy Characteristics'!I:I,MATCH(PolicyLevers!$C1137,'Policy Characteristics'!$C:$C,0))</f>
        <v>weight</v>
      </c>
      <c r="P1137" s="242" t="str">
        <f>INDEX('Policy Characteristics'!J:J,MATCH(PolicyLevers!$C1137,'Policy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7" s="191" t="str">
        <f>INDEX('Policy Characteristics'!K:K,MATCH(PolicyLevers!$C1137,'Policy Characteristics'!$C:$C,0))</f>
        <v>io-model.html</v>
      </c>
      <c r="R1137" s="183">
        <f>INDEX('Policy Characteristics'!L:L,MATCH(PolicyLevers!$C1137,'Policy Characteristics'!$C:$C,0))</f>
        <v>0</v>
      </c>
      <c r="S1137" s="200">
        <f>INDEX('Policy Characteristics'!M:M,MATCH(PolicyLevers!$C1137,'Policy Characteristics'!$C:$C,0))</f>
        <v>0</v>
      </c>
      <c r="T1137" s="183">
        <f>INDEX('Policy Characteristics'!N:N,MATCH(PolicyLevers!$C1137,'Policy Characteristics'!$C:$C,0))</f>
        <v>0</v>
      </c>
      <c r="U1137" s="183">
        <f>INDEX('Policy Characteristics'!O:O,MATCH(PolicyLevers!$C1137,'Policy Characteristics'!$C:$C,0))</f>
        <v>0</v>
      </c>
    </row>
    <row r="1138" spans="1:21" x14ac:dyDescent="0.25">
      <c r="A1138" s="352" t="str">
        <f>INDEX('Policy Characteristics'!A:A,MATCH(PolicyLevers!$C1138,'Policy Characteristics'!$C:$C,0))</f>
        <v>Government Revenue Accounting</v>
      </c>
      <c r="B1138" s="356" t="str">
        <f>INDEX('Policy Characteristics'!B:B,MATCH(PolicyLevers!$C1138,'Policy Characteristics'!$C:$C,0))</f>
        <v>Electricity Generation Subsidy</v>
      </c>
      <c r="C1138" s="191" t="str">
        <f t="shared" si="70"/>
        <v>GRA for Electricity Generation Subsidies</v>
      </c>
      <c r="D1138" s="183" t="s">
        <v>1246</v>
      </c>
      <c r="F1138" s="183" t="s">
        <v>1247</v>
      </c>
      <c r="H1138" s="43">
        <v>564</v>
      </c>
      <c r="I1138" s="356" t="str">
        <f t="shared" si="71"/>
        <v>Yes</v>
      </c>
      <c r="J1138" s="225"/>
      <c r="K1138" s="191" t="str">
        <f>INDEX('Policy Characteristics'!E:E,MATCH(PolicyLevers!$C1138,'Policy Characteristics'!$C:$C,0))</f>
        <v>GRA elec gen subsidy</v>
      </c>
      <c r="L1138" s="191">
        <f>INDEX('Policy Characteristics'!F:F,MATCH(PolicyLevers!$C1138,'Policy Characteristics'!$C:$C,0))</f>
        <v>0</v>
      </c>
      <c r="M1138" s="191">
        <f>INDEX('Policy Characteristics'!G:G,MATCH(PolicyLevers!$C1138,'Policy Characteristics'!$C:$C,0))</f>
        <v>10</v>
      </c>
      <c r="N1138" s="191">
        <f>INDEX('Policy Characteristics'!H:H,MATCH(PolicyLevers!$C1138,'Policy Characteristics'!$C:$C,0))</f>
        <v>1</v>
      </c>
      <c r="O1138" s="191" t="str">
        <f>INDEX('Policy Characteristics'!I:I,MATCH(PolicyLevers!$C1138,'Policy Characteristics'!$C:$C,0))</f>
        <v>weight</v>
      </c>
      <c r="P1138" s="242" t="str">
        <f>INDEX('Policy Characteristics'!J:J,MATCH(PolicyLevers!$C1138,'Policy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8" s="191" t="str">
        <f>INDEX('Policy Characteristics'!K:K,MATCH(PolicyLevers!$C1138,'Policy Characteristics'!$C:$C,0))</f>
        <v>io-model.html</v>
      </c>
      <c r="R1138" s="183">
        <f>INDEX('Policy Characteristics'!L:L,MATCH(PolicyLevers!$C1138,'Policy Characteristics'!$C:$C,0))</f>
        <v>0</v>
      </c>
      <c r="S1138" s="200">
        <f>INDEX('Policy Characteristics'!M:M,MATCH(PolicyLevers!$C1138,'Policy Characteristics'!$C:$C,0))</f>
        <v>0</v>
      </c>
      <c r="T1138" s="183">
        <f>INDEX('Policy Characteristics'!N:N,MATCH(PolicyLevers!$C1138,'Policy Characteristics'!$C:$C,0))</f>
        <v>0</v>
      </c>
      <c r="U1138" s="183">
        <f>INDEX('Policy Characteristics'!O:O,MATCH(PolicyLevers!$C1138,'Policy Characteristics'!$C:$C,0))</f>
        <v>0</v>
      </c>
    </row>
    <row r="1139" spans="1:21" x14ac:dyDescent="0.25">
      <c r="A1139" s="352" t="str">
        <f>INDEX('Policy Characteristics'!A:A,MATCH(PolicyLevers!$C1139,'Policy Characteristics'!$C:$C,0))</f>
        <v>Government Revenue Accounting</v>
      </c>
      <c r="B1139" s="357" t="str">
        <f>INDEX('Policy Characteristics'!B:B,MATCH(PolicyLevers!$C1139,'Policy Characteristics'!$C:$C,0))</f>
        <v>Electricity Capacity Construction Subsidy</v>
      </c>
      <c r="C1139" s="183" t="s">
        <v>1258</v>
      </c>
      <c r="D1139" s="183" t="s">
        <v>1231</v>
      </c>
      <c r="F1139" s="183" t="s">
        <v>1232</v>
      </c>
      <c r="H1139" s="43">
        <v>565</v>
      </c>
      <c r="I1139" s="357" t="s">
        <v>310</v>
      </c>
      <c r="J1139" s="225"/>
      <c r="K1139" s="183" t="str">
        <f>INDEX('Policy Characteristics'!E:E,MATCH(PolicyLevers!$C1139,'Policy Characteristics'!$C:$C,0))</f>
        <v>GRA elec cap const subsidy</v>
      </c>
      <c r="L1139" s="183">
        <f>INDEX('Policy Characteristics'!F:F,MATCH(PolicyLevers!$C1139,'Policy Characteristics'!$C:$C,0))</f>
        <v>0</v>
      </c>
      <c r="M1139" s="183">
        <f>INDEX('Policy Characteristics'!G:G,MATCH(PolicyLevers!$C1139,'Policy Characteristics'!$C:$C,0))</f>
        <v>10</v>
      </c>
      <c r="N1139" s="183">
        <f>INDEX('Policy Characteristics'!H:H,MATCH(PolicyLevers!$C1139,'Policy Characteristics'!$C:$C,0))</f>
        <v>1</v>
      </c>
      <c r="O1139" s="183" t="str">
        <f>INDEX('Policy Characteristics'!I:I,MATCH(PolicyLevers!$C1139,'Policy Characteristics'!$C:$C,0))</f>
        <v>weight</v>
      </c>
      <c r="P1139" s="242" t="str">
        <f>INDEX('Policy Characteristics'!J:J,MATCH(PolicyLevers!$C1139,'Policy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9" s="183" t="str">
        <f>INDEX('Policy Characteristics'!K:K,MATCH(PolicyLevers!$C1139,'Policy Characteristics'!$C:$C,0))</f>
        <v>io-model.html</v>
      </c>
      <c r="R1139" s="183">
        <f>INDEX('Policy Characteristics'!L:L,MATCH(PolicyLevers!$C1139,'Policy Characteristics'!$C:$C,0))</f>
        <v>0</v>
      </c>
      <c r="S1139" s="200">
        <f>INDEX('Policy Characteristics'!M:M,MATCH(PolicyLevers!$C1139,'Policy Characteristics'!$C:$C,0))</f>
        <v>0</v>
      </c>
      <c r="T1139" s="183">
        <f>INDEX('Policy Characteristics'!N:N,MATCH(PolicyLevers!$C1139,'Policy Characteristics'!$C:$C,0))</f>
        <v>0</v>
      </c>
      <c r="U1139" s="183">
        <f>INDEX('Policy Characteristics'!O:O,MATCH(PolicyLevers!$C1139,'Policy Characteristics'!$C:$C,0))</f>
        <v>0</v>
      </c>
    </row>
    <row r="1140" spans="1:21" x14ac:dyDescent="0.25">
      <c r="A1140" s="352" t="str">
        <f>INDEX('Policy Characteristics'!A:A,MATCH(PolicyLevers!$C1140,'Policy Characteristics'!$C:$C,0))</f>
        <v>Government Revenue Accounting</v>
      </c>
      <c r="B1140" s="356" t="str">
        <f>INDEX('Policy Characteristics'!B:B,MATCH(PolicyLevers!$C1140,'Policy Characteristics'!$C:$C,0))</f>
        <v>Electricity Capacity Construction Subsidy</v>
      </c>
      <c r="C1140" s="191" t="str">
        <f t="shared" ref="C1140:C1143" si="72">C$1139</f>
        <v>GRA for Electricity Capacity Construction Subsidies</v>
      </c>
      <c r="D1140" s="183" t="s">
        <v>1237</v>
      </c>
      <c r="F1140" s="183" t="s">
        <v>1238</v>
      </c>
      <c r="H1140" s="43">
        <v>566</v>
      </c>
      <c r="I1140" s="356" t="str">
        <f t="shared" ref="I1140:I1143" si="73">I$1139</f>
        <v>Yes</v>
      </c>
      <c r="J1140" s="225"/>
      <c r="K1140" s="191" t="str">
        <f>INDEX('Policy Characteristics'!E:E,MATCH(PolicyLevers!$C1140,'Policy Characteristics'!$C:$C,0))</f>
        <v>GRA elec cap const subsidy</v>
      </c>
      <c r="L1140" s="191">
        <f>INDEX('Policy Characteristics'!F:F,MATCH(PolicyLevers!$C1140,'Policy Characteristics'!$C:$C,0))</f>
        <v>0</v>
      </c>
      <c r="M1140" s="191">
        <f>INDEX('Policy Characteristics'!G:G,MATCH(PolicyLevers!$C1140,'Policy Characteristics'!$C:$C,0))</f>
        <v>10</v>
      </c>
      <c r="N1140" s="191">
        <f>INDEX('Policy Characteristics'!H:H,MATCH(PolicyLevers!$C1140,'Policy Characteristics'!$C:$C,0))</f>
        <v>1</v>
      </c>
      <c r="O1140" s="191" t="str">
        <f>INDEX('Policy Characteristics'!I:I,MATCH(PolicyLevers!$C1140,'Policy Characteristics'!$C:$C,0))</f>
        <v>weight</v>
      </c>
      <c r="P1140" s="242" t="str">
        <f>INDEX('Policy Characteristics'!J:J,MATCH(PolicyLevers!$C1140,'Policy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0" s="191" t="str">
        <f>INDEX('Policy Characteristics'!K:K,MATCH(PolicyLevers!$C1140,'Policy Characteristics'!$C:$C,0))</f>
        <v>io-model.html</v>
      </c>
      <c r="R1140" s="183">
        <f>INDEX('Policy Characteristics'!L:L,MATCH(PolicyLevers!$C1140,'Policy Characteristics'!$C:$C,0))</f>
        <v>0</v>
      </c>
      <c r="S1140" s="200">
        <f>INDEX('Policy Characteristics'!M:M,MATCH(PolicyLevers!$C1140,'Policy Characteristics'!$C:$C,0))</f>
        <v>0</v>
      </c>
      <c r="T1140" s="183">
        <f>INDEX('Policy Characteristics'!N:N,MATCH(PolicyLevers!$C1140,'Policy Characteristics'!$C:$C,0))</f>
        <v>0</v>
      </c>
      <c r="U1140" s="183">
        <f>INDEX('Policy Characteristics'!O:O,MATCH(PolicyLevers!$C1140,'Policy Characteristics'!$C:$C,0))</f>
        <v>0</v>
      </c>
    </row>
    <row r="1141" spans="1:21" x14ac:dyDescent="0.25">
      <c r="A1141" s="352" t="str">
        <f>INDEX('Policy Characteristics'!A:A,MATCH(PolicyLevers!$C1141,'Policy Characteristics'!$C:$C,0))</f>
        <v>Government Revenue Accounting</v>
      </c>
      <c r="B1141" s="356" t="str">
        <f>INDEX('Policy Characteristics'!B:B,MATCH(PolicyLevers!$C1141,'Policy Characteristics'!$C:$C,0))</f>
        <v>Electricity Capacity Construction Subsidy</v>
      </c>
      <c r="C1141" s="191" t="str">
        <f t="shared" si="72"/>
        <v>GRA for Electricity Capacity Construction Subsidies</v>
      </c>
      <c r="D1141" s="183" t="s">
        <v>1240</v>
      </c>
      <c r="F1141" s="183" t="s">
        <v>1241</v>
      </c>
      <c r="H1141" s="43">
        <v>567</v>
      </c>
      <c r="I1141" s="356" t="str">
        <f t="shared" si="73"/>
        <v>Yes</v>
      </c>
      <c r="J1141" s="225"/>
      <c r="K1141" s="191" t="str">
        <f>INDEX('Policy Characteristics'!E:E,MATCH(PolicyLevers!$C1141,'Policy Characteristics'!$C:$C,0))</f>
        <v>GRA elec cap const subsidy</v>
      </c>
      <c r="L1141" s="191">
        <f>INDEX('Policy Characteristics'!F:F,MATCH(PolicyLevers!$C1141,'Policy Characteristics'!$C:$C,0))</f>
        <v>0</v>
      </c>
      <c r="M1141" s="191">
        <f>INDEX('Policy Characteristics'!G:G,MATCH(PolicyLevers!$C1141,'Policy Characteristics'!$C:$C,0))</f>
        <v>10</v>
      </c>
      <c r="N1141" s="191">
        <f>INDEX('Policy Characteristics'!H:H,MATCH(PolicyLevers!$C1141,'Policy Characteristics'!$C:$C,0))</f>
        <v>1</v>
      </c>
      <c r="O1141" s="191" t="str">
        <f>INDEX('Policy Characteristics'!I:I,MATCH(PolicyLevers!$C1141,'Policy Characteristics'!$C:$C,0))</f>
        <v>weight</v>
      </c>
      <c r="P1141" s="242" t="str">
        <f>INDEX('Policy Characteristics'!J:J,MATCH(PolicyLevers!$C1141,'Policy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1" s="191" t="str">
        <f>INDEX('Policy Characteristics'!K:K,MATCH(PolicyLevers!$C1141,'Policy Characteristics'!$C:$C,0))</f>
        <v>io-model.html</v>
      </c>
      <c r="R1141" s="183">
        <f>INDEX('Policy Characteristics'!L:L,MATCH(PolicyLevers!$C1141,'Policy Characteristics'!$C:$C,0))</f>
        <v>0</v>
      </c>
      <c r="S1141" s="200">
        <f>INDEX('Policy Characteristics'!M:M,MATCH(PolicyLevers!$C1141,'Policy Characteristics'!$C:$C,0))</f>
        <v>0</v>
      </c>
      <c r="T1141" s="183">
        <f>INDEX('Policy Characteristics'!N:N,MATCH(PolicyLevers!$C1141,'Policy Characteristics'!$C:$C,0))</f>
        <v>0</v>
      </c>
      <c r="U1141" s="183">
        <f>INDEX('Policy Characteristics'!O:O,MATCH(PolicyLevers!$C1141,'Policy Characteristics'!$C:$C,0))</f>
        <v>0</v>
      </c>
    </row>
    <row r="1142" spans="1:21" x14ac:dyDescent="0.25">
      <c r="A1142" s="352" t="str">
        <f>INDEX('Policy Characteristics'!A:A,MATCH(PolicyLevers!$C1142,'Policy Characteristics'!$C:$C,0))</f>
        <v>Government Revenue Accounting</v>
      </c>
      <c r="B1142" s="356" t="str">
        <f>INDEX('Policy Characteristics'!B:B,MATCH(PolicyLevers!$C1142,'Policy Characteristics'!$C:$C,0))</f>
        <v>Electricity Capacity Construction Subsidy</v>
      </c>
      <c r="C1142" s="191" t="str">
        <f t="shared" si="72"/>
        <v>GRA for Electricity Capacity Construction Subsidies</v>
      </c>
      <c r="D1142" s="183" t="s">
        <v>1243</v>
      </c>
      <c r="F1142" s="183" t="s">
        <v>1244</v>
      </c>
      <c r="H1142" s="43">
        <v>568</v>
      </c>
      <c r="I1142" s="356" t="str">
        <f t="shared" si="73"/>
        <v>Yes</v>
      </c>
      <c r="J1142" s="225"/>
      <c r="K1142" s="191" t="str">
        <f>INDEX('Policy Characteristics'!E:E,MATCH(PolicyLevers!$C1142,'Policy Characteristics'!$C:$C,0))</f>
        <v>GRA elec cap const subsidy</v>
      </c>
      <c r="L1142" s="191">
        <f>INDEX('Policy Characteristics'!F:F,MATCH(PolicyLevers!$C1142,'Policy Characteristics'!$C:$C,0))</f>
        <v>0</v>
      </c>
      <c r="M1142" s="191">
        <f>INDEX('Policy Characteristics'!G:G,MATCH(PolicyLevers!$C1142,'Policy Characteristics'!$C:$C,0))</f>
        <v>10</v>
      </c>
      <c r="N1142" s="191">
        <f>INDEX('Policy Characteristics'!H:H,MATCH(PolicyLevers!$C1142,'Policy Characteristics'!$C:$C,0))</f>
        <v>1</v>
      </c>
      <c r="O1142" s="191" t="str">
        <f>INDEX('Policy Characteristics'!I:I,MATCH(PolicyLevers!$C1142,'Policy Characteristics'!$C:$C,0))</f>
        <v>weight</v>
      </c>
      <c r="P1142" s="242" t="str">
        <f>INDEX('Policy Characteristics'!J:J,MATCH(PolicyLevers!$C1142,'Policy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2" s="191" t="str">
        <f>INDEX('Policy Characteristics'!K:K,MATCH(PolicyLevers!$C1142,'Policy Characteristics'!$C:$C,0))</f>
        <v>io-model.html</v>
      </c>
      <c r="R1142" s="183">
        <f>INDEX('Policy Characteristics'!L:L,MATCH(PolicyLevers!$C1142,'Policy Characteristics'!$C:$C,0))</f>
        <v>0</v>
      </c>
      <c r="S1142" s="200">
        <f>INDEX('Policy Characteristics'!M:M,MATCH(PolicyLevers!$C1142,'Policy Characteristics'!$C:$C,0))</f>
        <v>0</v>
      </c>
      <c r="T1142" s="183">
        <f>INDEX('Policy Characteristics'!N:N,MATCH(PolicyLevers!$C1142,'Policy Characteristics'!$C:$C,0))</f>
        <v>0</v>
      </c>
      <c r="U1142" s="183">
        <f>INDEX('Policy Characteristics'!O:O,MATCH(PolicyLevers!$C1142,'Policy Characteristics'!$C:$C,0))</f>
        <v>0</v>
      </c>
    </row>
    <row r="1143" spans="1:21" x14ac:dyDescent="0.25">
      <c r="A1143" s="352" t="str">
        <f>INDEX('Policy Characteristics'!A:A,MATCH(PolicyLevers!$C1143,'Policy Characteristics'!$C:$C,0))</f>
        <v>Government Revenue Accounting</v>
      </c>
      <c r="B1143" s="356" t="str">
        <f>INDEX('Policy Characteristics'!B:B,MATCH(PolicyLevers!$C1143,'Policy Characteristics'!$C:$C,0))</f>
        <v>Electricity Capacity Construction Subsidy</v>
      </c>
      <c r="C1143" s="191" t="str">
        <f t="shared" si="72"/>
        <v>GRA for Electricity Capacity Construction Subsidies</v>
      </c>
      <c r="D1143" s="183" t="s">
        <v>1246</v>
      </c>
      <c r="F1143" s="183" t="s">
        <v>1247</v>
      </c>
      <c r="H1143" s="43">
        <v>569</v>
      </c>
      <c r="I1143" s="356" t="str">
        <f t="shared" si="73"/>
        <v>Yes</v>
      </c>
      <c r="J1143" s="225"/>
      <c r="K1143" s="191" t="str">
        <f>INDEX('Policy Characteristics'!E:E,MATCH(PolicyLevers!$C1143,'Policy Characteristics'!$C:$C,0))</f>
        <v>GRA elec cap const subsidy</v>
      </c>
      <c r="L1143" s="191">
        <f>INDEX('Policy Characteristics'!F:F,MATCH(PolicyLevers!$C1143,'Policy Characteristics'!$C:$C,0))</f>
        <v>0</v>
      </c>
      <c r="M1143" s="191">
        <f>INDEX('Policy Characteristics'!G:G,MATCH(PolicyLevers!$C1143,'Policy Characteristics'!$C:$C,0))</f>
        <v>10</v>
      </c>
      <c r="N1143" s="191">
        <f>INDEX('Policy Characteristics'!H:H,MATCH(PolicyLevers!$C1143,'Policy Characteristics'!$C:$C,0))</f>
        <v>1</v>
      </c>
      <c r="O1143" s="191" t="str">
        <f>INDEX('Policy Characteristics'!I:I,MATCH(PolicyLevers!$C1143,'Policy Characteristics'!$C:$C,0))</f>
        <v>weight</v>
      </c>
      <c r="P1143" s="242" t="str">
        <f>INDEX('Policy Characteristics'!J:J,MATCH(PolicyLevers!$C1143,'Policy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3" s="191" t="str">
        <f>INDEX('Policy Characteristics'!K:K,MATCH(PolicyLevers!$C1143,'Policy Characteristics'!$C:$C,0))</f>
        <v>io-model.html</v>
      </c>
      <c r="R1143" s="183">
        <f>INDEX('Policy Characteristics'!L:L,MATCH(PolicyLevers!$C1143,'Policy Characteristics'!$C:$C,0))</f>
        <v>0</v>
      </c>
      <c r="S1143" s="200">
        <f>INDEX('Policy Characteristics'!M:M,MATCH(PolicyLevers!$C1143,'Policy Characteristics'!$C:$C,0))</f>
        <v>0</v>
      </c>
      <c r="T1143" s="183">
        <f>INDEX('Policy Characteristics'!N:N,MATCH(PolicyLevers!$C1143,'Policy Characteristics'!$C:$C,0))</f>
        <v>0</v>
      </c>
      <c r="U1143" s="183">
        <f>INDEX('Policy Characteristics'!O:O,MATCH(PolicyLevers!$C1143,'Policy Characteristics'!$C:$C,0))</f>
        <v>0</v>
      </c>
    </row>
    <row r="1144" spans="1:21" x14ac:dyDescent="0.25">
      <c r="A1144" s="352" t="str">
        <f>INDEX('Policy Characteristics'!A:A,MATCH(PolicyLevers!$C1144,'Policy Characteristics'!$C:$C,0))</f>
        <v>Government Revenue Accounting</v>
      </c>
      <c r="B1144" s="357" t="str">
        <f>INDEX('Policy Characteristics'!B:B,MATCH(PolicyLevers!$C1144,'Policy Characteristics'!$C:$C,0))</f>
        <v>Distributed Solar Subsidy</v>
      </c>
      <c r="C1144" s="183" t="s">
        <v>1260</v>
      </c>
      <c r="D1144" s="183" t="s">
        <v>1231</v>
      </c>
      <c r="F1144" s="183" t="s">
        <v>1232</v>
      </c>
      <c r="H1144" s="43">
        <v>570</v>
      </c>
      <c r="I1144" s="357" t="s">
        <v>310</v>
      </c>
      <c r="J1144" s="225"/>
      <c r="K1144" s="183" t="str">
        <f>INDEX('Policy Characteristics'!E:E,MATCH(PolicyLevers!$C1144,'Policy Characteristics'!$C:$C,0))</f>
        <v>GRA dist solar subsidy</v>
      </c>
      <c r="L1144" s="183">
        <f>INDEX('Policy Characteristics'!F:F,MATCH(PolicyLevers!$C1144,'Policy Characteristics'!$C:$C,0))</f>
        <v>0</v>
      </c>
      <c r="M1144" s="183">
        <f>INDEX('Policy Characteristics'!G:G,MATCH(PolicyLevers!$C1144,'Policy Characteristics'!$C:$C,0))</f>
        <v>10</v>
      </c>
      <c r="N1144" s="183">
        <f>INDEX('Policy Characteristics'!H:H,MATCH(PolicyLevers!$C1144,'Policy Characteristics'!$C:$C,0))</f>
        <v>1</v>
      </c>
      <c r="O1144" s="183" t="str">
        <f>INDEX('Policy Characteristics'!I:I,MATCH(PolicyLevers!$C1144,'Policy Characteristics'!$C:$C,0))</f>
        <v>weight</v>
      </c>
      <c r="P1144" s="242" t="str">
        <f>INDEX('Policy Characteristics'!J:J,MATCH(PolicyLevers!$C1144,'Policy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4" s="183" t="str">
        <f>INDEX('Policy Characteristics'!K:K,MATCH(PolicyLevers!$C1144,'Policy Characteristics'!$C:$C,0))</f>
        <v>io-model.html</v>
      </c>
      <c r="R1144" s="183">
        <f>INDEX('Policy Characteristics'!L:L,MATCH(PolicyLevers!$C1144,'Policy Characteristics'!$C:$C,0))</f>
        <v>0</v>
      </c>
      <c r="S1144" s="200">
        <f>INDEX('Policy Characteristics'!M:M,MATCH(PolicyLevers!$C1144,'Policy Characteristics'!$C:$C,0))</f>
        <v>0</v>
      </c>
      <c r="T1144" s="183">
        <f>INDEX('Policy Characteristics'!N:N,MATCH(PolicyLevers!$C1144,'Policy Characteristics'!$C:$C,0))</f>
        <v>0</v>
      </c>
      <c r="U1144" s="183">
        <f>INDEX('Policy Characteristics'!O:O,MATCH(PolicyLevers!$C1144,'Policy Characteristics'!$C:$C,0))</f>
        <v>0</v>
      </c>
    </row>
    <row r="1145" spans="1:21" x14ac:dyDescent="0.25">
      <c r="A1145" s="352" t="str">
        <f>INDEX('Policy Characteristics'!A:A,MATCH(PolicyLevers!$C1145,'Policy Characteristics'!$C:$C,0))</f>
        <v>Government Revenue Accounting</v>
      </c>
      <c r="B1145" s="356" t="str">
        <f>INDEX('Policy Characteristics'!B:B,MATCH(PolicyLevers!$C1145,'Policy Characteristics'!$C:$C,0))</f>
        <v>Distributed Solar Subsidy</v>
      </c>
      <c r="C1145" s="191" t="str">
        <f t="shared" ref="C1145:C1148" si="74">C$1144</f>
        <v>GRA for Distributed Solar Subsidy</v>
      </c>
      <c r="D1145" s="183" t="s">
        <v>1237</v>
      </c>
      <c r="F1145" s="183" t="s">
        <v>1238</v>
      </c>
      <c r="H1145" s="43">
        <v>571</v>
      </c>
      <c r="I1145" s="356" t="str">
        <f t="shared" ref="I1145:I1148" si="75">I$1144</f>
        <v>Yes</v>
      </c>
      <c r="J1145" s="225"/>
      <c r="K1145" s="191" t="str">
        <f>INDEX('Policy Characteristics'!E:E,MATCH(PolicyLevers!$C1145,'Policy Characteristics'!$C:$C,0))</f>
        <v>GRA dist solar subsidy</v>
      </c>
      <c r="L1145" s="191">
        <f>INDEX('Policy Characteristics'!F:F,MATCH(PolicyLevers!$C1145,'Policy Characteristics'!$C:$C,0))</f>
        <v>0</v>
      </c>
      <c r="M1145" s="191">
        <f>INDEX('Policy Characteristics'!G:G,MATCH(PolicyLevers!$C1145,'Policy Characteristics'!$C:$C,0))</f>
        <v>10</v>
      </c>
      <c r="N1145" s="191">
        <f>INDEX('Policy Characteristics'!H:H,MATCH(PolicyLevers!$C1145,'Policy Characteristics'!$C:$C,0))</f>
        <v>1</v>
      </c>
      <c r="O1145" s="191" t="str">
        <f>INDEX('Policy Characteristics'!I:I,MATCH(PolicyLevers!$C1145,'Policy Characteristics'!$C:$C,0))</f>
        <v>weight</v>
      </c>
      <c r="P1145" s="242" t="str">
        <f>INDEX('Policy Characteristics'!J:J,MATCH(PolicyLevers!$C1145,'Policy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5" s="191" t="str">
        <f>INDEX('Policy Characteristics'!K:K,MATCH(PolicyLevers!$C1145,'Policy Characteristics'!$C:$C,0))</f>
        <v>io-model.html</v>
      </c>
      <c r="R1145" s="183">
        <f>INDEX('Policy Characteristics'!L:L,MATCH(PolicyLevers!$C1145,'Policy Characteristics'!$C:$C,0))</f>
        <v>0</v>
      </c>
      <c r="S1145" s="200">
        <f>INDEX('Policy Characteristics'!M:M,MATCH(PolicyLevers!$C1145,'Policy Characteristics'!$C:$C,0))</f>
        <v>0</v>
      </c>
      <c r="T1145" s="183">
        <f>INDEX('Policy Characteristics'!N:N,MATCH(PolicyLevers!$C1145,'Policy Characteristics'!$C:$C,0))</f>
        <v>0</v>
      </c>
      <c r="U1145" s="183">
        <f>INDEX('Policy Characteristics'!O:O,MATCH(PolicyLevers!$C1145,'Policy Characteristics'!$C:$C,0))</f>
        <v>0</v>
      </c>
    </row>
    <row r="1146" spans="1:21" x14ac:dyDescent="0.25">
      <c r="A1146" s="352" t="str">
        <f>INDEX('Policy Characteristics'!A:A,MATCH(PolicyLevers!$C1146,'Policy Characteristics'!$C:$C,0))</f>
        <v>Government Revenue Accounting</v>
      </c>
      <c r="B1146" s="356" t="str">
        <f>INDEX('Policy Characteristics'!B:B,MATCH(PolicyLevers!$C1146,'Policy Characteristics'!$C:$C,0))</f>
        <v>Distributed Solar Subsidy</v>
      </c>
      <c r="C1146" s="191" t="str">
        <f t="shared" si="74"/>
        <v>GRA for Distributed Solar Subsidy</v>
      </c>
      <c r="D1146" s="183" t="s">
        <v>1240</v>
      </c>
      <c r="F1146" s="183" t="s">
        <v>1241</v>
      </c>
      <c r="H1146" s="43">
        <v>572</v>
      </c>
      <c r="I1146" s="356" t="str">
        <f t="shared" si="75"/>
        <v>Yes</v>
      </c>
      <c r="J1146" s="225"/>
      <c r="K1146" s="191" t="str">
        <f>INDEX('Policy Characteristics'!E:E,MATCH(PolicyLevers!$C1146,'Policy Characteristics'!$C:$C,0))</f>
        <v>GRA dist solar subsidy</v>
      </c>
      <c r="L1146" s="191">
        <f>INDEX('Policy Characteristics'!F:F,MATCH(PolicyLevers!$C1146,'Policy Characteristics'!$C:$C,0))</f>
        <v>0</v>
      </c>
      <c r="M1146" s="191">
        <f>INDEX('Policy Characteristics'!G:G,MATCH(PolicyLevers!$C1146,'Policy Characteristics'!$C:$C,0))</f>
        <v>10</v>
      </c>
      <c r="N1146" s="191">
        <f>INDEX('Policy Characteristics'!H:H,MATCH(PolicyLevers!$C1146,'Policy Characteristics'!$C:$C,0))</f>
        <v>1</v>
      </c>
      <c r="O1146" s="191" t="str">
        <f>INDEX('Policy Characteristics'!I:I,MATCH(PolicyLevers!$C1146,'Policy Characteristics'!$C:$C,0))</f>
        <v>weight</v>
      </c>
      <c r="P1146" s="242" t="str">
        <f>INDEX('Policy Characteristics'!J:J,MATCH(PolicyLevers!$C1146,'Policy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6" s="191" t="str">
        <f>INDEX('Policy Characteristics'!K:K,MATCH(PolicyLevers!$C1146,'Policy Characteristics'!$C:$C,0))</f>
        <v>io-model.html</v>
      </c>
      <c r="R1146" s="183">
        <f>INDEX('Policy Characteristics'!L:L,MATCH(PolicyLevers!$C1146,'Policy Characteristics'!$C:$C,0))</f>
        <v>0</v>
      </c>
      <c r="S1146" s="200">
        <f>INDEX('Policy Characteristics'!M:M,MATCH(PolicyLevers!$C1146,'Policy Characteristics'!$C:$C,0))</f>
        <v>0</v>
      </c>
      <c r="T1146" s="183">
        <f>INDEX('Policy Characteristics'!N:N,MATCH(PolicyLevers!$C1146,'Policy Characteristics'!$C:$C,0))</f>
        <v>0</v>
      </c>
      <c r="U1146" s="183">
        <f>INDEX('Policy Characteristics'!O:O,MATCH(PolicyLevers!$C1146,'Policy Characteristics'!$C:$C,0))</f>
        <v>0</v>
      </c>
    </row>
    <row r="1147" spans="1:21" x14ac:dyDescent="0.25">
      <c r="A1147" s="352" t="str">
        <f>INDEX('Policy Characteristics'!A:A,MATCH(PolicyLevers!$C1147,'Policy Characteristics'!$C:$C,0))</f>
        <v>Government Revenue Accounting</v>
      </c>
      <c r="B1147" s="356" t="str">
        <f>INDEX('Policy Characteristics'!B:B,MATCH(PolicyLevers!$C1147,'Policy Characteristics'!$C:$C,0))</f>
        <v>Distributed Solar Subsidy</v>
      </c>
      <c r="C1147" s="191" t="str">
        <f t="shared" si="74"/>
        <v>GRA for Distributed Solar Subsidy</v>
      </c>
      <c r="D1147" s="183" t="s">
        <v>1243</v>
      </c>
      <c r="F1147" s="183" t="s">
        <v>1244</v>
      </c>
      <c r="H1147" s="43">
        <v>573</v>
      </c>
      <c r="I1147" s="356" t="str">
        <f t="shared" si="75"/>
        <v>Yes</v>
      </c>
      <c r="J1147" s="225"/>
      <c r="K1147" s="191" t="str">
        <f>INDEX('Policy Characteristics'!E:E,MATCH(PolicyLevers!$C1147,'Policy Characteristics'!$C:$C,0))</f>
        <v>GRA dist solar subsidy</v>
      </c>
      <c r="L1147" s="191">
        <f>INDEX('Policy Characteristics'!F:F,MATCH(PolicyLevers!$C1147,'Policy Characteristics'!$C:$C,0))</f>
        <v>0</v>
      </c>
      <c r="M1147" s="191">
        <f>INDEX('Policy Characteristics'!G:G,MATCH(PolicyLevers!$C1147,'Policy Characteristics'!$C:$C,0))</f>
        <v>10</v>
      </c>
      <c r="N1147" s="191">
        <f>INDEX('Policy Characteristics'!H:H,MATCH(PolicyLevers!$C1147,'Policy Characteristics'!$C:$C,0))</f>
        <v>1</v>
      </c>
      <c r="O1147" s="191" t="str">
        <f>INDEX('Policy Characteristics'!I:I,MATCH(PolicyLevers!$C1147,'Policy Characteristics'!$C:$C,0))</f>
        <v>weight</v>
      </c>
      <c r="P1147" s="242" t="str">
        <f>INDEX('Policy Characteristics'!J:J,MATCH(PolicyLevers!$C1147,'Policy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7" s="191" t="str">
        <f>INDEX('Policy Characteristics'!K:K,MATCH(PolicyLevers!$C1147,'Policy Characteristics'!$C:$C,0))</f>
        <v>io-model.html</v>
      </c>
      <c r="R1147" s="183">
        <f>INDEX('Policy Characteristics'!L:L,MATCH(PolicyLevers!$C1147,'Policy Characteristics'!$C:$C,0))</f>
        <v>0</v>
      </c>
      <c r="S1147" s="200">
        <f>INDEX('Policy Characteristics'!M:M,MATCH(PolicyLevers!$C1147,'Policy Characteristics'!$C:$C,0))</f>
        <v>0</v>
      </c>
      <c r="T1147" s="183">
        <f>INDEX('Policy Characteristics'!N:N,MATCH(PolicyLevers!$C1147,'Policy Characteristics'!$C:$C,0))</f>
        <v>0</v>
      </c>
      <c r="U1147" s="183">
        <f>INDEX('Policy Characteristics'!O:O,MATCH(PolicyLevers!$C1147,'Policy Characteristics'!$C:$C,0))</f>
        <v>0</v>
      </c>
    </row>
    <row r="1148" spans="1:21" x14ac:dyDescent="0.25">
      <c r="A1148" s="352" t="str">
        <f>INDEX('Policy Characteristics'!A:A,MATCH(PolicyLevers!$C1148,'Policy Characteristics'!$C:$C,0))</f>
        <v>Government Revenue Accounting</v>
      </c>
      <c r="B1148" s="356" t="str">
        <f>INDEX('Policy Characteristics'!B:B,MATCH(PolicyLevers!$C1148,'Policy Characteristics'!$C:$C,0))</f>
        <v>Distributed Solar Subsidy</v>
      </c>
      <c r="C1148" s="191" t="str">
        <f t="shared" si="74"/>
        <v>GRA for Distributed Solar Subsidy</v>
      </c>
      <c r="D1148" s="183" t="s">
        <v>1246</v>
      </c>
      <c r="F1148" s="183" t="s">
        <v>1247</v>
      </c>
      <c r="H1148" s="43">
        <v>574</v>
      </c>
      <c r="I1148" s="356" t="str">
        <f t="shared" si="75"/>
        <v>Yes</v>
      </c>
      <c r="J1148" s="225"/>
      <c r="K1148" s="191" t="str">
        <f>INDEX('Policy Characteristics'!E:E,MATCH(PolicyLevers!$C1148,'Policy Characteristics'!$C:$C,0))</f>
        <v>GRA dist solar subsidy</v>
      </c>
      <c r="L1148" s="191">
        <f>INDEX('Policy Characteristics'!F:F,MATCH(PolicyLevers!$C1148,'Policy Characteristics'!$C:$C,0))</f>
        <v>0</v>
      </c>
      <c r="M1148" s="191">
        <f>INDEX('Policy Characteristics'!G:G,MATCH(PolicyLevers!$C1148,'Policy Characteristics'!$C:$C,0))</f>
        <v>10</v>
      </c>
      <c r="N1148" s="191">
        <f>INDEX('Policy Characteristics'!H:H,MATCH(PolicyLevers!$C1148,'Policy Characteristics'!$C:$C,0))</f>
        <v>1</v>
      </c>
      <c r="O1148" s="191" t="str">
        <f>INDEX('Policy Characteristics'!I:I,MATCH(PolicyLevers!$C1148,'Policy Characteristics'!$C:$C,0))</f>
        <v>weight</v>
      </c>
      <c r="P1148" s="242" t="str">
        <f>INDEX('Policy Characteristics'!J:J,MATCH(PolicyLevers!$C1148,'Policy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8" s="191" t="str">
        <f>INDEX('Policy Characteristics'!K:K,MATCH(PolicyLevers!$C1148,'Policy Characteristics'!$C:$C,0))</f>
        <v>io-model.html</v>
      </c>
      <c r="R1148" s="183">
        <f>INDEX('Policy Characteristics'!L:L,MATCH(PolicyLevers!$C1148,'Policy Characteristics'!$C:$C,0))</f>
        <v>0</v>
      </c>
      <c r="S1148" s="200">
        <f>INDEX('Policy Characteristics'!M:M,MATCH(PolicyLevers!$C1148,'Policy Characteristics'!$C:$C,0))</f>
        <v>0</v>
      </c>
      <c r="T1148" s="183">
        <f>INDEX('Policy Characteristics'!N:N,MATCH(PolicyLevers!$C1148,'Policy Characteristics'!$C:$C,0))</f>
        <v>0</v>
      </c>
      <c r="U1148" s="183">
        <f>INDEX('Policy Characteristics'!O:O,MATCH(PolicyLevers!$C1148,'Policy Characteristics'!$C:$C,0))</f>
        <v>0</v>
      </c>
    </row>
    <row r="1149" spans="1:21" x14ac:dyDescent="0.25">
      <c r="A1149" s="352" t="str">
        <f>INDEX('Policy Characteristics'!A:A,MATCH(PolicyLevers!$C1149,'Policy Characteristics'!$C:$C,0))</f>
        <v>Government Revenue Accounting</v>
      </c>
      <c r="B1149" s="357" t="str">
        <f>INDEX('Policy Characteristics'!B:B,MATCH(PolicyLevers!$C1149,'Policy Characteristics'!$C:$C,0))</f>
        <v>Fuel Subsidy</v>
      </c>
      <c r="C1149" s="183" t="s">
        <v>1263</v>
      </c>
      <c r="D1149" s="183" t="s">
        <v>1231</v>
      </c>
      <c r="F1149" s="183" t="s">
        <v>1232</v>
      </c>
      <c r="H1149" s="43">
        <v>575</v>
      </c>
      <c r="I1149" s="357" t="s">
        <v>310</v>
      </c>
      <c r="J1149" s="225"/>
      <c r="K1149" s="183" t="str">
        <f>INDEX('Policy Characteristics'!E:E,MATCH(PolicyLevers!$C1149,'Policy Characteristics'!$C:$C,0))</f>
        <v>GRA fuel subsidy</v>
      </c>
      <c r="L1149" s="183">
        <f>INDEX('Policy Characteristics'!F:F,MATCH(PolicyLevers!$C1149,'Policy Characteristics'!$C:$C,0))</f>
        <v>0</v>
      </c>
      <c r="M1149" s="183">
        <f>INDEX('Policy Characteristics'!G:G,MATCH(PolicyLevers!$C1149,'Policy Characteristics'!$C:$C,0))</f>
        <v>10</v>
      </c>
      <c r="N1149" s="183">
        <f>INDEX('Policy Characteristics'!H:H,MATCH(PolicyLevers!$C1149,'Policy Characteristics'!$C:$C,0))</f>
        <v>1</v>
      </c>
      <c r="O1149" s="183" t="str">
        <f>INDEX('Policy Characteristics'!I:I,MATCH(PolicyLevers!$C1149,'Policy Characteristics'!$C:$C,0))</f>
        <v>weight</v>
      </c>
      <c r="P1149" s="242" t="str">
        <f>INDEX('Policy Characteristics'!J:J,MATCH(PolicyLevers!$C1149,'Policy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9" s="183" t="str">
        <f>INDEX('Policy Characteristics'!K:K,MATCH(PolicyLevers!$C1149,'Policy Characteristics'!$C:$C,0))</f>
        <v>io-model.html</v>
      </c>
      <c r="R1149" s="183">
        <f>INDEX('Policy Characteristics'!L:L,MATCH(PolicyLevers!$C1149,'Policy Characteristics'!$C:$C,0))</f>
        <v>0</v>
      </c>
      <c r="S1149" s="200">
        <f>INDEX('Policy Characteristics'!M:M,MATCH(PolicyLevers!$C1149,'Policy Characteristics'!$C:$C,0))</f>
        <v>0</v>
      </c>
      <c r="T1149" s="183">
        <f>INDEX('Policy Characteristics'!N:N,MATCH(PolicyLevers!$C1149,'Policy Characteristics'!$C:$C,0))</f>
        <v>0</v>
      </c>
      <c r="U1149" s="183">
        <f>INDEX('Policy Characteristics'!O:O,MATCH(PolicyLevers!$C1149,'Policy Characteristics'!$C:$C,0))</f>
        <v>0</v>
      </c>
    </row>
    <row r="1150" spans="1:21" x14ac:dyDescent="0.25">
      <c r="A1150" s="352" t="str">
        <f>INDEX('Policy Characteristics'!A:A,MATCH(PolicyLevers!$C1150,'Policy Characteristics'!$C:$C,0))</f>
        <v>Government Revenue Accounting</v>
      </c>
      <c r="B1150" s="356" t="str">
        <f>INDEX('Policy Characteristics'!B:B,MATCH(PolicyLevers!$C1150,'Policy Characteristics'!$C:$C,0))</f>
        <v>Fuel Subsidy</v>
      </c>
      <c r="C1150" s="191" t="str">
        <f t="shared" ref="C1150:C1153" si="76">C$1149</f>
        <v>GRA for Fuel Subsidies</v>
      </c>
      <c r="D1150" s="183" t="s">
        <v>1237</v>
      </c>
      <c r="F1150" s="183" t="s">
        <v>1238</v>
      </c>
      <c r="H1150" s="43">
        <v>576</v>
      </c>
      <c r="I1150" s="356" t="str">
        <f t="shared" ref="I1150:I1153" si="77">I$1149</f>
        <v>Yes</v>
      </c>
      <c r="J1150" s="225"/>
      <c r="K1150" s="191" t="str">
        <f>INDEX('Policy Characteristics'!E:E,MATCH(PolicyLevers!$C1150,'Policy Characteristics'!$C:$C,0))</f>
        <v>GRA fuel subsidy</v>
      </c>
      <c r="L1150" s="191">
        <f>INDEX('Policy Characteristics'!F:F,MATCH(PolicyLevers!$C1150,'Policy Characteristics'!$C:$C,0))</f>
        <v>0</v>
      </c>
      <c r="M1150" s="191">
        <f>INDEX('Policy Characteristics'!G:G,MATCH(PolicyLevers!$C1150,'Policy Characteristics'!$C:$C,0))</f>
        <v>10</v>
      </c>
      <c r="N1150" s="191">
        <f>INDEX('Policy Characteristics'!H:H,MATCH(PolicyLevers!$C1150,'Policy Characteristics'!$C:$C,0))</f>
        <v>1</v>
      </c>
      <c r="O1150" s="191" t="str">
        <f>INDEX('Policy Characteristics'!I:I,MATCH(PolicyLevers!$C1150,'Policy Characteristics'!$C:$C,0))</f>
        <v>weight</v>
      </c>
      <c r="P1150" s="242" t="str">
        <f>INDEX('Policy Characteristics'!J:J,MATCH(PolicyLevers!$C1150,'Policy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0" s="191" t="str">
        <f>INDEX('Policy Characteristics'!K:K,MATCH(PolicyLevers!$C1150,'Policy Characteristics'!$C:$C,0))</f>
        <v>io-model.html</v>
      </c>
      <c r="R1150" s="183">
        <f>INDEX('Policy Characteristics'!L:L,MATCH(PolicyLevers!$C1150,'Policy Characteristics'!$C:$C,0))</f>
        <v>0</v>
      </c>
      <c r="S1150" s="200">
        <f>INDEX('Policy Characteristics'!M:M,MATCH(PolicyLevers!$C1150,'Policy Characteristics'!$C:$C,0))</f>
        <v>0</v>
      </c>
      <c r="T1150" s="183">
        <f>INDEX('Policy Characteristics'!N:N,MATCH(PolicyLevers!$C1150,'Policy Characteristics'!$C:$C,0))</f>
        <v>0</v>
      </c>
      <c r="U1150" s="183">
        <f>INDEX('Policy Characteristics'!O:O,MATCH(PolicyLevers!$C1150,'Policy Characteristics'!$C:$C,0))</f>
        <v>0</v>
      </c>
    </row>
    <row r="1151" spans="1:21" x14ac:dyDescent="0.25">
      <c r="A1151" s="352" t="str">
        <f>INDEX('Policy Characteristics'!A:A,MATCH(PolicyLevers!$C1151,'Policy Characteristics'!$C:$C,0))</f>
        <v>Government Revenue Accounting</v>
      </c>
      <c r="B1151" s="356" t="str">
        <f>INDEX('Policy Characteristics'!B:B,MATCH(PolicyLevers!$C1151,'Policy Characteristics'!$C:$C,0))</f>
        <v>Fuel Subsidy</v>
      </c>
      <c r="C1151" s="191" t="str">
        <f t="shared" si="76"/>
        <v>GRA for Fuel Subsidies</v>
      </c>
      <c r="D1151" s="183" t="s">
        <v>1240</v>
      </c>
      <c r="F1151" s="183" t="s">
        <v>1241</v>
      </c>
      <c r="H1151" s="43">
        <v>577</v>
      </c>
      <c r="I1151" s="356" t="str">
        <f t="shared" si="77"/>
        <v>Yes</v>
      </c>
      <c r="J1151" s="225"/>
      <c r="K1151" s="191" t="str">
        <f>INDEX('Policy Characteristics'!E:E,MATCH(PolicyLevers!$C1151,'Policy Characteristics'!$C:$C,0))</f>
        <v>GRA fuel subsidy</v>
      </c>
      <c r="L1151" s="191">
        <f>INDEX('Policy Characteristics'!F:F,MATCH(PolicyLevers!$C1151,'Policy Characteristics'!$C:$C,0))</f>
        <v>0</v>
      </c>
      <c r="M1151" s="191">
        <f>INDEX('Policy Characteristics'!G:G,MATCH(PolicyLevers!$C1151,'Policy Characteristics'!$C:$C,0))</f>
        <v>10</v>
      </c>
      <c r="N1151" s="191">
        <f>INDEX('Policy Characteristics'!H:H,MATCH(PolicyLevers!$C1151,'Policy Characteristics'!$C:$C,0))</f>
        <v>1</v>
      </c>
      <c r="O1151" s="191" t="str">
        <f>INDEX('Policy Characteristics'!I:I,MATCH(PolicyLevers!$C1151,'Policy Characteristics'!$C:$C,0))</f>
        <v>weight</v>
      </c>
      <c r="P1151" s="242" t="str">
        <f>INDEX('Policy Characteristics'!J:J,MATCH(PolicyLevers!$C1151,'Policy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1" s="191" t="str">
        <f>INDEX('Policy Characteristics'!K:K,MATCH(PolicyLevers!$C1151,'Policy Characteristics'!$C:$C,0))</f>
        <v>io-model.html</v>
      </c>
      <c r="R1151" s="183">
        <f>INDEX('Policy Characteristics'!L:L,MATCH(PolicyLevers!$C1151,'Policy Characteristics'!$C:$C,0))</f>
        <v>0</v>
      </c>
      <c r="S1151" s="200">
        <f>INDEX('Policy Characteristics'!M:M,MATCH(PolicyLevers!$C1151,'Policy Characteristics'!$C:$C,0))</f>
        <v>0</v>
      </c>
      <c r="T1151" s="183">
        <f>INDEX('Policy Characteristics'!N:N,MATCH(PolicyLevers!$C1151,'Policy Characteristics'!$C:$C,0))</f>
        <v>0</v>
      </c>
      <c r="U1151" s="183">
        <f>INDEX('Policy Characteristics'!O:O,MATCH(PolicyLevers!$C1151,'Policy Characteristics'!$C:$C,0))</f>
        <v>0</v>
      </c>
    </row>
    <row r="1152" spans="1:21" x14ac:dyDescent="0.25">
      <c r="A1152" s="352" t="str">
        <f>INDEX('Policy Characteristics'!A:A,MATCH(PolicyLevers!$C1152,'Policy Characteristics'!$C:$C,0))</f>
        <v>Government Revenue Accounting</v>
      </c>
      <c r="B1152" s="356" t="str">
        <f>INDEX('Policy Characteristics'!B:B,MATCH(PolicyLevers!$C1152,'Policy Characteristics'!$C:$C,0))</f>
        <v>Fuel Subsidy</v>
      </c>
      <c r="C1152" s="191" t="str">
        <f t="shared" si="76"/>
        <v>GRA for Fuel Subsidies</v>
      </c>
      <c r="D1152" s="183" t="s">
        <v>1243</v>
      </c>
      <c r="F1152" s="183" t="s">
        <v>1244</v>
      </c>
      <c r="H1152" s="43">
        <v>578</v>
      </c>
      <c r="I1152" s="356" t="str">
        <f t="shared" si="77"/>
        <v>Yes</v>
      </c>
      <c r="J1152" s="225"/>
      <c r="K1152" s="191" t="str">
        <f>INDEX('Policy Characteristics'!E:E,MATCH(PolicyLevers!$C1152,'Policy Characteristics'!$C:$C,0))</f>
        <v>GRA fuel subsidy</v>
      </c>
      <c r="L1152" s="191">
        <f>INDEX('Policy Characteristics'!F:F,MATCH(PolicyLevers!$C1152,'Policy Characteristics'!$C:$C,0))</f>
        <v>0</v>
      </c>
      <c r="M1152" s="191">
        <f>INDEX('Policy Characteristics'!G:G,MATCH(PolicyLevers!$C1152,'Policy Characteristics'!$C:$C,0))</f>
        <v>10</v>
      </c>
      <c r="N1152" s="191">
        <f>INDEX('Policy Characteristics'!H:H,MATCH(PolicyLevers!$C1152,'Policy Characteristics'!$C:$C,0))</f>
        <v>1</v>
      </c>
      <c r="O1152" s="191" t="str">
        <f>INDEX('Policy Characteristics'!I:I,MATCH(PolicyLevers!$C1152,'Policy Characteristics'!$C:$C,0))</f>
        <v>weight</v>
      </c>
      <c r="P1152" s="242" t="str">
        <f>INDEX('Policy Characteristics'!J:J,MATCH(PolicyLevers!$C1152,'Policy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2" s="191" t="str">
        <f>INDEX('Policy Characteristics'!K:K,MATCH(PolicyLevers!$C1152,'Policy Characteristics'!$C:$C,0))</f>
        <v>io-model.html</v>
      </c>
      <c r="R1152" s="183">
        <f>INDEX('Policy Characteristics'!L:L,MATCH(PolicyLevers!$C1152,'Policy Characteristics'!$C:$C,0))</f>
        <v>0</v>
      </c>
      <c r="S1152" s="200">
        <f>INDEX('Policy Characteristics'!M:M,MATCH(PolicyLevers!$C1152,'Policy Characteristics'!$C:$C,0))</f>
        <v>0</v>
      </c>
      <c r="T1152" s="183">
        <f>INDEX('Policy Characteristics'!N:N,MATCH(PolicyLevers!$C1152,'Policy Characteristics'!$C:$C,0))</f>
        <v>0</v>
      </c>
      <c r="U1152" s="183">
        <f>INDEX('Policy Characteristics'!O:O,MATCH(PolicyLevers!$C1152,'Policy Characteristics'!$C:$C,0))</f>
        <v>0</v>
      </c>
    </row>
    <row r="1153" spans="1:21" x14ac:dyDescent="0.25">
      <c r="A1153" s="352" t="str">
        <f>INDEX('Policy Characteristics'!A:A,MATCH(PolicyLevers!$C1153,'Policy Characteristics'!$C:$C,0))</f>
        <v>Government Revenue Accounting</v>
      </c>
      <c r="B1153" s="356" t="str">
        <f>INDEX('Policy Characteristics'!B:B,MATCH(PolicyLevers!$C1153,'Policy Characteristics'!$C:$C,0))</f>
        <v>Fuel Subsidy</v>
      </c>
      <c r="C1153" s="191" t="str">
        <f t="shared" si="76"/>
        <v>GRA for Fuel Subsidies</v>
      </c>
      <c r="D1153" s="183" t="s">
        <v>1246</v>
      </c>
      <c r="F1153" s="183" t="s">
        <v>1247</v>
      </c>
      <c r="H1153" s="43">
        <v>579</v>
      </c>
      <c r="I1153" s="356" t="str">
        <f t="shared" si="77"/>
        <v>Yes</v>
      </c>
      <c r="J1153" s="225"/>
      <c r="K1153" s="191" t="str">
        <f>INDEX('Policy Characteristics'!E:E,MATCH(PolicyLevers!$C1153,'Policy Characteristics'!$C:$C,0))</f>
        <v>GRA fuel subsidy</v>
      </c>
      <c r="L1153" s="191">
        <f>INDEX('Policy Characteristics'!F:F,MATCH(PolicyLevers!$C1153,'Policy Characteristics'!$C:$C,0))</f>
        <v>0</v>
      </c>
      <c r="M1153" s="191">
        <f>INDEX('Policy Characteristics'!G:G,MATCH(PolicyLevers!$C1153,'Policy Characteristics'!$C:$C,0))</f>
        <v>10</v>
      </c>
      <c r="N1153" s="191">
        <f>INDEX('Policy Characteristics'!H:H,MATCH(PolicyLevers!$C1153,'Policy Characteristics'!$C:$C,0))</f>
        <v>1</v>
      </c>
      <c r="O1153" s="191" t="str">
        <f>INDEX('Policy Characteristics'!I:I,MATCH(PolicyLevers!$C1153,'Policy Characteristics'!$C:$C,0))</f>
        <v>weight</v>
      </c>
      <c r="P1153" s="242" t="str">
        <f>INDEX('Policy Characteristics'!J:J,MATCH(PolicyLevers!$C1153,'Policy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3" s="191" t="str">
        <f>INDEX('Policy Characteristics'!K:K,MATCH(PolicyLevers!$C1153,'Policy Characteristics'!$C:$C,0))</f>
        <v>io-model.html</v>
      </c>
      <c r="R1153" s="183">
        <f>INDEX('Policy Characteristics'!L:L,MATCH(PolicyLevers!$C1153,'Policy Characteristics'!$C:$C,0))</f>
        <v>0</v>
      </c>
      <c r="S1153" s="200">
        <f>INDEX('Policy Characteristics'!M:M,MATCH(PolicyLevers!$C1153,'Policy Characteristics'!$C:$C,0))</f>
        <v>0</v>
      </c>
      <c r="T1153" s="183">
        <f>INDEX('Policy Characteristics'!N:N,MATCH(PolicyLevers!$C1153,'Policy Characteristics'!$C:$C,0))</f>
        <v>0</v>
      </c>
      <c r="U1153" s="183">
        <f>INDEX('Policy Characteristics'!O:O,MATCH(PolicyLevers!$C1153,'Policy Characteristics'!$C:$C,0))</f>
        <v>0</v>
      </c>
    </row>
    <row r="1154" spans="1:21" x14ac:dyDescent="0.25">
      <c r="A1154" s="352" t="str">
        <f>INDEX('Policy Characteristics'!A:A,MATCH(PolicyLevers!$C1154,'Policy Characteristics'!$C:$C,0))</f>
        <v>Government Revenue Accounting</v>
      </c>
      <c r="B1154" s="357" t="str">
        <f>INDEX('Policy Characteristics'!B:B,MATCH(PolicyLevers!$C1154,'Policy Characteristics'!$C:$C,0))</f>
        <v>National Debt Interest</v>
      </c>
      <c r="C1154" s="183" t="s">
        <v>1266</v>
      </c>
      <c r="D1154" s="183" t="s">
        <v>1231</v>
      </c>
      <c r="F1154" s="183" t="s">
        <v>1232</v>
      </c>
      <c r="H1154" s="43">
        <v>580</v>
      </c>
      <c r="I1154" s="357" t="s">
        <v>310</v>
      </c>
      <c r="J1154" s="225"/>
      <c r="K1154" s="183" t="str">
        <f>INDEX('Policy Characteristics'!E:E,MATCH(PolicyLevers!$C1154,'Policy Characteristics'!$C:$C,0))</f>
        <v>GRA national debt interest</v>
      </c>
      <c r="L1154" s="183">
        <f>INDEX('Policy Characteristics'!F:F,MATCH(PolicyLevers!$C1154,'Policy Characteristics'!$C:$C,0))</f>
        <v>0</v>
      </c>
      <c r="M1154" s="183">
        <f>INDEX('Policy Characteristics'!G:G,MATCH(PolicyLevers!$C1154,'Policy Characteristics'!$C:$C,0))</f>
        <v>10</v>
      </c>
      <c r="N1154" s="183">
        <f>INDEX('Policy Characteristics'!H:H,MATCH(PolicyLevers!$C1154,'Policy Characteristics'!$C:$C,0))</f>
        <v>1</v>
      </c>
      <c r="O1154" s="183" t="str">
        <f>INDEX('Policy Characteristics'!I:I,MATCH(PolicyLevers!$C1154,'Policy Characteristics'!$C:$C,0))</f>
        <v>weight</v>
      </c>
      <c r="P1154" s="242" t="str">
        <f>INDEX('Policy Characteristics'!J:J,MATCH(PolicyLevers!$C1154,'Policy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4" s="183" t="str">
        <f>INDEX('Policy Characteristics'!K:K,MATCH(PolicyLevers!$C1154,'Policy Characteristics'!$C:$C,0))</f>
        <v>io-model.html</v>
      </c>
      <c r="R1154" s="183">
        <f>INDEX('Policy Characteristics'!L:L,MATCH(PolicyLevers!$C1154,'Policy Characteristics'!$C:$C,0))</f>
        <v>0</v>
      </c>
      <c r="S1154" s="200">
        <f>INDEX('Policy Characteristics'!M:M,MATCH(PolicyLevers!$C1154,'Policy Characteristics'!$C:$C,0))</f>
        <v>0</v>
      </c>
      <c r="T1154" s="183">
        <f>INDEX('Policy Characteristics'!N:N,MATCH(PolicyLevers!$C1154,'Policy Characteristics'!$C:$C,0))</f>
        <v>0</v>
      </c>
      <c r="U1154" s="183">
        <f>INDEX('Policy Characteristics'!O:O,MATCH(PolicyLevers!$C1154,'Policy Characteristics'!$C:$C,0))</f>
        <v>0</v>
      </c>
    </row>
    <row r="1155" spans="1:21" x14ac:dyDescent="0.25">
      <c r="A1155" s="352" t="str">
        <f>INDEX('Policy Characteristics'!A:A,MATCH(PolicyLevers!$C1155,'Policy Characteristics'!$C:$C,0))</f>
        <v>Government Revenue Accounting</v>
      </c>
      <c r="B1155" s="356" t="str">
        <f>INDEX('Policy Characteristics'!B:B,MATCH(PolicyLevers!$C1155,'Policy Characteristics'!$C:$C,0))</f>
        <v>National Debt Interest</v>
      </c>
      <c r="C1155" s="191" t="str">
        <f t="shared" ref="C1155:C1158" si="78">C$1154</f>
        <v>GRA for National Debt Interest</v>
      </c>
      <c r="D1155" s="183" t="s">
        <v>1237</v>
      </c>
      <c r="F1155" s="183" t="s">
        <v>1238</v>
      </c>
      <c r="H1155" s="43">
        <v>581</v>
      </c>
      <c r="I1155" s="356" t="str">
        <f t="shared" ref="I1155:I1158" si="79">I$1154</f>
        <v>Yes</v>
      </c>
      <c r="J1155" s="225"/>
      <c r="K1155" s="191" t="str">
        <f>INDEX('Policy Characteristics'!E:E,MATCH(PolicyLevers!$C1155,'Policy Characteristics'!$C:$C,0))</f>
        <v>GRA national debt interest</v>
      </c>
      <c r="L1155" s="191">
        <f>INDEX('Policy Characteristics'!F:F,MATCH(PolicyLevers!$C1155,'Policy Characteristics'!$C:$C,0))</f>
        <v>0</v>
      </c>
      <c r="M1155" s="191">
        <f>INDEX('Policy Characteristics'!G:G,MATCH(PolicyLevers!$C1155,'Policy Characteristics'!$C:$C,0))</f>
        <v>10</v>
      </c>
      <c r="N1155" s="191">
        <f>INDEX('Policy Characteristics'!H:H,MATCH(PolicyLevers!$C1155,'Policy Characteristics'!$C:$C,0))</f>
        <v>1</v>
      </c>
      <c r="O1155" s="191" t="str">
        <f>INDEX('Policy Characteristics'!I:I,MATCH(PolicyLevers!$C1155,'Policy Characteristics'!$C:$C,0))</f>
        <v>weight</v>
      </c>
      <c r="P1155" s="242" t="str">
        <f>INDEX('Policy Characteristics'!J:J,MATCH(PolicyLevers!$C1155,'Policy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5" s="191" t="str">
        <f>INDEX('Policy Characteristics'!K:K,MATCH(PolicyLevers!$C1155,'Policy Characteristics'!$C:$C,0))</f>
        <v>io-model.html</v>
      </c>
      <c r="R1155" s="183">
        <f>INDEX('Policy Characteristics'!L:L,MATCH(PolicyLevers!$C1155,'Policy Characteristics'!$C:$C,0))</f>
        <v>0</v>
      </c>
      <c r="S1155" s="200">
        <f>INDEX('Policy Characteristics'!M:M,MATCH(PolicyLevers!$C1155,'Policy Characteristics'!$C:$C,0))</f>
        <v>0</v>
      </c>
      <c r="T1155" s="183">
        <f>INDEX('Policy Characteristics'!N:N,MATCH(PolicyLevers!$C1155,'Policy Characteristics'!$C:$C,0))</f>
        <v>0</v>
      </c>
      <c r="U1155" s="183">
        <f>INDEX('Policy Characteristics'!O:O,MATCH(PolicyLevers!$C1155,'Policy Characteristics'!$C:$C,0))</f>
        <v>0</v>
      </c>
    </row>
    <row r="1156" spans="1:21" x14ac:dyDescent="0.25">
      <c r="A1156" s="352" t="str">
        <f>INDEX('Policy Characteristics'!A:A,MATCH(PolicyLevers!$C1156,'Policy Characteristics'!$C:$C,0))</f>
        <v>Government Revenue Accounting</v>
      </c>
      <c r="B1156" s="356" t="str">
        <f>INDEX('Policy Characteristics'!B:B,MATCH(PolicyLevers!$C1156,'Policy Characteristics'!$C:$C,0))</f>
        <v>National Debt Interest</v>
      </c>
      <c r="C1156" s="191" t="str">
        <f t="shared" si="78"/>
        <v>GRA for National Debt Interest</v>
      </c>
      <c r="D1156" s="183" t="s">
        <v>1240</v>
      </c>
      <c r="F1156" s="183" t="s">
        <v>1241</v>
      </c>
      <c r="H1156" s="43">
        <v>582</v>
      </c>
      <c r="I1156" s="356" t="str">
        <f t="shared" si="79"/>
        <v>Yes</v>
      </c>
      <c r="J1156" s="225"/>
      <c r="K1156" s="191" t="str">
        <f>INDEX('Policy Characteristics'!E:E,MATCH(PolicyLevers!$C1156,'Policy Characteristics'!$C:$C,0))</f>
        <v>GRA national debt interest</v>
      </c>
      <c r="L1156" s="191">
        <f>INDEX('Policy Characteristics'!F:F,MATCH(PolicyLevers!$C1156,'Policy Characteristics'!$C:$C,0))</f>
        <v>0</v>
      </c>
      <c r="M1156" s="191">
        <f>INDEX('Policy Characteristics'!G:G,MATCH(PolicyLevers!$C1156,'Policy Characteristics'!$C:$C,0))</f>
        <v>10</v>
      </c>
      <c r="N1156" s="191">
        <f>INDEX('Policy Characteristics'!H:H,MATCH(PolicyLevers!$C1156,'Policy Characteristics'!$C:$C,0))</f>
        <v>1</v>
      </c>
      <c r="O1156" s="191" t="str">
        <f>INDEX('Policy Characteristics'!I:I,MATCH(PolicyLevers!$C1156,'Policy Characteristics'!$C:$C,0))</f>
        <v>weight</v>
      </c>
      <c r="P1156" s="242" t="str">
        <f>INDEX('Policy Characteristics'!J:J,MATCH(PolicyLevers!$C1156,'Policy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6" s="191" t="str">
        <f>INDEX('Policy Characteristics'!K:K,MATCH(PolicyLevers!$C1156,'Policy Characteristics'!$C:$C,0))</f>
        <v>io-model.html</v>
      </c>
      <c r="R1156" s="183">
        <f>INDEX('Policy Characteristics'!L:L,MATCH(PolicyLevers!$C1156,'Policy Characteristics'!$C:$C,0))</f>
        <v>0</v>
      </c>
      <c r="S1156" s="200">
        <f>INDEX('Policy Characteristics'!M:M,MATCH(PolicyLevers!$C1156,'Policy Characteristics'!$C:$C,0))</f>
        <v>0</v>
      </c>
      <c r="T1156" s="183">
        <f>INDEX('Policy Characteristics'!N:N,MATCH(PolicyLevers!$C1156,'Policy Characteristics'!$C:$C,0))</f>
        <v>0</v>
      </c>
      <c r="U1156" s="183">
        <f>INDEX('Policy Characteristics'!O:O,MATCH(PolicyLevers!$C1156,'Policy Characteristics'!$C:$C,0))</f>
        <v>0</v>
      </c>
    </row>
    <row r="1157" spans="1:21" x14ac:dyDescent="0.25">
      <c r="A1157" s="352" t="str">
        <f>INDEX('Policy Characteristics'!A:A,MATCH(PolicyLevers!$C1157,'Policy Characteristics'!$C:$C,0))</f>
        <v>Government Revenue Accounting</v>
      </c>
      <c r="B1157" s="356" t="str">
        <f>INDEX('Policy Characteristics'!B:B,MATCH(PolicyLevers!$C1157,'Policy Characteristics'!$C:$C,0))</f>
        <v>National Debt Interest</v>
      </c>
      <c r="C1157" s="191" t="str">
        <f t="shared" si="78"/>
        <v>GRA for National Debt Interest</v>
      </c>
      <c r="D1157" s="183" t="s">
        <v>1243</v>
      </c>
      <c r="F1157" s="183" t="s">
        <v>1244</v>
      </c>
      <c r="H1157" s="43">
        <v>583</v>
      </c>
      <c r="I1157" s="356" t="str">
        <f t="shared" si="79"/>
        <v>Yes</v>
      </c>
      <c r="J1157" s="225"/>
      <c r="K1157" s="191" t="str">
        <f>INDEX('Policy Characteristics'!E:E,MATCH(PolicyLevers!$C1157,'Policy Characteristics'!$C:$C,0))</f>
        <v>GRA national debt interest</v>
      </c>
      <c r="L1157" s="191">
        <f>INDEX('Policy Characteristics'!F:F,MATCH(PolicyLevers!$C1157,'Policy Characteristics'!$C:$C,0))</f>
        <v>0</v>
      </c>
      <c r="M1157" s="191">
        <f>INDEX('Policy Characteristics'!G:G,MATCH(PolicyLevers!$C1157,'Policy Characteristics'!$C:$C,0))</f>
        <v>10</v>
      </c>
      <c r="N1157" s="191">
        <f>INDEX('Policy Characteristics'!H:H,MATCH(PolicyLevers!$C1157,'Policy Characteristics'!$C:$C,0))</f>
        <v>1</v>
      </c>
      <c r="O1157" s="191" t="str">
        <f>INDEX('Policy Characteristics'!I:I,MATCH(PolicyLevers!$C1157,'Policy Characteristics'!$C:$C,0))</f>
        <v>weight</v>
      </c>
      <c r="P1157" s="242" t="str">
        <f>INDEX('Policy Characteristics'!J:J,MATCH(PolicyLevers!$C1157,'Policy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7" s="191" t="str">
        <f>INDEX('Policy Characteristics'!K:K,MATCH(PolicyLevers!$C1157,'Policy Characteristics'!$C:$C,0))</f>
        <v>io-model.html</v>
      </c>
      <c r="R1157" s="183">
        <f>INDEX('Policy Characteristics'!L:L,MATCH(PolicyLevers!$C1157,'Policy Characteristics'!$C:$C,0))</f>
        <v>0</v>
      </c>
      <c r="S1157" s="200">
        <f>INDEX('Policy Characteristics'!M:M,MATCH(PolicyLevers!$C1157,'Policy Characteristics'!$C:$C,0))</f>
        <v>0</v>
      </c>
      <c r="T1157" s="183">
        <f>INDEX('Policy Characteristics'!N:N,MATCH(PolicyLevers!$C1157,'Policy Characteristics'!$C:$C,0))</f>
        <v>0</v>
      </c>
      <c r="U1157" s="183">
        <f>INDEX('Policy Characteristics'!O:O,MATCH(PolicyLevers!$C1157,'Policy Characteristics'!$C:$C,0))</f>
        <v>0</v>
      </c>
    </row>
    <row r="1158" spans="1:21" x14ac:dyDescent="0.25">
      <c r="A1158" s="352" t="str">
        <f>INDEX('Policy Characteristics'!A:A,MATCH(PolicyLevers!$C1158,'Policy Characteristics'!$C:$C,0))</f>
        <v>Government Revenue Accounting</v>
      </c>
      <c r="B1158" s="356" t="str">
        <f>INDEX('Policy Characteristics'!B:B,MATCH(PolicyLevers!$C1158,'Policy Characteristics'!$C:$C,0))</f>
        <v>National Debt Interest</v>
      </c>
      <c r="C1158" s="191" t="str">
        <f t="shared" si="78"/>
        <v>GRA for National Debt Interest</v>
      </c>
      <c r="D1158" s="183" t="s">
        <v>1246</v>
      </c>
      <c r="F1158" s="183" t="s">
        <v>1247</v>
      </c>
      <c r="H1158" s="43">
        <v>584</v>
      </c>
      <c r="I1158" s="356" t="str">
        <f t="shared" si="79"/>
        <v>Yes</v>
      </c>
      <c r="J1158" s="225"/>
      <c r="K1158" s="191" t="str">
        <f>INDEX('Policy Characteristics'!E:E,MATCH(PolicyLevers!$C1158,'Policy Characteristics'!$C:$C,0))</f>
        <v>GRA national debt interest</v>
      </c>
      <c r="L1158" s="191">
        <f>INDEX('Policy Characteristics'!F:F,MATCH(PolicyLevers!$C1158,'Policy Characteristics'!$C:$C,0))</f>
        <v>0</v>
      </c>
      <c r="M1158" s="191">
        <f>INDEX('Policy Characteristics'!G:G,MATCH(PolicyLevers!$C1158,'Policy Characteristics'!$C:$C,0))</f>
        <v>10</v>
      </c>
      <c r="N1158" s="191">
        <f>INDEX('Policy Characteristics'!H:H,MATCH(PolicyLevers!$C1158,'Policy Characteristics'!$C:$C,0))</f>
        <v>1</v>
      </c>
      <c r="O1158" s="191" t="str">
        <f>INDEX('Policy Characteristics'!I:I,MATCH(PolicyLevers!$C1158,'Policy Characteristics'!$C:$C,0))</f>
        <v>weight</v>
      </c>
      <c r="P1158" s="242" t="str">
        <f>INDEX('Policy Characteristics'!J:J,MATCH(PolicyLevers!$C1158,'Policy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8" s="191" t="str">
        <f>INDEX('Policy Characteristics'!K:K,MATCH(PolicyLevers!$C1158,'Policy Characteristics'!$C:$C,0))</f>
        <v>io-model.html</v>
      </c>
      <c r="R1158" s="183">
        <f>INDEX('Policy Characteristics'!L:L,MATCH(PolicyLevers!$C1158,'Policy Characteristics'!$C:$C,0))</f>
        <v>0</v>
      </c>
      <c r="S1158" s="200">
        <f>INDEX('Policy Characteristics'!M:M,MATCH(PolicyLevers!$C1158,'Policy Characteristics'!$C:$C,0))</f>
        <v>0</v>
      </c>
      <c r="T1158" s="183">
        <f>INDEX('Policy Characteristics'!N:N,MATCH(PolicyLevers!$C1158,'Policy Characteristics'!$C:$C,0))</f>
        <v>0</v>
      </c>
      <c r="U1158" s="183">
        <f>INDEX('Policy Characteristics'!O:O,MATCH(PolicyLevers!$C1158,'Policy Characteristics'!$C:$C,0))</f>
        <v>0</v>
      </c>
    </row>
    <row r="1159" spans="1:21" x14ac:dyDescent="0.25">
      <c r="A1159" s="352" t="str">
        <f>INDEX('Policy Characteristics'!A:A,MATCH(PolicyLevers!$C1159,'Policy Characteristics'!$C:$C,0))</f>
        <v>Government Revenue Accounting</v>
      </c>
      <c r="B1159" s="357" t="str">
        <f>INDEX('Policy Characteristics'!B:B,MATCH(PolicyLevers!$C1159,'Policy Characteristics'!$C:$C,0))</f>
        <v>Remaining Government Cash Flows</v>
      </c>
      <c r="C1159" s="183" t="s">
        <v>1269</v>
      </c>
      <c r="D1159" s="183" t="s">
        <v>1231</v>
      </c>
      <c r="F1159" s="183" t="s">
        <v>1232</v>
      </c>
      <c r="H1159" s="43">
        <v>585</v>
      </c>
      <c r="I1159" s="357" t="s">
        <v>310</v>
      </c>
      <c r="J1159" s="225"/>
      <c r="K1159" s="183" t="str">
        <f>INDEX('Policy Characteristics'!E:E,MATCH(PolicyLevers!$C1159,'Policy Characteristics'!$C:$C,0))</f>
        <v>GRA remaining cash flow changes</v>
      </c>
      <c r="L1159" s="183">
        <f>INDEX('Policy Characteristics'!F:F,MATCH(PolicyLevers!$C1159,'Policy Characteristics'!$C:$C,0))</f>
        <v>0</v>
      </c>
      <c r="M1159" s="183">
        <f>INDEX('Policy Characteristics'!G:G,MATCH(PolicyLevers!$C1159,'Policy Characteristics'!$C:$C,0))</f>
        <v>10</v>
      </c>
      <c r="N1159" s="183">
        <f>INDEX('Policy Characteristics'!H:H,MATCH(PolicyLevers!$C1159,'Policy Characteristics'!$C:$C,0))</f>
        <v>1</v>
      </c>
      <c r="O1159" s="183" t="str">
        <f>INDEX('Policy Characteristics'!I:I,MATCH(PolicyLevers!$C1159,'Policy Characteristics'!$C:$C,0))</f>
        <v>weight</v>
      </c>
      <c r="P1159" s="242" t="str">
        <f>INDEX('Policy Characteristics'!J:J,MATCH(PolicyLevers!$C1159,'Policy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9" s="183" t="str">
        <f>INDEX('Policy Characteristics'!K:K,MATCH(PolicyLevers!$C1159,'Policy Characteristics'!$C:$C,0))</f>
        <v>io-model.html</v>
      </c>
      <c r="R1159" s="183">
        <f>INDEX('Policy Characteristics'!L:L,MATCH(PolicyLevers!$C1159,'Policy Characteristics'!$C:$C,0))</f>
        <v>0</v>
      </c>
      <c r="S1159" s="200">
        <f>INDEX('Policy Characteristics'!M:M,MATCH(PolicyLevers!$C1159,'Policy Characteristics'!$C:$C,0))</f>
        <v>0</v>
      </c>
      <c r="T1159" s="183">
        <f>INDEX('Policy Characteristics'!N:N,MATCH(PolicyLevers!$C1159,'Policy Characteristics'!$C:$C,0))</f>
        <v>0</v>
      </c>
      <c r="U1159" s="183">
        <f>INDEX('Policy Characteristics'!O:O,MATCH(PolicyLevers!$C1159,'Policy Characteristics'!$C:$C,0))</f>
        <v>0</v>
      </c>
    </row>
    <row r="1160" spans="1:21" x14ac:dyDescent="0.25">
      <c r="A1160" s="352" t="str">
        <f>INDEX('Policy Characteristics'!A:A,MATCH(PolicyLevers!$C1160,'Policy Characteristics'!$C:$C,0))</f>
        <v>Government Revenue Accounting</v>
      </c>
      <c r="B1160" s="356" t="str">
        <f>INDEX('Policy Characteristics'!B:B,MATCH(PolicyLevers!$C1160,'Policy Characteristics'!$C:$C,0))</f>
        <v>Remaining Government Cash Flows</v>
      </c>
      <c r="C1160" s="191" t="str">
        <f t="shared" ref="C1160" si="80">C$1159</f>
        <v>GRA for Remaining Government Cash Flow Changes</v>
      </c>
      <c r="D1160" s="183" t="s">
        <v>1237</v>
      </c>
      <c r="F1160" s="183" t="s">
        <v>1238</v>
      </c>
      <c r="H1160" s="43">
        <v>586</v>
      </c>
      <c r="I1160" s="356" t="str">
        <f t="shared" ref="I1160:I1163" si="81">I$1159</f>
        <v>Yes</v>
      </c>
      <c r="J1160" s="225"/>
      <c r="K1160" s="191" t="str">
        <f>INDEX('Policy Characteristics'!E:E,MATCH(PolicyLevers!$C1160,'Policy Characteristics'!$C:$C,0))</f>
        <v>GRA remaining cash flow changes</v>
      </c>
      <c r="L1160" s="191">
        <f>INDEX('Policy Characteristics'!F:F,MATCH(PolicyLevers!$C1160,'Policy Characteristics'!$C:$C,0))</f>
        <v>0</v>
      </c>
      <c r="M1160" s="191">
        <f>INDEX('Policy Characteristics'!G:G,MATCH(PolicyLevers!$C1160,'Policy Characteristics'!$C:$C,0))</f>
        <v>10</v>
      </c>
      <c r="N1160" s="191">
        <f>INDEX('Policy Characteristics'!H:H,MATCH(PolicyLevers!$C1160,'Policy Characteristics'!$C:$C,0))</f>
        <v>1</v>
      </c>
      <c r="O1160" s="191" t="str">
        <f>INDEX('Policy Characteristics'!I:I,MATCH(PolicyLevers!$C1160,'Policy Characteristics'!$C:$C,0))</f>
        <v>weight</v>
      </c>
      <c r="P1160" s="242" t="str">
        <f>INDEX('Policy Characteristics'!J:J,MATCH(PolicyLevers!$C1160,'Policy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0" s="191" t="str">
        <f>INDEX('Policy Characteristics'!K:K,MATCH(PolicyLevers!$C1160,'Policy Characteristics'!$C:$C,0))</f>
        <v>io-model.html</v>
      </c>
      <c r="R1160" s="183">
        <f>INDEX('Policy Characteristics'!L:L,MATCH(PolicyLevers!$C1160,'Policy Characteristics'!$C:$C,0))</f>
        <v>0</v>
      </c>
      <c r="S1160" s="200">
        <f>INDEX('Policy Characteristics'!M:M,MATCH(PolicyLevers!$C1160,'Policy Characteristics'!$C:$C,0))</f>
        <v>0</v>
      </c>
      <c r="T1160" s="183">
        <f>INDEX('Policy Characteristics'!N:N,MATCH(PolicyLevers!$C1160,'Policy Characteristics'!$C:$C,0))</f>
        <v>0</v>
      </c>
      <c r="U1160" s="183">
        <f>INDEX('Policy Characteristics'!O:O,MATCH(PolicyLevers!$C1160,'Policy Characteristics'!$C:$C,0))</f>
        <v>0</v>
      </c>
    </row>
    <row r="1161" spans="1:21" x14ac:dyDescent="0.25">
      <c r="A1161" s="352" t="str">
        <f>INDEX('Policy Characteristics'!A:A,MATCH(PolicyLevers!$C1161,'Policy Characteristics'!$C:$C,0))</f>
        <v>Government Revenue Accounting</v>
      </c>
      <c r="B1161" s="356" t="str">
        <f>INDEX('Policy Characteristics'!B:B,MATCH(PolicyLevers!$C1161,'Policy Characteristics'!$C:$C,0))</f>
        <v>Remaining Government Cash Flows</v>
      </c>
      <c r="C1161" s="191" t="str">
        <f t="shared" ref="C1161:C1163" si="82">C$1159</f>
        <v>GRA for Remaining Government Cash Flow Changes</v>
      </c>
      <c r="D1161" s="183" t="s">
        <v>1240</v>
      </c>
      <c r="F1161" s="183" t="s">
        <v>1241</v>
      </c>
      <c r="H1161" s="43">
        <v>587</v>
      </c>
      <c r="I1161" s="356" t="str">
        <f t="shared" si="81"/>
        <v>Yes</v>
      </c>
      <c r="J1161" s="225"/>
      <c r="K1161" s="191" t="str">
        <f>INDEX('Policy Characteristics'!E:E,MATCH(PolicyLevers!$C1161,'Policy Characteristics'!$C:$C,0))</f>
        <v>GRA remaining cash flow changes</v>
      </c>
      <c r="L1161" s="191">
        <f>INDEX('Policy Characteristics'!F:F,MATCH(PolicyLevers!$C1161,'Policy Characteristics'!$C:$C,0))</f>
        <v>0</v>
      </c>
      <c r="M1161" s="191">
        <f>INDEX('Policy Characteristics'!G:G,MATCH(PolicyLevers!$C1161,'Policy Characteristics'!$C:$C,0))</f>
        <v>10</v>
      </c>
      <c r="N1161" s="191">
        <f>INDEX('Policy Characteristics'!H:H,MATCH(PolicyLevers!$C1161,'Policy Characteristics'!$C:$C,0))</f>
        <v>1</v>
      </c>
      <c r="O1161" s="191" t="str">
        <f>INDEX('Policy Characteristics'!I:I,MATCH(PolicyLevers!$C1161,'Policy Characteristics'!$C:$C,0))</f>
        <v>weight</v>
      </c>
      <c r="P1161" s="242" t="str">
        <f>INDEX('Policy Characteristics'!J:J,MATCH(PolicyLevers!$C1161,'Policy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1" s="191" t="str">
        <f>INDEX('Policy Characteristics'!K:K,MATCH(PolicyLevers!$C1161,'Policy Characteristics'!$C:$C,0))</f>
        <v>io-model.html</v>
      </c>
      <c r="R1161" s="183">
        <f>INDEX('Policy Characteristics'!L:L,MATCH(PolicyLevers!$C1161,'Policy Characteristics'!$C:$C,0))</f>
        <v>0</v>
      </c>
      <c r="S1161" s="200">
        <f>INDEX('Policy Characteristics'!M:M,MATCH(PolicyLevers!$C1161,'Policy Characteristics'!$C:$C,0))</f>
        <v>0</v>
      </c>
      <c r="T1161" s="183">
        <f>INDEX('Policy Characteristics'!N:N,MATCH(PolicyLevers!$C1161,'Policy Characteristics'!$C:$C,0))</f>
        <v>0</v>
      </c>
      <c r="U1161" s="183">
        <f>INDEX('Policy Characteristics'!O:O,MATCH(PolicyLevers!$C1161,'Policy Characteristics'!$C:$C,0))</f>
        <v>0</v>
      </c>
    </row>
    <row r="1162" spans="1:21" x14ac:dyDescent="0.25">
      <c r="A1162" s="352" t="str">
        <f>INDEX('Policy Characteristics'!A:A,MATCH(PolicyLevers!$C1162,'Policy Characteristics'!$C:$C,0))</f>
        <v>Government Revenue Accounting</v>
      </c>
      <c r="B1162" s="356" t="str">
        <f>INDEX('Policy Characteristics'!B:B,MATCH(PolicyLevers!$C1162,'Policy Characteristics'!$C:$C,0))</f>
        <v>Remaining Government Cash Flows</v>
      </c>
      <c r="C1162" s="191" t="str">
        <f t="shared" si="82"/>
        <v>GRA for Remaining Government Cash Flow Changes</v>
      </c>
      <c r="D1162" s="183" t="s">
        <v>1243</v>
      </c>
      <c r="F1162" s="183" t="s">
        <v>1244</v>
      </c>
      <c r="H1162" s="43">
        <v>588</v>
      </c>
      <c r="I1162" s="356" t="str">
        <f t="shared" si="81"/>
        <v>Yes</v>
      </c>
      <c r="J1162" s="225"/>
      <c r="K1162" s="191" t="str">
        <f>INDEX('Policy Characteristics'!E:E,MATCH(PolicyLevers!$C1162,'Policy Characteristics'!$C:$C,0))</f>
        <v>GRA remaining cash flow changes</v>
      </c>
      <c r="L1162" s="191">
        <f>INDEX('Policy Characteristics'!F:F,MATCH(PolicyLevers!$C1162,'Policy Characteristics'!$C:$C,0))</f>
        <v>0</v>
      </c>
      <c r="M1162" s="191">
        <f>INDEX('Policy Characteristics'!G:G,MATCH(PolicyLevers!$C1162,'Policy Characteristics'!$C:$C,0))</f>
        <v>10</v>
      </c>
      <c r="N1162" s="191">
        <f>INDEX('Policy Characteristics'!H:H,MATCH(PolicyLevers!$C1162,'Policy Characteristics'!$C:$C,0))</f>
        <v>1</v>
      </c>
      <c r="O1162" s="191" t="str">
        <f>INDEX('Policy Characteristics'!I:I,MATCH(PolicyLevers!$C1162,'Policy Characteristics'!$C:$C,0))</f>
        <v>weight</v>
      </c>
      <c r="P1162" s="242" t="str">
        <f>INDEX('Policy Characteristics'!J:J,MATCH(PolicyLevers!$C1162,'Policy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2" s="191" t="str">
        <f>INDEX('Policy Characteristics'!K:K,MATCH(PolicyLevers!$C1162,'Policy Characteristics'!$C:$C,0))</f>
        <v>io-model.html</v>
      </c>
      <c r="R1162" s="183">
        <f>INDEX('Policy Characteristics'!L:L,MATCH(PolicyLevers!$C1162,'Policy Characteristics'!$C:$C,0))</f>
        <v>0</v>
      </c>
      <c r="S1162" s="200">
        <f>INDEX('Policy Characteristics'!M:M,MATCH(PolicyLevers!$C1162,'Policy Characteristics'!$C:$C,0))</f>
        <v>0</v>
      </c>
      <c r="T1162" s="183">
        <f>INDEX('Policy Characteristics'!N:N,MATCH(PolicyLevers!$C1162,'Policy Characteristics'!$C:$C,0))</f>
        <v>0</v>
      </c>
      <c r="U1162" s="183">
        <f>INDEX('Policy Characteristics'!O:O,MATCH(PolicyLevers!$C1162,'Policy Characteristics'!$C:$C,0))</f>
        <v>0</v>
      </c>
    </row>
    <row r="1163" spans="1:21" x14ac:dyDescent="0.25">
      <c r="A1163" s="352" t="str">
        <f>INDEX('Policy Characteristics'!A:A,MATCH(PolicyLevers!$C1163,'Policy Characteristics'!$C:$C,0))</f>
        <v>Government Revenue Accounting</v>
      </c>
      <c r="B1163" s="356" t="str">
        <f>INDEX('Policy Characteristics'!B:B,MATCH(PolicyLevers!$C1163,'Policy Characteristics'!$C:$C,0))</f>
        <v>Remaining Government Cash Flows</v>
      </c>
      <c r="C1163" s="191" t="str">
        <f t="shared" si="82"/>
        <v>GRA for Remaining Government Cash Flow Changes</v>
      </c>
      <c r="D1163" s="183" t="s">
        <v>1246</v>
      </c>
      <c r="F1163" s="183" t="s">
        <v>1247</v>
      </c>
      <c r="H1163" s="43">
        <v>589</v>
      </c>
      <c r="I1163" s="356" t="str">
        <f t="shared" si="81"/>
        <v>Yes</v>
      </c>
      <c r="J1163" s="225"/>
      <c r="K1163" s="191" t="str">
        <f>INDEX('Policy Characteristics'!E:E,MATCH(PolicyLevers!$C1163,'Policy Characteristics'!$C:$C,0))</f>
        <v>GRA remaining cash flow changes</v>
      </c>
      <c r="L1163" s="191">
        <f>INDEX('Policy Characteristics'!F:F,MATCH(PolicyLevers!$C1163,'Policy Characteristics'!$C:$C,0))</f>
        <v>0</v>
      </c>
      <c r="M1163" s="191">
        <f>INDEX('Policy Characteristics'!G:G,MATCH(PolicyLevers!$C1163,'Policy Characteristics'!$C:$C,0))</f>
        <v>10</v>
      </c>
      <c r="N1163" s="191">
        <f>INDEX('Policy Characteristics'!H:H,MATCH(PolicyLevers!$C1163,'Policy Characteristics'!$C:$C,0))</f>
        <v>1</v>
      </c>
      <c r="O1163" s="191" t="str">
        <f>INDEX('Policy Characteristics'!I:I,MATCH(PolicyLevers!$C1163,'Policy Characteristics'!$C:$C,0))</f>
        <v>weight</v>
      </c>
      <c r="P1163" s="242" t="str">
        <f>INDEX('Policy Characteristics'!J:J,MATCH(PolicyLevers!$C1163,'Policy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3" s="191" t="str">
        <f>INDEX('Policy Characteristics'!K:K,MATCH(PolicyLevers!$C1163,'Policy Characteristics'!$C:$C,0))</f>
        <v>io-model.html</v>
      </c>
      <c r="R1163" s="183">
        <f>INDEX('Policy Characteristics'!L:L,MATCH(PolicyLevers!$C1163,'Policy Characteristics'!$C:$C,0))</f>
        <v>0</v>
      </c>
      <c r="S1163" s="200">
        <f>INDEX('Policy Characteristics'!M:M,MATCH(PolicyLevers!$C1163,'Policy Characteristics'!$C:$C,0))</f>
        <v>0</v>
      </c>
      <c r="T1163" s="183">
        <f>INDEX('Policy Characteristics'!N:N,MATCH(PolicyLevers!$C1163,'Policy Characteristics'!$C:$C,0))</f>
        <v>0</v>
      </c>
      <c r="U1163" s="183">
        <f>INDEX('Policy Characteristics'!O:O,MATCH(PolicyLevers!$C1163,'Policy Characteristics'!$C:$C,0))</f>
        <v>0</v>
      </c>
    </row>
    <row r="1164" spans="1:21" x14ac:dyDescent="0.25">
      <c r="H1164" s="183"/>
      <c r="J1164" s="183"/>
      <c r="R1164" s="183"/>
    </row>
    <row r="1165" spans="1:21" x14ac:dyDescent="0.25">
      <c r="H1165" s="183"/>
      <c r="J1165" s="183"/>
      <c r="R1165" s="183"/>
    </row>
    <row r="1166" spans="1:21" x14ac:dyDescent="0.25">
      <c r="H1166" s="183"/>
      <c r="J1166" s="183"/>
      <c r="R1166" s="183"/>
    </row>
    <row r="1167" spans="1:21" x14ac:dyDescent="0.25">
      <c r="H1167" s="183"/>
      <c r="J1167" s="183"/>
      <c r="R1167" s="183"/>
    </row>
    <row r="1168" spans="1:21" x14ac:dyDescent="0.25">
      <c r="H1168" s="183"/>
      <c r="J1168" s="183"/>
      <c r="R1168" s="183"/>
    </row>
  </sheetData>
  <conditionalFormatting sqref="I76:I88 I1084 I90:I99 I1:I9 I12:I19 I24 I33:I36 I43:I46 I53:I59 I38:I39 I48:I49 I63:I64 I1068:I1082 I1119 I1124 I1129 I1134 I1139 I1144 I1149 I1154 I1159 I1164:I1048576 I113 I126:I350 I401:I403 I1033:I1065 I1086:I1116 I654:I1031">
    <cfRule type="containsText" dxfId="140" priority="43" operator="containsText" text="No">
      <formula>NOT(ISERROR(SEARCH("No",I1)))</formula>
    </cfRule>
  </conditionalFormatting>
  <conditionalFormatting sqref="I1085">
    <cfRule type="containsText" dxfId="139" priority="42" operator="containsText" text="No">
      <formula>NOT(ISERROR(SEARCH("No",I1085)))</formula>
    </cfRule>
  </conditionalFormatting>
  <conditionalFormatting sqref="I66 I74 I22 I32 I42 I52">
    <cfRule type="containsText" dxfId="138" priority="41" operator="containsText" text="No">
      <formula>NOT(ISERROR(SEARCH("No",I22)))</formula>
    </cfRule>
  </conditionalFormatting>
  <conditionalFormatting sqref="I75">
    <cfRule type="containsText" dxfId="137" priority="40" operator="containsText" text="No">
      <formula>NOT(ISERROR(SEARCH("No",I75)))</formula>
    </cfRule>
  </conditionalFormatting>
  <conditionalFormatting sqref="I65">
    <cfRule type="containsText" dxfId="136" priority="39" operator="containsText" text="No">
      <formula>NOT(ISERROR(SEARCH("No",I65)))</formula>
    </cfRule>
  </conditionalFormatting>
  <conditionalFormatting sqref="I67:I73">
    <cfRule type="containsText" dxfId="135" priority="38" operator="containsText" text="No">
      <formula>NOT(ISERROR(SEARCH("No",I67)))</formula>
    </cfRule>
  </conditionalFormatting>
  <conditionalFormatting sqref="I89">
    <cfRule type="containsText" dxfId="134" priority="37" operator="containsText" text="No">
      <formula>NOT(ISERROR(SEARCH("No",I89)))</formula>
    </cfRule>
  </conditionalFormatting>
  <conditionalFormatting sqref="I100">
    <cfRule type="containsText" dxfId="133" priority="36" operator="containsText" text="No">
      <formula>NOT(ISERROR(SEARCH("No",I100)))</formula>
    </cfRule>
  </conditionalFormatting>
  <conditionalFormatting sqref="I1032">
    <cfRule type="containsText" dxfId="132" priority="35" operator="containsText" text="No">
      <formula>NOT(ISERROR(SEARCH("No",I1032)))</formula>
    </cfRule>
  </conditionalFormatting>
  <conditionalFormatting sqref="I1083">
    <cfRule type="containsText" dxfId="131" priority="34" operator="containsText" text="No">
      <formula>NOT(ISERROR(SEARCH("No",I1083)))</formula>
    </cfRule>
  </conditionalFormatting>
  <conditionalFormatting sqref="I60:I62">
    <cfRule type="containsText" dxfId="130" priority="33" operator="containsText" text="No">
      <formula>NOT(ISERROR(SEARCH("No",I60)))</formula>
    </cfRule>
  </conditionalFormatting>
  <conditionalFormatting sqref="I50:I51">
    <cfRule type="containsText" dxfId="129" priority="32" operator="containsText" text="No">
      <formula>NOT(ISERROR(SEARCH("No",I50)))</formula>
    </cfRule>
  </conditionalFormatting>
  <conditionalFormatting sqref="I40:I41">
    <cfRule type="containsText" dxfId="128" priority="31" operator="containsText" text="No">
      <formula>NOT(ISERROR(SEARCH("No",I40)))</formula>
    </cfRule>
  </conditionalFormatting>
  <conditionalFormatting sqref="I30:I31">
    <cfRule type="containsText" dxfId="127" priority="30" operator="containsText" text="No">
      <formula>NOT(ISERROR(SEARCH("No",I30)))</formula>
    </cfRule>
  </conditionalFormatting>
  <conditionalFormatting sqref="I20:I21">
    <cfRule type="containsText" dxfId="126" priority="29" operator="containsText" text="No">
      <formula>NOT(ISERROR(SEARCH("No",I20)))</formula>
    </cfRule>
  </conditionalFormatting>
  <conditionalFormatting sqref="I10:I11">
    <cfRule type="containsText" dxfId="125" priority="28" operator="containsText" text="No">
      <formula>NOT(ISERROR(SEARCH("No",I10)))</formula>
    </cfRule>
  </conditionalFormatting>
  <conditionalFormatting sqref="I23">
    <cfRule type="containsText" dxfId="124" priority="27" operator="containsText" text="No">
      <formula>NOT(ISERROR(SEARCH("No",I23)))</formula>
    </cfRule>
  </conditionalFormatting>
  <conditionalFormatting sqref="I25:I29">
    <cfRule type="containsText" dxfId="123" priority="26" operator="containsText" text="No">
      <formula>NOT(ISERROR(SEARCH("No",I25)))</formula>
    </cfRule>
  </conditionalFormatting>
  <conditionalFormatting sqref="I37">
    <cfRule type="containsText" dxfId="122" priority="25" operator="containsText" text="No">
      <formula>NOT(ISERROR(SEARCH("No",I37)))</formula>
    </cfRule>
  </conditionalFormatting>
  <conditionalFormatting sqref="I47">
    <cfRule type="containsText" dxfId="121" priority="24" operator="containsText" text="No">
      <formula>NOT(ISERROR(SEARCH("No",I47)))</formula>
    </cfRule>
  </conditionalFormatting>
  <conditionalFormatting sqref="I101:I110">
    <cfRule type="containsText" dxfId="120" priority="23" operator="containsText" text="No">
      <formula>NOT(ISERROR(SEARCH("No",I101)))</formula>
    </cfRule>
  </conditionalFormatting>
  <conditionalFormatting sqref="I111:I112">
    <cfRule type="containsText" dxfId="119" priority="22" operator="containsText" text="No">
      <formula>NOT(ISERROR(SEARCH("No",I111)))</formula>
    </cfRule>
  </conditionalFormatting>
  <conditionalFormatting sqref="I1066:I1067">
    <cfRule type="containsText" dxfId="118" priority="21" operator="containsText" text="No">
      <formula>NOT(ISERROR(SEARCH("No",I1066)))</formula>
    </cfRule>
  </conditionalFormatting>
  <conditionalFormatting sqref="I1117:I1118">
    <cfRule type="containsText" dxfId="117" priority="20" operator="containsText" text="No">
      <formula>NOT(ISERROR(SEARCH("No",I1117)))</formula>
    </cfRule>
  </conditionalFormatting>
  <conditionalFormatting sqref="I404:I623 I625:I653">
    <cfRule type="containsText" dxfId="116" priority="19" operator="containsText" text="No">
      <formula>NOT(ISERROR(SEARCH("No",I404)))</formula>
    </cfRule>
  </conditionalFormatting>
  <conditionalFormatting sqref="I115 I119:I120 I122:I125">
    <cfRule type="containsText" dxfId="115" priority="18" operator="containsText" text="No">
      <formula>NOT(ISERROR(SEARCH("No",I115)))</formula>
    </cfRule>
  </conditionalFormatting>
  <conditionalFormatting sqref="I114">
    <cfRule type="containsText" dxfId="114" priority="17" operator="containsText" text="No">
      <formula>NOT(ISERROR(SEARCH("No",I114)))</formula>
    </cfRule>
  </conditionalFormatting>
  <conditionalFormatting sqref="I118">
    <cfRule type="containsText" dxfId="113" priority="15" operator="containsText" text="No">
      <formula>NOT(ISERROR(SEARCH("No",I118)))</formula>
    </cfRule>
  </conditionalFormatting>
  <conditionalFormatting sqref="I121">
    <cfRule type="containsText" dxfId="112" priority="13" operator="containsText" text="No">
      <formula>NOT(ISERROR(SEARCH("No",I121)))</formula>
    </cfRule>
  </conditionalFormatting>
  <conditionalFormatting sqref="I117">
    <cfRule type="containsText" dxfId="111" priority="16" operator="containsText" text="No">
      <formula>NOT(ISERROR(SEARCH("No",I117)))</formula>
    </cfRule>
  </conditionalFormatting>
  <conditionalFormatting sqref="I116">
    <cfRule type="containsText" dxfId="110" priority="14" operator="containsText" text="No">
      <formula>NOT(ISERROR(SEARCH("No",I116)))</formula>
    </cfRule>
  </conditionalFormatting>
  <conditionalFormatting sqref="I365 I367 I369:I371 I373 I375:I379 I381 I383 I385 I387 I389 I391 I393 I395">
    <cfRule type="containsText" dxfId="109" priority="12" operator="containsText" text="No">
      <formula>NOT(ISERROR(SEARCH("No",I365)))</formula>
    </cfRule>
  </conditionalFormatting>
  <conditionalFormatting sqref="I352">
    <cfRule type="containsText" dxfId="108" priority="10" operator="containsText" text="No">
      <formula>NOT(ISERROR(SEARCH("No",I352)))</formula>
    </cfRule>
  </conditionalFormatting>
  <conditionalFormatting sqref="I351">
    <cfRule type="containsText" dxfId="107" priority="11" operator="containsText" text="No">
      <formula>NOT(ISERROR(SEARCH("No",I351)))</formula>
    </cfRule>
  </conditionalFormatting>
  <conditionalFormatting sqref="I353:I356">
    <cfRule type="containsText" dxfId="106" priority="9" operator="containsText" text="No">
      <formula>NOT(ISERROR(SEARCH("No",I353)))</formula>
    </cfRule>
  </conditionalFormatting>
  <conditionalFormatting sqref="I357:I358">
    <cfRule type="containsText" dxfId="105" priority="8" operator="containsText" text="No">
      <formula>NOT(ISERROR(SEARCH("No",I357)))</formula>
    </cfRule>
  </conditionalFormatting>
  <conditionalFormatting sqref="I359 I361 I363">
    <cfRule type="containsText" dxfId="104" priority="7" operator="containsText" text="No">
      <formula>NOT(ISERROR(SEARCH("No",I359)))</formula>
    </cfRule>
  </conditionalFormatting>
  <conditionalFormatting sqref="I397:I400">
    <cfRule type="containsText" dxfId="103" priority="6" operator="containsText" text="No">
      <formula>NOT(ISERROR(SEARCH("No",I397)))</formula>
    </cfRule>
  </conditionalFormatting>
  <conditionalFormatting sqref="I624">
    <cfRule type="containsText" dxfId="102" priority="5" operator="containsText" text="No">
      <formula>NOT(ISERROR(SEARCH("No",I624)))</formula>
    </cfRule>
  </conditionalFormatting>
  <conditionalFormatting sqref="I368 I366 I364 I362 I360">
    <cfRule type="containsText" dxfId="101" priority="4" operator="containsText" text="No">
      <formula>NOT(ISERROR(SEARCH("No",I360)))</formula>
    </cfRule>
  </conditionalFormatting>
  <conditionalFormatting sqref="I374 I372">
    <cfRule type="containsText" dxfId="100" priority="3" operator="containsText" text="No">
      <formula>NOT(ISERROR(SEARCH("No",I372)))</formula>
    </cfRule>
  </conditionalFormatting>
  <conditionalFormatting sqref="I380">
    <cfRule type="containsText" dxfId="99" priority="2" operator="containsText" text="No">
      <formula>NOT(ISERROR(SEARCH("No",I380)))</formula>
    </cfRule>
  </conditionalFormatting>
  <conditionalFormatting sqref="I396 I394 I392 I390 I388 I386 I384 I382">
    <cfRule type="containsText" dxfId="98" priority="1" operator="containsText" text="No">
      <formula>NOT(ISERROR(SEARCH("No",I382)))</formula>
    </cfRule>
  </conditionalFormatting>
  <pageMargins left="0.7" right="0.7" top="0.75" bottom="0.75" header="0.3" footer="0.3"/>
  <pageSetup orientation="portrait" horizontalDpi="1200" verticalDpi="1200"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4A9E8F-F78B-469C-89E6-FC678408CBF9}">
  <sheetPr>
    <tabColor theme="6"/>
  </sheetPr>
  <dimension ref="A1:O97"/>
  <sheetViews>
    <sheetView workbookViewId="0">
      <selection activeCell="B13" sqref="B13"/>
    </sheetView>
  </sheetViews>
  <sheetFormatPr defaultRowHeight="15" x14ac:dyDescent="0.25"/>
  <cols>
    <col min="1" max="2" width="29.28515625" customWidth="1"/>
    <col min="3" max="3" width="40.7109375" customWidth="1"/>
    <col min="4" max="5" width="29.28515625" customWidth="1"/>
    <col min="6" max="9" width="12.85546875" customWidth="1"/>
    <col min="10" max="10" width="69.7109375" customWidth="1"/>
    <col min="11" max="11" width="35.28515625" customWidth="1"/>
    <col min="12" max="12" width="29.28515625" customWidth="1"/>
  </cols>
  <sheetData>
    <row r="1" spans="1:15" s="271" customFormat="1" x14ac:dyDescent="0.25">
      <c r="A1" s="29" t="s">
        <v>2187</v>
      </c>
    </row>
    <row r="2" spans="1:15" s="271" customFormat="1" x14ac:dyDescent="0.25">
      <c r="A2" s="6" t="s">
        <v>2188</v>
      </c>
    </row>
    <row r="3" spans="1:15" x14ac:dyDescent="0.25">
      <c r="A3" s="342" t="s">
        <v>283</v>
      </c>
      <c r="B3" s="342" t="s">
        <v>284</v>
      </c>
      <c r="C3" s="343" t="s">
        <v>285</v>
      </c>
      <c r="D3" s="343" t="s">
        <v>292</v>
      </c>
      <c r="E3" s="343" t="s">
        <v>293</v>
      </c>
      <c r="F3" s="343" t="s">
        <v>294</v>
      </c>
      <c r="G3" s="343" t="s">
        <v>295</v>
      </c>
      <c r="H3" s="343" t="s">
        <v>296</v>
      </c>
      <c r="I3" s="343" t="s">
        <v>297</v>
      </c>
      <c r="J3" s="22" t="s">
        <v>298</v>
      </c>
      <c r="K3" s="22" t="s">
        <v>299</v>
      </c>
      <c r="L3" s="22" t="s">
        <v>300</v>
      </c>
      <c r="M3" s="22" t="s">
        <v>301</v>
      </c>
      <c r="N3" s="22" t="s">
        <v>302</v>
      </c>
      <c r="O3" s="22" t="s">
        <v>303</v>
      </c>
    </row>
    <row r="4" spans="1:15" x14ac:dyDescent="0.25">
      <c r="A4" t="s">
        <v>304</v>
      </c>
      <c r="B4" t="s">
        <v>305</v>
      </c>
      <c r="C4" t="s">
        <v>306</v>
      </c>
      <c r="D4" t="s">
        <v>311</v>
      </c>
      <c r="E4" t="s">
        <v>312</v>
      </c>
      <c r="F4">
        <v>0</v>
      </c>
      <c r="G4">
        <v>1</v>
      </c>
      <c r="H4">
        <v>0.02</v>
      </c>
      <c r="I4" t="s">
        <v>313</v>
      </c>
      <c r="J4" s="275" t="str">
        <f>INDEX(Guidance!$U:$U,MATCH('Policy Characteristics'!C4,Guidance!$E:$E,0))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K4" t="s">
        <v>315</v>
      </c>
      <c r="L4" t="s">
        <v>316</v>
      </c>
    </row>
    <row r="5" spans="1:15" x14ac:dyDescent="0.25">
      <c r="A5" t="s">
        <v>304</v>
      </c>
      <c r="B5" t="s">
        <v>371</v>
      </c>
      <c r="C5" t="s">
        <v>372</v>
      </c>
      <c r="D5" t="s">
        <v>372</v>
      </c>
      <c r="E5" t="s">
        <v>373</v>
      </c>
      <c r="F5">
        <v>0</v>
      </c>
      <c r="G5">
        <v>300</v>
      </c>
      <c r="H5">
        <v>5</v>
      </c>
      <c r="I5" t="s">
        <v>374</v>
      </c>
      <c r="J5" s="275" t="str">
        <f>INDEX(Guidance!$U:$U,MATCH('Policy Characteristics'!C5,Guidance!$E:$E,0))</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Massachusetts had 0 EV charging outlets, approximately 0 per 100k pop.  In 2016, the U.S. had approximately 275 gas fuel pumps per 100k pop.  Therefore, a lever setting of 255 would cause the population density of EV chargers equal to the population density of gas fuel pumps in the US.</v>
      </c>
      <c r="L5" t="s">
        <v>375</v>
      </c>
      <c r="M5" t="s">
        <v>376</v>
      </c>
      <c r="O5" t="s">
        <v>377</v>
      </c>
    </row>
    <row r="6" spans="1:15" x14ac:dyDescent="0.25">
      <c r="A6" t="s">
        <v>304</v>
      </c>
      <c r="B6" t="s">
        <v>378</v>
      </c>
      <c r="C6" t="s">
        <v>379</v>
      </c>
      <c r="D6" t="s">
        <v>380</v>
      </c>
      <c r="E6" t="s">
        <v>381</v>
      </c>
      <c r="F6">
        <v>0</v>
      </c>
      <c r="G6">
        <v>1</v>
      </c>
      <c r="H6">
        <v>0.02</v>
      </c>
      <c r="I6" t="s">
        <v>382</v>
      </c>
      <c r="J6" s="275" t="str">
        <f>INDEX(Guidance!$U:$U,MATCH('Policy Characteristics'!C6,Guidance!$E:$E,0))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c r="L6" t="s">
        <v>384</v>
      </c>
      <c r="M6" t="s">
        <v>385</v>
      </c>
    </row>
    <row r="7" spans="1:15" x14ac:dyDescent="0.25">
      <c r="A7" t="s">
        <v>304</v>
      </c>
      <c r="B7" t="s">
        <v>386</v>
      </c>
      <c r="C7" t="s">
        <v>387</v>
      </c>
      <c r="D7" t="s">
        <v>390</v>
      </c>
      <c r="E7" t="s">
        <v>391</v>
      </c>
      <c r="F7">
        <v>0</v>
      </c>
      <c r="G7">
        <v>1</v>
      </c>
      <c r="H7">
        <v>0.01</v>
      </c>
      <c r="I7" t="s">
        <v>392</v>
      </c>
      <c r="J7" s="275" t="str">
        <f>INDEX(Guidance!$U:$U,MATCH('Policy Characteristics'!C7,Guidance!$E:$E,0))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Massachusetts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Massachusetts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Massachusetts,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K7" t="s">
        <v>393</v>
      </c>
      <c r="L7" t="s">
        <v>394</v>
      </c>
      <c r="M7" t="s">
        <v>395</v>
      </c>
      <c r="O7" t="s">
        <v>377</v>
      </c>
    </row>
    <row r="8" spans="1:15" x14ac:dyDescent="0.25">
      <c r="A8" t="s">
        <v>304</v>
      </c>
      <c r="B8" t="s">
        <v>412</v>
      </c>
      <c r="C8" t="s">
        <v>413</v>
      </c>
      <c r="D8" t="s">
        <v>414</v>
      </c>
      <c r="E8" t="s">
        <v>415</v>
      </c>
      <c r="F8">
        <v>0</v>
      </c>
      <c r="G8">
        <v>0.5</v>
      </c>
      <c r="H8">
        <v>0.01</v>
      </c>
      <c r="I8" t="s">
        <v>416</v>
      </c>
      <c r="J8" s="275" t="str">
        <f>INDEX(Guidance!$U:$U,MATCH('Policy Characteristics'!C8,Guidance!$E:$E,0))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K8" t="s">
        <v>417</v>
      </c>
      <c r="L8" t="s">
        <v>418</v>
      </c>
      <c r="M8" t="s">
        <v>419</v>
      </c>
      <c r="O8" t="s">
        <v>2035</v>
      </c>
    </row>
    <row r="9" spans="1:15" x14ac:dyDescent="0.25">
      <c r="A9" t="s">
        <v>304</v>
      </c>
      <c r="B9" t="s">
        <v>420</v>
      </c>
      <c r="C9" t="s">
        <v>421</v>
      </c>
      <c r="D9" t="s">
        <v>420</v>
      </c>
      <c r="E9" t="s">
        <v>422</v>
      </c>
      <c r="F9">
        <v>0</v>
      </c>
      <c r="G9">
        <v>1</v>
      </c>
      <c r="H9">
        <v>0.02</v>
      </c>
      <c r="I9" t="s">
        <v>423</v>
      </c>
      <c r="J9" s="275" t="str">
        <f>INDEX(Guidance!$U:$U,MATCH('Policy Characteristics'!C9,Guidance!$E:$E,0))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K9" t="s">
        <v>425</v>
      </c>
      <c r="L9" t="s">
        <v>426</v>
      </c>
      <c r="M9" t="s">
        <v>427</v>
      </c>
      <c r="N9" t="s">
        <v>428</v>
      </c>
    </row>
    <row r="10" spans="1:15" x14ac:dyDescent="0.25">
      <c r="A10" t="s">
        <v>304</v>
      </c>
      <c r="B10" t="s">
        <v>429</v>
      </c>
      <c r="C10" t="s">
        <v>430</v>
      </c>
      <c r="D10" t="s">
        <v>431</v>
      </c>
      <c r="E10" t="s">
        <v>432</v>
      </c>
      <c r="F10">
        <v>0</v>
      </c>
      <c r="G10">
        <v>1</v>
      </c>
      <c r="H10">
        <v>0.01</v>
      </c>
      <c r="I10" t="s">
        <v>433</v>
      </c>
      <c r="J10" s="275" t="str">
        <f>INDEX(Guidance!$U:$U,MATCH('Policy Characteristics'!C10,Guidance!$E:$E,0))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K10" t="s">
        <v>435</v>
      </c>
      <c r="L10" t="s">
        <v>436</v>
      </c>
      <c r="M10" t="s">
        <v>437</v>
      </c>
      <c r="N10" t="s">
        <v>438</v>
      </c>
    </row>
    <row r="11" spans="1:15" x14ac:dyDescent="0.25">
      <c r="A11" t="s">
        <v>304</v>
      </c>
      <c r="B11" t="s">
        <v>455</v>
      </c>
      <c r="C11" t="s">
        <v>456</v>
      </c>
      <c r="D11" t="s">
        <v>457</v>
      </c>
      <c r="E11" t="s">
        <v>458</v>
      </c>
      <c r="F11">
        <v>0</v>
      </c>
      <c r="G11">
        <v>1</v>
      </c>
      <c r="H11">
        <v>0.01</v>
      </c>
      <c r="I11" t="s">
        <v>392</v>
      </c>
      <c r="J11" s="275" t="str">
        <f>INDEX(Guidance!$U:$U,MATCH('Policy Characteristics'!C11,Guidance!$E:$E,0))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L11" t="s">
        <v>460</v>
      </c>
      <c r="M11" t="s">
        <v>461</v>
      </c>
    </row>
    <row r="12" spans="1:15" x14ac:dyDescent="0.25">
      <c r="A12" t="s">
        <v>304</v>
      </c>
      <c r="B12" t="s">
        <v>471</v>
      </c>
      <c r="C12" t="s">
        <v>472</v>
      </c>
      <c r="D12" t="s">
        <v>471</v>
      </c>
      <c r="E12" t="s">
        <v>473</v>
      </c>
      <c r="F12">
        <v>0</v>
      </c>
      <c r="G12">
        <v>0.2</v>
      </c>
      <c r="H12">
        <v>0.01</v>
      </c>
      <c r="I12" t="s">
        <v>474</v>
      </c>
      <c r="J12" s="275" t="str">
        <f>INDEX(Guidance!$U:$U,MATCH('Policy Characteristics'!C12,Guidance!$E:$E,0))</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c r="K12" t="s">
        <v>476</v>
      </c>
      <c r="L12" t="s">
        <v>477</v>
      </c>
      <c r="M12" t="s">
        <v>478</v>
      </c>
    </row>
    <row r="13" spans="1:15" x14ac:dyDescent="0.25">
      <c r="A13" t="s">
        <v>304</v>
      </c>
      <c r="B13" t="s">
        <v>479</v>
      </c>
      <c r="C13" t="s">
        <v>480</v>
      </c>
      <c r="D13" t="s">
        <v>479</v>
      </c>
      <c r="E13" t="s">
        <v>481</v>
      </c>
      <c r="F13">
        <v>0</v>
      </c>
      <c r="G13">
        <v>0.26</v>
      </c>
      <c r="H13">
        <v>0.01</v>
      </c>
      <c r="I13" t="s">
        <v>482</v>
      </c>
      <c r="J13" s="275" t="str">
        <f>INDEX(Guidance!$U:$U,MATCH('Policy Characteristics'!C13,Guidance!$E:$E,0))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K13" t="s">
        <v>484</v>
      </c>
      <c r="L13" t="s">
        <v>485</v>
      </c>
      <c r="M13" t="s">
        <v>486</v>
      </c>
    </row>
    <row r="14" spans="1:15" x14ac:dyDescent="0.25">
      <c r="A14" t="s">
        <v>490</v>
      </c>
      <c r="B14" t="s">
        <v>491</v>
      </c>
      <c r="C14" t="s">
        <v>492</v>
      </c>
      <c r="D14" t="s">
        <v>491</v>
      </c>
      <c r="E14" t="s">
        <v>497</v>
      </c>
      <c r="F14">
        <v>0</v>
      </c>
      <c r="G14">
        <v>1</v>
      </c>
      <c r="H14">
        <v>0.01</v>
      </c>
      <c r="I14" t="s">
        <v>498</v>
      </c>
      <c r="J14" s="275" t="e">
        <f>INDEX(Guidance!$U:$U,MATCH('Policy Characteristics'!C14,Guidance!$E:$E,0))</f>
        <v>#N/A</v>
      </c>
      <c r="K14" t="s">
        <v>499</v>
      </c>
      <c r="L14" t="s">
        <v>500</v>
      </c>
      <c r="O14" t="s">
        <v>143</v>
      </c>
    </row>
    <row r="15" spans="1:15" x14ac:dyDescent="0.25">
      <c r="A15" t="s">
        <v>490</v>
      </c>
      <c r="B15" t="s">
        <v>515</v>
      </c>
      <c r="C15" t="s">
        <v>516</v>
      </c>
      <c r="D15" t="s">
        <v>515</v>
      </c>
      <c r="E15" t="s">
        <v>517</v>
      </c>
      <c r="F15">
        <v>0</v>
      </c>
      <c r="G15">
        <v>0.75</v>
      </c>
      <c r="H15">
        <v>0.01</v>
      </c>
      <c r="I15" t="s">
        <v>518</v>
      </c>
      <c r="J15" s="275" t="str">
        <f>INDEX(Guidance!$U:$U,MATCH('Policy Characteristics'!C15,Guidance!$E:$E,0))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K15" t="s">
        <v>519</v>
      </c>
      <c r="L15" t="s">
        <v>520</v>
      </c>
      <c r="M15" t="s">
        <v>521</v>
      </c>
      <c r="N15" t="s">
        <v>522</v>
      </c>
    </row>
    <row r="16" spans="1:15" x14ac:dyDescent="0.25">
      <c r="A16" t="s">
        <v>490</v>
      </c>
      <c r="B16" t="s">
        <v>525</v>
      </c>
      <c r="C16" t="s">
        <v>526</v>
      </c>
      <c r="D16" t="s">
        <v>525</v>
      </c>
      <c r="E16" t="s">
        <v>527</v>
      </c>
      <c r="F16">
        <v>0</v>
      </c>
      <c r="G16">
        <v>1</v>
      </c>
      <c r="H16">
        <v>1</v>
      </c>
      <c r="I16" t="s">
        <v>528</v>
      </c>
      <c r="J16" s="275" t="str">
        <f>INDEX(Guidance!$U:$U,MATCH('Policy Characteristics'!C16,Guidance!$E:$E,0))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K16" t="s">
        <v>530</v>
      </c>
      <c r="L16" t="s">
        <v>531</v>
      </c>
      <c r="M16" t="s">
        <v>532</v>
      </c>
    </row>
    <row r="17" spans="1:15" x14ac:dyDescent="0.25">
      <c r="A17" t="s">
        <v>490</v>
      </c>
      <c r="B17" t="s">
        <v>533</v>
      </c>
      <c r="C17" t="s">
        <v>534</v>
      </c>
      <c r="D17" t="s">
        <v>535</v>
      </c>
      <c r="E17" t="s">
        <v>536</v>
      </c>
      <c r="F17">
        <v>0</v>
      </c>
      <c r="G17">
        <v>0.24</v>
      </c>
      <c r="H17">
        <v>5.0000000000000001E-3</v>
      </c>
      <c r="I17" t="s">
        <v>537</v>
      </c>
      <c r="J17" s="275" t="str">
        <f>INDEX(Guidance!$U:$U,MATCH('Policy Characteristics'!C17,Guidance!$E:$E,0))</f>
        <v xml:space="preserve">**Description:** This policy requires at least the specified percentage of total retail electricity demand to be generated by residential and commercial buildings' distributed solar systems (typically rooftop PV). // **Guidance for setting values: ** </v>
      </c>
      <c r="K17" t="s">
        <v>538</v>
      </c>
      <c r="L17" t="s">
        <v>539</v>
      </c>
      <c r="M17" t="s">
        <v>540</v>
      </c>
      <c r="N17" t="s">
        <v>541</v>
      </c>
      <c r="O17" t="s">
        <v>542</v>
      </c>
    </row>
    <row r="18" spans="1:15" x14ac:dyDescent="0.25">
      <c r="A18" t="s">
        <v>490</v>
      </c>
      <c r="B18" t="s">
        <v>543</v>
      </c>
      <c r="C18" t="s">
        <v>544</v>
      </c>
      <c r="D18" t="s">
        <v>535</v>
      </c>
      <c r="E18" t="s">
        <v>545</v>
      </c>
      <c r="F18">
        <v>0</v>
      </c>
      <c r="G18">
        <v>0.5</v>
      </c>
      <c r="H18">
        <v>0.01</v>
      </c>
      <c r="I18" t="s">
        <v>546</v>
      </c>
      <c r="J18" s="275" t="str">
        <f>INDEX(Guidance!$U:$U,MATCH('Policy Characteristics'!C18,Guidance!$E:$E,0))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c r="K18" t="s">
        <v>548</v>
      </c>
      <c r="L18" t="s">
        <v>549</v>
      </c>
      <c r="M18" t="s">
        <v>550</v>
      </c>
    </row>
    <row r="19" spans="1:15" x14ac:dyDescent="0.25">
      <c r="A19" t="s">
        <v>490</v>
      </c>
      <c r="B19" t="s">
        <v>551</v>
      </c>
      <c r="C19" t="s">
        <v>552</v>
      </c>
      <c r="D19" t="s">
        <v>551</v>
      </c>
      <c r="E19" t="s">
        <v>553</v>
      </c>
      <c r="F19">
        <v>0</v>
      </c>
      <c r="G19">
        <v>1</v>
      </c>
      <c r="H19">
        <v>1</v>
      </c>
      <c r="I19" t="s">
        <v>528</v>
      </c>
      <c r="J19" s="275" t="str">
        <f>INDEX(Guidance!$U:$U,MATCH('Policy Characteristics'!C19,Guidance!$E:$E,0))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K19" t="s">
        <v>555</v>
      </c>
      <c r="L19" t="s">
        <v>556</v>
      </c>
      <c r="M19" t="s">
        <v>532</v>
      </c>
    </row>
    <row r="20" spans="1:15" x14ac:dyDescent="0.25">
      <c r="A20" t="s">
        <v>490</v>
      </c>
      <c r="B20" t="s">
        <v>557</v>
      </c>
      <c r="C20" t="s">
        <v>558</v>
      </c>
      <c r="D20" t="s">
        <v>559</v>
      </c>
      <c r="E20" t="s">
        <v>560</v>
      </c>
      <c r="F20">
        <v>0</v>
      </c>
      <c r="G20">
        <v>0.5</v>
      </c>
      <c r="H20">
        <v>0.01</v>
      </c>
      <c r="I20" t="s">
        <v>561</v>
      </c>
      <c r="J20" s="275" t="str">
        <f>INDEX(Guidance!$U:$U,MATCH('Policy Characteristics'!C20,Guidance!$E:$E,0))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K20" t="s">
        <v>563</v>
      </c>
      <c r="L20" t="s">
        <v>564</v>
      </c>
      <c r="M20" t="s">
        <v>445</v>
      </c>
    </row>
    <row r="21" spans="1:15" x14ac:dyDescent="0.25">
      <c r="A21" t="s">
        <v>490</v>
      </c>
      <c r="B21" t="s">
        <v>567</v>
      </c>
      <c r="C21" t="s">
        <v>568</v>
      </c>
      <c r="D21" t="s">
        <v>567</v>
      </c>
      <c r="E21" t="s">
        <v>569</v>
      </c>
      <c r="F21">
        <v>0</v>
      </c>
      <c r="G21">
        <v>1</v>
      </c>
      <c r="H21">
        <v>1</v>
      </c>
      <c r="I21" t="s">
        <v>528</v>
      </c>
      <c r="J21" s="275" t="str">
        <f>INDEX(Guidance!$U:$U,MATCH('Policy Characteristics'!C21,Guidance!$E:$E,0))</f>
        <v>**Description:** This policy represents a modest rebate paid to customers who purchase energy-efficient building equipment of the selected type(s).  Typical rebate amounts represented by this policy are $50-100 for a clothes washer and $25-50 for a dishwasher or refrigerator.//</v>
      </c>
      <c r="K21" t="s">
        <v>571</v>
      </c>
      <c r="L21" t="s">
        <v>572</v>
      </c>
      <c r="M21" t="s">
        <v>532</v>
      </c>
    </row>
    <row r="22" spans="1:15" x14ac:dyDescent="0.25">
      <c r="A22" t="s">
        <v>575</v>
      </c>
      <c r="B22" t="s">
        <v>580</v>
      </c>
      <c r="C22" t="s">
        <v>577</v>
      </c>
      <c r="D22" t="s">
        <v>580</v>
      </c>
      <c r="E22" t="s">
        <v>581</v>
      </c>
      <c r="F22">
        <v>0</v>
      </c>
      <c r="G22">
        <v>1</v>
      </c>
      <c r="H22">
        <v>1</v>
      </c>
      <c r="I22" t="s">
        <v>528</v>
      </c>
      <c r="J22" s="275" t="str">
        <f>INDEX(Guidance!$U:$U,MATCH('Policy Characteristics'!C22,Guidance!$E:$E,0))</f>
        <v>**Description:** This policy prevents new capacity of the selected type(s) from being built or deployed.//**Guidance for setting values: **//**Hard Coal : **No new coal is planned in  Massachusetts.//**Natural Gas Nonpeaker : **//**Nuclear : **//**Hydro : **//**Lignite : **</v>
      </c>
      <c r="K22" t="s">
        <v>582</v>
      </c>
      <c r="L22" t="s">
        <v>583</v>
      </c>
      <c r="O22" t="s">
        <v>584</v>
      </c>
    </row>
    <row r="23" spans="1:15" x14ac:dyDescent="0.25">
      <c r="A23" t="s">
        <v>575</v>
      </c>
      <c r="B23" t="s">
        <v>619</v>
      </c>
      <c r="C23" t="s">
        <v>620</v>
      </c>
      <c r="D23" t="s">
        <v>621</v>
      </c>
      <c r="E23" t="s">
        <v>622</v>
      </c>
      <c r="F23">
        <v>0</v>
      </c>
      <c r="G23">
        <v>1</v>
      </c>
      <c r="H23">
        <v>0.01</v>
      </c>
      <c r="I23" t="s">
        <v>623</v>
      </c>
      <c r="J23" s="275" t="str">
        <f>INDEX(Guidance!$U:$U,MATCH('Policy Characteristics'!C23,Guidance!$E:$E,0))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K23" t="s">
        <v>625</v>
      </c>
      <c r="L23" t="s">
        <v>626</v>
      </c>
    </row>
    <row r="24" spans="1:15" x14ac:dyDescent="0.25">
      <c r="A24" t="s">
        <v>575</v>
      </c>
      <c r="B24" t="s">
        <v>2172</v>
      </c>
      <c r="C24" t="s">
        <v>628</v>
      </c>
      <c r="D24" t="s">
        <v>2172</v>
      </c>
      <c r="E24" t="s">
        <v>629</v>
      </c>
      <c r="F24">
        <v>0</v>
      </c>
      <c r="G24">
        <v>1</v>
      </c>
      <c r="H24">
        <v>0.01</v>
      </c>
      <c r="I24" t="s">
        <v>630</v>
      </c>
      <c r="J24" s="275" t="str">
        <f>INDEX(Guidance!$U:$U,MATCH('Policy Characteristics'!C24,Guidance!$E:$E,0))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Massachusetts.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4" t="s">
        <v>631</v>
      </c>
      <c r="L24" t="s">
        <v>632</v>
      </c>
      <c r="M24" t="s">
        <v>633</v>
      </c>
      <c r="O24" t="s">
        <v>144</v>
      </c>
    </row>
    <row r="25" spans="1:15" x14ac:dyDescent="0.25">
      <c r="A25" t="s">
        <v>575</v>
      </c>
      <c r="B25" t="s">
        <v>634</v>
      </c>
      <c r="C25" t="s">
        <v>635</v>
      </c>
      <c r="D25" t="s">
        <v>636</v>
      </c>
      <c r="E25" t="s">
        <v>637</v>
      </c>
      <c r="F25">
        <v>-0.5</v>
      </c>
      <c r="G25">
        <v>1</v>
      </c>
      <c r="H25">
        <v>0.02</v>
      </c>
      <c r="I25" t="s">
        <v>638</v>
      </c>
      <c r="J25" s="275" t="str">
        <f>INDEX(Guidance!$U:$U,MATCH('Policy Characteristics'!C25,Guidance!$E:$E,0))</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Massachusetts increased by 0%.</v>
      </c>
      <c r="K25" t="s">
        <v>639</v>
      </c>
      <c r="L25" t="s">
        <v>640</v>
      </c>
      <c r="M25" t="s">
        <v>641</v>
      </c>
      <c r="O25" t="s">
        <v>145</v>
      </c>
    </row>
    <row r="26" spans="1:15" x14ac:dyDescent="0.25">
      <c r="A26" t="s">
        <v>575</v>
      </c>
      <c r="B26" t="s">
        <v>642</v>
      </c>
      <c r="C26" t="s">
        <v>643</v>
      </c>
      <c r="D26" t="s">
        <v>636</v>
      </c>
      <c r="E26" t="s">
        <v>644</v>
      </c>
      <c r="F26">
        <v>-0.5</v>
      </c>
      <c r="G26">
        <v>1</v>
      </c>
      <c r="H26">
        <v>0.02</v>
      </c>
      <c r="I26" t="s">
        <v>645</v>
      </c>
      <c r="J26" s="275" t="str">
        <f>INDEX(Guidance!$U:$U,MATCH('Policy Characteristics'!C26,Guidance!$E:$E,0))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Massachusetts increased by 0%.//**Natural Gas Nonpeaker : **From 2010-2018, electricity exports in  Massachusetts increased by 0%.//**Nuclear : **From 2010-2018, electricity exports in  Massachusetts increased by 0%.//**Hydro : **From 2010-2018, electricity exports in  Massachusetts increased by 0%.//**Onshore Wind : **From 2010-2018, electricity exports in  Massachusetts increased by 0%.//**Solar PV : **From 2010-2018, electricity exports in  Massachusetts increased by 0%.//**Biomass : **From 2010-2018, electricity exports in  Massachusetts increased by 0%.//**Petroleum : **From 2010-2018, electricity exports in  Massachusetts increased by 0%.</v>
      </c>
      <c r="K26" t="s">
        <v>646</v>
      </c>
      <c r="L26" t="s">
        <v>640</v>
      </c>
      <c r="M26" t="s">
        <v>641</v>
      </c>
      <c r="O26" t="s">
        <v>145</v>
      </c>
    </row>
    <row r="27" spans="1:15" x14ac:dyDescent="0.25">
      <c r="A27" t="s">
        <v>575</v>
      </c>
      <c r="B27" t="s">
        <v>647</v>
      </c>
      <c r="C27" t="s">
        <v>648</v>
      </c>
      <c r="D27" t="s">
        <v>647</v>
      </c>
      <c r="E27" t="s">
        <v>649</v>
      </c>
      <c r="J27" s="275" t="str">
        <f>INDEX(Guidance!$U:$U,MATCH('Policy Characteristics'!C27,Guidance!$E:$E,0))</f>
        <v>**Description:**0</v>
      </c>
    </row>
    <row r="28" spans="1:15" x14ac:dyDescent="0.25">
      <c r="A28" t="s">
        <v>575</v>
      </c>
      <c r="B28" t="s">
        <v>650</v>
      </c>
      <c r="C28" t="s">
        <v>651</v>
      </c>
      <c r="D28" t="s">
        <v>650</v>
      </c>
      <c r="E28" t="s">
        <v>652</v>
      </c>
      <c r="F28">
        <v>0</v>
      </c>
      <c r="G28">
        <v>1</v>
      </c>
      <c r="H28">
        <v>0.01</v>
      </c>
      <c r="I28" t="s">
        <v>653</v>
      </c>
      <c r="J28" s="275" t="str">
        <f>INDEX(Guidance!$U:$U,MATCH('Policy Characteristics'!C28,Guidance!$E:$E,0))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Massachusetts, a 100% setting provides for an additional 0 MW of demand response capacity in 2050 (on top of a BAU quantity of 0 MW).</v>
      </c>
      <c r="K28" t="s">
        <v>654</v>
      </c>
      <c r="L28" t="s">
        <v>655</v>
      </c>
      <c r="M28" t="s">
        <v>445</v>
      </c>
      <c r="O28" t="s">
        <v>146</v>
      </c>
    </row>
    <row r="29" spans="1:15" x14ac:dyDescent="0.25">
      <c r="A29" t="s">
        <v>575</v>
      </c>
      <c r="B29" t="s">
        <v>656</v>
      </c>
      <c r="C29" t="s">
        <v>657</v>
      </c>
      <c r="D29" t="s">
        <v>656</v>
      </c>
      <c r="E29" t="s">
        <v>658</v>
      </c>
      <c r="F29">
        <v>0</v>
      </c>
      <c r="G29">
        <v>25000</v>
      </c>
      <c r="H29">
        <v>500</v>
      </c>
      <c r="I29" t="s">
        <v>659</v>
      </c>
      <c r="J29" s="275" t="str">
        <f>INDEX(Guidance!$U:$U,MATCH('Policy Characteristics'!C29,Guidance!$E:$E,0))</f>
        <v>**Description:** This policy causes the specified quantity of otherwise non-retiring capacity of the selected type(s) to be retired each year. // **Guidance for setting values: **//**Hard Coal : **The EIA projects that  Massachusetts will retire 0 MW of coal by 2050.  Massachusetts currently has 0 MW of coal capacity.//**Natural Gas Nonpeaker : **The EIA projects that  Massachusetts will retire 0 MW of gas non-peaking plants by 2050.  Massachusetts currently has 0MW of natural gas non-peaking capacity.//**Nuclear : **The EIA projects that  Massachusetts will retire 0 MW of nuclear capacity by 2050.  Massachusetts currently has 0 MW of nuclear capacity.//**Natural Gas Peaker : **The EIA projects that  Massachusetts will retire 0 MW of natural gas peaker capacity by 2050.  Massachusetts currently has 0 MW of natural gas peaker capacity.//**Lignite : **The EIA projects that  Massachusetts will retire 0 MW of natural gas peaker capacity by 2050.  Massachusetts currently has 0 MW of natural gas peaker capacity.</v>
      </c>
      <c r="K29" t="s">
        <v>660</v>
      </c>
      <c r="L29" t="s">
        <v>661</v>
      </c>
      <c r="M29" t="s">
        <v>662</v>
      </c>
      <c r="N29" t="s">
        <v>663</v>
      </c>
      <c r="O29" t="s">
        <v>664</v>
      </c>
    </row>
    <row r="30" spans="1:15" x14ac:dyDescent="0.25">
      <c r="A30" t="s">
        <v>575</v>
      </c>
      <c r="B30" t="s">
        <v>666</v>
      </c>
      <c r="C30" t="s">
        <v>667</v>
      </c>
      <c r="D30" t="s">
        <v>666</v>
      </c>
      <c r="E30" t="s">
        <v>668</v>
      </c>
      <c r="F30">
        <v>0</v>
      </c>
      <c r="G30">
        <v>1</v>
      </c>
      <c r="H30">
        <v>0.01</v>
      </c>
      <c r="I30" t="s">
        <v>653</v>
      </c>
      <c r="J30" s="275" t="str">
        <f>INDEX(Guidance!$U:$U,MATCH('Policy Characteristics'!C30,Guidance!$E:$E,0))</f>
        <v>**Description:** This policy causes grid-scale electricity storage from chemical batteries to increase above the amount predicted in the BAU Scenario. // **Guidance for setting values: **In 2019,  Massachusetts had about 0 of grid battery storage.  The BAU scenario is based on EIA AEO data and sees grid battery capacity reach 0 by 2050.  The additional potential is based on NREL's Renewable Electricity Futures Study (80% RE-ITI (2014) scenario) and suggests  Massachusetts could reach 0 of grid battery storage by 2050.</v>
      </c>
      <c r="K30" t="s">
        <v>669</v>
      </c>
      <c r="L30" t="s">
        <v>670</v>
      </c>
      <c r="M30" t="s">
        <v>671</v>
      </c>
      <c r="O30" t="s">
        <v>2033</v>
      </c>
    </row>
    <row r="31" spans="1:15" x14ac:dyDescent="0.25">
      <c r="A31" t="s">
        <v>575</v>
      </c>
      <c r="B31" t="s">
        <v>672</v>
      </c>
      <c r="C31" t="s">
        <v>673</v>
      </c>
      <c r="D31" t="s">
        <v>672</v>
      </c>
      <c r="E31" t="s">
        <v>674</v>
      </c>
      <c r="F31">
        <v>0</v>
      </c>
      <c r="G31">
        <v>1.1299999999999999</v>
      </c>
      <c r="H31">
        <v>0.01</v>
      </c>
      <c r="I31" t="s">
        <v>675</v>
      </c>
      <c r="J31" s="275" t="str">
        <f>INDEX(Guidance!$U:$U,MATCH('Policy Characteristics'!C31,Guidance!$E:$E,0))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c r="K31" t="s">
        <v>677</v>
      </c>
      <c r="L31" t="s">
        <v>678</v>
      </c>
      <c r="M31" t="s">
        <v>679</v>
      </c>
      <c r="N31" t="s">
        <v>680</v>
      </c>
      <c r="O31" t="s">
        <v>681</v>
      </c>
    </row>
    <row r="32" spans="1:15" x14ac:dyDescent="0.25">
      <c r="A32" t="s">
        <v>575</v>
      </c>
      <c r="B32" t="s">
        <v>682</v>
      </c>
      <c r="C32" t="s">
        <v>683</v>
      </c>
      <c r="D32" t="s">
        <v>682</v>
      </c>
      <c r="F32" s="376">
        <v>0</v>
      </c>
      <c r="G32" s="376">
        <v>1</v>
      </c>
      <c r="H32" s="376">
        <v>1</v>
      </c>
      <c r="I32" s="376" t="s">
        <v>528</v>
      </c>
      <c r="J32" s="275" t="str">
        <f>INDEX(Guidance!$U:$U,MATCH('Policy Characteristics'!C32,Guidance!$E:$E,0))</f>
        <v xml:space="preserve">**Description:** This policy uses an alternative retirement schedule for existing capacity of the selected type(s). // </v>
      </c>
    </row>
    <row r="33" spans="1:14" x14ac:dyDescent="0.25">
      <c r="A33" t="s">
        <v>575</v>
      </c>
      <c r="B33" t="s">
        <v>684</v>
      </c>
      <c r="C33" t="s">
        <v>685</v>
      </c>
      <c r="D33" t="s">
        <v>684</v>
      </c>
      <c r="F33" s="376">
        <v>0</v>
      </c>
      <c r="G33" s="376">
        <v>1</v>
      </c>
      <c r="H33" s="376">
        <v>1</v>
      </c>
      <c r="I33" s="376" t="s">
        <v>528</v>
      </c>
      <c r="J33" s="275" t="str">
        <f>INDEX(Guidance!$U:$U,MATCH('Policy Characteristics'!C33,Guidance!$E:$E,0))</f>
        <v xml:space="preserve">**Description:** The business-as-usual case includes all planned capacity additions (provided by the U.S. Energy Information Administration). This policy blocks all planned additions of the selected type(s) that have not already received regulatory approval. // </v>
      </c>
    </row>
    <row r="34" spans="1:14" x14ac:dyDescent="0.25">
      <c r="A34" t="s">
        <v>575</v>
      </c>
      <c r="B34" t="s">
        <v>688</v>
      </c>
      <c r="C34" t="s">
        <v>689</v>
      </c>
      <c r="D34" t="s">
        <v>688</v>
      </c>
      <c r="E34" t="s">
        <v>690</v>
      </c>
      <c r="F34" s="376">
        <v>0</v>
      </c>
      <c r="G34" s="376">
        <v>1</v>
      </c>
      <c r="H34" s="376">
        <v>1</v>
      </c>
      <c r="I34" s="376" t="s">
        <v>528</v>
      </c>
      <c r="J34" s="275" t="str">
        <f>INDEX(Guidance!$U:$U,MATCH('Policy Characteristics'!C34,Guidance!$E:$E,0))</f>
        <v>**Description:**This policy expands the definitions for qualifying carbon-free sources for the carbon-free electricity standard to be wind, solar, hydro, nuclear, and municipal solid waste.//**Guidance for setting values: **</v>
      </c>
    </row>
    <row r="35" spans="1:14" x14ac:dyDescent="0.25">
      <c r="A35" t="s">
        <v>575</v>
      </c>
      <c r="B35" t="s">
        <v>691</v>
      </c>
      <c r="C35" t="s">
        <v>692</v>
      </c>
      <c r="D35" t="s">
        <v>693</v>
      </c>
      <c r="F35">
        <v>0</v>
      </c>
      <c r="G35">
        <v>20</v>
      </c>
      <c r="H35">
        <v>1</v>
      </c>
      <c r="I35" t="s">
        <v>694</v>
      </c>
      <c r="J35" s="275" t="str">
        <f>INDEX(Guidance!$U:$U,MATCH('Policy Characteristics'!C35,Guidance!$E:$E,0))</f>
        <v>**Description:** This policy extends the lifetime of all nuclear plants by the specified number of years.//</v>
      </c>
      <c r="K35" t="s">
        <v>696</v>
      </c>
      <c r="L35" t="s">
        <v>697</v>
      </c>
      <c r="M35" t="s">
        <v>698</v>
      </c>
      <c r="N35" t="s">
        <v>698</v>
      </c>
    </row>
    <row r="36" spans="1:14" x14ac:dyDescent="0.25">
      <c r="A36" t="s">
        <v>575</v>
      </c>
      <c r="B36" t="s">
        <v>699</v>
      </c>
      <c r="C36" t="s">
        <v>700</v>
      </c>
      <c r="D36" t="s">
        <v>699</v>
      </c>
      <c r="E36" t="s">
        <v>702</v>
      </c>
      <c r="J36" s="275" t="str">
        <f>INDEX(Guidance!$U:$U,MATCH('Policy Characteristics'!C36,Guidance!$E:$E,0))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row>
    <row r="37" spans="1:14" x14ac:dyDescent="0.25">
      <c r="A37" t="s">
        <v>575</v>
      </c>
      <c r="B37" t="s">
        <v>717</v>
      </c>
      <c r="C37" t="s">
        <v>718</v>
      </c>
      <c r="D37" t="s">
        <v>717</v>
      </c>
      <c r="E37" t="s">
        <v>719</v>
      </c>
      <c r="F37">
        <v>0</v>
      </c>
      <c r="G37">
        <v>0.9</v>
      </c>
      <c r="H37">
        <v>0.01</v>
      </c>
      <c r="I37" t="s">
        <v>720</v>
      </c>
      <c r="J37" s="275" t="str">
        <f>INDEX(Guidance!$U:$U,MATCH('Policy Characteristics'!C37,Guidance!$E:$E,0))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K37" t="s">
        <v>722</v>
      </c>
      <c r="L37" t="s">
        <v>723</v>
      </c>
    </row>
    <row r="38" spans="1:14" x14ac:dyDescent="0.25">
      <c r="A38" t="s">
        <v>575</v>
      </c>
      <c r="B38" t="s">
        <v>726</v>
      </c>
      <c r="C38" t="s">
        <v>727</v>
      </c>
      <c r="D38" t="s">
        <v>728</v>
      </c>
      <c r="E38" t="s">
        <v>729</v>
      </c>
      <c r="F38">
        <v>0</v>
      </c>
      <c r="G38">
        <v>0.4</v>
      </c>
      <c r="H38">
        <v>0.01</v>
      </c>
      <c r="I38" t="s">
        <v>730</v>
      </c>
      <c r="J38" s="275" t="str">
        <f>INDEX(Guidance!$U:$U,MATCH('Policy Characteristics'!C38,Guidance!$E:$E,0))</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c r="K38" t="s">
        <v>732</v>
      </c>
      <c r="L38" t="s">
        <v>733</v>
      </c>
      <c r="M38" t="s">
        <v>734</v>
      </c>
    </row>
    <row r="39" spans="1:14" x14ac:dyDescent="0.25">
      <c r="A39" t="s">
        <v>575</v>
      </c>
      <c r="B39" t="s">
        <v>735</v>
      </c>
      <c r="C39" t="s">
        <v>736</v>
      </c>
      <c r="D39" t="s">
        <v>735</v>
      </c>
      <c r="E39" t="s">
        <v>737</v>
      </c>
      <c r="F39">
        <v>0</v>
      </c>
      <c r="G39">
        <v>0.95</v>
      </c>
      <c r="H39">
        <v>0.01</v>
      </c>
      <c r="I39" t="s">
        <v>738</v>
      </c>
      <c r="J39" s="275" t="str">
        <f>INDEX(Guidance!$U:$U,MATCH('Policy Characteristics'!C39,Guidance!$E:$E,0))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Massachusetts does not have a capacity construction subsidy for onshore wind. However, the Investment Tax Credit, a similar program for solar power, covers 30% of system costs through 2019, with declining amounts thereafter.//**Solar PV : ** Massachusetts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Massachusetts does not have a capacity construction subsidy for offshore wind. However, the Investment Tax Credit, a similar program for solar power, covers 30% of system costs through 2019, with declining amounts thereafter.</v>
      </c>
      <c r="K39" t="s">
        <v>739</v>
      </c>
    </row>
    <row r="40" spans="1:14" x14ac:dyDescent="0.25">
      <c r="A40" t="s">
        <v>575</v>
      </c>
      <c r="B40" t="s">
        <v>747</v>
      </c>
      <c r="C40" t="s">
        <v>748</v>
      </c>
      <c r="D40" t="s">
        <v>747</v>
      </c>
      <c r="E40" t="s">
        <v>749</v>
      </c>
      <c r="F40" s="371">
        <v>0</v>
      </c>
      <c r="G40" s="371">
        <v>60</v>
      </c>
      <c r="H40" s="371">
        <v>1</v>
      </c>
      <c r="I40" s="372" t="s">
        <v>1314</v>
      </c>
      <c r="J40" s="275" t="str">
        <f>INDEX(Guidance!$U:$U,MATCH('Policy Characteristics'!C40,Guidance!$E:$E,0))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K40" s="373" t="s">
        <v>739</v>
      </c>
      <c r="L40" s="374" t="s">
        <v>750</v>
      </c>
      <c r="M40" s="375" t="s">
        <v>2362</v>
      </c>
    </row>
    <row r="41" spans="1:14" x14ac:dyDescent="0.25">
      <c r="A41" t="s">
        <v>753</v>
      </c>
      <c r="B41" t="s">
        <v>619</v>
      </c>
      <c r="C41" t="s">
        <v>754</v>
      </c>
      <c r="D41" t="s">
        <v>759</v>
      </c>
      <c r="E41" t="s">
        <v>760</v>
      </c>
      <c r="F41">
        <v>0</v>
      </c>
      <c r="G41">
        <v>1</v>
      </c>
      <c r="H41">
        <v>0.01</v>
      </c>
      <c r="I41" t="s">
        <v>623</v>
      </c>
      <c r="J41" s="275" t="str">
        <f>INDEX(Guidance!$U:$U,MATCH('Policy Characteristics'!C41,Guidance!$E:$E,0))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K41" t="s">
        <v>625</v>
      </c>
      <c r="L41" t="s">
        <v>626</v>
      </c>
    </row>
    <row r="42" spans="1:14" x14ac:dyDescent="0.25">
      <c r="A42" t="s">
        <v>753</v>
      </c>
      <c r="B42" t="s">
        <v>778</v>
      </c>
      <c r="C42" t="s">
        <v>779</v>
      </c>
      <c r="D42" t="s">
        <v>778</v>
      </c>
      <c r="E42" t="s">
        <v>780</v>
      </c>
      <c r="F42">
        <v>0</v>
      </c>
      <c r="G42">
        <v>1</v>
      </c>
      <c r="H42">
        <v>0.01</v>
      </c>
      <c r="I42" t="s">
        <v>653</v>
      </c>
      <c r="J42" s="275" t="str">
        <f>INDEX(Guidance!$U:$U,MATCH('Policy Characteristics'!C42,Guidance!$E:$E,0))</f>
        <v>**Description:** This policy reduces CO2 emissions from the cement industry by substituting other inputs, such as fly ash, for a portion of the clinker in cement. // **Guidance for setting values: **  If this policy is fully implemented, the share of clinker in cement is reduced to 60%.</v>
      </c>
      <c r="K42" t="s">
        <v>782</v>
      </c>
      <c r="L42" t="s">
        <v>783</v>
      </c>
      <c r="M42" t="s">
        <v>784</v>
      </c>
    </row>
    <row r="43" spans="1:14" x14ac:dyDescent="0.25">
      <c r="A43" t="s">
        <v>753</v>
      </c>
      <c r="B43" t="s">
        <v>785</v>
      </c>
      <c r="C43" t="s">
        <v>786</v>
      </c>
      <c r="D43" t="s">
        <v>785</v>
      </c>
      <c r="E43" t="s">
        <v>787</v>
      </c>
      <c r="F43">
        <v>0</v>
      </c>
      <c r="G43">
        <v>1</v>
      </c>
      <c r="H43">
        <v>0.01</v>
      </c>
      <c r="I43" t="s">
        <v>653</v>
      </c>
      <c r="J43" s="275" t="str">
        <f>INDEX(Guidance!$U:$U,MATCH('Policy Characteristics'!C43,Guidance!$E:$E,0))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c r="K43" t="s">
        <v>789</v>
      </c>
      <c r="L43" t="s">
        <v>790</v>
      </c>
      <c r="M43" t="s">
        <v>445</v>
      </c>
    </row>
    <row r="44" spans="1:14" x14ac:dyDescent="0.25">
      <c r="A44" t="s">
        <v>753</v>
      </c>
      <c r="B44" t="s">
        <v>791</v>
      </c>
      <c r="C44" t="s">
        <v>792</v>
      </c>
      <c r="D44" t="s">
        <v>791</v>
      </c>
      <c r="E44" t="s">
        <v>793</v>
      </c>
      <c r="F44">
        <v>0</v>
      </c>
      <c r="G44">
        <v>1</v>
      </c>
      <c r="H44">
        <v>0.01</v>
      </c>
      <c r="I44" t="s">
        <v>653</v>
      </c>
      <c r="J44" s="275" t="str">
        <f>INDEX(Guidance!$U:$U,MATCH('Policy Characteristics'!C44,Guidance!$E:$E,0))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c r="K44" t="s">
        <v>795</v>
      </c>
      <c r="L44" t="s">
        <v>796</v>
      </c>
      <c r="M44" t="s">
        <v>445</v>
      </c>
    </row>
    <row r="45" spans="1:14" x14ac:dyDescent="0.25">
      <c r="A45" t="s">
        <v>753</v>
      </c>
      <c r="B45" t="s">
        <v>797</v>
      </c>
      <c r="C45" t="s">
        <v>798</v>
      </c>
      <c r="D45" t="s">
        <v>797</v>
      </c>
      <c r="E45" t="s">
        <v>801</v>
      </c>
      <c r="F45">
        <v>0</v>
      </c>
      <c r="G45">
        <v>0.25</v>
      </c>
      <c r="H45">
        <v>0.01</v>
      </c>
      <c r="I45" t="s">
        <v>518</v>
      </c>
      <c r="J45" s="275" t="str">
        <f>INDEX(Guidance!$U:$U,MATCH('Policy Characteristics'!C45,Guidance!$E:$E,0))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K45" t="s">
        <v>803</v>
      </c>
      <c r="L45" t="s">
        <v>804</v>
      </c>
      <c r="M45" t="s">
        <v>805</v>
      </c>
      <c r="N45" t="s">
        <v>805</v>
      </c>
    </row>
    <row r="46" spans="1:14" x14ac:dyDescent="0.25">
      <c r="A46" t="s">
        <v>753</v>
      </c>
      <c r="B46" t="s">
        <v>824</v>
      </c>
      <c r="C46" t="s">
        <v>825</v>
      </c>
      <c r="D46" t="s">
        <v>824</v>
      </c>
      <c r="E46" t="s">
        <v>826</v>
      </c>
      <c r="F46">
        <v>0</v>
      </c>
      <c r="G46">
        <v>1</v>
      </c>
      <c r="H46">
        <v>0.01</v>
      </c>
      <c r="I46" t="s">
        <v>653</v>
      </c>
      <c r="J46" s="275" t="str">
        <f>INDEX(Guidance!$U:$U,MATCH('Policy Characteristics'!C46,Guidance!$E:$E,0))</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c r="K46" t="s">
        <v>828</v>
      </c>
      <c r="L46" t="s">
        <v>829</v>
      </c>
      <c r="M46" t="s">
        <v>445</v>
      </c>
    </row>
    <row r="47" spans="1:14" x14ac:dyDescent="0.25">
      <c r="A47" t="s">
        <v>753</v>
      </c>
      <c r="B47" t="s">
        <v>830</v>
      </c>
      <c r="C47" t="s">
        <v>831</v>
      </c>
      <c r="D47" t="s">
        <v>830</v>
      </c>
      <c r="E47" t="s">
        <v>832</v>
      </c>
      <c r="F47">
        <v>0</v>
      </c>
      <c r="G47">
        <v>1</v>
      </c>
      <c r="H47">
        <v>0.01</v>
      </c>
      <c r="I47" t="s">
        <v>833</v>
      </c>
      <c r="J47" s="275" t="str">
        <f>INDEX(Guidance!$U:$U,MATCH('Policy Characteristics'!C47,Guidance!$E:$E,0))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K47" t="s">
        <v>834</v>
      </c>
      <c r="L47" t="s">
        <v>835</v>
      </c>
    </row>
    <row r="48" spans="1:14" x14ac:dyDescent="0.25">
      <c r="A48" t="s">
        <v>753</v>
      </c>
      <c r="B48" t="s">
        <v>869</v>
      </c>
      <c r="C48" t="s">
        <v>870</v>
      </c>
      <c r="D48" t="s">
        <v>871</v>
      </c>
      <c r="E48" t="s">
        <v>872</v>
      </c>
      <c r="F48">
        <v>0</v>
      </c>
      <c r="G48">
        <v>1</v>
      </c>
      <c r="H48">
        <v>0.01</v>
      </c>
      <c r="I48" t="s">
        <v>653</v>
      </c>
      <c r="J48" s="275" t="str">
        <f>INDEX(Guidance!$U:$U,MATCH('Policy Characteristics'!C48,Guidance!$E:$E,0))</f>
        <v>**Description:** This policy reduces emissions of high-GWP, fluorinated gases (F-gases) from the industry sector by substituting less-harmful chemicals. // **Guidance for setting values: ** If this policy is fully implemented, F-gas emissions in 2050 are reduced by 77%.</v>
      </c>
      <c r="K48" t="s">
        <v>874</v>
      </c>
      <c r="L48" t="s">
        <v>875</v>
      </c>
      <c r="M48" t="s">
        <v>445</v>
      </c>
    </row>
    <row r="49" spans="1:15" x14ac:dyDescent="0.25">
      <c r="A49" t="s">
        <v>753</v>
      </c>
      <c r="B49" t="s">
        <v>876</v>
      </c>
      <c r="C49" t="s">
        <v>877</v>
      </c>
      <c r="D49" t="s">
        <v>871</v>
      </c>
      <c r="E49" t="s">
        <v>878</v>
      </c>
      <c r="F49">
        <v>0</v>
      </c>
      <c r="G49">
        <v>1</v>
      </c>
      <c r="H49">
        <v>0.01</v>
      </c>
      <c r="I49" t="s">
        <v>653</v>
      </c>
      <c r="J49" s="275" t="str">
        <f>INDEX(Guidance!$U:$U,MATCH('Policy Characteristics'!C49,Guidance!$E:$E,0))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c r="K49" t="s">
        <v>874</v>
      </c>
      <c r="L49" t="s">
        <v>875</v>
      </c>
    </row>
    <row r="50" spans="1:15" x14ac:dyDescent="0.25">
      <c r="A50" t="s">
        <v>753</v>
      </c>
      <c r="B50" t="s">
        <v>880</v>
      </c>
      <c r="C50" t="s">
        <v>881</v>
      </c>
      <c r="D50" t="s">
        <v>871</v>
      </c>
      <c r="E50" t="s">
        <v>882</v>
      </c>
      <c r="F50">
        <v>0</v>
      </c>
      <c r="G50">
        <v>1</v>
      </c>
      <c r="H50">
        <v>0.01</v>
      </c>
      <c r="I50" t="s">
        <v>653</v>
      </c>
      <c r="J50" s="275" t="str">
        <f>INDEX(Guidance!$U:$U,MATCH('Policy Characteristics'!C50,Guidance!$E:$E,0))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c r="K50" t="s">
        <v>874</v>
      </c>
      <c r="L50" t="s">
        <v>875</v>
      </c>
    </row>
    <row r="51" spans="1:15" x14ac:dyDescent="0.25">
      <c r="A51" t="s">
        <v>753</v>
      </c>
      <c r="B51" t="s">
        <v>884</v>
      </c>
      <c r="C51" t="s">
        <v>885</v>
      </c>
      <c r="D51" t="s">
        <v>871</v>
      </c>
      <c r="E51" t="s">
        <v>886</v>
      </c>
      <c r="F51">
        <v>0</v>
      </c>
      <c r="G51">
        <v>1</v>
      </c>
      <c r="H51">
        <v>0.01</v>
      </c>
      <c r="I51" t="s">
        <v>653</v>
      </c>
      <c r="J51" s="275" t="str">
        <f>INDEX(Guidance!$U:$U,MATCH('Policy Characteristics'!C51,Guidance!$E:$E,0))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c r="K51" t="s">
        <v>874</v>
      </c>
      <c r="L51" t="s">
        <v>875</v>
      </c>
    </row>
    <row r="52" spans="1:15" x14ac:dyDescent="0.25">
      <c r="A52" t="s">
        <v>753</v>
      </c>
      <c r="B52" t="s">
        <v>888</v>
      </c>
      <c r="C52" t="s">
        <v>889</v>
      </c>
      <c r="D52" t="s">
        <v>888</v>
      </c>
      <c r="E52" t="s">
        <v>890</v>
      </c>
      <c r="F52">
        <v>0</v>
      </c>
      <c r="G52">
        <v>1</v>
      </c>
      <c r="H52">
        <v>0.01</v>
      </c>
      <c r="I52" t="s">
        <v>891</v>
      </c>
      <c r="J52" s="275" t="str">
        <f>INDEX(Guidance!$U:$U,MATCH('Policy Characteristics'!C52,Guidance!$E:$E,0))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L52" t="s">
        <v>893</v>
      </c>
      <c r="M52" t="s">
        <v>894</v>
      </c>
    </row>
    <row r="53" spans="1:15" x14ac:dyDescent="0.25">
      <c r="A53" t="s">
        <v>753</v>
      </c>
      <c r="B53" t="s">
        <v>900</v>
      </c>
      <c r="C53" t="s">
        <v>901</v>
      </c>
      <c r="D53" t="s">
        <v>902</v>
      </c>
      <c r="E53" t="s">
        <v>903</v>
      </c>
      <c r="F53">
        <v>0</v>
      </c>
      <c r="G53">
        <v>1</v>
      </c>
      <c r="H53">
        <v>0.01</v>
      </c>
      <c r="I53" t="s">
        <v>653</v>
      </c>
      <c r="J53" s="275" t="str">
        <f>INDEX(Guidance!$U:$U,MATCH('Policy Characteristics'!C53,Guidance!$E:$E,0))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K53" t="s">
        <v>905</v>
      </c>
      <c r="L53" t="s">
        <v>906</v>
      </c>
      <c r="M53" t="s">
        <v>445</v>
      </c>
    </row>
    <row r="54" spans="1:15" x14ac:dyDescent="0.25">
      <c r="A54" t="s">
        <v>753</v>
      </c>
      <c r="B54" t="s">
        <v>909</v>
      </c>
      <c r="C54" t="s">
        <v>910</v>
      </c>
      <c r="D54" t="s">
        <v>902</v>
      </c>
      <c r="E54" t="s">
        <v>911</v>
      </c>
      <c r="F54">
        <v>0</v>
      </c>
      <c r="G54">
        <v>1</v>
      </c>
      <c r="H54">
        <v>0.01</v>
      </c>
      <c r="I54" t="s">
        <v>653</v>
      </c>
      <c r="J54" s="275" t="str">
        <f>INDEX(Guidance!$U:$U,MATCH('Policy Characteristics'!C54,Guidance!$E:$E,0))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K54" t="s">
        <v>913</v>
      </c>
      <c r="L54" t="s">
        <v>914</v>
      </c>
      <c r="M54" t="s">
        <v>445</v>
      </c>
    </row>
    <row r="55" spans="1:15" x14ac:dyDescent="0.25">
      <c r="A55" t="s">
        <v>753</v>
      </c>
      <c r="B55" t="s">
        <v>917</v>
      </c>
      <c r="C55" t="s">
        <v>918</v>
      </c>
      <c r="D55" t="s">
        <v>918</v>
      </c>
      <c r="E55" t="s">
        <v>919</v>
      </c>
      <c r="F55">
        <v>0</v>
      </c>
      <c r="G55">
        <v>1</v>
      </c>
      <c r="H55">
        <v>0.01</v>
      </c>
      <c r="I55" t="s">
        <v>920</v>
      </c>
      <c r="J55" s="275" t="str">
        <f ca="1">INDEX(Guidance!$U:$U,MATCH('Policy Characteristics'!C55,Guidance!$E:$E,0))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L55" t="s">
        <v>921</v>
      </c>
      <c r="M55" t="s">
        <v>445</v>
      </c>
      <c r="O55" t="s">
        <v>149</v>
      </c>
    </row>
    <row r="56" spans="1:15" x14ac:dyDescent="0.25">
      <c r="A56" t="s">
        <v>930</v>
      </c>
      <c r="B56" t="s">
        <v>931</v>
      </c>
      <c r="C56" t="s">
        <v>932</v>
      </c>
      <c r="D56" t="s">
        <v>931</v>
      </c>
      <c r="E56" t="s">
        <v>933</v>
      </c>
      <c r="F56">
        <v>0</v>
      </c>
      <c r="G56">
        <v>1</v>
      </c>
      <c r="H56">
        <v>0.01</v>
      </c>
      <c r="I56" t="s">
        <v>653</v>
      </c>
      <c r="J56" s="275" t="str">
        <f>INDEX(Guidance!$U:$U,MATCH('Policy Characteristics'!C56,Guidance!$E:$E,0))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0 thousand acres per year in 2050 (roughly equal to 0.1% of the land area of the state).</v>
      </c>
      <c r="K56" t="s">
        <v>934</v>
      </c>
      <c r="L56" t="s">
        <v>935</v>
      </c>
      <c r="M56" t="s">
        <v>445</v>
      </c>
      <c r="N56" t="s">
        <v>936</v>
      </c>
    </row>
    <row r="57" spans="1:15" x14ac:dyDescent="0.25">
      <c r="A57" t="s">
        <v>930</v>
      </c>
      <c r="B57" t="s">
        <v>937</v>
      </c>
      <c r="C57" t="s">
        <v>938</v>
      </c>
      <c r="D57" t="s">
        <v>937</v>
      </c>
      <c r="E57" t="s">
        <v>939</v>
      </c>
      <c r="J57" s="275" t="str">
        <f>INDEX(Guidance!$U:$U,MATCH('Policy Characteristics'!C57,Guidance!$E:$E,0))</f>
        <v>**Description:**This policy prevents the release of CO2 that accompanies deforestation. //**Guidance for setting values: **</v>
      </c>
      <c r="K57" t="s">
        <v>940</v>
      </c>
      <c r="L57" t="s">
        <v>941</v>
      </c>
    </row>
    <row r="58" spans="1:15" x14ac:dyDescent="0.25">
      <c r="A58" t="s">
        <v>930</v>
      </c>
      <c r="B58" t="s">
        <v>942</v>
      </c>
      <c r="C58" t="s">
        <v>943</v>
      </c>
      <c r="D58" t="s">
        <v>942</v>
      </c>
      <c r="E58" t="s">
        <v>944</v>
      </c>
      <c r="J58" s="275" t="str">
        <f>INDEX(Guidance!$U:$U,MATCH('Policy Characteristics'!C58,Guidance!$E:$E,0))</f>
        <v>**Description:** This policy restores degraded forest, increasing the rate of carbon sequestration of the forest.//**Guidance for setting values: **</v>
      </c>
      <c r="L58" t="s">
        <v>945</v>
      </c>
    </row>
    <row r="59" spans="1:15" x14ac:dyDescent="0.25">
      <c r="A59" t="s">
        <v>930</v>
      </c>
      <c r="B59" t="s">
        <v>946</v>
      </c>
      <c r="C59" t="s">
        <v>947</v>
      </c>
      <c r="D59" t="s">
        <v>946</v>
      </c>
      <c r="E59" t="s">
        <v>948</v>
      </c>
      <c r="F59">
        <v>0</v>
      </c>
      <c r="G59">
        <v>1</v>
      </c>
      <c r="H59">
        <v>0.01</v>
      </c>
      <c r="I59" t="s">
        <v>653</v>
      </c>
      <c r="J59" s="275" t="str">
        <f>INDEX(Guidance!$U:$U,MATCH('Policy Characteristics'!C59,Guidance!$E:$E,0))</f>
        <v>**Description:** This policy avoids the release of CO2 from forests by reducing timber harvesting. // **Guidance for setting values: ** A 100% setting of this lever reduces timber harvesting by 2% of the BAU amount per year, reaching a roughly 70% reduction in timber harvesting by 2050.</v>
      </c>
      <c r="K59" t="s">
        <v>950</v>
      </c>
      <c r="L59" t="s">
        <v>951</v>
      </c>
      <c r="M59" t="s">
        <v>445</v>
      </c>
    </row>
    <row r="60" spans="1:15" x14ac:dyDescent="0.25">
      <c r="A60" t="s">
        <v>930</v>
      </c>
      <c r="B60" t="s">
        <v>952</v>
      </c>
      <c r="C60" t="s">
        <v>953</v>
      </c>
      <c r="D60" t="s">
        <v>952</v>
      </c>
      <c r="E60" t="s">
        <v>954</v>
      </c>
      <c r="F60">
        <v>0</v>
      </c>
      <c r="G60">
        <v>1</v>
      </c>
      <c r="H60">
        <v>0.01</v>
      </c>
      <c r="I60" t="s">
        <v>653</v>
      </c>
      <c r="J60" s="275" t="str">
        <f>INDEX(Guidance!$U:$U,MATCH('Policy Characteristics'!C60,Guidance!$E:$E,0))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c r="K60" t="s">
        <v>956</v>
      </c>
      <c r="L60" t="s">
        <v>957</v>
      </c>
      <c r="M60" t="s">
        <v>445</v>
      </c>
    </row>
    <row r="61" spans="1:15" x14ac:dyDescent="0.25">
      <c r="A61" t="s">
        <v>930</v>
      </c>
      <c r="B61" t="s">
        <v>958</v>
      </c>
      <c r="C61" t="s">
        <v>959</v>
      </c>
      <c r="D61" t="s">
        <v>958</v>
      </c>
      <c r="E61" t="s">
        <v>960</v>
      </c>
      <c r="F61">
        <v>0</v>
      </c>
      <c r="G61">
        <v>1</v>
      </c>
      <c r="H61">
        <v>0.01</v>
      </c>
      <c r="I61" t="s">
        <v>653</v>
      </c>
      <c r="J61" s="275" t="str">
        <f>INDEX(Guidance!$U:$U,MATCH('Policy Characteristics'!C61,Guidance!$E:$E,0))</f>
        <v>**Description:** This policy increases CO2 sequestration by forests through improved forest management practices.  // **Guidance for setting values: ** If this policy is fully implemented, half of the 94 million acres of forest not currently under best management practices will instead be managed with best practices by 2050.</v>
      </c>
      <c r="K61" t="s">
        <v>962</v>
      </c>
      <c r="L61" t="s">
        <v>963</v>
      </c>
      <c r="M61" t="s">
        <v>445</v>
      </c>
    </row>
    <row r="62" spans="1:15" x14ac:dyDescent="0.25">
      <c r="A62" t="s">
        <v>930</v>
      </c>
      <c r="B62" t="s">
        <v>964</v>
      </c>
      <c r="C62" t="s">
        <v>965</v>
      </c>
      <c r="D62" t="s">
        <v>964</v>
      </c>
      <c r="E62" t="s">
        <v>966</v>
      </c>
      <c r="F62">
        <v>0</v>
      </c>
      <c r="G62">
        <v>1</v>
      </c>
      <c r="H62">
        <v>0.01</v>
      </c>
      <c r="I62" t="s">
        <v>653</v>
      </c>
      <c r="J62" s="275" t="str">
        <f>INDEX(Guidance!$U:$U,MATCH('Policy Characteristics'!C62,Guidance!$E:$E,0))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c r="K62" t="s">
        <v>968</v>
      </c>
      <c r="L62" t="s">
        <v>969</v>
      </c>
      <c r="M62" t="s">
        <v>445</v>
      </c>
    </row>
    <row r="63" spans="1:15" x14ac:dyDescent="0.25">
      <c r="A63" t="s">
        <v>930</v>
      </c>
      <c r="B63" t="s">
        <v>970</v>
      </c>
      <c r="C63" t="s">
        <v>971</v>
      </c>
      <c r="D63" t="s">
        <v>970</v>
      </c>
      <c r="E63" t="s">
        <v>972</v>
      </c>
      <c r="J63" s="275" t="str">
        <f>INDEX(Guidance!$U:$U,MATCH('Policy Characteristics'!C63,Guidance!$E:$E,0))</f>
        <v>**Description:**0**Guidance for setting values: **</v>
      </c>
      <c r="L63" t="s">
        <v>973</v>
      </c>
    </row>
    <row r="64" spans="1:15" x14ac:dyDescent="0.25">
      <c r="A64" t="s">
        <v>930</v>
      </c>
      <c r="B64" t="s">
        <v>974</v>
      </c>
      <c r="C64" t="s">
        <v>975</v>
      </c>
      <c r="D64" t="s">
        <v>974</v>
      </c>
      <c r="E64" t="s">
        <v>976</v>
      </c>
      <c r="F64">
        <v>0</v>
      </c>
      <c r="G64">
        <v>1</v>
      </c>
      <c r="H64">
        <v>0.01</v>
      </c>
      <c r="I64" t="s">
        <v>977</v>
      </c>
      <c r="J64" s="275" t="str">
        <f>INDEX(Guidance!$U:$U,MATCH('Policy Characteristics'!C64,Guidance!$E:$E,0))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L64" t="s">
        <v>979</v>
      </c>
      <c r="M64" t="s">
        <v>980</v>
      </c>
    </row>
    <row r="65" spans="1:14" x14ac:dyDescent="0.25">
      <c r="A65" t="s">
        <v>981</v>
      </c>
      <c r="B65" t="s">
        <v>982</v>
      </c>
      <c r="C65" t="s">
        <v>983</v>
      </c>
      <c r="D65" t="s">
        <v>984</v>
      </c>
      <c r="E65" t="s">
        <v>985</v>
      </c>
      <c r="F65">
        <v>0</v>
      </c>
      <c r="G65">
        <v>1</v>
      </c>
      <c r="H65">
        <v>0.01</v>
      </c>
      <c r="I65" t="s">
        <v>986</v>
      </c>
      <c r="J65" s="275" t="str">
        <f>INDEX(Guidance!$U:$U,MATCH('Policy Characteristics'!C65,Guidance!$E:$E,0))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c r="K65" t="s">
        <v>988</v>
      </c>
      <c r="L65" t="s">
        <v>989</v>
      </c>
      <c r="M65" t="s">
        <v>445</v>
      </c>
    </row>
    <row r="66" spans="1:14" x14ac:dyDescent="0.25">
      <c r="A66" t="s">
        <v>981</v>
      </c>
      <c r="B66" t="s">
        <v>990</v>
      </c>
      <c r="C66" t="s">
        <v>991</v>
      </c>
      <c r="D66" t="s">
        <v>992</v>
      </c>
      <c r="E66" t="s">
        <v>993</v>
      </c>
      <c r="F66">
        <v>0</v>
      </c>
      <c r="G66">
        <v>1</v>
      </c>
      <c r="H66">
        <v>0.01</v>
      </c>
      <c r="I66" t="s">
        <v>994</v>
      </c>
      <c r="J66" s="275" t="str">
        <f>INDEX(Guidance!$U:$U,MATCH('Policy Characteristics'!C66,Guidance!$E:$E,0))</f>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K66" t="s">
        <v>996</v>
      </c>
      <c r="L66" t="s">
        <v>997</v>
      </c>
      <c r="M66" t="s">
        <v>445</v>
      </c>
    </row>
    <row r="67" spans="1:14" x14ac:dyDescent="0.25">
      <c r="A67" t="s">
        <v>981</v>
      </c>
      <c r="B67" t="s">
        <v>998</v>
      </c>
      <c r="C67" t="s">
        <v>999</v>
      </c>
      <c r="D67" t="s">
        <v>1000</v>
      </c>
      <c r="E67" t="s">
        <v>1001</v>
      </c>
      <c r="F67">
        <v>0</v>
      </c>
      <c r="G67">
        <v>1</v>
      </c>
      <c r="H67">
        <v>0.01</v>
      </c>
      <c r="I67" t="s">
        <v>1002</v>
      </c>
      <c r="J67" s="275" t="str">
        <f>INDEX(Guidance!$U:$U,MATCH('Policy Characteristics'!C67,Guidance!$E:$E,0))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L67" t="s">
        <v>1004</v>
      </c>
    </row>
    <row r="68" spans="1:14" x14ac:dyDescent="0.25">
      <c r="A68" t="s">
        <v>1005</v>
      </c>
      <c r="B68" t="s">
        <v>2173</v>
      </c>
      <c r="C68" t="s">
        <v>1007</v>
      </c>
      <c r="D68" t="s">
        <v>2173</v>
      </c>
      <c r="E68" t="s">
        <v>1010</v>
      </c>
      <c r="F68">
        <v>0</v>
      </c>
      <c r="G68">
        <v>300</v>
      </c>
      <c r="H68">
        <v>5</v>
      </c>
      <c r="I68" t="s">
        <v>1313</v>
      </c>
      <c r="J68" s="275" t="str">
        <f>INDEX(Guidance!$U:$U,MATCH('Policy Characteristics'!C68,Guidance!$E:$E,0))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K68" t="s">
        <v>1011</v>
      </c>
      <c r="L68" t="s">
        <v>1012</v>
      </c>
      <c r="M68" t="s">
        <v>1013</v>
      </c>
      <c r="N68" t="s">
        <v>1014</v>
      </c>
    </row>
    <row r="69" spans="1:14" x14ac:dyDescent="0.25">
      <c r="A69" t="s">
        <v>1005</v>
      </c>
      <c r="B69" t="s">
        <v>1025</v>
      </c>
      <c r="C69" t="s">
        <v>1026</v>
      </c>
      <c r="D69" t="s">
        <v>1025</v>
      </c>
      <c r="E69" t="s">
        <v>1029</v>
      </c>
      <c r="J69" s="275" t="str">
        <f>INDEX(Guidance!$U:$U,MATCH('Policy Characteristics'!C69,Guidance!$E:$E,0))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row>
    <row r="70" spans="1:14" x14ac:dyDescent="0.25">
      <c r="A70" t="s">
        <v>1005</v>
      </c>
      <c r="B70" t="s">
        <v>1056</v>
      </c>
      <c r="C70" t="s">
        <v>1057</v>
      </c>
      <c r="D70" t="s">
        <v>1058</v>
      </c>
      <c r="E70" t="s">
        <v>1059</v>
      </c>
      <c r="J70" s="275" t="str">
        <f>INDEX(Guidance!$U:$U,MATCH('Policy Characteristics'!C70,Guidance!$E:$E,0))</f>
        <v>**Description:**0</v>
      </c>
    </row>
    <row r="71" spans="1:14" x14ac:dyDescent="0.25">
      <c r="A71" t="s">
        <v>1005</v>
      </c>
      <c r="B71" t="s">
        <v>1060</v>
      </c>
      <c r="C71" t="s">
        <v>1061</v>
      </c>
      <c r="D71" t="s">
        <v>1062</v>
      </c>
      <c r="E71" t="s">
        <v>1063</v>
      </c>
      <c r="F71">
        <v>0</v>
      </c>
      <c r="G71">
        <v>1</v>
      </c>
      <c r="H71">
        <v>1</v>
      </c>
      <c r="I71" t="s">
        <v>528</v>
      </c>
      <c r="J71" s="275" t="str">
        <f>INDEX(Guidance!$U:$U,MATCH('Policy Characteristics'!C71,Guidance!$E:$E,0))</f>
        <v>**Description:** This policy prevents the carbon tax from being levied on process emissions (non-energy greenhouse gas emissions from industrial and agricultural operations).</v>
      </c>
      <c r="K71" t="s">
        <v>1011</v>
      </c>
      <c r="L71" t="s">
        <v>1012</v>
      </c>
    </row>
    <row r="72" spans="1:14" x14ac:dyDescent="0.25">
      <c r="A72" t="s">
        <v>1005</v>
      </c>
      <c r="B72" t="s">
        <v>1065</v>
      </c>
      <c r="C72" t="s">
        <v>1066</v>
      </c>
      <c r="D72" t="s">
        <v>1065</v>
      </c>
      <c r="E72" t="s">
        <v>1067</v>
      </c>
      <c r="J72" s="275" t="str">
        <f>INDEX(Guidance!$U:$U,MATCH('Policy Characteristics'!C72,Guidance!$E:$E,0))</f>
        <v>**Description:**0</v>
      </c>
    </row>
    <row r="73" spans="1:14" x14ac:dyDescent="0.25">
      <c r="A73" t="s">
        <v>1005</v>
      </c>
      <c r="B73" t="s">
        <v>1068</v>
      </c>
      <c r="C73" t="s">
        <v>1066</v>
      </c>
      <c r="D73" t="s">
        <v>1068</v>
      </c>
      <c r="E73" t="s">
        <v>1067</v>
      </c>
      <c r="J73" s="275" t="str">
        <f>INDEX(Guidance!$U:$U,MATCH('Policy Characteristics'!C73,Guidance!$E:$E,0))</f>
        <v>**Description:**0</v>
      </c>
    </row>
    <row r="74" spans="1:14" x14ac:dyDescent="0.25">
      <c r="A74" t="s">
        <v>1005</v>
      </c>
      <c r="B74" t="s">
        <v>1069</v>
      </c>
      <c r="C74" t="s">
        <v>1069</v>
      </c>
      <c r="D74" t="s">
        <v>1069</v>
      </c>
      <c r="E74" t="s">
        <v>1070</v>
      </c>
      <c r="F74">
        <v>0</v>
      </c>
      <c r="G74">
        <v>1</v>
      </c>
      <c r="H74">
        <v>0.01</v>
      </c>
      <c r="I74" t="s">
        <v>1071</v>
      </c>
      <c r="J74" s="275">
        <f>INDEX(Guidance!$U:$U,MATCH('Policy Characteristics'!C74,Guidance!$E:$E,0))</f>
        <v>0</v>
      </c>
      <c r="K74" t="s">
        <v>1073</v>
      </c>
    </row>
    <row r="75" spans="1:14" x14ac:dyDescent="0.25">
      <c r="A75" t="s">
        <v>1005</v>
      </c>
      <c r="B75" t="s">
        <v>1074</v>
      </c>
      <c r="C75" t="s">
        <v>1075</v>
      </c>
      <c r="D75" t="s">
        <v>1074</v>
      </c>
      <c r="E75" t="s">
        <v>1076</v>
      </c>
      <c r="F75">
        <v>0</v>
      </c>
      <c r="G75">
        <v>0.2</v>
      </c>
      <c r="H75">
        <v>5.0000000000000001E-3</v>
      </c>
      <c r="I75" t="s">
        <v>1077</v>
      </c>
      <c r="J75" s="275" t="str">
        <f>INDEX(Guidance!$U:$U,MATCH('Policy Characteristics'!C75,Guidance!$E:$E,0))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K75" t="s">
        <v>1079</v>
      </c>
      <c r="L75" t="s">
        <v>1080</v>
      </c>
      <c r="M75" t="s">
        <v>1081</v>
      </c>
    </row>
    <row r="76" spans="1:14" x14ac:dyDescent="0.25">
      <c r="A76" t="s">
        <v>1086</v>
      </c>
      <c r="B76" t="s">
        <v>1087</v>
      </c>
      <c r="C76" t="s">
        <v>1088</v>
      </c>
      <c r="D76" t="s">
        <v>1090</v>
      </c>
      <c r="E76" t="s">
        <v>1091</v>
      </c>
      <c r="F76">
        <v>0</v>
      </c>
      <c r="G76">
        <v>0.4</v>
      </c>
      <c r="H76">
        <v>0.01</v>
      </c>
      <c r="I76" t="s">
        <v>1092</v>
      </c>
      <c r="J76" s="275" t="str">
        <f>INDEX(Guidance!$U:$U,MATCH('Policy Characteristics'!C76,Guidance!$E:$E,0))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K76" t="s">
        <v>1094</v>
      </c>
      <c r="L76" t="s">
        <v>1095</v>
      </c>
      <c r="M76" t="s">
        <v>532</v>
      </c>
    </row>
    <row r="77" spans="1:14" x14ac:dyDescent="0.25">
      <c r="A77" t="s">
        <v>1086</v>
      </c>
      <c r="B77" t="s">
        <v>1087</v>
      </c>
      <c r="C77" t="s">
        <v>1106</v>
      </c>
      <c r="D77" t="s">
        <v>1090</v>
      </c>
      <c r="E77" t="s">
        <v>1107</v>
      </c>
      <c r="F77">
        <v>0</v>
      </c>
      <c r="G77">
        <v>0.4</v>
      </c>
      <c r="H77">
        <v>0.01</v>
      </c>
      <c r="I77" t="s">
        <v>1092</v>
      </c>
      <c r="J77" s="275" t="str">
        <f>INDEX(Guidance!$U:$U,MATCH('Policy Characteristics'!C77,Guidance!$E:$E,0))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7" t="s">
        <v>1094</v>
      </c>
      <c r="L77" t="s">
        <v>1095</v>
      </c>
      <c r="M77" t="s">
        <v>532</v>
      </c>
    </row>
    <row r="78" spans="1:14" x14ac:dyDescent="0.25">
      <c r="A78" t="s">
        <v>1086</v>
      </c>
      <c r="B78" t="s">
        <v>1087</v>
      </c>
      <c r="C78" t="s">
        <v>1109</v>
      </c>
      <c r="D78" t="s">
        <v>1090</v>
      </c>
      <c r="E78" t="s">
        <v>1111</v>
      </c>
      <c r="F78">
        <v>0</v>
      </c>
      <c r="G78">
        <v>0.4</v>
      </c>
      <c r="H78">
        <v>0.01</v>
      </c>
      <c r="I78" t="s">
        <v>1092</v>
      </c>
      <c r="J78" s="275" t="str">
        <f>INDEX(Guidance!$U:$U,MATCH('Policy Characteristics'!C78,Guidance!$E:$E,0))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8" t="s">
        <v>1094</v>
      </c>
      <c r="L78" t="s">
        <v>1095</v>
      </c>
      <c r="M78" t="s">
        <v>532</v>
      </c>
    </row>
    <row r="79" spans="1:14" x14ac:dyDescent="0.25">
      <c r="A79" t="s">
        <v>1086</v>
      </c>
      <c r="B79" t="s">
        <v>1087</v>
      </c>
      <c r="C79" t="s">
        <v>1133</v>
      </c>
      <c r="D79" t="s">
        <v>1090</v>
      </c>
      <c r="E79" t="s">
        <v>1135</v>
      </c>
      <c r="F79">
        <v>0</v>
      </c>
      <c r="G79">
        <v>0.4</v>
      </c>
      <c r="H79">
        <v>0.01</v>
      </c>
      <c r="I79" t="s">
        <v>1092</v>
      </c>
      <c r="J79" s="275" t="str">
        <f>INDEX(Guidance!$U:$U,MATCH('Policy Characteristics'!C79,Guidance!$E:$E,0))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9" t="s">
        <v>1094</v>
      </c>
      <c r="L79" t="s">
        <v>1095</v>
      </c>
      <c r="M79" t="s">
        <v>532</v>
      </c>
    </row>
    <row r="80" spans="1:14" x14ac:dyDescent="0.25">
      <c r="A80" t="s">
        <v>1086</v>
      </c>
      <c r="B80" t="s">
        <v>1087</v>
      </c>
      <c r="C80" t="s">
        <v>1151</v>
      </c>
      <c r="D80" t="s">
        <v>1090</v>
      </c>
      <c r="E80" t="s">
        <v>1154</v>
      </c>
      <c r="F80">
        <v>0</v>
      </c>
      <c r="G80">
        <v>0.4</v>
      </c>
      <c r="H80">
        <v>0.01</v>
      </c>
      <c r="I80" t="s">
        <v>1092</v>
      </c>
      <c r="J80" s="275" t="str">
        <f>INDEX(Guidance!$U:$U,MATCH('Policy Characteristics'!C80,Guidance!$E:$E,0))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0" t="s">
        <v>1094</v>
      </c>
      <c r="L80" t="s">
        <v>1095</v>
      </c>
      <c r="M80" t="s">
        <v>532</v>
      </c>
    </row>
    <row r="81" spans="1:13" x14ac:dyDescent="0.25">
      <c r="A81" t="s">
        <v>1086</v>
      </c>
      <c r="B81" t="s">
        <v>1174</v>
      </c>
      <c r="C81" t="s">
        <v>1175</v>
      </c>
      <c r="D81" t="s">
        <v>1174</v>
      </c>
      <c r="E81" t="s">
        <v>1176</v>
      </c>
      <c r="F81">
        <v>0</v>
      </c>
      <c r="G81">
        <v>1</v>
      </c>
      <c r="H81">
        <v>0.01</v>
      </c>
      <c r="I81" t="s">
        <v>653</v>
      </c>
      <c r="J81" s="275" t="str">
        <f>INDEX(Guidance!$U:$U,MATCH('Policy Characteristics'!C81,Guidance!$E:$E,0))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K81" t="s">
        <v>1178</v>
      </c>
      <c r="L81" t="s">
        <v>1179</v>
      </c>
      <c r="M81" t="s">
        <v>1180</v>
      </c>
    </row>
    <row r="82" spans="1:13" x14ac:dyDescent="0.25">
      <c r="A82" t="s">
        <v>1086</v>
      </c>
      <c r="B82" t="s">
        <v>1181</v>
      </c>
      <c r="C82" t="s">
        <v>1182</v>
      </c>
      <c r="D82" t="s">
        <v>1183</v>
      </c>
      <c r="E82" t="s">
        <v>1184</v>
      </c>
      <c r="F82">
        <v>0</v>
      </c>
      <c r="G82">
        <v>0.4</v>
      </c>
      <c r="H82">
        <v>0.01</v>
      </c>
      <c r="I82" t="s">
        <v>1185</v>
      </c>
      <c r="J82" s="275" t="str">
        <f>INDEX(Guidance!$U:$U,MATCH('Policy Characteristics'!C82,Guidance!$E:$E,0))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K82" t="s">
        <v>1094</v>
      </c>
      <c r="L82" t="s">
        <v>1095</v>
      </c>
      <c r="M82" t="s">
        <v>532</v>
      </c>
    </row>
    <row r="83" spans="1:13" x14ac:dyDescent="0.25">
      <c r="A83" t="s">
        <v>1086</v>
      </c>
      <c r="B83" t="s">
        <v>1181</v>
      </c>
      <c r="C83" t="s">
        <v>1191</v>
      </c>
      <c r="D83" t="s">
        <v>1183</v>
      </c>
      <c r="E83" t="s">
        <v>1192</v>
      </c>
      <c r="F83">
        <v>0</v>
      </c>
      <c r="G83">
        <v>0.4</v>
      </c>
      <c r="H83">
        <v>0.01</v>
      </c>
      <c r="I83" t="s">
        <v>1185</v>
      </c>
      <c r="J83" s="275" t="str">
        <f>INDEX(Guidance!$U:$U,MATCH('Policy Characteristics'!C83,Guidance!$E:$E,0))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3" t="s">
        <v>1094</v>
      </c>
      <c r="L83" t="s">
        <v>1095</v>
      </c>
      <c r="M83" t="s">
        <v>532</v>
      </c>
    </row>
    <row r="84" spans="1:13" x14ac:dyDescent="0.25">
      <c r="A84" t="s">
        <v>1086</v>
      </c>
      <c r="B84" t="s">
        <v>1181</v>
      </c>
      <c r="C84" t="s">
        <v>1194</v>
      </c>
      <c r="D84" t="s">
        <v>1183</v>
      </c>
      <c r="E84" t="s">
        <v>1195</v>
      </c>
      <c r="F84">
        <v>0</v>
      </c>
      <c r="G84">
        <v>0.4</v>
      </c>
      <c r="H84">
        <v>0.01</v>
      </c>
      <c r="I84" t="s">
        <v>1185</v>
      </c>
      <c r="J84" s="275" t="str">
        <f>INDEX(Guidance!$U:$U,MATCH('Policy Characteristics'!C84,Guidance!$E:$E,0))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K84" t="s">
        <v>1094</v>
      </c>
      <c r="L84" t="s">
        <v>1095</v>
      </c>
      <c r="M84" t="s">
        <v>532</v>
      </c>
    </row>
    <row r="85" spans="1:13" x14ac:dyDescent="0.25">
      <c r="A85" t="s">
        <v>1086</v>
      </c>
      <c r="B85" t="s">
        <v>1181</v>
      </c>
      <c r="C85" t="s">
        <v>1202</v>
      </c>
      <c r="D85" t="s">
        <v>1183</v>
      </c>
      <c r="E85" t="s">
        <v>1203</v>
      </c>
      <c r="F85">
        <v>0</v>
      </c>
      <c r="G85">
        <v>0.4</v>
      </c>
      <c r="H85">
        <v>0.01</v>
      </c>
      <c r="I85" t="s">
        <v>1185</v>
      </c>
      <c r="J85" s="275" t="str">
        <f>INDEX(Guidance!$U:$U,MATCH('Policy Characteristics'!C85,Guidance!$E:$E,0))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5" t="s">
        <v>1094</v>
      </c>
      <c r="L85" t="s">
        <v>1095</v>
      </c>
      <c r="M85" t="s">
        <v>532</v>
      </c>
    </row>
    <row r="86" spans="1:13" x14ac:dyDescent="0.25">
      <c r="A86" t="s">
        <v>1086</v>
      </c>
      <c r="B86" t="s">
        <v>1181</v>
      </c>
      <c r="C86" t="s">
        <v>1212</v>
      </c>
      <c r="D86" t="s">
        <v>1183</v>
      </c>
      <c r="E86" t="s">
        <v>1213</v>
      </c>
      <c r="F86">
        <v>0</v>
      </c>
      <c r="G86">
        <v>0.4</v>
      </c>
      <c r="H86">
        <v>0.01</v>
      </c>
      <c r="I86" t="s">
        <v>1185</v>
      </c>
      <c r="J86" s="275" t="str">
        <f>INDEX(Guidance!$U:$U,MATCH('Policy Characteristics'!C86,Guidance!$E:$E,0))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6" t="s">
        <v>1094</v>
      </c>
      <c r="L86" t="s">
        <v>1095</v>
      </c>
      <c r="M86" t="s">
        <v>532</v>
      </c>
    </row>
    <row r="87" spans="1:13" x14ac:dyDescent="0.25">
      <c r="A87" t="s">
        <v>1221</v>
      </c>
      <c r="B87" t="s">
        <v>1222</v>
      </c>
      <c r="C87" t="s">
        <v>1223</v>
      </c>
      <c r="E87" t="s">
        <v>1224</v>
      </c>
      <c r="F87">
        <v>-0.08</v>
      </c>
      <c r="G87">
        <v>0.02</v>
      </c>
      <c r="H87">
        <v>1E-3</v>
      </c>
      <c r="I87" t="s">
        <v>1225</v>
      </c>
      <c r="J87" s="275" t="str">
        <f>INDEX(Guidance!$U:$U,MATCH('Policy Characteristics'!C87,Guidance!$E:$E,0))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M87" t="s">
        <v>1227</v>
      </c>
    </row>
    <row r="88" spans="1:13" x14ac:dyDescent="0.25">
      <c r="A88" t="s">
        <v>1228</v>
      </c>
      <c r="B88" t="s">
        <v>1229</v>
      </c>
      <c r="C88" t="s">
        <v>1230</v>
      </c>
      <c r="E88" t="s">
        <v>1233</v>
      </c>
      <c r="F88">
        <v>0</v>
      </c>
      <c r="G88">
        <v>10</v>
      </c>
      <c r="H88">
        <v>1</v>
      </c>
      <c r="I88" t="s">
        <v>1234</v>
      </c>
      <c r="J88" s="275" t="str">
        <f>INDEX(Guidance!$U:$U,MATCH('Policy Characteristics'!C88,Guidance!$E:$E,0))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88" t="s">
        <v>1236</v>
      </c>
    </row>
    <row r="89" spans="1:13" x14ac:dyDescent="0.25">
      <c r="A89" t="s">
        <v>1228</v>
      </c>
      <c r="B89" t="s">
        <v>1249</v>
      </c>
      <c r="C89" t="s">
        <v>1250</v>
      </c>
      <c r="E89" t="s">
        <v>1251</v>
      </c>
      <c r="F89">
        <v>0</v>
      </c>
      <c r="G89">
        <v>10</v>
      </c>
      <c r="H89">
        <v>1</v>
      </c>
      <c r="I89" t="s">
        <v>1234</v>
      </c>
      <c r="J89" s="275" t="str">
        <f>INDEX(Guidance!$U:$U,MATCH('Policy Characteristics'!C89,Guidance!$E:$E,0))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89" t="s">
        <v>1236</v>
      </c>
    </row>
    <row r="90" spans="1:13" x14ac:dyDescent="0.25">
      <c r="A90" t="s">
        <v>1228</v>
      </c>
      <c r="B90" t="s">
        <v>414</v>
      </c>
      <c r="C90" t="s">
        <v>1252</v>
      </c>
      <c r="E90" t="s">
        <v>1253</v>
      </c>
      <c r="F90">
        <v>0</v>
      </c>
      <c r="G90">
        <v>10</v>
      </c>
      <c r="H90">
        <v>1</v>
      </c>
      <c r="I90" t="s">
        <v>1234</v>
      </c>
      <c r="J90" s="275" t="str">
        <f>INDEX(Guidance!$U:$U,MATCH('Policy Characteristics'!C90,Guidance!$E:$E,0))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0" t="s">
        <v>1236</v>
      </c>
    </row>
    <row r="91" spans="1:13" x14ac:dyDescent="0.25">
      <c r="A91" t="s">
        <v>1228</v>
      </c>
      <c r="B91" t="s">
        <v>1254</v>
      </c>
      <c r="C91" t="s">
        <v>1255</v>
      </c>
      <c r="E91" t="s">
        <v>1256</v>
      </c>
      <c r="F91">
        <v>0</v>
      </c>
      <c r="G91">
        <v>10</v>
      </c>
      <c r="H91">
        <v>1</v>
      </c>
      <c r="I91" t="s">
        <v>1234</v>
      </c>
      <c r="J91" s="275" t="str">
        <f>INDEX(Guidance!$U:$U,MATCH('Policy Characteristics'!C91,Guidance!$E:$E,0))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1" t="s">
        <v>1236</v>
      </c>
    </row>
    <row r="92" spans="1:13" x14ac:dyDescent="0.25">
      <c r="A92" t="s">
        <v>1228</v>
      </c>
      <c r="B92" t="s">
        <v>1257</v>
      </c>
      <c r="C92" t="s">
        <v>1258</v>
      </c>
      <c r="E92" t="s">
        <v>1259</v>
      </c>
      <c r="F92">
        <v>0</v>
      </c>
      <c r="G92">
        <v>10</v>
      </c>
      <c r="H92">
        <v>1</v>
      </c>
      <c r="I92" t="s">
        <v>1234</v>
      </c>
      <c r="J92" s="275" t="str">
        <f>INDEX(Guidance!$U:$U,MATCH('Policy Characteristics'!C92,Guidance!$E:$E,0))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2" t="s">
        <v>1236</v>
      </c>
    </row>
    <row r="93" spans="1:13" x14ac:dyDescent="0.25">
      <c r="A93" t="s">
        <v>1228</v>
      </c>
      <c r="B93" t="s">
        <v>543</v>
      </c>
      <c r="C93" t="s">
        <v>1260</v>
      </c>
      <c r="E93" t="s">
        <v>1261</v>
      </c>
      <c r="F93">
        <v>0</v>
      </c>
      <c r="G93">
        <v>10</v>
      </c>
      <c r="H93">
        <v>1</v>
      </c>
      <c r="I93" t="s">
        <v>1234</v>
      </c>
      <c r="J93" s="275" t="str">
        <f>INDEX(Guidance!$U:$U,MATCH('Policy Characteristics'!C93,Guidance!$E:$E,0))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3" t="s">
        <v>1236</v>
      </c>
    </row>
    <row r="94" spans="1:13" x14ac:dyDescent="0.25">
      <c r="A94" t="s">
        <v>1228</v>
      </c>
      <c r="B94" t="s">
        <v>1262</v>
      </c>
      <c r="C94" t="s">
        <v>1263</v>
      </c>
      <c r="E94" t="s">
        <v>1264</v>
      </c>
      <c r="F94">
        <v>0</v>
      </c>
      <c r="G94">
        <v>10</v>
      </c>
      <c r="H94">
        <v>1</v>
      </c>
      <c r="I94" t="s">
        <v>1234</v>
      </c>
      <c r="J94" s="275" t="str">
        <f>INDEX(Guidance!$U:$U,MATCH('Policy Characteristics'!C94,Guidance!$E:$E,0))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4" t="s">
        <v>1236</v>
      </c>
    </row>
    <row r="95" spans="1:13" x14ac:dyDescent="0.25">
      <c r="A95" t="s">
        <v>1228</v>
      </c>
      <c r="B95" t="s">
        <v>1265</v>
      </c>
      <c r="C95" t="s">
        <v>1266</v>
      </c>
      <c r="E95" t="s">
        <v>1267</v>
      </c>
      <c r="F95">
        <v>0</v>
      </c>
      <c r="G95">
        <v>10</v>
      </c>
      <c r="H95">
        <v>1</v>
      </c>
      <c r="I95" t="s">
        <v>1234</v>
      </c>
      <c r="J95" s="275" t="str">
        <f>INDEX(Guidance!$U:$U,MATCH('Policy Characteristics'!C95,Guidance!$E:$E,0))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5" t="s">
        <v>1236</v>
      </c>
    </row>
    <row r="96" spans="1:13" x14ac:dyDescent="0.25">
      <c r="A96" t="s">
        <v>1228</v>
      </c>
      <c r="B96" t="s">
        <v>1268</v>
      </c>
      <c r="C96" t="s">
        <v>1269</v>
      </c>
      <c r="E96" t="s">
        <v>1270</v>
      </c>
      <c r="F96">
        <v>0</v>
      </c>
      <c r="G96">
        <v>10</v>
      </c>
      <c r="H96">
        <v>1</v>
      </c>
      <c r="I96" t="s">
        <v>1234</v>
      </c>
      <c r="J96" s="275" t="str">
        <f>INDEX(Guidance!$U:$U,MATCH('Policy Characteristics'!C96,Guidance!$E:$E,0))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6" t="s">
        <v>1236</v>
      </c>
    </row>
    <row r="97" spans="9:10" x14ac:dyDescent="0.25">
      <c r="I97" s="271"/>
      <c r="J97" s="271"/>
    </row>
  </sheetData>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filterMode="1"/>
  <dimension ref="A1:Z1046"/>
  <sheetViews>
    <sheetView workbookViewId="0"/>
  </sheetViews>
  <sheetFormatPr defaultColWidth="9.140625" defaultRowHeight="15" x14ac:dyDescent="0.25"/>
  <cols>
    <col min="1" max="1" width="18" style="183" customWidth="1"/>
    <col min="2" max="3" width="28.28515625" style="183" customWidth="1"/>
    <col min="4" max="5" width="18.85546875" style="183" customWidth="1"/>
    <col min="6" max="7" width="23.140625" style="183" customWidth="1"/>
    <col min="8" max="8" width="19.28515625" style="43" customWidth="1"/>
    <col min="9" max="9" width="21.28515625" style="183" customWidth="1"/>
    <col min="10" max="10" width="21.28515625" style="43" customWidth="1"/>
    <col min="11" max="11" width="16.85546875" style="183" customWidth="1"/>
    <col min="12" max="12" width="19" style="183" customWidth="1"/>
    <col min="13" max="14" width="19.140625" style="183" customWidth="1"/>
    <col min="15" max="15" width="28.28515625" style="183" customWidth="1"/>
    <col min="16" max="16" width="68.42578125" style="183" customWidth="1"/>
    <col min="17" max="17" width="52.28515625" style="183" customWidth="1"/>
    <col min="18" max="18" width="43.28515625" style="184" customWidth="1"/>
    <col min="19" max="19" width="34.140625" style="200" customWidth="1"/>
    <col min="20" max="20" width="37.28515625" style="183" customWidth="1"/>
    <col min="21" max="21" width="27" style="183" customWidth="1"/>
    <col min="22" max="23" width="9.140625" style="183" customWidth="1"/>
    <col min="24" max="24" width="46.7109375" style="183" customWidth="1"/>
    <col min="25" max="25" width="9.140625" style="183" customWidth="1"/>
    <col min="26" max="26" width="32.28515625" style="183" customWidth="1"/>
    <col min="27" max="27" width="9.140625" style="183" customWidth="1"/>
    <col min="28" max="28" width="42.28515625" style="183" customWidth="1"/>
    <col min="29" max="31" width="9.140625" style="183" customWidth="1"/>
    <col min="32" max="32" width="20.42578125" style="183" customWidth="1"/>
    <col min="33" max="36" width="9.140625" style="183" customWidth="1"/>
    <col min="37" max="16384" width="9.140625" style="183"/>
  </cols>
  <sheetData>
    <row r="1" spans="1:23" x14ac:dyDescent="0.25">
      <c r="A1" s="177" t="s">
        <v>283</v>
      </c>
      <c r="B1" s="177" t="s">
        <v>284</v>
      </c>
      <c r="C1" s="177" t="s">
        <v>285</v>
      </c>
      <c r="D1" s="177" t="s">
        <v>286</v>
      </c>
      <c r="E1" s="177" t="s">
        <v>287</v>
      </c>
      <c r="F1" s="177" t="s">
        <v>288</v>
      </c>
      <c r="G1" s="177" t="s">
        <v>289</v>
      </c>
      <c r="H1" s="178" t="s">
        <v>290</v>
      </c>
      <c r="I1" s="177" t="s">
        <v>291</v>
      </c>
      <c r="J1" s="178" t="s">
        <v>292</v>
      </c>
      <c r="K1" s="177" t="s">
        <v>293</v>
      </c>
      <c r="L1" s="177" t="s">
        <v>294</v>
      </c>
      <c r="M1" s="177" t="s">
        <v>295</v>
      </c>
      <c r="N1" s="177" t="s">
        <v>296</v>
      </c>
      <c r="O1" s="177" t="s">
        <v>297</v>
      </c>
      <c r="P1" s="179" t="s">
        <v>298</v>
      </c>
      <c r="Q1" s="177" t="s">
        <v>299</v>
      </c>
      <c r="R1" s="177" t="s">
        <v>300</v>
      </c>
      <c r="S1" s="180" t="s">
        <v>301</v>
      </c>
      <c r="T1" s="181" t="s">
        <v>302</v>
      </c>
      <c r="U1" s="182" t="s">
        <v>303</v>
      </c>
      <c r="W1" s="183" t="s">
        <v>2073</v>
      </c>
    </row>
    <row r="2" spans="1:23" s="184" customFormat="1" hidden="1" x14ac:dyDescent="0.25">
      <c r="A2" s="184" t="s">
        <v>304</v>
      </c>
      <c r="B2" s="184" t="s">
        <v>305</v>
      </c>
      <c r="C2" s="184" t="s">
        <v>306</v>
      </c>
      <c r="D2" s="184" t="s">
        <v>307</v>
      </c>
      <c r="E2" s="184" t="s">
        <v>308</v>
      </c>
      <c r="F2" s="184" t="s">
        <v>307</v>
      </c>
      <c r="G2" s="184" t="s">
        <v>309</v>
      </c>
      <c r="H2" s="185">
        <v>300</v>
      </c>
      <c r="I2" s="186" t="s">
        <v>310</v>
      </c>
      <c r="J2" s="184" t="s">
        <v>311</v>
      </c>
      <c r="K2" s="184" t="s">
        <v>312</v>
      </c>
      <c r="L2" s="187">
        <v>0</v>
      </c>
      <c r="M2" s="187">
        <v>1</v>
      </c>
      <c r="N2" s="187">
        <v>0.02</v>
      </c>
      <c r="O2" s="184" t="s">
        <v>313</v>
      </c>
      <c r="P2" s="188" t="s">
        <v>314</v>
      </c>
      <c r="Q2" s="189" t="s">
        <v>315</v>
      </c>
      <c r="R2" s="184" t="s">
        <v>316</v>
      </c>
      <c r="S2" s="190"/>
      <c r="W2" s="184" t="str" cm="1">
        <f t="array" ref="W2">IFERROR(INDEX(A$761:A$954,MATCH(H2,A$761:A$954,0),0),"Save")</f>
        <v>Save</v>
      </c>
    </row>
    <row r="3" spans="1:23" s="184" customFormat="1" hidden="1" x14ac:dyDescent="0.25">
      <c r="A3" s="191" t="str">
        <f t="shared" ref="A3:C22" si="0">A$2</f>
        <v>Transportation</v>
      </c>
      <c r="B3" s="191" t="str">
        <f t="shared" si="0"/>
        <v>Conventional Pollutant Standards</v>
      </c>
      <c r="C3" s="191" t="str">
        <f t="shared" si="0"/>
        <v>Percentage Reduction of Separately Regulated Pollutants</v>
      </c>
      <c r="D3" s="184" t="s">
        <v>307</v>
      </c>
      <c r="E3" s="184" t="s">
        <v>17</v>
      </c>
      <c r="F3" s="184" t="s">
        <v>307</v>
      </c>
      <c r="G3" s="184" t="s">
        <v>17</v>
      </c>
      <c r="H3" s="185">
        <v>301</v>
      </c>
      <c r="I3" s="186" t="s">
        <v>310</v>
      </c>
      <c r="J3" s="191" t="str">
        <f t="shared" ref="J3:O9" si="1">J$2</f>
        <v>Conventional Pollutant Standard</v>
      </c>
      <c r="K3" s="191" t="str">
        <f t="shared" si="1"/>
        <v>trans reduce regulated pollutants</v>
      </c>
      <c r="L3" s="192">
        <f t="shared" si="1"/>
        <v>0</v>
      </c>
      <c r="M3" s="192">
        <f t="shared" si="1"/>
        <v>1</v>
      </c>
      <c r="N3" s="192">
        <f t="shared" si="1"/>
        <v>0.02</v>
      </c>
      <c r="O3" s="191" t="str">
        <f t="shared" si="1"/>
        <v>% reduction in emissions</v>
      </c>
      <c r="P3" s="188" t="s">
        <v>317</v>
      </c>
      <c r="Q3" s="191" t="str">
        <f t="shared" ref="Q3:R9" si="2">Q$2</f>
        <v>transportation-sector-main.html#conv-pol-stds</v>
      </c>
      <c r="R3" s="191" t="str">
        <f t="shared" si="2"/>
        <v>conventional-pollutant-standards.html</v>
      </c>
      <c r="S3" s="190"/>
      <c r="W3" s="184" t="str" cm="1">
        <f t="array" ref="W3">IFERROR(INDEX(A$761:A$954,MATCH(H3,A$761:A$954,0),0),"Save")</f>
        <v>Save</v>
      </c>
    </row>
    <row r="4" spans="1:23" s="184" customFormat="1" hidden="1" x14ac:dyDescent="0.25">
      <c r="A4" s="191" t="str">
        <f t="shared" si="0"/>
        <v>Transportation</v>
      </c>
      <c r="B4" s="191" t="str">
        <f t="shared" si="0"/>
        <v>Conventional Pollutant Standards</v>
      </c>
      <c r="C4" s="191" t="str">
        <f t="shared" si="0"/>
        <v>Percentage Reduction of Separately Regulated Pollutants</v>
      </c>
      <c r="D4" s="184" t="s">
        <v>307</v>
      </c>
      <c r="E4" s="184" t="s">
        <v>318</v>
      </c>
      <c r="F4" s="184" t="s">
        <v>307</v>
      </c>
      <c r="G4" s="184" t="s">
        <v>318</v>
      </c>
      <c r="H4" s="185">
        <v>302</v>
      </c>
      <c r="I4" s="186" t="s">
        <v>310</v>
      </c>
      <c r="J4" s="191" t="str">
        <f t="shared" si="1"/>
        <v>Conventional Pollutant Standard</v>
      </c>
      <c r="K4" s="191" t="str">
        <f t="shared" si="1"/>
        <v>trans reduce regulated pollutants</v>
      </c>
      <c r="L4" s="192">
        <f t="shared" si="1"/>
        <v>0</v>
      </c>
      <c r="M4" s="192">
        <f t="shared" si="1"/>
        <v>1</v>
      </c>
      <c r="N4" s="192">
        <f t="shared" si="1"/>
        <v>0.02</v>
      </c>
      <c r="O4" s="191" t="str">
        <f t="shared" si="1"/>
        <v>% reduction in emissions</v>
      </c>
      <c r="P4" s="188" t="s">
        <v>319</v>
      </c>
      <c r="Q4" s="191" t="str">
        <f t="shared" si="2"/>
        <v>transportation-sector-main.html#conv-pol-stds</v>
      </c>
      <c r="R4" s="191" t="str">
        <f t="shared" si="2"/>
        <v>conventional-pollutant-standards.html</v>
      </c>
      <c r="S4" s="190"/>
      <c r="W4" s="184" t="str" cm="1">
        <f t="array" ref="W4">IFERROR(INDEX(A$761:A$954,MATCH(H4,A$761:A$954,0),0),"Save")</f>
        <v>Save</v>
      </c>
    </row>
    <row r="5" spans="1:23" s="184" customFormat="1" hidden="1" x14ac:dyDescent="0.25">
      <c r="A5" s="191" t="str">
        <f t="shared" si="0"/>
        <v>Transportation</v>
      </c>
      <c r="B5" s="191" t="str">
        <f t="shared" si="0"/>
        <v>Conventional Pollutant Standards</v>
      </c>
      <c r="C5" s="191" t="str">
        <f t="shared" si="0"/>
        <v>Percentage Reduction of Separately Regulated Pollutants</v>
      </c>
      <c r="D5" s="184" t="s">
        <v>307</v>
      </c>
      <c r="E5" s="184" t="s">
        <v>320</v>
      </c>
      <c r="F5" s="184" t="s">
        <v>307</v>
      </c>
      <c r="G5" s="184" t="s">
        <v>320</v>
      </c>
      <c r="H5" s="185">
        <v>303</v>
      </c>
      <c r="I5" s="186" t="s">
        <v>310</v>
      </c>
      <c r="J5" s="191" t="str">
        <f t="shared" si="1"/>
        <v>Conventional Pollutant Standard</v>
      </c>
      <c r="K5" s="191" t="str">
        <f t="shared" si="1"/>
        <v>trans reduce regulated pollutants</v>
      </c>
      <c r="L5" s="192">
        <f t="shared" si="1"/>
        <v>0</v>
      </c>
      <c r="M5" s="192">
        <f t="shared" si="1"/>
        <v>1</v>
      </c>
      <c r="N5" s="192">
        <f t="shared" si="1"/>
        <v>0.02</v>
      </c>
      <c r="O5" s="191" t="str">
        <f t="shared" si="1"/>
        <v>% reduction in emissions</v>
      </c>
      <c r="P5" s="188" t="s">
        <v>321</v>
      </c>
      <c r="Q5" s="191" t="str">
        <f t="shared" si="2"/>
        <v>transportation-sector-main.html#conv-pol-stds</v>
      </c>
      <c r="R5" s="191" t="str">
        <f t="shared" si="2"/>
        <v>conventional-pollutant-standards.html</v>
      </c>
      <c r="S5" s="190"/>
      <c r="W5" s="184" t="str" cm="1">
        <f t="array" ref="W5">IFERROR(INDEX(A$761:A$954,MATCH(H5,A$761:A$954,0),0),"Save")</f>
        <v>Save</v>
      </c>
    </row>
    <row r="6" spans="1:23" s="184" customFormat="1" hidden="1" x14ac:dyDescent="0.25">
      <c r="A6" s="191" t="str">
        <f t="shared" si="0"/>
        <v>Transportation</v>
      </c>
      <c r="B6" s="191" t="str">
        <f t="shared" si="0"/>
        <v>Conventional Pollutant Standards</v>
      </c>
      <c r="C6" s="191" t="str">
        <f t="shared" si="0"/>
        <v>Percentage Reduction of Separately Regulated Pollutants</v>
      </c>
      <c r="D6" s="184" t="s">
        <v>307</v>
      </c>
      <c r="E6" s="184" t="s">
        <v>322</v>
      </c>
      <c r="F6" s="184" t="s">
        <v>307</v>
      </c>
      <c r="G6" s="184" t="s">
        <v>323</v>
      </c>
      <c r="H6" s="185">
        <v>304</v>
      </c>
      <c r="I6" s="186" t="s">
        <v>310</v>
      </c>
      <c r="J6" s="191" t="str">
        <f t="shared" si="1"/>
        <v>Conventional Pollutant Standard</v>
      </c>
      <c r="K6" s="191" t="str">
        <f t="shared" si="1"/>
        <v>trans reduce regulated pollutants</v>
      </c>
      <c r="L6" s="192">
        <f t="shared" si="1"/>
        <v>0</v>
      </c>
      <c r="M6" s="192">
        <f t="shared" si="1"/>
        <v>1</v>
      </c>
      <c r="N6" s="192">
        <f t="shared" si="1"/>
        <v>0.02</v>
      </c>
      <c r="O6" s="191" t="str">
        <f t="shared" si="1"/>
        <v>% reduction in emissions</v>
      </c>
      <c r="P6" s="188" t="s">
        <v>324</v>
      </c>
      <c r="Q6" s="191" t="str">
        <f t="shared" si="2"/>
        <v>transportation-sector-main.html#conv-pol-stds</v>
      </c>
      <c r="R6" s="191" t="str">
        <f t="shared" si="2"/>
        <v>conventional-pollutant-standards.html</v>
      </c>
      <c r="S6" s="190"/>
      <c r="W6" s="184" t="str" cm="1">
        <f t="array" ref="W6">IFERROR(INDEX(A$761:A$954,MATCH(H6,A$761:A$954,0),0),"Save")</f>
        <v>Save</v>
      </c>
    </row>
    <row r="7" spans="1:23" s="184" customFormat="1" hidden="1" x14ac:dyDescent="0.25">
      <c r="A7" s="191" t="str">
        <f t="shared" si="0"/>
        <v>Transportation</v>
      </c>
      <c r="B7" s="191" t="str">
        <f t="shared" si="0"/>
        <v>Conventional Pollutant Standards</v>
      </c>
      <c r="C7" s="191" t="str">
        <f t="shared" si="0"/>
        <v>Percentage Reduction of Separately Regulated Pollutants</v>
      </c>
      <c r="D7" s="184" t="s">
        <v>307</v>
      </c>
      <c r="E7" s="184" t="s">
        <v>325</v>
      </c>
      <c r="F7" s="184" t="s">
        <v>307</v>
      </c>
      <c r="G7" s="184" t="s">
        <v>325</v>
      </c>
      <c r="H7" s="185">
        <v>305</v>
      </c>
      <c r="I7" s="186" t="s">
        <v>310</v>
      </c>
      <c r="J7" s="191" t="str">
        <f t="shared" si="1"/>
        <v>Conventional Pollutant Standard</v>
      </c>
      <c r="K7" s="191" t="str">
        <f t="shared" si="1"/>
        <v>trans reduce regulated pollutants</v>
      </c>
      <c r="L7" s="192">
        <f t="shared" si="1"/>
        <v>0</v>
      </c>
      <c r="M7" s="192">
        <f t="shared" si="1"/>
        <v>1</v>
      </c>
      <c r="N7" s="192">
        <f t="shared" si="1"/>
        <v>0.02</v>
      </c>
      <c r="O7" s="191" t="str">
        <f t="shared" si="1"/>
        <v>% reduction in emissions</v>
      </c>
      <c r="P7" s="188" t="s">
        <v>326</v>
      </c>
      <c r="Q7" s="191" t="str">
        <f t="shared" si="2"/>
        <v>transportation-sector-main.html#conv-pol-stds</v>
      </c>
      <c r="R7" s="191" t="str">
        <f t="shared" si="2"/>
        <v>conventional-pollutant-standards.html</v>
      </c>
      <c r="S7" s="190"/>
      <c r="W7" s="184" t="str" cm="1">
        <f t="array" ref="W7">IFERROR(INDEX(A$761:A$954,MATCH(H7,A$761:A$954,0),0),"Save")</f>
        <v>Save</v>
      </c>
    </row>
    <row r="8" spans="1:23" s="184" customFormat="1" hidden="1" x14ac:dyDescent="0.25">
      <c r="A8" s="191" t="str">
        <f t="shared" si="0"/>
        <v>Transportation</v>
      </c>
      <c r="B8" s="191" t="str">
        <f t="shared" si="0"/>
        <v>Conventional Pollutant Standards</v>
      </c>
      <c r="C8" s="191" t="str">
        <f t="shared" si="0"/>
        <v>Percentage Reduction of Separately Regulated Pollutants</v>
      </c>
      <c r="D8" s="184" t="s">
        <v>307</v>
      </c>
      <c r="E8" s="184" t="s">
        <v>327</v>
      </c>
      <c r="F8" s="184" t="s">
        <v>307</v>
      </c>
      <c r="G8" s="184" t="s">
        <v>327</v>
      </c>
      <c r="H8" s="185">
        <v>306</v>
      </c>
      <c r="I8" s="186" t="s">
        <v>310</v>
      </c>
      <c r="J8" s="191" t="str">
        <f t="shared" si="1"/>
        <v>Conventional Pollutant Standard</v>
      </c>
      <c r="K8" s="191" t="str">
        <f t="shared" si="1"/>
        <v>trans reduce regulated pollutants</v>
      </c>
      <c r="L8" s="192">
        <f t="shared" si="1"/>
        <v>0</v>
      </c>
      <c r="M8" s="192">
        <f t="shared" si="1"/>
        <v>1</v>
      </c>
      <c r="N8" s="192">
        <f t="shared" si="1"/>
        <v>0.02</v>
      </c>
      <c r="O8" s="191" t="str">
        <f t="shared" si="1"/>
        <v>% reduction in emissions</v>
      </c>
      <c r="P8" s="188" t="s">
        <v>328</v>
      </c>
      <c r="Q8" s="191" t="str">
        <f t="shared" si="2"/>
        <v>transportation-sector-main.html#conv-pol-stds</v>
      </c>
      <c r="R8" s="191" t="str">
        <f t="shared" si="2"/>
        <v>conventional-pollutant-standards.html</v>
      </c>
      <c r="S8" s="190"/>
      <c r="W8" s="184" t="str" cm="1">
        <f t="array" ref="W8">IFERROR(INDEX(A$761:A$954,MATCH(H8,A$761:A$954,0),0),"Save")</f>
        <v>Save</v>
      </c>
    </row>
    <row r="9" spans="1:23" s="184" customFormat="1" hidden="1" x14ac:dyDescent="0.25">
      <c r="A9" s="191" t="str">
        <f t="shared" si="0"/>
        <v>Transportation</v>
      </c>
      <c r="B9" s="191" t="str">
        <f t="shared" si="0"/>
        <v>Conventional Pollutant Standards</v>
      </c>
      <c r="C9" s="191" t="str">
        <f t="shared" si="0"/>
        <v>Percentage Reduction of Separately Regulated Pollutants</v>
      </c>
      <c r="D9" s="184" t="s">
        <v>307</v>
      </c>
      <c r="E9" s="184" t="s">
        <v>329</v>
      </c>
      <c r="F9" s="184" t="s">
        <v>307</v>
      </c>
      <c r="G9" s="184" t="s">
        <v>329</v>
      </c>
      <c r="H9" s="185">
        <v>307</v>
      </c>
      <c r="I9" s="186" t="s">
        <v>310</v>
      </c>
      <c r="J9" s="191" t="str">
        <f t="shared" si="1"/>
        <v>Conventional Pollutant Standard</v>
      </c>
      <c r="K9" s="191" t="str">
        <f t="shared" si="1"/>
        <v>trans reduce regulated pollutants</v>
      </c>
      <c r="L9" s="192">
        <f t="shared" si="1"/>
        <v>0</v>
      </c>
      <c r="M9" s="192">
        <f t="shared" si="1"/>
        <v>1</v>
      </c>
      <c r="N9" s="192">
        <f t="shared" si="1"/>
        <v>0.02</v>
      </c>
      <c r="O9" s="191" t="str">
        <f t="shared" si="1"/>
        <v>% reduction in emissions</v>
      </c>
      <c r="P9" s="188" t="s">
        <v>330</v>
      </c>
      <c r="Q9" s="191" t="str">
        <f t="shared" si="2"/>
        <v>transportation-sector-main.html#conv-pol-stds</v>
      </c>
      <c r="R9" s="191" t="str">
        <f t="shared" si="2"/>
        <v>conventional-pollutant-standards.html</v>
      </c>
      <c r="S9" s="190"/>
      <c r="W9" s="184" t="str" cm="1">
        <f t="array" ref="W9">IFERROR(INDEX(A$761:A$954,MATCH(H9,A$761:A$954,0),0),"Save")</f>
        <v>Save</v>
      </c>
    </row>
    <row r="10" spans="1:23" s="184" customFormat="1" hidden="1" x14ac:dyDescent="0.25">
      <c r="A10" s="191" t="str">
        <f t="shared" si="0"/>
        <v>Transportation</v>
      </c>
      <c r="B10" s="191" t="str">
        <f t="shared" si="0"/>
        <v>Conventional Pollutant Standards</v>
      </c>
      <c r="C10" s="191" t="str">
        <f t="shared" si="0"/>
        <v>Percentage Reduction of Separately Regulated Pollutants</v>
      </c>
      <c r="D10" s="184" t="s">
        <v>307</v>
      </c>
      <c r="E10" s="184" t="s">
        <v>331</v>
      </c>
      <c r="F10" s="184" t="s">
        <v>307</v>
      </c>
      <c r="G10" s="184" t="s">
        <v>331</v>
      </c>
      <c r="H10" s="185">
        <v>308</v>
      </c>
      <c r="I10" s="193" t="s">
        <v>332</v>
      </c>
      <c r="J10" s="191"/>
      <c r="K10" s="191"/>
      <c r="L10" s="192"/>
      <c r="M10" s="192"/>
      <c r="N10" s="192"/>
      <c r="O10" s="191"/>
      <c r="P10" s="188"/>
      <c r="Q10" s="191"/>
      <c r="R10" s="191"/>
      <c r="S10" s="190"/>
      <c r="W10" s="184" t="str" cm="1">
        <f t="array" ref="W10">IFERROR(INDEX(A$761:A$954,MATCH(H10,A$761:A$954,0),0),"Save")</f>
        <v>Save</v>
      </c>
    </row>
    <row r="11" spans="1:23" s="184" customFormat="1" hidden="1" x14ac:dyDescent="0.25">
      <c r="A11" s="191" t="str">
        <f t="shared" si="0"/>
        <v>Transportation</v>
      </c>
      <c r="B11" s="191" t="str">
        <f t="shared" si="0"/>
        <v>Conventional Pollutant Standards</v>
      </c>
      <c r="C11" s="191" t="str">
        <f t="shared" si="0"/>
        <v>Percentage Reduction of Separately Regulated Pollutants</v>
      </c>
      <c r="D11" s="184" t="s">
        <v>307</v>
      </c>
      <c r="E11" s="184" t="s">
        <v>333</v>
      </c>
      <c r="F11" s="184" t="s">
        <v>307</v>
      </c>
      <c r="G11" s="184" t="s">
        <v>333</v>
      </c>
      <c r="H11" s="185">
        <v>309</v>
      </c>
      <c r="I11" s="193" t="s">
        <v>332</v>
      </c>
      <c r="J11" s="191"/>
      <c r="K11" s="191"/>
      <c r="L11" s="192"/>
      <c r="M11" s="192"/>
      <c r="N11" s="192"/>
      <c r="O11" s="191"/>
      <c r="P11" s="188"/>
      <c r="Q11" s="191"/>
      <c r="R11" s="191"/>
      <c r="S11" s="190"/>
      <c r="W11" s="184" t="str" cm="1">
        <f t="array" ref="W11">IFERROR(INDEX(A$761:A$954,MATCH(H11,A$761:A$954,0),0),"Save")</f>
        <v>Save</v>
      </c>
    </row>
    <row r="12" spans="1:23" s="184" customFormat="1" hidden="1" x14ac:dyDescent="0.25">
      <c r="A12" s="191" t="str">
        <f t="shared" si="0"/>
        <v>Transportation</v>
      </c>
      <c r="B12" s="191" t="str">
        <f t="shared" si="0"/>
        <v>Conventional Pollutant Standards</v>
      </c>
      <c r="C12" s="191" t="str">
        <f t="shared" si="0"/>
        <v>Percentage Reduction of Separately Regulated Pollutants</v>
      </c>
      <c r="D12" s="184" t="s">
        <v>334</v>
      </c>
      <c r="E12" s="184" t="s">
        <v>308</v>
      </c>
      <c r="F12" s="184" t="s">
        <v>334</v>
      </c>
      <c r="G12" s="184" t="s">
        <v>309</v>
      </c>
      <c r="H12" s="185">
        <v>310</v>
      </c>
      <c r="I12" s="186" t="s">
        <v>310</v>
      </c>
      <c r="J12" s="191" t="str">
        <f t="shared" ref="J12:O19" si="3">J$2</f>
        <v>Conventional Pollutant Standard</v>
      </c>
      <c r="K12" s="191" t="str">
        <f t="shared" si="3"/>
        <v>trans reduce regulated pollutants</v>
      </c>
      <c r="L12" s="192">
        <f t="shared" si="3"/>
        <v>0</v>
      </c>
      <c r="M12" s="192">
        <f t="shared" si="3"/>
        <v>1</v>
      </c>
      <c r="N12" s="192">
        <f t="shared" si="3"/>
        <v>0.02</v>
      </c>
      <c r="O12" s="191" t="str">
        <f t="shared" si="3"/>
        <v>% reduction in emissions</v>
      </c>
      <c r="P12" s="188" t="s">
        <v>335</v>
      </c>
      <c r="Q12" s="191" t="str">
        <f t="shared" ref="Q12:R19" si="4">Q$2</f>
        <v>transportation-sector-main.html#conv-pol-stds</v>
      </c>
      <c r="R12" s="191" t="str">
        <f t="shared" si="4"/>
        <v>conventional-pollutant-standards.html</v>
      </c>
      <c r="S12" s="190"/>
      <c r="W12" s="184" t="str" cm="1">
        <f t="array" ref="W12">IFERROR(INDEX(A$761:A$954,MATCH(H12,A$761:A$954,0),0),"Save")</f>
        <v>Save</v>
      </c>
    </row>
    <row r="13" spans="1:23" s="184" customFormat="1" hidden="1" x14ac:dyDescent="0.25">
      <c r="A13" s="191" t="str">
        <f t="shared" si="0"/>
        <v>Transportation</v>
      </c>
      <c r="B13" s="191" t="str">
        <f t="shared" si="0"/>
        <v>Conventional Pollutant Standards</v>
      </c>
      <c r="C13" s="191" t="str">
        <f t="shared" si="0"/>
        <v>Percentage Reduction of Separately Regulated Pollutants</v>
      </c>
      <c r="D13" s="184" t="s">
        <v>334</v>
      </c>
      <c r="E13" s="184" t="s">
        <v>17</v>
      </c>
      <c r="F13" s="184" t="s">
        <v>334</v>
      </c>
      <c r="G13" s="184" t="s">
        <v>17</v>
      </c>
      <c r="H13" s="185">
        <v>311</v>
      </c>
      <c r="I13" s="186" t="s">
        <v>310</v>
      </c>
      <c r="J13" s="191" t="str">
        <f t="shared" si="3"/>
        <v>Conventional Pollutant Standard</v>
      </c>
      <c r="K13" s="191" t="str">
        <f t="shared" si="3"/>
        <v>trans reduce regulated pollutants</v>
      </c>
      <c r="L13" s="192">
        <f t="shared" si="3"/>
        <v>0</v>
      </c>
      <c r="M13" s="192">
        <f t="shared" si="3"/>
        <v>1</v>
      </c>
      <c r="N13" s="192">
        <f t="shared" si="3"/>
        <v>0.02</v>
      </c>
      <c r="O13" s="191" t="str">
        <f t="shared" si="3"/>
        <v>% reduction in emissions</v>
      </c>
      <c r="P13" s="188" t="s">
        <v>336</v>
      </c>
      <c r="Q13" s="191" t="str">
        <f t="shared" si="4"/>
        <v>transportation-sector-main.html#conv-pol-stds</v>
      </c>
      <c r="R13" s="191" t="str">
        <f t="shared" si="4"/>
        <v>conventional-pollutant-standards.html</v>
      </c>
      <c r="S13" s="190"/>
      <c r="W13" s="184" t="str" cm="1">
        <f t="array" ref="W13">IFERROR(INDEX(A$761:A$954,MATCH(H13,A$761:A$954,0),0),"Save")</f>
        <v>Save</v>
      </c>
    </row>
    <row r="14" spans="1:23" s="184" customFormat="1" hidden="1" x14ac:dyDescent="0.25">
      <c r="A14" s="191" t="str">
        <f t="shared" si="0"/>
        <v>Transportation</v>
      </c>
      <c r="B14" s="191" t="str">
        <f t="shared" si="0"/>
        <v>Conventional Pollutant Standards</v>
      </c>
      <c r="C14" s="191" t="str">
        <f t="shared" si="0"/>
        <v>Percentage Reduction of Separately Regulated Pollutants</v>
      </c>
      <c r="D14" s="184" t="s">
        <v>334</v>
      </c>
      <c r="E14" s="184" t="s">
        <v>318</v>
      </c>
      <c r="F14" s="184" t="s">
        <v>334</v>
      </c>
      <c r="G14" s="184" t="s">
        <v>318</v>
      </c>
      <c r="H14" s="185">
        <v>312</v>
      </c>
      <c r="I14" s="186" t="s">
        <v>310</v>
      </c>
      <c r="J14" s="191" t="str">
        <f t="shared" si="3"/>
        <v>Conventional Pollutant Standard</v>
      </c>
      <c r="K14" s="191" t="str">
        <f t="shared" si="3"/>
        <v>trans reduce regulated pollutants</v>
      </c>
      <c r="L14" s="192">
        <f t="shared" si="3"/>
        <v>0</v>
      </c>
      <c r="M14" s="192">
        <f t="shared" si="3"/>
        <v>1</v>
      </c>
      <c r="N14" s="192">
        <f t="shared" si="3"/>
        <v>0.02</v>
      </c>
      <c r="O14" s="191" t="str">
        <f t="shared" si="3"/>
        <v>% reduction in emissions</v>
      </c>
      <c r="P14" s="188" t="s">
        <v>337</v>
      </c>
      <c r="Q14" s="191" t="str">
        <f t="shared" si="4"/>
        <v>transportation-sector-main.html#conv-pol-stds</v>
      </c>
      <c r="R14" s="191" t="str">
        <f t="shared" si="4"/>
        <v>conventional-pollutant-standards.html</v>
      </c>
      <c r="S14" s="190"/>
      <c r="W14" s="184" t="str" cm="1">
        <f t="array" ref="W14">IFERROR(INDEX(A$761:A$954,MATCH(H14,A$761:A$954,0),0),"Save")</f>
        <v>Save</v>
      </c>
    </row>
    <row r="15" spans="1:23" s="184" customFormat="1" hidden="1" x14ac:dyDescent="0.25">
      <c r="A15" s="191" t="str">
        <f t="shared" si="0"/>
        <v>Transportation</v>
      </c>
      <c r="B15" s="191" t="str">
        <f t="shared" si="0"/>
        <v>Conventional Pollutant Standards</v>
      </c>
      <c r="C15" s="191" t="str">
        <f t="shared" si="0"/>
        <v>Percentage Reduction of Separately Regulated Pollutants</v>
      </c>
      <c r="D15" s="184" t="s">
        <v>334</v>
      </c>
      <c r="E15" s="184" t="s">
        <v>320</v>
      </c>
      <c r="F15" s="184" t="s">
        <v>334</v>
      </c>
      <c r="G15" s="184" t="s">
        <v>320</v>
      </c>
      <c r="H15" s="185">
        <v>313</v>
      </c>
      <c r="I15" s="186" t="s">
        <v>310</v>
      </c>
      <c r="J15" s="191" t="str">
        <f t="shared" si="3"/>
        <v>Conventional Pollutant Standard</v>
      </c>
      <c r="K15" s="191" t="str">
        <f t="shared" si="3"/>
        <v>trans reduce regulated pollutants</v>
      </c>
      <c r="L15" s="192">
        <f t="shared" si="3"/>
        <v>0</v>
      </c>
      <c r="M15" s="192">
        <f t="shared" si="3"/>
        <v>1</v>
      </c>
      <c r="N15" s="192">
        <f t="shared" si="3"/>
        <v>0.02</v>
      </c>
      <c r="O15" s="191" t="str">
        <f t="shared" si="3"/>
        <v>% reduction in emissions</v>
      </c>
      <c r="P15" s="188" t="s">
        <v>338</v>
      </c>
      <c r="Q15" s="191" t="str">
        <f t="shared" si="4"/>
        <v>transportation-sector-main.html#conv-pol-stds</v>
      </c>
      <c r="R15" s="191" t="str">
        <f t="shared" si="4"/>
        <v>conventional-pollutant-standards.html</v>
      </c>
      <c r="S15" s="190"/>
      <c r="W15" s="184" t="str" cm="1">
        <f t="array" ref="W15">IFERROR(INDEX(A$761:A$954,MATCH(H15,A$761:A$954,0),0),"Save")</f>
        <v>Save</v>
      </c>
    </row>
    <row r="16" spans="1:23" s="184" customFormat="1" hidden="1" x14ac:dyDescent="0.25">
      <c r="A16" s="191" t="str">
        <f t="shared" si="0"/>
        <v>Transportation</v>
      </c>
      <c r="B16" s="191" t="str">
        <f t="shared" si="0"/>
        <v>Conventional Pollutant Standards</v>
      </c>
      <c r="C16" s="191" t="str">
        <f t="shared" si="0"/>
        <v>Percentage Reduction of Separately Regulated Pollutants</v>
      </c>
      <c r="D16" s="184" t="s">
        <v>334</v>
      </c>
      <c r="E16" s="184" t="s">
        <v>322</v>
      </c>
      <c r="F16" s="184" t="s">
        <v>334</v>
      </c>
      <c r="G16" s="184" t="s">
        <v>323</v>
      </c>
      <c r="H16" s="185">
        <v>314</v>
      </c>
      <c r="I16" s="186" t="s">
        <v>310</v>
      </c>
      <c r="J16" s="191" t="str">
        <f t="shared" si="3"/>
        <v>Conventional Pollutant Standard</v>
      </c>
      <c r="K16" s="191" t="str">
        <f t="shared" si="3"/>
        <v>trans reduce regulated pollutants</v>
      </c>
      <c r="L16" s="192">
        <f t="shared" si="3"/>
        <v>0</v>
      </c>
      <c r="M16" s="192">
        <f t="shared" si="3"/>
        <v>1</v>
      </c>
      <c r="N16" s="192">
        <f t="shared" si="3"/>
        <v>0.02</v>
      </c>
      <c r="O16" s="191" t="str">
        <f t="shared" si="3"/>
        <v>% reduction in emissions</v>
      </c>
      <c r="P16" s="188" t="s">
        <v>339</v>
      </c>
      <c r="Q16" s="191" t="str">
        <f t="shared" si="4"/>
        <v>transportation-sector-main.html#conv-pol-stds</v>
      </c>
      <c r="R16" s="191" t="str">
        <f t="shared" si="4"/>
        <v>conventional-pollutant-standards.html</v>
      </c>
      <c r="S16" s="190"/>
      <c r="W16" s="184" t="str" cm="1">
        <f t="array" ref="W16">IFERROR(INDEX(A$761:A$954,MATCH(H16,A$761:A$954,0),0),"Save")</f>
        <v>Save</v>
      </c>
    </row>
    <row r="17" spans="1:23" s="184" customFormat="1" hidden="1" x14ac:dyDescent="0.25">
      <c r="A17" s="191" t="str">
        <f t="shared" si="0"/>
        <v>Transportation</v>
      </c>
      <c r="B17" s="191" t="str">
        <f t="shared" si="0"/>
        <v>Conventional Pollutant Standards</v>
      </c>
      <c r="C17" s="191" t="str">
        <f t="shared" si="0"/>
        <v>Percentage Reduction of Separately Regulated Pollutants</v>
      </c>
      <c r="D17" s="184" t="s">
        <v>334</v>
      </c>
      <c r="E17" s="184" t="s">
        <v>325</v>
      </c>
      <c r="F17" s="184" t="s">
        <v>334</v>
      </c>
      <c r="G17" s="184" t="s">
        <v>325</v>
      </c>
      <c r="H17" s="185">
        <v>315</v>
      </c>
      <c r="I17" s="186" t="s">
        <v>310</v>
      </c>
      <c r="J17" s="191" t="str">
        <f t="shared" si="3"/>
        <v>Conventional Pollutant Standard</v>
      </c>
      <c r="K17" s="191" t="str">
        <f t="shared" si="3"/>
        <v>trans reduce regulated pollutants</v>
      </c>
      <c r="L17" s="192">
        <f t="shared" si="3"/>
        <v>0</v>
      </c>
      <c r="M17" s="192">
        <f t="shared" si="3"/>
        <v>1</v>
      </c>
      <c r="N17" s="192">
        <f t="shared" si="3"/>
        <v>0.02</v>
      </c>
      <c r="O17" s="191" t="str">
        <f t="shared" si="3"/>
        <v>% reduction in emissions</v>
      </c>
      <c r="P17" s="188" t="s">
        <v>340</v>
      </c>
      <c r="Q17" s="191" t="str">
        <f t="shared" si="4"/>
        <v>transportation-sector-main.html#conv-pol-stds</v>
      </c>
      <c r="R17" s="191" t="str">
        <f t="shared" si="4"/>
        <v>conventional-pollutant-standards.html</v>
      </c>
      <c r="S17" s="190"/>
      <c r="W17" s="184" t="str" cm="1">
        <f t="array" ref="W17">IFERROR(INDEX(A$761:A$954,MATCH(H17,A$761:A$954,0),0),"Save")</f>
        <v>Save</v>
      </c>
    </row>
    <row r="18" spans="1:23" s="184" customFormat="1" hidden="1" x14ac:dyDescent="0.25">
      <c r="A18" s="191" t="str">
        <f t="shared" si="0"/>
        <v>Transportation</v>
      </c>
      <c r="B18" s="191" t="str">
        <f t="shared" si="0"/>
        <v>Conventional Pollutant Standards</v>
      </c>
      <c r="C18" s="191" t="str">
        <f t="shared" si="0"/>
        <v>Percentage Reduction of Separately Regulated Pollutants</v>
      </c>
      <c r="D18" s="184" t="s">
        <v>334</v>
      </c>
      <c r="E18" s="184" t="s">
        <v>327</v>
      </c>
      <c r="F18" s="184" t="s">
        <v>334</v>
      </c>
      <c r="G18" s="184" t="s">
        <v>327</v>
      </c>
      <c r="H18" s="185">
        <v>316</v>
      </c>
      <c r="I18" s="186" t="s">
        <v>310</v>
      </c>
      <c r="J18" s="191" t="str">
        <f t="shared" si="3"/>
        <v>Conventional Pollutant Standard</v>
      </c>
      <c r="K18" s="191" t="str">
        <f t="shared" si="3"/>
        <v>trans reduce regulated pollutants</v>
      </c>
      <c r="L18" s="192">
        <f t="shared" si="3"/>
        <v>0</v>
      </c>
      <c r="M18" s="192">
        <f t="shared" si="3"/>
        <v>1</v>
      </c>
      <c r="N18" s="192">
        <f t="shared" si="3"/>
        <v>0.02</v>
      </c>
      <c r="O18" s="191" t="str">
        <f t="shared" si="3"/>
        <v>% reduction in emissions</v>
      </c>
      <c r="P18" s="188" t="s">
        <v>341</v>
      </c>
      <c r="Q18" s="191" t="str">
        <f t="shared" si="4"/>
        <v>transportation-sector-main.html#conv-pol-stds</v>
      </c>
      <c r="R18" s="191" t="str">
        <f t="shared" si="4"/>
        <v>conventional-pollutant-standards.html</v>
      </c>
      <c r="S18" s="190"/>
      <c r="W18" s="184" t="str" cm="1">
        <f t="array" ref="W18">IFERROR(INDEX(A$761:A$954,MATCH(H18,A$761:A$954,0),0),"Save")</f>
        <v>Save</v>
      </c>
    </row>
    <row r="19" spans="1:23" s="184" customFormat="1" hidden="1" x14ac:dyDescent="0.25">
      <c r="A19" s="191" t="str">
        <f t="shared" si="0"/>
        <v>Transportation</v>
      </c>
      <c r="B19" s="191" t="str">
        <f t="shared" si="0"/>
        <v>Conventional Pollutant Standards</v>
      </c>
      <c r="C19" s="191" t="str">
        <f t="shared" si="0"/>
        <v>Percentage Reduction of Separately Regulated Pollutants</v>
      </c>
      <c r="D19" s="184" t="s">
        <v>334</v>
      </c>
      <c r="E19" s="184" t="s">
        <v>329</v>
      </c>
      <c r="F19" s="184" t="s">
        <v>334</v>
      </c>
      <c r="G19" s="184" t="s">
        <v>329</v>
      </c>
      <c r="H19" s="185">
        <v>317</v>
      </c>
      <c r="I19" s="186" t="s">
        <v>310</v>
      </c>
      <c r="J19" s="191" t="str">
        <f t="shared" si="3"/>
        <v>Conventional Pollutant Standard</v>
      </c>
      <c r="K19" s="191" t="str">
        <f t="shared" si="3"/>
        <v>trans reduce regulated pollutants</v>
      </c>
      <c r="L19" s="192">
        <f t="shared" si="3"/>
        <v>0</v>
      </c>
      <c r="M19" s="192">
        <f t="shared" si="3"/>
        <v>1</v>
      </c>
      <c r="N19" s="192">
        <f t="shared" si="3"/>
        <v>0.02</v>
      </c>
      <c r="O19" s="191" t="str">
        <f t="shared" si="3"/>
        <v>% reduction in emissions</v>
      </c>
      <c r="P19" s="188" t="s">
        <v>342</v>
      </c>
      <c r="Q19" s="191" t="str">
        <f t="shared" si="4"/>
        <v>transportation-sector-main.html#conv-pol-stds</v>
      </c>
      <c r="R19" s="191" t="str">
        <f t="shared" si="4"/>
        <v>conventional-pollutant-standards.html</v>
      </c>
      <c r="S19" s="190"/>
      <c r="W19" s="184" t="str" cm="1">
        <f t="array" ref="W19">IFERROR(INDEX(A$761:A$954,MATCH(H19,A$761:A$954,0),0),"Save")</f>
        <v>Save</v>
      </c>
    </row>
    <row r="20" spans="1:23" s="184" customFormat="1" hidden="1" x14ac:dyDescent="0.25">
      <c r="A20" s="191" t="str">
        <f t="shared" si="0"/>
        <v>Transportation</v>
      </c>
      <c r="B20" s="191" t="str">
        <f t="shared" si="0"/>
        <v>Conventional Pollutant Standards</v>
      </c>
      <c r="C20" s="191" t="str">
        <f t="shared" si="0"/>
        <v>Percentage Reduction of Separately Regulated Pollutants</v>
      </c>
      <c r="D20" s="184" t="s">
        <v>334</v>
      </c>
      <c r="E20" s="184" t="s">
        <v>331</v>
      </c>
      <c r="F20" s="184" t="s">
        <v>334</v>
      </c>
      <c r="G20" s="184" t="s">
        <v>331</v>
      </c>
      <c r="H20" s="185">
        <v>318</v>
      </c>
      <c r="I20" s="193" t="s">
        <v>332</v>
      </c>
      <c r="J20" s="191"/>
      <c r="K20" s="191"/>
      <c r="L20" s="192"/>
      <c r="M20" s="192"/>
      <c r="N20" s="192"/>
      <c r="O20" s="191"/>
      <c r="P20" s="188"/>
      <c r="Q20" s="191"/>
      <c r="R20" s="191"/>
      <c r="S20" s="190"/>
      <c r="W20" s="184" t="str" cm="1">
        <f t="array" ref="W20">IFERROR(INDEX(A$761:A$954,MATCH(H20,A$761:A$954,0),0),"Save")</f>
        <v>Save</v>
      </c>
    </row>
    <row r="21" spans="1:23" s="184" customFormat="1" hidden="1" x14ac:dyDescent="0.25">
      <c r="A21" s="191" t="str">
        <f t="shared" si="0"/>
        <v>Transportation</v>
      </c>
      <c r="B21" s="191" t="str">
        <f t="shared" si="0"/>
        <v>Conventional Pollutant Standards</v>
      </c>
      <c r="C21" s="191" t="str">
        <f t="shared" si="0"/>
        <v>Percentage Reduction of Separately Regulated Pollutants</v>
      </c>
      <c r="D21" s="184" t="s">
        <v>334</v>
      </c>
      <c r="E21" s="184" t="s">
        <v>333</v>
      </c>
      <c r="F21" s="184" t="s">
        <v>334</v>
      </c>
      <c r="G21" s="184" t="s">
        <v>333</v>
      </c>
      <c r="H21" s="185">
        <v>319</v>
      </c>
      <c r="I21" s="193" t="s">
        <v>332</v>
      </c>
      <c r="J21" s="191"/>
      <c r="K21" s="191"/>
      <c r="L21" s="192"/>
      <c r="M21" s="192"/>
      <c r="N21" s="192"/>
      <c r="O21" s="191"/>
      <c r="P21" s="188"/>
      <c r="Q21" s="191"/>
      <c r="R21" s="191"/>
      <c r="S21" s="190"/>
      <c r="W21" s="184" t="str" cm="1">
        <f t="array" ref="W21">IFERROR(INDEX(A$761:A$954,MATCH(H21,A$761:A$954,0),0),"Save")</f>
        <v>Save</v>
      </c>
    </row>
    <row r="22" spans="1:23" s="184" customFormat="1" hidden="1" x14ac:dyDescent="0.25">
      <c r="A22" s="191" t="str">
        <f t="shared" si="0"/>
        <v>Transportation</v>
      </c>
      <c r="B22" s="191" t="str">
        <f t="shared" si="0"/>
        <v>Conventional Pollutant Standards</v>
      </c>
      <c r="C22" s="191" t="str">
        <f t="shared" si="0"/>
        <v>Percentage Reduction of Separately Regulated Pollutants</v>
      </c>
      <c r="D22" s="184" t="s">
        <v>343</v>
      </c>
      <c r="E22" s="184" t="s">
        <v>308</v>
      </c>
      <c r="F22" s="184" t="s">
        <v>343</v>
      </c>
      <c r="G22" s="184" t="s">
        <v>309</v>
      </c>
      <c r="H22" s="185">
        <v>320</v>
      </c>
      <c r="I22" s="186" t="s">
        <v>310</v>
      </c>
      <c r="J22" s="191" t="str">
        <f t="shared" ref="J22:O22" si="5">J$2</f>
        <v>Conventional Pollutant Standard</v>
      </c>
      <c r="K22" s="191" t="str">
        <f t="shared" si="5"/>
        <v>trans reduce regulated pollutants</v>
      </c>
      <c r="L22" s="192">
        <f t="shared" si="5"/>
        <v>0</v>
      </c>
      <c r="M22" s="192">
        <f t="shared" si="5"/>
        <v>1</v>
      </c>
      <c r="N22" s="192">
        <f t="shared" si="5"/>
        <v>0.02</v>
      </c>
      <c r="O22" s="191" t="str">
        <f t="shared" si="5"/>
        <v>% reduction in emissions</v>
      </c>
      <c r="P22" s="188" t="s">
        <v>344</v>
      </c>
      <c r="Q22" s="191" t="str">
        <f>Q$2</f>
        <v>transportation-sector-main.html#conv-pol-stds</v>
      </c>
      <c r="R22" s="191" t="str">
        <f>R$2</f>
        <v>conventional-pollutant-standards.html</v>
      </c>
      <c r="S22" s="190"/>
      <c r="W22" s="184" t="str" cm="1">
        <f t="array" ref="W22">IFERROR(INDEX(A$761:A$954,MATCH(H22,A$761:A$954,0),0),"Save")</f>
        <v>Save</v>
      </c>
    </row>
    <row r="23" spans="1:23" s="184" customFormat="1" hidden="1" x14ac:dyDescent="0.25">
      <c r="A23" s="191" t="str">
        <f t="shared" ref="A23:C42" si="6">A$2</f>
        <v>Transportation</v>
      </c>
      <c r="B23" s="191" t="str">
        <f t="shared" si="6"/>
        <v>Conventional Pollutant Standards</v>
      </c>
      <c r="C23" s="191" t="str">
        <f t="shared" si="6"/>
        <v>Percentage Reduction of Separately Regulated Pollutants</v>
      </c>
      <c r="D23" s="184" t="s">
        <v>343</v>
      </c>
      <c r="E23" s="184" t="s">
        <v>17</v>
      </c>
      <c r="F23" s="184" t="s">
        <v>343</v>
      </c>
      <c r="G23" s="184" t="s">
        <v>17</v>
      </c>
      <c r="H23" s="185">
        <v>321</v>
      </c>
      <c r="I23" s="193" t="s">
        <v>332</v>
      </c>
      <c r="J23" s="191"/>
      <c r="K23" s="191"/>
      <c r="L23" s="192"/>
      <c r="M23" s="192"/>
      <c r="N23" s="192"/>
      <c r="O23" s="191"/>
      <c r="P23" s="188"/>
      <c r="Q23" s="191"/>
      <c r="R23" s="191"/>
      <c r="S23" s="190"/>
      <c r="W23" s="184" t="str" cm="1">
        <f t="array" ref="W23">IFERROR(INDEX(A$761:A$954,MATCH(H23,A$761:A$954,0),0),"Save")</f>
        <v>Save</v>
      </c>
    </row>
    <row r="24" spans="1:23" s="184" customFormat="1" hidden="1" x14ac:dyDescent="0.25">
      <c r="A24" s="191" t="str">
        <f t="shared" si="6"/>
        <v>Transportation</v>
      </c>
      <c r="B24" s="191" t="str">
        <f t="shared" si="6"/>
        <v>Conventional Pollutant Standards</v>
      </c>
      <c r="C24" s="191" t="str">
        <f t="shared" si="6"/>
        <v>Percentage Reduction of Separately Regulated Pollutants</v>
      </c>
      <c r="D24" s="184" t="s">
        <v>343</v>
      </c>
      <c r="E24" s="184" t="s">
        <v>318</v>
      </c>
      <c r="F24" s="184" t="s">
        <v>343</v>
      </c>
      <c r="G24" s="184" t="s">
        <v>318</v>
      </c>
      <c r="H24" s="185">
        <v>322</v>
      </c>
      <c r="I24" s="186" t="s">
        <v>310</v>
      </c>
      <c r="J24" s="191" t="str">
        <f t="shared" ref="J24:O24" si="7">J$2</f>
        <v>Conventional Pollutant Standard</v>
      </c>
      <c r="K24" s="191" t="str">
        <f t="shared" si="7"/>
        <v>trans reduce regulated pollutants</v>
      </c>
      <c r="L24" s="192">
        <f t="shared" si="7"/>
        <v>0</v>
      </c>
      <c r="M24" s="192">
        <f t="shared" si="7"/>
        <v>1</v>
      </c>
      <c r="N24" s="192">
        <f t="shared" si="7"/>
        <v>0.02</v>
      </c>
      <c r="O24" s="191" t="str">
        <f t="shared" si="7"/>
        <v>% reduction in emissions</v>
      </c>
      <c r="P24" s="188" t="s">
        <v>345</v>
      </c>
      <c r="Q24" s="191" t="str">
        <f>Q$2</f>
        <v>transportation-sector-main.html#conv-pol-stds</v>
      </c>
      <c r="R24" s="191" t="str">
        <f>R$2</f>
        <v>conventional-pollutant-standards.html</v>
      </c>
      <c r="S24" s="190"/>
      <c r="W24" s="184" t="str" cm="1">
        <f t="array" ref="W24">IFERROR(INDEX(A$761:A$954,MATCH(H24,A$761:A$954,0),0),"Save")</f>
        <v>Save</v>
      </c>
    </row>
    <row r="25" spans="1:23" s="184" customFormat="1" hidden="1" x14ac:dyDescent="0.25">
      <c r="A25" s="191" t="str">
        <f t="shared" si="6"/>
        <v>Transportation</v>
      </c>
      <c r="B25" s="191" t="str">
        <f t="shared" si="6"/>
        <v>Conventional Pollutant Standards</v>
      </c>
      <c r="C25" s="191" t="str">
        <f t="shared" si="6"/>
        <v>Percentage Reduction of Separately Regulated Pollutants</v>
      </c>
      <c r="D25" s="184" t="s">
        <v>343</v>
      </c>
      <c r="E25" s="184" t="s">
        <v>320</v>
      </c>
      <c r="F25" s="184" t="s">
        <v>343</v>
      </c>
      <c r="G25" s="184" t="s">
        <v>320</v>
      </c>
      <c r="H25" s="185">
        <v>323</v>
      </c>
      <c r="I25" s="193" t="s">
        <v>332</v>
      </c>
      <c r="J25" s="191"/>
      <c r="K25" s="191"/>
      <c r="L25" s="192"/>
      <c r="M25" s="192"/>
      <c r="N25" s="192"/>
      <c r="O25" s="191"/>
      <c r="P25" s="188"/>
      <c r="Q25" s="191"/>
      <c r="R25" s="191"/>
      <c r="S25" s="190"/>
      <c r="W25" s="184" t="str" cm="1">
        <f t="array" ref="W25">IFERROR(INDEX(A$761:A$954,MATCH(H25,A$761:A$954,0),0),"Save")</f>
        <v>Save</v>
      </c>
    </row>
    <row r="26" spans="1:23" s="184" customFormat="1" hidden="1" x14ac:dyDescent="0.25">
      <c r="A26" s="191" t="str">
        <f t="shared" si="6"/>
        <v>Transportation</v>
      </c>
      <c r="B26" s="191" t="str">
        <f t="shared" si="6"/>
        <v>Conventional Pollutant Standards</v>
      </c>
      <c r="C26" s="191" t="str">
        <f t="shared" si="6"/>
        <v>Percentage Reduction of Separately Regulated Pollutants</v>
      </c>
      <c r="D26" s="184" t="s">
        <v>343</v>
      </c>
      <c r="E26" s="184" t="s">
        <v>322</v>
      </c>
      <c r="F26" s="184" t="s">
        <v>343</v>
      </c>
      <c r="G26" s="184" t="s">
        <v>323</v>
      </c>
      <c r="H26" s="185">
        <v>324</v>
      </c>
      <c r="I26" s="193" t="s">
        <v>332</v>
      </c>
      <c r="J26" s="191"/>
      <c r="K26" s="191"/>
      <c r="L26" s="192"/>
      <c r="M26" s="192"/>
      <c r="N26" s="192"/>
      <c r="O26" s="191"/>
      <c r="P26" s="188"/>
      <c r="Q26" s="191"/>
      <c r="R26" s="191"/>
      <c r="S26" s="190"/>
      <c r="W26" s="184" t="str" cm="1">
        <f t="array" ref="W26">IFERROR(INDEX(A$761:A$954,MATCH(H26,A$761:A$954,0),0),"Save")</f>
        <v>Save</v>
      </c>
    </row>
    <row r="27" spans="1:23" s="184" customFormat="1" hidden="1" x14ac:dyDescent="0.25">
      <c r="A27" s="191" t="str">
        <f t="shared" si="6"/>
        <v>Transportation</v>
      </c>
      <c r="B27" s="191" t="str">
        <f t="shared" si="6"/>
        <v>Conventional Pollutant Standards</v>
      </c>
      <c r="C27" s="191" t="str">
        <f t="shared" si="6"/>
        <v>Percentage Reduction of Separately Regulated Pollutants</v>
      </c>
      <c r="D27" s="184" t="s">
        <v>343</v>
      </c>
      <c r="E27" s="184" t="s">
        <v>325</v>
      </c>
      <c r="F27" s="184" t="s">
        <v>343</v>
      </c>
      <c r="G27" s="184" t="s">
        <v>325</v>
      </c>
      <c r="H27" s="185">
        <v>325</v>
      </c>
      <c r="I27" s="193" t="s">
        <v>332</v>
      </c>
      <c r="J27" s="191"/>
      <c r="K27" s="191"/>
      <c r="L27" s="192"/>
      <c r="M27" s="192"/>
      <c r="N27" s="192"/>
      <c r="O27" s="191"/>
      <c r="P27" s="188"/>
      <c r="Q27" s="191"/>
      <c r="R27" s="191"/>
      <c r="S27" s="190"/>
      <c r="W27" s="184" t="str" cm="1">
        <f t="array" ref="W27">IFERROR(INDEX(A$761:A$954,MATCH(H27,A$761:A$954,0),0),"Save")</f>
        <v>Save</v>
      </c>
    </row>
    <row r="28" spans="1:23" s="184" customFormat="1" hidden="1" x14ac:dyDescent="0.25">
      <c r="A28" s="191" t="str">
        <f t="shared" si="6"/>
        <v>Transportation</v>
      </c>
      <c r="B28" s="191" t="str">
        <f t="shared" si="6"/>
        <v>Conventional Pollutant Standards</v>
      </c>
      <c r="C28" s="191" t="str">
        <f t="shared" si="6"/>
        <v>Percentage Reduction of Separately Regulated Pollutants</v>
      </c>
      <c r="D28" s="184" t="s">
        <v>343</v>
      </c>
      <c r="E28" s="184" t="s">
        <v>327</v>
      </c>
      <c r="F28" s="184" t="s">
        <v>343</v>
      </c>
      <c r="G28" s="184" t="s">
        <v>327</v>
      </c>
      <c r="H28" s="185">
        <v>326</v>
      </c>
      <c r="I28" s="193" t="s">
        <v>332</v>
      </c>
      <c r="J28" s="191"/>
      <c r="K28" s="191"/>
      <c r="L28" s="192"/>
      <c r="M28" s="192"/>
      <c r="N28" s="192"/>
      <c r="O28" s="191"/>
      <c r="P28" s="188"/>
      <c r="Q28" s="191"/>
      <c r="R28" s="191"/>
      <c r="S28" s="190"/>
      <c r="W28" s="184" t="str" cm="1">
        <f t="array" ref="W28">IFERROR(INDEX(A$761:A$954,MATCH(H28,A$761:A$954,0),0),"Save")</f>
        <v>Save</v>
      </c>
    </row>
    <row r="29" spans="1:23" s="184" customFormat="1" hidden="1" x14ac:dyDescent="0.25">
      <c r="A29" s="191" t="str">
        <f t="shared" si="6"/>
        <v>Transportation</v>
      </c>
      <c r="B29" s="191" t="str">
        <f t="shared" si="6"/>
        <v>Conventional Pollutant Standards</v>
      </c>
      <c r="C29" s="191" t="str">
        <f t="shared" si="6"/>
        <v>Percentage Reduction of Separately Regulated Pollutants</v>
      </c>
      <c r="D29" s="184" t="s">
        <v>343</v>
      </c>
      <c r="E29" s="184" t="s">
        <v>329</v>
      </c>
      <c r="F29" s="184" t="s">
        <v>343</v>
      </c>
      <c r="G29" s="184" t="s">
        <v>329</v>
      </c>
      <c r="H29" s="185">
        <v>327</v>
      </c>
      <c r="I29" s="193" t="s">
        <v>332</v>
      </c>
      <c r="J29" s="191"/>
      <c r="K29" s="191"/>
      <c r="L29" s="192"/>
      <c r="M29" s="192"/>
      <c r="N29" s="192"/>
      <c r="O29" s="191"/>
      <c r="P29" s="188"/>
      <c r="Q29" s="191"/>
      <c r="R29" s="191"/>
      <c r="S29" s="190"/>
      <c r="W29" s="184" t="str" cm="1">
        <f t="array" ref="W29">IFERROR(INDEX(A$761:A$954,MATCH(H29,A$761:A$954,0),0),"Save")</f>
        <v>Save</v>
      </c>
    </row>
    <row r="30" spans="1:23" s="184" customFormat="1" hidden="1" x14ac:dyDescent="0.25">
      <c r="A30" s="191" t="str">
        <f t="shared" si="6"/>
        <v>Transportation</v>
      </c>
      <c r="B30" s="191" t="str">
        <f t="shared" si="6"/>
        <v>Conventional Pollutant Standards</v>
      </c>
      <c r="C30" s="191" t="str">
        <f t="shared" si="6"/>
        <v>Percentage Reduction of Separately Regulated Pollutants</v>
      </c>
      <c r="D30" s="184" t="s">
        <v>343</v>
      </c>
      <c r="E30" s="184" t="s">
        <v>331</v>
      </c>
      <c r="F30" s="184" t="s">
        <v>343</v>
      </c>
      <c r="G30" s="184" t="s">
        <v>331</v>
      </c>
      <c r="H30" s="185">
        <v>328</v>
      </c>
      <c r="I30" s="193" t="s">
        <v>332</v>
      </c>
      <c r="J30" s="191"/>
      <c r="K30" s="191"/>
      <c r="L30" s="192"/>
      <c r="M30" s="192"/>
      <c r="N30" s="192"/>
      <c r="O30" s="191"/>
      <c r="P30" s="188"/>
      <c r="Q30" s="191"/>
      <c r="R30" s="191"/>
      <c r="S30" s="190"/>
      <c r="W30" s="184" t="str" cm="1">
        <f t="array" ref="W30">IFERROR(INDEX(A$761:A$954,MATCH(H30,A$761:A$954,0),0),"Save")</f>
        <v>Save</v>
      </c>
    </row>
    <row r="31" spans="1:23" s="184" customFormat="1" hidden="1" x14ac:dyDescent="0.25">
      <c r="A31" s="191" t="str">
        <f t="shared" si="6"/>
        <v>Transportation</v>
      </c>
      <c r="B31" s="191" t="str">
        <f t="shared" si="6"/>
        <v>Conventional Pollutant Standards</v>
      </c>
      <c r="C31" s="191" t="str">
        <f t="shared" si="6"/>
        <v>Percentage Reduction of Separately Regulated Pollutants</v>
      </c>
      <c r="D31" s="184" t="s">
        <v>343</v>
      </c>
      <c r="E31" s="184" t="s">
        <v>333</v>
      </c>
      <c r="F31" s="184" t="s">
        <v>343</v>
      </c>
      <c r="G31" s="184" t="s">
        <v>333</v>
      </c>
      <c r="H31" s="185">
        <v>329</v>
      </c>
      <c r="I31" s="193" t="s">
        <v>332</v>
      </c>
      <c r="J31" s="191"/>
      <c r="K31" s="191"/>
      <c r="L31" s="192"/>
      <c r="M31" s="192"/>
      <c r="N31" s="192"/>
      <c r="O31" s="191"/>
      <c r="P31" s="188"/>
      <c r="Q31" s="191"/>
      <c r="R31" s="191"/>
      <c r="S31" s="190"/>
      <c r="W31" s="184" t="str" cm="1">
        <f t="array" ref="W31">IFERROR(INDEX(A$761:A$954,MATCH(H31,A$761:A$954,0),0),"Save")</f>
        <v>Save</v>
      </c>
    </row>
    <row r="32" spans="1:23" s="184" customFormat="1" hidden="1" x14ac:dyDescent="0.25">
      <c r="A32" s="191" t="str">
        <f t="shared" si="6"/>
        <v>Transportation</v>
      </c>
      <c r="B32" s="191" t="str">
        <f t="shared" si="6"/>
        <v>Conventional Pollutant Standards</v>
      </c>
      <c r="C32" s="191" t="str">
        <f t="shared" si="6"/>
        <v>Percentage Reduction of Separately Regulated Pollutants</v>
      </c>
      <c r="D32" s="184" t="s">
        <v>346</v>
      </c>
      <c r="E32" s="184" t="s">
        <v>308</v>
      </c>
      <c r="F32" s="184" t="s">
        <v>346</v>
      </c>
      <c r="G32" s="184" t="s">
        <v>309</v>
      </c>
      <c r="H32" s="185">
        <v>330</v>
      </c>
      <c r="I32" s="186" t="s">
        <v>310</v>
      </c>
      <c r="J32" s="191" t="str">
        <f t="shared" ref="J32:O36" si="8">J$2</f>
        <v>Conventional Pollutant Standard</v>
      </c>
      <c r="K32" s="191" t="str">
        <f t="shared" si="8"/>
        <v>trans reduce regulated pollutants</v>
      </c>
      <c r="L32" s="192">
        <f t="shared" si="8"/>
        <v>0</v>
      </c>
      <c r="M32" s="192">
        <f t="shared" si="8"/>
        <v>1</v>
      </c>
      <c r="N32" s="192">
        <f t="shared" si="8"/>
        <v>0.02</v>
      </c>
      <c r="O32" s="191" t="str">
        <f t="shared" si="8"/>
        <v>% reduction in emissions</v>
      </c>
      <c r="P32" s="188" t="s">
        <v>347</v>
      </c>
      <c r="Q32" s="191" t="str">
        <f t="shared" ref="Q32:R36" si="9">Q$2</f>
        <v>transportation-sector-main.html#conv-pol-stds</v>
      </c>
      <c r="R32" s="191" t="str">
        <f t="shared" si="9"/>
        <v>conventional-pollutant-standards.html</v>
      </c>
      <c r="S32" s="190"/>
      <c r="W32" s="184" t="str" cm="1">
        <f t="array" ref="W32">IFERROR(INDEX(A$761:A$954,MATCH(H32,A$761:A$954,0),0),"Save")</f>
        <v>Save</v>
      </c>
    </row>
    <row r="33" spans="1:23" s="184" customFormat="1" hidden="1" x14ac:dyDescent="0.25">
      <c r="A33" s="191" t="str">
        <f t="shared" si="6"/>
        <v>Transportation</v>
      </c>
      <c r="B33" s="191" t="str">
        <f t="shared" si="6"/>
        <v>Conventional Pollutant Standards</v>
      </c>
      <c r="C33" s="191" t="str">
        <f t="shared" si="6"/>
        <v>Percentage Reduction of Separately Regulated Pollutants</v>
      </c>
      <c r="D33" s="184" t="s">
        <v>346</v>
      </c>
      <c r="E33" s="184" t="s">
        <v>17</v>
      </c>
      <c r="F33" s="184" t="s">
        <v>346</v>
      </c>
      <c r="G33" s="184" t="s">
        <v>17</v>
      </c>
      <c r="H33" s="185">
        <v>331</v>
      </c>
      <c r="I33" s="186" t="s">
        <v>310</v>
      </c>
      <c r="J33" s="191" t="str">
        <f t="shared" si="8"/>
        <v>Conventional Pollutant Standard</v>
      </c>
      <c r="K33" s="191" t="str">
        <f t="shared" si="8"/>
        <v>trans reduce regulated pollutants</v>
      </c>
      <c r="L33" s="192">
        <f t="shared" si="8"/>
        <v>0</v>
      </c>
      <c r="M33" s="192">
        <f t="shared" si="8"/>
        <v>1</v>
      </c>
      <c r="N33" s="192">
        <f t="shared" si="8"/>
        <v>0.02</v>
      </c>
      <c r="O33" s="191" t="str">
        <f t="shared" si="8"/>
        <v>% reduction in emissions</v>
      </c>
      <c r="P33" s="188" t="s">
        <v>348</v>
      </c>
      <c r="Q33" s="191" t="str">
        <f t="shared" si="9"/>
        <v>transportation-sector-main.html#conv-pol-stds</v>
      </c>
      <c r="R33" s="191" t="str">
        <f t="shared" si="9"/>
        <v>conventional-pollutant-standards.html</v>
      </c>
      <c r="S33" s="190"/>
      <c r="W33" s="184" t="str" cm="1">
        <f t="array" ref="W33">IFERROR(INDEX(A$761:A$954,MATCH(H33,A$761:A$954,0),0),"Save")</f>
        <v>Save</v>
      </c>
    </row>
    <row r="34" spans="1:23" s="184" customFormat="1" hidden="1" x14ac:dyDescent="0.25">
      <c r="A34" s="191" t="str">
        <f t="shared" si="6"/>
        <v>Transportation</v>
      </c>
      <c r="B34" s="191" t="str">
        <f t="shared" si="6"/>
        <v>Conventional Pollutant Standards</v>
      </c>
      <c r="C34" s="191" t="str">
        <f t="shared" si="6"/>
        <v>Percentage Reduction of Separately Regulated Pollutants</v>
      </c>
      <c r="D34" s="184" t="s">
        <v>346</v>
      </c>
      <c r="E34" s="184" t="s">
        <v>318</v>
      </c>
      <c r="F34" s="184" t="s">
        <v>346</v>
      </c>
      <c r="G34" s="184" t="s">
        <v>318</v>
      </c>
      <c r="H34" s="185">
        <v>332</v>
      </c>
      <c r="I34" s="186" t="s">
        <v>310</v>
      </c>
      <c r="J34" s="191" t="str">
        <f t="shared" si="8"/>
        <v>Conventional Pollutant Standard</v>
      </c>
      <c r="K34" s="191" t="str">
        <f t="shared" si="8"/>
        <v>trans reduce regulated pollutants</v>
      </c>
      <c r="L34" s="192">
        <f t="shared" si="8"/>
        <v>0</v>
      </c>
      <c r="M34" s="192">
        <f t="shared" si="8"/>
        <v>1</v>
      </c>
      <c r="N34" s="192">
        <f t="shared" si="8"/>
        <v>0.02</v>
      </c>
      <c r="O34" s="191" t="str">
        <f t="shared" si="8"/>
        <v>% reduction in emissions</v>
      </c>
      <c r="P34" s="188" t="s">
        <v>349</v>
      </c>
      <c r="Q34" s="191" t="str">
        <f t="shared" si="9"/>
        <v>transportation-sector-main.html#conv-pol-stds</v>
      </c>
      <c r="R34" s="191" t="str">
        <f t="shared" si="9"/>
        <v>conventional-pollutant-standards.html</v>
      </c>
      <c r="S34" s="190"/>
      <c r="W34" s="184" t="str" cm="1">
        <f t="array" ref="W34">IFERROR(INDEX(A$761:A$954,MATCH(H34,A$761:A$954,0),0),"Save")</f>
        <v>Save</v>
      </c>
    </row>
    <row r="35" spans="1:23" s="184" customFormat="1" hidden="1" x14ac:dyDescent="0.25">
      <c r="A35" s="191" t="str">
        <f t="shared" si="6"/>
        <v>Transportation</v>
      </c>
      <c r="B35" s="191" t="str">
        <f t="shared" si="6"/>
        <v>Conventional Pollutant Standards</v>
      </c>
      <c r="C35" s="191" t="str">
        <f t="shared" si="6"/>
        <v>Percentage Reduction of Separately Regulated Pollutants</v>
      </c>
      <c r="D35" s="184" t="s">
        <v>346</v>
      </c>
      <c r="E35" s="184" t="s">
        <v>320</v>
      </c>
      <c r="F35" s="184" t="s">
        <v>346</v>
      </c>
      <c r="G35" s="184" t="s">
        <v>320</v>
      </c>
      <c r="H35" s="185">
        <v>333</v>
      </c>
      <c r="I35" s="186" t="s">
        <v>310</v>
      </c>
      <c r="J35" s="191" t="str">
        <f t="shared" si="8"/>
        <v>Conventional Pollutant Standard</v>
      </c>
      <c r="K35" s="191" t="str">
        <f t="shared" si="8"/>
        <v>trans reduce regulated pollutants</v>
      </c>
      <c r="L35" s="192">
        <f t="shared" si="8"/>
        <v>0</v>
      </c>
      <c r="M35" s="192">
        <f t="shared" si="8"/>
        <v>1</v>
      </c>
      <c r="N35" s="192">
        <f t="shared" si="8"/>
        <v>0.02</v>
      </c>
      <c r="O35" s="191" t="str">
        <f t="shared" si="8"/>
        <v>% reduction in emissions</v>
      </c>
      <c r="P35" s="188" t="s">
        <v>350</v>
      </c>
      <c r="Q35" s="191" t="str">
        <f t="shared" si="9"/>
        <v>transportation-sector-main.html#conv-pol-stds</v>
      </c>
      <c r="R35" s="191" t="str">
        <f t="shared" si="9"/>
        <v>conventional-pollutant-standards.html</v>
      </c>
      <c r="S35" s="190"/>
      <c r="W35" s="184" t="str" cm="1">
        <f t="array" ref="W35">IFERROR(INDEX(A$761:A$954,MATCH(H35,A$761:A$954,0),0),"Save")</f>
        <v>Save</v>
      </c>
    </row>
    <row r="36" spans="1:23" s="184" customFormat="1" hidden="1" x14ac:dyDescent="0.25">
      <c r="A36" s="191" t="str">
        <f t="shared" si="6"/>
        <v>Transportation</v>
      </c>
      <c r="B36" s="191" t="str">
        <f t="shared" si="6"/>
        <v>Conventional Pollutant Standards</v>
      </c>
      <c r="C36" s="191" t="str">
        <f t="shared" si="6"/>
        <v>Percentage Reduction of Separately Regulated Pollutants</v>
      </c>
      <c r="D36" s="184" t="s">
        <v>346</v>
      </c>
      <c r="E36" s="184" t="s">
        <v>322</v>
      </c>
      <c r="F36" s="184" t="s">
        <v>346</v>
      </c>
      <c r="G36" s="184" t="s">
        <v>323</v>
      </c>
      <c r="H36" s="185">
        <v>334</v>
      </c>
      <c r="I36" s="186" t="s">
        <v>310</v>
      </c>
      <c r="J36" s="191" t="str">
        <f t="shared" si="8"/>
        <v>Conventional Pollutant Standard</v>
      </c>
      <c r="K36" s="191" t="str">
        <f t="shared" si="8"/>
        <v>trans reduce regulated pollutants</v>
      </c>
      <c r="L36" s="192">
        <f t="shared" si="8"/>
        <v>0</v>
      </c>
      <c r="M36" s="192">
        <f t="shared" si="8"/>
        <v>1</v>
      </c>
      <c r="N36" s="192">
        <f t="shared" si="8"/>
        <v>0.02</v>
      </c>
      <c r="O36" s="191" t="str">
        <f t="shared" si="8"/>
        <v>% reduction in emissions</v>
      </c>
      <c r="P36" s="188" t="s">
        <v>351</v>
      </c>
      <c r="Q36" s="191" t="str">
        <f t="shared" si="9"/>
        <v>transportation-sector-main.html#conv-pol-stds</v>
      </c>
      <c r="R36" s="191" t="str">
        <f t="shared" si="9"/>
        <v>conventional-pollutant-standards.html</v>
      </c>
      <c r="S36" s="190"/>
      <c r="W36" s="184" t="str" cm="1">
        <f t="array" ref="W36">IFERROR(INDEX(A$761:A$954,MATCH(H36,A$761:A$954,0),0),"Save")</f>
        <v>Save</v>
      </c>
    </row>
    <row r="37" spans="1:23" s="184" customFormat="1" hidden="1" x14ac:dyDescent="0.25">
      <c r="A37" s="191" t="str">
        <f t="shared" si="6"/>
        <v>Transportation</v>
      </c>
      <c r="B37" s="191" t="str">
        <f t="shared" si="6"/>
        <v>Conventional Pollutant Standards</v>
      </c>
      <c r="C37" s="191" t="str">
        <f t="shared" si="6"/>
        <v>Percentage Reduction of Separately Regulated Pollutants</v>
      </c>
      <c r="D37" s="184" t="s">
        <v>346</v>
      </c>
      <c r="E37" s="184" t="s">
        <v>325</v>
      </c>
      <c r="F37" s="184" t="s">
        <v>346</v>
      </c>
      <c r="G37" s="184" t="s">
        <v>325</v>
      </c>
      <c r="H37" s="185">
        <v>335</v>
      </c>
      <c r="I37" s="193" t="s">
        <v>332</v>
      </c>
      <c r="J37" s="191"/>
      <c r="K37" s="191"/>
      <c r="L37" s="192"/>
      <c r="M37" s="192"/>
      <c r="N37" s="192"/>
      <c r="O37" s="191"/>
      <c r="P37" s="188"/>
      <c r="Q37" s="191"/>
      <c r="R37" s="191"/>
      <c r="S37" s="190"/>
      <c r="W37" s="184" t="str" cm="1">
        <f t="array" ref="W37">IFERROR(INDEX(A$761:A$954,MATCH(H37,A$761:A$954,0),0),"Save")</f>
        <v>Save</v>
      </c>
    </row>
    <row r="38" spans="1:23" s="184" customFormat="1" hidden="1" x14ac:dyDescent="0.25">
      <c r="A38" s="191" t="str">
        <f t="shared" si="6"/>
        <v>Transportation</v>
      </c>
      <c r="B38" s="191" t="str">
        <f t="shared" si="6"/>
        <v>Conventional Pollutant Standards</v>
      </c>
      <c r="C38" s="191" t="str">
        <f t="shared" si="6"/>
        <v>Percentage Reduction of Separately Regulated Pollutants</v>
      </c>
      <c r="D38" s="184" t="s">
        <v>346</v>
      </c>
      <c r="E38" s="184" t="s">
        <v>327</v>
      </c>
      <c r="F38" s="184" t="s">
        <v>346</v>
      </c>
      <c r="G38" s="184" t="s">
        <v>327</v>
      </c>
      <c r="H38" s="185">
        <v>336</v>
      </c>
      <c r="I38" s="186" t="s">
        <v>310</v>
      </c>
      <c r="J38" s="191" t="str">
        <f t="shared" ref="J38:O39" si="10">J$2</f>
        <v>Conventional Pollutant Standard</v>
      </c>
      <c r="K38" s="191" t="str">
        <f t="shared" si="10"/>
        <v>trans reduce regulated pollutants</v>
      </c>
      <c r="L38" s="192">
        <f t="shared" si="10"/>
        <v>0</v>
      </c>
      <c r="M38" s="192">
        <f t="shared" si="10"/>
        <v>1</v>
      </c>
      <c r="N38" s="192">
        <f t="shared" si="10"/>
        <v>0.02</v>
      </c>
      <c r="O38" s="191" t="str">
        <f t="shared" si="10"/>
        <v>% reduction in emissions</v>
      </c>
      <c r="P38" s="188" t="s">
        <v>352</v>
      </c>
      <c r="Q38" s="191" t="str">
        <f>Q$2</f>
        <v>transportation-sector-main.html#conv-pol-stds</v>
      </c>
      <c r="R38" s="191" t="str">
        <f>R$2</f>
        <v>conventional-pollutant-standards.html</v>
      </c>
      <c r="S38" s="190"/>
      <c r="W38" s="184" t="str" cm="1">
        <f t="array" ref="W38">IFERROR(INDEX(A$761:A$954,MATCH(H38,A$761:A$954,0),0),"Save")</f>
        <v>Save</v>
      </c>
    </row>
    <row r="39" spans="1:23" s="184" customFormat="1" hidden="1" x14ac:dyDescent="0.25">
      <c r="A39" s="191" t="str">
        <f t="shared" si="6"/>
        <v>Transportation</v>
      </c>
      <c r="B39" s="191" t="str">
        <f t="shared" si="6"/>
        <v>Conventional Pollutant Standards</v>
      </c>
      <c r="C39" s="191" t="str">
        <f t="shared" si="6"/>
        <v>Percentage Reduction of Separately Regulated Pollutants</v>
      </c>
      <c r="D39" s="184" t="s">
        <v>346</v>
      </c>
      <c r="E39" s="184" t="s">
        <v>329</v>
      </c>
      <c r="F39" s="184" t="s">
        <v>346</v>
      </c>
      <c r="G39" s="184" t="s">
        <v>329</v>
      </c>
      <c r="H39" s="185">
        <v>337</v>
      </c>
      <c r="I39" s="186" t="s">
        <v>310</v>
      </c>
      <c r="J39" s="191" t="str">
        <f t="shared" si="10"/>
        <v>Conventional Pollutant Standard</v>
      </c>
      <c r="K39" s="191" t="str">
        <f t="shared" si="10"/>
        <v>trans reduce regulated pollutants</v>
      </c>
      <c r="L39" s="192">
        <f t="shared" si="10"/>
        <v>0</v>
      </c>
      <c r="M39" s="192">
        <f t="shared" si="10"/>
        <v>1</v>
      </c>
      <c r="N39" s="192">
        <f t="shared" si="10"/>
        <v>0.02</v>
      </c>
      <c r="O39" s="191" t="str">
        <f t="shared" si="10"/>
        <v>% reduction in emissions</v>
      </c>
      <c r="P39" s="188" t="s">
        <v>353</v>
      </c>
      <c r="Q39" s="191" t="str">
        <f>Q$2</f>
        <v>transportation-sector-main.html#conv-pol-stds</v>
      </c>
      <c r="R39" s="191" t="str">
        <f>R$2</f>
        <v>conventional-pollutant-standards.html</v>
      </c>
      <c r="S39" s="190"/>
      <c r="W39" s="184" t="str" cm="1">
        <f t="array" ref="W39">IFERROR(INDEX(A$761:A$954,MATCH(H39,A$761:A$954,0),0),"Save")</f>
        <v>Save</v>
      </c>
    </row>
    <row r="40" spans="1:23" s="184" customFormat="1" hidden="1" x14ac:dyDescent="0.25">
      <c r="A40" s="191" t="str">
        <f t="shared" si="6"/>
        <v>Transportation</v>
      </c>
      <c r="B40" s="191" t="str">
        <f t="shared" si="6"/>
        <v>Conventional Pollutant Standards</v>
      </c>
      <c r="C40" s="191" t="str">
        <f t="shared" si="6"/>
        <v>Percentage Reduction of Separately Regulated Pollutants</v>
      </c>
      <c r="D40" s="184" t="s">
        <v>346</v>
      </c>
      <c r="E40" s="184" t="s">
        <v>331</v>
      </c>
      <c r="F40" s="184" t="s">
        <v>346</v>
      </c>
      <c r="G40" s="184" t="s">
        <v>331</v>
      </c>
      <c r="H40" s="185">
        <v>338</v>
      </c>
      <c r="I40" s="193" t="s">
        <v>332</v>
      </c>
      <c r="J40" s="191"/>
      <c r="K40" s="191"/>
      <c r="L40" s="192"/>
      <c r="M40" s="192"/>
      <c r="N40" s="192"/>
      <c r="O40" s="191"/>
      <c r="P40" s="188"/>
      <c r="Q40" s="191"/>
      <c r="R40" s="191"/>
      <c r="S40" s="190"/>
      <c r="W40" s="184" t="str" cm="1">
        <f t="array" ref="W40">IFERROR(INDEX(A$761:A$954,MATCH(H40,A$761:A$954,0),0),"Save")</f>
        <v>Save</v>
      </c>
    </row>
    <row r="41" spans="1:23" s="184" customFormat="1" hidden="1" x14ac:dyDescent="0.25">
      <c r="A41" s="191" t="str">
        <f t="shared" si="6"/>
        <v>Transportation</v>
      </c>
      <c r="B41" s="191" t="str">
        <f t="shared" si="6"/>
        <v>Conventional Pollutant Standards</v>
      </c>
      <c r="C41" s="191" t="str">
        <f t="shared" si="6"/>
        <v>Percentage Reduction of Separately Regulated Pollutants</v>
      </c>
      <c r="D41" s="184" t="s">
        <v>346</v>
      </c>
      <c r="E41" s="184" t="s">
        <v>333</v>
      </c>
      <c r="F41" s="184" t="s">
        <v>346</v>
      </c>
      <c r="G41" s="184" t="s">
        <v>333</v>
      </c>
      <c r="H41" s="185">
        <v>339</v>
      </c>
      <c r="I41" s="193" t="s">
        <v>332</v>
      </c>
      <c r="J41" s="191"/>
      <c r="K41" s="191"/>
      <c r="L41" s="192"/>
      <c r="M41" s="192"/>
      <c r="N41" s="192"/>
      <c r="O41" s="191"/>
      <c r="P41" s="188"/>
      <c r="Q41" s="191"/>
      <c r="R41" s="191"/>
      <c r="S41" s="190"/>
      <c r="W41" s="184" t="str" cm="1">
        <f t="array" ref="W41">IFERROR(INDEX(A$761:A$954,MATCH(H41,A$761:A$954,0),0),"Save")</f>
        <v>Save</v>
      </c>
    </row>
    <row r="42" spans="1:23" s="184" customFormat="1" hidden="1" x14ac:dyDescent="0.25">
      <c r="A42" s="191" t="str">
        <f t="shared" si="6"/>
        <v>Transportation</v>
      </c>
      <c r="B42" s="191" t="str">
        <f t="shared" si="6"/>
        <v>Conventional Pollutant Standards</v>
      </c>
      <c r="C42" s="191" t="str">
        <f t="shared" si="6"/>
        <v>Percentage Reduction of Separately Regulated Pollutants</v>
      </c>
      <c r="D42" s="184" t="s">
        <v>354</v>
      </c>
      <c r="E42" s="184" t="s">
        <v>308</v>
      </c>
      <c r="F42" s="184" t="s">
        <v>354</v>
      </c>
      <c r="G42" s="184" t="s">
        <v>309</v>
      </c>
      <c r="H42" s="185">
        <v>340</v>
      </c>
      <c r="I42" s="186" t="s">
        <v>310</v>
      </c>
      <c r="J42" s="191" t="str">
        <f t="shared" ref="J42:O46" si="11">J$2</f>
        <v>Conventional Pollutant Standard</v>
      </c>
      <c r="K42" s="191" t="str">
        <f t="shared" si="11"/>
        <v>trans reduce regulated pollutants</v>
      </c>
      <c r="L42" s="192">
        <f t="shared" si="11"/>
        <v>0</v>
      </c>
      <c r="M42" s="192">
        <f t="shared" si="11"/>
        <v>1</v>
      </c>
      <c r="N42" s="192">
        <f t="shared" si="11"/>
        <v>0.02</v>
      </c>
      <c r="O42" s="191" t="str">
        <f t="shared" si="11"/>
        <v>% reduction in emissions</v>
      </c>
      <c r="P42" s="188" t="s">
        <v>355</v>
      </c>
      <c r="Q42" s="191" t="str">
        <f t="shared" ref="Q42:R46" si="12">Q$2</f>
        <v>transportation-sector-main.html#conv-pol-stds</v>
      </c>
      <c r="R42" s="191" t="str">
        <f t="shared" si="12"/>
        <v>conventional-pollutant-standards.html</v>
      </c>
      <c r="S42" s="190"/>
      <c r="W42" s="184" t="str" cm="1">
        <f t="array" ref="W42">IFERROR(INDEX(A$761:A$954,MATCH(H42,A$761:A$954,0),0),"Save")</f>
        <v>Save</v>
      </c>
    </row>
    <row r="43" spans="1:23" s="184" customFormat="1" hidden="1" x14ac:dyDescent="0.25">
      <c r="A43" s="191" t="str">
        <f t="shared" ref="A43:C61" si="13">A$2</f>
        <v>Transportation</v>
      </c>
      <c r="B43" s="191" t="str">
        <f t="shared" si="13"/>
        <v>Conventional Pollutant Standards</v>
      </c>
      <c r="C43" s="191" t="str">
        <f t="shared" si="13"/>
        <v>Percentage Reduction of Separately Regulated Pollutants</v>
      </c>
      <c r="D43" s="184" t="s">
        <v>354</v>
      </c>
      <c r="E43" s="184" t="s">
        <v>17</v>
      </c>
      <c r="F43" s="184" t="s">
        <v>354</v>
      </c>
      <c r="G43" s="184" t="s">
        <v>17</v>
      </c>
      <c r="H43" s="185">
        <v>341</v>
      </c>
      <c r="I43" s="186" t="s">
        <v>310</v>
      </c>
      <c r="J43" s="191" t="str">
        <f t="shared" si="11"/>
        <v>Conventional Pollutant Standard</v>
      </c>
      <c r="K43" s="191" t="str">
        <f t="shared" si="11"/>
        <v>trans reduce regulated pollutants</v>
      </c>
      <c r="L43" s="192">
        <f t="shared" si="11"/>
        <v>0</v>
      </c>
      <c r="M43" s="192">
        <f t="shared" si="11"/>
        <v>1</v>
      </c>
      <c r="N43" s="192">
        <f t="shared" si="11"/>
        <v>0.02</v>
      </c>
      <c r="O43" s="191" t="str">
        <f t="shared" si="11"/>
        <v>% reduction in emissions</v>
      </c>
      <c r="P43" s="188" t="s">
        <v>356</v>
      </c>
      <c r="Q43" s="191" t="str">
        <f t="shared" si="12"/>
        <v>transportation-sector-main.html#conv-pol-stds</v>
      </c>
      <c r="R43" s="191" t="str">
        <f t="shared" si="12"/>
        <v>conventional-pollutant-standards.html</v>
      </c>
      <c r="S43" s="190"/>
      <c r="W43" s="184" t="str" cm="1">
        <f t="array" ref="W43">IFERROR(INDEX(A$761:A$954,MATCH(H43,A$761:A$954,0),0),"Save")</f>
        <v>Save</v>
      </c>
    </row>
    <row r="44" spans="1:23" s="184" customFormat="1" hidden="1" x14ac:dyDescent="0.25">
      <c r="A44" s="191" t="str">
        <f t="shared" si="13"/>
        <v>Transportation</v>
      </c>
      <c r="B44" s="191" t="str">
        <f t="shared" si="13"/>
        <v>Conventional Pollutant Standards</v>
      </c>
      <c r="C44" s="191" t="str">
        <f t="shared" si="13"/>
        <v>Percentage Reduction of Separately Regulated Pollutants</v>
      </c>
      <c r="D44" s="184" t="s">
        <v>354</v>
      </c>
      <c r="E44" s="184" t="s">
        <v>318</v>
      </c>
      <c r="F44" s="184" t="s">
        <v>354</v>
      </c>
      <c r="G44" s="184" t="s">
        <v>318</v>
      </c>
      <c r="H44" s="185">
        <v>342</v>
      </c>
      <c r="I44" s="186" t="s">
        <v>310</v>
      </c>
      <c r="J44" s="191" t="str">
        <f t="shared" si="11"/>
        <v>Conventional Pollutant Standard</v>
      </c>
      <c r="K44" s="191" t="str">
        <f t="shared" si="11"/>
        <v>trans reduce regulated pollutants</v>
      </c>
      <c r="L44" s="192">
        <f t="shared" si="11"/>
        <v>0</v>
      </c>
      <c r="M44" s="192">
        <f t="shared" si="11"/>
        <v>1</v>
      </c>
      <c r="N44" s="192">
        <f t="shared" si="11"/>
        <v>0.02</v>
      </c>
      <c r="O44" s="191" t="str">
        <f t="shared" si="11"/>
        <v>% reduction in emissions</v>
      </c>
      <c r="P44" s="188" t="s">
        <v>357</v>
      </c>
      <c r="Q44" s="191" t="str">
        <f t="shared" si="12"/>
        <v>transportation-sector-main.html#conv-pol-stds</v>
      </c>
      <c r="R44" s="191" t="str">
        <f t="shared" si="12"/>
        <v>conventional-pollutant-standards.html</v>
      </c>
      <c r="S44" s="190"/>
      <c r="W44" s="184" t="str" cm="1">
        <f t="array" ref="W44">IFERROR(INDEX(A$761:A$954,MATCH(H44,A$761:A$954,0),0),"Save")</f>
        <v>Save</v>
      </c>
    </row>
    <row r="45" spans="1:23" s="184" customFormat="1" hidden="1" x14ac:dyDescent="0.25">
      <c r="A45" s="191" t="str">
        <f t="shared" si="13"/>
        <v>Transportation</v>
      </c>
      <c r="B45" s="191" t="str">
        <f t="shared" si="13"/>
        <v>Conventional Pollutant Standards</v>
      </c>
      <c r="C45" s="191" t="str">
        <f t="shared" si="13"/>
        <v>Percentage Reduction of Separately Regulated Pollutants</v>
      </c>
      <c r="D45" s="184" t="s">
        <v>354</v>
      </c>
      <c r="E45" s="184" t="s">
        <v>320</v>
      </c>
      <c r="F45" s="184" t="s">
        <v>354</v>
      </c>
      <c r="G45" s="184" t="s">
        <v>320</v>
      </c>
      <c r="H45" s="185">
        <v>343</v>
      </c>
      <c r="I45" s="186" t="s">
        <v>310</v>
      </c>
      <c r="J45" s="191" t="str">
        <f t="shared" si="11"/>
        <v>Conventional Pollutant Standard</v>
      </c>
      <c r="K45" s="191" t="str">
        <f t="shared" si="11"/>
        <v>trans reduce regulated pollutants</v>
      </c>
      <c r="L45" s="192">
        <f t="shared" si="11"/>
        <v>0</v>
      </c>
      <c r="M45" s="192">
        <f t="shared" si="11"/>
        <v>1</v>
      </c>
      <c r="N45" s="192">
        <f t="shared" si="11"/>
        <v>0.02</v>
      </c>
      <c r="O45" s="191" t="str">
        <f t="shared" si="11"/>
        <v>% reduction in emissions</v>
      </c>
      <c r="P45" s="188" t="s">
        <v>358</v>
      </c>
      <c r="Q45" s="191" t="str">
        <f t="shared" si="12"/>
        <v>transportation-sector-main.html#conv-pol-stds</v>
      </c>
      <c r="R45" s="191" t="str">
        <f t="shared" si="12"/>
        <v>conventional-pollutant-standards.html</v>
      </c>
      <c r="S45" s="190"/>
      <c r="W45" s="184" t="str" cm="1">
        <f t="array" ref="W45">IFERROR(INDEX(A$761:A$954,MATCH(H45,A$761:A$954,0),0),"Save")</f>
        <v>Save</v>
      </c>
    </row>
    <row r="46" spans="1:23" s="184" customFormat="1" hidden="1" x14ac:dyDescent="0.25">
      <c r="A46" s="191" t="str">
        <f t="shared" si="13"/>
        <v>Transportation</v>
      </c>
      <c r="B46" s="191" t="str">
        <f t="shared" si="13"/>
        <v>Conventional Pollutant Standards</v>
      </c>
      <c r="C46" s="191" t="str">
        <f t="shared" si="13"/>
        <v>Percentage Reduction of Separately Regulated Pollutants</v>
      </c>
      <c r="D46" s="184" t="s">
        <v>354</v>
      </c>
      <c r="E46" s="184" t="s">
        <v>322</v>
      </c>
      <c r="F46" s="184" t="s">
        <v>354</v>
      </c>
      <c r="G46" s="184" t="s">
        <v>323</v>
      </c>
      <c r="H46" s="185">
        <v>344</v>
      </c>
      <c r="I46" s="186" t="s">
        <v>310</v>
      </c>
      <c r="J46" s="191" t="str">
        <f t="shared" si="11"/>
        <v>Conventional Pollutant Standard</v>
      </c>
      <c r="K46" s="191" t="str">
        <f t="shared" si="11"/>
        <v>trans reduce regulated pollutants</v>
      </c>
      <c r="L46" s="192">
        <f t="shared" si="11"/>
        <v>0</v>
      </c>
      <c r="M46" s="192">
        <f t="shared" si="11"/>
        <v>1</v>
      </c>
      <c r="N46" s="192">
        <f t="shared" si="11"/>
        <v>0.02</v>
      </c>
      <c r="O46" s="191" t="str">
        <f t="shared" si="11"/>
        <v>% reduction in emissions</v>
      </c>
      <c r="P46" s="188" t="s">
        <v>359</v>
      </c>
      <c r="Q46" s="191" t="str">
        <f t="shared" si="12"/>
        <v>transportation-sector-main.html#conv-pol-stds</v>
      </c>
      <c r="R46" s="191" t="str">
        <f t="shared" si="12"/>
        <v>conventional-pollutant-standards.html</v>
      </c>
      <c r="S46" s="190"/>
      <c r="W46" s="184" t="str" cm="1">
        <f t="array" ref="W46">IFERROR(INDEX(A$761:A$954,MATCH(H46,A$761:A$954,0),0),"Save")</f>
        <v>Save</v>
      </c>
    </row>
    <row r="47" spans="1:23" s="184" customFormat="1" hidden="1" x14ac:dyDescent="0.25">
      <c r="A47" s="191" t="str">
        <f t="shared" si="13"/>
        <v>Transportation</v>
      </c>
      <c r="B47" s="191" t="str">
        <f t="shared" si="13"/>
        <v>Conventional Pollutant Standards</v>
      </c>
      <c r="C47" s="191" t="str">
        <f t="shared" si="13"/>
        <v>Percentage Reduction of Separately Regulated Pollutants</v>
      </c>
      <c r="D47" s="184" t="s">
        <v>354</v>
      </c>
      <c r="E47" s="184" t="s">
        <v>325</v>
      </c>
      <c r="F47" s="184" t="s">
        <v>354</v>
      </c>
      <c r="G47" s="184" t="s">
        <v>325</v>
      </c>
      <c r="H47" s="185">
        <v>345</v>
      </c>
      <c r="I47" s="193" t="s">
        <v>332</v>
      </c>
      <c r="J47" s="191"/>
      <c r="K47" s="191"/>
      <c r="L47" s="192"/>
      <c r="M47" s="192"/>
      <c r="N47" s="192"/>
      <c r="O47" s="191"/>
      <c r="P47" s="188"/>
      <c r="Q47" s="191"/>
      <c r="R47" s="191"/>
      <c r="S47" s="190"/>
      <c r="W47" s="184" t="str" cm="1">
        <f t="array" ref="W47">IFERROR(INDEX(A$761:A$954,MATCH(H47,A$761:A$954,0),0),"Save")</f>
        <v>Save</v>
      </c>
    </row>
    <row r="48" spans="1:23" s="184" customFormat="1" hidden="1" x14ac:dyDescent="0.25">
      <c r="A48" s="191" t="str">
        <f t="shared" si="13"/>
        <v>Transportation</v>
      </c>
      <c r="B48" s="191" t="str">
        <f t="shared" si="13"/>
        <v>Conventional Pollutant Standards</v>
      </c>
      <c r="C48" s="191" t="str">
        <f t="shared" si="13"/>
        <v>Percentage Reduction of Separately Regulated Pollutants</v>
      </c>
      <c r="D48" s="184" t="s">
        <v>354</v>
      </c>
      <c r="E48" s="184" t="s">
        <v>327</v>
      </c>
      <c r="F48" s="184" t="s">
        <v>354</v>
      </c>
      <c r="G48" s="184" t="s">
        <v>327</v>
      </c>
      <c r="H48" s="185">
        <v>346</v>
      </c>
      <c r="I48" s="186" t="s">
        <v>310</v>
      </c>
      <c r="J48" s="191" t="str">
        <f t="shared" ref="J48:O49" si="14">J$2</f>
        <v>Conventional Pollutant Standard</v>
      </c>
      <c r="K48" s="191" t="str">
        <f t="shared" si="14"/>
        <v>trans reduce regulated pollutants</v>
      </c>
      <c r="L48" s="192">
        <f t="shared" si="14"/>
        <v>0</v>
      </c>
      <c r="M48" s="192">
        <f t="shared" si="14"/>
        <v>1</v>
      </c>
      <c r="N48" s="192">
        <f t="shared" si="14"/>
        <v>0.02</v>
      </c>
      <c r="O48" s="191" t="str">
        <f t="shared" si="14"/>
        <v>% reduction in emissions</v>
      </c>
      <c r="P48" s="188" t="s">
        <v>360</v>
      </c>
      <c r="Q48" s="191" t="str">
        <f>Q$2</f>
        <v>transportation-sector-main.html#conv-pol-stds</v>
      </c>
      <c r="R48" s="191" t="str">
        <f>R$2</f>
        <v>conventional-pollutant-standards.html</v>
      </c>
      <c r="S48" s="190"/>
      <c r="W48" s="184" t="str" cm="1">
        <f t="array" ref="W48">IFERROR(INDEX(A$761:A$954,MATCH(H48,A$761:A$954,0),0),"Save")</f>
        <v>Save</v>
      </c>
    </row>
    <row r="49" spans="1:23" s="184" customFormat="1" hidden="1" x14ac:dyDescent="0.25">
      <c r="A49" s="191" t="str">
        <f t="shared" si="13"/>
        <v>Transportation</v>
      </c>
      <c r="B49" s="191" t="str">
        <f t="shared" si="13"/>
        <v>Conventional Pollutant Standards</v>
      </c>
      <c r="C49" s="191" t="str">
        <f t="shared" si="13"/>
        <v>Percentage Reduction of Separately Regulated Pollutants</v>
      </c>
      <c r="D49" s="184" t="s">
        <v>354</v>
      </c>
      <c r="E49" s="184" t="s">
        <v>329</v>
      </c>
      <c r="F49" s="184" t="s">
        <v>354</v>
      </c>
      <c r="G49" s="184" t="s">
        <v>329</v>
      </c>
      <c r="H49" s="185">
        <v>347</v>
      </c>
      <c r="I49" s="186" t="s">
        <v>310</v>
      </c>
      <c r="J49" s="191" t="str">
        <f t="shared" si="14"/>
        <v>Conventional Pollutant Standard</v>
      </c>
      <c r="K49" s="191" t="str">
        <f t="shared" si="14"/>
        <v>trans reduce regulated pollutants</v>
      </c>
      <c r="L49" s="192">
        <f t="shared" si="14"/>
        <v>0</v>
      </c>
      <c r="M49" s="192">
        <f t="shared" si="14"/>
        <v>1</v>
      </c>
      <c r="N49" s="192">
        <f t="shared" si="14"/>
        <v>0.02</v>
      </c>
      <c r="O49" s="191" t="str">
        <f t="shared" si="14"/>
        <v>% reduction in emissions</v>
      </c>
      <c r="P49" s="188" t="s">
        <v>361</v>
      </c>
      <c r="Q49" s="191" t="str">
        <f>Q$2</f>
        <v>transportation-sector-main.html#conv-pol-stds</v>
      </c>
      <c r="R49" s="191" t="str">
        <f>R$2</f>
        <v>conventional-pollutant-standards.html</v>
      </c>
      <c r="S49" s="190"/>
      <c r="W49" s="184" t="str" cm="1">
        <f t="array" ref="W49">IFERROR(INDEX(A$761:A$954,MATCH(H49,A$761:A$954,0),0),"Save")</f>
        <v>Save</v>
      </c>
    </row>
    <row r="50" spans="1:23" s="184" customFormat="1" hidden="1" x14ac:dyDescent="0.25">
      <c r="A50" s="191" t="str">
        <f t="shared" si="13"/>
        <v>Transportation</v>
      </c>
      <c r="B50" s="191" t="str">
        <f t="shared" si="13"/>
        <v>Conventional Pollutant Standards</v>
      </c>
      <c r="C50" s="191" t="str">
        <f t="shared" si="13"/>
        <v>Percentage Reduction of Separately Regulated Pollutants</v>
      </c>
      <c r="D50" s="184" t="s">
        <v>354</v>
      </c>
      <c r="E50" s="184" t="s">
        <v>331</v>
      </c>
      <c r="F50" s="184" t="s">
        <v>354</v>
      </c>
      <c r="G50" s="184" t="s">
        <v>331</v>
      </c>
      <c r="H50" s="185">
        <v>348</v>
      </c>
      <c r="I50" s="193" t="s">
        <v>332</v>
      </c>
      <c r="J50" s="191"/>
      <c r="K50" s="191"/>
      <c r="L50" s="192"/>
      <c r="M50" s="192"/>
      <c r="N50" s="192"/>
      <c r="O50" s="191"/>
      <c r="P50" s="188"/>
      <c r="Q50" s="191"/>
      <c r="R50" s="191"/>
      <c r="S50" s="190"/>
      <c r="W50" s="184" t="str" cm="1">
        <f t="array" ref="W50">IFERROR(INDEX(A$761:A$954,MATCH(H50,A$761:A$954,0),0),"Save")</f>
        <v>Save</v>
      </c>
    </row>
    <row r="51" spans="1:23" s="184" customFormat="1" hidden="1" x14ac:dyDescent="0.25">
      <c r="A51" s="191" t="str">
        <f t="shared" si="13"/>
        <v>Transportation</v>
      </c>
      <c r="B51" s="191" t="str">
        <f t="shared" si="13"/>
        <v>Conventional Pollutant Standards</v>
      </c>
      <c r="C51" s="191" t="str">
        <f t="shared" si="13"/>
        <v>Percentage Reduction of Separately Regulated Pollutants</v>
      </c>
      <c r="D51" s="184" t="s">
        <v>354</v>
      </c>
      <c r="E51" s="184" t="s">
        <v>333</v>
      </c>
      <c r="F51" s="184" t="s">
        <v>354</v>
      </c>
      <c r="G51" s="184" t="s">
        <v>333</v>
      </c>
      <c r="H51" s="185">
        <v>349</v>
      </c>
      <c r="I51" s="193" t="s">
        <v>332</v>
      </c>
      <c r="J51" s="191"/>
      <c r="K51" s="191"/>
      <c r="L51" s="192"/>
      <c r="M51" s="192"/>
      <c r="N51" s="192"/>
      <c r="O51" s="191"/>
      <c r="P51" s="188"/>
      <c r="Q51" s="191"/>
      <c r="R51" s="191"/>
      <c r="S51" s="190"/>
      <c r="W51" s="184" t="str" cm="1">
        <f t="array" ref="W51">IFERROR(INDEX(A$761:A$954,MATCH(H51,A$761:A$954,0),0),"Save")</f>
        <v>Save</v>
      </c>
    </row>
    <row r="52" spans="1:23" s="184" customFormat="1" hidden="1" x14ac:dyDescent="0.25">
      <c r="A52" s="191" t="str">
        <f t="shared" si="13"/>
        <v>Transportation</v>
      </c>
      <c r="B52" s="191" t="str">
        <f t="shared" si="13"/>
        <v>Conventional Pollutant Standards</v>
      </c>
      <c r="C52" s="191" t="str">
        <f t="shared" si="13"/>
        <v>Percentage Reduction of Separately Regulated Pollutants</v>
      </c>
      <c r="D52" s="184" t="s">
        <v>362</v>
      </c>
      <c r="E52" s="184" t="s">
        <v>308</v>
      </c>
      <c r="F52" s="184" t="s">
        <v>362</v>
      </c>
      <c r="G52" s="184" t="s">
        <v>309</v>
      </c>
      <c r="H52" s="185">
        <v>350</v>
      </c>
      <c r="I52" s="186" t="s">
        <v>310</v>
      </c>
      <c r="J52" s="191" t="str">
        <f t="shared" ref="J52:O59" si="15">J$2</f>
        <v>Conventional Pollutant Standard</v>
      </c>
      <c r="K52" s="191" t="str">
        <f t="shared" si="15"/>
        <v>trans reduce regulated pollutants</v>
      </c>
      <c r="L52" s="192">
        <f t="shared" si="15"/>
        <v>0</v>
      </c>
      <c r="M52" s="192">
        <f t="shared" si="15"/>
        <v>1</v>
      </c>
      <c r="N52" s="192">
        <f t="shared" si="15"/>
        <v>0.02</v>
      </c>
      <c r="O52" s="191" t="str">
        <f t="shared" si="15"/>
        <v>% reduction in emissions</v>
      </c>
      <c r="P52" s="188" t="s">
        <v>363</v>
      </c>
      <c r="Q52" s="191" t="str">
        <f t="shared" ref="Q52:R59" si="16">Q$2</f>
        <v>transportation-sector-main.html#conv-pol-stds</v>
      </c>
      <c r="R52" s="191" t="str">
        <f t="shared" si="16"/>
        <v>conventional-pollutant-standards.html</v>
      </c>
      <c r="S52" s="190"/>
      <c r="W52" s="184" t="str" cm="1">
        <f t="array" ref="W52">IFERROR(INDEX(A$761:A$954,MATCH(H52,A$761:A$954,0),0),"Save")</f>
        <v>Save</v>
      </c>
    </row>
    <row r="53" spans="1:23" s="184" customFormat="1" hidden="1" x14ac:dyDescent="0.25">
      <c r="A53" s="191" t="str">
        <f t="shared" si="13"/>
        <v>Transportation</v>
      </c>
      <c r="B53" s="191" t="str">
        <f t="shared" si="13"/>
        <v>Conventional Pollutant Standards</v>
      </c>
      <c r="C53" s="191" t="str">
        <f t="shared" si="13"/>
        <v>Percentage Reduction of Separately Regulated Pollutants</v>
      </c>
      <c r="D53" s="184" t="s">
        <v>362</v>
      </c>
      <c r="E53" s="184" t="s">
        <v>17</v>
      </c>
      <c r="F53" s="184" t="s">
        <v>362</v>
      </c>
      <c r="G53" s="184" t="s">
        <v>17</v>
      </c>
      <c r="H53" s="185">
        <v>351</v>
      </c>
      <c r="I53" s="186" t="s">
        <v>310</v>
      </c>
      <c r="J53" s="191" t="str">
        <f t="shared" si="15"/>
        <v>Conventional Pollutant Standard</v>
      </c>
      <c r="K53" s="191" t="str">
        <f t="shared" si="15"/>
        <v>trans reduce regulated pollutants</v>
      </c>
      <c r="L53" s="192">
        <f t="shared" si="15"/>
        <v>0</v>
      </c>
      <c r="M53" s="192">
        <f t="shared" si="15"/>
        <v>1</v>
      </c>
      <c r="N53" s="192">
        <f t="shared" si="15"/>
        <v>0.02</v>
      </c>
      <c r="O53" s="191" t="str">
        <f t="shared" si="15"/>
        <v>% reduction in emissions</v>
      </c>
      <c r="P53" s="188" t="s">
        <v>364</v>
      </c>
      <c r="Q53" s="191" t="str">
        <f t="shared" si="16"/>
        <v>transportation-sector-main.html#conv-pol-stds</v>
      </c>
      <c r="R53" s="191" t="str">
        <f t="shared" si="16"/>
        <v>conventional-pollutant-standards.html</v>
      </c>
      <c r="S53" s="190"/>
      <c r="W53" s="184" t="str" cm="1">
        <f t="array" ref="W53">IFERROR(INDEX(A$761:A$954,MATCH(H53,A$761:A$954,0),0),"Save")</f>
        <v>Save</v>
      </c>
    </row>
    <row r="54" spans="1:23" s="184" customFormat="1" hidden="1" x14ac:dyDescent="0.25">
      <c r="A54" s="191" t="str">
        <f t="shared" si="13"/>
        <v>Transportation</v>
      </c>
      <c r="B54" s="191" t="str">
        <f t="shared" si="13"/>
        <v>Conventional Pollutant Standards</v>
      </c>
      <c r="C54" s="191" t="str">
        <f t="shared" si="13"/>
        <v>Percentage Reduction of Separately Regulated Pollutants</v>
      </c>
      <c r="D54" s="184" t="s">
        <v>362</v>
      </c>
      <c r="E54" s="184" t="s">
        <v>318</v>
      </c>
      <c r="F54" s="184" t="s">
        <v>362</v>
      </c>
      <c r="G54" s="184" t="s">
        <v>318</v>
      </c>
      <c r="H54" s="185">
        <v>352</v>
      </c>
      <c r="I54" s="186" t="s">
        <v>310</v>
      </c>
      <c r="J54" s="191" t="str">
        <f t="shared" si="15"/>
        <v>Conventional Pollutant Standard</v>
      </c>
      <c r="K54" s="191" t="str">
        <f t="shared" si="15"/>
        <v>trans reduce regulated pollutants</v>
      </c>
      <c r="L54" s="192">
        <f t="shared" si="15"/>
        <v>0</v>
      </c>
      <c r="M54" s="192">
        <f t="shared" si="15"/>
        <v>1</v>
      </c>
      <c r="N54" s="192">
        <f t="shared" si="15"/>
        <v>0.02</v>
      </c>
      <c r="O54" s="191" t="str">
        <f t="shared" si="15"/>
        <v>% reduction in emissions</v>
      </c>
      <c r="P54" s="188" t="s">
        <v>365</v>
      </c>
      <c r="Q54" s="191" t="str">
        <f t="shared" si="16"/>
        <v>transportation-sector-main.html#conv-pol-stds</v>
      </c>
      <c r="R54" s="191" t="str">
        <f t="shared" si="16"/>
        <v>conventional-pollutant-standards.html</v>
      </c>
      <c r="S54" s="190"/>
      <c r="W54" s="184" t="str" cm="1">
        <f t="array" ref="W54">IFERROR(INDEX(A$761:A$954,MATCH(H54,A$761:A$954,0),0),"Save")</f>
        <v>Save</v>
      </c>
    </row>
    <row r="55" spans="1:23" s="184" customFormat="1" hidden="1" x14ac:dyDescent="0.25">
      <c r="A55" s="191" t="str">
        <f t="shared" si="13"/>
        <v>Transportation</v>
      </c>
      <c r="B55" s="191" t="str">
        <f t="shared" si="13"/>
        <v>Conventional Pollutant Standards</v>
      </c>
      <c r="C55" s="191" t="str">
        <f t="shared" si="13"/>
        <v>Percentage Reduction of Separately Regulated Pollutants</v>
      </c>
      <c r="D55" s="184" t="s">
        <v>362</v>
      </c>
      <c r="E55" s="184" t="s">
        <v>320</v>
      </c>
      <c r="F55" s="184" t="s">
        <v>362</v>
      </c>
      <c r="G55" s="184" t="s">
        <v>320</v>
      </c>
      <c r="H55" s="185">
        <v>353</v>
      </c>
      <c r="I55" s="186" t="s">
        <v>310</v>
      </c>
      <c r="J55" s="191" t="str">
        <f t="shared" si="15"/>
        <v>Conventional Pollutant Standard</v>
      </c>
      <c r="K55" s="191" t="str">
        <f t="shared" si="15"/>
        <v>trans reduce regulated pollutants</v>
      </c>
      <c r="L55" s="192">
        <f t="shared" si="15"/>
        <v>0</v>
      </c>
      <c r="M55" s="192">
        <f t="shared" si="15"/>
        <v>1</v>
      </c>
      <c r="N55" s="192">
        <f t="shared" si="15"/>
        <v>0.02</v>
      </c>
      <c r="O55" s="191" t="str">
        <f t="shared" si="15"/>
        <v>% reduction in emissions</v>
      </c>
      <c r="P55" s="188" t="s">
        <v>366</v>
      </c>
      <c r="Q55" s="191" t="str">
        <f t="shared" si="16"/>
        <v>transportation-sector-main.html#conv-pol-stds</v>
      </c>
      <c r="R55" s="191" t="str">
        <f t="shared" si="16"/>
        <v>conventional-pollutant-standards.html</v>
      </c>
      <c r="S55" s="190"/>
      <c r="W55" s="184" t="str" cm="1">
        <f t="array" ref="W55">IFERROR(INDEX(A$761:A$954,MATCH(H55,A$761:A$954,0),0),"Save")</f>
        <v>Save</v>
      </c>
    </row>
    <row r="56" spans="1:23" s="184" customFormat="1" hidden="1" x14ac:dyDescent="0.25">
      <c r="A56" s="191" t="str">
        <f t="shared" si="13"/>
        <v>Transportation</v>
      </c>
      <c r="B56" s="191" t="str">
        <f t="shared" si="13"/>
        <v>Conventional Pollutant Standards</v>
      </c>
      <c r="C56" s="191" t="str">
        <f t="shared" si="13"/>
        <v>Percentage Reduction of Separately Regulated Pollutants</v>
      </c>
      <c r="D56" s="184" t="s">
        <v>362</v>
      </c>
      <c r="E56" s="184" t="s">
        <v>322</v>
      </c>
      <c r="F56" s="184" t="s">
        <v>362</v>
      </c>
      <c r="G56" s="184" t="s">
        <v>323</v>
      </c>
      <c r="H56" s="185">
        <v>354</v>
      </c>
      <c r="I56" s="186" t="s">
        <v>310</v>
      </c>
      <c r="J56" s="191" t="str">
        <f t="shared" si="15"/>
        <v>Conventional Pollutant Standard</v>
      </c>
      <c r="K56" s="191" t="str">
        <f t="shared" si="15"/>
        <v>trans reduce regulated pollutants</v>
      </c>
      <c r="L56" s="192">
        <f t="shared" si="15"/>
        <v>0</v>
      </c>
      <c r="M56" s="192">
        <f t="shared" si="15"/>
        <v>1</v>
      </c>
      <c r="N56" s="192">
        <f t="shared" si="15"/>
        <v>0.02</v>
      </c>
      <c r="O56" s="191" t="str">
        <f t="shared" si="15"/>
        <v>% reduction in emissions</v>
      </c>
      <c r="P56" s="188" t="s">
        <v>367</v>
      </c>
      <c r="Q56" s="191" t="str">
        <f t="shared" si="16"/>
        <v>transportation-sector-main.html#conv-pol-stds</v>
      </c>
      <c r="R56" s="191" t="str">
        <f t="shared" si="16"/>
        <v>conventional-pollutant-standards.html</v>
      </c>
      <c r="S56" s="190"/>
      <c r="W56" s="184" t="str" cm="1">
        <f t="array" ref="W56">IFERROR(INDEX(A$761:A$954,MATCH(H56,A$761:A$954,0),0),"Save")</f>
        <v>Save</v>
      </c>
    </row>
    <row r="57" spans="1:23" s="184" customFormat="1" hidden="1" x14ac:dyDescent="0.25">
      <c r="A57" s="191" t="str">
        <f t="shared" si="13"/>
        <v>Transportation</v>
      </c>
      <c r="B57" s="191" t="str">
        <f t="shared" si="13"/>
        <v>Conventional Pollutant Standards</v>
      </c>
      <c r="C57" s="191" t="str">
        <f t="shared" si="13"/>
        <v>Percentage Reduction of Separately Regulated Pollutants</v>
      </c>
      <c r="D57" s="184" t="s">
        <v>362</v>
      </c>
      <c r="E57" s="184" t="s">
        <v>325</v>
      </c>
      <c r="F57" s="184" t="s">
        <v>362</v>
      </c>
      <c r="G57" s="184" t="s">
        <v>325</v>
      </c>
      <c r="H57" s="185">
        <v>355</v>
      </c>
      <c r="I57" s="186" t="s">
        <v>310</v>
      </c>
      <c r="J57" s="191" t="str">
        <f t="shared" si="15"/>
        <v>Conventional Pollutant Standard</v>
      </c>
      <c r="K57" s="191" t="str">
        <f t="shared" si="15"/>
        <v>trans reduce regulated pollutants</v>
      </c>
      <c r="L57" s="192">
        <f t="shared" si="15"/>
        <v>0</v>
      </c>
      <c r="M57" s="192">
        <f t="shared" si="15"/>
        <v>1</v>
      </c>
      <c r="N57" s="192">
        <f t="shared" si="15"/>
        <v>0.02</v>
      </c>
      <c r="O57" s="191" t="str">
        <f t="shared" si="15"/>
        <v>% reduction in emissions</v>
      </c>
      <c r="P57" s="188" t="s">
        <v>368</v>
      </c>
      <c r="Q57" s="191" t="str">
        <f t="shared" si="16"/>
        <v>transportation-sector-main.html#conv-pol-stds</v>
      </c>
      <c r="R57" s="191" t="str">
        <f t="shared" si="16"/>
        <v>conventional-pollutant-standards.html</v>
      </c>
      <c r="S57" s="190"/>
      <c r="W57" s="184" t="str" cm="1">
        <f t="array" ref="W57">IFERROR(INDEX(A$761:A$954,MATCH(H57,A$761:A$954,0),0),"Save")</f>
        <v>Save</v>
      </c>
    </row>
    <row r="58" spans="1:23" s="184" customFormat="1" hidden="1" x14ac:dyDescent="0.25">
      <c r="A58" s="191" t="str">
        <f t="shared" si="13"/>
        <v>Transportation</v>
      </c>
      <c r="B58" s="191" t="str">
        <f t="shared" si="13"/>
        <v>Conventional Pollutant Standards</v>
      </c>
      <c r="C58" s="191" t="str">
        <f t="shared" si="13"/>
        <v>Percentage Reduction of Separately Regulated Pollutants</v>
      </c>
      <c r="D58" s="184" t="s">
        <v>362</v>
      </c>
      <c r="E58" s="184" t="s">
        <v>327</v>
      </c>
      <c r="F58" s="184" t="s">
        <v>362</v>
      </c>
      <c r="G58" s="184" t="s">
        <v>327</v>
      </c>
      <c r="H58" s="185">
        <v>356</v>
      </c>
      <c r="I58" s="186" t="s">
        <v>310</v>
      </c>
      <c r="J58" s="191" t="str">
        <f t="shared" si="15"/>
        <v>Conventional Pollutant Standard</v>
      </c>
      <c r="K58" s="191" t="str">
        <f t="shared" si="15"/>
        <v>trans reduce regulated pollutants</v>
      </c>
      <c r="L58" s="192">
        <f t="shared" si="15"/>
        <v>0</v>
      </c>
      <c r="M58" s="192">
        <f t="shared" si="15"/>
        <v>1</v>
      </c>
      <c r="N58" s="192">
        <f t="shared" si="15"/>
        <v>0.02</v>
      </c>
      <c r="O58" s="191" t="str">
        <f t="shared" si="15"/>
        <v>% reduction in emissions</v>
      </c>
      <c r="P58" s="188" t="s">
        <v>369</v>
      </c>
      <c r="Q58" s="191" t="str">
        <f t="shared" si="16"/>
        <v>transportation-sector-main.html#conv-pol-stds</v>
      </c>
      <c r="R58" s="191" t="str">
        <f t="shared" si="16"/>
        <v>conventional-pollutant-standards.html</v>
      </c>
      <c r="S58" s="190"/>
      <c r="W58" s="184" t="str" cm="1">
        <f t="array" ref="W58">IFERROR(INDEX(A$761:A$954,MATCH(H58,A$761:A$954,0),0),"Save")</f>
        <v>Save</v>
      </c>
    </row>
    <row r="59" spans="1:23" s="184" customFormat="1" hidden="1" x14ac:dyDescent="0.25">
      <c r="A59" s="191" t="str">
        <f t="shared" si="13"/>
        <v>Transportation</v>
      </c>
      <c r="B59" s="191" t="str">
        <f t="shared" si="13"/>
        <v>Conventional Pollutant Standards</v>
      </c>
      <c r="C59" s="191" t="str">
        <f t="shared" si="13"/>
        <v>Percentage Reduction of Separately Regulated Pollutants</v>
      </c>
      <c r="D59" s="184" t="s">
        <v>362</v>
      </c>
      <c r="E59" s="184" t="s">
        <v>329</v>
      </c>
      <c r="F59" s="184" t="s">
        <v>362</v>
      </c>
      <c r="G59" s="184" t="s">
        <v>329</v>
      </c>
      <c r="H59" s="185">
        <v>357</v>
      </c>
      <c r="I59" s="186" t="s">
        <v>310</v>
      </c>
      <c r="J59" s="191" t="str">
        <f t="shared" si="15"/>
        <v>Conventional Pollutant Standard</v>
      </c>
      <c r="K59" s="191" t="str">
        <f t="shared" si="15"/>
        <v>trans reduce regulated pollutants</v>
      </c>
      <c r="L59" s="192">
        <f t="shared" si="15"/>
        <v>0</v>
      </c>
      <c r="M59" s="192">
        <f t="shared" si="15"/>
        <v>1</v>
      </c>
      <c r="N59" s="192">
        <f t="shared" si="15"/>
        <v>0.02</v>
      </c>
      <c r="O59" s="191" t="str">
        <f t="shared" si="15"/>
        <v>% reduction in emissions</v>
      </c>
      <c r="P59" s="188" t="s">
        <v>370</v>
      </c>
      <c r="Q59" s="191" t="str">
        <f t="shared" si="16"/>
        <v>transportation-sector-main.html#conv-pol-stds</v>
      </c>
      <c r="R59" s="191" t="str">
        <f t="shared" si="16"/>
        <v>conventional-pollutant-standards.html</v>
      </c>
      <c r="S59" s="190"/>
      <c r="W59" s="184" t="str" cm="1">
        <f t="array" ref="W59">IFERROR(INDEX(A$761:A$954,MATCH(H59,A$761:A$954,0),0),"Save")</f>
        <v>Save</v>
      </c>
    </row>
    <row r="60" spans="1:23" s="184" customFormat="1" hidden="1" x14ac:dyDescent="0.25">
      <c r="A60" s="191" t="str">
        <f t="shared" si="13"/>
        <v>Transportation</v>
      </c>
      <c r="B60" s="191" t="str">
        <f t="shared" si="13"/>
        <v>Conventional Pollutant Standards</v>
      </c>
      <c r="C60" s="191" t="str">
        <f t="shared" si="13"/>
        <v>Percentage Reduction of Separately Regulated Pollutants</v>
      </c>
      <c r="D60" s="184" t="s">
        <v>362</v>
      </c>
      <c r="E60" s="184" t="s">
        <v>331</v>
      </c>
      <c r="F60" s="184" t="s">
        <v>362</v>
      </c>
      <c r="G60" s="184" t="s">
        <v>331</v>
      </c>
      <c r="H60" s="185">
        <v>358</v>
      </c>
      <c r="I60" s="193" t="s">
        <v>332</v>
      </c>
      <c r="J60" s="191"/>
      <c r="K60" s="191"/>
      <c r="L60" s="192"/>
      <c r="M60" s="192"/>
      <c r="N60" s="192"/>
      <c r="O60" s="191"/>
      <c r="P60" s="188"/>
      <c r="Q60" s="191"/>
      <c r="R60" s="191"/>
      <c r="S60" s="190"/>
      <c r="W60" s="184" t="str" cm="1">
        <f t="array" ref="W60">IFERROR(INDEX(A$761:A$954,MATCH(H60,A$761:A$954,0),0),"Save")</f>
        <v>Save</v>
      </c>
    </row>
    <row r="61" spans="1:23" s="184" customFormat="1" hidden="1" x14ac:dyDescent="0.25">
      <c r="A61" s="191" t="str">
        <f t="shared" si="13"/>
        <v>Transportation</v>
      </c>
      <c r="B61" s="191" t="str">
        <f t="shared" si="13"/>
        <v>Conventional Pollutant Standards</v>
      </c>
      <c r="C61" s="191" t="str">
        <f t="shared" si="13"/>
        <v>Percentage Reduction of Separately Regulated Pollutants</v>
      </c>
      <c r="D61" s="184" t="s">
        <v>362</v>
      </c>
      <c r="E61" s="184" t="s">
        <v>333</v>
      </c>
      <c r="F61" s="184" t="s">
        <v>362</v>
      </c>
      <c r="G61" s="184" t="s">
        <v>333</v>
      </c>
      <c r="H61" s="185">
        <v>359</v>
      </c>
      <c r="I61" s="193" t="s">
        <v>332</v>
      </c>
      <c r="J61" s="191"/>
      <c r="K61" s="191"/>
      <c r="L61" s="192"/>
      <c r="M61" s="192"/>
      <c r="N61" s="192"/>
      <c r="O61" s="191"/>
      <c r="P61" s="188"/>
      <c r="Q61" s="191"/>
      <c r="R61" s="191"/>
      <c r="S61" s="190"/>
      <c r="W61" s="184" t="str" cm="1">
        <f t="array" ref="W61">IFERROR(INDEX(A$761:A$954,MATCH(H61,A$761:A$954,0),0),"Save")</f>
        <v>Save</v>
      </c>
    </row>
    <row r="62" spans="1:23" s="184" customFormat="1" hidden="1" x14ac:dyDescent="0.25">
      <c r="A62" s="184" t="s">
        <v>304</v>
      </c>
      <c r="B62" s="184" t="s">
        <v>371</v>
      </c>
      <c r="C62" s="184" t="s">
        <v>372</v>
      </c>
      <c r="H62" s="185">
        <v>360</v>
      </c>
      <c r="I62" s="193" t="s">
        <v>310</v>
      </c>
      <c r="J62" s="184" t="s">
        <v>372</v>
      </c>
      <c r="K62" s="184" t="s">
        <v>373</v>
      </c>
      <c r="L62" s="194">
        <v>0</v>
      </c>
      <c r="M62" s="194">
        <v>300</v>
      </c>
      <c r="N62" s="194">
        <v>5</v>
      </c>
      <c r="O62" s="184" t="s">
        <v>374</v>
      </c>
      <c r="P62" s="195" t="str">
        <f>_xlfn.CONCAT("**Description:**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",'Repeating Values'!$C$1," had ",'Supporting Data'!$B$6," EV charging outlets, approximately ",ROUND('Supporting Data'!$D$6,0)," per 100k pop.  In 2016, the U.S. had approximately 275 gas fuel pumps per 100k pop.  Therefore, a lever setting of 255 would cause the population density of EV chargers equal to the population density of gas fuel pumps in the US.")</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Massachusetts had 0 EV charging outlets, approximately 0 per 100k pop.  In 2016, the U.S. had approximately 275 gas fuel pumps per 100k pop.  Therefore, a lever setting of 255 would cause the population density of EV chargers equal to the population density of gas fuel pumps in the US.</v>
      </c>
      <c r="R62" s="184" t="s">
        <v>375</v>
      </c>
      <c r="S62" s="190" t="s">
        <v>376</v>
      </c>
      <c r="U62" s="184" t="s">
        <v>377</v>
      </c>
      <c r="W62" s="184" t="str" cm="1">
        <f t="array" ref="W62">IFERROR(INDEX(A$761:A$954,MATCH(H62,A$761:A$954,0),0),"Save")</f>
        <v>Save</v>
      </c>
    </row>
    <row r="63" spans="1:23" s="184" customFormat="1" hidden="1" x14ac:dyDescent="0.25">
      <c r="A63" s="184" t="s">
        <v>304</v>
      </c>
      <c r="B63" s="184" t="s">
        <v>378</v>
      </c>
      <c r="C63" s="184" t="s">
        <v>379</v>
      </c>
      <c r="D63" s="186"/>
      <c r="E63" s="186"/>
      <c r="F63" s="186"/>
      <c r="G63" s="186"/>
      <c r="H63" s="185">
        <v>361</v>
      </c>
      <c r="I63" s="186" t="s">
        <v>310</v>
      </c>
      <c r="J63" s="184" t="s">
        <v>380</v>
      </c>
      <c r="K63" s="183" t="s">
        <v>381</v>
      </c>
      <c r="L63" s="196">
        <v>0</v>
      </c>
      <c r="M63" s="196">
        <v>1</v>
      </c>
      <c r="N63" s="196">
        <v>0.02</v>
      </c>
      <c r="O63" s="186" t="s">
        <v>382</v>
      </c>
      <c r="P63" s="188" t="s">
        <v>383</v>
      </c>
      <c r="Q63" s="188"/>
      <c r="R63" s="189" t="s">
        <v>384</v>
      </c>
      <c r="S63" s="197" t="s">
        <v>385</v>
      </c>
      <c r="T63" s="193"/>
      <c r="W63" s="184" t="str" cm="1">
        <f t="array" ref="W63">IFERROR(INDEX(A$761:A$954,MATCH(H63,A$761:A$954,0),0),"Save")</f>
        <v>Save</v>
      </c>
    </row>
    <row r="64" spans="1:23" s="184" customFormat="1" hidden="1" x14ac:dyDescent="0.25">
      <c r="A64" s="184" t="s">
        <v>304</v>
      </c>
      <c r="B64" s="184" t="s">
        <v>386</v>
      </c>
      <c r="C64" s="184" t="s">
        <v>387</v>
      </c>
      <c r="D64" s="186" t="s">
        <v>388</v>
      </c>
      <c r="E64" s="186" t="s">
        <v>307</v>
      </c>
      <c r="F64" s="186" t="s">
        <v>389</v>
      </c>
      <c r="G64" s="186" t="s">
        <v>307</v>
      </c>
      <c r="H64" s="185">
        <v>186</v>
      </c>
      <c r="I64" s="186" t="s">
        <v>310</v>
      </c>
      <c r="J64" s="184" t="s">
        <v>390</v>
      </c>
      <c r="K64" s="183" t="s">
        <v>391</v>
      </c>
      <c r="L64" s="196">
        <v>0</v>
      </c>
      <c r="M64" s="196">
        <v>1</v>
      </c>
      <c r="N64" s="196">
        <v>0.01</v>
      </c>
      <c r="O64" s="186" t="s">
        <v>392</v>
      </c>
      <c r="P64" s="195" t="str">
        <f>_xlfn.CONCAT("**Description:**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",'Repeating Values'!$C$1," does ",IF('Supporting Data'!E6=0,"not","")," currently have a ZEV requirement.")</f>
        <v>**Description:**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Massachusetts does not currently have a ZEV requirement.</v>
      </c>
      <c r="Q64" s="189" t="s">
        <v>393</v>
      </c>
      <c r="R64" s="189" t="s">
        <v>394</v>
      </c>
      <c r="S64" s="198" t="s">
        <v>395</v>
      </c>
      <c r="T64" s="193"/>
      <c r="U64" s="184" t="s">
        <v>377</v>
      </c>
      <c r="W64" s="184" t="str" cm="1">
        <f t="array" ref="W64">IFERROR(INDEX(A$761:A$954,MATCH(H64,A$761:A$954,0),0),"Save")</f>
        <v>Save</v>
      </c>
    </row>
    <row r="65" spans="1:23" s="184" customFormat="1" hidden="1" x14ac:dyDescent="0.25">
      <c r="A65" s="191" t="str">
        <f t="shared" ref="A65:C75" si="17">A$64</f>
        <v>Transportation</v>
      </c>
      <c r="B65" s="191" t="str">
        <f t="shared" si="17"/>
        <v>Electric Vehicle Sales Standard</v>
      </c>
      <c r="C65" s="191" t="str">
        <f t="shared" si="17"/>
        <v>Additional Minimum Required EV Sales Percentage</v>
      </c>
      <c r="D65" s="184" t="s">
        <v>396</v>
      </c>
      <c r="E65" s="184" t="s">
        <v>307</v>
      </c>
      <c r="F65" s="184" t="s">
        <v>397</v>
      </c>
      <c r="G65" s="184" t="s">
        <v>307</v>
      </c>
      <c r="H65" s="185">
        <v>203</v>
      </c>
      <c r="I65" s="193" t="s">
        <v>310</v>
      </c>
      <c r="J65" s="191" t="str">
        <f t="shared" ref="J65:O74" si="18">J$64</f>
        <v>EV Sales Standard</v>
      </c>
      <c r="K65" s="191" t="str">
        <f t="shared" si="18"/>
        <v>trans EV minimum</v>
      </c>
      <c r="L65" s="191">
        <f t="shared" si="18"/>
        <v>0</v>
      </c>
      <c r="M65" s="199">
        <f t="shared" si="18"/>
        <v>1</v>
      </c>
      <c r="N65" s="199">
        <f t="shared" si="18"/>
        <v>0.01</v>
      </c>
      <c r="O65" s="199" t="str">
        <f t="shared" si="18"/>
        <v>% of new vehicles sold</v>
      </c>
      <c r="P65" s="188" t="s">
        <v>398</v>
      </c>
      <c r="Q65" s="199" t="str">
        <f t="shared" ref="Q65:R74" si="19">Q$64</f>
        <v>transportation-sector-main.html#ev-mandate</v>
      </c>
      <c r="R65" s="199" t="str">
        <f t="shared" si="19"/>
        <v>ev-mandate.html</v>
      </c>
      <c r="S65" s="197"/>
      <c r="T65" s="193"/>
      <c r="W65" s="184" t="str" cm="1">
        <f t="array" ref="W65">IFERROR(INDEX(A$761:A$954,MATCH(H65,A$761:A$954,0),0),"Save")</f>
        <v>Save</v>
      </c>
    </row>
    <row r="66" spans="1:23" s="184" customFormat="1" hidden="1" x14ac:dyDescent="0.25">
      <c r="A66" s="191" t="str">
        <f t="shared" si="17"/>
        <v>Transportation</v>
      </c>
      <c r="B66" s="191" t="str">
        <f t="shared" si="17"/>
        <v>Electric Vehicle Sales Standard</v>
      </c>
      <c r="C66" s="191" t="str">
        <f t="shared" si="17"/>
        <v>Additional Minimum Required EV Sales Percentage</v>
      </c>
      <c r="D66" s="184" t="s">
        <v>388</v>
      </c>
      <c r="E66" s="184" t="s">
        <v>334</v>
      </c>
      <c r="F66" s="184" t="s">
        <v>389</v>
      </c>
      <c r="G66" s="184" t="s">
        <v>334</v>
      </c>
      <c r="H66" s="185">
        <v>187</v>
      </c>
      <c r="I66" s="186" t="s">
        <v>310</v>
      </c>
      <c r="J66" s="191" t="str">
        <f t="shared" si="18"/>
        <v>EV Sales Standard</v>
      </c>
      <c r="K66" s="191" t="str">
        <f t="shared" si="18"/>
        <v>trans EV minimum</v>
      </c>
      <c r="L66" s="191">
        <f t="shared" si="18"/>
        <v>0</v>
      </c>
      <c r="M66" s="199">
        <f t="shared" si="18"/>
        <v>1</v>
      </c>
      <c r="N66" s="199">
        <f t="shared" si="18"/>
        <v>0.01</v>
      </c>
      <c r="O66" s="199" t="str">
        <f t="shared" si="18"/>
        <v>% of new vehicles sold</v>
      </c>
      <c r="P66" s="188" t="s">
        <v>399</v>
      </c>
      <c r="Q66" s="199" t="str">
        <f t="shared" si="19"/>
        <v>transportation-sector-main.html#ev-mandate</v>
      </c>
      <c r="R66" s="199" t="str">
        <f t="shared" si="19"/>
        <v>ev-mandate.html</v>
      </c>
      <c r="S66" s="198" t="s">
        <v>400</v>
      </c>
      <c r="T66" s="193"/>
      <c r="W66" s="184" t="str" cm="1">
        <f t="array" ref="W66">IFERROR(INDEX(A$761:A$954,MATCH(H66,A$761:A$954,0),0),"Save")</f>
        <v>Save</v>
      </c>
    </row>
    <row r="67" spans="1:23" s="184" customFormat="1" hidden="1" x14ac:dyDescent="0.25">
      <c r="A67" s="191" t="str">
        <f t="shared" si="17"/>
        <v>Transportation</v>
      </c>
      <c r="B67" s="191" t="str">
        <f t="shared" si="17"/>
        <v>Electric Vehicle Sales Standard</v>
      </c>
      <c r="C67" s="191" t="str">
        <f t="shared" si="17"/>
        <v>Additional Minimum Required EV Sales Percentage</v>
      </c>
      <c r="D67" s="184" t="s">
        <v>396</v>
      </c>
      <c r="E67" s="184" t="s">
        <v>334</v>
      </c>
      <c r="F67" s="184" t="s">
        <v>397</v>
      </c>
      <c r="G67" s="184" t="s">
        <v>334</v>
      </c>
      <c r="H67" s="185">
        <v>191</v>
      </c>
      <c r="I67" s="186" t="s">
        <v>310</v>
      </c>
      <c r="J67" s="191" t="str">
        <f t="shared" si="18"/>
        <v>EV Sales Standard</v>
      </c>
      <c r="K67" s="191" t="str">
        <f t="shared" si="18"/>
        <v>trans EV minimum</v>
      </c>
      <c r="L67" s="191">
        <f t="shared" si="18"/>
        <v>0</v>
      </c>
      <c r="M67" s="199">
        <f t="shared" si="18"/>
        <v>1</v>
      </c>
      <c r="N67" s="199">
        <f t="shared" si="18"/>
        <v>0.01</v>
      </c>
      <c r="O67" s="199" t="str">
        <f t="shared" si="18"/>
        <v>% of new vehicles sold</v>
      </c>
      <c r="P67" s="188" t="s">
        <v>401</v>
      </c>
      <c r="Q67" s="199" t="str">
        <f t="shared" si="19"/>
        <v>transportation-sector-main.html#ev-mandate</v>
      </c>
      <c r="R67" s="199" t="str">
        <f t="shared" si="19"/>
        <v>ev-mandate.html</v>
      </c>
      <c r="S67" s="197"/>
      <c r="T67" s="193"/>
      <c r="W67" s="184" t="str" cm="1">
        <f t="array" ref="W67">IFERROR(INDEX(A$761:A$954,MATCH(H67,A$761:A$954,0),0),"Save")</f>
        <v>Save</v>
      </c>
    </row>
    <row r="68" spans="1:23" s="184" customFormat="1" hidden="1" x14ac:dyDescent="0.25">
      <c r="A68" s="191" t="str">
        <f t="shared" si="17"/>
        <v>Transportation</v>
      </c>
      <c r="B68" s="191" t="str">
        <f t="shared" si="17"/>
        <v>Electric Vehicle Sales Standard</v>
      </c>
      <c r="C68" s="191" t="str">
        <f t="shared" si="17"/>
        <v>Additional Minimum Required EV Sales Percentage</v>
      </c>
      <c r="D68" s="184" t="s">
        <v>388</v>
      </c>
      <c r="E68" s="184" t="s">
        <v>343</v>
      </c>
      <c r="F68" s="184" t="s">
        <v>389</v>
      </c>
      <c r="G68" s="184" t="s">
        <v>402</v>
      </c>
      <c r="H68" s="185">
        <v>496</v>
      </c>
      <c r="I68" s="186" t="s">
        <v>310</v>
      </c>
      <c r="J68" s="191" t="str">
        <f t="shared" si="18"/>
        <v>EV Sales Standard</v>
      </c>
      <c r="K68" s="191" t="str">
        <f t="shared" si="18"/>
        <v>trans EV minimum</v>
      </c>
      <c r="L68" s="191">
        <f t="shared" si="18"/>
        <v>0</v>
      </c>
      <c r="M68" s="199">
        <f t="shared" si="18"/>
        <v>1</v>
      </c>
      <c r="N68" s="199">
        <f t="shared" si="18"/>
        <v>0.01</v>
      </c>
      <c r="O68" s="199" t="str">
        <f t="shared" si="18"/>
        <v>% of new vehicles sold</v>
      </c>
      <c r="P68" s="188" t="s">
        <v>403</v>
      </c>
      <c r="Q68" s="199" t="str">
        <f t="shared" si="19"/>
        <v>transportation-sector-main.html#ev-mandate</v>
      </c>
      <c r="R68" s="199" t="str">
        <f t="shared" si="19"/>
        <v>ev-mandate.html</v>
      </c>
      <c r="S68" s="197"/>
      <c r="T68" s="193"/>
      <c r="W68" s="184" t="str" cm="1">
        <f t="array" ref="W68">IFERROR(INDEX(A$761:A$954,MATCH(H68,A$761:A$954,0),0),"Save")</f>
        <v>Save</v>
      </c>
    </row>
    <row r="69" spans="1:23" s="184" customFormat="1" hidden="1" x14ac:dyDescent="0.25">
      <c r="A69" s="191" t="str">
        <f t="shared" si="17"/>
        <v>Transportation</v>
      </c>
      <c r="B69" s="191" t="str">
        <f t="shared" si="17"/>
        <v>Electric Vehicle Sales Standard</v>
      </c>
      <c r="C69" s="191" t="str">
        <f t="shared" si="17"/>
        <v>Additional Minimum Required EV Sales Percentage</v>
      </c>
      <c r="D69" s="184" t="s">
        <v>396</v>
      </c>
      <c r="E69" s="184" t="s">
        <v>343</v>
      </c>
      <c r="F69" s="184" t="s">
        <v>397</v>
      </c>
      <c r="G69" s="184" t="s">
        <v>402</v>
      </c>
      <c r="H69" s="185">
        <v>497</v>
      </c>
      <c r="I69" s="186" t="s">
        <v>310</v>
      </c>
      <c r="J69" s="191" t="str">
        <f t="shared" si="18"/>
        <v>EV Sales Standard</v>
      </c>
      <c r="K69" s="191" t="str">
        <f t="shared" si="18"/>
        <v>trans EV minimum</v>
      </c>
      <c r="L69" s="191">
        <f t="shared" si="18"/>
        <v>0</v>
      </c>
      <c r="M69" s="199">
        <f t="shared" si="18"/>
        <v>1</v>
      </c>
      <c r="N69" s="199">
        <f t="shared" si="18"/>
        <v>0.01</v>
      </c>
      <c r="O69" s="199" t="str">
        <f t="shared" si="18"/>
        <v>% of new vehicles sold</v>
      </c>
      <c r="P69" s="188" t="s">
        <v>404</v>
      </c>
      <c r="Q69" s="199" t="str">
        <f t="shared" si="19"/>
        <v>transportation-sector-main.html#ev-mandate</v>
      </c>
      <c r="R69" s="199" t="str">
        <f t="shared" si="19"/>
        <v>ev-mandate.html</v>
      </c>
      <c r="S69" s="197"/>
      <c r="T69" s="193"/>
      <c r="W69" s="184" t="str" cm="1">
        <f t="array" ref="W69">IFERROR(INDEX(A$761:A$954,MATCH(H69,A$761:A$954,0),0),"Save")</f>
        <v>Save</v>
      </c>
    </row>
    <row r="70" spans="1:23" s="184" customFormat="1" hidden="1" x14ac:dyDescent="0.25">
      <c r="A70" s="191" t="str">
        <f t="shared" si="17"/>
        <v>Transportation</v>
      </c>
      <c r="B70" s="191" t="str">
        <f t="shared" si="17"/>
        <v>Electric Vehicle Sales Standard</v>
      </c>
      <c r="C70" s="191" t="str">
        <f t="shared" si="17"/>
        <v>Additional Minimum Required EV Sales Percentage</v>
      </c>
      <c r="D70" s="184" t="s">
        <v>388</v>
      </c>
      <c r="E70" s="184" t="s">
        <v>346</v>
      </c>
      <c r="F70" s="184" t="s">
        <v>389</v>
      </c>
      <c r="G70" s="184" t="s">
        <v>405</v>
      </c>
      <c r="H70" s="185">
        <v>498</v>
      </c>
      <c r="I70" s="186" t="s">
        <v>310</v>
      </c>
      <c r="J70" s="191" t="str">
        <f t="shared" si="18"/>
        <v>EV Sales Standard</v>
      </c>
      <c r="K70" s="191" t="str">
        <f t="shared" si="18"/>
        <v>trans EV minimum</v>
      </c>
      <c r="L70" s="191">
        <f t="shared" si="18"/>
        <v>0</v>
      </c>
      <c r="M70" s="199">
        <f t="shared" si="18"/>
        <v>1</v>
      </c>
      <c r="N70" s="199">
        <f t="shared" si="18"/>
        <v>0.01</v>
      </c>
      <c r="O70" s="199" t="str">
        <f t="shared" si="18"/>
        <v>% of new vehicles sold</v>
      </c>
      <c r="P70" s="195" t="str">
        <f>_xlfn.CONCAT("**Description:** This policy requires the specified percentage of new passenger rail to consist of electric vehicles. "," If that percentage would already be achieved through BAU sales plus the effects of other policies, this policy has no effect. "," Manufactures may meet a sales standard through techniques such as more heavily marketing electric vehicles, ","lowering the price of electric vehicles, or raising the price of non-electric vehicles. // ","**Guidance for setting values:** The model assumes that 75% of all passenger rail cars in ",'Repeating Values'!C1,"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
        <v>**Description:** This policy requires the specified percentage of new passenger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The model assumes that 75% of all passenger rail cars in  Massachusetts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Q70" s="199" t="str">
        <f t="shared" si="19"/>
        <v>transportation-sector-main.html#ev-mandate</v>
      </c>
      <c r="R70" s="199" t="str">
        <f t="shared" si="19"/>
        <v>ev-mandate.html</v>
      </c>
      <c r="S70" s="197"/>
      <c r="T70" s="193"/>
      <c r="U70" s="197" t="s">
        <v>2034</v>
      </c>
      <c r="W70" s="184" t="str" cm="1">
        <f t="array" ref="W70">IFERROR(INDEX(A$761:A$954,MATCH(H70,A$761:A$954,0),0),"Save")</f>
        <v>Save</v>
      </c>
    </row>
    <row r="71" spans="1:23" s="184" customFormat="1" hidden="1" x14ac:dyDescent="0.25">
      <c r="A71" s="191" t="str">
        <f t="shared" si="17"/>
        <v>Transportation</v>
      </c>
      <c r="B71" s="191" t="str">
        <f t="shared" si="17"/>
        <v>Electric Vehicle Sales Standard</v>
      </c>
      <c r="C71" s="191" t="str">
        <f t="shared" si="17"/>
        <v>Additional Minimum Required EV Sales Percentage</v>
      </c>
      <c r="D71" s="184" t="s">
        <v>396</v>
      </c>
      <c r="E71" s="184" t="s">
        <v>346</v>
      </c>
      <c r="F71" s="184" t="s">
        <v>397</v>
      </c>
      <c r="G71" s="184" t="s">
        <v>405</v>
      </c>
      <c r="H71" s="185">
        <v>499</v>
      </c>
      <c r="I71" s="186" t="s">
        <v>310</v>
      </c>
      <c r="J71" s="191" t="str">
        <f t="shared" si="18"/>
        <v>EV Sales Standard</v>
      </c>
      <c r="K71" s="191" t="str">
        <f t="shared" si="18"/>
        <v>trans EV minimum</v>
      </c>
      <c r="L71" s="191">
        <f t="shared" si="18"/>
        <v>0</v>
      </c>
      <c r="M71" s="199">
        <f t="shared" si="18"/>
        <v>1</v>
      </c>
      <c r="N71" s="199">
        <f t="shared" si="18"/>
        <v>0.01</v>
      </c>
      <c r="O71" s="199" t="str">
        <f t="shared" si="18"/>
        <v>% of new vehicles sold</v>
      </c>
      <c r="P71" s="195" t="str">
        <f>_xlfn.CONCAT("**Description:** This policy requires the specified percentage of new freight rail to consist of electric vehicles. "," If that percentage would already be achieved through BAU sales plus the effects of other policies, this policy has no effect. "," Manufactures may meet a sales standard through techniques such as more heavily marketing electric vehicles, lowering the price of electric vehicles, or raising the price of non-electric vehicles."," // **Guidance for setting values:** The model assumes that in ",'Supporting Data'!A6,", little if any freight rail is electrified.  However, slightly more than half of all energy used for passenger rail consists of electricity,"," largely for urban metro and commuter rail systems.  ","It may be possible to use some of the same approaches to electrify freight rail. "," Electrified rail corridors must have sufficient transformer and other electrical capacity to handle the heavy loads of freight rail.  ","The required infrastructure investments may be substantial and may take many years to complete.")</f>
        <v>**Description:** This policy requires the specified percentage of new freight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The model assumes that in  Massachusetts,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Q71" s="199" t="str">
        <f t="shared" si="19"/>
        <v>transportation-sector-main.html#ev-mandate</v>
      </c>
      <c r="R71" s="199" t="str">
        <f t="shared" si="19"/>
        <v>ev-mandate.html</v>
      </c>
      <c r="S71" s="197"/>
      <c r="T71" s="193"/>
      <c r="U71" s="197" t="s">
        <v>2034</v>
      </c>
      <c r="W71" s="184" t="str" cm="1">
        <f t="array" ref="W71">IFERROR(INDEX(A$761:A$954,MATCH(H71,A$761:A$954,0),0),"Save")</f>
        <v>Save</v>
      </c>
    </row>
    <row r="72" spans="1:23" s="184" customFormat="1" hidden="1" x14ac:dyDescent="0.25">
      <c r="A72" s="191" t="str">
        <f t="shared" si="17"/>
        <v>Transportation</v>
      </c>
      <c r="B72" s="191" t="str">
        <f t="shared" si="17"/>
        <v>Electric Vehicle Sales Standard</v>
      </c>
      <c r="C72" s="191" t="str">
        <f t="shared" si="17"/>
        <v>Additional Minimum Required EV Sales Percentage</v>
      </c>
      <c r="D72" s="184" t="s">
        <v>388</v>
      </c>
      <c r="E72" s="184" t="s">
        <v>354</v>
      </c>
      <c r="F72" s="184" t="s">
        <v>389</v>
      </c>
      <c r="G72" s="184" t="s">
        <v>406</v>
      </c>
      <c r="H72" s="185">
        <v>500</v>
      </c>
      <c r="I72" s="186" t="s">
        <v>310</v>
      </c>
      <c r="J72" s="191" t="str">
        <f t="shared" si="18"/>
        <v>EV Sales Standard</v>
      </c>
      <c r="K72" s="191" t="str">
        <f t="shared" si="18"/>
        <v>trans EV minimum</v>
      </c>
      <c r="L72" s="191">
        <f t="shared" si="18"/>
        <v>0</v>
      </c>
      <c r="M72" s="199">
        <f t="shared" si="18"/>
        <v>1</v>
      </c>
      <c r="N72" s="199">
        <f t="shared" si="18"/>
        <v>0.01</v>
      </c>
      <c r="O72" s="199" t="str">
        <f t="shared" si="18"/>
        <v>% of new vehicles sold</v>
      </c>
      <c r="P72" s="188" t="s">
        <v>407</v>
      </c>
      <c r="Q72" s="199" t="str">
        <f t="shared" si="19"/>
        <v>transportation-sector-main.html#ev-mandate</v>
      </c>
      <c r="R72" s="199" t="str">
        <f t="shared" si="19"/>
        <v>ev-mandate.html</v>
      </c>
      <c r="S72" s="200" t="s">
        <v>408</v>
      </c>
      <c r="T72" s="193"/>
      <c r="W72" s="184" t="str" cm="1">
        <f t="array" ref="W72">IFERROR(INDEX(A$761:A$954,MATCH(H72,A$761:A$954,0),0),"Save")</f>
        <v>Save</v>
      </c>
    </row>
    <row r="73" spans="1:23" s="184" customFormat="1" hidden="1" x14ac:dyDescent="0.25">
      <c r="A73" s="191" t="str">
        <f t="shared" si="17"/>
        <v>Transportation</v>
      </c>
      <c r="B73" s="191" t="str">
        <f t="shared" si="17"/>
        <v>Electric Vehicle Sales Standard</v>
      </c>
      <c r="C73" s="191" t="str">
        <f t="shared" si="17"/>
        <v>Additional Minimum Required EV Sales Percentage</v>
      </c>
      <c r="D73" s="184" t="s">
        <v>396</v>
      </c>
      <c r="E73" s="184" t="s">
        <v>354</v>
      </c>
      <c r="F73" s="184" t="s">
        <v>397</v>
      </c>
      <c r="G73" s="184" t="s">
        <v>406</v>
      </c>
      <c r="H73" s="185">
        <v>501</v>
      </c>
      <c r="I73" s="186" t="s">
        <v>310</v>
      </c>
      <c r="J73" s="191" t="str">
        <f t="shared" si="18"/>
        <v>EV Sales Standard</v>
      </c>
      <c r="K73" s="191" t="str">
        <f t="shared" si="18"/>
        <v>trans EV minimum</v>
      </c>
      <c r="L73" s="191">
        <f t="shared" si="18"/>
        <v>0</v>
      </c>
      <c r="M73" s="199">
        <f t="shared" si="18"/>
        <v>1</v>
      </c>
      <c r="N73" s="199">
        <f t="shared" si="18"/>
        <v>0.01</v>
      </c>
      <c r="O73" s="199" t="str">
        <f t="shared" si="18"/>
        <v>% of new vehicles sold</v>
      </c>
      <c r="P73" s="188" t="s">
        <v>409</v>
      </c>
      <c r="Q73" s="199" t="str">
        <f t="shared" si="19"/>
        <v>transportation-sector-main.html#ev-mandate</v>
      </c>
      <c r="R73" s="199" t="str">
        <f t="shared" si="19"/>
        <v>ev-mandate.html</v>
      </c>
      <c r="S73" s="197"/>
      <c r="T73" s="193"/>
      <c r="W73" s="184" t="str" cm="1">
        <f t="array" ref="W73">IFERROR(INDEX(A$761:A$954,MATCH(H73,A$761:A$954,0),0),"Save")</f>
        <v>Save</v>
      </c>
    </row>
    <row r="74" spans="1:23" s="184" customFormat="1" hidden="1" x14ac:dyDescent="0.25">
      <c r="A74" s="191" t="str">
        <f t="shared" si="17"/>
        <v>Transportation</v>
      </c>
      <c r="B74" s="191" t="str">
        <f t="shared" si="17"/>
        <v>Electric Vehicle Sales Standard</v>
      </c>
      <c r="C74" s="191" t="str">
        <f t="shared" si="17"/>
        <v>Additional Minimum Required EV Sales Percentage</v>
      </c>
      <c r="D74" s="184" t="s">
        <v>388</v>
      </c>
      <c r="E74" s="184" t="s">
        <v>362</v>
      </c>
      <c r="F74" s="184" t="s">
        <v>389</v>
      </c>
      <c r="G74" s="184" t="s">
        <v>410</v>
      </c>
      <c r="H74" s="185">
        <v>188</v>
      </c>
      <c r="I74" s="186" t="s">
        <v>310</v>
      </c>
      <c r="J74" s="191" t="str">
        <f t="shared" si="18"/>
        <v>EV Sales Standard</v>
      </c>
      <c r="K74" s="191" t="str">
        <f t="shared" si="18"/>
        <v>trans EV minimum</v>
      </c>
      <c r="L74" s="191">
        <f t="shared" si="18"/>
        <v>0</v>
      </c>
      <c r="M74" s="199">
        <f t="shared" si="18"/>
        <v>1</v>
      </c>
      <c r="N74" s="199">
        <f t="shared" si="18"/>
        <v>0.01</v>
      </c>
      <c r="O74" s="199" t="str">
        <f t="shared" si="18"/>
        <v>% of new vehicles sold</v>
      </c>
      <c r="P74" s="188" t="s">
        <v>411</v>
      </c>
      <c r="Q74" s="199" t="str">
        <f t="shared" si="19"/>
        <v>transportation-sector-main.html#ev-mandate</v>
      </c>
      <c r="R74" s="199" t="str">
        <f t="shared" si="19"/>
        <v>ev-mandate.html</v>
      </c>
      <c r="S74" s="197"/>
      <c r="T74" s="193"/>
      <c r="W74" s="184" t="str" cm="1">
        <f t="array" ref="W74">IFERROR(INDEX(A$761:A$954,MATCH(H74,A$761:A$954,0),0),"Save")</f>
        <v>Save</v>
      </c>
    </row>
    <row r="75" spans="1:23" s="184" customFormat="1" hidden="1" x14ac:dyDescent="0.25">
      <c r="A75" s="191" t="str">
        <f t="shared" si="17"/>
        <v>Transportation</v>
      </c>
      <c r="B75" s="191" t="str">
        <f t="shared" si="17"/>
        <v>Electric Vehicle Sales Standard</v>
      </c>
      <c r="C75" s="191" t="str">
        <f t="shared" si="17"/>
        <v>Additional Minimum Required EV Sales Percentage</v>
      </c>
      <c r="D75" s="184" t="s">
        <v>396</v>
      </c>
      <c r="E75" s="184" t="s">
        <v>362</v>
      </c>
      <c r="F75" s="184" t="s">
        <v>397</v>
      </c>
      <c r="G75" s="184" t="s">
        <v>410</v>
      </c>
      <c r="H75" s="185">
        <v>591</v>
      </c>
      <c r="I75" s="193" t="s">
        <v>332</v>
      </c>
      <c r="J75" s="191" t="str">
        <f>J$64</f>
        <v>EV Sales Standard</v>
      </c>
      <c r="K75" s="191" t="str">
        <f>K$64</f>
        <v>trans EV minimum</v>
      </c>
      <c r="L75" s="194"/>
      <c r="M75" s="194"/>
      <c r="N75" s="194"/>
      <c r="O75" s="186"/>
      <c r="P75" s="188"/>
      <c r="Q75" s="189"/>
      <c r="R75" s="189"/>
      <c r="S75" s="197"/>
      <c r="T75" s="193"/>
      <c r="W75" s="184" t="str" cm="1">
        <f t="array" ref="W75">IFERROR(INDEX(A$761:A$954,MATCH(H75,A$761:A$954,0),0),"Save")</f>
        <v>Save</v>
      </c>
    </row>
    <row r="76" spans="1:23" s="184" customFormat="1" hidden="1" x14ac:dyDescent="0.25">
      <c r="A76" s="184" t="s">
        <v>304</v>
      </c>
      <c r="B76" s="184" t="s">
        <v>412</v>
      </c>
      <c r="C76" s="184" t="s">
        <v>413</v>
      </c>
      <c r="D76" s="186" t="s">
        <v>388</v>
      </c>
      <c r="E76" s="186" t="s">
        <v>307</v>
      </c>
      <c r="F76" s="186" t="s">
        <v>389</v>
      </c>
      <c r="G76" s="186" t="s">
        <v>307</v>
      </c>
      <c r="H76" s="185">
        <v>189</v>
      </c>
      <c r="I76" s="186" t="s">
        <v>310</v>
      </c>
      <c r="J76" s="184" t="s">
        <v>414</v>
      </c>
      <c r="K76" s="183" t="s">
        <v>415</v>
      </c>
      <c r="L76" s="196">
        <v>0</v>
      </c>
      <c r="M76" s="196">
        <v>0.5</v>
      </c>
      <c r="N76" s="196">
        <v>0.01</v>
      </c>
      <c r="O76" s="189" t="s">
        <v>416</v>
      </c>
      <c r="P76" s="195" t="str">
        <f>_xlfn.CONCAT("**Description:** This policy causes government to pay for the specified percentage of the purchase price of new battery electric passenger LDVs. ","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data.",IF('Supporting Data'!AZ6=0," This state has no additional state subsidies. ",_xlfn.CONCAT("As of late 2020, there is an additional state subsidy of $",'Supporting Data'!AZ6,".")))</f>
        <v xml:space="preserve">**Description:** This policy causes government to pay for the specified percentage of the purchase price of new battery electric passenger LDVs.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6" s="189" t="s">
        <v>417</v>
      </c>
      <c r="R76" s="189" t="s">
        <v>418</v>
      </c>
      <c r="S76" s="197" t="s">
        <v>419</v>
      </c>
      <c r="T76" s="193"/>
      <c r="U76" s="184" t="s">
        <v>2035</v>
      </c>
      <c r="W76" s="184" t="str" cm="1">
        <f t="array" ref="W76">IFERROR(INDEX(A$761:A$954,MATCH(H76,A$761:A$954,0),0),"Save")</f>
        <v>Save</v>
      </c>
    </row>
    <row r="77" spans="1:23" hidden="1" x14ac:dyDescent="0.25">
      <c r="A77" s="191" t="str">
        <f t="shared" ref="A77:C87" si="20">A$76</f>
        <v>Transportation</v>
      </c>
      <c r="B77" s="191" t="str">
        <f t="shared" si="20"/>
        <v>Electric Vehicle Subsidy</v>
      </c>
      <c r="C77" s="191" t="str">
        <f t="shared" si="20"/>
        <v>Additional EV Subsidy Percentage</v>
      </c>
      <c r="D77" s="184" t="s">
        <v>396</v>
      </c>
      <c r="E77" s="184" t="s">
        <v>307</v>
      </c>
      <c r="F77" s="184" t="s">
        <v>397</v>
      </c>
      <c r="G77" s="184" t="s">
        <v>307</v>
      </c>
      <c r="H77" s="43">
        <v>592</v>
      </c>
      <c r="I77" s="193" t="s">
        <v>332</v>
      </c>
      <c r="J77" s="191" t="str">
        <f t="shared" ref="J77:K87" si="21">J$76</f>
        <v>EV Subsidy</v>
      </c>
      <c r="K77" s="201" t="str">
        <f t="shared" si="21"/>
        <v>trans EV subsidy</v>
      </c>
      <c r="L77" s="202"/>
      <c r="M77" s="202"/>
      <c r="N77" s="202"/>
      <c r="O77" s="202"/>
      <c r="P77" s="203"/>
      <c r="Q77" s="202"/>
      <c r="R77" s="202"/>
      <c r="S77" s="204"/>
      <c r="W77" s="184" t="str" cm="1">
        <f t="array" ref="W77">IFERROR(INDEX(A$761:A$954,MATCH(H77,A$761:A$954,0),0),"Save")</f>
        <v>Save</v>
      </c>
    </row>
    <row r="78" spans="1:23" hidden="1" x14ac:dyDescent="0.25">
      <c r="A78" s="191" t="str">
        <f t="shared" si="20"/>
        <v>Transportation</v>
      </c>
      <c r="B78" s="191" t="str">
        <f t="shared" si="20"/>
        <v>Electric Vehicle Subsidy</v>
      </c>
      <c r="C78" s="191" t="str">
        <f t="shared" si="20"/>
        <v>Additional EV Subsidy Percentage</v>
      </c>
      <c r="D78" s="184" t="s">
        <v>388</v>
      </c>
      <c r="E78" s="184" t="s">
        <v>334</v>
      </c>
      <c r="F78" s="184" t="s">
        <v>389</v>
      </c>
      <c r="G78" s="184" t="s">
        <v>334</v>
      </c>
      <c r="H78" s="43">
        <v>593</v>
      </c>
      <c r="I78" s="193" t="s">
        <v>332</v>
      </c>
      <c r="J78" s="191" t="str">
        <f t="shared" si="21"/>
        <v>EV Subsidy</v>
      </c>
      <c r="K78" s="201" t="str">
        <f t="shared" si="21"/>
        <v>trans EV subsidy</v>
      </c>
      <c r="L78" s="202"/>
      <c r="M78" s="202"/>
      <c r="N78" s="202"/>
      <c r="O78" s="202"/>
      <c r="P78" s="203"/>
      <c r="Q78" s="202"/>
      <c r="R78" s="202"/>
      <c r="S78" s="204"/>
      <c r="W78" s="184" t="str" cm="1">
        <f t="array" ref="W78">IFERROR(INDEX(A$761:A$954,MATCH(H78,A$761:A$954,0),0),"Save")</f>
        <v>Save</v>
      </c>
    </row>
    <row r="79" spans="1:23" hidden="1" x14ac:dyDescent="0.25">
      <c r="A79" s="191" t="str">
        <f t="shared" si="20"/>
        <v>Transportation</v>
      </c>
      <c r="B79" s="191" t="str">
        <f t="shared" si="20"/>
        <v>Electric Vehicle Subsidy</v>
      </c>
      <c r="C79" s="191" t="str">
        <f t="shared" si="20"/>
        <v>Additional EV Subsidy Percentage</v>
      </c>
      <c r="D79" s="184" t="s">
        <v>396</v>
      </c>
      <c r="E79" s="184" t="s">
        <v>334</v>
      </c>
      <c r="F79" s="184" t="s">
        <v>397</v>
      </c>
      <c r="G79" s="184" t="s">
        <v>334</v>
      </c>
      <c r="H79" s="43">
        <v>594</v>
      </c>
      <c r="I79" s="193" t="s">
        <v>332</v>
      </c>
      <c r="J79" s="191" t="str">
        <f t="shared" si="21"/>
        <v>EV Subsidy</v>
      </c>
      <c r="K79" s="201" t="str">
        <f t="shared" si="21"/>
        <v>trans EV subsidy</v>
      </c>
      <c r="L79" s="202"/>
      <c r="M79" s="202"/>
      <c r="N79" s="202"/>
      <c r="O79" s="202"/>
      <c r="P79" s="203"/>
      <c r="Q79" s="202"/>
      <c r="R79" s="202"/>
      <c r="S79" s="204"/>
      <c r="W79" s="184" t="str" cm="1">
        <f t="array" ref="W79">IFERROR(INDEX(A$761:A$954,MATCH(H79,A$761:A$954,0),0),"Save")</f>
        <v>Save</v>
      </c>
    </row>
    <row r="80" spans="1:23" hidden="1" x14ac:dyDescent="0.25">
      <c r="A80" s="191" t="str">
        <f t="shared" si="20"/>
        <v>Transportation</v>
      </c>
      <c r="B80" s="191" t="str">
        <f t="shared" si="20"/>
        <v>Electric Vehicle Subsidy</v>
      </c>
      <c r="C80" s="191" t="str">
        <f t="shared" si="20"/>
        <v>Additional EV Subsidy Percentage</v>
      </c>
      <c r="D80" s="184" t="s">
        <v>388</v>
      </c>
      <c r="E80" s="184" t="s">
        <v>343</v>
      </c>
      <c r="F80" s="184" t="s">
        <v>389</v>
      </c>
      <c r="G80" s="184" t="s">
        <v>402</v>
      </c>
      <c r="H80" s="43">
        <v>595</v>
      </c>
      <c r="I80" s="193" t="s">
        <v>332</v>
      </c>
      <c r="J80" s="191" t="str">
        <f t="shared" si="21"/>
        <v>EV Subsidy</v>
      </c>
      <c r="K80" s="201" t="str">
        <f t="shared" si="21"/>
        <v>trans EV subsidy</v>
      </c>
      <c r="L80" s="202"/>
      <c r="M80" s="202"/>
      <c r="N80" s="202"/>
      <c r="O80" s="202"/>
      <c r="P80" s="203"/>
      <c r="Q80" s="202"/>
      <c r="R80" s="202"/>
      <c r="S80" s="204"/>
      <c r="W80" s="184" t="str" cm="1">
        <f t="array" ref="W80">IFERROR(INDEX(A$761:A$954,MATCH(H80,A$761:A$954,0),0),"Save")</f>
        <v>Save</v>
      </c>
    </row>
    <row r="81" spans="1:23" hidden="1" x14ac:dyDescent="0.25">
      <c r="A81" s="191" t="str">
        <f t="shared" si="20"/>
        <v>Transportation</v>
      </c>
      <c r="B81" s="191" t="str">
        <f t="shared" si="20"/>
        <v>Electric Vehicle Subsidy</v>
      </c>
      <c r="C81" s="191" t="str">
        <f t="shared" si="20"/>
        <v>Additional EV Subsidy Percentage</v>
      </c>
      <c r="D81" s="184" t="s">
        <v>396</v>
      </c>
      <c r="E81" s="184" t="s">
        <v>343</v>
      </c>
      <c r="F81" s="184" t="s">
        <v>397</v>
      </c>
      <c r="G81" s="184" t="s">
        <v>402</v>
      </c>
      <c r="H81" s="43">
        <v>596</v>
      </c>
      <c r="I81" s="193" t="s">
        <v>332</v>
      </c>
      <c r="J81" s="191" t="str">
        <f t="shared" si="21"/>
        <v>EV Subsidy</v>
      </c>
      <c r="K81" s="201" t="str">
        <f t="shared" si="21"/>
        <v>trans EV subsidy</v>
      </c>
      <c r="L81" s="202"/>
      <c r="M81" s="202"/>
      <c r="N81" s="202"/>
      <c r="O81" s="202"/>
      <c r="P81" s="203"/>
      <c r="Q81" s="202"/>
      <c r="R81" s="202"/>
      <c r="S81" s="204"/>
      <c r="W81" s="184" t="str" cm="1">
        <f t="array" ref="W81">IFERROR(INDEX(A$761:A$954,MATCH(H81,A$761:A$954,0),0),"Save")</f>
        <v>Save</v>
      </c>
    </row>
    <row r="82" spans="1:23" hidden="1" x14ac:dyDescent="0.25">
      <c r="A82" s="191" t="str">
        <f t="shared" si="20"/>
        <v>Transportation</v>
      </c>
      <c r="B82" s="191" t="str">
        <f t="shared" si="20"/>
        <v>Electric Vehicle Subsidy</v>
      </c>
      <c r="C82" s="191" t="str">
        <f t="shared" si="20"/>
        <v>Additional EV Subsidy Percentage</v>
      </c>
      <c r="D82" s="184" t="s">
        <v>388</v>
      </c>
      <c r="E82" s="184" t="s">
        <v>346</v>
      </c>
      <c r="F82" s="184" t="s">
        <v>389</v>
      </c>
      <c r="G82" s="184" t="s">
        <v>405</v>
      </c>
      <c r="H82" s="43">
        <v>597</v>
      </c>
      <c r="I82" s="193" t="s">
        <v>332</v>
      </c>
      <c r="J82" s="191" t="str">
        <f t="shared" si="21"/>
        <v>EV Subsidy</v>
      </c>
      <c r="K82" s="201" t="str">
        <f t="shared" si="21"/>
        <v>trans EV subsidy</v>
      </c>
      <c r="L82" s="202"/>
      <c r="M82" s="202"/>
      <c r="N82" s="202"/>
      <c r="O82" s="202"/>
      <c r="P82" s="203"/>
      <c r="Q82" s="202"/>
      <c r="R82" s="202"/>
      <c r="S82" s="204"/>
      <c r="W82" s="184" t="str" cm="1">
        <f t="array" ref="W82">IFERROR(INDEX(A$761:A$954,MATCH(H82,A$761:A$954,0),0),"Save")</f>
        <v>Save</v>
      </c>
    </row>
    <row r="83" spans="1:23" hidden="1" x14ac:dyDescent="0.25">
      <c r="A83" s="191" t="str">
        <f t="shared" si="20"/>
        <v>Transportation</v>
      </c>
      <c r="B83" s="191" t="str">
        <f t="shared" si="20"/>
        <v>Electric Vehicle Subsidy</v>
      </c>
      <c r="C83" s="191" t="str">
        <f t="shared" si="20"/>
        <v>Additional EV Subsidy Percentage</v>
      </c>
      <c r="D83" s="184" t="s">
        <v>396</v>
      </c>
      <c r="E83" s="184" t="s">
        <v>346</v>
      </c>
      <c r="F83" s="184" t="s">
        <v>397</v>
      </c>
      <c r="G83" s="184" t="s">
        <v>405</v>
      </c>
      <c r="H83" s="43">
        <v>598</v>
      </c>
      <c r="I83" s="193" t="s">
        <v>332</v>
      </c>
      <c r="J83" s="191" t="str">
        <f t="shared" si="21"/>
        <v>EV Subsidy</v>
      </c>
      <c r="K83" s="201" t="str">
        <f t="shared" si="21"/>
        <v>trans EV subsidy</v>
      </c>
      <c r="L83" s="202"/>
      <c r="M83" s="202"/>
      <c r="N83" s="202"/>
      <c r="O83" s="202"/>
      <c r="P83" s="203"/>
      <c r="Q83" s="202"/>
      <c r="R83" s="202"/>
      <c r="S83" s="204"/>
      <c r="W83" s="184" t="str" cm="1">
        <f t="array" ref="W83">IFERROR(INDEX(A$761:A$954,MATCH(H83,A$761:A$954,0),0),"Save")</f>
        <v>Save</v>
      </c>
    </row>
    <row r="84" spans="1:23" hidden="1" x14ac:dyDescent="0.25">
      <c r="A84" s="191" t="str">
        <f t="shared" si="20"/>
        <v>Transportation</v>
      </c>
      <c r="B84" s="191" t="str">
        <f t="shared" si="20"/>
        <v>Electric Vehicle Subsidy</v>
      </c>
      <c r="C84" s="191" t="str">
        <f t="shared" si="20"/>
        <v>Additional EV Subsidy Percentage</v>
      </c>
      <c r="D84" s="184" t="s">
        <v>388</v>
      </c>
      <c r="E84" s="184" t="s">
        <v>354</v>
      </c>
      <c r="F84" s="184" t="s">
        <v>389</v>
      </c>
      <c r="G84" s="184" t="s">
        <v>406</v>
      </c>
      <c r="H84" s="43">
        <v>599</v>
      </c>
      <c r="I84" s="193" t="s">
        <v>332</v>
      </c>
      <c r="J84" s="191" t="str">
        <f t="shared" si="21"/>
        <v>EV Subsidy</v>
      </c>
      <c r="K84" s="201" t="str">
        <f t="shared" si="21"/>
        <v>trans EV subsidy</v>
      </c>
      <c r="L84" s="202"/>
      <c r="M84" s="202"/>
      <c r="N84" s="202"/>
      <c r="O84" s="202"/>
      <c r="P84" s="203"/>
      <c r="Q84" s="202"/>
      <c r="R84" s="202"/>
      <c r="S84" s="204"/>
      <c r="W84" s="184" t="str" cm="1">
        <f t="array" ref="W84">IFERROR(INDEX(A$761:A$954,MATCH(H84,A$761:A$954,0),0),"Save")</f>
        <v>Save</v>
      </c>
    </row>
    <row r="85" spans="1:23" hidden="1" x14ac:dyDescent="0.25">
      <c r="A85" s="191" t="str">
        <f t="shared" si="20"/>
        <v>Transportation</v>
      </c>
      <c r="B85" s="191" t="str">
        <f t="shared" si="20"/>
        <v>Electric Vehicle Subsidy</v>
      </c>
      <c r="C85" s="191" t="str">
        <f t="shared" si="20"/>
        <v>Additional EV Subsidy Percentage</v>
      </c>
      <c r="D85" s="184" t="s">
        <v>396</v>
      </c>
      <c r="E85" s="184" t="s">
        <v>354</v>
      </c>
      <c r="F85" s="184" t="s">
        <v>397</v>
      </c>
      <c r="G85" s="184" t="s">
        <v>406</v>
      </c>
      <c r="H85" s="43">
        <v>600</v>
      </c>
      <c r="I85" s="193" t="s">
        <v>332</v>
      </c>
      <c r="J85" s="191" t="str">
        <f t="shared" si="21"/>
        <v>EV Subsidy</v>
      </c>
      <c r="K85" s="201" t="str">
        <f t="shared" si="21"/>
        <v>trans EV subsidy</v>
      </c>
      <c r="L85" s="202"/>
      <c r="M85" s="202"/>
      <c r="N85" s="202"/>
      <c r="O85" s="202"/>
      <c r="P85" s="203"/>
      <c r="Q85" s="202"/>
      <c r="R85" s="202"/>
      <c r="S85" s="204"/>
      <c r="W85" s="184" t="str" cm="1">
        <f t="array" ref="W85">IFERROR(INDEX(A$761:A$954,MATCH(H85,A$761:A$954,0),0),"Save")</f>
        <v>Save</v>
      </c>
    </row>
    <row r="86" spans="1:23" hidden="1" x14ac:dyDescent="0.25">
      <c r="A86" s="191" t="str">
        <f t="shared" si="20"/>
        <v>Transportation</v>
      </c>
      <c r="B86" s="191" t="str">
        <f t="shared" si="20"/>
        <v>Electric Vehicle Subsidy</v>
      </c>
      <c r="C86" s="191" t="str">
        <f t="shared" si="20"/>
        <v>Additional EV Subsidy Percentage</v>
      </c>
      <c r="D86" s="184" t="s">
        <v>388</v>
      </c>
      <c r="E86" s="184" t="s">
        <v>362</v>
      </c>
      <c r="F86" s="184" t="s">
        <v>389</v>
      </c>
      <c r="G86" s="184" t="s">
        <v>410</v>
      </c>
      <c r="H86" s="43">
        <v>601</v>
      </c>
      <c r="I86" s="193" t="s">
        <v>332</v>
      </c>
      <c r="J86" s="191" t="str">
        <f t="shared" si="21"/>
        <v>EV Subsidy</v>
      </c>
      <c r="K86" s="201" t="str">
        <f t="shared" si="21"/>
        <v>trans EV subsidy</v>
      </c>
      <c r="L86" s="202"/>
      <c r="M86" s="202"/>
      <c r="N86" s="202"/>
      <c r="O86" s="202"/>
      <c r="P86" s="203"/>
      <c r="Q86" s="202"/>
      <c r="R86" s="202"/>
      <c r="S86" s="204"/>
      <c r="W86" s="184" t="str" cm="1">
        <f t="array" ref="W86">IFERROR(INDEX(A$761:A$954,MATCH(H86,A$761:A$954,0),0),"Save")</f>
        <v>Save</v>
      </c>
    </row>
    <row r="87" spans="1:23" hidden="1" x14ac:dyDescent="0.25">
      <c r="A87" s="191" t="str">
        <f t="shared" si="20"/>
        <v>Transportation</v>
      </c>
      <c r="B87" s="191" t="str">
        <f t="shared" si="20"/>
        <v>Electric Vehicle Subsidy</v>
      </c>
      <c r="C87" s="191" t="str">
        <f t="shared" si="20"/>
        <v>Additional EV Subsidy Percentage</v>
      </c>
      <c r="D87" s="184" t="s">
        <v>396</v>
      </c>
      <c r="E87" s="184" t="s">
        <v>362</v>
      </c>
      <c r="F87" s="184" t="s">
        <v>397</v>
      </c>
      <c r="G87" s="184" t="s">
        <v>410</v>
      </c>
      <c r="H87" s="43">
        <v>602</v>
      </c>
      <c r="I87" s="193" t="s">
        <v>332</v>
      </c>
      <c r="J87" s="191" t="str">
        <f t="shared" si="21"/>
        <v>EV Subsidy</v>
      </c>
      <c r="K87" s="201" t="str">
        <f t="shared" si="21"/>
        <v>trans EV subsidy</v>
      </c>
      <c r="L87" s="202"/>
      <c r="M87" s="202"/>
      <c r="N87" s="202"/>
      <c r="O87" s="202"/>
      <c r="P87" s="203"/>
      <c r="Q87" s="202"/>
      <c r="R87" s="202"/>
      <c r="S87" s="204"/>
      <c r="W87" s="184" t="str" cm="1">
        <f t="array" ref="W87">IFERROR(INDEX(A$761:A$954,MATCH(H87,A$761:A$954,0),0),"Save")</f>
        <v>Save</v>
      </c>
    </row>
    <row r="88" spans="1:23" hidden="1" x14ac:dyDescent="0.25">
      <c r="A88" s="183" t="s">
        <v>304</v>
      </c>
      <c r="B88" s="183" t="s">
        <v>420</v>
      </c>
      <c r="C88" s="183" t="s">
        <v>421</v>
      </c>
      <c r="D88" s="186"/>
      <c r="E88" s="186"/>
      <c r="F88" s="186"/>
      <c r="G88" s="186"/>
      <c r="H88" s="43">
        <v>1</v>
      </c>
      <c r="I88" s="186" t="s">
        <v>310</v>
      </c>
      <c r="J88" s="43" t="s">
        <v>420</v>
      </c>
      <c r="K88" s="183" t="s">
        <v>422</v>
      </c>
      <c r="L88" s="205">
        <v>0</v>
      </c>
      <c r="M88" s="205">
        <v>1</v>
      </c>
      <c r="N88" s="206">
        <v>0.02</v>
      </c>
      <c r="O88" s="186" t="s">
        <v>423</v>
      </c>
      <c r="P88" s="188" t="s">
        <v>424</v>
      </c>
      <c r="Q88" s="186" t="s">
        <v>425</v>
      </c>
      <c r="R88" s="193" t="s">
        <v>426</v>
      </c>
      <c r="S88" s="207" t="s">
        <v>427</v>
      </c>
      <c r="T88" s="186" t="s">
        <v>428</v>
      </c>
      <c r="W88" s="184" t="str" cm="1">
        <f t="array" ref="W88">IFERROR(INDEX(A$761:A$954,MATCH(H88,A$761:A$954,0),0),"Save")</f>
        <v>Save</v>
      </c>
    </row>
    <row r="89" spans="1:23" hidden="1" x14ac:dyDescent="0.25">
      <c r="A89" s="183" t="s">
        <v>304</v>
      </c>
      <c r="B89" s="183" t="s">
        <v>429</v>
      </c>
      <c r="C89" s="183" t="s">
        <v>430</v>
      </c>
      <c r="D89" s="186" t="s">
        <v>388</v>
      </c>
      <c r="E89" s="186" t="s">
        <v>307</v>
      </c>
      <c r="F89" s="186" t="s">
        <v>389</v>
      </c>
      <c r="G89" s="186" t="s">
        <v>307</v>
      </c>
      <c r="H89" s="43">
        <v>362</v>
      </c>
      <c r="I89" s="193" t="s">
        <v>310</v>
      </c>
      <c r="J89" s="43" t="s">
        <v>431</v>
      </c>
      <c r="K89" s="183" t="s">
        <v>432</v>
      </c>
      <c r="L89" s="205">
        <v>0</v>
      </c>
      <c r="M89" s="205">
        <f>ROUND(MaxBoundCalculations!B88,1)</f>
        <v>1</v>
      </c>
      <c r="N89" s="205">
        <v>0.01</v>
      </c>
      <c r="O89" s="186" t="s">
        <v>433</v>
      </c>
      <c r="P89" s="188" t="s">
        <v>434</v>
      </c>
      <c r="Q89" s="186" t="s">
        <v>435</v>
      </c>
      <c r="R89" s="193" t="s">
        <v>436</v>
      </c>
      <c r="S89" s="208" t="s">
        <v>437</v>
      </c>
      <c r="T89" s="186" t="s">
        <v>438</v>
      </c>
      <c r="W89" s="184" t="str" cm="1">
        <f t="array" ref="W89">IFERROR(INDEX(A$761:A$954,MATCH(H89,A$761:A$954,0),0),"Save")</f>
        <v>Save</v>
      </c>
    </row>
    <row r="90" spans="1:23" hidden="1" x14ac:dyDescent="0.25">
      <c r="A90" s="191" t="str">
        <f t="shared" ref="A90:C100" si="22">A$89</f>
        <v>Transportation</v>
      </c>
      <c r="B90" s="191" t="str">
        <f t="shared" si="22"/>
        <v>Fuel Economy Standard</v>
      </c>
      <c r="C90" s="191" t="str">
        <f t="shared" si="22"/>
        <v>Percentage Additional Improvement of Fuel Economy Std</v>
      </c>
      <c r="D90" s="186" t="s">
        <v>396</v>
      </c>
      <c r="E90" s="186" t="s">
        <v>307</v>
      </c>
      <c r="F90" s="186" t="s">
        <v>397</v>
      </c>
      <c r="G90" s="186" t="s">
        <v>307</v>
      </c>
      <c r="H90" s="43">
        <v>363</v>
      </c>
      <c r="I90" s="193" t="s">
        <v>310</v>
      </c>
      <c r="J90" s="209" t="str">
        <f t="shared" ref="J90:O90" si="23">J$89</f>
        <v>Vehicle Fuel Economy Standards</v>
      </c>
      <c r="K90" s="209" t="str">
        <f t="shared" si="23"/>
        <v>trans fuel economy standards</v>
      </c>
      <c r="L90" s="192">
        <f t="shared" si="23"/>
        <v>0</v>
      </c>
      <c r="M90" s="192">
        <f t="shared" si="23"/>
        <v>1</v>
      </c>
      <c r="N90" s="192">
        <f t="shared" si="23"/>
        <v>0.01</v>
      </c>
      <c r="O90" s="191" t="str">
        <f t="shared" si="23"/>
        <v>% increase in miles/gal</v>
      </c>
      <c r="P90" s="188" t="s">
        <v>439</v>
      </c>
      <c r="Q90" s="191" t="str">
        <f>Q$89</f>
        <v>transportation-sector-main.html#fuel-econ-std</v>
      </c>
      <c r="R90" s="191" t="str">
        <f>R$89</f>
        <v>fuel-economy-standard.html</v>
      </c>
      <c r="S90" s="210" t="str">
        <f>S$89</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0" s="211" t="str">
        <f>T$89</f>
        <v>National Research Council, 2013, "Transitions to Alternative Vehicles and Fuels", https://www.nap.edu/catalog/18264/transitions-to-alternative-vehicles-and-fuels, Table 2.9, Fuel economy test mpg.</v>
      </c>
      <c r="W90" s="184" t="str" cm="1">
        <f t="array" ref="W90">IFERROR(INDEX(A$761:A$954,MATCH(H90,A$761:A$954,0),0),"Save")</f>
        <v>Save</v>
      </c>
    </row>
    <row r="91" spans="1:23" hidden="1" x14ac:dyDescent="0.25">
      <c r="A91" s="191" t="str">
        <f t="shared" si="22"/>
        <v>Transportation</v>
      </c>
      <c r="B91" s="191" t="str">
        <f t="shared" si="22"/>
        <v>Fuel Economy Standard</v>
      </c>
      <c r="C91" s="191" t="str">
        <f t="shared" si="22"/>
        <v>Percentage Additional Improvement of Fuel Economy Std</v>
      </c>
      <c r="D91" s="186" t="s">
        <v>388</v>
      </c>
      <c r="E91" s="186" t="s">
        <v>334</v>
      </c>
      <c r="F91" s="186" t="s">
        <v>389</v>
      </c>
      <c r="G91" s="186" t="s">
        <v>334</v>
      </c>
      <c r="H91" s="43">
        <v>364</v>
      </c>
      <c r="I91" s="193" t="s">
        <v>310</v>
      </c>
      <c r="J91" s="209" t="str">
        <f t="shared" ref="J91:L99" si="24">J$89</f>
        <v>Vehicle Fuel Economy Standards</v>
      </c>
      <c r="K91" s="209" t="str">
        <f t="shared" si="24"/>
        <v>trans fuel economy standards</v>
      </c>
      <c r="L91" s="192">
        <f t="shared" si="24"/>
        <v>0</v>
      </c>
      <c r="M91" s="196">
        <v>0.66</v>
      </c>
      <c r="N91" s="192">
        <f t="shared" ref="N91:O99" si="25">N$89</f>
        <v>0.01</v>
      </c>
      <c r="O91" s="191" t="str">
        <f t="shared" si="25"/>
        <v>% increase in miles/gal</v>
      </c>
      <c r="P91" s="188" t="s">
        <v>440</v>
      </c>
      <c r="Q91" s="191" t="str">
        <f t="shared" ref="Q91:R99" si="26">Q$89</f>
        <v>transportation-sector-main.html#fuel-econ-std</v>
      </c>
      <c r="R91" s="191" t="str">
        <f t="shared" si="26"/>
        <v>fuel-economy-standard.html</v>
      </c>
      <c r="S91" s="208" t="s">
        <v>441</v>
      </c>
      <c r="T91" s="186" t="s">
        <v>442</v>
      </c>
      <c r="W91" s="184" t="str" cm="1">
        <f t="array" ref="W91">IFERROR(INDEX(A$761:A$954,MATCH(H91,A$761:A$954,0),0),"Save")</f>
        <v>Save</v>
      </c>
    </row>
    <row r="92" spans="1:23" hidden="1" x14ac:dyDescent="0.25">
      <c r="A92" s="191" t="str">
        <f t="shared" si="22"/>
        <v>Transportation</v>
      </c>
      <c r="B92" s="191" t="str">
        <f t="shared" si="22"/>
        <v>Fuel Economy Standard</v>
      </c>
      <c r="C92" s="191" t="str">
        <f t="shared" si="22"/>
        <v>Percentage Additional Improvement of Fuel Economy Std</v>
      </c>
      <c r="D92" s="186" t="s">
        <v>396</v>
      </c>
      <c r="E92" s="186" t="s">
        <v>334</v>
      </c>
      <c r="F92" s="186" t="s">
        <v>397</v>
      </c>
      <c r="G92" s="186" t="s">
        <v>334</v>
      </c>
      <c r="H92" s="43">
        <v>365</v>
      </c>
      <c r="I92" s="193" t="s">
        <v>310</v>
      </c>
      <c r="J92" s="209" t="str">
        <f t="shared" si="24"/>
        <v>Vehicle Fuel Economy Standards</v>
      </c>
      <c r="K92" s="209" t="str">
        <f t="shared" si="24"/>
        <v>trans fuel economy standards</v>
      </c>
      <c r="L92" s="192">
        <f t="shared" si="24"/>
        <v>0</v>
      </c>
      <c r="M92" s="192">
        <f>M$91</f>
        <v>0.66</v>
      </c>
      <c r="N92" s="192">
        <f t="shared" si="25"/>
        <v>0.01</v>
      </c>
      <c r="O92" s="191" t="str">
        <f t="shared" si="25"/>
        <v>% increase in miles/gal</v>
      </c>
      <c r="P92" s="188" t="s">
        <v>443</v>
      </c>
      <c r="Q92" s="191" t="str">
        <f t="shared" si="26"/>
        <v>transportation-sector-main.html#fuel-econ-std</v>
      </c>
      <c r="R92" s="191" t="str">
        <f t="shared" si="26"/>
        <v>fuel-economy-standard.html</v>
      </c>
      <c r="S92" s="212" t="str">
        <f>S$91</f>
        <v>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v>
      </c>
      <c r="T92" s="211" t="str">
        <f>T$89</f>
        <v>National Research Council, 2013, "Transitions to Alternative Vehicles and Fuels", https://www.nap.edu/catalog/18264/transitions-to-alternative-vehicles-and-fuels, Table 2.9, Fuel economy test mpg.</v>
      </c>
      <c r="W92" s="184" t="str" cm="1">
        <f t="array" ref="W92">IFERROR(INDEX(A$761:A$954,MATCH(H92,A$761:A$954,0),0),"Save")</f>
        <v>Save</v>
      </c>
    </row>
    <row r="93" spans="1:23" hidden="1" x14ac:dyDescent="0.25">
      <c r="A93" s="191" t="str">
        <f t="shared" si="22"/>
        <v>Transportation</v>
      </c>
      <c r="B93" s="191" t="str">
        <f t="shared" si="22"/>
        <v>Fuel Economy Standard</v>
      </c>
      <c r="C93" s="191" t="str">
        <f t="shared" si="22"/>
        <v>Percentage Additional Improvement of Fuel Economy Std</v>
      </c>
      <c r="D93" s="186" t="s">
        <v>388</v>
      </c>
      <c r="E93" s="186" t="s">
        <v>343</v>
      </c>
      <c r="F93" s="186" t="s">
        <v>389</v>
      </c>
      <c r="G93" s="186" t="s">
        <v>402</v>
      </c>
      <c r="H93" s="43">
        <v>366</v>
      </c>
      <c r="I93" s="193" t="s">
        <v>310</v>
      </c>
      <c r="J93" s="209" t="str">
        <f t="shared" si="24"/>
        <v>Vehicle Fuel Economy Standards</v>
      </c>
      <c r="K93" s="209" t="str">
        <f t="shared" si="24"/>
        <v>trans fuel economy standards</v>
      </c>
      <c r="L93" s="192">
        <f t="shared" si="24"/>
        <v>0</v>
      </c>
      <c r="M93" s="196">
        <v>0.54</v>
      </c>
      <c r="N93" s="192">
        <f t="shared" si="25"/>
        <v>0.01</v>
      </c>
      <c r="O93" s="191" t="str">
        <f t="shared" si="25"/>
        <v>% increase in miles/gal</v>
      </c>
      <c r="P93" s="203" t="s">
        <v>444</v>
      </c>
      <c r="Q93" s="191" t="str">
        <f t="shared" si="26"/>
        <v>transportation-sector-main.html#fuel-econ-std</v>
      </c>
      <c r="R93" s="191" t="str">
        <f t="shared" si="26"/>
        <v>fuel-economy-standard.html</v>
      </c>
      <c r="S93" s="207" t="s">
        <v>445</v>
      </c>
      <c r="T93" s="186" t="s">
        <v>446</v>
      </c>
      <c r="W93" s="184" t="str" cm="1">
        <f t="array" ref="W93">IFERROR(INDEX(A$761:A$954,MATCH(H93,A$761:A$954,0),0),"Save")</f>
        <v>Save</v>
      </c>
    </row>
    <row r="94" spans="1:23" hidden="1" x14ac:dyDescent="0.25">
      <c r="A94" s="191" t="str">
        <f t="shared" si="22"/>
        <v>Transportation</v>
      </c>
      <c r="B94" s="191" t="str">
        <f t="shared" si="22"/>
        <v>Fuel Economy Standard</v>
      </c>
      <c r="C94" s="191" t="str">
        <f t="shared" si="22"/>
        <v>Percentage Additional Improvement of Fuel Economy Std</v>
      </c>
      <c r="D94" s="186" t="s">
        <v>396</v>
      </c>
      <c r="E94" s="186" t="s">
        <v>343</v>
      </c>
      <c r="F94" s="186" t="s">
        <v>397</v>
      </c>
      <c r="G94" s="186" t="s">
        <v>402</v>
      </c>
      <c r="H94" s="43">
        <v>367</v>
      </c>
      <c r="I94" s="193" t="s">
        <v>310</v>
      </c>
      <c r="J94" s="209" t="str">
        <f t="shared" si="24"/>
        <v>Vehicle Fuel Economy Standards</v>
      </c>
      <c r="K94" s="209" t="str">
        <f t="shared" si="24"/>
        <v>trans fuel economy standards</v>
      </c>
      <c r="L94" s="192">
        <f t="shared" si="24"/>
        <v>0</v>
      </c>
      <c r="M94" s="192">
        <f>M$93</f>
        <v>0.54</v>
      </c>
      <c r="N94" s="192">
        <f t="shared" si="25"/>
        <v>0.01</v>
      </c>
      <c r="O94" s="191" t="str">
        <f t="shared" si="25"/>
        <v>% increase in miles/gal</v>
      </c>
      <c r="P94" s="188" t="s">
        <v>447</v>
      </c>
      <c r="Q94" s="191" t="str">
        <f t="shared" si="26"/>
        <v>transportation-sector-main.html#fuel-econ-std</v>
      </c>
      <c r="R94" s="191" t="str">
        <f t="shared" si="26"/>
        <v>fuel-economy-standard.html</v>
      </c>
      <c r="S94" s="207" t="s">
        <v>445</v>
      </c>
      <c r="T94" s="192" t="str">
        <f>T$93</f>
        <v>David McCollum, Gregory Gould, and Davide Greene, 2009, "Greenhouse Gas Emissions from Aviation and Marine Transportation: Mitigation Potential and Policies", Pew Center on Global Climate Change, http://www.c2es.org/docUploads/aviation-and-marine-report-2009.pdf, Table 4</v>
      </c>
      <c r="W94" s="184" t="str" cm="1">
        <f t="array" ref="W94">IFERROR(INDEX(A$761:A$954,MATCH(H94,A$761:A$954,0),0),"Save")</f>
        <v>Save</v>
      </c>
    </row>
    <row r="95" spans="1:23" hidden="1" x14ac:dyDescent="0.25">
      <c r="A95" s="191" t="str">
        <f t="shared" si="22"/>
        <v>Transportation</v>
      </c>
      <c r="B95" s="191" t="str">
        <f t="shared" si="22"/>
        <v>Fuel Economy Standard</v>
      </c>
      <c r="C95" s="191" t="str">
        <f t="shared" si="22"/>
        <v>Percentage Additional Improvement of Fuel Economy Std</v>
      </c>
      <c r="D95" s="186" t="s">
        <v>388</v>
      </c>
      <c r="E95" s="186" t="s">
        <v>346</v>
      </c>
      <c r="F95" s="186" t="s">
        <v>389</v>
      </c>
      <c r="G95" s="186" t="s">
        <v>405</v>
      </c>
      <c r="H95" s="43">
        <v>368</v>
      </c>
      <c r="I95" s="193" t="s">
        <v>310</v>
      </c>
      <c r="J95" s="209" t="str">
        <f t="shared" si="24"/>
        <v>Vehicle Fuel Economy Standards</v>
      </c>
      <c r="K95" s="209" t="str">
        <f t="shared" si="24"/>
        <v>trans fuel economy standards</v>
      </c>
      <c r="L95" s="192">
        <f t="shared" si="24"/>
        <v>0</v>
      </c>
      <c r="M95" s="196">
        <v>0.2</v>
      </c>
      <c r="N95" s="192">
        <f t="shared" si="25"/>
        <v>0.01</v>
      </c>
      <c r="O95" s="191" t="str">
        <f t="shared" si="25"/>
        <v>% increase in miles/gal</v>
      </c>
      <c r="P95" s="188" t="s">
        <v>448</v>
      </c>
      <c r="Q95" s="191" t="str">
        <f t="shared" si="26"/>
        <v>transportation-sector-main.html#fuel-econ-std</v>
      </c>
      <c r="R95" s="191" t="str">
        <f t="shared" si="26"/>
        <v>fuel-economy-standard.html</v>
      </c>
      <c r="S95" s="207" t="s">
        <v>445</v>
      </c>
      <c r="T95" s="186" t="s">
        <v>449</v>
      </c>
      <c r="W95" s="184" t="str" cm="1">
        <f t="array" ref="W95">IFERROR(INDEX(A$761:A$954,MATCH(H95,A$761:A$954,0),0),"Save")</f>
        <v>Save</v>
      </c>
    </row>
    <row r="96" spans="1:23" hidden="1" x14ac:dyDescent="0.25">
      <c r="A96" s="191" t="str">
        <f t="shared" si="22"/>
        <v>Transportation</v>
      </c>
      <c r="B96" s="191" t="str">
        <f t="shared" si="22"/>
        <v>Fuel Economy Standard</v>
      </c>
      <c r="C96" s="191" t="str">
        <f t="shared" si="22"/>
        <v>Percentage Additional Improvement of Fuel Economy Std</v>
      </c>
      <c r="D96" s="186" t="s">
        <v>396</v>
      </c>
      <c r="E96" s="186" t="s">
        <v>346</v>
      </c>
      <c r="F96" s="186" t="s">
        <v>397</v>
      </c>
      <c r="G96" s="186" t="s">
        <v>405</v>
      </c>
      <c r="H96" s="43">
        <v>369</v>
      </c>
      <c r="I96" s="193" t="s">
        <v>310</v>
      </c>
      <c r="J96" s="209" t="str">
        <f t="shared" si="24"/>
        <v>Vehicle Fuel Economy Standards</v>
      </c>
      <c r="K96" s="209" t="str">
        <f t="shared" si="24"/>
        <v>trans fuel economy standards</v>
      </c>
      <c r="L96" s="192">
        <f t="shared" si="24"/>
        <v>0</v>
      </c>
      <c r="M96" s="192">
        <f>M$95</f>
        <v>0.2</v>
      </c>
      <c r="N96" s="192">
        <f t="shared" si="25"/>
        <v>0.01</v>
      </c>
      <c r="O96" s="191" t="str">
        <f t="shared" si="25"/>
        <v>% increase in miles/gal</v>
      </c>
      <c r="P96" s="188" t="s">
        <v>450</v>
      </c>
      <c r="Q96" s="191" t="str">
        <f t="shared" si="26"/>
        <v>transportation-sector-main.html#fuel-econ-std</v>
      </c>
      <c r="R96" s="191" t="str">
        <f t="shared" si="26"/>
        <v>fuel-economy-standard.html</v>
      </c>
      <c r="S96" s="207" t="s">
        <v>445</v>
      </c>
      <c r="T96" s="192" t="str">
        <f>T$95</f>
        <v>U.S. DOE, 2013, "Potential for Energy Efficiency Improvement Beyond the Light-Duty-Vehicle Sector", http://www.nrel.gov/docs/fy13osti/55637.pdf, Section 3.4.5, Paragraph 1</v>
      </c>
      <c r="W96" s="184" t="str" cm="1">
        <f t="array" ref="W96">IFERROR(INDEX(A$761:A$954,MATCH(H96,A$761:A$954,0),0),"Save")</f>
        <v>Save</v>
      </c>
    </row>
    <row r="97" spans="1:23" hidden="1" x14ac:dyDescent="0.25">
      <c r="A97" s="191" t="str">
        <f t="shared" si="22"/>
        <v>Transportation</v>
      </c>
      <c r="B97" s="191" t="str">
        <f t="shared" si="22"/>
        <v>Fuel Economy Standard</v>
      </c>
      <c r="C97" s="191" t="str">
        <f t="shared" si="22"/>
        <v>Percentage Additional Improvement of Fuel Economy Std</v>
      </c>
      <c r="D97" s="186" t="s">
        <v>388</v>
      </c>
      <c r="E97" s="186" t="s">
        <v>354</v>
      </c>
      <c r="F97" s="186" t="s">
        <v>389</v>
      </c>
      <c r="G97" s="186" t="s">
        <v>406</v>
      </c>
      <c r="H97" s="43">
        <v>370</v>
      </c>
      <c r="I97" s="193" t="s">
        <v>310</v>
      </c>
      <c r="J97" s="209" t="str">
        <f t="shared" si="24"/>
        <v>Vehicle Fuel Economy Standards</v>
      </c>
      <c r="K97" s="209" t="str">
        <f t="shared" si="24"/>
        <v>trans fuel economy standards</v>
      </c>
      <c r="L97" s="192">
        <f t="shared" si="24"/>
        <v>0</v>
      </c>
      <c r="M97" s="196">
        <v>0.2</v>
      </c>
      <c r="N97" s="192">
        <f t="shared" si="25"/>
        <v>0.01</v>
      </c>
      <c r="O97" s="191" t="str">
        <f t="shared" si="25"/>
        <v>% increase in miles/gal</v>
      </c>
      <c r="P97" s="188" t="s">
        <v>451</v>
      </c>
      <c r="Q97" s="191" t="str">
        <f t="shared" si="26"/>
        <v>transportation-sector-main.html#fuel-econ-std</v>
      </c>
      <c r="R97" s="191" t="str">
        <f t="shared" si="26"/>
        <v>fuel-economy-standard.html</v>
      </c>
      <c r="S97" s="207" t="s">
        <v>445</v>
      </c>
      <c r="T97" s="186" t="s">
        <v>446</v>
      </c>
      <c r="W97" s="184" t="str" cm="1">
        <f t="array" ref="W97">IFERROR(INDEX(A$761:A$954,MATCH(H97,A$761:A$954,0),0),"Save")</f>
        <v>Save</v>
      </c>
    </row>
    <row r="98" spans="1:23" hidden="1" x14ac:dyDescent="0.25">
      <c r="A98" s="191" t="str">
        <f t="shared" si="22"/>
        <v>Transportation</v>
      </c>
      <c r="B98" s="191" t="str">
        <f t="shared" si="22"/>
        <v>Fuel Economy Standard</v>
      </c>
      <c r="C98" s="191" t="str">
        <f t="shared" si="22"/>
        <v>Percentage Additional Improvement of Fuel Economy Std</v>
      </c>
      <c r="D98" s="186" t="s">
        <v>396</v>
      </c>
      <c r="E98" s="186" t="s">
        <v>354</v>
      </c>
      <c r="F98" s="186" t="s">
        <v>397</v>
      </c>
      <c r="G98" s="186" t="s">
        <v>406</v>
      </c>
      <c r="H98" s="43">
        <v>371</v>
      </c>
      <c r="I98" s="193" t="s">
        <v>310</v>
      </c>
      <c r="J98" s="209" t="str">
        <f t="shared" si="24"/>
        <v>Vehicle Fuel Economy Standards</v>
      </c>
      <c r="K98" s="209" t="str">
        <f t="shared" si="24"/>
        <v>trans fuel economy standards</v>
      </c>
      <c r="L98" s="192">
        <f t="shared" si="24"/>
        <v>0</v>
      </c>
      <c r="M98" s="192">
        <f>M$97</f>
        <v>0.2</v>
      </c>
      <c r="N98" s="192">
        <f t="shared" si="25"/>
        <v>0.01</v>
      </c>
      <c r="O98" s="191" t="str">
        <f t="shared" si="25"/>
        <v>% increase in miles/gal</v>
      </c>
      <c r="P98" s="188" t="s">
        <v>452</v>
      </c>
      <c r="Q98" s="191" t="str">
        <f t="shared" si="26"/>
        <v>transportation-sector-main.html#fuel-econ-std</v>
      </c>
      <c r="R98" s="191" t="str">
        <f t="shared" si="26"/>
        <v>fuel-economy-standard.html</v>
      </c>
      <c r="S98" s="207" t="s">
        <v>445</v>
      </c>
      <c r="T98" s="192" t="str">
        <f>T$97</f>
        <v>David McCollum, Gregory Gould, and Davide Greene, 2009, "Greenhouse Gas Emissions from Aviation and Marine Transportation: Mitigation Potential and Policies", Pew Center on Global Climate Change, http://www.c2es.org/docUploads/aviation-and-marine-report-2009.pdf, Table 4</v>
      </c>
      <c r="W98" s="184" t="str" cm="1">
        <f t="array" ref="W98">IFERROR(INDEX(A$761:A$954,MATCH(H98,A$761:A$954,0),0),"Save")</f>
        <v>Save</v>
      </c>
    </row>
    <row r="99" spans="1:23" hidden="1" x14ac:dyDescent="0.25">
      <c r="A99" s="191" t="str">
        <f t="shared" si="22"/>
        <v>Transportation</v>
      </c>
      <c r="B99" s="191" t="str">
        <f t="shared" si="22"/>
        <v>Fuel Economy Standard</v>
      </c>
      <c r="C99" s="191" t="str">
        <f t="shared" si="22"/>
        <v>Percentage Additional Improvement of Fuel Economy Std</v>
      </c>
      <c r="D99" s="186" t="s">
        <v>388</v>
      </c>
      <c r="E99" s="186" t="s">
        <v>362</v>
      </c>
      <c r="F99" s="186" t="s">
        <v>389</v>
      </c>
      <c r="G99" s="186" t="s">
        <v>410</v>
      </c>
      <c r="H99" s="43">
        <v>372</v>
      </c>
      <c r="I99" s="193" t="s">
        <v>310</v>
      </c>
      <c r="J99" s="209" t="str">
        <f t="shared" si="24"/>
        <v>Vehicle Fuel Economy Standards</v>
      </c>
      <c r="K99" s="209" t="str">
        <f t="shared" si="24"/>
        <v>trans fuel economy standards</v>
      </c>
      <c r="L99" s="192">
        <f t="shared" si="24"/>
        <v>0</v>
      </c>
      <c r="M99" s="196">
        <v>0.74</v>
      </c>
      <c r="N99" s="192">
        <f t="shared" si="25"/>
        <v>0.01</v>
      </c>
      <c r="O99" s="191" t="str">
        <f t="shared" si="25"/>
        <v>% increase in miles/gal</v>
      </c>
      <c r="P99" s="188" t="s">
        <v>453</v>
      </c>
      <c r="Q99" s="191" t="str">
        <f t="shared" si="26"/>
        <v>transportation-sector-main.html#fuel-econ-std</v>
      </c>
      <c r="R99" s="191" t="str">
        <f t="shared" si="26"/>
        <v>fuel-economy-standard.html</v>
      </c>
      <c r="S99" s="207" t="s">
        <v>445</v>
      </c>
      <c r="T99" s="186" t="s">
        <v>454</v>
      </c>
      <c r="W99" s="184" t="str" cm="1">
        <f t="array" ref="W99">IFERROR(INDEX(A$761:A$954,MATCH(H99,A$761:A$954,0),0),"Save")</f>
        <v>Save</v>
      </c>
    </row>
    <row r="100" spans="1:23" hidden="1" x14ac:dyDescent="0.25">
      <c r="A100" s="191" t="str">
        <f t="shared" si="22"/>
        <v>Transportation</v>
      </c>
      <c r="B100" s="191" t="str">
        <f t="shared" si="22"/>
        <v>Fuel Economy Standard</v>
      </c>
      <c r="C100" s="191" t="str">
        <f t="shared" si="22"/>
        <v>Percentage Additional Improvement of Fuel Economy Std</v>
      </c>
      <c r="D100" s="186" t="s">
        <v>396</v>
      </c>
      <c r="E100" s="186" t="s">
        <v>362</v>
      </c>
      <c r="F100" s="186" t="s">
        <v>397</v>
      </c>
      <c r="G100" s="186" t="s">
        <v>410</v>
      </c>
      <c r="H100" s="43">
        <v>373</v>
      </c>
      <c r="I100" s="193" t="s">
        <v>332</v>
      </c>
      <c r="J100" s="209" t="str">
        <f>J$89</f>
        <v>Vehicle Fuel Economy Standards</v>
      </c>
      <c r="K100" s="209" t="str">
        <f>K$89</f>
        <v>trans fuel economy standards</v>
      </c>
      <c r="L100" s="199"/>
      <c r="M100" s="187"/>
      <c r="N100" s="199"/>
      <c r="O100" s="201"/>
      <c r="P100" s="188"/>
      <c r="Q100" s="201"/>
      <c r="R100" s="201"/>
      <c r="S100" s="207"/>
      <c r="T100" s="186"/>
      <c r="W100" s="184" t="str" cm="1">
        <f t="array" ref="W100">IFERROR(INDEX(A$761:A$954,MATCH(H100,A$761:A$954,0),0),"Save")</f>
        <v>Save</v>
      </c>
    </row>
    <row r="101" spans="1:23" s="184" customFormat="1" hidden="1" x14ac:dyDescent="0.25">
      <c r="A101" s="184" t="s">
        <v>304</v>
      </c>
      <c r="B101" s="184" t="s">
        <v>455</v>
      </c>
      <c r="C101" s="184" t="s">
        <v>456</v>
      </c>
      <c r="D101" s="186" t="s">
        <v>388</v>
      </c>
      <c r="E101" s="186" t="s">
        <v>307</v>
      </c>
      <c r="F101" s="186" t="s">
        <v>389</v>
      </c>
      <c r="G101" s="186" t="s">
        <v>307</v>
      </c>
      <c r="H101" s="185">
        <v>460</v>
      </c>
      <c r="I101" s="186" t="s">
        <v>310</v>
      </c>
      <c r="J101" s="184" t="s">
        <v>457</v>
      </c>
      <c r="K101" s="183" t="s">
        <v>458</v>
      </c>
      <c r="L101" s="196">
        <v>0</v>
      </c>
      <c r="M101" s="196">
        <v>1</v>
      </c>
      <c r="N101" s="196">
        <v>0.01</v>
      </c>
      <c r="O101" s="186" t="s">
        <v>392</v>
      </c>
      <c r="P101" s="188" t="s">
        <v>459</v>
      </c>
      <c r="Q101" s="189"/>
      <c r="R101" s="189" t="s">
        <v>460</v>
      </c>
      <c r="S101" s="213" t="s">
        <v>461</v>
      </c>
      <c r="T101" s="193"/>
      <c r="W101" s="184" t="str" cm="1">
        <f t="array" ref="W101">IFERROR(INDEX(A$761:A$954,MATCH(H101,A$761:A$954,0),0),"Save")</f>
        <v>Save</v>
      </c>
    </row>
    <row r="102" spans="1:23" hidden="1" x14ac:dyDescent="0.25">
      <c r="A102" s="191" t="str">
        <f t="shared" ref="A102:C112" si="27">A$101</f>
        <v>Transportation</v>
      </c>
      <c r="B102" s="191" t="str">
        <f t="shared" si="27"/>
        <v>Hydrogen Vehicle Sales Standard</v>
      </c>
      <c r="C102" s="191" t="str">
        <f t="shared" si="27"/>
        <v>Minimum Required Hydrogen Vehicle Sales Percentage</v>
      </c>
      <c r="D102" s="186" t="s">
        <v>396</v>
      </c>
      <c r="E102" s="186" t="s">
        <v>307</v>
      </c>
      <c r="F102" s="186" t="s">
        <v>397</v>
      </c>
      <c r="G102" s="186" t="s">
        <v>307</v>
      </c>
      <c r="H102" s="43">
        <v>461</v>
      </c>
      <c r="I102" s="186" t="s">
        <v>310</v>
      </c>
      <c r="J102" s="191" t="str">
        <f t="shared" ref="J102:O110" si="28">J$101</f>
        <v>Hydrogen Veh Sales Standard</v>
      </c>
      <c r="K102" s="191" t="str">
        <f t="shared" si="28"/>
        <v>trans hydrogen vehicle minimum</v>
      </c>
      <c r="L102" s="192">
        <f t="shared" si="28"/>
        <v>0</v>
      </c>
      <c r="M102" s="192">
        <f t="shared" si="28"/>
        <v>1</v>
      </c>
      <c r="N102" s="192">
        <f t="shared" si="28"/>
        <v>0.01</v>
      </c>
      <c r="O102" s="191" t="str">
        <f t="shared" si="28"/>
        <v>% of new vehicles sold</v>
      </c>
      <c r="P102" s="188" t="s">
        <v>462</v>
      </c>
      <c r="Q102" s="201"/>
      <c r="R102" s="191" t="str">
        <f>R$101</f>
        <v>hydrogen-vehicle-mandate.html</v>
      </c>
      <c r="S102" s="207"/>
      <c r="T102" s="186"/>
      <c r="W102" s="184" t="str" cm="1">
        <f t="array" ref="W102">IFERROR(INDEX(A$761:A$954,MATCH(H102,A$761:A$954,0),0),"Save")</f>
        <v>Save</v>
      </c>
    </row>
    <row r="103" spans="1:23" hidden="1" x14ac:dyDescent="0.25">
      <c r="A103" s="191" t="str">
        <f t="shared" si="27"/>
        <v>Transportation</v>
      </c>
      <c r="B103" s="191" t="str">
        <f t="shared" si="27"/>
        <v>Hydrogen Vehicle Sales Standard</v>
      </c>
      <c r="C103" s="191" t="str">
        <f t="shared" si="27"/>
        <v>Minimum Required Hydrogen Vehicle Sales Percentage</v>
      </c>
      <c r="D103" s="186" t="s">
        <v>388</v>
      </c>
      <c r="E103" s="186" t="s">
        <v>334</v>
      </c>
      <c r="F103" s="186" t="s">
        <v>389</v>
      </c>
      <c r="G103" s="186" t="s">
        <v>334</v>
      </c>
      <c r="H103" s="185">
        <v>462</v>
      </c>
      <c r="I103" s="186" t="s">
        <v>310</v>
      </c>
      <c r="J103" s="191" t="str">
        <f t="shared" si="28"/>
        <v>Hydrogen Veh Sales Standard</v>
      </c>
      <c r="K103" s="191" t="str">
        <f t="shared" si="28"/>
        <v>trans hydrogen vehicle minimum</v>
      </c>
      <c r="L103" s="192">
        <f t="shared" si="28"/>
        <v>0</v>
      </c>
      <c r="M103" s="192">
        <f t="shared" si="28"/>
        <v>1</v>
      </c>
      <c r="N103" s="192">
        <f t="shared" si="28"/>
        <v>0.01</v>
      </c>
      <c r="O103" s="191" t="str">
        <f t="shared" si="28"/>
        <v>% of new vehicles sold</v>
      </c>
      <c r="P103" s="188" t="s">
        <v>463</v>
      </c>
      <c r="Q103" s="201"/>
      <c r="R103" s="191" t="str">
        <f>R$101</f>
        <v>hydrogen-vehicle-mandate.html</v>
      </c>
      <c r="S103" s="207"/>
      <c r="T103" s="186"/>
      <c r="W103" s="184" t="str" cm="1">
        <f t="array" ref="W103">IFERROR(INDEX(A$761:A$954,MATCH(H103,A$761:A$954,0),0),"Save")</f>
        <v>Save</v>
      </c>
    </row>
    <row r="104" spans="1:23" hidden="1" x14ac:dyDescent="0.25">
      <c r="A104" s="191" t="str">
        <f t="shared" si="27"/>
        <v>Transportation</v>
      </c>
      <c r="B104" s="191" t="str">
        <f t="shared" si="27"/>
        <v>Hydrogen Vehicle Sales Standard</v>
      </c>
      <c r="C104" s="191" t="str">
        <f t="shared" si="27"/>
        <v>Minimum Required Hydrogen Vehicle Sales Percentage</v>
      </c>
      <c r="D104" s="186" t="s">
        <v>396</v>
      </c>
      <c r="E104" s="186" t="s">
        <v>334</v>
      </c>
      <c r="F104" s="186" t="s">
        <v>397</v>
      </c>
      <c r="G104" s="186" t="s">
        <v>334</v>
      </c>
      <c r="H104" s="43">
        <v>463</v>
      </c>
      <c r="I104" s="186" t="s">
        <v>310</v>
      </c>
      <c r="J104" s="191" t="str">
        <f t="shared" si="28"/>
        <v>Hydrogen Veh Sales Standard</v>
      </c>
      <c r="K104" s="191" t="str">
        <f t="shared" si="28"/>
        <v>trans hydrogen vehicle minimum</v>
      </c>
      <c r="L104" s="192">
        <f t="shared" si="28"/>
        <v>0</v>
      </c>
      <c r="M104" s="192">
        <f t="shared" si="28"/>
        <v>1</v>
      </c>
      <c r="N104" s="192">
        <f t="shared" si="28"/>
        <v>0.01</v>
      </c>
      <c r="O104" s="191" t="str">
        <f t="shared" si="28"/>
        <v>% of new vehicles sold</v>
      </c>
      <c r="P104" s="188" t="s">
        <v>464</v>
      </c>
      <c r="Q104" s="201"/>
      <c r="R104" s="191" t="str">
        <f>R$101</f>
        <v>hydrogen-vehicle-mandate.html</v>
      </c>
      <c r="S104" s="207"/>
      <c r="T104" s="186"/>
      <c r="W104" s="184" t="str" cm="1">
        <f t="array" ref="W104">IFERROR(INDEX(A$761:A$954,MATCH(H104,A$761:A$954,0),0),"Save")</f>
        <v>Save</v>
      </c>
    </row>
    <row r="105" spans="1:23" hidden="1" x14ac:dyDescent="0.25">
      <c r="A105" s="191" t="str">
        <f t="shared" si="27"/>
        <v>Transportation</v>
      </c>
      <c r="B105" s="191" t="str">
        <f t="shared" si="27"/>
        <v>Hydrogen Vehicle Sales Standard</v>
      </c>
      <c r="C105" s="191" t="str">
        <f t="shared" si="27"/>
        <v>Minimum Required Hydrogen Vehicle Sales Percentage</v>
      </c>
      <c r="D105" s="186" t="s">
        <v>388</v>
      </c>
      <c r="E105" s="186" t="s">
        <v>343</v>
      </c>
      <c r="F105" s="186" t="s">
        <v>389</v>
      </c>
      <c r="G105" s="186" t="s">
        <v>402</v>
      </c>
      <c r="H105" s="43">
        <v>502</v>
      </c>
      <c r="I105" s="186" t="s">
        <v>310</v>
      </c>
      <c r="J105" s="191" t="str">
        <f t="shared" si="28"/>
        <v>Hydrogen Veh Sales Standard</v>
      </c>
      <c r="K105" s="191" t="str">
        <f t="shared" si="28"/>
        <v>trans hydrogen vehicle minimum</v>
      </c>
      <c r="L105" s="192">
        <f t="shared" si="28"/>
        <v>0</v>
      </c>
      <c r="M105" s="192">
        <f t="shared" si="28"/>
        <v>1</v>
      </c>
      <c r="N105" s="192">
        <f t="shared" si="28"/>
        <v>0.01</v>
      </c>
      <c r="O105" s="191" t="str">
        <f t="shared" si="28"/>
        <v>% of new vehicles sold</v>
      </c>
      <c r="P105" s="188" t="s">
        <v>465</v>
      </c>
      <c r="Q105" s="201"/>
      <c r="R105" s="201"/>
      <c r="S105" s="207"/>
      <c r="T105" s="186"/>
      <c r="W105" s="184" t="str" cm="1">
        <f t="array" ref="W105">IFERROR(INDEX(A$761:A$954,MATCH(H105,A$761:A$954,0),0),"Save")</f>
        <v>Save</v>
      </c>
    </row>
    <row r="106" spans="1:23" hidden="1" x14ac:dyDescent="0.25">
      <c r="A106" s="191" t="str">
        <f t="shared" si="27"/>
        <v>Transportation</v>
      </c>
      <c r="B106" s="191" t="str">
        <f t="shared" si="27"/>
        <v>Hydrogen Vehicle Sales Standard</v>
      </c>
      <c r="C106" s="191" t="str">
        <f t="shared" si="27"/>
        <v>Minimum Required Hydrogen Vehicle Sales Percentage</v>
      </c>
      <c r="D106" s="186" t="s">
        <v>396</v>
      </c>
      <c r="E106" s="186" t="s">
        <v>343</v>
      </c>
      <c r="F106" s="186" t="s">
        <v>397</v>
      </c>
      <c r="G106" s="186" t="s">
        <v>402</v>
      </c>
      <c r="H106" s="43">
        <v>503</v>
      </c>
      <c r="I106" s="186" t="s">
        <v>310</v>
      </c>
      <c r="J106" s="191" t="str">
        <f t="shared" si="28"/>
        <v>Hydrogen Veh Sales Standard</v>
      </c>
      <c r="K106" s="191" t="str">
        <f t="shared" si="28"/>
        <v>trans hydrogen vehicle minimum</v>
      </c>
      <c r="L106" s="192">
        <f t="shared" si="28"/>
        <v>0</v>
      </c>
      <c r="M106" s="192">
        <f t="shared" si="28"/>
        <v>1</v>
      </c>
      <c r="N106" s="192">
        <f t="shared" si="28"/>
        <v>0.01</v>
      </c>
      <c r="O106" s="191" t="str">
        <f t="shared" si="28"/>
        <v>% of new vehicles sold</v>
      </c>
      <c r="P106" s="188" t="s">
        <v>466</v>
      </c>
      <c r="Q106" s="201"/>
      <c r="R106" s="201"/>
      <c r="S106" s="207"/>
      <c r="T106" s="186"/>
      <c r="W106" s="184" t="str" cm="1">
        <f t="array" ref="W106">IFERROR(INDEX(A$761:A$954,MATCH(H106,A$761:A$954,0),0),"Save")</f>
        <v>Save</v>
      </c>
    </row>
    <row r="107" spans="1:23" hidden="1" x14ac:dyDescent="0.25">
      <c r="A107" s="191" t="str">
        <f t="shared" si="27"/>
        <v>Transportation</v>
      </c>
      <c r="B107" s="191" t="str">
        <f t="shared" si="27"/>
        <v>Hydrogen Vehicle Sales Standard</v>
      </c>
      <c r="C107" s="191" t="str">
        <f t="shared" si="27"/>
        <v>Minimum Required Hydrogen Vehicle Sales Percentage</v>
      </c>
      <c r="D107" s="186" t="s">
        <v>388</v>
      </c>
      <c r="E107" s="186" t="s">
        <v>346</v>
      </c>
      <c r="F107" s="186" t="s">
        <v>389</v>
      </c>
      <c r="G107" s="186" t="s">
        <v>405</v>
      </c>
      <c r="H107" s="43">
        <v>504</v>
      </c>
      <c r="I107" s="186" t="s">
        <v>310</v>
      </c>
      <c r="J107" s="191" t="str">
        <f t="shared" si="28"/>
        <v>Hydrogen Veh Sales Standard</v>
      </c>
      <c r="K107" s="191" t="str">
        <f t="shared" si="28"/>
        <v>trans hydrogen vehicle minimum</v>
      </c>
      <c r="L107" s="192">
        <f t="shared" si="28"/>
        <v>0</v>
      </c>
      <c r="M107" s="192">
        <f t="shared" si="28"/>
        <v>1</v>
      </c>
      <c r="N107" s="192">
        <f t="shared" si="28"/>
        <v>0.01</v>
      </c>
      <c r="O107" s="191" t="str">
        <f t="shared" si="28"/>
        <v>% of new vehicles sold</v>
      </c>
      <c r="P107" s="188" t="s">
        <v>467</v>
      </c>
      <c r="Q107" s="201"/>
      <c r="R107" s="201"/>
      <c r="S107" s="207"/>
      <c r="T107" s="186"/>
      <c r="W107" s="184" t="str" cm="1">
        <f t="array" ref="W107">IFERROR(INDEX(A$761:A$954,MATCH(H107,A$761:A$954,0),0),"Save")</f>
        <v>Save</v>
      </c>
    </row>
    <row r="108" spans="1:23" hidden="1" x14ac:dyDescent="0.25">
      <c r="A108" s="191" t="str">
        <f t="shared" si="27"/>
        <v>Transportation</v>
      </c>
      <c r="B108" s="191" t="str">
        <f t="shared" si="27"/>
        <v>Hydrogen Vehicle Sales Standard</v>
      </c>
      <c r="C108" s="191" t="str">
        <f t="shared" si="27"/>
        <v>Minimum Required Hydrogen Vehicle Sales Percentage</v>
      </c>
      <c r="D108" s="186" t="s">
        <v>396</v>
      </c>
      <c r="E108" s="186" t="s">
        <v>346</v>
      </c>
      <c r="F108" s="186" t="s">
        <v>397</v>
      </c>
      <c r="G108" s="186" t="s">
        <v>405</v>
      </c>
      <c r="H108" s="43">
        <v>505</v>
      </c>
      <c r="I108" s="186" t="s">
        <v>310</v>
      </c>
      <c r="J108" s="191" t="str">
        <f t="shared" si="28"/>
        <v>Hydrogen Veh Sales Standard</v>
      </c>
      <c r="K108" s="191" t="str">
        <f t="shared" si="28"/>
        <v>trans hydrogen vehicle minimum</v>
      </c>
      <c r="L108" s="192">
        <f t="shared" si="28"/>
        <v>0</v>
      </c>
      <c r="M108" s="192">
        <f t="shared" si="28"/>
        <v>1</v>
      </c>
      <c r="N108" s="192">
        <f t="shared" si="28"/>
        <v>0.01</v>
      </c>
      <c r="O108" s="191" t="str">
        <f t="shared" si="28"/>
        <v>% of new vehicles sold</v>
      </c>
      <c r="P108" s="188" t="s">
        <v>468</v>
      </c>
      <c r="Q108" s="201"/>
      <c r="R108" s="201"/>
      <c r="S108" s="207"/>
      <c r="T108" s="186"/>
      <c r="W108" s="184" t="str" cm="1">
        <f t="array" ref="W108">IFERROR(INDEX(A$761:A$954,MATCH(H108,A$761:A$954,0),0),"Save")</f>
        <v>Save</v>
      </c>
    </row>
    <row r="109" spans="1:23" hidden="1" x14ac:dyDescent="0.25">
      <c r="A109" s="191" t="str">
        <f t="shared" si="27"/>
        <v>Transportation</v>
      </c>
      <c r="B109" s="191" t="str">
        <f t="shared" si="27"/>
        <v>Hydrogen Vehicle Sales Standard</v>
      </c>
      <c r="C109" s="191" t="str">
        <f t="shared" si="27"/>
        <v>Minimum Required Hydrogen Vehicle Sales Percentage</v>
      </c>
      <c r="D109" s="186" t="s">
        <v>388</v>
      </c>
      <c r="E109" s="186" t="s">
        <v>354</v>
      </c>
      <c r="F109" s="186" t="s">
        <v>389</v>
      </c>
      <c r="G109" s="186" t="s">
        <v>406</v>
      </c>
      <c r="H109" s="43">
        <v>506</v>
      </c>
      <c r="I109" s="186" t="s">
        <v>310</v>
      </c>
      <c r="J109" s="191" t="str">
        <f t="shared" si="28"/>
        <v>Hydrogen Veh Sales Standard</v>
      </c>
      <c r="K109" s="191" t="str">
        <f t="shared" si="28"/>
        <v>trans hydrogen vehicle minimum</v>
      </c>
      <c r="L109" s="192">
        <f t="shared" si="28"/>
        <v>0</v>
      </c>
      <c r="M109" s="192">
        <f t="shared" si="28"/>
        <v>1</v>
      </c>
      <c r="N109" s="192">
        <f t="shared" si="28"/>
        <v>0.01</v>
      </c>
      <c r="O109" s="191" t="str">
        <f t="shared" si="28"/>
        <v>% of new vehicles sold</v>
      </c>
      <c r="P109" s="188" t="s">
        <v>469</v>
      </c>
      <c r="Q109" s="201"/>
      <c r="R109" s="201"/>
      <c r="S109" s="207"/>
      <c r="T109" s="186"/>
      <c r="W109" s="184" t="str" cm="1">
        <f t="array" ref="W109">IFERROR(INDEX(A$761:A$954,MATCH(H109,A$761:A$954,0),0),"Save")</f>
        <v>Save</v>
      </c>
    </row>
    <row r="110" spans="1:23" hidden="1" x14ac:dyDescent="0.25">
      <c r="A110" s="191" t="str">
        <f t="shared" si="27"/>
        <v>Transportation</v>
      </c>
      <c r="B110" s="191" t="str">
        <f t="shared" si="27"/>
        <v>Hydrogen Vehicle Sales Standard</v>
      </c>
      <c r="C110" s="191" t="str">
        <f t="shared" si="27"/>
        <v>Minimum Required Hydrogen Vehicle Sales Percentage</v>
      </c>
      <c r="D110" s="186" t="s">
        <v>396</v>
      </c>
      <c r="E110" s="186" t="s">
        <v>354</v>
      </c>
      <c r="F110" s="186" t="s">
        <v>397</v>
      </c>
      <c r="G110" s="186" t="s">
        <v>406</v>
      </c>
      <c r="H110" s="43">
        <v>507</v>
      </c>
      <c r="I110" s="186" t="s">
        <v>310</v>
      </c>
      <c r="J110" s="191" t="str">
        <f t="shared" si="28"/>
        <v>Hydrogen Veh Sales Standard</v>
      </c>
      <c r="K110" s="191" t="str">
        <f t="shared" si="28"/>
        <v>trans hydrogen vehicle minimum</v>
      </c>
      <c r="L110" s="192">
        <f t="shared" si="28"/>
        <v>0</v>
      </c>
      <c r="M110" s="192">
        <f t="shared" si="28"/>
        <v>1</v>
      </c>
      <c r="N110" s="192">
        <f t="shared" si="28"/>
        <v>0.01</v>
      </c>
      <c r="O110" s="191" t="str">
        <f t="shared" si="28"/>
        <v>% of new vehicles sold</v>
      </c>
      <c r="P110" s="188" t="s">
        <v>470</v>
      </c>
      <c r="Q110" s="201"/>
      <c r="R110" s="201"/>
      <c r="S110" s="207"/>
      <c r="T110" s="186"/>
      <c r="W110" s="184" t="str" cm="1">
        <f t="array" ref="W110">IFERROR(INDEX(A$761:A$954,MATCH(H110,A$761:A$954,0),0),"Save")</f>
        <v>Save</v>
      </c>
    </row>
    <row r="111" spans="1:23" hidden="1" x14ac:dyDescent="0.25">
      <c r="A111" s="191" t="str">
        <f t="shared" si="27"/>
        <v>Transportation</v>
      </c>
      <c r="B111" s="191" t="str">
        <f t="shared" si="27"/>
        <v>Hydrogen Vehicle Sales Standard</v>
      </c>
      <c r="C111" s="191" t="str">
        <f t="shared" si="27"/>
        <v>Minimum Required Hydrogen Vehicle Sales Percentage</v>
      </c>
      <c r="D111" s="186" t="s">
        <v>388</v>
      </c>
      <c r="E111" s="186" t="s">
        <v>362</v>
      </c>
      <c r="F111" s="186" t="s">
        <v>389</v>
      </c>
      <c r="G111" s="186" t="s">
        <v>410</v>
      </c>
      <c r="H111" s="43">
        <v>603</v>
      </c>
      <c r="I111" s="193" t="s">
        <v>332</v>
      </c>
      <c r="J111" s="209"/>
      <c r="K111" s="209"/>
      <c r="L111" s="199"/>
      <c r="M111" s="187"/>
      <c r="N111" s="199"/>
      <c r="O111" s="201"/>
      <c r="P111" s="188"/>
      <c r="Q111" s="201"/>
      <c r="R111" s="201"/>
      <c r="S111" s="207"/>
      <c r="T111" s="186"/>
      <c r="W111" s="184" t="str" cm="1">
        <f t="array" ref="W111">IFERROR(INDEX(A$761:A$954,MATCH(H111,A$761:A$954,0),0),"Save")</f>
        <v>Save</v>
      </c>
    </row>
    <row r="112" spans="1:23" hidden="1" x14ac:dyDescent="0.25">
      <c r="A112" s="191" t="str">
        <f t="shared" si="27"/>
        <v>Transportation</v>
      </c>
      <c r="B112" s="191" t="str">
        <f t="shared" si="27"/>
        <v>Hydrogen Vehicle Sales Standard</v>
      </c>
      <c r="C112" s="191" t="str">
        <f t="shared" si="27"/>
        <v>Minimum Required Hydrogen Vehicle Sales Percentage</v>
      </c>
      <c r="D112" s="186" t="s">
        <v>396</v>
      </c>
      <c r="E112" s="186" t="s">
        <v>362</v>
      </c>
      <c r="F112" s="186" t="s">
        <v>397</v>
      </c>
      <c r="G112" s="186" t="s">
        <v>410</v>
      </c>
      <c r="H112" s="43">
        <v>604</v>
      </c>
      <c r="I112" s="193" t="s">
        <v>332</v>
      </c>
      <c r="J112" s="209"/>
      <c r="K112" s="209"/>
      <c r="L112" s="199"/>
      <c r="M112" s="187"/>
      <c r="N112" s="199"/>
      <c r="O112" s="201"/>
      <c r="P112" s="188"/>
      <c r="Q112" s="201"/>
      <c r="R112" s="201"/>
      <c r="S112" s="207"/>
      <c r="T112" s="186"/>
      <c r="W112" s="184" t="str" cm="1">
        <f t="array" ref="W112">IFERROR(INDEX(A$761:A$954,MATCH(H112,A$761:A$954,0),0),"Save")</f>
        <v>Save</v>
      </c>
    </row>
    <row r="113" spans="1:23" s="184" customFormat="1" hidden="1" x14ac:dyDescent="0.25">
      <c r="A113" s="184" t="s">
        <v>304</v>
      </c>
      <c r="B113" s="184" t="s">
        <v>471</v>
      </c>
      <c r="C113" s="184" t="s">
        <v>472</v>
      </c>
      <c r="D113" s="186"/>
      <c r="E113" s="186"/>
      <c r="F113" s="186"/>
      <c r="G113" s="186"/>
      <c r="H113" s="185">
        <v>190</v>
      </c>
      <c r="I113" s="186" t="s">
        <v>310</v>
      </c>
      <c r="J113" s="184" t="s">
        <v>471</v>
      </c>
      <c r="K113" s="183" t="s">
        <v>473</v>
      </c>
      <c r="L113" s="187">
        <v>0</v>
      </c>
      <c r="M113" s="187">
        <v>0.2</v>
      </c>
      <c r="N113" s="187">
        <v>0.01</v>
      </c>
      <c r="O113" s="193" t="s">
        <v>474</v>
      </c>
      <c r="P113" s="188" t="s">
        <v>475</v>
      </c>
      <c r="Q113" s="186" t="s">
        <v>476</v>
      </c>
      <c r="R113" s="193" t="s">
        <v>477</v>
      </c>
      <c r="S113" s="214" t="s">
        <v>478</v>
      </c>
      <c r="T113" s="193"/>
      <c r="W113" s="184" t="str" cm="1">
        <f t="array" ref="W113">IFERROR(INDEX(A$761:A$954,MATCH(H113,A$761:A$954,0),0),"Save")</f>
        <v>Save</v>
      </c>
    </row>
    <row r="114" spans="1:23" hidden="1" x14ac:dyDescent="0.25">
      <c r="A114" s="183" t="s">
        <v>304</v>
      </c>
      <c r="B114" s="183" t="s">
        <v>479</v>
      </c>
      <c r="C114" s="183" t="s">
        <v>480</v>
      </c>
      <c r="D114" s="186" t="s">
        <v>388</v>
      </c>
      <c r="E114" s="186" t="s">
        <v>307</v>
      </c>
      <c r="F114" s="186" t="s">
        <v>389</v>
      </c>
      <c r="G114" s="186" t="s">
        <v>307</v>
      </c>
      <c r="H114" s="43">
        <v>848</v>
      </c>
      <c r="I114" s="186" t="s">
        <v>310</v>
      </c>
      <c r="J114" s="183" t="s">
        <v>479</v>
      </c>
      <c r="K114" s="183" t="s">
        <v>481</v>
      </c>
      <c r="L114" s="206">
        <v>0</v>
      </c>
      <c r="M114" s="206">
        <f>-ROUND(MaxBoundCalculations!$B$206,2)</f>
        <v>0.26</v>
      </c>
      <c r="N114" s="206">
        <v>0.01</v>
      </c>
      <c r="O114" s="186" t="s">
        <v>482</v>
      </c>
      <c r="P114" s="215" t="s">
        <v>483</v>
      </c>
      <c r="Q114" s="186" t="s">
        <v>484</v>
      </c>
      <c r="R114" s="193" t="s">
        <v>485</v>
      </c>
      <c r="S114" s="216" t="s">
        <v>486</v>
      </c>
      <c r="T114" s="186"/>
      <c r="W114" s="184" t="str" cm="1">
        <f t="array" ref="W114">IFERROR(INDEX(A$761:A$954,MATCH(H114,A$761:A$954,0),0),"Save")</f>
        <v>Save</v>
      </c>
    </row>
    <row r="115" spans="1:23" hidden="1" x14ac:dyDescent="0.25">
      <c r="A115" s="191" t="str">
        <f t="shared" ref="A115:C125" si="29">A$114</f>
        <v>Transportation</v>
      </c>
      <c r="B115" s="191" t="str">
        <f t="shared" si="29"/>
        <v>Mode Shifting</v>
      </c>
      <c r="C115" s="191" t="str">
        <f t="shared" si="29"/>
        <v>Percent of Travel Demand Shifted to Other Modes or Eliminated</v>
      </c>
      <c r="D115" s="186" t="s">
        <v>388</v>
      </c>
      <c r="E115" s="186" t="s">
        <v>334</v>
      </c>
      <c r="F115" s="186" t="s">
        <v>389</v>
      </c>
      <c r="G115" s="186" t="s">
        <v>334</v>
      </c>
      <c r="H115" s="43">
        <v>849</v>
      </c>
      <c r="I115" s="193" t="s">
        <v>332</v>
      </c>
      <c r="J115" s="191"/>
      <c r="K115" s="192"/>
      <c r="L115" s="192"/>
      <c r="M115" s="192"/>
      <c r="N115" s="192"/>
      <c r="O115" s="217"/>
      <c r="P115" s="215" t="s">
        <v>487</v>
      </c>
      <c r="Q115" s="217"/>
      <c r="R115" s="217"/>
      <c r="S115" s="218"/>
      <c r="T115" s="186"/>
      <c r="W115" s="184" t="str" cm="1">
        <f t="array" ref="W115">IFERROR(INDEX(A$761:A$954,MATCH(H115,A$761:A$954,0),0),"Save")</f>
        <v>Save</v>
      </c>
    </row>
    <row r="116" spans="1:23" hidden="1" x14ac:dyDescent="0.25">
      <c r="A116" s="191" t="str">
        <f t="shared" si="29"/>
        <v>Transportation</v>
      </c>
      <c r="B116" s="191" t="str">
        <f t="shared" si="29"/>
        <v>Mode Shifting</v>
      </c>
      <c r="C116" s="191" t="str">
        <f t="shared" si="29"/>
        <v>Percent of Travel Demand Shifted to Other Modes or Eliminated</v>
      </c>
      <c r="D116" s="186" t="s">
        <v>388</v>
      </c>
      <c r="E116" s="186" t="s">
        <v>343</v>
      </c>
      <c r="F116" s="186" t="s">
        <v>389</v>
      </c>
      <c r="G116" s="186" t="s">
        <v>402</v>
      </c>
      <c r="H116" s="43">
        <v>850</v>
      </c>
      <c r="I116" s="186" t="s">
        <v>310</v>
      </c>
      <c r="J116" s="191" t="str">
        <f>J$114</f>
        <v>Mode Shifting</v>
      </c>
      <c r="K116" s="191" t="str">
        <f>K$114</f>
        <v>trans mode shifting</v>
      </c>
      <c r="L116" s="192">
        <f>L$114</f>
        <v>0</v>
      </c>
      <c r="M116" s="206">
        <f>-ROUND(MaxBoundCalculations!$B$207,2)</f>
        <v>0.3</v>
      </c>
      <c r="N116" s="192">
        <f>N$114</f>
        <v>0.01</v>
      </c>
      <c r="O116" s="217" t="str">
        <f>O$114</f>
        <v>% of trips shifted</v>
      </c>
      <c r="P116" s="215" t="s">
        <v>488</v>
      </c>
      <c r="Q116" s="217" t="str">
        <f>Q$114</f>
        <v>transportation-sector-main.html#tdm</v>
      </c>
      <c r="R116" s="217" t="str">
        <f>R$114</f>
        <v>transportation-demand-management.html</v>
      </c>
      <c r="S116" s="218" t="str">
        <f>S$114</f>
        <v>International Energy Agency, 2009, "Transport, Energy and CO2: Moving toward Sustainability", http://www.iea.org/publications/freepublications/publication/transport2009.pdf</v>
      </c>
      <c r="T116" s="186"/>
      <c r="W116" s="184" t="str" cm="1">
        <f t="array" ref="W116">IFERROR(INDEX(A$761:A$954,MATCH(H116,A$761:A$954,0),0),"Save")</f>
        <v>Save</v>
      </c>
    </row>
    <row r="117" spans="1:23" hidden="1" x14ac:dyDescent="0.25">
      <c r="A117" s="191" t="str">
        <f t="shared" si="29"/>
        <v>Transportation</v>
      </c>
      <c r="B117" s="191" t="str">
        <f t="shared" si="29"/>
        <v>Mode Shifting</v>
      </c>
      <c r="C117" s="191" t="str">
        <f t="shared" si="29"/>
        <v>Percent of Travel Demand Shifted to Other Modes or Eliminated</v>
      </c>
      <c r="D117" s="186" t="s">
        <v>388</v>
      </c>
      <c r="E117" s="186" t="s">
        <v>346</v>
      </c>
      <c r="F117" s="186" t="s">
        <v>389</v>
      </c>
      <c r="G117" s="186" t="s">
        <v>405</v>
      </c>
      <c r="H117" s="43">
        <v>851</v>
      </c>
      <c r="I117" s="193" t="s">
        <v>332</v>
      </c>
      <c r="J117" s="191"/>
      <c r="K117" s="192"/>
      <c r="L117" s="192"/>
      <c r="M117" s="192"/>
      <c r="N117" s="192"/>
      <c r="O117" s="217"/>
      <c r="P117" s="215"/>
      <c r="Q117" s="217"/>
      <c r="R117" s="217"/>
      <c r="S117" s="218"/>
      <c r="T117" s="186"/>
      <c r="W117" s="184" t="str" cm="1">
        <f t="array" ref="W117">IFERROR(INDEX(A$761:A$954,MATCH(H117,A$761:A$954,0),0),"Save")</f>
        <v>Save</v>
      </c>
    </row>
    <row r="118" spans="1:23" hidden="1" x14ac:dyDescent="0.25">
      <c r="A118" s="191" t="str">
        <f t="shared" si="29"/>
        <v>Transportation</v>
      </c>
      <c r="B118" s="191" t="str">
        <f t="shared" si="29"/>
        <v>Mode Shifting</v>
      </c>
      <c r="C118" s="191" t="str">
        <f t="shared" si="29"/>
        <v>Percent of Travel Demand Shifted to Other Modes or Eliminated</v>
      </c>
      <c r="D118" s="186" t="s">
        <v>388</v>
      </c>
      <c r="E118" s="186" t="s">
        <v>354</v>
      </c>
      <c r="F118" s="186" t="s">
        <v>389</v>
      </c>
      <c r="G118" s="186" t="s">
        <v>406</v>
      </c>
      <c r="H118" s="43">
        <v>852</v>
      </c>
      <c r="I118" s="193" t="s">
        <v>332</v>
      </c>
      <c r="J118" s="191"/>
      <c r="K118" s="192"/>
      <c r="L118" s="192"/>
      <c r="M118" s="192"/>
      <c r="N118" s="192"/>
      <c r="O118" s="217"/>
      <c r="P118" s="215"/>
      <c r="Q118" s="217"/>
      <c r="R118" s="217"/>
      <c r="S118" s="218"/>
      <c r="T118" s="186"/>
      <c r="W118" s="184" t="str" cm="1">
        <f t="array" ref="W118">IFERROR(INDEX(A$761:A$954,MATCH(H118,A$761:A$954,0),0),"Save")</f>
        <v>Save</v>
      </c>
    </row>
    <row r="119" spans="1:23" hidden="1" x14ac:dyDescent="0.25">
      <c r="A119" s="191" t="str">
        <f t="shared" si="29"/>
        <v>Transportation</v>
      </c>
      <c r="B119" s="191" t="str">
        <f t="shared" si="29"/>
        <v>Mode Shifting</v>
      </c>
      <c r="C119" s="191" t="str">
        <f t="shared" si="29"/>
        <v>Percent of Travel Demand Shifted to Other Modes or Eliminated</v>
      </c>
      <c r="D119" s="186" t="s">
        <v>388</v>
      </c>
      <c r="E119" s="186" t="s">
        <v>362</v>
      </c>
      <c r="F119" s="186" t="s">
        <v>389</v>
      </c>
      <c r="G119" s="186" t="s">
        <v>410</v>
      </c>
      <c r="H119" s="43">
        <v>853</v>
      </c>
      <c r="I119" s="193" t="s">
        <v>332</v>
      </c>
      <c r="J119" s="191"/>
      <c r="K119" s="192"/>
      <c r="L119" s="192"/>
      <c r="M119" s="192"/>
      <c r="N119" s="192"/>
      <c r="O119" s="217"/>
      <c r="P119" s="215"/>
      <c r="Q119" s="217"/>
      <c r="R119" s="217"/>
      <c r="S119" s="218"/>
      <c r="T119" s="186"/>
      <c r="W119" s="184" t="str" cm="1">
        <f t="array" ref="W119">IFERROR(INDEX(A$761:A$954,MATCH(H119,A$761:A$954,0),0),"Save")</f>
        <v>Save</v>
      </c>
    </row>
    <row r="120" spans="1:23" hidden="1" x14ac:dyDescent="0.25">
      <c r="A120" s="191" t="str">
        <f t="shared" si="29"/>
        <v>Transportation</v>
      </c>
      <c r="B120" s="191" t="str">
        <f t="shared" si="29"/>
        <v>Mode Shifting</v>
      </c>
      <c r="C120" s="191" t="str">
        <f t="shared" si="29"/>
        <v>Percent of Travel Demand Shifted to Other Modes or Eliminated</v>
      </c>
      <c r="D120" s="186" t="s">
        <v>396</v>
      </c>
      <c r="E120" s="186" t="s">
        <v>307</v>
      </c>
      <c r="F120" s="186" t="s">
        <v>397</v>
      </c>
      <c r="G120" s="186" t="s">
        <v>307</v>
      </c>
      <c r="H120" s="43">
        <v>854</v>
      </c>
      <c r="I120" s="193" t="s">
        <v>332</v>
      </c>
      <c r="J120" s="191"/>
      <c r="K120" s="192"/>
      <c r="L120" s="192"/>
      <c r="M120" s="192"/>
      <c r="N120" s="192"/>
      <c r="O120" s="217"/>
      <c r="P120" s="215"/>
      <c r="Q120" s="217"/>
      <c r="R120" s="217"/>
      <c r="S120" s="218"/>
      <c r="T120" s="186"/>
      <c r="W120" s="184" t="str" cm="1">
        <f t="array" ref="W120">IFERROR(INDEX(A$761:A$954,MATCH(H120,A$761:A$954,0),0),"Save")</f>
        <v>Save</v>
      </c>
    </row>
    <row r="121" spans="1:23" hidden="1" x14ac:dyDescent="0.25">
      <c r="A121" s="191" t="str">
        <f t="shared" si="29"/>
        <v>Transportation</v>
      </c>
      <c r="B121" s="191" t="str">
        <f t="shared" si="29"/>
        <v>Mode Shifting</v>
      </c>
      <c r="C121" s="191" t="str">
        <f t="shared" si="29"/>
        <v>Percent of Travel Demand Shifted to Other Modes or Eliminated</v>
      </c>
      <c r="D121" s="186" t="s">
        <v>396</v>
      </c>
      <c r="E121" s="186" t="s">
        <v>334</v>
      </c>
      <c r="F121" s="186" t="s">
        <v>397</v>
      </c>
      <c r="G121" s="186" t="s">
        <v>334</v>
      </c>
      <c r="H121" s="43">
        <v>855</v>
      </c>
      <c r="I121" s="186" t="s">
        <v>310</v>
      </c>
      <c r="J121" s="191" t="str">
        <f>J$114</f>
        <v>Mode Shifting</v>
      </c>
      <c r="K121" s="191" t="str">
        <f>K$114</f>
        <v>trans mode shifting</v>
      </c>
      <c r="L121" s="192">
        <f>L$114</f>
        <v>0</v>
      </c>
      <c r="M121" s="206">
        <f>-ROUND(MaxBoundCalculations!$B$222,2)</f>
        <v>0.22</v>
      </c>
      <c r="N121" s="192">
        <f>N$114</f>
        <v>0.01</v>
      </c>
      <c r="O121" s="217" t="str">
        <f>O$114</f>
        <v>% of trips shifted</v>
      </c>
      <c r="P121" s="215" t="s">
        <v>489</v>
      </c>
      <c r="Q121" s="217" t="str">
        <f>Q$114</f>
        <v>transportation-sector-main.html#tdm</v>
      </c>
      <c r="R121" s="217" t="str">
        <f>R$114</f>
        <v>transportation-demand-management.html</v>
      </c>
      <c r="S121" s="218" t="str">
        <f>S$114</f>
        <v>International Energy Agency, 2009, "Transport, Energy and CO2: Moving toward Sustainability", http://www.iea.org/publications/freepublications/publication/transport2009.pdf</v>
      </c>
      <c r="T121" s="186"/>
      <c r="W121" s="184" t="str" cm="1">
        <f t="array" ref="W121">IFERROR(INDEX(A$761:A$954,MATCH(H121,A$761:A$954,0),0),"Save")</f>
        <v>Save</v>
      </c>
    </row>
    <row r="122" spans="1:23" hidden="1" x14ac:dyDescent="0.25">
      <c r="A122" s="191" t="str">
        <f t="shared" si="29"/>
        <v>Transportation</v>
      </c>
      <c r="B122" s="191" t="str">
        <f t="shared" si="29"/>
        <v>Mode Shifting</v>
      </c>
      <c r="C122" s="191" t="str">
        <f t="shared" si="29"/>
        <v>Percent of Travel Demand Shifted to Other Modes or Eliminated</v>
      </c>
      <c r="D122" s="186" t="s">
        <v>396</v>
      </c>
      <c r="E122" s="186" t="s">
        <v>343</v>
      </c>
      <c r="F122" s="186" t="s">
        <v>397</v>
      </c>
      <c r="G122" s="186" t="s">
        <v>402</v>
      </c>
      <c r="H122" s="43">
        <v>856</v>
      </c>
      <c r="I122" s="193" t="s">
        <v>332</v>
      </c>
      <c r="J122" s="191"/>
      <c r="K122" s="192"/>
      <c r="L122" s="192"/>
      <c r="M122" s="192"/>
      <c r="N122" s="192"/>
      <c r="O122" s="217"/>
      <c r="P122" s="215"/>
      <c r="Q122" s="217"/>
      <c r="R122" s="217"/>
      <c r="S122" s="218"/>
      <c r="T122" s="186"/>
      <c r="W122" s="184" t="str" cm="1">
        <f t="array" ref="W122">IFERROR(INDEX(A$761:A$954,MATCH(H122,A$761:A$954,0),0),"Save")</f>
        <v>Save</v>
      </c>
    </row>
    <row r="123" spans="1:23" hidden="1" x14ac:dyDescent="0.25">
      <c r="A123" s="191" t="str">
        <f t="shared" si="29"/>
        <v>Transportation</v>
      </c>
      <c r="B123" s="191" t="str">
        <f t="shared" si="29"/>
        <v>Mode Shifting</v>
      </c>
      <c r="C123" s="191" t="str">
        <f t="shared" si="29"/>
        <v>Percent of Travel Demand Shifted to Other Modes or Eliminated</v>
      </c>
      <c r="D123" s="186" t="s">
        <v>396</v>
      </c>
      <c r="E123" s="186" t="s">
        <v>346</v>
      </c>
      <c r="F123" s="186" t="s">
        <v>397</v>
      </c>
      <c r="G123" s="186" t="s">
        <v>405</v>
      </c>
      <c r="H123" s="43">
        <v>857</v>
      </c>
      <c r="I123" s="193" t="s">
        <v>332</v>
      </c>
      <c r="J123" s="191"/>
      <c r="K123" s="192"/>
      <c r="L123" s="192"/>
      <c r="M123" s="192"/>
      <c r="N123" s="192"/>
      <c r="O123" s="217"/>
      <c r="P123" s="215"/>
      <c r="Q123" s="217"/>
      <c r="R123" s="217"/>
      <c r="S123" s="218"/>
      <c r="T123" s="186"/>
      <c r="W123" s="184" t="str" cm="1">
        <f t="array" ref="W123">IFERROR(INDEX(A$761:A$954,MATCH(H123,A$761:A$954,0),0),"Save")</f>
        <v>Save</v>
      </c>
    </row>
    <row r="124" spans="1:23" hidden="1" x14ac:dyDescent="0.25">
      <c r="A124" s="191" t="str">
        <f t="shared" si="29"/>
        <v>Transportation</v>
      </c>
      <c r="B124" s="191" t="str">
        <f t="shared" si="29"/>
        <v>Mode Shifting</v>
      </c>
      <c r="C124" s="191" t="str">
        <f t="shared" si="29"/>
        <v>Percent of Travel Demand Shifted to Other Modes or Eliminated</v>
      </c>
      <c r="D124" s="186" t="s">
        <v>396</v>
      </c>
      <c r="E124" s="186" t="s">
        <v>354</v>
      </c>
      <c r="F124" s="186" t="s">
        <v>397</v>
      </c>
      <c r="G124" s="186" t="s">
        <v>406</v>
      </c>
      <c r="H124" s="43">
        <v>858</v>
      </c>
      <c r="I124" s="193" t="s">
        <v>332</v>
      </c>
      <c r="J124" s="191"/>
      <c r="K124" s="192"/>
      <c r="L124" s="192"/>
      <c r="M124" s="192"/>
      <c r="N124" s="192"/>
      <c r="O124" s="217"/>
      <c r="P124" s="215"/>
      <c r="Q124" s="217"/>
      <c r="R124" s="217"/>
      <c r="S124" s="218"/>
      <c r="T124" s="186"/>
      <c r="W124" s="184" t="str" cm="1">
        <f t="array" ref="W124">IFERROR(INDEX(A$761:A$954,MATCH(H124,A$761:A$954,0),0),"Save")</f>
        <v>Save</v>
      </c>
    </row>
    <row r="125" spans="1:23" hidden="1" x14ac:dyDescent="0.25">
      <c r="A125" s="191" t="str">
        <f t="shared" si="29"/>
        <v>Transportation</v>
      </c>
      <c r="B125" s="191" t="str">
        <f t="shared" si="29"/>
        <v>Mode Shifting</v>
      </c>
      <c r="C125" s="191" t="str">
        <f t="shared" si="29"/>
        <v>Percent of Travel Demand Shifted to Other Modes or Eliminated</v>
      </c>
      <c r="D125" s="186" t="s">
        <v>396</v>
      </c>
      <c r="E125" s="186" t="s">
        <v>362</v>
      </c>
      <c r="F125" s="186" t="s">
        <v>397</v>
      </c>
      <c r="G125" s="186" t="s">
        <v>410</v>
      </c>
      <c r="H125" s="43">
        <v>859</v>
      </c>
      <c r="I125" s="193" t="s">
        <v>332</v>
      </c>
      <c r="J125" s="191"/>
      <c r="K125" s="192"/>
      <c r="L125" s="192"/>
      <c r="M125" s="192"/>
      <c r="N125" s="192"/>
      <c r="O125" s="217"/>
      <c r="P125" s="215"/>
      <c r="Q125" s="217"/>
      <c r="R125" s="217"/>
      <c r="S125" s="218"/>
      <c r="T125" s="186"/>
      <c r="W125" s="184" t="str" cm="1">
        <f t="array" ref="W125">IFERROR(INDEX(A$761:A$954,MATCH(H125,A$761:A$954,0),0),"Save")</f>
        <v>Save</v>
      </c>
    </row>
    <row r="126" spans="1:23" hidden="1" x14ac:dyDescent="0.25">
      <c r="A126" s="183" t="s">
        <v>490</v>
      </c>
      <c r="B126" s="183" t="s">
        <v>491</v>
      </c>
      <c r="C126" s="183" t="s">
        <v>492</v>
      </c>
      <c r="D126" s="186" t="s">
        <v>493</v>
      </c>
      <c r="E126" s="186" t="s">
        <v>494</v>
      </c>
      <c r="F126" s="186" t="s">
        <v>495</v>
      </c>
      <c r="G126" s="186" t="s">
        <v>496</v>
      </c>
      <c r="H126" s="43">
        <v>435</v>
      </c>
      <c r="I126" s="186" t="s">
        <v>310</v>
      </c>
      <c r="J126" s="183" t="s">
        <v>491</v>
      </c>
      <c r="K126" s="183" t="s">
        <v>497</v>
      </c>
      <c r="L126" s="205">
        <v>0</v>
      </c>
      <c r="M126" s="205">
        <v>1</v>
      </c>
      <c r="N126" s="205">
        <v>0.01</v>
      </c>
      <c r="O126" s="186" t="s">
        <v>498</v>
      </c>
      <c r="P126" s="219" t="e">
        <f>_xlfn.CONCAT("**Description:** This policy replaces the specified fraction of newly sold non-electric heating systems in urban, residential buildings with electricity-using heating systems."," // **Guidance for setting values:** In the BAU case, in ",'Supporting Data'!A6,", the share of electricity among fuels used for heating in urban, residential buildings will ", IF('Supporting Data'!D81&lt;'Supporting Data'!E81,"rise","fall")," from ",'Supporting Data'!D81,"% to ",'Supporting Data'!E81,"% through 2050.")</f>
        <v>#N/A</v>
      </c>
      <c r="Q126" s="186" t="s">
        <v>499</v>
      </c>
      <c r="R126" s="193" t="s">
        <v>500</v>
      </c>
      <c r="S126" s="207"/>
      <c r="T126" s="186"/>
      <c r="U126" s="183" t="s">
        <v>143</v>
      </c>
      <c r="W126" s="184" t="str" cm="1">
        <f t="array" ref="W126">IFERROR(INDEX(A$761:A$954,MATCH(H126,A$761:A$954,0),0),"Save")</f>
        <v>Save</v>
      </c>
    </row>
    <row r="127" spans="1:23" hidden="1" x14ac:dyDescent="0.25">
      <c r="A127" s="191" t="str">
        <f t="shared" ref="A127:C140" si="30">A$126</f>
        <v>Buildings and Appliances</v>
      </c>
      <c r="B127" s="191" t="str">
        <f t="shared" si="30"/>
        <v>Building Component Electrification</v>
      </c>
      <c r="C127" s="191" t="str">
        <f t="shared" si="30"/>
        <v>Fraction of New Bldg Components Shifted to Other Fuels</v>
      </c>
      <c r="D127" s="186" t="s">
        <v>501</v>
      </c>
      <c r="E127" s="186" t="s">
        <v>494</v>
      </c>
      <c r="F127" s="186" t="s">
        <v>495</v>
      </c>
      <c r="G127" s="186" t="s">
        <v>502</v>
      </c>
      <c r="H127" s="43">
        <v>436</v>
      </c>
      <c r="I127" s="186" t="s">
        <v>332</v>
      </c>
      <c r="J127" s="191"/>
      <c r="K127" s="191"/>
      <c r="L127" s="192"/>
      <c r="M127" s="192"/>
      <c r="N127" s="192"/>
      <c r="O127" s="217"/>
      <c r="P127" s="188"/>
      <c r="Q127" s="217"/>
      <c r="R127" s="217"/>
      <c r="S127" s="218"/>
      <c r="T127" s="217"/>
      <c r="W127" s="184" t="str" cm="1">
        <f t="array" ref="W127">IFERROR(INDEX(A$761:A$954,MATCH(H127,A$761:A$954,0),0),"Save")</f>
        <v>Save</v>
      </c>
    </row>
    <row r="128" spans="1:23" hidden="1" x14ac:dyDescent="0.25">
      <c r="A128" s="191" t="str">
        <f t="shared" si="30"/>
        <v>Buildings and Appliances</v>
      </c>
      <c r="B128" s="191" t="str">
        <f t="shared" si="30"/>
        <v>Building Component Electrification</v>
      </c>
      <c r="C128" s="191" t="str">
        <f t="shared" si="30"/>
        <v>Fraction of New Bldg Components Shifted to Other Fuels</v>
      </c>
      <c r="D128" s="186" t="s">
        <v>503</v>
      </c>
      <c r="E128" s="186" t="s">
        <v>494</v>
      </c>
      <c r="F128" s="186" t="s">
        <v>495</v>
      </c>
      <c r="G128" s="186" t="s">
        <v>504</v>
      </c>
      <c r="H128" s="43">
        <v>437</v>
      </c>
      <c r="I128" s="186" t="s">
        <v>332</v>
      </c>
      <c r="J128" s="191"/>
      <c r="K128" s="191"/>
      <c r="L128" s="191"/>
      <c r="M128" s="192"/>
      <c r="N128" s="192"/>
      <c r="O128" s="217"/>
      <c r="P128" s="188"/>
      <c r="Q128" s="217"/>
      <c r="R128" s="217"/>
      <c r="S128" s="218"/>
      <c r="T128" s="217"/>
      <c r="W128" s="184" t="str" cm="1">
        <f t="array" ref="W128">IFERROR(INDEX(A$761:A$954,MATCH(H128,A$761:A$954,0),0),"Save")</f>
        <v>Save</v>
      </c>
    </row>
    <row r="129" spans="1:23" hidden="1" x14ac:dyDescent="0.25">
      <c r="A129" s="191" t="str">
        <f t="shared" si="30"/>
        <v>Buildings and Appliances</v>
      </c>
      <c r="B129" s="191" t="str">
        <f t="shared" si="30"/>
        <v>Building Component Electrification</v>
      </c>
      <c r="C129" s="191" t="str">
        <f t="shared" si="30"/>
        <v>Fraction of New Bldg Components Shifted to Other Fuels</v>
      </c>
      <c r="D129" s="186" t="s">
        <v>505</v>
      </c>
      <c r="E129" s="186" t="s">
        <v>494</v>
      </c>
      <c r="F129" s="186" t="s">
        <v>495</v>
      </c>
      <c r="G129" s="186" t="s">
        <v>506</v>
      </c>
      <c r="H129" s="43">
        <v>438</v>
      </c>
      <c r="I129" s="186" t="s">
        <v>310</v>
      </c>
      <c r="J129" s="191" t="str">
        <f t="shared" ref="J129:O131" si="31">J$126</f>
        <v>Building Component Electrification</v>
      </c>
      <c r="K129" s="191" t="str">
        <f t="shared" si="31"/>
        <v>bldgs new component fuel shifting</v>
      </c>
      <c r="L129" s="192">
        <f t="shared" si="31"/>
        <v>0</v>
      </c>
      <c r="M129" s="192">
        <f t="shared" si="31"/>
        <v>1</v>
      </c>
      <c r="N129" s="192">
        <f t="shared" si="31"/>
        <v>0.01</v>
      </c>
      <c r="O129" s="217" t="str">
        <f t="shared" si="31"/>
        <v>% of newly sold non-electric building components</v>
      </c>
      <c r="P129" s="220" t="e">
        <f>_xlfn.CONCAT("**Description:** This policy replaces the specified fraction of newly sold non-electric appliances in urban, residential buildings with electricity-using appliances. ","// **Guidance for setting values:** In the BAU case, in ",'Supporting Data'!A6,", the share of electricity among fuels used by appliances in urban, residential buildings will ", IF('Supporting Data'!D82&lt;'Supporting Data'!E82,"rise","fall")," from ",'Supporting Data'!D82,"% to ",'Supporting Data'!E82,"% through 2050.")</f>
        <v>#N/A</v>
      </c>
      <c r="Q129" s="217" t="str">
        <f t="shared" ref="Q129:R131" si="32">Q$126</f>
        <v>buildings-sector-main.html#component-elec</v>
      </c>
      <c r="R129" s="217" t="str">
        <f t="shared" si="32"/>
        <v>building-component-electrification.html</v>
      </c>
      <c r="S129" s="218"/>
      <c r="T129" s="217"/>
      <c r="U129" s="183" t="s">
        <v>143</v>
      </c>
      <c r="W129" s="184" t="str" cm="1">
        <f t="array" ref="W129">IFERROR(INDEX(A$761:A$954,MATCH(H129,A$761:A$954,0),0),"Save")</f>
        <v>Save</v>
      </c>
    </row>
    <row r="130" spans="1:23" hidden="1" x14ac:dyDescent="0.25">
      <c r="A130" s="191" t="str">
        <f t="shared" si="30"/>
        <v>Buildings and Appliances</v>
      </c>
      <c r="B130" s="191" t="str">
        <f t="shared" si="30"/>
        <v>Building Component Electrification</v>
      </c>
      <c r="C130" s="191" t="str">
        <f t="shared" si="30"/>
        <v>Fraction of New Bldg Components Shifted to Other Fuels</v>
      </c>
      <c r="D130" s="186" t="s">
        <v>507</v>
      </c>
      <c r="E130" s="186" t="s">
        <v>494</v>
      </c>
      <c r="F130" s="186" t="s">
        <v>495</v>
      </c>
      <c r="G130" s="186" t="s">
        <v>508</v>
      </c>
      <c r="H130" s="43">
        <v>439</v>
      </c>
      <c r="I130" s="186" t="s">
        <v>332</v>
      </c>
      <c r="J130" s="191" t="str">
        <f t="shared" si="31"/>
        <v>Building Component Electrification</v>
      </c>
      <c r="K130" s="191" t="str">
        <f t="shared" si="31"/>
        <v>bldgs new component fuel shifting</v>
      </c>
      <c r="L130" s="192">
        <f t="shared" si="31"/>
        <v>0</v>
      </c>
      <c r="M130" s="192">
        <f t="shared" si="31"/>
        <v>1</v>
      </c>
      <c r="N130" s="192">
        <f t="shared" si="31"/>
        <v>0.01</v>
      </c>
      <c r="O130" s="217" t="str">
        <f t="shared" si="31"/>
        <v>% of newly sold non-electric building components</v>
      </c>
      <c r="P130" s="188" t="s">
        <v>509</v>
      </c>
      <c r="Q130" s="217" t="str">
        <f t="shared" si="32"/>
        <v>buildings-sector-main.html#component-elec</v>
      </c>
      <c r="R130" s="217" t="str">
        <f t="shared" si="32"/>
        <v>building-component-electrification.html</v>
      </c>
      <c r="S130" s="218"/>
      <c r="T130" s="217"/>
      <c r="U130" s="183" t="s">
        <v>143</v>
      </c>
      <c r="W130" s="184" t="str" cm="1">
        <f t="array" ref="W130">IFERROR(INDEX(A$761:A$954,MATCH(H130,A$761:A$954,0),0),"Save")</f>
        <v>Save</v>
      </c>
    </row>
    <row r="131" spans="1:23" hidden="1" x14ac:dyDescent="0.25">
      <c r="A131" s="191" t="str">
        <f t="shared" si="30"/>
        <v>Buildings and Appliances</v>
      </c>
      <c r="B131" s="191" t="str">
        <f t="shared" si="30"/>
        <v>Building Component Electrification</v>
      </c>
      <c r="C131" s="191" t="str">
        <f t="shared" si="30"/>
        <v>Fraction of New Bldg Components Shifted to Other Fuels</v>
      </c>
      <c r="D131" s="186" t="s">
        <v>493</v>
      </c>
      <c r="E131" s="186" t="s">
        <v>510</v>
      </c>
      <c r="F131" s="186" t="s">
        <v>511</v>
      </c>
      <c r="G131" s="186" t="s">
        <v>496</v>
      </c>
      <c r="H131" s="43">
        <v>440</v>
      </c>
      <c r="I131" s="186" t="s">
        <v>310</v>
      </c>
      <c r="J131" s="191" t="str">
        <f t="shared" si="31"/>
        <v>Building Component Electrification</v>
      </c>
      <c r="K131" s="191" t="str">
        <f t="shared" si="31"/>
        <v>bldgs new component fuel shifting</v>
      </c>
      <c r="L131" s="192">
        <f t="shared" si="31"/>
        <v>0</v>
      </c>
      <c r="M131" s="192">
        <f t="shared" si="31"/>
        <v>1</v>
      </c>
      <c r="N131" s="192">
        <f t="shared" si="31"/>
        <v>0.01</v>
      </c>
      <c r="O131" s="217" t="str">
        <f t="shared" si="31"/>
        <v>% of newly sold non-electric building components</v>
      </c>
      <c r="P131" s="220" t="e">
        <f>_xlfn.CONCAT("**Description:** This policy replaces the specified fraction of newly sold non-electric heating systems in rural, residential buildings with electricity-using heating systems. // ","**Guidance for setting values:** In the BAU case, in ",'Supporting Data'!A6,", the share of electricity among fuels used for heating in rural, residential buildings will ", IF('Supporting Data'!D78&lt;'Supporting Data'!E78,"rise","fall")," from ",'Supporting Data'!D78,"% to ",'Supporting Data'!E78,"% through 2050.")</f>
        <v>#N/A</v>
      </c>
      <c r="Q131" s="217" t="str">
        <f t="shared" si="32"/>
        <v>buildings-sector-main.html#component-elec</v>
      </c>
      <c r="R131" s="217" t="str">
        <f t="shared" si="32"/>
        <v>building-component-electrification.html</v>
      </c>
      <c r="S131" s="218"/>
      <c r="T131" s="217"/>
      <c r="U131" s="183" t="s">
        <v>143</v>
      </c>
      <c r="W131" s="184" t="str" cm="1">
        <f t="array" ref="W131">IFERROR(INDEX(A$761:A$954,MATCH(H131,A$761:A$954,0),0),"Save")</f>
        <v>Save</v>
      </c>
    </row>
    <row r="132" spans="1:23" hidden="1" x14ac:dyDescent="0.25">
      <c r="A132" s="191" t="str">
        <f t="shared" si="30"/>
        <v>Buildings and Appliances</v>
      </c>
      <c r="B132" s="191" t="str">
        <f t="shared" si="30"/>
        <v>Building Component Electrification</v>
      </c>
      <c r="C132" s="191" t="str">
        <f t="shared" si="30"/>
        <v>Fraction of New Bldg Components Shifted to Other Fuels</v>
      </c>
      <c r="D132" s="186" t="s">
        <v>501</v>
      </c>
      <c r="E132" s="186" t="s">
        <v>510</v>
      </c>
      <c r="F132" s="186" t="s">
        <v>511</v>
      </c>
      <c r="G132" s="186" t="s">
        <v>502</v>
      </c>
      <c r="H132" s="43">
        <v>441</v>
      </c>
      <c r="I132" s="186" t="s">
        <v>332</v>
      </c>
      <c r="J132" s="191"/>
      <c r="K132" s="191"/>
      <c r="L132" s="191"/>
      <c r="M132" s="192"/>
      <c r="N132" s="192"/>
      <c r="O132" s="217"/>
      <c r="P132" s="188"/>
      <c r="Q132" s="217"/>
      <c r="R132" s="217"/>
      <c r="S132" s="218"/>
      <c r="T132" s="217"/>
      <c r="W132" s="184" t="str" cm="1">
        <f t="array" ref="W132">IFERROR(INDEX(A$761:A$954,MATCH(H132,A$761:A$954,0),0),"Save")</f>
        <v>Save</v>
      </c>
    </row>
    <row r="133" spans="1:23" hidden="1" x14ac:dyDescent="0.25">
      <c r="A133" s="191" t="str">
        <f t="shared" si="30"/>
        <v>Buildings and Appliances</v>
      </c>
      <c r="B133" s="191" t="str">
        <f t="shared" si="30"/>
        <v>Building Component Electrification</v>
      </c>
      <c r="C133" s="191" t="str">
        <f t="shared" si="30"/>
        <v>Fraction of New Bldg Components Shifted to Other Fuels</v>
      </c>
      <c r="D133" s="186" t="s">
        <v>503</v>
      </c>
      <c r="E133" s="186" t="s">
        <v>510</v>
      </c>
      <c r="F133" s="186" t="s">
        <v>511</v>
      </c>
      <c r="G133" s="186" t="s">
        <v>504</v>
      </c>
      <c r="H133" s="43">
        <v>442</v>
      </c>
      <c r="I133" s="186" t="s">
        <v>332</v>
      </c>
      <c r="J133" s="191"/>
      <c r="K133" s="191"/>
      <c r="L133" s="191"/>
      <c r="M133" s="192"/>
      <c r="N133" s="192"/>
      <c r="O133" s="217"/>
      <c r="P133" s="188"/>
      <c r="Q133" s="217"/>
      <c r="R133" s="217"/>
      <c r="S133" s="218"/>
      <c r="T133" s="217"/>
      <c r="W133" s="184" t="str" cm="1">
        <f t="array" ref="W133">IFERROR(INDEX(A$761:A$954,MATCH(H133,A$761:A$954,0),0),"Save")</f>
        <v>Save</v>
      </c>
    </row>
    <row r="134" spans="1:23" hidden="1" x14ac:dyDescent="0.25">
      <c r="A134" s="191" t="str">
        <f t="shared" si="30"/>
        <v>Buildings and Appliances</v>
      </c>
      <c r="B134" s="191" t="str">
        <f t="shared" si="30"/>
        <v>Building Component Electrification</v>
      </c>
      <c r="C134" s="191" t="str">
        <f t="shared" si="30"/>
        <v>Fraction of New Bldg Components Shifted to Other Fuels</v>
      </c>
      <c r="D134" s="186" t="s">
        <v>505</v>
      </c>
      <c r="E134" s="186" t="s">
        <v>510</v>
      </c>
      <c r="F134" s="186" t="s">
        <v>511</v>
      </c>
      <c r="G134" s="186" t="s">
        <v>506</v>
      </c>
      <c r="H134" s="43">
        <v>443</v>
      </c>
      <c r="I134" s="186" t="s">
        <v>310</v>
      </c>
      <c r="J134" s="191" t="str">
        <f t="shared" ref="J134:O136" si="33">J$126</f>
        <v>Building Component Electrification</v>
      </c>
      <c r="K134" s="191" t="str">
        <f t="shared" si="33"/>
        <v>bldgs new component fuel shifting</v>
      </c>
      <c r="L134" s="192">
        <f t="shared" si="33"/>
        <v>0</v>
      </c>
      <c r="M134" s="192">
        <f t="shared" si="33"/>
        <v>1</v>
      </c>
      <c r="N134" s="192">
        <f t="shared" si="33"/>
        <v>0.01</v>
      </c>
      <c r="O134" s="217" t="str">
        <f t="shared" si="33"/>
        <v>% of newly sold non-electric building components</v>
      </c>
      <c r="P134" s="220" t="e">
        <f>_xlfn.CONCAT("**Description:** This policy replaces the specified fraction of newly sold non-electric appliances in rural, residential buildings with electricity-using appliances. // **Guidance for setting values:** In the BAU case, in ",,", the share of electricity among fuels used by appliances in rural, residential buildings will ", IF('Supporting Data'!D79&lt;'Supporting Data'!E79,"rise","fall")," from ",'Supporting Data'!D79,"% to ",'Supporting Data'!E79,"% through 2050.")</f>
        <v>#N/A</v>
      </c>
      <c r="Q134" s="217" t="str">
        <f t="shared" ref="Q134:R136" si="34">Q$126</f>
        <v>buildings-sector-main.html#component-elec</v>
      </c>
      <c r="R134" s="217" t="str">
        <f t="shared" si="34"/>
        <v>building-component-electrification.html</v>
      </c>
      <c r="S134" s="218"/>
      <c r="T134" s="217"/>
      <c r="U134" s="183" t="s">
        <v>143</v>
      </c>
      <c r="W134" s="184" t="str" cm="1">
        <f t="array" ref="W134">IFERROR(INDEX(A$761:A$954,MATCH(H134,A$761:A$954,0),0),"Save")</f>
        <v>Save</v>
      </c>
    </row>
    <row r="135" spans="1:23" hidden="1" x14ac:dyDescent="0.25">
      <c r="A135" s="191" t="str">
        <f t="shared" si="30"/>
        <v>Buildings and Appliances</v>
      </c>
      <c r="B135" s="191" t="str">
        <f t="shared" si="30"/>
        <v>Building Component Electrification</v>
      </c>
      <c r="C135" s="191" t="str">
        <f t="shared" si="30"/>
        <v>Fraction of New Bldg Components Shifted to Other Fuels</v>
      </c>
      <c r="D135" s="186" t="s">
        <v>507</v>
      </c>
      <c r="E135" s="186" t="s">
        <v>510</v>
      </c>
      <c r="F135" s="186" t="s">
        <v>511</v>
      </c>
      <c r="G135" s="186" t="s">
        <v>508</v>
      </c>
      <c r="H135" s="43">
        <v>444</v>
      </c>
      <c r="I135" s="186" t="s">
        <v>332</v>
      </c>
      <c r="J135" s="191" t="str">
        <f t="shared" si="33"/>
        <v>Building Component Electrification</v>
      </c>
      <c r="K135" s="191" t="str">
        <f t="shared" si="33"/>
        <v>bldgs new component fuel shifting</v>
      </c>
      <c r="L135" s="192">
        <f t="shared" si="33"/>
        <v>0</v>
      </c>
      <c r="M135" s="192">
        <f t="shared" si="33"/>
        <v>1</v>
      </c>
      <c r="N135" s="192">
        <f t="shared" si="33"/>
        <v>0.01</v>
      </c>
      <c r="O135" s="217" t="str">
        <f t="shared" si="33"/>
        <v>% of newly sold non-electric building components</v>
      </c>
      <c r="P135" s="188" t="s">
        <v>512</v>
      </c>
      <c r="Q135" s="217" t="str">
        <f t="shared" si="34"/>
        <v>buildings-sector-main.html#component-elec</v>
      </c>
      <c r="R135" s="217" t="str">
        <f t="shared" si="34"/>
        <v>building-component-electrification.html</v>
      </c>
      <c r="S135" s="218"/>
      <c r="T135" s="217"/>
      <c r="U135" s="183" t="s">
        <v>143</v>
      </c>
      <c r="W135" s="184" t="str" cm="1">
        <f t="array" ref="W135">IFERROR(INDEX(A$761:A$954,MATCH(H135,A$761:A$954,0),0),"Save")</f>
        <v>Save</v>
      </c>
    </row>
    <row r="136" spans="1:23" hidden="1" x14ac:dyDescent="0.25">
      <c r="A136" s="191" t="str">
        <f t="shared" si="30"/>
        <v>Buildings and Appliances</v>
      </c>
      <c r="B136" s="191" t="str">
        <f t="shared" si="30"/>
        <v>Building Component Electrification</v>
      </c>
      <c r="C136" s="191" t="str">
        <f t="shared" si="30"/>
        <v>Fraction of New Bldg Components Shifted to Other Fuels</v>
      </c>
      <c r="D136" s="186" t="s">
        <v>493</v>
      </c>
      <c r="E136" s="186" t="s">
        <v>513</v>
      </c>
      <c r="F136" s="186" t="s">
        <v>514</v>
      </c>
      <c r="G136" s="186" t="s">
        <v>496</v>
      </c>
      <c r="H136" s="43">
        <v>445</v>
      </c>
      <c r="I136" s="186" t="s">
        <v>310</v>
      </c>
      <c r="J136" s="191" t="str">
        <f t="shared" si="33"/>
        <v>Building Component Electrification</v>
      </c>
      <c r="K136" s="191" t="str">
        <f t="shared" si="33"/>
        <v>bldgs new component fuel shifting</v>
      </c>
      <c r="L136" s="192">
        <f t="shared" si="33"/>
        <v>0</v>
      </c>
      <c r="M136" s="192">
        <f t="shared" si="33"/>
        <v>1</v>
      </c>
      <c r="N136" s="192">
        <f t="shared" si="33"/>
        <v>0.01</v>
      </c>
      <c r="O136" s="217" t="str">
        <f t="shared" si="33"/>
        <v>% of newly sold non-electric building components</v>
      </c>
      <c r="P136" s="220" t="e">
        <f>_xlfn.CONCAT("**Description:** This policy replaces the specified fraction of newly sold non-electric heating systems in commercial buildings with electricity-using heating systems."," // **Guidance for setting values:** In the BAU case, in ",'Supporting Data'!A6,", the share of electricity among fuels used for heating in commercial buildings will ", IF('Supporting Data'!D84&lt;'Supporting Data'!E84,"rise","fall")," from ",'Supporting Data'!D84,"% to ",'Supporting Data'!E84,"% through 2050.")</f>
        <v>#N/A</v>
      </c>
      <c r="Q136" s="217" t="str">
        <f t="shared" si="34"/>
        <v>buildings-sector-main.html#component-elec</v>
      </c>
      <c r="R136" s="217" t="str">
        <f t="shared" si="34"/>
        <v>building-component-electrification.html</v>
      </c>
      <c r="S136" s="218"/>
      <c r="T136" s="217"/>
      <c r="U136" s="183" t="s">
        <v>143</v>
      </c>
      <c r="W136" s="184" t="str" cm="1">
        <f t="array" ref="W136">IFERROR(INDEX(A$761:A$954,MATCH(H136,A$761:A$954,0),0),"Save")</f>
        <v>Save</v>
      </c>
    </row>
    <row r="137" spans="1:23" hidden="1" x14ac:dyDescent="0.25">
      <c r="A137" s="191" t="str">
        <f t="shared" si="30"/>
        <v>Buildings and Appliances</v>
      </c>
      <c r="B137" s="191" t="str">
        <f t="shared" si="30"/>
        <v>Building Component Electrification</v>
      </c>
      <c r="C137" s="191" t="str">
        <f t="shared" si="30"/>
        <v>Fraction of New Bldg Components Shifted to Other Fuels</v>
      </c>
      <c r="D137" s="186" t="s">
        <v>501</v>
      </c>
      <c r="E137" s="186" t="s">
        <v>513</v>
      </c>
      <c r="F137" s="186" t="s">
        <v>514</v>
      </c>
      <c r="G137" s="186" t="s">
        <v>502</v>
      </c>
      <c r="H137" s="43">
        <v>446</v>
      </c>
      <c r="I137" s="186" t="s">
        <v>332</v>
      </c>
      <c r="J137" s="191"/>
      <c r="K137" s="191"/>
      <c r="L137" s="191"/>
      <c r="M137" s="192"/>
      <c r="N137" s="192"/>
      <c r="O137" s="217"/>
      <c r="P137" s="188"/>
      <c r="Q137" s="217"/>
      <c r="R137" s="217"/>
      <c r="S137" s="218"/>
      <c r="T137" s="217"/>
      <c r="W137" s="184" t="str" cm="1">
        <f t="array" ref="W137">IFERROR(INDEX(A$761:A$954,MATCH(H137,A$761:A$954,0),0),"Save")</f>
        <v>Save</v>
      </c>
    </row>
    <row r="138" spans="1:23" hidden="1" x14ac:dyDescent="0.25">
      <c r="A138" s="191" t="str">
        <f t="shared" si="30"/>
        <v>Buildings and Appliances</v>
      </c>
      <c r="B138" s="191" t="str">
        <f t="shared" si="30"/>
        <v>Building Component Electrification</v>
      </c>
      <c r="C138" s="191" t="str">
        <f t="shared" si="30"/>
        <v>Fraction of New Bldg Components Shifted to Other Fuels</v>
      </c>
      <c r="D138" s="186" t="s">
        <v>503</v>
      </c>
      <c r="E138" s="186" t="s">
        <v>513</v>
      </c>
      <c r="F138" s="186" t="s">
        <v>514</v>
      </c>
      <c r="G138" s="186" t="s">
        <v>504</v>
      </c>
      <c r="H138" s="43">
        <v>447</v>
      </c>
      <c r="I138" s="186" t="s">
        <v>332</v>
      </c>
      <c r="J138" s="191"/>
      <c r="K138" s="191"/>
      <c r="L138" s="191"/>
      <c r="M138" s="192"/>
      <c r="N138" s="192"/>
      <c r="O138" s="217"/>
      <c r="P138" s="188"/>
      <c r="Q138" s="217"/>
      <c r="R138" s="217"/>
      <c r="S138" s="218"/>
      <c r="T138" s="217"/>
      <c r="W138" s="184" t="str" cm="1">
        <f t="array" ref="W138">IFERROR(INDEX(A$761:A$954,MATCH(H138,A$761:A$954,0),0),"Save")</f>
        <v>Save</v>
      </c>
    </row>
    <row r="139" spans="1:23" hidden="1" x14ac:dyDescent="0.25">
      <c r="A139" s="191" t="str">
        <f t="shared" si="30"/>
        <v>Buildings and Appliances</v>
      </c>
      <c r="B139" s="191" t="str">
        <f t="shared" si="30"/>
        <v>Building Component Electrification</v>
      </c>
      <c r="C139" s="191" t="str">
        <f t="shared" si="30"/>
        <v>Fraction of New Bldg Components Shifted to Other Fuels</v>
      </c>
      <c r="D139" s="186" t="s">
        <v>505</v>
      </c>
      <c r="E139" s="186" t="s">
        <v>513</v>
      </c>
      <c r="F139" s="186" t="s">
        <v>514</v>
      </c>
      <c r="G139" s="186" t="s">
        <v>506</v>
      </c>
      <c r="H139" s="43">
        <v>448</v>
      </c>
      <c r="I139" s="186" t="s">
        <v>310</v>
      </c>
      <c r="J139" s="191" t="str">
        <f t="shared" ref="J139:O140" si="35">J$126</f>
        <v>Building Component Electrification</v>
      </c>
      <c r="K139" s="191" t="str">
        <f t="shared" si="35"/>
        <v>bldgs new component fuel shifting</v>
      </c>
      <c r="L139" s="192">
        <f t="shared" si="35"/>
        <v>0</v>
      </c>
      <c r="M139" s="192">
        <f t="shared" si="35"/>
        <v>1</v>
      </c>
      <c r="N139" s="192">
        <f t="shared" si="35"/>
        <v>0.01</v>
      </c>
      <c r="O139" s="217" t="str">
        <f t="shared" si="35"/>
        <v>% of newly sold non-electric building components</v>
      </c>
      <c r="P139" s="220" t="e">
        <f>_xlfn.CONCAT("**Description:** This policy replaces the specified fraction of newly sold non-electric appliances in commercial buildings with electricity-using appliances. // **Guidance for setting values:** In the BAU case, in ",'Supporting Data'!A6,", the share of electricity among fuels used by appliances in commercial buildings will ", IF('Supporting Data'!D85&lt;'Supporting Data'!E85,"rise","fall")," from ",'Supporting Data'!D85,"% to ",'Supporting Data'!E85,"% through 2050.")</f>
        <v>#N/A</v>
      </c>
      <c r="Q139" s="217" t="str">
        <f>Q$126</f>
        <v>buildings-sector-main.html#component-elec</v>
      </c>
      <c r="R139" s="217" t="str">
        <f>R$126</f>
        <v>building-component-electrification.html</v>
      </c>
      <c r="S139" s="218"/>
      <c r="T139" s="217"/>
      <c r="U139" s="183" t="s">
        <v>143</v>
      </c>
      <c r="W139" s="184" t="str" cm="1">
        <f t="array" ref="W139">IFERROR(INDEX(A$761:A$954,MATCH(H139,A$761:A$954,0),0),"Save")</f>
        <v>Save</v>
      </c>
    </row>
    <row r="140" spans="1:23" hidden="1" x14ac:dyDescent="0.25">
      <c r="A140" s="191" t="str">
        <f t="shared" si="30"/>
        <v>Buildings and Appliances</v>
      </c>
      <c r="B140" s="191" t="str">
        <f t="shared" si="30"/>
        <v>Building Component Electrification</v>
      </c>
      <c r="C140" s="191" t="str">
        <f t="shared" si="30"/>
        <v>Fraction of New Bldg Components Shifted to Other Fuels</v>
      </c>
      <c r="D140" s="186" t="s">
        <v>507</v>
      </c>
      <c r="E140" s="186" t="s">
        <v>513</v>
      </c>
      <c r="F140" s="186" t="s">
        <v>514</v>
      </c>
      <c r="G140" s="186" t="s">
        <v>508</v>
      </c>
      <c r="H140" s="43">
        <v>449</v>
      </c>
      <c r="I140" s="186" t="s">
        <v>310</v>
      </c>
      <c r="J140" s="191" t="str">
        <f t="shared" si="35"/>
        <v>Building Component Electrification</v>
      </c>
      <c r="K140" s="191" t="str">
        <f t="shared" si="35"/>
        <v>bldgs new component fuel shifting</v>
      </c>
      <c r="L140" s="192">
        <f t="shared" si="35"/>
        <v>0</v>
      </c>
      <c r="M140" s="192">
        <f t="shared" si="35"/>
        <v>1</v>
      </c>
      <c r="N140" s="192">
        <f t="shared" si="35"/>
        <v>0.01</v>
      </c>
      <c r="O140" s="217" t="str">
        <f t="shared" si="35"/>
        <v>% of newly sold non-electric building components</v>
      </c>
      <c r="P140" s="220" t="e">
        <f>_xlfn.CONCAT("**Description:** This policy replaces the specified fraction of newly sold non-electric other components in commercial buildings with electricity-using components. // **Guidance for setting values:** In the BAU case, in the ",'Supporting Data'!A6,", the share of electricity among fuels used by other components in commercial buildings will ", IF('Supporting Data'!D81&lt;'Supporting Data'!E81,"rise","fall")," from ",'Supporting Data'!D86,"% to ",'Supporting Data'!E86,"% through 2050.")</f>
        <v>#N/A</v>
      </c>
      <c r="Q140" s="217" t="str">
        <f>Q$126</f>
        <v>buildings-sector-main.html#component-elec</v>
      </c>
      <c r="R140" s="217" t="str">
        <f>R$126</f>
        <v>building-component-electrification.html</v>
      </c>
      <c r="S140" s="218"/>
      <c r="T140" s="217"/>
      <c r="U140" s="183" t="s">
        <v>143</v>
      </c>
      <c r="W140" s="184" t="str" cm="1">
        <f t="array" ref="W140">IFERROR(INDEX(A$761:A$954,MATCH(H140,A$761:A$954,0),0),"Save")</f>
        <v>Save</v>
      </c>
    </row>
    <row r="141" spans="1:23" s="191" customFormat="1" hidden="1" x14ac:dyDescent="0.25">
      <c r="A141" s="183" t="s">
        <v>490</v>
      </c>
      <c r="B141" s="183" t="s">
        <v>515</v>
      </c>
      <c r="C141" s="183" t="s">
        <v>516</v>
      </c>
      <c r="D141" s="186" t="s">
        <v>493</v>
      </c>
      <c r="E141" s="186" t="s">
        <v>494</v>
      </c>
      <c r="F141" s="186" t="s">
        <v>495</v>
      </c>
      <c r="G141" s="186" t="s">
        <v>496</v>
      </c>
      <c r="H141" s="43">
        <v>13</v>
      </c>
      <c r="I141" s="186" t="s">
        <v>310</v>
      </c>
      <c r="J141" s="183" t="s">
        <v>515</v>
      </c>
      <c r="K141" s="183" t="s">
        <v>517</v>
      </c>
      <c r="L141" s="205">
        <v>0</v>
      </c>
      <c r="M141" s="205">
        <f>ROUND(MaxBoundCalculations!B162,2)</f>
        <v>0.22</v>
      </c>
      <c r="N141" s="205">
        <v>0.01</v>
      </c>
      <c r="O141" s="186" t="s">
        <v>518</v>
      </c>
      <c r="P141" s="220" t="str">
        <f>'Repeating Values'!B6&amp;'Repeating Values'!$D$6</f>
        <v xml:space="preserve">**Description:** This policy tightens energy efficiency standards for heating systems in urban, residential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1" s="186" t="s">
        <v>519</v>
      </c>
      <c r="R141" s="193" t="s">
        <v>520</v>
      </c>
      <c r="S141" s="207" t="s">
        <v>521</v>
      </c>
      <c r="T141" s="186" t="s">
        <v>522</v>
      </c>
      <c r="W141" s="184" t="str" cm="1">
        <f t="array" ref="W141">IFERROR(INDEX(A$761:A$954,MATCH(H141,A$761:A$954,0),0),"Save")</f>
        <v>Save</v>
      </c>
    </row>
    <row r="142" spans="1:23" s="191" customFormat="1" hidden="1" x14ac:dyDescent="0.25">
      <c r="A142" s="191" t="str">
        <f t="shared" ref="A142:C158" si="36">A$141</f>
        <v>Buildings and Appliances</v>
      </c>
      <c r="B142" s="191" t="str">
        <f t="shared" si="36"/>
        <v>Building Energy Efficiency Standards</v>
      </c>
      <c r="C142" s="191" t="str">
        <f t="shared" si="36"/>
        <v>Reduction in E Use Allowed by Component Eff Std</v>
      </c>
      <c r="D142" s="186" t="s">
        <v>501</v>
      </c>
      <c r="E142" s="186" t="s">
        <v>494</v>
      </c>
      <c r="F142" s="186" t="s">
        <v>495</v>
      </c>
      <c r="G142" s="186" t="s">
        <v>502</v>
      </c>
      <c r="H142" s="43">
        <v>14</v>
      </c>
      <c r="I142" s="186" t="s">
        <v>310</v>
      </c>
      <c r="J142" s="191" t="str">
        <f t="shared" ref="J142:L158" si="37">J$141</f>
        <v>Building Energy Efficiency Standards</v>
      </c>
      <c r="K142" s="199" t="str">
        <f t="shared" si="37"/>
        <v>bldgs efficiency standards</v>
      </c>
      <c r="L142" s="199">
        <f t="shared" si="37"/>
        <v>0</v>
      </c>
      <c r="M142" s="187">
        <f>ROUND(MaxBoundCalculations!B163,2)</f>
        <v>0.38</v>
      </c>
      <c r="N142" s="199">
        <f t="shared" ref="N142:O158" si="38">N$141</f>
        <v>0.01</v>
      </c>
      <c r="O142" s="201" t="str">
        <f t="shared" si="38"/>
        <v>% reduction in energy use</v>
      </c>
      <c r="P142" s="220" t="str">
        <f>'Repeating Values'!B9&amp;'Repeating Values'!$D$6</f>
        <v xml:space="preserve">**Description:**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2" s="201" t="str">
        <f t="shared" ref="Q142:S158" si="39">Q$141</f>
        <v>buildings-sector-main.html#eff-stds</v>
      </c>
      <c r="R142" s="201" t="str">
        <f t="shared" si="39"/>
        <v>building-energy-efficiency-standards.html</v>
      </c>
      <c r="S142"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01" t="str">
        <f t="shared" ref="T142:T158" si="40">T141</f>
        <v>Itron, 2007, "ASSESSMENT OF LONG-TERM
ELECTRIC ENERGY EFFICIENCY
POTENTIAL IN CALIFORNIA’S
RESIDENTIAL SECTOR," http://www.energy.ca.gov/2007publications/CEC-500-2007-002/CEC-500-2007-002.PDF, p.33, Table 5-1</v>
      </c>
      <c r="W142" s="184" t="str" cm="1">
        <f t="array" ref="W142">IFERROR(INDEX(A$761:A$954,MATCH(H142,A$761:A$954,0),0),"Save")</f>
        <v>Save</v>
      </c>
    </row>
    <row r="143" spans="1:23" s="191" customFormat="1" hidden="1" x14ac:dyDescent="0.25">
      <c r="A143" s="191" t="str">
        <f t="shared" si="36"/>
        <v>Buildings and Appliances</v>
      </c>
      <c r="B143" s="191" t="str">
        <f t="shared" si="36"/>
        <v>Building Energy Efficiency Standards</v>
      </c>
      <c r="C143" s="191" t="str">
        <f t="shared" si="36"/>
        <v>Reduction in E Use Allowed by Component Eff Std</v>
      </c>
      <c r="D143" s="186" t="s">
        <v>523</v>
      </c>
      <c r="E143" s="186" t="s">
        <v>494</v>
      </c>
      <c r="F143" s="186" t="s">
        <v>495</v>
      </c>
      <c r="G143" s="186" t="s">
        <v>524</v>
      </c>
      <c r="H143" s="43">
        <v>15</v>
      </c>
      <c r="I143" s="186" t="s">
        <v>310</v>
      </c>
      <c r="J143" s="191" t="str">
        <f t="shared" si="37"/>
        <v>Building Energy Efficiency Standards</v>
      </c>
      <c r="K143" s="199" t="str">
        <f t="shared" si="37"/>
        <v>bldgs efficiency standards</v>
      </c>
      <c r="L143" s="199">
        <f t="shared" si="37"/>
        <v>0</v>
      </c>
      <c r="M143" s="187">
        <f>ROUND(MaxBoundCalculations!B163,2)</f>
        <v>0.38</v>
      </c>
      <c r="N143" s="199">
        <f t="shared" si="38"/>
        <v>0.01</v>
      </c>
      <c r="O143" s="201" t="str">
        <f t="shared" si="38"/>
        <v>% reduction in energy use</v>
      </c>
      <c r="P143" s="220" t="str">
        <f>'Repeating Values'!B11&amp;'Repeating Values'!$D$6</f>
        <v xml:space="preserve">**Description:** This policy tightens energy efficiency standards for urban, residential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3" s="201" t="str">
        <f t="shared" si="39"/>
        <v>buildings-sector-main.html#eff-stds</v>
      </c>
      <c r="R143" s="201" t="str">
        <f t="shared" si="39"/>
        <v>building-energy-efficiency-standards.html</v>
      </c>
      <c r="S143"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01" t="str">
        <f t="shared" si="40"/>
        <v>Itron, 2007, "ASSESSMENT OF LONG-TERM
ELECTRIC ENERGY EFFICIENCY
POTENTIAL IN CALIFORNIA’S
RESIDENTIAL SECTOR," http://www.energy.ca.gov/2007publications/CEC-500-2007-002/CEC-500-2007-002.PDF, p.33, Table 5-1</v>
      </c>
      <c r="W143" s="184" t="str" cm="1">
        <f t="array" ref="W143">IFERROR(INDEX(A$761:A$954,MATCH(H143,A$761:A$954,0),0),"Save")</f>
        <v>Save</v>
      </c>
    </row>
    <row r="144" spans="1:23" s="191" customFormat="1" hidden="1" x14ac:dyDescent="0.25">
      <c r="A144" s="191" t="str">
        <f t="shared" si="36"/>
        <v>Buildings and Appliances</v>
      </c>
      <c r="B144" s="191" t="str">
        <f t="shared" si="36"/>
        <v>Building Energy Efficiency Standards</v>
      </c>
      <c r="C144" s="191" t="str">
        <f t="shared" si="36"/>
        <v>Reduction in E Use Allowed by Component Eff Std</v>
      </c>
      <c r="D144" s="186" t="s">
        <v>503</v>
      </c>
      <c r="E144" s="186" t="s">
        <v>494</v>
      </c>
      <c r="F144" s="186" t="s">
        <v>495</v>
      </c>
      <c r="G144" s="186" t="s">
        <v>504</v>
      </c>
      <c r="H144" s="43">
        <v>16</v>
      </c>
      <c r="I144" s="186" t="s">
        <v>310</v>
      </c>
      <c r="J144" s="191" t="str">
        <f t="shared" si="37"/>
        <v>Building Energy Efficiency Standards</v>
      </c>
      <c r="K144" s="199" t="str">
        <f t="shared" si="37"/>
        <v>bldgs efficiency standards</v>
      </c>
      <c r="L144" s="199">
        <f t="shared" si="37"/>
        <v>0</v>
      </c>
      <c r="M144" s="187">
        <f>ROUND(MaxBoundCalculations!B161,2)</f>
        <v>0.4</v>
      </c>
      <c r="N144" s="199">
        <f t="shared" si="38"/>
        <v>0.01</v>
      </c>
      <c r="O144" s="201" t="str">
        <f t="shared" si="38"/>
        <v>% reduction in energy use</v>
      </c>
      <c r="P144" s="220" t="str">
        <f>'Repeating Values'!B12&amp;'Repeating Values'!$D$6</f>
        <v xml:space="preserve">**Description:** This policy tightens energy efficiency standards for lighting in urban, residential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4" s="201" t="str">
        <f t="shared" si="39"/>
        <v>buildings-sector-main.html#eff-stds</v>
      </c>
      <c r="R144" s="201" t="str">
        <f t="shared" si="39"/>
        <v>building-energy-efficiency-standards.html</v>
      </c>
      <c r="S144"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01" t="str">
        <f t="shared" si="40"/>
        <v>Itron, 2007, "ASSESSMENT OF LONG-TERM
ELECTRIC ENERGY EFFICIENCY
POTENTIAL IN CALIFORNIA’S
RESIDENTIAL SECTOR," http://www.energy.ca.gov/2007publications/CEC-500-2007-002/CEC-500-2007-002.PDF, p.33, Table 5-1</v>
      </c>
      <c r="W144" s="184" t="str" cm="1">
        <f t="array" ref="W144">IFERROR(INDEX(A$761:A$954,MATCH(H144,A$761:A$954,0),0),"Save")</f>
        <v>Save</v>
      </c>
    </row>
    <row r="145" spans="1:23" s="191" customFormat="1" hidden="1" x14ac:dyDescent="0.25">
      <c r="A145" s="191" t="str">
        <f t="shared" si="36"/>
        <v>Buildings and Appliances</v>
      </c>
      <c r="B145" s="191" t="str">
        <f t="shared" si="36"/>
        <v>Building Energy Efficiency Standards</v>
      </c>
      <c r="C145" s="191" t="str">
        <f t="shared" si="36"/>
        <v>Reduction in E Use Allowed by Component Eff Std</v>
      </c>
      <c r="D145" s="186" t="s">
        <v>505</v>
      </c>
      <c r="E145" s="186" t="s">
        <v>494</v>
      </c>
      <c r="F145" s="186" t="s">
        <v>495</v>
      </c>
      <c r="G145" s="186" t="s">
        <v>506</v>
      </c>
      <c r="H145" s="43">
        <v>17</v>
      </c>
      <c r="I145" s="186" t="s">
        <v>310</v>
      </c>
      <c r="J145" s="191" t="str">
        <f t="shared" si="37"/>
        <v>Building Energy Efficiency Standards</v>
      </c>
      <c r="K145" s="199" t="str">
        <f t="shared" si="37"/>
        <v>bldgs efficiency standards</v>
      </c>
      <c r="L145" s="199">
        <f t="shared" si="37"/>
        <v>0</v>
      </c>
      <c r="M145" s="187">
        <f>ROUND(MaxBoundCalculations!B159,2)</f>
        <v>0.38</v>
      </c>
      <c r="N145" s="199">
        <f t="shared" si="38"/>
        <v>0.01</v>
      </c>
      <c r="O145" s="201" t="str">
        <f t="shared" si="38"/>
        <v>% reduction in energy use</v>
      </c>
      <c r="P145" s="220" t="str">
        <f>'Repeating Values'!B13&amp;'Repeating Values'!$D$6</f>
        <v xml:space="preserve">**Description:** This policy tightens energy efficiency standards for appliances in urban, residential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5" s="201" t="str">
        <f t="shared" si="39"/>
        <v>buildings-sector-main.html#eff-stds</v>
      </c>
      <c r="R145" s="201" t="str">
        <f t="shared" si="39"/>
        <v>building-energy-efficiency-standards.html</v>
      </c>
      <c r="S145"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01" t="str">
        <f t="shared" si="40"/>
        <v>Itron, 2007, "ASSESSMENT OF LONG-TERM
ELECTRIC ENERGY EFFICIENCY
POTENTIAL IN CALIFORNIA’S
RESIDENTIAL SECTOR," http://www.energy.ca.gov/2007publications/CEC-500-2007-002/CEC-500-2007-002.PDF, p.33, Table 5-1</v>
      </c>
      <c r="W145" s="184" t="str" cm="1">
        <f t="array" ref="W145">IFERROR(INDEX(A$761:A$954,MATCH(H145,A$761:A$954,0),0),"Save")</f>
        <v>Save</v>
      </c>
    </row>
    <row r="146" spans="1:23" s="191" customFormat="1" hidden="1" x14ac:dyDescent="0.25">
      <c r="A146" s="191" t="str">
        <f t="shared" si="36"/>
        <v>Buildings and Appliances</v>
      </c>
      <c r="B146" s="191" t="str">
        <f t="shared" si="36"/>
        <v>Building Energy Efficiency Standards</v>
      </c>
      <c r="C146" s="191" t="str">
        <f t="shared" si="36"/>
        <v>Reduction in E Use Allowed by Component Eff Std</v>
      </c>
      <c r="D146" s="186" t="s">
        <v>507</v>
      </c>
      <c r="E146" s="186" t="s">
        <v>494</v>
      </c>
      <c r="F146" s="186" t="s">
        <v>495</v>
      </c>
      <c r="G146" s="186" t="s">
        <v>508</v>
      </c>
      <c r="H146" s="43">
        <v>18</v>
      </c>
      <c r="I146" s="186" t="s">
        <v>310</v>
      </c>
      <c r="J146" s="191" t="str">
        <f t="shared" si="37"/>
        <v>Building Energy Efficiency Standards</v>
      </c>
      <c r="K146" s="199" t="str">
        <f t="shared" si="37"/>
        <v>bldgs efficiency standards</v>
      </c>
      <c r="L146" s="199">
        <f t="shared" si="37"/>
        <v>0</v>
      </c>
      <c r="M146" s="187">
        <f>ROUND(MaxBoundCalculations!B160,2)</f>
        <v>0.11</v>
      </c>
      <c r="N146" s="199">
        <f t="shared" si="38"/>
        <v>0.01</v>
      </c>
      <c r="O146" s="201" t="str">
        <f t="shared" si="38"/>
        <v>% reduction in energy use</v>
      </c>
      <c r="P146" s="220" t="str">
        <f>'Repeating Values'!B14&amp;'Repeating Values'!$D$6</f>
        <v xml:space="preserve">**Description:** This policy tightens energy efficiency standards for other energy-using components in urban, residential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6" s="201" t="str">
        <f t="shared" si="39"/>
        <v>buildings-sector-main.html#eff-stds</v>
      </c>
      <c r="R146" s="201" t="str">
        <f t="shared" si="39"/>
        <v>building-energy-efficiency-standards.html</v>
      </c>
      <c r="S146"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01" t="str">
        <f t="shared" si="40"/>
        <v>Itron, 2007, "ASSESSMENT OF LONG-TERM
ELECTRIC ENERGY EFFICIENCY
POTENTIAL IN CALIFORNIA’S
RESIDENTIAL SECTOR," http://www.energy.ca.gov/2007publications/CEC-500-2007-002/CEC-500-2007-002.PDF, p.33, Table 5-1</v>
      </c>
      <c r="W146" s="184" t="str" cm="1">
        <f t="array" ref="W146">IFERROR(INDEX(A$761:A$954,MATCH(H146,A$761:A$954,0),0),"Save")</f>
        <v>Save</v>
      </c>
    </row>
    <row r="147" spans="1:23" s="191" customFormat="1" hidden="1" x14ac:dyDescent="0.25">
      <c r="A147" s="191" t="str">
        <f t="shared" si="36"/>
        <v>Buildings and Appliances</v>
      </c>
      <c r="B147" s="191" t="str">
        <f t="shared" si="36"/>
        <v>Building Energy Efficiency Standards</v>
      </c>
      <c r="C147" s="191" t="str">
        <f t="shared" si="36"/>
        <v>Reduction in E Use Allowed by Component Eff Std</v>
      </c>
      <c r="D147" s="186" t="s">
        <v>493</v>
      </c>
      <c r="E147" s="186" t="s">
        <v>510</v>
      </c>
      <c r="F147" s="186" t="s">
        <v>511</v>
      </c>
      <c r="G147" s="186" t="s">
        <v>496</v>
      </c>
      <c r="H147" s="43">
        <v>150</v>
      </c>
      <c r="I147" s="186" t="s">
        <v>310</v>
      </c>
      <c r="J147" s="191" t="str">
        <f t="shared" si="37"/>
        <v>Building Energy Efficiency Standards</v>
      </c>
      <c r="K147" s="199" t="str">
        <f t="shared" si="37"/>
        <v>bldgs efficiency standards</v>
      </c>
      <c r="L147" s="199">
        <f t="shared" si="37"/>
        <v>0</v>
      </c>
      <c r="M147" s="199">
        <f t="shared" ref="M147:M158" si="41">M141</f>
        <v>0.22</v>
      </c>
      <c r="N147" s="199">
        <f t="shared" si="38"/>
        <v>0.01</v>
      </c>
      <c r="O147" s="201" t="str">
        <f t="shared" si="38"/>
        <v>% reduction in energy use</v>
      </c>
      <c r="P147" s="220" t="str">
        <f>'Repeating Values'!B15&amp;'Repeating Values'!$D$6</f>
        <v xml:space="preserve">**Description:** This policy tightens energy efficiency standards for heating systems in rural, residential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7" s="201" t="str">
        <f t="shared" si="39"/>
        <v>buildings-sector-main.html#eff-stds</v>
      </c>
      <c r="R147" s="201" t="str">
        <f t="shared" si="39"/>
        <v>building-energy-efficiency-standards.html</v>
      </c>
      <c r="S147"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01" t="str">
        <f t="shared" si="40"/>
        <v>Itron, 2007, "ASSESSMENT OF LONG-TERM
ELECTRIC ENERGY EFFICIENCY
POTENTIAL IN CALIFORNIA’S
RESIDENTIAL SECTOR," http://www.energy.ca.gov/2007publications/CEC-500-2007-002/CEC-500-2007-002.PDF, p.33, Table 5-1</v>
      </c>
      <c r="W147" s="184" t="str" cm="1">
        <f t="array" ref="W147">IFERROR(INDEX(A$761:A$954,MATCH(H147,A$761:A$954,0),0),"Save")</f>
        <v>Save</v>
      </c>
    </row>
    <row r="148" spans="1:23" s="191" customFormat="1" hidden="1" x14ac:dyDescent="0.25">
      <c r="A148" s="191" t="str">
        <f t="shared" si="36"/>
        <v>Buildings and Appliances</v>
      </c>
      <c r="B148" s="191" t="str">
        <f t="shared" si="36"/>
        <v>Building Energy Efficiency Standards</v>
      </c>
      <c r="C148" s="191" t="str">
        <f t="shared" si="36"/>
        <v>Reduction in E Use Allowed by Component Eff Std</v>
      </c>
      <c r="D148" s="186" t="s">
        <v>501</v>
      </c>
      <c r="E148" s="186" t="s">
        <v>510</v>
      </c>
      <c r="F148" s="186" t="s">
        <v>511</v>
      </c>
      <c r="G148" s="186" t="s">
        <v>502</v>
      </c>
      <c r="H148" s="43">
        <v>151</v>
      </c>
      <c r="I148" s="186" t="s">
        <v>310</v>
      </c>
      <c r="J148" s="191" t="str">
        <f t="shared" si="37"/>
        <v>Building Energy Efficiency Standards</v>
      </c>
      <c r="K148" s="199" t="str">
        <f t="shared" si="37"/>
        <v>bldgs efficiency standards</v>
      </c>
      <c r="L148" s="199">
        <f t="shared" si="37"/>
        <v>0</v>
      </c>
      <c r="M148" s="199">
        <f t="shared" si="41"/>
        <v>0.38</v>
      </c>
      <c r="N148" s="199">
        <f t="shared" si="38"/>
        <v>0.01</v>
      </c>
      <c r="O148" s="201" t="str">
        <f t="shared" si="38"/>
        <v>% reduction in energy use</v>
      </c>
      <c r="P148" s="220" t="str">
        <f>'Repeating Values'!B16&amp;'Repeating Values'!$D$6</f>
        <v xml:space="preserve">**Description:**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8" s="201" t="str">
        <f t="shared" si="39"/>
        <v>buildings-sector-main.html#eff-stds</v>
      </c>
      <c r="R148" s="201" t="str">
        <f t="shared" si="39"/>
        <v>building-energy-efficiency-standards.html</v>
      </c>
      <c r="S148"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01" t="str">
        <f t="shared" si="40"/>
        <v>Itron, 2007, "ASSESSMENT OF LONG-TERM
ELECTRIC ENERGY EFFICIENCY
POTENTIAL IN CALIFORNIA’S
RESIDENTIAL SECTOR," http://www.energy.ca.gov/2007publications/CEC-500-2007-002/CEC-500-2007-002.PDF, p.33, Table 5-1</v>
      </c>
      <c r="W148" s="184" t="str" cm="1">
        <f t="array" ref="W148">IFERROR(INDEX(A$761:A$954,MATCH(H148,A$761:A$954,0),0),"Save")</f>
        <v>Save</v>
      </c>
    </row>
    <row r="149" spans="1:23" s="191" customFormat="1" hidden="1" x14ac:dyDescent="0.25">
      <c r="A149" s="191" t="str">
        <f t="shared" si="36"/>
        <v>Buildings and Appliances</v>
      </c>
      <c r="B149" s="191" t="str">
        <f t="shared" si="36"/>
        <v>Building Energy Efficiency Standards</v>
      </c>
      <c r="C149" s="191" t="str">
        <f t="shared" si="36"/>
        <v>Reduction in E Use Allowed by Component Eff Std</v>
      </c>
      <c r="D149" s="186" t="s">
        <v>523</v>
      </c>
      <c r="E149" s="186" t="s">
        <v>510</v>
      </c>
      <c r="F149" s="186" t="s">
        <v>511</v>
      </c>
      <c r="G149" s="186" t="s">
        <v>524</v>
      </c>
      <c r="H149" s="43">
        <v>152</v>
      </c>
      <c r="I149" s="186" t="s">
        <v>310</v>
      </c>
      <c r="J149" s="191" t="str">
        <f t="shared" si="37"/>
        <v>Building Energy Efficiency Standards</v>
      </c>
      <c r="K149" s="199" t="str">
        <f t="shared" si="37"/>
        <v>bldgs efficiency standards</v>
      </c>
      <c r="L149" s="199">
        <f t="shared" si="37"/>
        <v>0</v>
      </c>
      <c r="M149" s="199">
        <f t="shared" si="41"/>
        <v>0.38</v>
      </c>
      <c r="N149" s="199">
        <f t="shared" si="38"/>
        <v>0.01</v>
      </c>
      <c r="O149" s="201" t="str">
        <f t="shared" si="38"/>
        <v>% reduction in energy use</v>
      </c>
      <c r="P149" s="220" t="str">
        <f>'Repeating Values'!B17&amp;'Repeating Values'!$D$6</f>
        <v xml:space="preserve">**Description:** This policy tightens energy efficiency standards for rural, residential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9" s="201" t="str">
        <f t="shared" si="39"/>
        <v>buildings-sector-main.html#eff-stds</v>
      </c>
      <c r="R149" s="201" t="str">
        <f t="shared" si="39"/>
        <v>building-energy-efficiency-standards.html</v>
      </c>
      <c r="S149"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9" s="201" t="str">
        <f t="shared" si="40"/>
        <v>Itron, 2007, "ASSESSMENT OF LONG-TERM
ELECTRIC ENERGY EFFICIENCY
POTENTIAL IN CALIFORNIA’S
RESIDENTIAL SECTOR," http://www.energy.ca.gov/2007publications/CEC-500-2007-002/CEC-500-2007-002.PDF, p.33, Table 5-1</v>
      </c>
      <c r="W149" s="184" t="str" cm="1">
        <f t="array" ref="W149">IFERROR(INDEX(A$761:A$954,MATCH(H149,A$761:A$954,0),0),"Save")</f>
        <v>Save</v>
      </c>
    </row>
    <row r="150" spans="1:23" s="191" customFormat="1" hidden="1" x14ac:dyDescent="0.25">
      <c r="A150" s="191" t="str">
        <f t="shared" si="36"/>
        <v>Buildings and Appliances</v>
      </c>
      <c r="B150" s="191" t="str">
        <f t="shared" si="36"/>
        <v>Building Energy Efficiency Standards</v>
      </c>
      <c r="C150" s="191" t="str">
        <f t="shared" si="36"/>
        <v>Reduction in E Use Allowed by Component Eff Std</v>
      </c>
      <c r="D150" s="186" t="s">
        <v>503</v>
      </c>
      <c r="E150" s="186" t="s">
        <v>510</v>
      </c>
      <c r="F150" s="186" t="s">
        <v>511</v>
      </c>
      <c r="G150" s="186" t="s">
        <v>504</v>
      </c>
      <c r="H150" s="43">
        <v>153</v>
      </c>
      <c r="I150" s="186" t="s">
        <v>310</v>
      </c>
      <c r="J150" s="191" t="str">
        <f t="shared" si="37"/>
        <v>Building Energy Efficiency Standards</v>
      </c>
      <c r="K150" s="199" t="str">
        <f t="shared" si="37"/>
        <v>bldgs efficiency standards</v>
      </c>
      <c r="L150" s="199">
        <f t="shared" si="37"/>
        <v>0</v>
      </c>
      <c r="M150" s="199">
        <f t="shared" si="41"/>
        <v>0.4</v>
      </c>
      <c r="N150" s="199">
        <f t="shared" si="38"/>
        <v>0.01</v>
      </c>
      <c r="O150" s="201" t="str">
        <f t="shared" si="38"/>
        <v>% reduction in energy use</v>
      </c>
      <c r="P150" s="220" t="str">
        <f>'Repeating Values'!B18&amp;'Repeating Values'!$D$6</f>
        <v xml:space="preserve">**Description:** This policy tightens energy efficiency standards for lighting in rural, residential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0" s="201" t="str">
        <f t="shared" si="39"/>
        <v>buildings-sector-main.html#eff-stds</v>
      </c>
      <c r="R150" s="201" t="str">
        <f t="shared" si="39"/>
        <v>building-energy-efficiency-standards.html</v>
      </c>
      <c r="S150"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0" s="201" t="str">
        <f t="shared" si="40"/>
        <v>Itron, 2007, "ASSESSMENT OF LONG-TERM
ELECTRIC ENERGY EFFICIENCY
POTENTIAL IN CALIFORNIA’S
RESIDENTIAL SECTOR," http://www.energy.ca.gov/2007publications/CEC-500-2007-002/CEC-500-2007-002.PDF, p.33, Table 5-1</v>
      </c>
      <c r="W150" s="184" t="str" cm="1">
        <f t="array" ref="W150">IFERROR(INDEX(A$761:A$954,MATCH(H150,A$761:A$954,0),0),"Save")</f>
        <v>Save</v>
      </c>
    </row>
    <row r="151" spans="1:23" s="191" customFormat="1" hidden="1" x14ac:dyDescent="0.25">
      <c r="A151" s="191" t="str">
        <f t="shared" si="36"/>
        <v>Buildings and Appliances</v>
      </c>
      <c r="B151" s="191" t="str">
        <f t="shared" si="36"/>
        <v>Building Energy Efficiency Standards</v>
      </c>
      <c r="C151" s="191" t="str">
        <f t="shared" si="36"/>
        <v>Reduction in E Use Allowed by Component Eff Std</v>
      </c>
      <c r="D151" s="186" t="s">
        <v>505</v>
      </c>
      <c r="E151" s="186" t="s">
        <v>510</v>
      </c>
      <c r="F151" s="186" t="s">
        <v>511</v>
      </c>
      <c r="G151" s="186" t="s">
        <v>506</v>
      </c>
      <c r="H151" s="43">
        <v>154</v>
      </c>
      <c r="I151" s="186" t="s">
        <v>310</v>
      </c>
      <c r="J151" s="191" t="str">
        <f t="shared" si="37"/>
        <v>Building Energy Efficiency Standards</v>
      </c>
      <c r="K151" s="199" t="str">
        <f t="shared" si="37"/>
        <v>bldgs efficiency standards</v>
      </c>
      <c r="L151" s="199">
        <f t="shared" si="37"/>
        <v>0</v>
      </c>
      <c r="M151" s="199">
        <f t="shared" si="41"/>
        <v>0.38</v>
      </c>
      <c r="N151" s="199">
        <f t="shared" si="38"/>
        <v>0.01</v>
      </c>
      <c r="O151" s="201" t="str">
        <f t="shared" si="38"/>
        <v>% reduction in energy use</v>
      </c>
      <c r="P151" s="220" t="str">
        <f>'Repeating Values'!B19&amp;'Repeating Values'!$D$6</f>
        <v xml:space="preserve">**Description:** This policy tightens energy efficiency standards for appliances in rural, residential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1" s="201" t="str">
        <f t="shared" si="39"/>
        <v>buildings-sector-main.html#eff-stds</v>
      </c>
      <c r="R151" s="201" t="str">
        <f t="shared" si="39"/>
        <v>building-energy-efficiency-standards.html</v>
      </c>
      <c r="S151"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1" s="201" t="str">
        <f t="shared" si="40"/>
        <v>Itron, 2007, "ASSESSMENT OF LONG-TERM
ELECTRIC ENERGY EFFICIENCY
POTENTIAL IN CALIFORNIA’S
RESIDENTIAL SECTOR," http://www.energy.ca.gov/2007publications/CEC-500-2007-002/CEC-500-2007-002.PDF, p.33, Table 5-1</v>
      </c>
      <c r="W151" s="184" t="str" cm="1">
        <f t="array" ref="W151">IFERROR(INDEX(A$761:A$954,MATCH(H151,A$761:A$954,0),0),"Save")</f>
        <v>Save</v>
      </c>
    </row>
    <row r="152" spans="1:23" s="191" customFormat="1" hidden="1" x14ac:dyDescent="0.25">
      <c r="A152" s="191" t="str">
        <f t="shared" si="36"/>
        <v>Buildings and Appliances</v>
      </c>
      <c r="B152" s="191" t="str">
        <f t="shared" si="36"/>
        <v>Building Energy Efficiency Standards</v>
      </c>
      <c r="C152" s="191" t="str">
        <f t="shared" si="36"/>
        <v>Reduction in E Use Allowed by Component Eff Std</v>
      </c>
      <c r="D152" s="186" t="s">
        <v>507</v>
      </c>
      <c r="E152" s="186" t="s">
        <v>510</v>
      </c>
      <c r="F152" s="186" t="s">
        <v>511</v>
      </c>
      <c r="G152" s="186" t="s">
        <v>508</v>
      </c>
      <c r="H152" s="43">
        <v>155</v>
      </c>
      <c r="I152" s="186" t="s">
        <v>310</v>
      </c>
      <c r="J152" s="191" t="str">
        <f t="shared" si="37"/>
        <v>Building Energy Efficiency Standards</v>
      </c>
      <c r="K152" s="199" t="str">
        <f t="shared" si="37"/>
        <v>bldgs efficiency standards</v>
      </c>
      <c r="L152" s="199">
        <f t="shared" si="37"/>
        <v>0</v>
      </c>
      <c r="M152" s="199">
        <f t="shared" si="41"/>
        <v>0.11</v>
      </c>
      <c r="N152" s="199">
        <f t="shared" si="38"/>
        <v>0.01</v>
      </c>
      <c r="O152" s="201" t="str">
        <f t="shared" si="38"/>
        <v>% reduction in energy use</v>
      </c>
      <c r="P152" s="220" t="str">
        <f>'Repeating Values'!B20&amp;'Repeating Values'!$D$6</f>
        <v xml:space="preserve">**Description:** This policy tightens energy efficiency standards for other energy-using components in rural, residential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2" s="201" t="str">
        <f t="shared" si="39"/>
        <v>buildings-sector-main.html#eff-stds</v>
      </c>
      <c r="R152" s="201" t="str">
        <f t="shared" si="39"/>
        <v>building-energy-efficiency-standards.html</v>
      </c>
      <c r="S152"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2" s="201" t="str">
        <f t="shared" si="40"/>
        <v>Itron, 2007, "ASSESSMENT OF LONG-TERM
ELECTRIC ENERGY EFFICIENCY
POTENTIAL IN CALIFORNIA’S
RESIDENTIAL SECTOR," http://www.energy.ca.gov/2007publications/CEC-500-2007-002/CEC-500-2007-002.PDF, p.33, Table 5-1</v>
      </c>
      <c r="W152" s="184" t="str" cm="1">
        <f t="array" ref="W152">IFERROR(INDEX(A$761:A$954,MATCH(H152,A$761:A$954,0),0),"Save")</f>
        <v>Save</v>
      </c>
    </row>
    <row r="153" spans="1:23" s="191" customFormat="1" hidden="1" x14ac:dyDescent="0.25">
      <c r="A153" s="191" t="str">
        <f t="shared" si="36"/>
        <v>Buildings and Appliances</v>
      </c>
      <c r="B153" s="191" t="str">
        <f t="shared" si="36"/>
        <v>Building Energy Efficiency Standards</v>
      </c>
      <c r="C153" s="191" t="str">
        <f t="shared" si="36"/>
        <v>Reduction in E Use Allowed by Component Eff Std</v>
      </c>
      <c r="D153" s="186" t="s">
        <v>493</v>
      </c>
      <c r="E153" s="186" t="s">
        <v>513</v>
      </c>
      <c r="F153" s="186" t="s">
        <v>514</v>
      </c>
      <c r="G153" s="186" t="s">
        <v>496</v>
      </c>
      <c r="H153" s="43">
        <v>156</v>
      </c>
      <c r="I153" s="186" t="s">
        <v>310</v>
      </c>
      <c r="J153" s="191" t="str">
        <f t="shared" si="37"/>
        <v>Building Energy Efficiency Standards</v>
      </c>
      <c r="K153" s="199" t="str">
        <f t="shared" si="37"/>
        <v>bldgs efficiency standards</v>
      </c>
      <c r="L153" s="199">
        <f t="shared" si="37"/>
        <v>0</v>
      </c>
      <c r="M153" s="199">
        <f t="shared" si="41"/>
        <v>0.22</v>
      </c>
      <c r="N153" s="199">
        <f t="shared" si="38"/>
        <v>0.01</v>
      </c>
      <c r="O153" s="201" t="str">
        <f t="shared" si="38"/>
        <v>% reduction in energy use</v>
      </c>
      <c r="P153" s="220" t="str">
        <f>'Repeating Values'!B21&amp;'Repeating Values'!$D$6</f>
        <v xml:space="preserve">**Description:** This policy tightens energy efficiency standards for heating systems in commercial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3" s="201" t="str">
        <f t="shared" si="39"/>
        <v>buildings-sector-main.html#eff-stds</v>
      </c>
      <c r="R153" s="201" t="str">
        <f t="shared" si="39"/>
        <v>building-energy-efficiency-standards.html</v>
      </c>
      <c r="S153"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3" s="201" t="str">
        <f t="shared" si="40"/>
        <v>Itron, 2007, "ASSESSMENT OF LONG-TERM
ELECTRIC ENERGY EFFICIENCY
POTENTIAL IN CALIFORNIA’S
RESIDENTIAL SECTOR," http://www.energy.ca.gov/2007publications/CEC-500-2007-002/CEC-500-2007-002.PDF, p.33, Table 5-1</v>
      </c>
      <c r="W153" s="184" t="str" cm="1">
        <f t="array" ref="W153">IFERROR(INDEX(A$761:A$954,MATCH(H153,A$761:A$954,0),0),"Save")</f>
        <v>Save</v>
      </c>
    </row>
    <row r="154" spans="1:23" s="191" customFormat="1" hidden="1" x14ac:dyDescent="0.25">
      <c r="A154" s="191" t="str">
        <f t="shared" si="36"/>
        <v>Buildings and Appliances</v>
      </c>
      <c r="B154" s="191" t="str">
        <f t="shared" si="36"/>
        <v>Building Energy Efficiency Standards</v>
      </c>
      <c r="C154" s="191" t="str">
        <f t="shared" si="36"/>
        <v>Reduction in E Use Allowed by Component Eff Std</v>
      </c>
      <c r="D154" s="186" t="s">
        <v>501</v>
      </c>
      <c r="E154" s="186" t="s">
        <v>513</v>
      </c>
      <c r="F154" s="186" t="s">
        <v>514</v>
      </c>
      <c r="G154" s="186" t="s">
        <v>502</v>
      </c>
      <c r="H154" s="43">
        <v>157</v>
      </c>
      <c r="I154" s="186" t="s">
        <v>310</v>
      </c>
      <c r="J154" s="191" t="str">
        <f t="shared" si="37"/>
        <v>Building Energy Efficiency Standards</v>
      </c>
      <c r="K154" s="199" t="str">
        <f t="shared" si="37"/>
        <v>bldgs efficiency standards</v>
      </c>
      <c r="L154" s="199">
        <f t="shared" si="37"/>
        <v>0</v>
      </c>
      <c r="M154" s="199">
        <f t="shared" si="41"/>
        <v>0.38</v>
      </c>
      <c r="N154" s="199">
        <f t="shared" si="38"/>
        <v>0.01</v>
      </c>
      <c r="O154" s="201" t="str">
        <f t="shared" si="38"/>
        <v>% reduction in energy use</v>
      </c>
      <c r="P154" s="220" t="str">
        <f>'Repeating Values'!B22&amp;'Repeating Values'!$D$6</f>
        <v xml:space="preserve">**Description:**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4" s="201" t="str">
        <f t="shared" si="39"/>
        <v>buildings-sector-main.html#eff-stds</v>
      </c>
      <c r="R154" s="201" t="str">
        <f t="shared" si="39"/>
        <v>building-energy-efficiency-standards.html</v>
      </c>
      <c r="S154"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4" s="201" t="str">
        <f t="shared" si="40"/>
        <v>Itron, 2007, "ASSESSMENT OF LONG-TERM
ELECTRIC ENERGY EFFICIENCY
POTENTIAL IN CALIFORNIA’S
RESIDENTIAL SECTOR," http://www.energy.ca.gov/2007publications/CEC-500-2007-002/CEC-500-2007-002.PDF, p.33, Table 5-1</v>
      </c>
      <c r="W154" s="184" t="str" cm="1">
        <f t="array" ref="W154">IFERROR(INDEX(A$761:A$954,MATCH(H154,A$761:A$954,0),0),"Save")</f>
        <v>Save</v>
      </c>
    </row>
    <row r="155" spans="1:23" s="191" customFormat="1" hidden="1" x14ac:dyDescent="0.25">
      <c r="A155" s="191" t="str">
        <f t="shared" si="36"/>
        <v>Buildings and Appliances</v>
      </c>
      <c r="B155" s="191" t="str">
        <f t="shared" si="36"/>
        <v>Building Energy Efficiency Standards</v>
      </c>
      <c r="C155" s="191" t="str">
        <f t="shared" si="36"/>
        <v>Reduction in E Use Allowed by Component Eff Std</v>
      </c>
      <c r="D155" s="186" t="s">
        <v>523</v>
      </c>
      <c r="E155" s="186" t="s">
        <v>513</v>
      </c>
      <c r="F155" s="186" t="s">
        <v>514</v>
      </c>
      <c r="G155" s="186" t="s">
        <v>524</v>
      </c>
      <c r="H155" s="43">
        <v>158</v>
      </c>
      <c r="I155" s="186" t="s">
        <v>310</v>
      </c>
      <c r="J155" s="191" t="str">
        <f t="shared" si="37"/>
        <v>Building Energy Efficiency Standards</v>
      </c>
      <c r="K155" s="199" t="str">
        <f t="shared" si="37"/>
        <v>bldgs efficiency standards</v>
      </c>
      <c r="L155" s="199">
        <f t="shared" si="37"/>
        <v>0</v>
      </c>
      <c r="M155" s="199">
        <f t="shared" si="41"/>
        <v>0.38</v>
      </c>
      <c r="N155" s="199">
        <f t="shared" si="38"/>
        <v>0.01</v>
      </c>
      <c r="O155" s="201" t="str">
        <f t="shared" si="38"/>
        <v>% reduction in energy use</v>
      </c>
      <c r="P155" s="220" t="str">
        <f>'Repeating Values'!B23&amp;'Repeating Values'!$D$6</f>
        <v xml:space="preserve">**Description:** This policy tightens energy efficiency standards for commercial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5" s="201" t="str">
        <f t="shared" si="39"/>
        <v>buildings-sector-main.html#eff-stds</v>
      </c>
      <c r="R155" s="201" t="str">
        <f t="shared" si="39"/>
        <v>building-energy-efficiency-standards.html</v>
      </c>
      <c r="S155"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5" s="201" t="str">
        <f t="shared" si="40"/>
        <v>Itron, 2007, "ASSESSMENT OF LONG-TERM
ELECTRIC ENERGY EFFICIENCY
POTENTIAL IN CALIFORNIA’S
RESIDENTIAL SECTOR," http://www.energy.ca.gov/2007publications/CEC-500-2007-002/CEC-500-2007-002.PDF, p.33, Table 5-1</v>
      </c>
      <c r="W155" s="184" t="str" cm="1">
        <f t="array" ref="W155">IFERROR(INDEX(A$761:A$954,MATCH(H155,A$761:A$954,0),0),"Save")</f>
        <v>Save</v>
      </c>
    </row>
    <row r="156" spans="1:23" s="191" customFormat="1" hidden="1" x14ac:dyDescent="0.25">
      <c r="A156" s="191" t="str">
        <f t="shared" si="36"/>
        <v>Buildings and Appliances</v>
      </c>
      <c r="B156" s="191" t="str">
        <f t="shared" si="36"/>
        <v>Building Energy Efficiency Standards</v>
      </c>
      <c r="C156" s="191" t="str">
        <f t="shared" si="36"/>
        <v>Reduction in E Use Allowed by Component Eff Std</v>
      </c>
      <c r="D156" s="186" t="s">
        <v>503</v>
      </c>
      <c r="E156" s="186" t="s">
        <v>513</v>
      </c>
      <c r="F156" s="186" t="s">
        <v>514</v>
      </c>
      <c r="G156" s="186" t="s">
        <v>504</v>
      </c>
      <c r="H156" s="43">
        <v>159</v>
      </c>
      <c r="I156" s="186" t="s">
        <v>310</v>
      </c>
      <c r="J156" s="191" t="str">
        <f t="shared" si="37"/>
        <v>Building Energy Efficiency Standards</v>
      </c>
      <c r="K156" s="199" t="str">
        <f t="shared" si="37"/>
        <v>bldgs efficiency standards</v>
      </c>
      <c r="L156" s="199">
        <f t="shared" si="37"/>
        <v>0</v>
      </c>
      <c r="M156" s="199">
        <f t="shared" si="41"/>
        <v>0.4</v>
      </c>
      <c r="N156" s="199">
        <f t="shared" si="38"/>
        <v>0.01</v>
      </c>
      <c r="O156" s="201" t="str">
        <f t="shared" si="38"/>
        <v>% reduction in energy use</v>
      </c>
      <c r="P156" s="220" t="str">
        <f>'Repeating Values'!B24&amp;'Repeating Values'!$D$6</f>
        <v xml:space="preserve">**Description:** This policy tightens energy efficiency standards for lighting in commercial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6" s="201" t="str">
        <f t="shared" si="39"/>
        <v>buildings-sector-main.html#eff-stds</v>
      </c>
      <c r="R156" s="201" t="str">
        <f t="shared" si="39"/>
        <v>building-energy-efficiency-standards.html</v>
      </c>
      <c r="S156"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6" s="201" t="str">
        <f t="shared" si="40"/>
        <v>Itron, 2007, "ASSESSMENT OF LONG-TERM
ELECTRIC ENERGY EFFICIENCY
POTENTIAL IN CALIFORNIA’S
RESIDENTIAL SECTOR," http://www.energy.ca.gov/2007publications/CEC-500-2007-002/CEC-500-2007-002.PDF, p.33, Table 5-1</v>
      </c>
      <c r="W156" s="184" t="str" cm="1">
        <f t="array" ref="W156">IFERROR(INDEX(A$761:A$954,MATCH(H156,A$761:A$954,0),0),"Save")</f>
        <v>Save</v>
      </c>
    </row>
    <row r="157" spans="1:23" s="191" customFormat="1" hidden="1" x14ac:dyDescent="0.25">
      <c r="A157" s="191" t="str">
        <f t="shared" si="36"/>
        <v>Buildings and Appliances</v>
      </c>
      <c r="B157" s="191" t="str">
        <f t="shared" si="36"/>
        <v>Building Energy Efficiency Standards</v>
      </c>
      <c r="C157" s="191" t="str">
        <f t="shared" si="36"/>
        <v>Reduction in E Use Allowed by Component Eff Std</v>
      </c>
      <c r="D157" s="186" t="s">
        <v>505</v>
      </c>
      <c r="E157" s="186" t="s">
        <v>513</v>
      </c>
      <c r="F157" s="186" t="s">
        <v>514</v>
      </c>
      <c r="G157" s="186" t="s">
        <v>506</v>
      </c>
      <c r="H157" s="43">
        <v>160</v>
      </c>
      <c r="I157" s="186" t="s">
        <v>310</v>
      </c>
      <c r="J157" s="191" t="str">
        <f t="shared" si="37"/>
        <v>Building Energy Efficiency Standards</v>
      </c>
      <c r="K157" s="199" t="str">
        <f t="shared" si="37"/>
        <v>bldgs efficiency standards</v>
      </c>
      <c r="L157" s="199">
        <f t="shared" si="37"/>
        <v>0</v>
      </c>
      <c r="M157" s="199">
        <f t="shared" si="41"/>
        <v>0.38</v>
      </c>
      <c r="N157" s="199">
        <f t="shared" si="38"/>
        <v>0.01</v>
      </c>
      <c r="O157" s="201" t="str">
        <f t="shared" si="38"/>
        <v>% reduction in energy use</v>
      </c>
      <c r="P157" s="220" t="str">
        <f>'Repeating Values'!B25&amp;'Repeating Values'!$D$6</f>
        <v xml:space="preserve">**Description:** This policy tightens energy efficiency standards for appliances in commercial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7" s="201" t="str">
        <f t="shared" si="39"/>
        <v>buildings-sector-main.html#eff-stds</v>
      </c>
      <c r="R157" s="201" t="str">
        <f t="shared" si="39"/>
        <v>building-energy-efficiency-standards.html</v>
      </c>
      <c r="S157"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7" s="201" t="str">
        <f t="shared" si="40"/>
        <v>Itron, 2007, "ASSESSMENT OF LONG-TERM
ELECTRIC ENERGY EFFICIENCY
POTENTIAL IN CALIFORNIA’S
RESIDENTIAL SECTOR," http://www.energy.ca.gov/2007publications/CEC-500-2007-002/CEC-500-2007-002.PDF, p.33, Table 5-1</v>
      </c>
      <c r="W157" s="184" t="str" cm="1">
        <f t="array" ref="W157">IFERROR(INDEX(A$761:A$954,MATCH(H157,A$761:A$954,0),0),"Save")</f>
        <v>Save</v>
      </c>
    </row>
    <row r="158" spans="1:23" s="191" customFormat="1" hidden="1" x14ac:dyDescent="0.25">
      <c r="A158" s="191" t="str">
        <f t="shared" si="36"/>
        <v>Buildings and Appliances</v>
      </c>
      <c r="B158" s="191" t="str">
        <f t="shared" si="36"/>
        <v>Building Energy Efficiency Standards</v>
      </c>
      <c r="C158" s="191" t="str">
        <f t="shared" si="36"/>
        <v>Reduction in E Use Allowed by Component Eff Std</v>
      </c>
      <c r="D158" s="186" t="s">
        <v>507</v>
      </c>
      <c r="E158" s="186" t="s">
        <v>513</v>
      </c>
      <c r="F158" s="186" t="s">
        <v>514</v>
      </c>
      <c r="G158" s="186" t="s">
        <v>508</v>
      </c>
      <c r="H158" s="43">
        <v>161</v>
      </c>
      <c r="I158" s="186" t="s">
        <v>310</v>
      </c>
      <c r="J158" s="191" t="str">
        <f t="shared" si="37"/>
        <v>Building Energy Efficiency Standards</v>
      </c>
      <c r="K158" s="199" t="str">
        <f t="shared" si="37"/>
        <v>bldgs efficiency standards</v>
      </c>
      <c r="L158" s="199">
        <f t="shared" si="37"/>
        <v>0</v>
      </c>
      <c r="M158" s="199">
        <f t="shared" si="41"/>
        <v>0.11</v>
      </c>
      <c r="N158" s="199">
        <f t="shared" si="38"/>
        <v>0.01</v>
      </c>
      <c r="O158" s="201" t="str">
        <f t="shared" si="38"/>
        <v>% reduction in energy use</v>
      </c>
      <c r="P158" s="220" t="str">
        <f>'Repeating Values'!B26&amp;'Repeating Values'!$D$6</f>
        <v xml:space="preserve">**Description:** This policy tightens energy efficiency standards for other energy-using components in commercial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8" s="201" t="str">
        <f t="shared" si="39"/>
        <v>buildings-sector-main.html#eff-stds</v>
      </c>
      <c r="R158" s="201" t="str">
        <f t="shared" si="39"/>
        <v>building-energy-efficiency-standards.html</v>
      </c>
      <c r="S158"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8" s="201" t="str">
        <f t="shared" si="40"/>
        <v>Itron, 2007, "ASSESSMENT OF LONG-TERM
ELECTRIC ENERGY EFFICIENCY
POTENTIAL IN CALIFORNIA’S
RESIDENTIAL SECTOR," http://www.energy.ca.gov/2007publications/CEC-500-2007-002/CEC-500-2007-002.PDF, p.33, Table 5-1</v>
      </c>
      <c r="W158" s="184" t="str" cm="1">
        <f t="array" ref="W158">IFERROR(INDEX(A$761:A$954,MATCH(H158,A$761:A$954,0),0),"Save")</f>
        <v>Save</v>
      </c>
    </row>
    <row r="159" spans="1:23" s="191" customFormat="1" hidden="1" x14ac:dyDescent="0.25">
      <c r="A159" s="183" t="s">
        <v>490</v>
      </c>
      <c r="B159" s="183" t="s">
        <v>525</v>
      </c>
      <c r="C159" s="183" t="s">
        <v>526</v>
      </c>
      <c r="D159" s="186"/>
      <c r="E159" s="186"/>
      <c r="F159" s="186"/>
      <c r="G159" s="186"/>
      <c r="H159" s="43">
        <v>19</v>
      </c>
      <c r="I159" s="186" t="s">
        <v>310</v>
      </c>
      <c r="J159" s="183" t="s">
        <v>525</v>
      </c>
      <c r="K159" s="183" t="s">
        <v>527</v>
      </c>
      <c r="L159" s="183">
        <v>0</v>
      </c>
      <c r="M159" s="183">
        <v>1</v>
      </c>
      <c r="N159" s="183">
        <v>1</v>
      </c>
      <c r="O159" s="186" t="s">
        <v>528</v>
      </c>
      <c r="P159" s="222" t="s">
        <v>529</v>
      </c>
      <c r="Q159" s="186" t="s">
        <v>530</v>
      </c>
      <c r="R159" s="193" t="s">
        <v>531</v>
      </c>
      <c r="S159" s="214" t="s">
        <v>532</v>
      </c>
      <c r="T159" s="201"/>
      <c r="W159" s="184" t="str" cm="1">
        <f t="array" ref="W159">IFERROR(INDEX(A$761:A$954,MATCH(H159,A$761:A$954,0),0),"Save")</f>
        <v>Save</v>
      </c>
    </row>
    <row r="160" spans="1:23" s="191" customFormat="1" hidden="1" x14ac:dyDescent="0.25">
      <c r="A160" s="183" t="s">
        <v>490</v>
      </c>
      <c r="B160" s="183" t="s">
        <v>533</v>
      </c>
      <c r="C160" s="183" t="s">
        <v>534</v>
      </c>
      <c r="D160" s="186"/>
      <c r="E160" s="186"/>
      <c r="F160" s="186"/>
      <c r="G160" s="186"/>
      <c r="H160" s="43">
        <v>146</v>
      </c>
      <c r="I160" s="186" t="s">
        <v>310</v>
      </c>
      <c r="J160" s="43" t="s">
        <v>535</v>
      </c>
      <c r="K160" s="183" t="s">
        <v>536</v>
      </c>
      <c r="L160" s="206">
        <v>0</v>
      </c>
      <c r="M160" s="206">
        <f>ROUND(MaxBoundCalculations!B172,2)</f>
        <v>0.24</v>
      </c>
      <c r="N160" s="223">
        <v>5.0000000000000001E-3</v>
      </c>
      <c r="O160" s="186" t="s">
        <v>537</v>
      </c>
      <c r="P160" s="224" t="s">
        <v>2041</v>
      </c>
      <c r="Q160" s="186" t="s">
        <v>538</v>
      </c>
      <c r="R160" s="193" t="s">
        <v>539</v>
      </c>
      <c r="S160" s="214" t="s">
        <v>540</v>
      </c>
      <c r="T160" s="193" t="s">
        <v>541</v>
      </c>
      <c r="U160" s="191" t="s">
        <v>542</v>
      </c>
      <c r="W160" s="184" t="str" cm="1">
        <f t="array" ref="W160">IFERROR(INDEX(A$761:A$954,MATCH(H160,A$761:A$954,0),0),"Save")</f>
        <v>Save</v>
      </c>
    </row>
    <row r="161" spans="1:23" s="191" customFormat="1" hidden="1" x14ac:dyDescent="0.25">
      <c r="A161" s="183" t="s">
        <v>490</v>
      </c>
      <c r="B161" s="183" t="s">
        <v>543</v>
      </c>
      <c r="C161" s="183" t="s">
        <v>544</v>
      </c>
      <c r="D161" s="186"/>
      <c r="E161" s="186"/>
      <c r="F161" s="186"/>
      <c r="G161" s="186"/>
      <c r="H161" s="43">
        <v>147</v>
      </c>
      <c r="I161" s="186" t="s">
        <v>310</v>
      </c>
      <c r="J161" s="43" t="s">
        <v>535</v>
      </c>
      <c r="K161" s="183" t="s">
        <v>545</v>
      </c>
      <c r="L161" s="183">
        <v>0</v>
      </c>
      <c r="M161" s="205">
        <v>0.5</v>
      </c>
      <c r="N161" s="206">
        <v>0.01</v>
      </c>
      <c r="O161" s="186" t="s">
        <v>546</v>
      </c>
      <c r="P161" s="188" t="s">
        <v>547</v>
      </c>
      <c r="Q161" s="186" t="s">
        <v>548</v>
      </c>
      <c r="R161" s="193" t="s">
        <v>549</v>
      </c>
      <c r="S161" s="214" t="s">
        <v>550</v>
      </c>
      <c r="T161" s="201"/>
      <c r="W161" s="184" t="str" cm="1">
        <f t="array" ref="W161">IFERROR(INDEX(A$761:A$954,MATCH(H161,A$761:A$954,0),0),"Save")</f>
        <v>Save</v>
      </c>
    </row>
    <row r="162" spans="1:23" s="191" customFormat="1" hidden="1" x14ac:dyDescent="0.25">
      <c r="A162" s="183" t="s">
        <v>490</v>
      </c>
      <c r="B162" s="183" t="s">
        <v>551</v>
      </c>
      <c r="C162" s="183" t="s">
        <v>552</v>
      </c>
      <c r="D162" s="186"/>
      <c r="E162" s="186"/>
      <c r="F162" s="186"/>
      <c r="G162" s="186"/>
      <c r="H162" s="43">
        <v>20</v>
      </c>
      <c r="I162" s="186" t="s">
        <v>310</v>
      </c>
      <c r="J162" s="183" t="s">
        <v>551</v>
      </c>
      <c r="K162" s="183" t="s">
        <v>553</v>
      </c>
      <c r="L162" s="183">
        <v>0</v>
      </c>
      <c r="M162" s="183">
        <v>1</v>
      </c>
      <c r="N162" s="183">
        <v>1</v>
      </c>
      <c r="O162" s="186" t="s">
        <v>528</v>
      </c>
      <c r="P162" s="188" t="s">
        <v>554</v>
      </c>
      <c r="Q162" s="186" t="s">
        <v>555</v>
      </c>
      <c r="R162" s="193" t="s">
        <v>556</v>
      </c>
      <c r="S162" s="214" t="s">
        <v>532</v>
      </c>
      <c r="T162" s="201"/>
      <c r="W162" s="184" t="str" cm="1">
        <f t="array" ref="W162">IFERROR(INDEX(A$761:A$954,MATCH(H162,A$761:A$954,0),0),"Save")</f>
        <v>Save</v>
      </c>
    </row>
    <row r="163" spans="1:23" s="191" customFormat="1" hidden="1" x14ac:dyDescent="0.25">
      <c r="A163" s="183" t="s">
        <v>490</v>
      </c>
      <c r="B163" s="183" t="s">
        <v>557</v>
      </c>
      <c r="C163" s="183" t="s">
        <v>558</v>
      </c>
      <c r="D163" s="186" t="s">
        <v>494</v>
      </c>
      <c r="E163" s="186"/>
      <c r="F163" s="186" t="s">
        <v>495</v>
      </c>
      <c r="G163" s="186"/>
      <c r="H163" s="43">
        <v>378</v>
      </c>
      <c r="I163" s="186" t="s">
        <v>310</v>
      </c>
      <c r="J163" s="183" t="s">
        <v>559</v>
      </c>
      <c r="K163" s="183" t="s">
        <v>560</v>
      </c>
      <c r="L163" s="205">
        <v>0</v>
      </c>
      <c r="M163" s="205">
        <v>0.5</v>
      </c>
      <c r="N163" s="205">
        <v>0.01</v>
      </c>
      <c r="O163" s="186" t="s">
        <v>561</v>
      </c>
      <c r="P163" s="188" t="s">
        <v>562</v>
      </c>
      <c r="Q163" s="186" t="s">
        <v>563</v>
      </c>
      <c r="R163" s="193" t="s">
        <v>564</v>
      </c>
      <c r="S163" s="207" t="s">
        <v>445</v>
      </c>
      <c r="T163" s="193"/>
      <c r="W163" s="184" t="str" cm="1">
        <f t="array" ref="W163">IFERROR(INDEX(A$761:A$954,MATCH(H163,A$761:A$954,0),0),"Save")</f>
        <v>Save</v>
      </c>
    </row>
    <row r="164" spans="1:23" s="191" customFormat="1" hidden="1" x14ac:dyDescent="0.25">
      <c r="A164" s="191" t="str">
        <f t="shared" ref="A164:C165" si="42">A$163</f>
        <v>Buildings and Appliances</v>
      </c>
      <c r="B164" s="191" t="str">
        <f t="shared" si="42"/>
        <v>Retrofit Existing Buildings</v>
      </c>
      <c r="C164" s="191" t="str">
        <f t="shared" si="42"/>
        <v>Share of Preexisting Buildings Subject to Retrofitting</v>
      </c>
      <c r="D164" s="186" t="s">
        <v>510</v>
      </c>
      <c r="E164" s="186"/>
      <c r="F164" s="186" t="s">
        <v>511</v>
      </c>
      <c r="G164" s="186"/>
      <c r="H164" s="43">
        <v>379</v>
      </c>
      <c r="I164" s="186" t="s">
        <v>310</v>
      </c>
      <c r="J164" s="191" t="str">
        <f t="shared" ref="J164:O165" si="43">J$163</f>
        <v>Increased Retrofitting</v>
      </c>
      <c r="K164" s="192" t="str">
        <f t="shared" si="43"/>
        <v>bldgs retrofitting</v>
      </c>
      <c r="L164" s="192">
        <f t="shared" si="43"/>
        <v>0</v>
      </c>
      <c r="M164" s="199">
        <f t="shared" si="43"/>
        <v>0.5</v>
      </c>
      <c r="N164" s="199">
        <f t="shared" si="43"/>
        <v>0.01</v>
      </c>
      <c r="O164" s="201" t="str">
        <f t="shared" si="43"/>
        <v>% of existing buildings</v>
      </c>
      <c r="P164" s="188" t="s">
        <v>565</v>
      </c>
      <c r="Q164" s="186" t="s">
        <v>563</v>
      </c>
      <c r="R164" s="193" t="s">
        <v>564</v>
      </c>
      <c r="S164" s="221" t="str">
        <f>S163</f>
        <v>Calculated from model data; see the relevant variable(s) in the InputData folder for source information.</v>
      </c>
      <c r="T164" s="201"/>
      <c r="W164" s="184" t="str" cm="1">
        <f t="array" ref="W164">IFERROR(INDEX(A$761:A$954,MATCH(H164,A$761:A$954,0),0),"Save")</f>
        <v>Save</v>
      </c>
    </row>
    <row r="165" spans="1:23" s="191" customFormat="1" hidden="1" x14ac:dyDescent="0.25">
      <c r="A165" s="191" t="str">
        <f t="shared" si="42"/>
        <v>Buildings and Appliances</v>
      </c>
      <c r="B165" s="191" t="str">
        <f t="shared" si="42"/>
        <v>Retrofit Existing Buildings</v>
      </c>
      <c r="C165" s="191" t="str">
        <f t="shared" si="42"/>
        <v>Share of Preexisting Buildings Subject to Retrofitting</v>
      </c>
      <c r="D165" s="186" t="s">
        <v>513</v>
      </c>
      <c r="E165" s="186"/>
      <c r="F165" s="186" t="s">
        <v>514</v>
      </c>
      <c r="G165" s="186"/>
      <c r="H165" s="43">
        <v>380</v>
      </c>
      <c r="I165" s="186" t="s">
        <v>310</v>
      </c>
      <c r="J165" s="191" t="str">
        <f t="shared" si="43"/>
        <v>Increased Retrofitting</v>
      </c>
      <c r="K165" s="192" t="str">
        <f t="shared" si="43"/>
        <v>bldgs retrofitting</v>
      </c>
      <c r="L165" s="192">
        <f t="shared" si="43"/>
        <v>0</v>
      </c>
      <c r="M165" s="199">
        <f t="shared" si="43"/>
        <v>0.5</v>
      </c>
      <c r="N165" s="199">
        <f t="shared" si="43"/>
        <v>0.01</v>
      </c>
      <c r="O165" s="201" t="str">
        <f t="shared" si="43"/>
        <v>% of existing buildings</v>
      </c>
      <c r="P165" s="188" t="s">
        <v>566</v>
      </c>
      <c r="Q165" s="186" t="s">
        <v>563</v>
      </c>
      <c r="R165" s="193" t="s">
        <v>564</v>
      </c>
      <c r="S165" s="221" t="str">
        <f>S164</f>
        <v>Calculated from model data; see the relevant variable(s) in the InputData folder for source information.</v>
      </c>
      <c r="T165" s="201"/>
      <c r="W165" s="184" t="str" cm="1">
        <f t="array" ref="W165">IFERROR(INDEX(A$761:A$954,MATCH(H165,A$761:A$954,0),0),"Save")</f>
        <v>Save</v>
      </c>
    </row>
    <row r="166" spans="1:23" s="191" customFormat="1" hidden="1" x14ac:dyDescent="0.25">
      <c r="A166" s="183" t="s">
        <v>490</v>
      </c>
      <c r="B166" s="183" t="s">
        <v>567</v>
      </c>
      <c r="C166" s="183" t="s">
        <v>568</v>
      </c>
      <c r="D166" s="186" t="s">
        <v>493</v>
      </c>
      <c r="E166" s="186"/>
      <c r="F166" s="186" t="s">
        <v>496</v>
      </c>
      <c r="G166" s="186"/>
      <c r="H166" s="43">
        <v>27</v>
      </c>
      <c r="I166" s="186" t="s">
        <v>310</v>
      </c>
      <c r="J166" s="183" t="s">
        <v>567</v>
      </c>
      <c r="K166" s="183" t="s">
        <v>569</v>
      </c>
      <c r="L166" s="183">
        <v>0</v>
      </c>
      <c r="M166" s="183">
        <v>1</v>
      </c>
      <c r="N166" s="183">
        <v>1</v>
      </c>
      <c r="O166" s="186" t="s">
        <v>528</v>
      </c>
      <c r="P166" s="188" t="s">
        <v>570</v>
      </c>
      <c r="Q166" s="186" t="s">
        <v>571</v>
      </c>
      <c r="R166" s="193" t="s">
        <v>572</v>
      </c>
      <c r="S166" s="214" t="s">
        <v>532</v>
      </c>
      <c r="T166" s="201"/>
      <c r="W166" s="184" t="str" cm="1">
        <f t="array" ref="W166">IFERROR(INDEX(A$761:A$954,MATCH(H166,A$761:A$954,0),0),"Save")</f>
        <v>Save</v>
      </c>
    </row>
    <row r="167" spans="1:23" s="191" customFormat="1" hidden="1" x14ac:dyDescent="0.25">
      <c r="A167" s="191" t="str">
        <f t="shared" ref="A167:C171" si="44">A$166</f>
        <v>Buildings and Appliances</v>
      </c>
      <c r="B167" s="191" t="str">
        <f t="shared" si="44"/>
        <v>Rebate for Efficient Products</v>
      </c>
      <c r="C167" s="191" t="str">
        <f t="shared" si="44"/>
        <v>Boolean Rebate Program for Efficient Components</v>
      </c>
      <c r="D167" s="186" t="s">
        <v>501</v>
      </c>
      <c r="E167" s="186"/>
      <c r="F167" s="186" t="s">
        <v>502</v>
      </c>
      <c r="G167" s="186"/>
      <c r="H167" s="43">
        <v>28</v>
      </c>
      <c r="I167" s="186" t="s">
        <v>310</v>
      </c>
      <c r="J167" s="191" t="str">
        <f t="shared" ref="J167:O167" si="45">J$166</f>
        <v>Rebate for Efficient Products</v>
      </c>
      <c r="K167" s="191" t="str">
        <f t="shared" si="45"/>
        <v>bldgs rebate</v>
      </c>
      <c r="L167" s="191">
        <f t="shared" si="45"/>
        <v>0</v>
      </c>
      <c r="M167" s="191">
        <f t="shared" si="45"/>
        <v>1</v>
      </c>
      <c r="N167" s="191">
        <f t="shared" si="45"/>
        <v>1</v>
      </c>
      <c r="O167" s="201" t="str">
        <f t="shared" si="45"/>
        <v>on/off</v>
      </c>
      <c r="P167" s="188" t="s">
        <v>573</v>
      </c>
      <c r="Q167" s="186" t="s">
        <v>571</v>
      </c>
      <c r="R167" s="193" t="s">
        <v>572</v>
      </c>
      <c r="S167" s="214" t="s">
        <v>532</v>
      </c>
      <c r="T167" s="201"/>
      <c r="W167" s="184" t="str" cm="1">
        <f t="array" ref="W167">IFERROR(INDEX(A$761:A$954,MATCH(H167,A$761:A$954,0),0),"Save")</f>
        <v>Save</v>
      </c>
    </row>
    <row r="168" spans="1:23" s="191" customFormat="1" hidden="1" x14ac:dyDescent="0.25">
      <c r="A168" s="191" t="str">
        <f t="shared" si="44"/>
        <v>Buildings and Appliances</v>
      </c>
      <c r="B168" s="191" t="str">
        <f t="shared" si="44"/>
        <v>Rebate for Efficient Products</v>
      </c>
      <c r="C168" s="191" t="str">
        <f t="shared" si="44"/>
        <v>Boolean Rebate Program for Efficient Components</v>
      </c>
      <c r="D168" s="186" t="s">
        <v>523</v>
      </c>
      <c r="E168" s="186"/>
      <c r="F168" s="186" t="s">
        <v>524</v>
      </c>
      <c r="G168" s="186"/>
      <c r="H168" s="43">
        <v>605</v>
      </c>
      <c r="I168" s="186" t="s">
        <v>332</v>
      </c>
      <c r="J168" s="191" t="str">
        <f t="shared" ref="J168:K171" si="46">J$166</f>
        <v>Rebate for Efficient Products</v>
      </c>
      <c r="K168" s="191" t="str">
        <f t="shared" si="46"/>
        <v>bldgs rebate</v>
      </c>
      <c r="L168" s="183"/>
      <c r="M168" s="183"/>
      <c r="N168" s="183"/>
      <c r="O168" s="186"/>
      <c r="P168" s="188"/>
      <c r="Q168" s="201"/>
      <c r="R168" s="193"/>
      <c r="S168" s="221"/>
      <c r="T168" s="201"/>
      <c r="W168" s="184" t="str" cm="1">
        <f t="array" ref="W168">IFERROR(INDEX(A$761:A$954,MATCH(H168,A$761:A$954,0),0),"Save")</f>
        <v>Save</v>
      </c>
    </row>
    <row r="169" spans="1:23" s="191" customFormat="1" hidden="1" x14ac:dyDescent="0.25">
      <c r="A169" s="191" t="str">
        <f t="shared" si="44"/>
        <v>Buildings and Appliances</v>
      </c>
      <c r="B169" s="191" t="str">
        <f t="shared" si="44"/>
        <v>Rebate for Efficient Products</v>
      </c>
      <c r="C169" s="191" t="str">
        <f t="shared" si="44"/>
        <v>Boolean Rebate Program for Efficient Components</v>
      </c>
      <c r="D169" s="186" t="s">
        <v>503</v>
      </c>
      <c r="E169" s="186"/>
      <c r="F169" s="186" t="s">
        <v>504</v>
      </c>
      <c r="G169" s="186"/>
      <c r="H169" s="43">
        <v>606</v>
      </c>
      <c r="I169" s="186" t="s">
        <v>332</v>
      </c>
      <c r="J169" s="191" t="str">
        <f t="shared" si="46"/>
        <v>Rebate for Efficient Products</v>
      </c>
      <c r="K169" s="191" t="str">
        <f t="shared" si="46"/>
        <v>bldgs rebate</v>
      </c>
      <c r="L169" s="183"/>
      <c r="M169" s="183"/>
      <c r="N169" s="183"/>
      <c r="O169" s="186"/>
      <c r="P169" s="188"/>
      <c r="Q169" s="201"/>
      <c r="R169" s="193"/>
      <c r="S169" s="221"/>
      <c r="T169" s="201"/>
      <c r="W169" s="184" t="str" cm="1">
        <f t="array" ref="W169">IFERROR(INDEX(A$761:A$954,MATCH(H169,A$761:A$954,0),0),"Save")</f>
        <v>Save</v>
      </c>
    </row>
    <row r="170" spans="1:23" s="191" customFormat="1" hidden="1" x14ac:dyDescent="0.25">
      <c r="A170" s="191" t="str">
        <f t="shared" si="44"/>
        <v>Buildings and Appliances</v>
      </c>
      <c r="B170" s="191" t="str">
        <f t="shared" si="44"/>
        <v>Rebate for Efficient Products</v>
      </c>
      <c r="C170" s="191" t="str">
        <f t="shared" si="44"/>
        <v>Boolean Rebate Program for Efficient Components</v>
      </c>
      <c r="D170" s="186" t="s">
        <v>505</v>
      </c>
      <c r="E170" s="186"/>
      <c r="F170" s="186" t="s">
        <v>506</v>
      </c>
      <c r="G170" s="186"/>
      <c r="H170" s="43">
        <v>29</v>
      </c>
      <c r="I170" s="186" t="s">
        <v>310</v>
      </c>
      <c r="J170" s="191" t="str">
        <f t="shared" si="46"/>
        <v>Rebate for Efficient Products</v>
      </c>
      <c r="K170" s="191" t="str">
        <f t="shared" si="46"/>
        <v>bldgs rebate</v>
      </c>
      <c r="L170" s="191">
        <f>L$166</f>
        <v>0</v>
      </c>
      <c r="M170" s="191">
        <f>M$166</f>
        <v>1</v>
      </c>
      <c r="N170" s="191">
        <f>N$166</f>
        <v>1</v>
      </c>
      <c r="O170" s="201" t="str">
        <f>O$166</f>
        <v>on/off</v>
      </c>
      <c r="P170" s="188" t="s">
        <v>574</v>
      </c>
      <c r="Q170" s="186" t="s">
        <v>571</v>
      </c>
      <c r="R170" s="193" t="s">
        <v>572</v>
      </c>
      <c r="S170" s="214" t="s">
        <v>532</v>
      </c>
      <c r="T170" s="201"/>
      <c r="W170" s="184" t="str" cm="1">
        <f t="array" ref="W170">IFERROR(INDEX(A$761:A$954,MATCH(H170,A$761:A$954,0),0),"Save")</f>
        <v>Save</v>
      </c>
    </row>
    <row r="171" spans="1:23" s="191" customFormat="1" hidden="1" x14ac:dyDescent="0.25">
      <c r="A171" s="191" t="str">
        <f t="shared" si="44"/>
        <v>Buildings and Appliances</v>
      </c>
      <c r="B171" s="191" t="str">
        <f t="shared" si="44"/>
        <v>Rebate for Efficient Products</v>
      </c>
      <c r="C171" s="191" t="str">
        <f t="shared" si="44"/>
        <v>Boolean Rebate Program for Efficient Components</v>
      </c>
      <c r="D171" s="186" t="s">
        <v>507</v>
      </c>
      <c r="E171" s="186"/>
      <c r="F171" s="186" t="s">
        <v>508</v>
      </c>
      <c r="G171" s="186"/>
      <c r="H171" s="43">
        <v>607</v>
      </c>
      <c r="I171" s="186" t="s">
        <v>332</v>
      </c>
      <c r="J171" s="191" t="str">
        <f t="shared" si="46"/>
        <v>Rebate for Efficient Products</v>
      </c>
      <c r="K171" s="191" t="str">
        <f t="shared" si="46"/>
        <v>bldgs rebate</v>
      </c>
      <c r="L171" s="183"/>
      <c r="M171" s="183"/>
      <c r="N171" s="183"/>
      <c r="O171" s="186"/>
      <c r="P171" s="188"/>
      <c r="Q171" s="201"/>
      <c r="R171" s="193"/>
      <c r="S171" s="221"/>
      <c r="T171" s="201"/>
      <c r="W171" s="184" t="str" cm="1">
        <f t="array" ref="W171">IFERROR(INDEX(A$761:A$954,MATCH(H171,A$761:A$954,0),0),"Save")</f>
        <v>Save</v>
      </c>
    </row>
    <row r="172" spans="1:23" s="184" customFormat="1" hidden="1" x14ac:dyDescent="0.25">
      <c r="A172" s="184" t="s">
        <v>575</v>
      </c>
      <c r="B172" s="184" t="s">
        <v>576</v>
      </c>
      <c r="C172" s="184" t="s">
        <v>577</v>
      </c>
      <c r="D172" s="186" t="s">
        <v>578</v>
      </c>
      <c r="E172" s="186"/>
      <c r="F172" s="186" t="s">
        <v>579</v>
      </c>
      <c r="G172" s="193"/>
      <c r="H172" s="185">
        <v>167</v>
      </c>
      <c r="I172" s="193" t="s">
        <v>310</v>
      </c>
      <c r="J172" s="184" t="s">
        <v>580</v>
      </c>
      <c r="K172" s="183" t="s">
        <v>581</v>
      </c>
      <c r="L172" s="184">
        <v>0</v>
      </c>
      <c r="M172" s="184">
        <v>1</v>
      </c>
      <c r="N172" s="184">
        <v>1</v>
      </c>
      <c r="O172" s="193" t="s">
        <v>528</v>
      </c>
      <c r="P172" s="220" t="str">
        <f>_xlfn.CONCAT("**Description:** This policy prevents new coal capacity from being built or deployed. No new coal is planned in ", 'Repeating Values'!C1,".")</f>
        <v>**Description:** This policy prevents new coal capacity from being built or deployed. No new coal is planned in  Massachusetts.</v>
      </c>
      <c r="Q172" s="186" t="s">
        <v>582</v>
      </c>
      <c r="R172" s="193" t="s">
        <v>583</v>
      </c>
      <c r="S172" s="214"/>
      <c r="T172" s="193"/>
      <c r="U172" s="184" t="s">
        <v>584</v>
      </c>
      <c r="W172" s="184" t="str" cm="1">
        <f t="array" ref="W172">IFERROR(INDEX(A$761:A$954,MATCH(H172,A$761:A$954,0),0),"Save")</f>
        <v>Save</v>
      </c>
    </row>
    <row r="173" spans="1:23" s="191" customFormat="1" hidden="1" x14ac:dyDescent="0.25">
      <c r="A173" s="191" t="str">
        <f t="shared" ref="A173:C187" si="47">A$172</f>
        <v>Electricity Supply</v>
      </c>
      <c r="B173" s="191" t="str">
        <f t="shared" si="47"/>
        <v>New Power Plant</v>
      </c>
      <c r="C173" s="191" t="str">
        <f t="shared" si="47"/>
        <v>Boolean Ban New Power Plants</v>
      </c>
      <c r="D173" s="193" t="s">
        <v>585</v>
      </c>
      <c r="E173" s="186"/>
      <c r="F173" s="193" t="s">
        <v>586</v>
      </c>
      <c r="G173" s="186"/>
      <c r="H173" s="43">
        <v>168</v>
      </c>
      <c r="I173" s="186" t="s">
        <v>310</v>
      </c>
      <c r="J173" s="191" t="str">
        <f t="shared" ref="J173:O175" si="48">J$172</f>
        <v>Ban New Power Plants</v>
      </c>
      <c r="K173" s="191" t="str">
        <f t="shared" si="48"/>
        <v>elec ban new power plants</v>
      </c>
      <c r="L173" s="191">
        <f t="shared" si="48"/>
        <v>0</v>
      </c>
      <c r="M173" s="191">
        <f t="shared" si="48"/>
        <v>1</v>
      </c>
      <c r="N173" s="191">
        <f t="shared" si="48"/>
        <v>1</v>
      </c>
      <c r="O173" s="201" t="str">
        <f t="shared" si="48"/>
        <v>on/off</v>
      </c>
      <c r="P173" s="188" t="s">
        <v>587</v>
      </c>
      <c r="Q173" s="201" t="str">
        <f t="shared" ref="Q173:R175" si="49">Q$172</f>
        <v>electricity-sector-main.html#ban</v>
      </c>
      <c r="R173" s="201" t="str">
        <f t="shared" si="49"/>
        <v>ban-new-capacity.html</v>
      </c>
      <c r="S173" s="221"/>
      <c r="T173" s="201"/>
      <c r="W173" s="184" t="str" cm="1">
        <f t="array" ref="W173">IFERROR(INDEX(A$761:A$954,MATCH(H173,A$761:A$954,0),0),"Save")</f>
        <v>Save</v>
      </c>
    </row>
    <row r="174" spans="1:23" s="191" customFormat="1" hidden="1" x14ac:dyDescent="0.25">
      <c r="A174" s="191" t="str">
        <f t="shared" si="47"/>
        <v>Electricity Supply</v>
      </c>
      <c r="B174" s="191" t="str">
        <f t="shared" si="47"/>
        <v>New Power Plant</v>
      </c>
      <c r="C174" s="191" t="str">
        <f t="shared" si="47"/>
        <v>Boolean Ban New Power Plants</v>
      </c>
      <c r="D174" s="193" t="s">
        <v>588</v>
      </c>
      <c r="E174" s="186"/>
      <c r="F174" s="193" t="s">
        <v>589</v>
      </c>
      <c r="G174" s="186"/>
      <c r="H174" s="185">
        <v>169</v>
      </c>
      <c r="I174" s="186" t="s">
        <v>310</v>
      </c>
      <c r="J174" s="191" t="str">
        <f t="shared" si="48"/>
        <v>Ban New Power Plants</v>
      </c>
      <c r="K174" s="191" t="str">
        <f t="shared" si="48"/>
        <v>elec ban new power plants</v>
      </c>
      <c r="L174" s="191">
        <f t="shared" si="48"/>
        <v>0</v>
      </c>
      <c r="M174" s="191">
        <f t="shared" si="48"/>
        <v>1</v>
      </c>
      <c r="N174" s="191">
        <f t="shared" si="48"/>
        <v>1</v>
      </c>
      <c r="O174" s="201" t="str">
        <f t="shared" si="48"/>
        <v>on/off</v>
      </c>
      <c r="P174" s="188" t="s">
        <v>590</v>
      </c>
      <c r="Q174" s="201" t="str">
        <f t="shared" si="49"/>
        <v>electricity-sector-main.html#ban</v>
      </c>
      <c r="R174" s="201" t="str">
        <f t="shared" si="49"/>
        <v>ban-new-capacity.html</v>
      </c>
      <c r="S174" s="221"/>
      <c r="T174" s="201"/>
      <c r="W174" s="184" t="str" cm="1">
        <f t="array" ref="W174">IFERROR(INDEX(A$761:A$954,MATCH(H174,A$761:A$954,0),0),"Save")</f>
        <v>Save</v>
      </c>
    </row>
    <row r="175" spans="1:23" s="191" customFormat="1" hidden="1" x14ac:dyDescent="0.25">
      <c r="A175" s="191" t="str">
        <f t="shared" si="47"/>
        <v>Electricity Supply</v>
      </c>
      <c r="B175" s="191" t="str">
        <f t="shared" si="47"/>
        <v>New Power Plant</v>
      </c>
      <c r="C175" s="191" t="str">
        <f t="shared" si="47"/>
        <v>Boolean Ban New Power Plants</v>
      </c>
      <c r="D175" s="193" t="s">
        <v>591</v>
      </c>
      <c r="E175" s="186"/>
      <c r="F175" s="193" t="s">
        <v>592</v>
      </c>
      <c r="G175" s="186"/>
      <c r="H175" s="43">
        <v>170</v>
      </c>
      <c r="I175" s="186" t="s">
        <v>310</v>
      </c>
      <c r="J175" s="191" t="str">
        <f t="shared" si="48"/>
        <v>Ban New Power Plants</v>
      </c>
      <c r="K175" s="191" t="str">
        <f t="shared" si="48"/>
        <v>elec ban new power plants</v>
      </c>
      <c r="L175" s="191">
        <f t="shared" si="48"/>
        <v>0</v>
      </c>
      <c r="M175" s="191">
        <f t="shared" si="48"/>
        <v>1</v>
      </c>
      <c r="N175" s="191">
        <f t="shared" si="48"/>
        <v>1</v>
      </c>
      <c r="O175" s="201" t="str">
        <f t="shared" si="48"/>
        <v>on/off</v>
      </c>
      <c r="P175" s="188" t="s">
        <v>593</v>
      </c>
      <c r="Q175" s="201" t="str">
        <f t="shared" si="49"/>
        <v>electricity-sector-main.html#ban</v>
      </c>
      <c r="R175" s="201" t="str">
        <f t="shared" si="49"/>
        <v>ban-new-capacity.html</v>
      </c>
      <c r="S175" s="221"/>
      <c r="T175" s="201"/>
      <c r="W175" s="184" t="str" cm="1">
        <f t="array" ref="W175">IFERROR(INDEX(A$761:A$954,MATCH(H175,A$761:A$954,0),0),"Save")</f>
        <v>Save</v>
      </c>
    </row>
    <row r="176" spans="1:23" s="191" customFormat="1" hidden="1" x14ac:dyDescent="0.25">
      <c r="A176" s="191" t="str">
        <f t="shared" si="47"/>
        <v>Electricity Supply</v>
      </c>
      <c r="B176" s="191" t="str">
        <f t="shared" si="47"/>
        <v>New Power Plant</v>
      </c>
      <c r="C176" s="191" t="str">
        <f t="shared" si="47"/>
        <v>Boolean Ban New Power Plants</v>
      </c>
      <c r="D176" s="193" t="s">
        <v>594</v>
      </c>
      <c r="E176" s="186"/>
      <c r="F176" s="193" t="s">
        <v>595</v>
      </c>
      <c r="G176" s="186"/>
      <c r="H176" s="43">
        <v>608</v>
      </c>
      <c r="I176" s="186" t="s">
        <v>332</v>
      </c>
      <c r="J176" s="191" t="str">
        <f t="shared" ref="J176:K187" si="50">J$172</f>
        <v>Ban New Power Plants</v>
      </c>
      <c r="K176" s="191" t="str">
        <f t="shared" si="50"/>
        <v>elec ban new power plants</v>
      </c>
      <c r="L176" s="183"/>
      <c r="M176" s="183"/>
      <c r="N176" s="183"/>
      <c r="O176" s="186"/>
      <c r="P176" s="188"/>
      <c r="Q176" s="201"/>
      <c r="R176" s="193"/>
      <c r="S176" s="221"/>
      <c r="T176" s="201"/>
      <c r="W176" s="184" t="str" cm="1">
        <f t="array" ref="W176">IFERROR(INDEX(A$761:A$954,MATCH(H176,A$761:A$954,0),0),"Save")</f>
        <v>Save</v>
      </c>
    </row>
    <row r="177" spans="1:23" s="191" customFormat="1" hidden="1" x14ac:dyDescent="0.25">
      <c r="A177" s="191" t="str">
        <f t="shared" si="47"/>
        <v>Electricity Supply</v>
      </c>
      <c r="B177" s="191" t="str">
        <f t="shared" si="47"/>
        <v>New Power Plant</v>
      </c>
      <c r="C177" s="191" t="str">
        <f t="shared" si="47"/>
        <v>Boolean Ban New Power Plants</v>
      </c>
      <c r="D177" s="193" t="s">
        <v>596</v>
      </c>
      <c r="E177" s="186"/>
      <c r="F177" s="193" t="s">
        <v>597</v>
      </c>
      <c r="G177" s="186"/>
      <c r="H177" s="43">
        <v>609</v>
      </c>
      <c r="I177" s="186" t="s">
        <v>332</v>
      </c>
      <c r="J177" s="191" t="str">
        <f t="shared" si="50"/>
        <v>Ban New Power Plants</v>
      </c>
      <c r="K177" s="191" t="str">
        <f t="shared" si="50"/>
        <v>elec ban new power plants</v>
      </c>
      <c r="L177" s="183"/>
      <c r="M177" s="183"/>
      <c r="N177" s="183"/>
      <c r="O177" s="186"/>
      <c r="P177" s="188"/>
      <c r="Q177" s="201"/>
      <c r="R177" s="193"/>
      <c r="S177" s="221"/>
      <c r="T177" s="201"/>
      <c r="W177" s="184" t="str" cm="1">
        <f t="array" ref="W177">IFERROR(INDEX(A$761:A$954,MATCH(H177,A$761:A$954,0),0),"Save")</f>
        <v>Save</v>
      </c>
    </row>
    <row r="178" spans="1:23" s="191" customFormat="1" hidden="1" x14ac:dyDescent="0.25">
      <c r="A178" s="191" t="str">
        <f t="shared" si="47"/>
        <v>Electricity Supply</v>
      </c>
      <c r="B178" s="191" t="str">
        <f t="shared" si="47"/>
        <v>New Power Plant</v>
      </c>
      <c r="C178" s="191" t="str">
        <f t="shared" si="47"/>
        <v>Boolean Ban New Power Plants</v>
      </c>
      <c r="D178" s="193" t="s">
        <v>598</v>
      </c>
      <c r="E178" s="186"/>
      <c r="F178" s="193" t="s">
        <v>599</v>
      </c>
      <c r="G178" s="186"/>
      <c r="H178" s="43">
        <v>610</v>
      </c>
      <c r="I178" s="186" t="s">
        <v>332</v>
      </c>
      <c r="J178" s="191" t="str">
        <f t="shared" si="50"/>
        <v>Ban New Power Plants</v>
      </c>
      <c r="K178" s="191" t="str">
        <f t="shared" si="50"/>
        <v>elec ban new power plants</v>
      </c>
      <c r="L178" s="183"/>
      <c r="M178" s="183"/>
      <c r="N178" s="183"/>
      <c r="O178" s="186"/>
      <c r="P178" s="188"/>
      <c r="Q178" s="201"/>
      <c r="R178" s="193"/>
      <c r="S178" s="221"/>
      <c r="T178" s="201"/>
      <c r="W178" s="184" t="str" cm="1">
        <f t="array" ref="W178">IFERROR(INDEX(A$761:A$954,MATCH(H178,A$761:A$954,0),0),"Save")</f>
        <v>Save</v>
      </c>
    </row>
    <row r="179" spans="1:23" s="191" customFormat="1" hidden="1" x14ac:dyDescent="0.25">
      <c r="A179" s="191" t="str">
        <f t="shared" si="47"/>
        <v>Electricity Supply</v>
      </c>
      <c r="B179" s="191" t="str">
        <f t="shared" si="47"/>
        <v>New Power Plant</v>
      </c>
      <c r="C179" s="191" t="str">
        <f t="shared" si="47"/>
        <v>Boolean Ban New Power Plants</v>
      </c>
      <c r="D179" s="193" t="s">
        <v>600</v>
      </c>
      <c r="E179" s="186"/>
      <c r="F179" s="193" t="s">
        <v>601</v>
      </c>
      <c r="G179" s="186"/>
      <c r="H179" s="43">
        <v>611</v>
      </c>
      <c r="I179" s="186" t="s">
        <v>332</v>
      </c>
      <c r="J179" s="191" t="str">
        <f t="shared" si="50"/>
        <v>Ban New Power Plants</v>
      </c>
      <c r="K179" s="191" t="str">
        <f t="shared" si="50"/>
        <v>elec ban new power plants</v>
      </c>
      <c r="L179" s="183"/>
      <c r="M179" s="183"/>
      <c r="N179" s="183"/>
      <c r="O179" s="186"/>
      <c r="P179" s="188"/>
      <c r="Q179" s="201"/>
      <c r="R179" s="193"/>
      <c r="S179" s="221"/>
      <c r="T179" s="201"/>
      <c r="W179" s="184" t="str" cm="1">
        <f t="array" ref="W179">IFERROR(INDEX(A$761:A$954,MATCH(H179,A$761:A$954,0),0),"Save")</f>
        <v>Save</v>
      </c>
    </row>
    <row r="180" spans="1:23" s="191" customFormat="1" hidden="1" x14ac:dyDescent="0.25">
      <c r="A180" s="191" t="str">
        <f t="shared" si="47"/>
        <v>Electricity Supply</v>
      </c>
      <c r="B180" s="191" t="str">
        <f t="shared" si="47"/>
        <v>New Power Plant</v>
      </c>
      <c r="C180" s="191" t="str">
        <f t="shared" si="47"/>
        <v>Boolean Ban New Power Plants</v>
      </c>
      <c r="D180" s="193" t="s">
        <v>602</v>
      </c>
      <c r="E180" s="186"/>
      <c r="F180" s="193" t="s">
        <v>603</v>
      </c>
      <c r="G180" s="186"/>
      <c r="H180" s="43">
        <v>612</v>
      </c>
      <c r="I180" s="186" t="s">
        <v>332</v>
      </c>
      <c r="J180" s="191" t="str">
        <f t="shared" si="50"/>
        <v>Ban New Power Plants</v>
      </c>
      <c r="K180" s="191" t="str">
        <f t="shared" si="50"/>
        <v>elec ban new power plants</v>
      </c>
      <c r="L180" s="183"/>
      <c r="M180" s="183"/>
      <c r="N180" s="183"/>
      <c r="O180" s="186"/>
      <c r="P180" s="188"/>
      <c r="Q180" s="201"/>
      <c r="R180" s="193"/>
      <c r="S180" s="221"/>
      <c r="T180" s="201"/>
      <c r="W180" s="184" t="str" cm="1">
        <f t="array" ref="W180">IFERROR(INDEX(A$761:A$954,MATCH(H180,A$761:A$954,0),0),"Save")</f>
        <v>Save</v>
      </c>
    </row>
    <row r="181" spans="1:23" s="191" customFormat="1" hidden="1" x14ac:dyDescent="0.25">
      <c r="A181" s="191" t="str">
        <f t="shared" si="47"/>
        <v>Electricity Supply</v>
      </c>
      <c r="B181" s="191" t="str">
        <f t="shared" si="47"/>
        <v>New Power Plant</v>
      </c>
      <c r="C181" s="191" t="str">
        <f t="shared" si="47"/>
        <v>Boolean Ban New Power Plants</v>
      </c>
      <c r="D181" s="193" t="s">
        <v>604</v>
      </c>
      <c r="E181" s="186"/>
      <c r="F181" s="193" t="s">
        <v>605</v>
      </c>
      <c r="G181" s="186"/>
      <c r="H181" s="43">
        <v>613</v>
      </c>
      <c r="I181" s="186" t="s">
        <v>332</v>
      </c>
      <c r="J181" s="191" t="str">
        <f t="shared" si="50"/>
        <v>Ban New Power Plants</v>
      </c>
      <c r="K181" s="191" t="str">
        <f t="shared" si="50"/>
        <v>elec ban new power plants</v>
      </c>
      <c r="L181" s="183"/>
      <c r="M181" s="183"/>
      <c r="N181" s="183"/>
      <c r="O181" s="186"/>
      <c r="P181" s="188"/>
      <c r="Q181" s="201"/>
      <c r="R181" s="193"/>
      <c r="S181" s="221"/>
      <c r="T181" s="201"/>
      <c r="W181" s="184" t="str" cm="1">
        <f t="array" ref="W181">IFERROR(INDEX(A$761:A$954,MATCH(H181,A$761:A$954,0),0),"Save")</f>
        <v>Save</v>
      </c>
    </row>
    <row r="182" spans="1:23" s="191" customFormat="1" hidden="1" x14ac:dyDescent="0.25">
      <c r="A182" s="191" t="str">
        <f t="shared" si="47"/>
        <v>Electricity Supply</v>
      </c>
      <c r="B182" s="191" t="str">
        <f t="shared" si="47"/>
        <v>New Power Plant</v>
      </c>
      <c r="C182" s="191" t="str">
        <f t="shared" si="47"/>
        <v>Boolean Ban New Power Plants</v>
      </c>
      <c r="D182" s="193" t="s">
        <v>606</v>
      </c>
      <c r="E182" s="186"/>
      <c r="F182" s="193" t="s">
        <v>607</v>
      </c>
      <c r="G182" s="186"/>
      <c r="H182" s="43">
        <v>614</v>
      </c>
      <c r="I182" s="186" t="s">
        <v>332</v>
      </c>
      <c r="J182" s="191" t="str">
        <f t="shared" si="50"/>
        <v>Ban New Power Plants</v>
      </c>
      <c r="K182" s="191" t="str">
        <f t="shared" si="50"/>
        <v>elec ban new power plants</v>
      </c>
      <c r="L182" s="183"/>
      <c r="M182" s="183"/>
      <c r="N182" s="183"/>
      <c r="O182" s="186"/>
      <c r="P182" s="188"/>
      <c r="Q182" s="201"/>
      <c r="R182" s="193"/>
      <c r="S182" s="221"/>
      <c r="T182" s="201"/>
      <c r="W182" s="184" t="str" cm="1">
        <f t="array" ref="W182">IFERROR(INDEX(A$761:A$954,MATCH(H182,A$761:A$954,0),0),"Save")</f>
        <v>Save</v>
      </c>
    </row>
    <row r="183" spans="1:23" s="191" customFormat="1" hidden="1" x14ac:dyDescent="0.25">
      <c r="A183" s="191" t="str">
        <f t="shared" si="47"/>
        <v>Electricity Supply</v>
      </c>
      <c r="B183" s="191" t="str">
        <f t="shared" si="47"/>
        <v>New Power Plant</v>
      </c>
      <c r="C183" s="191" t="str">
        <f t="shared" si="47"/>
        <v>Boolean Ban New Power Plants</v>
      </c>
      <c r="D183" s="193" t="s">
        <v>608</v>
      </c>
      <c r="E183" s="186"/>
      <c r="F183" s="193" t="s">
        <v>609</v>
      </c>
      <c r="G183" s="186"/>
      <c r="H183" s="43">
        <v>116</v>
      </c>
      <c r="I183" s="186" t="s">
        <v>310</v>
      </c>
      <c r="J183" s="191" t="str">
        <f t="shared" si="50"/>
        <v>Ban New Power Plants</v>
      </c>
      <c r="K183" s="191" t="str">
        <f t="shared" si="50"/>
        <v>elec ban new power plants</v>
      </c>
      <c r="L183" s="191">
        <f>L$172</f>
        <v>0</v>
      </c>
      <c r="M183" s="191">
        <f>M$172</f>
        <v>1</v>
      </c>
      <c r="N183" s="191">
        <f>N$172</f>
        <v>1</v>
      </c>
      <c r="O183" s="201" t="str">
        <f>O$172</f>
        <v>on/off</v>
      </c>
      <c r="P183" s="188" t="s">
        <v>610</v>
      </c>
      <c r="Q183" s="201" t="str">
        <f>Q$172</f>
        <v>electricity-sector-main.html#ban</v>
      </c>
      <c r="R183" s="201" t="str">
        <f>R$172</f>
        <v>ban-new-capacity.html</v>
      </c>
      <c r="S183" s="221"/>
      <c r="T183" s="201"/>
      <c r="W183" s="184" t="str" cm="1">
        <f t="array" ref="W183">IFERROR(INDEX(A$761:A$954,MATCH(H183,A$761:A$954,0),0),"Save")</f>
        <v>Save</v>
      </c>
    </row>
    <row r="184" spans="1:23" s="191" customFormat="1" hidden="1" x14ac:dyDescent="0.25">
      <c r="A184" s="191" t="str">
        <f t="shared" si="47"/>
        <v>Electricity Supply</v>
      </c>
      <c r="B184" s="191" t="str">
        <f t="shared" si="47"/>
        <v>New Power Plant</v>
      </c>
      <c r="C184" s="191" t="str">
        <f t="shared" si="47"/>
        <v>Boolean Ban New Power Plants</v>
      </c>
      <c r="D184" s="193" t="s">
        <v>611</v>
      </c>
      <c r="E184" s="186"/>
      <c r="F184" s="193" t="s">
        <v>612</v>
      </c>
      <c r="G184" s="186"/>
      <c r="H184" s="43">
        <v>615</v>
      </c>
      <c r="I184" s="186" t="s">
        <v>332</v>
      </c>
      <c r="J184" s="191" t="str">
        <f t="shared" si="50"/>
        <v>Ban New Power Plants</v>
      </c>
      <c r="K184" s="191" t="str">
        <f t="shared" si="50"/>
        <v>elec ban new power plants</v>
      </c>
      <c r="L184" s="192"/>
      <c r="M184" s="192"/>
      <c r="N184" s="192"/>
      <c r="O184" s="201"/>
      <c r="P184" s="188"/>
      <c r="Q184" s="201"/>
      <c r="R184" s="193"/>
      <c r="S184" s="221"/>
      <c r="T184" s="201"/>
      <c r="W184" s="184" t="str" cm="1">
        <f t="array" ref="W184">IFERROR(INDEX(A$761:A$954,MATCH(H184,A$761:A$954,0),0),"Save")</f>
        <v>Save</v>
      </c>
    </row>
    <row r="185" spans="1:23" s="191" customFormat="1" hidden="1" x14ac:dyDescent="0.25">
      <c r="A185" s="191" t="str">
        <f t="shared" si="47"/>
        <v>Electricity Supply</v>
      </c>
      <c r="B185" s="191" t="str">
        <f t="shared" si="47"/>
        <v>New Power Plant</v>
      </c>
      <c r="C185" s="191" t="str">
        <f t="shared" si="47"/>
        <v>Boolean Ban New Power Plants</v>
      </c>
      <c r="D185" s="193" t="s">
        <v>613</v>
      </c>
      <c r="E185" s="186"/>
      <c r="F185" s="193" t="s">
        <v>614</v>
      </c>
      <c r="G185" s="186"/>
      <c r="H185" s="43">
        <v>616</v>
      </c>
      <c r="I185" s="186" t="s">
        <v>332</v>
      </c>
      <c r="J185" s="191" t="str">
        <f t="shared" si="50"/>
        <v>Ban New Power Plants</v>
      </c>
      <c r="K185" s="191" t="str">
        <f t="shared" si="50"/>
        <v>elec ban new power plants</v>
      </c>
      <c r="L185" s="192"/>
      <c r="M185" s="192"/>
      <c r="N185" s="192"/>
      <c r="O185" s="201"/>
      <c r="P185" s="188"/>
      <c r="Q185" s="201"/>
      <c r="R185" s="193"/>
      <c r="S185" s="221"/>
      <c r="T185" s="201"/>
      <c r="W185" s="184" t="str" cm="1">
        <f t="array" ref="W185">IFERROR(INDEX(A$761:A$954,MATCH(H185,A$761:A$954,0),0),"Save")</f>
        <v>Save</v>
      </c>
    </row>
    <row r="186" spans="1:23" s="191" customFormat="1" hidden="1" x14ac:dyDescent="0.25">
      <c r="A186" s="191" t="str">
        <f t="shared" si="47"/>
        <v>Electricity Supply</v>
      </c>
      <c r="B186" s="191" t="str">
        <f t="shared" si="47"/>
        <v>New Power Plant</v>
      </c>
      <c r="C186" s="191" t="str">
        <f t="shared" si="47"/>
        <v>Boolean Ban New Power Plants</v>
      </c>
      <c r="D186" s="193" t="s">
        <v>615</v>
      </c>
      <c r="E186" s="186"/>
      <c r="F186" s="193" t="s">
        <v>616</v>
      </c>
      <c r="G186" s="186"/>
      <c r="H186" s="43">
        <v>617</v>
      </c>
      <c r="I186" s="186" t="s">
        <v>332</v>
      </c>
      <c r="J186" s="191" t="str">
        <f t="shared" si="50"/>
        <v>Ban New Power Plants</v>
      </c>
      <c r="K186" s="191" t="str">
        <f t="shared" si="50"/>
        <v>elec ban new power plants</v>
      </c>
      <c r="L186" s="192"/>
      <c r="M186" s="192"/>
      <c r="N186" s="192"/>
      <c r="O186" s="201"/>
      <c r="P186" s="188"/>
      <c r="Q186" s="201"/>
      <c r="R186" s="193"/>
      <c r="S186" s="221"/>
      <c r="T186" s="201"/>
      <c r="W186" s="184" t="str" cm="1">
        <f t="array" ref="W186">IFERROR(INDEX(A$761:A$954,MATCH(H186,A$761:A$954,0),0),"Save")</f>
        <v>Save</v>
      </c>
    </row>
    <row r="187" spans="1:23" s="191" customFormat="1" hidden="1" x14ac:dyDescent="0.25">
      <c r="A187" s="191" t="str">
        <f t="shared" si="47"/>
        <v>Electricity Supply</v>
      </c>
      <c r="B187" s="191" t="str">
        <f t="shared" si="47"/>
        <v>New Power Plant</v>
      </c>
      <c r="C187" s="191" t="str">
        <f t="shared" si="47"/>
        <v>Boolean Ban New Power Plants</v>
      </c>
      <c r="D187" s="193" t="s">
        <v>617</v>
      </c>
      <c r="E187" s="186"/>
      <c r="F187" s="193" t="s">
        <v>618</v>
      </c>
      <c r="G187" s="186"/>
      <c r="H187" s="43">
        <v>618</v>
      </c>
      <c r="I187" s="186" t="s">
        <v>332</v>
      </c>
      <c r="J187" s="191" t="str">
        <f t="shared" si="50"/>
        <v>Ban New Power Plants</v>
      </c>
      <c r="K187" s="191" t="str">
        <f t="shared" si="50"/>
        <v>elec ban new power plants</v>
      </c>
      <c r="L187" s="192"/>
      <c r="M187" s="192"/>
      <c r="N187" s="192"/>
      <c r="O187" s="201"/>
      <c r="P187" s="188"/>
      <c r="Q187" s="201"/>
      <c r="R187" s="193"/>
      <c r="S187" s="221"/>
      <c r="T187" s="201"/>
      <c r="W187" s="184" t="str" cm="1">
        <f t="array" ref="W187">IFERROR(INDEX(A$761:A$954,MATCH(H187,A$761:A$954,0),0),"Save")</f>
        <v>Save</v>
      </c>
    </row>
    <row r="188" spans="1:23" s="184" customFormat="1" hidden="1" x14ac:dyDescent="0.25">
      <c r="A188" s="184" t="s">
        <v>575</v>
      </c>
      <c r="B188" s="184" t="s">
        <v>619</v>
      </c>
      <c r="C188" s="184" t="s">
        <v>620</v>
      </c>
      <c r="D188" s="186" t="s">
        <v>578</v>
      </c>
      <c r="E188" s="186"/>
      <c r="F188" s="186" t="s">
        <v>579</v>
      </c>
      <c r="G188" s="193"/>
      <c r="H188" s="185">
        <v>876</v>
      </c>
      <c r="I188" s="193" t="s">
        <v>310</v>
      </c>
      <c r="J188" s="184" t="s">
        <v>621</v>
      </c>
      <c r="K188" s="184" t="s">
        <v>622</v>
      </c>
      <c r="L188" s="196">
        <v>0</v>
      </c>
      <c r="M188" s="196">
        <v>1</v>
      </c>
      <c r="N188" s="196">
        <v>0.01</v>
      </c>
      <c r="O188" s="193" t="s">
        <v>623</v>
      </c>
      <c r="P188" s="186" t="s">
        <v>624</v>
      </c>
      <c r="Q188" s="186" t="s">
        <v>625</v>
      </c>
      <c r="R188" s="193" t="s">
        <v>626</v>
      </c>
      <c r="S188" s="214"/>
      <c r="T188" s="193"/>
      <c r="W188" s="184" t="str" cm="1">
        <f t="array" ref="W188">IFERROR(INDEX(A$761:A$954,MATCH(H188,A$761:A$954,0),0),"Save")</f>
        <v>Save</v>
      </c>
    </row>
    <row r="189" spans="1:23" s="191" customFormat="1" hidden="1" x14ac:dyDescent="0.25">
      <c r="A189" s="191" t="str">
        <f t="shared" ref="A189:C203" si="51">A$188</f>
        <v>Electricity Supply</v>
      </c>
      <c r="B189" s="191" t="str">
        <f t="shared" si="51"/>
        <v>Carbon Capture and Sequestration</v>
      </c>
      <c r="C189" s="191" t="str">
        <f t="shared" si="51"/>
        <v>Electricity Sector Fraction of Potential Additional CCS Achieved</v>
      </c>
      <c r="D189" s="193" t="s">
        <v>585</v>
      </c>
      <c r="E189" s="186"/>
      <c r="F189" s="193" t="s">
        <v>586</v>
      </c>
      <c r="G189" s="186"/>
      <c r="H189" s="185">
        <v>877</v>
      </c>
      <c r="I189" s="193" t="s">
        <v>310</v>
      </c>
      <c r="J189" s="191" t="str">
        <f t="shared" ref="J189:R189" si="52">J$188</f>
        <v>Electricity Sector CCS</v>
      </c>
      <c r="K189" s="191" t="str">
        <f t="shared" si="52"/>
        <v>elec CCS</v>
      </c>
      <c r="L189" s="192">
        <f t="shared" si="52"/>
        <v>0</v>
      </c>
      <c r="M189" s="192">
        <f t="shared" si="52"/>
        <v>1</v>
      </c>
      <c r="N189" s="192">
        <f t="shared" si="52"/>
        <v>0.01</v>
      </c>
      <c r="O189" s="192" t="str">
        <f t="shared" si="52"/>
        <v>% of CO2 captured</v>
      </c>
      <c r="P189" s="192" t="str">
        <f t="shared" si="52"/>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192" t="str">
        <f t="shared" si="52"/>
        <v>ccs.html#ccs</v>
      </c>
      <c r="R189" s="192" t="str">
        <f t="shared" si="52"/>
        <v>carbon-capture-and-sequestration.html</v>
      </c>
      <c r="S189" s="221"/>
      <c r="T189" s="201"/>
      <c r="W189" s="184" t="str" cm="1">
        <f t="array" ref="W189">IFERROR(INDEX(A$761:A$954,MATCH(H189,A$761:A$954,0),0),"Save")</f>
        <v>Save</v>
      </c>
    </row>
    <row r="190" spans="1:23" s="191" customFormat="1" hidden="1" x14ac:dyDescent="0.25">
      <c r="A190" s="191" t="str">
        <f t="shared" si="51"/>
        <v>Electricity Supply</v>
      </c>
      <c r="B190" s="191" t="str">
        <f t="shared" si="51"/>
        <v>Carbon Capture and Sequestration</v>
      </c>
      <c r="C190" s="191" t="str">
        <f t="shared" si="51"/>
        <v>Electricity Sector Fraction of Potential Additional CCS Achieved</v>
      </c>
      <c r="D190" s="193" t="s">
        <v>588</v>
      </c>
      <c r="E190" s="186"/>
      <c r="F190" s="193" t="s">
        <v>589</v>
      </c>
      <c r="G190" s="186"/>
      <c r="H190" s="185">
        <v>878</v>
      </c>
      <c r="I190" s="186" t="s">
        <v>332</v>
      </c>
      <c r="J190" s="191" t="str">
        <f t="shared" ref="J190:K203" si="53">J$188</f>
        <v>Electricity Sector CCS</v>
      </c>
      <c r="K190" s="191" t="str">
        <f t="shared" si="53"/>
        <v>elec CCS</v>
      </c>
      <c r="L190" s="192"/>
      <c r="M190" s="192"/>
      <c r="N190" s="192"/>
      <c r="O190" s="201"/>
      <c r="P190" s="186"/>
      <c r="Q190" s="201"/>
      <c r="R190" s="193"/>
      <c r="S190" s="221"/>
      <c r="T190" s="201"/>
      <c r="W190" s="184" t="str" cm="1">
        <f t="array" ref="W190">IFERROR(INDEX(A$761:A$954,MATCH(H190,A$761:A$954,0),0),"Save")</f>
        <v>Save</v>
      </c>
    </row>
    <row r="191" spans="1:23" s="191" customFormat="1" hidden="1" x14ac:dyDescent="0.25">
      <c r="A191" s="191" t="str">
        <f t="shared" si="51"/>
        <v>Electricity Supply</v>
      </c>
      <c r="B191" s="191" t="str">
        <f t="shared" si="51"/>
        <v>Carbon Capture and Sequestration</v>
      </c>
      <c r="C191" s="191" t="str">
        <f t="shared" si="51"/>
        <v>Electricity Sector Fraction of Potential Additional CCS Achieved</v>
      </c>
      <c r="D191" s="193" t="s">
        <v>591</v>
      </c>
      <c r="E191" s="186"/>
      <c r="F191" s="193" t="s">
        <v>592</v>
      </c>
      <c r="G191" s="186"/>
      <c r="H191" s="185">
        <v>879</v>
      </c>
      <c r="I191" s="186" t="s">
        <v>332</v>
      </c>
      <c r="J191" s="191" t="str">
        <f t="shared" si="53"/>
        <v>Electricity Sector CCS</v>
      </c>
      <c r="K191" s="191" t="str">
        <f t="shared" si="53"/>
        <v>elec CCS</v>
      </c>
      <c r="L191" s="192"/>
      <c r="M191" s="192"/>
      <c r="N191" s="192"/>
      <c r="O191" s="201"/>
      <c r="P191" s="186"/>
      <c r="Q191" s="201"/>
      <c r="R191" s="193"/>
      <c r="S191" s="221"/>
      <c r="T191" s="201"/>
      <c r="W191" s="184" t="str" cm="1">
        <f t="array" ref="W191">IFERROR(INDEX(A$761:A$954,MATCH(H191,A$761:A$954,0),0),"Save")</f>
        <v>Save</v>
      </c>
    </row>
    <row r="192" spans="1:23" s="191" customFormat="1" hidden="1" x14ac:dyDescent="0.25">
      <c r="A192" s="191" t="str">
        <f t="shared" si="51"/>
        <v>Electricity Supply</v>
      </c>
      <c r="B192" s="191" t="str">
        <f t="shared" si="51"/>
        <v>Carbon Capture and Sequestration</v>
      </c>
      <c r="C192" s="191" t="str">
        <f t="shared" si="51"/>
        <v>Electricity Sector Fraction of Potential Additional CCS Achieved</v>
      </c>
      <c r="D192" s="193" t="s">
        <v>594</v>
      </c>
      <c r="E192" s="186"/>
      <c r="F192" s="193" t="s">
        <v>595</v>
      </c>
      <c r="G192" s="186"/>
      <c r="H192" s="185">
        <v>880</v>
      </c>
      <c r="I192" s="186" t="s">
        <v>332</v>
      </c>
      <c r="J192" s="191" t="str">
        <f t="shared" si="53"/>
        <v>Electricity Sector CCS</v>
      </c>
      <c r="K192" s="191" t="str">
        <f t="shared" si="53"/>
        <v>elec CCS</v>
      </c>
      <c r="L192" s="192"/>
      <c r="M192" s="192"/>
      <c r="N192" s="192"/>
      <c r="O192" s="201"/>
      <c r="P192" s="186"/>
      <c r="Q192" s="201"/>
      <c r="R192" s="193"/>
      <c r="S192" s="221"/>
      <c r="T192" s="201"/>
      <c r="W192" s="184" t="str" cm="1">
        <f t="array" ref="W192">IFERROR(INDEX(A$761:A$954,MATCH(H192,A$761:A$954,0),0),"Save")</f>
        <v>Save</v>
      </c>
    </row>
    <row r="193" spans="1:23" s="191" customFormat="1" hidden="1" x14ac:dyDescent="0.25">
      <c r="A193" s="191" t="str">
        <f t="shared" si="51"/>
        <v>Electricity Supply</v>
      </c>
      <c r="B193" s="191" t="str">
        <f t="shared" si="51"/>
        <v>Carbon Capture and Sequestration</v>
      </c>
      <c r="C193" s="191" t="str">
        <f t="shared" si="51"/>
        <v>Electricity Sector Fraction of Potential Additional CCS Achieved</v>
      </c>
      <c r="D193" s="193" t="s">
        <v>596</v>
      </c>
      <c r="E193" s="186"/>
      <c r="F193" s="193" t="s">
        <v>597</v>
      </c>
      <c r="G193" s="186"/>
      <c r="H193" s="185">
        <v>881</v>
      </c>
      <c r="I193" s="186" t="s">
        <v>332</v>
      </c>
      <c r="J193" s="191" t="str">
        <f t="shared" si="53"/>
        <v>Electricity Sector CCS</v>
      </c>
      <c r="K193" s="191" t="str">
        <f t="shared" si="53"/>
        <v>elec CCS</v>
      </c>
      <c r="L193" s="192"/>
      <c r="M193" s="192"/>
      <c r="N193" s="192"/>
      <c r="O193" s="201"/>
      <c r="P193" s="186"/>
      <c r="Q193" s="201"/>
      <c r="R193" s="193"/>
      <c r="S193" s="221"/>
      <c r="T193" s="201"/>
      <c r="W193" s="184" t="str" cm="1">
        <f t="array" ref="W193">IFERROR(INDEX(A$761:A$954,MATCH(H193,A$761:A$954,0),0),"Save")</f>
        <v>Save</v>
      </c>
    </row>
    <row r="194" spans="1:23" s="191" customFormat="1" hidden="1" x14ac:dyDescent="0.25">
      <c r="A194" s="191" t="str">
        <f t="shared" si="51"/>
        <v>Electricity Supply</v>
      </c>
      <c r="B194" s="191" t="str">
        <f t="shared" si="51"/>
        <v>Carbon Capture and Sequestration</v>
      </c>
      <c r="C194" s="191" t="str">
        <f t="shared" si="51"/>
        <v>Electricity Sector Fraction of Potential Additional CCS Achieved</v>
      </c>
      <c r="D194" s="193" t="s">
        <v>598</v>
      </c>
      <c r="E194" s="186"/>
      <c r="F194" s="193" t="s">
        <v>599</v>
      </c>
      <c r="G194" s="186"/>
      <c r="H194" s="185">
        <v>882</v>
      </c>
      <c r="I194" s="186" t="s">
        <v>332</v>
      </c>
      <c r="J194" s="191" t="str">
        <f t="shared" si="53"/>
        <v>Electricity Sector CCS</v>
      </c>
      <c r="K194" s="191" t="str">
        <f t="shared" si="53"/>
        <v>elec CCS</v>
      </c>
      <c r="L194" s="192"/>
      <c r="M194" s="192"/>
      <c r="N194" s="192"/>
      <c r="O194" s="201"/>
      <c r="P194" s="186"/>
      <c r="Q194" s="201"/>
      <c r="R194" s="193"/>
      <c r="S194" s="221"/>
      <c r="T194" s="201"/>
      <c r="W194" s="184" t="str" cm="1">
        <f t="array" ref="W194">IFERROR(INDEX(A$761:A$954,MATCH(H194,A$761:A$954,0),0),"Save")</f>
        <v>Save</v>
      </c>
    </row>
    <row r="195" spans="1:23" s="191" customFormat="1" hidden="1" x14ac:dyDescent="0.25">
      <c r="A195" s="191" t="str">
        <f t="shared" si="51"/>
        <v>Electricity Supply</v>
      </c>
      <c r="B195" s="191" t="str">
        <f t="shared" si="51"/>
        <v>Carbon Capture and Sequestration</v>
      </c>
      <c r="C195" s="191" t="str">
        <f t="shared" si="51"/>
        <v>Electricity Sector Fraction of Potential Additional CCS Achieved</v>
      </c>
      <c r="D195" s="193" t="s">
        <v>600</v>
      </c>
      <c r="E195" s="186"/>
      <c r="F195" s="193" t="s">
        <v>601</v>
      </c>
      <c r="G195" s="186"/>
      <c r="H195" s="185">
        <v>883</v>
      </c>
      <c r="I195" s="193" t="s">
        <v>310</v>
      </c>
      <c r="J195" s="191" t="str">
        <f t="shared" si="53"/>
        <v>Electricity Sector CCS</v>
      </c>
      <c r="K195" s="191" t="str">
        <f t="shared" si="53"/>
        <v>elec CCS</v>
      </c>
      <c r="L195" s="192">
        <f t="shared" ref="L195:R195" si="54">L$188</f>
        <v>0</v>
      </c>
      <c r="M195" s="192">
        <f t="shared" si="54"/>
        <v>1</v>
      </c>
      <c r="N195" s="192">
        <f t="shared" si="54"/>
        <v>0.01</v>
      </c>
      <c r="O195" s="192" t="str">
        <f t="shared" si="54"/>
        <v>% of CO2 captured</v>
      </c>
      <c r="P195" s="192" t="str">
        <f t="shared" si="54"/>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192" t="str">
        <f t="shared" si="54"/>
        <v>ccs.html#ccs</v>
      </c>
      <c r="R195" s="192" t="str">
        <f t="shared" si="54"/>
        <v>carbon-capture-and-sequestration.html</v>
      </c>
      <c r="S195" s="221"/>
      <c r="T195" s="201"/>
      <c r="W195" s="184" t="str" cm="1">
        <f t="array" ref="W195">IFERROR(INDEX(A$761:A$954,MATCH(H195,A$761:A$954,0),0),"Save")</f>
        <v>Save</v>
      </c>
    </row>
    <row r="196" spans="1:23" s="191" customFormat="1" hidden="1" x14ac:dyDescent="0.25">
      <c r="A196" s="191" t="str">
        <f t="shared" si="51"/>
        <v>Electricity Supply</v>
      </c>
      <c r="B196" s="191" t="str">
        <f t="shared" si="51"/>
        <v>Carbon Capture and Sequestration</v>
      </c>
      <c r="C196" s="191" t="str">
        <f t="shared" si="51"/>
        <v>Electricity Sector Fraction of Potential Additional CCS Achieved</v>
      </c>
      <c r="D196" s="193" t="s">
        <v>602</v>
      </c>
      <c r="E196" s="186"/>
      <c r="F196" s="193" t="s">
        <v>603</v>
      </c>
      <c r="G196" s="186"/>
      <c r="H196" s="185">
        <v>884</v>
      </c>
      <c r="I196" s="186" t="s">
        <v>332</v>
      </c>
      <c r="J196" s="191" t="str">
        <f t="shared" si="53"/>
        <v>Electricity Sector CCS</v>
      </c>
      <c r="K196" s="191" t="str">
        <f t="shared" si="53"/>
        <v>elec CCS</v>
      </c>
      <c r="L196" s="192"/>
      <c r="M196" s="192"/>
      <c r="N196" s="192"/>
      <c r="O196" s="201"/>
      <c r="P196" s="186"/>
      <c r="Q196" s="201"/>
      <c r="R196" s="193"/>
      <c r="S196" s="221"/>
      <c r="T196" s="201"/>
      <c r="W196" s="184" t="str" cm="1">
        <f t="array" ref="W196">IFERROR(INDEX(A$761:A$954,MATCH(H196,A$761:A$954,0),0),"Save")</f>
        <v>Save</v>
      </c>
    </row>
    <row r="197" spans="1:23" s="191" customFormat="1" hidden="1" x14ac:dyDescent="0.25">
      <c r="A197" s="191" t="str">
        <f t="shared" si="51"/>
        <v>Electricity Supply</v>
      </c>
      <c r="B197" s="191" t="str">
        <f t="shared" si="51"/>
        <v>Carbon Capture and Sequestration</v>
      </c>
      <c r="C197" s="191" t="str">
        <f t="shared" si="51"/>
        <v>Electricity Sector Fraction of Potential Additional CCS Achieved</v>
      </c>
      <c r="D197" s="193" t="s">
        <v>604</v>
      </c>
      <c r="E197" s="186"/>
      <c r="F197" s="193" t="s">
        <v>605</v>
      </c>
      <c r="G197" s="186"/>
      <c r="H197" s="185">
        <v>885</v>
      </c>
      <c r="I197" s="193" t="s">
        <v>310</v>
      </c>
      <c r="J197" s="191" t="str">
        <f t="shared" si="53"/>
        <v>Electricity Sector CCS</v>
      </c>
      <c r="K197" s="191" t="str">
        <f t="shared" si="53"/>
        <v>elec CCS</v>
      </c>
      <c r="L197" s="192">
        <f t="shared" ref="L197:R199" si="55">L$188</f>
        <v>0</v>
      </c>
      <c r="M197" s="192">
        <f t="shared" si="55"/>
        <v>1</v>
      </c>
      <c r="N197" s="192">
        <f t="shared" si="55"/>
        <v>0.01</v>
      </c>
      <c r="O197" s="192" t="str">
        <f t="shared" si="55"/>
        <v>% of CO2 captured</v>
      </c>
      <c r="P197"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192" t="str">
        <f t="shared" si="55"/>
        <v>ccs.html#ccs</v>
      </c>
      <c r="R197" s="192" t="str">
        <f t="shared" si="55"/>
        <v>carbon-capture-and-sequestration.html</v>
      </c>
      <c r="S197" s="221"/>
      <c r="T197" s="201"/>
      <c r="W197" s="184" t="str" cm="1">
        <f t="array" ref="W197">IFERROR(INDEX(A$761:A$954,MATCH(H197,A$761:A$954,0),0),"Save")</f>
        <v>Save</v>
      </c>
    </row>
    <row r="198" spans="1:23" s="191" customFormat="1" hidden="1" x14ac:dyDescent="0.25">
      <c r="A198" s="191" t="str">
        <f t="shared" si="51"/>
        <v>Electricity Supply</v>
      </c>
      <c r="B198" s="191" t="str">
        <f t="shared" si="51"/>
        <v>Carbon Capture and Sequestration</v>
      </c>
      <c r="C198" s="191" t="str">
        <f t="shared" si="51"/>
        <v>Electricity Sector Fraction of Potential Additional CCS Achieved</v>
      </c>
      <c r="D198" s="193" t="s">
        <v>606</v>
      </c>
      <c r="E198" s="186"/>
      <c r="F198" s="193" t="s">
        <v>607</v>
      </c>
      <c r="G198" s="186"/>
      <c r="H198" s="185">
        <v>886</v>
      </c>
      <c r="I198" s="193" t="s">
        <v>310</v>
      </c>
      <c r="J198" s="191" t="str">
        <f t="shared" si="53"/>
        <v>Electricity Sector CCS</v>
      </c>
      <c r="K198" s="191" t="str">
        <f t="shared" si="53"/>
        <v>elec CCS</v>
      </c>
      <c r="L198" s="192">
        <f t="shared" si="55"/>
        <v>0</v>
      </c>
      <c r="M198" s="192">
        <f t="shared" si="55"/>
        <v>1</v>
      </c>
      <c r="N198" s="192">
        <f t="shared" si="55"/>
        <v>0.01</v>
      </c>
      <c r="O198" s="192" t="str">
        <f t="shared" si="55"/>
        <v>% of CO2 captured</v>
      </c>
      <c r="P198"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192" t="str">
        <f t="shared" si="55"/>
        <v>ccs.html#ccs</v>
      </c>
      <c r="R198" s="192" t="str">
        <f t="shared" si="55"/>
        <v>carbon-capture-and-sequestration.html</v>
      </c>
      <c r="S198" s="221"/>
      <c r="T198" s="201"/>
      <c r="W198" s="184" t="str" cm="1">
        <f t="array" ref="W198">IFERROR(INDEX(A$761:A$954,MATCH(H198,A$761:A$954,0),0),"Save")</f>
        <v>Save</v>
      </c>
    </row>
    <row r="199" spans="1:23" s="191" customFormat="1" hidden="1" x14ac:dyDescent="0.25">
      <c r="A199" s="191" t="str">
        <f t="shared" si="51"/>
        <v>Electricity Supply</v>
      </c>
      <c r="B199" s="191" t="str">
        <f t="shared" si="51"/>
        <v>Carbon Capture and Sequestration</v>
      </c>
      <c r="C199" s="191" t="str">
        <f t="shared" si="51"/>
        <v>Electricity Sector Fraction of Potential Additional CCS Achieved</v>
      </c>
      <c r="D199" s="193" t="s">
        <v>608</v>
      </c>
      <c r="E199" s="186"/>
      <c r="F199" s="193" t="s">
        <v>609</v>
      </c>
      <c r="G199" s="186"/>
      <c r="H199" s="185">
        <v>887</v>
      </c>
      <c r="I199" s="193" t="s">
        <v>310</v>
      </c>
      <c r="J199" s="191" t="str">
        <f t="shared" si="53"/>
        <v>Electricity Sector CCS</v>
      </c>
      <c r="K199" s="191" t="str">
        <f t="shared" si="53"/>
        <v>elec CCS</v>
      </c>
      <c r="L199" s="192">
        <f t="shared" si="55"/>
        <v>0</v>
      </c>
      <c r="M199" s="192">
        <f t="shared" si="55"/>
        <v>1</v>
      </c>
      <c r="N199" s="192">
        <f t="shared" si="55"/>
        <v>0.01</v>
      </c>
      <c r="O199" s="192" t="str">
        <f t="shared" si="55"/>
        <v>% of CO2 captured</v>
      </c>
      <c r="P199"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192" t="str">
        <f t="shared" si="55"/>
        <v>ccs.html#ccs</v>
      </c>
      <c r="R199" s="192" t="str">
        <f t="shared" si="55"/>
        <v>carbon-capture-and-sequestration.html</v>
      </c>
      <c r="S199" s="221"/>
      <c r="T199" s="201"/>
      <c r="W199" s="184" t="str" cm="1">
        <f t="array" ref="W199">IFERROR(INDEX(A$761:A$954,MATCH(H199,A$761:A$954,0),0),"Save")</f>
        <v>Save</v>
      </c>
    </row>
    <row r="200" spans="1:23" s="191" customFormat="1" hidden="1" x14ac:dyDescent="0.25">
      <c r="A200" s="191" t="str">
        <f t="shared" si="51"/>
        <v>Electricity Supply</v>
      </c>
      <c r="B200" s="191" t="str">
        <f t="shared" si="51"/>
        <v>Carbon Capture and Sequestration</v>
      </c>
      <c r="C200" s="191" t="str">
        <f t="shared" si="51"/>
        <v>Electricity Sector Fraction of Potential Additional CCS Achieved</v>
      </c>
      <c r="D200" s="193" t="s">
        <v>611</v>
      </c>
      <c r="E200" s="186"/>
      <c r="F200" s="193" t="s">
        <v>612</v>
      </c>
      <c r="G200" s="186"/>
      <c r="H200" s="185">
        <v>888</v>
      </c>
      <c r="I200" s="186" t="s">
        <v>332</v>
      </c>
      <c r="J200" s="191" t="str">
        <f t="shared" si="53"/>
        <v>Electricity Sector CCS</v>
      </c>
      <c r="K200" s="191" t="str">
        <f t="shared" si="53"/>
        <v>elec CCS</v>
      </c>
      <c r="L200" s="192"/>
      <c r="M200" s="192"/>
      <c r="N200" s="192"/>
      <c r="O200" s="201"/>
      <c r="P200" s="186"/>
      <c r="Q200" s="201"/>
      <c r="R200" s="193"/>
      <c r="S200" s="221"/>
      <c r="T200" s="201"/>
      <c r="W200" s="184" t="str" cm="1">
        <f t="array" ref="W200">IFERROR(INDEX(A$761:A$954,MATCH(H200,A$761:A$954,0),0),"Save")</f>
        <v>Save</v>
      </c>
    </row>
    <row r="201" spans="1:23" s="191" customFormat="1" hidden="1" x14ac:dyDescent="0.25">
      <c r="A201" s="191" t="str">
        <f t="shared" si="51"/>
        <v>Electricity Supply</v>
      </c>
      <c r="B201" s="191" t="str">
        <f t="shared" si="51"/>
        <v>Carbon Capture and Sequestration</v>
      </c>
      <c r="C201" s="191" t="str">
        <f t="shared" si="51"/>
        <v>Electricity Sector Fraction of Potential Additional CCS Achieved</v>
      </c>
      <c r="D201" s="193" t="s">
        <v>613</v>
      </c>
      <c r="E201" s="186"/>
      <c r="F201" s="193" t="s">
        <v>614</v>
      </c>
      <c r="G201" s="186"/>
      <c r="H201" s="185">
        <v>889</v>
      </c>
      <c r="I201" s="186" t="s">
        <v>332</v>
      </c>
      <c r="J201" s="191" t="str">
        <f t="shared" si="53"/>
        <v>Electricity Sector CCS</v>
      </c>
      <c r="K201" s="191" t="str">
        <f t="shared" si="53"/>
        <v>elec CCS</v>
      </c>
      <c r="L201" s="192"/>
      <c r="M201" s="192"/>
      <c r="N201" s="192"/>
      <c r="O201" s="201"/>
      <c r="P201" s="186"/>
      <c r="Q201" s="201"/>
      <c r="R201" s="193"/>
      <c r="S201" s="221"/>
      <c r="T201" s="201"/>
      <c r="W201" s="184" t="str" cm="1">
        <f t="array" ref="W201">IFERROR(INDEX(A$761:A$954,MATCH(H201,A$761:A$954,0),0),"Save")</f>
        <v>Save</v>
      </c>
    </row>
    <row r="202" spans="1:23" s="191" customFormat="1" hidden="1" x14ac:dyDescent="0.25">
      <c r="A202" s="191" t="str">
        <f t="shared" si="51"/>
        <v>Electricity Supply</v>
      </c>
      <c r="B202" s="191" t="str">
        <f t="shared" si="51"/>
        <v>Carbon Capture and Sequestration</v>
      </c>
      <c r="C202" s="191" t="str">
        <f t="shared" si="51"/>
        <v>Electricity Sector Fraction of Potential Additional CCS Achieved</v>
      </c>
      <c r="D202" s="193" t="s">
        <v>615</v>
      </c>
      <c r="E202" s="186"/>
      <c r="F202" s="193" t="s">
        <v>616</v>
      </c>
      <c r="G202" s="186"/>
      <c r="H202" s="185">
        <v>890</v>
      </c>
      <c r="I202" s="186" t="s">
        <v>332</v>
      </c>
      <c r="J202" s="191" t="str">
        <f t="shared" si="53"/>
        <v>Electricity Sector CCS</v>
      </c>
      <c r="K202" s="191" t="str">
        <f t="shared" si="53"/>
        <v>elec CCS</v>
      </c>
      <c r="L202" s="192"/>
      <c r="M202" s="192"/>
      <c r="N202" s="192"/>
      <c r="O202" s="201"/>
      <c r="P202" s="186"/>
      <c r="Q202" s="201"/>
      <c r="R202" s="193"/>
      <c r="S202" s="221"/>
      <c r="T202" s="201"/>
      <c r="W202" s="184" t="str" cm="1">
        <f t="array" ref="W202">IFERROR(INDEX(A$761:A$954,MATCH(H202,A$761:A$954,0),0),"Save")</f>
        <v>Save</v>
      </c>
    </row>
    <row r="203" spans="1:23" s="191" customFormat="1" hidden="1" x14ac:dyDescent="0.25">
      <c r="A203" s="191" t="str">
        <f t="shared" si="51"/>
        <v>Electricity Supply</v>
      </c>
      <c r="B203" s="191" t="str">
        <f t="shared" si="51"/>
        <v>Carbon Capture and Sequestration</v>
      </c>
      <c r="C203" s="191" t="str">
        <f t="shared" si="51"/>
        <v>Electricity Sector Fraction of Potential Additional CCS Achieved</v>
      </c>
      <c r="D203" s="193" t="s">
        <v>617</v>
      </c>
      <c r="E203" s="186"/>
      <c r="F203" s="193" t="s">
        <v>618</v>
      </c>
      <c r="G203" s="186"/>
      <c r="H203" s="185">
        <v>891</v>
      </c>
      <c r="I203" s="193" t="s">
        <v>310</v>
      </c>
      <c r="J203" s="191" t="str">
        <f t="shared" si="53"/>
        <v>Electricity Sector CCS</v>
      </c>
      <c r="K203" s="191" t="str">
        <f t="shared" si="53"/>
        <v>elec CCS</v>
      </c>
      <c r="L203" s="192">
        <f t="shared" ref="L203:R203" si="56">L$188</f>
        <v>0</v>
      </c>
      <c r="M203" s="192">
        <f t="shared" si="56"/>
        <v>1</v>
      </c>
      <c r="N203" s="192">
        <f t="shared" si="56"/>
        <v>0.01</v>
      </c>
      <c r="O203" s="192" t="str">
        <f t="shared" si="56"/>
        <v>% of CO2 captured</v>
      </c>
      <c r="P203" s="192" t="str">
        <f t="shared" si="56"/>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192" t="str">
        <f t="shared" si="56"/>
        <v>ccs.html#ccs</v>
      </c>
      <c r="R203" s="192" t="str">
        <f t="shared" si="56"/>
        <v>carbon-capture-and-sequestration.html</v>
      </c>
      <c r="S203" s="221"/>
      <c r="T203" s="201"/>
      <c r="W203" s="184" t="str" cm="1">
        <f t="array" ref="W203">IFERROR(INDEX(A$761:A$954,MATCH(H203,A$761:A$954,0),0),"Save")</f>
        <v>Save</v>
      </c>
    </row>
    <row r="204" spans="1:23" s="191" customFormat="1" hidden="1" x14ac:dyDescent="0.25">
      <c r="A204" s="183" t="s">
        <v>575</v>
      </c>
      <c r="B204" s="186" t="s">
        <v>627</v>
      </c>
      <c r="C204" s="183" t="s">
        <v>628</v>
      </c>
      <c r="D204" s="186"/>
      <c r="E204" s="186"/>
      <c r="F204" s="186"/>
      <c r="G204" s="186"/>
      <c r="H204" s="43">
        <v>508</v>
      </c>
      <c r="I204" s="186" t="s">
        <v>310</v>
      </c>
      <c r="J204" s="186" t="s">
        <v>627</v>
      </c>
      <c r="K204" s="183" t="s">
        <v>629</v>
      </c>
      <c r="L204" s="205">
        <v>0</v>
      </c>
      <c r="M204" s="206">
        <v>1</v>
      </c>
      <c r="N204" s="206">
        <v>0.01</v>
      </c>
      <c r="O204" s="186" t="s">
        <v>630</v>
      </c>
      <c r="P204" s="225" t="str">
        <f>_xlfn.CONCAT("**Description:**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",'Supporting Data'!AX6,"% in 2050 as a generation-weighted state average. Many states have different requirements for municipalities, co-ops, and investor owned utilities."," In 2020, the value is ",'Supporting Data'!AV6,"%. To set a carbon-free electricity standard that starts ramping up in 2021,"," the Customize Implementation Schedule feature below allows users to customize the start year setting. ","Simply take the ",'Supporting Data'!AV6,"% value, divide by your chosen policy setting, and enter the resulting value in the 'Implementation %' box for 2020.","  // **Guidance for setting values:** ","Multiple states have set 100% clean energy or renewable energy laws or goals, ",IF('Supporting Data'!AY6=1,"including ","not including"),'Supporting Data'!A6,". After weighing for coop and municipality requirements, the BAU assumes a total ","CES of 20%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0% in 2050 as a generation-weighted state average. Many states have different requirements for municipalities, co-ops, and investor owned utilities. In 2020, the value is 0%. To set a carbon-free electricity standard that starts ramping up in 2021, the Customize Implementation Schedule feature below allows users to customize the start year setting. Simply take the 0% value, divide by your chosen policy setting, and enter the resulting value in the 'Implementation %' box for 2020.  // **Guidance for setting values:** Multiple states have set 100% clean energy or renewable energy laws or goals, not including Massachusetts. After weighing for coop and municipality requirements, the BAU assumes a total CES of 20%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04" s="186" t="s">
        <v>631</v>
      </c>
      <c r="R204" s="193" t="s">
        <v>632</v>
      </c>
      <c r="S204" s="214" t="s">
        <v>633</v>
      </c>
      <c r="T204" s="186"/>
      <c r="U204" s="191" t="s">
        <v>144</v>
      </c>
      <c r="W204" s="184" t="str" cm="1">
        <f t="array" ref="W204">IFERROR(INDEX(A$761:A$954,MATCH(H204,A$761:A$954,0),0),"Save")</f>
        <v>Save</v>
      </c>
    </row>
    <row r="205" spans="1:23" s="184" customFormat="1" hidden="1" x14ac:dyDescent="0.25">
      <c r="A205" s="184" t="s">
        <v>575</v>
      </c>
      <c r="B205" s="184" t="s">
        <v>634</v>
      </c>
      <c r="C205" s="184" t="s">
        <v>635</v>
      </c>
      <c r="D205" s="193"/>
      <c r="E205" s="193"/>
      <c r="F205" s="193"/>
      <c r="G205" s="193"/>
      <c r="H205" s="185">
        <v>148</v>
      </c>
      <c r="I205" s="186" t="s">
        <v>310</v>
      </c>
      <c r="J205" s="184" t="s">
        <v>636</v>
      </c>
      <c r="K205" s="183" t="s">
        <v>637</v>
      </c>
      <c r="L205" s="187">
        <v>-0.5</v>
      </c>
      <c r="M205" s="187">
        <v>1</v>
      </c>
      <c r="N205" s="187">
        <v>0.02</v>
      </c>
      <c r="O205" s="193" t="s">
        <v>638</v>
      </c>
      <c r="P205" s="195" t="str">
        <f>_xlfn.CONCAT("**Description:** This policy increases or decreases the amount of electricity exported from across state boundaries.","  It does not cause the construction or removal of transmission lines linking these countries. // **Guidance for setting values:** ","From 2010-2018, electricity exports in ",'Supporting Data'!A6," ",IF('Supporting Data'!N6 &lt; 0,"declined","increased")," by ",'Supporting Data'!N6,"%.")</f>
        <v>**Description:** This policy increases or decreases the amount of electricity exported from across state boundaries.  It does not cause the construction or removal of transmission lines linking these countries. // **Guidance for setting values:** From 2010-2018, electricity exports in  Massachusetts increased by 0%.</v>
      </c>
      <c r="Q205" s="186" t="s">
        <v>639</v>
      </c>
      <c r="R205" s="193" t="s">
        <v>640</v>
      </c>
      <c r="S205" s="214" t="s">
        <v>641</v>
      </c>
      <c r="T205" s="193"/>
      <c r="U205" s="184" t="s">
        <v>145</v>
      </c>
      <c r="W205" s="184" t="str" cm="1">
        <f t="array" ref="W205">IFERROR(INDEX(A$761:A$954,MATCH(H205,A$761:A$954,0),0),"Save")</f>
        <v>Save</v>
      </c>
    </row>
    <row r="206" spans="1:23" s="184" customFormat="1" hidden="1" x14ac:dyDescent="0.25">
      <c r="A206" s="184" t="s">
        <v>575</v>
      </c>
      <c r="B206" s="184" t="s">
        <v>642</v>
      </c>
      <c r="C206" s="184" t="s">
        <v>643</v>
      </c>
      <c r="D206" s="186" t="s">
        <v>578</v>
      </c>
      <c r="E206" s="186"/>
      <c r="F206" s="186" t="s">
        <v>579</v>
      </c>
      <c r="G206" s="193"/>
      <c r="H206" s="185">
        <v>149</v>
      </c>
      <c r="I206" s="186" t="s">
        <v>310</v>
      </c>
      <c r="J206" s="184" t="s">
        <v>636</v>
      </c>
      <c r="K206" s="183" t="s">
        <v>644</v>
      </c>
      <c r="L206" s="187">
        <v>-0.5</v>
      </c>
      <c r="M206" s="187">
        <v>1</v>
      </c>
      <c r="N206" s="187">
        <v>0.02</v>
      </c>
      <c r="O206" s="193" t="s">
        <v>645</v>
      </c>
      <c r="P206" s="195" t="str">
        <f>_xlfn.CONCAT("**Description:** This policy increases or decreases the amount of electricity exported from across state boundaries.","  It does not cause the construction or removal of transmission lines linking these countries. // **Guidance for setting values:** ","From 2010-2018, electricity exports in ",'Supporting Data'!A6," ",IF('Supporting Data'!M6 &lt; 0,"declined","increased")," by ",'Supporting Data'!M6,"%.")</f>
        <v>**Description:** This policy increases or decreases the amount of electricity exported from across state boundaries.  It does not cause the construction or removal of transmission lines linking these countries. // **Guidance for setting values:** From 2010-2018, electricity exports in  Massachusetts increased by 0%.</v>
      </c>
      <c r="Q206" s="186" t="s">
        <v>646</v>
      </c>
      <c r="R206" s="193" t="s">
        <v>640</v>
      </c>
      <c r="S206" s="214" t="s">
        <v>641</v>
      </c>
      <c r="T206" s="193"/>
      <c r="U206" s="184" t="s">
        <v>145</v>
      </c>
      <c r="W206" s="184" t="str" cm="1">
        <f t="array" ref="W206">IFERROR(INDEX(A$761:A$954,MATCH(H206,A$761:A$954,0),0),"Save")</f>
        <v>Save</v>
      </c>
    </row>
    <row r="207" spans="1:23" s="184" customFormat="1" hidden="1" x14ac:dyDescent="0.25">
      <c r="A207" s="191" t="str">
        <f t="shared" ref="A207:C221" si="57">A$206</f>
        <v>Electricity Supply</v>
      </c>
      <c r="B207" s="191" t="str">
        <f t="shared" si="57"/>
        <v>Change Electricity Imports</v>
      </c>
      <c r="C207" s="191" t="str">
        <f t="shared" si="57"/>
        <v>Percent Change in Electricity Imports</v>
      </c>
      <c r="D207" s="193" t="s">
        <v>585</v>
      </c>
      <c r="E207" s="186"/>
      <c r="F207" s="193" t="s">
        <v>586</v>
      </c>
      <c r="G207" s="193"/>
      <c r="H207" s="185">
        <v>526</v>
      </c>
      <c r="I207" s="186" t="s">
        <v>310</v>
      </c>
      <c r="J207" s="191" t="str">
        <f t="shared" ref="J207:O221" si="58">J$206</f>
        <v>Electricity Imports and Exports</v>
      </c>
      <c r="K207" s="191" t="str">
        <f t="shared" si="58"/>
        <v>elec change imports</v>
      </c>
      <c r="L207" s="192">
        <f t="shared" si="58"/>
        <v>-0.5</v>
      </c>
      <c r="M207" s="192">
        <f t="shared" si="58"/>
        <v>1</v>
      </c>
      <c r="N207" s="192">
        <f t="shared" si="58"/>
        <v>0.02</v>
      </c>
      <c r="O207" s="191" t="str">
        <f t="shared" si="58"/>
        <v>% change in imports</v>
      </c>
      <c r="P207" s="195" t="str">
        <f>$P$206</f>
        <v>**Description:** This policy increases or decreases the amount of electricity exported from across state boundaries.  It does not cause the construction or removal of transmission lines linking these countries. // **Guidance for setting values:** From 2010-2018, electricity exports in  Massachusetts increased by 0%.</v>
      </c>
      <c r="Q207" s="191" t="str">
        <f t="shared" ref="Q207:S221" si="59">Q$206</f>
        <v>electricity-sector-main.html#elec-imports</v>
      </c>
      <c r="R207" s="191" t="str">
        <f t="shared" si="59"/>
        <v>electricity-imports-exports.html</v>
      </c>
      <c r="S207" s="226" t="str">
        <f t="shared" si="59"/>
        <v>Energy Information Administation.  2016.  Electric Power Annual.  Table 2.13.</v>
      </c>
      <c r="T207" s="193"/>
      <c r="W207" s="184" t="str" cm="1">
        <f t="array" ref="W207">IFERROR(INDEX(A$761:A$954,MATCH(H207,A$761:A$954,0),0),"Save")</f>
        <v>Save</v>
      </c>
    </row>
    <row r="208" spans="1:23" s="184" customFormat="1" hidden="1" x14ac:dyDescent="0.25">
      <c r="A208" s="191" t="str">
        <f t="shared" si="57"/>
        <v>Electricity Supply</v>
      </c>
      <c r="B208" s="191" t="str">
        <f t="shared" si="57"/>
        <v>Change Electricity Imports</v>
      </c>
      <c r="C208" s="191" t="str">
        <f t="shared" si="57"/>
        <v>Percent Change in Electricity Imports</v>
      </c>
      <c r="D208" s="193" t="s">
        <v>588</v>
      </c>
      <c r="E208" s="186"/>
      <c r="F208" s="193" t="s">
        <v>589</v>
      </c>
      <c r="G208" s="193"/>
      <c r="H208" s="185">
        <v>527</v>
      </c>
      <c r="I208" s="186" t="s">
        <v>310</v>
      </c>
      <c r="J208" s="191" t="str">
        <f t="shared" si="58"/>
        <v>Electricity Imports and Exports</v>
      </c>
      <c r="K208" s="191" t="str">
        <f t="shared" si="58"/>
        <v>elec change imports</v>
      </c>
      <c r="L208" s="192">
        <f t="shared" si="58"/>
        <v>-0.5</v>
      </c>
      <c r="M208" s="192">
        <f t="shared" si="58"/>
        <v>1</v>
      </c>
      <c r="N208" s="192">
        <f t="shared" si="58"/>
        <v>0.02</v>
      </c>
      <c r="O208" s="191" t="str">
        <f t="shared" si="58"/>
        <v>% change in imports</v>
      </c>
      <c r="P208" s="195" t="str">
        <f t="shared" ref="P208:P215" si="60">$P$206</f>
        <v>**Description:** This policy increases or decreases the amount of electricity exported from across state boundaries.  It does not cause the construction or removal of transmission lines linking these countries. // **Guidance for setting values:** From 2010-2018, electricity exports in  Massachusetts increased by 0%.</v>
      </c>
      <c r="Q208" s="191" t="str">
        <f t="shared" si="59"/>
        <v>electricity-sector-main.html#elec-imports</v>
      </c>
      <c r="R208" s="191" t="str">
        <f t="shared" si="59"/>
        <v>electricity-imports-exports.html</v>
      </c>
      <c r="S208" s="226" t="str">
        <f t="shared" si="59"/>
        <v>Energy Information Administation.  2016.  Electric Power Annual.  Table 2.13.</v>
      </c>
      <c r="T208" s="193"/>
      <c r="W208" s="184" t="str" cm="1">
        <f t="array" ref="W208">IFERROR(INDEX(A$761:A$954,MATCH(H208,A$761:A$954,0),0),"Save")</f>
        <v>Save</v>
      </c>
    </row>
    <row r="209" spans="1:23" s="184" customFormat="1" hidden="1" x14ac:dyDescent="0.25">
      <c r="A209" s="191" t="str">
        <f t="shared" si="57"/>
        <v>Electricity Supply</v>
      </c>
      <c r="B209" s="191" t="str">
        <f t="shared" si="57"/>
        <v>Change Electricity Imports</v>
      </c>
      <c r="C209" s="191" t="str">
        <f t="shared" si="57"/>
        <v>Percent Change in Electricity Imports</v>
      </c>
      <c r="D209" s="193" t="s">
        <v>591</v>
      </c>
      <c r="E209" s="186"/>
      <c r="F209" s="193" t="s">
        <v>592</v>
      </c>
      <c r="G209" s="193"/>
      <c r="H209" s="185">
        <v>528</v>
      </c>
      <c r="I209" s="186" t="s">
        <v>310</v>
      </c>
      <c r="J209" s="191" t="str">
        <f t="shared" si="58"/>
        <v>Electricity Imports and Exports</v>
      </c>
      <c r="K209" s="191" t="str">
        <f t="shared" si="58"/>
        <v>elec change imports</v>
      </c>
      <c r="L209" s="192">
        <f t="shared" si="58"/>
        <v>-0.5</v>
      </c>
      <c r="M209" s="192">
        <f t="shared" si="58"/>
        <v>1</v>
      </c>
      <c r="N209" s="192">
        <f t="shared" si="58"/>
        <v>0.02</v>
      </c>
      <c r="O209" s="191" t="str">
        <f t="shared" si="58"/>
        <v>% change in imports</v>
      </c>
      <c r="P209"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Massachusetts increased by 0%.</v>
      </c>
      <c r="Q209" s="191" t="str">
        <f t="shared" si="59"/>
        <v>electricity-sector-main.html#elec-imports</v>
      </c>
      <c r="R209" s="191" t="str">
        <f t="shared" si="59"/>
        <v>electricity-imports-exports.html</v>
      </c>
      <c r="S209" s="226" t="str">
        <f t="shared" si="59"/>
        <v>Energy Information Administation.  2016.  Electric Power Annual.  Table 2.13.</v>
      </c>
      <c r="T209" s="193"/>
      <c r="W209" s="184" t="str" cm="1">
        <f t="array" ref="W209">IFERROR(INDEX(A$761:A$954,MATCH(H209,A$761:A$954,0),0),"Save")</f>
        <v>Save</v>
      </c>
    </row>
    <row r="210" spans="1:23" s="184" customFormat="1" hidden="1" x14ac:dyDescent="0.25">
      <c r="A210" s="191" t="str">
        <f t="shared" si="57"/>
        <v>Electricity Supply</v>
      </c>
      <c r="B210" s="191" t="str">
        <f t="shared" si="57"/>
        <v>Change Electricity Imports</v>
      </c>
      <c r="C210" s="191" t="str">
        <f t="shared" si="57"/>
        <v>Percent Change in Electricity Imports</v>
      </c>
      <c r="D210" s="193" t="s">
        <v>594</v>
      </c>
      <c r="E210" s="186"/>
      <c r="F210" s="193" t="s">
        <v>595</v>
      </c>
      <c r="G210" s="193"/>
      <c r="H210" s="185">
        <v>529</v>
      </c>
      <c r="I210" s="186" t="s">
        <v>310</v>
      </c>
      <c r="J210" s="191" t="str">
        <f t="shared" si="58"/>
        <v>Electricity Imports and Exports</v>
      </c>
      <c r="K210" s="191" t="str">
        <f t="shared" si="58"/>
        <v>elec change imports</v>
      </c>
      <c r="L210" s="192">
        <f t="shared" si="58"/>
        <v>-0.5</v>
      </c>
      <c r="M210" s="192">
        <f t="shared" si="58"/>
        <v>1</v>
      </c>
      <c r="N210" s="192">
        <f t="shared" si="58"/>
        <v>0.02</v>
      </c>
      <c r="O210" s="191" t="str">
        <f t="shared" si="58"/>
        <v>% change in imports</v>
      </c>
      <c r="P210"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Massachusetts increased by 0%.</v>
      </c>
      <c r="Q210" s="191" t="str">
        <f t="shared" si="59"/>
        <v>electricity-sector-main.html#elec-imports</v>
      </c>
      <c r="R210" s="191" t="str">
        <f t="shared" si="59"/>
        <v>electricity-imports-exports.html</v>
      </c>
      <c r="S210" s="226" t="str">
        <f t="shared" si="59"/>
        <v>Energy Information Administation.  2016.  Electric Power Annual.  Table 2.13.</v>
      </c>
      <c r="T210" s="193"/>
      <c r="W210" s="184" t="str" cm="1">
        <f t="array" ref="W210">IFERROR(INDEX(A$761:A$954,MATCH(H210,A$761:A$954,0),0),"Save")</f>
        <v>Save</v>
      </c>
    </row>
    <row r="211" spans="1:23" s="184" customFormat="1" hidden="1" x14ac:dyDescent="0.25">
      <c r="A211" s="191" t="str">
        <f t="shared" si="57"/>
        <v>Electricity Supply</v>
      </c>
      <c r="B211" s="191" t="str">
        <f t="shared" si="57"/>
        <v>Change Electricity Imports</v>
      </c>
      <c r="C211" s="191" t="str">
        <f t="shared" si="57"/>
        <v>Percent Change in Electricity Imports</v>
      </c>
      <c r="D211" s="193" t="s">
        <v>596</v>
      </c>
      <c r="E211" s="186"/>
      <c r="F211" s="193" t="s">
        <v>597</v>
      </c>
      <c r="G211" s="193"/>
      <c r="H211" s="185">
        <v>530</v>
      </c>
      <c r="I211" s="186" t="s">
        <v>310</v>
      </c>
      <c r="J211" s="191" t="str">
        <f t="shared" si="58"/>
        <v>Electricity Imports and Exports</v>
      </c>
      <c r="K211" s="191" t="str">
        <f t="shared" si="58"/>
        <v>elec change imports</v>
      </c>
      <c r="L211" s="192">
        <f t="shared" si="58"/>
        <v>-0.5</v>
      </c>
      <c r="M211" s="192">
        <f t="shared" si="58"/>
        <v>1</v>
      </c>
      <c r="N211" s="192">
        <f t="shared" si="58"/>
        <v>0.02</v>
      </c>
      <c r="O211" s="191" t="str">
        <f t="shared" si="58"/>
        <v>% change in imports</v>
      </c>
      <c r="P211"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Massachusetts increased by 0%.</v>
      </c>
      <c r="Q211" s="191" t="str">
        <f t="shared" si="59"/>
        <v>electricity-sector-main.html#elec-imports</v>
      </c>
      <c r="R211" s="191" t="str">
        <f t="shared" si="59"/>
        <v>electricity-imports-exports.html</v>
      </c>
      <c r="S211" s="226" t="str">
        <f t="shared" si="59"/>
        <v>Energy Information Administation.  2016.  Electric Power Annual.  Table 2.13.</v>
      </c>
      <c r="T211" s="193"/>
      <c r="W211" s="184" t="str" cm="1">
        <f t="array" ref="W211">IFERROR(INDEX(A$761:A$954,MATCH(H211,A$761:A$954,0),0),"Save")</f>
        <v>Save</v>
      </c>
    </row>
    <row r="212" spans="1:23" s="184" customFormat="1" hidden="1" x14ac:dyDescent="0.25">
      <c r="A212" s="191" t="str">
        <f t="shared" si="57"/>
        <v>Electricity Supply</v>
      </c>
      <c r="B212" s="191" t="str">
        <f t="shared" si="57"/>
        <v>Change Electricity Imports</v>
      </c>
      <c r="C212" s="191" t="str">
        <f t="shared" si="57"/>
        <v>Percent Change in Electricity Imports</v>
      </c>
      <c r="D212" s="193" t="s">
        <v>598</v>
      </c>
      <c r="E212" s="186"/>
      <c r="F212" s="193" t="s">
        <v>599</v>
      </c>
      <c r="G212" s="193"/>
      <c r="H212" s="185">
        <v>531</v>
      </c>
      <c r="I212" s="186" t="s">
        <v>332</v>
      </c>
      <c r="J212" s="191" t="str">
        <f t="shared" si="58"/>
        <v>Electricity Imports and Exports</v>
      </c>
      <c r="K212" s="191" t="str">
        <f t="shared" si="58"/>
        <v>elec change imports</v>
      </c>
      <c r="L212" s="192">
        <f t="shared" si="58"/>
        <v>-0.5</v>
      </c>
      <c r="M212" s="192">
        <f t="shared" si="58"/>
        <v>1</v>
      </c>
      <c r="N212" s="192">
        <f t="shared" si="58"/>
        <v>0.02</v>
      </c>
      <c r="O212" s="191" t="str">
        <f t="shared" si="58"/>
        <v>% change in imports</v>
      </c>
      <c r="P212" s="188"/>
      <c r="Q212" s="191" t="str">
        <f t="shared" si="59"/>
        <v>electricity-sector-main.html#elec-imports</v>
      </c>
      <c r="R212" s="191" t="str">
        <f t="shared" si="59"/>
        <v>electricity-imports-exports.html</v>
      </c>
      <c r="S212" s="226" t="str">
        <f t="shared" si="59"/>
        <v>Energy Information Administation.  2016.  Electric Power Annual.  Table 2.13.</v>
      </c>
      <c r="T212" s="193"/>
      <c r="W212" s="184" t="str" cm="1">
        <f t="array" ref="W212">IFERROR(INDEX(A$761:A$954,MATCH(H212,A$761:A$954,0),0),"Save")</f>
        <v>Save</v>
      </c>
    </row>
    <row r="213" spans="1:23" s="184" customFormat="1" hidden="1" x14ac:dyDescent="0.25">
      <c r="A213" s="191" t="str">
        <f t="shared" si="57"/>
        <v>Electricity Supply</v>
      </c>
      <c r="B213" s="191" t="str">
        <f t="shared" si="57"/>
        <v>Change Electricity Imports</v>
      </c>
      <c r="C213" s="191" t="str">
        <f t="shared" si="57"/>
        <v>Percent Change in Electricity Imports</v>
      </c>
      <c r="D213" s="193" t="s">
        <v>600</v>
      </c>
      <c r="E213" s="186"/>
      <c r="F213" s="193" t="s">
        <v>601</v>
      </c>
      <c r="G213" s="193"/>
      <c r="H213" s="185">
        <v>532</v>
      </c>
      <c r="I213" s="186" t="s">
        <v>310</v>
      </c>
      <c r="J213" s="191" t="str">
        <f t="shared" si="58"/>
        <v>Electricity Imports and Exports</v>
      </c>
      <c r="K213" s="191" t="str">
        <f t="shared" si="58"/>
        <v>elec change imports</v>
      </c>
      <c r="L213" s="192">
        <f t="shared" si="58"/>
        <v>-0.5</v>
      </c>
      <c r="M213" s="192">
        <f t="shared" si="58"/>
        <v>1</v>
      </c>
      <c r="N213" s="192">
        <f t="shared" si="58"/>
        <v>0.02</v>
      </c>
      <c r="O213" s="191" t="str">
        <f t="shared" si="58"/>
        <v>% change in imports</v>
      </c>
      <c r="P213"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Massachusetts increased by 0%.</v>
      </c>
      <c r="Q213" s="191" t="str">
        <f t="shared" si="59"/>
        <v>electricity-sector-main.html#elec-imports</v>
      </c>
      <c r="R213" s="191" t="str">
        <f t="shared" si="59"/>
        <v>electricity-imports-exports.html</v>
      </c>
      <c r="S213" s="226" t="str">
        <f t="shared" si="59"/>
        <v>Energy Information Administation.  2016.  Electric Power Annual.  Table 2.13.</v>
      </c>
      <c r="T213" s="193"/>
      <c r="W213" s="184" t="str" cm="1">
        <f t="array" ref="W213">IFERROR(INDEX(A$761:A$954,MATCH(H213,A$761:A$954,0),0),"Save")</f>
        <v>Save</v>
      </c>
    </row>
    <row r="214" spans="1:23" s="184" customFormat="1" hidden="1" x14ac:dyDescent="0.25">
      <c r="A214" s="191" t="str">
        <f t="shared" si="57"/>
        <v>Electricity Supply</v>
      </c>
      <c r="B214" s="191" t="str">
        <f t="shared" si="57"/>
        <v>Change Electricity Imports</v>
      </c>
      <c r="C214" s="191" t="str">
        <f t="shared" si="57"/>
        <v>Percent Change in Electricity Imports</v>
      </c>
      <c r="D214" s="193" t="s">
        <v>602</v>
      </c>
      <c r="E214" s="186"/>
      <c r="F214" s="193" t="s">
        <v>603</v>
      </c>
      <c r="G214" s="193"/>
      <c r="H214" s="185">
        <v>533</v>
      </c>
      <c r="I214" s="186" t="s">
        <v>332</v>
      </c>
      <c r="J214" s="191" t="str">
        <f t="shared" si="58"/>
        <v>Electricity Imports and Exports</v>
      </c>
      <c r="K214" s="191" t="str">
        <f t="shared" si="58"/>
        <v>elec change imports</v>
      </c>
      <c r="L214" s="192">
        <f t="shared" si="58"/>
        <v>-0.5</v>
      </c>
      <c r="M214" s="192">
        <f t="shared" si="58"/>
        <v>1</v>
      </c>
      <c r="N214" s="192">
        <f t="shared" si="58"/>
        <v>0.02</v>
      </c>
      <c r="O214" s="191" t="str">
        <f t="shared" si="58"/>
        <v>% change in imports</v>
      </c>
      <c r="P214" s="188"/>
      <c r="Q214" s="191" t="str">
        <f t="shared" si="59"/>
        <v>electricity-sector-main.html#elec-imports</v>
      </c>
      <c r="R214" s="191" t="str">
        <f t="shared" si="59"/>
        <v>electricity-imports-exports.html</v>
      </c>
      <c r="S214" s="226" t="str">
        <f t="shared" si="59"/>
        <v>Energy Information Administation.  2016.  Electric Power Annual.  Table 2.13.</v>
      </c>
      <c r="T214" s="193"/>
      <c r="W214" s="184" t="str" cm="1">
        <f t="array" ref="W214">IFERROR(INDEX(A$761:A$954,MATCH(H214,A$761:A$954,0),0),"Save")</f>
        <v>Save</v>
      </c>
    </row>
    <row r="215" spans="1:23" s="184" customFormat="1" hidden="1" x14ac:dyDescent="0.25">
      <c r="A215" s="191" t="str">
        <f t="shared" si="57"/>
        <v>Electricity Supply</v>
      </c>
      <c r="B215" s="191" t="str">
        <f t="shared" si="57"/>
        <v>Change Electricity Imports</v>
      </c>
      <c r="C215" s="191" t="str">
        <f t="shared" si="57"/>
        <v>Percent Change in Electricity Imports</v>
      </c>
      <c r="D215" s="193" t="s">
        <v>604</v>
      </c>
      <c r="E215" s="186"/>
      <c r="F215" s="193" t="s">
        <v>605</v>
      </c>
      <c r="G215" s="193"/>
      <c r="H215" s="185">
        <v>534</v>
      </c>
      <c r="I215" s="186" t="s">
        <v>310</v>
      </c>
      <c r="J215" s="191" t="str">
        <f t="shared" si="58"/>
        <v>Electricity Imports and Exports</v>
      </c>
      <c r="K215" s="191" t="str">
        <f t="shared" si="58"/>
        <v>elec change imports</v>
      </c>
      <c r="L215" s="192">
        <f t="shared" si="58"/>
        <v>-0.5</v>
      </c>
      <c r="M215" s="192">
        <f t="shared" si="58"/>
        <v>1</v>
      </c>
      <c r="N215" s="192">
        <f t="shared" si="58"/>
        <v>0.02</v>
      </c>
      <c r="O215" s="191" t="str">
        <f t="shared" si="58"/>
        <v>% change in imports</v>
      </c>
      <c r="P215"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Massachusetts increased by 0%.</v>
      </c>
      <c r="Q215" s="191" t="str">
        <f t="shared" si="59"/>
        <v>electricity-sector-main.html#elec-imports</v>
      </c>
      <c r="R215" s="191" t="str">
        <f t="shared" si="59"/>
        <v>electricity-imports-exports.html</v>
      </c>
      <c r="S215" s="226" t="str">
        <f t="shared" si="59"/>
        <v>Energy Information Administation.  2016.  Electric Power Annual.  Table 2.13.</v>
      </c>
      <c r="T215" s="193"/>
      <c r="W215" s="184" t="str" cm="1">
        <f t="array" ref="W215">IFERROR(INDEX(A$761:A$954,MATCH(H215,A$761:A$954,0),0),"Save")</f>
        <v>Save</v>
      </c>
    </row>
    <row r="216" spans="1:23" s="184" customFormat="1" hidden="1" x14ac:dyDescent="0.25">
      <c r="A216" s="191" t="str">
        <f t="shared" si="57"/>
        <v>Electricity Supply</v>
      </c>
      <c r="B216" s="191" t="str">
        <f t="shared" si="57"/>
        <v>Change Electricity Imports</v>
      </c>
      <c r="C216" s="191" t="str">
        <f t="shared" si="57"/>
        <v>Percent Change in Electricity Imports</v>
      </c>
      <c r="D216" s="193" t="s">
        <v>606</v>
      </c>
      <c r="E216" s="186"/>
      <c r="F216" s="193" t="s">
        <v>607</v>
      </c>
      <c r="G216" s="193"/>
      <c r="H216" s="185">
        <v>535</v>
      </c>
      <c r="I216" s="186" t="s">
        <v>332</v>
      </c>
      <c r="J216" s="191" t="str">
        <f t="shared" si="58"/>
        <v>Electricity Imports and Exports</v>
      </c>
      <c r="K216" s="191" t="str">
        <f t="shared" si="58"/>
        <v>elec change imports</v>
      </c>
      <c r="L216" s="192">
        <f t="shared" si="58"/>
        <v>-0.5</v>
      </c>
      <c r="M216" s="192">
        <f t="shared" si="58"/>
        <v>1</v>
      </c>
      <c r="N216" s="192">
        <f t="shared" si="58"/>
        <v>0.02</v>
      </c>
      <c r="O216" s="191" t="str">
        <f t="shared" si="58"/>
        <v>% change in imports</v>
      </c>
      <c r="P216" s="188"/>
      <c r="Q216" s="191" t="str">
        <f t="shared" si="59"/>
        <v>electricity-sector-main.html#elec-imports</v>
      </c>
      <c r="R216" s="191" t="str">
        <f t="shared" si="59"/>
        <v>electricity-imports-exports.html</v>
      </c>
      <c r="S216" s="226" t="str">
        <f t="shared" si="59"/>
        <v>Energy Information Administation.  2016.  Electric Power Annual.  Table 2.13.</v>
      </c>
      <c r="T216" s="193"/>
      <c r="W216" s="184" t="str" cm="1">
        <f t="array" ref="W216">IFERROR(INDEX(A$761:A$954,MATCH(H216,A$761:A$954,0),0),"Save")</f>
        <v>Save</v>
      </c>
    </row>
    <row r="217" spans="1:23" s="184" customFormat="1" hidden="1" x14ac:dyDescent="0.25">
      <c r="A217" s="191" t="str">
        <f t="shared" si="57"/>
        <v>Electricity Supply</v>
      </c>
      <c r="B217" s="191" t="str">
        <f t="shared" si="57"/>
        <v>Change Electricity Imports</v>
      </c>
      <c r="C217" s="191" t="str">
        <f t="shared" si="57"/>
        <v>Percent Change in Electricity Imports</v>
      </c>
      <c r="D217" s="193" t="s">
        <v>608</v>
      </c>
      <c r="E217" s="186"/>
      <c r="F217" s="193" t="s">
        <v>609</v>
      </c>
      <c r="G217" s="193"/>
      <c r="H217" s="185">
        <v>536</v>
      </c>
      <c r="I217" s="186" t="s">
        <v>332</v>
      </c>
      <c r="J217" s="191" t="str">
        <f t="shared" si="58"/>
        <v>Electricity Imports and Exports</v>
      </c>
      <c r="K217" s="191" t="str">
        <f t="shared" si="58"/>
        <v>elec change imports</v>
      </c>
      <c r="L217" s="192">
        <f t="shared" si="58"/>
        <v>-0.5</v>
      </c>
      <c r="M217" s="192">
        <f t="shared" si="58"/>
        <v>1</v>
      </c>
      <c r="N217" s="192">
        <f t="shared" si="58"/>
        <v>0.02</v>
      </c>
      <c r="O217" s="191" t="str">
        <f t="shared" si="58"/>
        <v>% change in imports</v>
      </c>
      <c r="P217" s="188"/>
      <c r="Q217" s="191" t="str">
        <f t="shared" si="59"/>
        <v>electricity-sector-main.html#elec-imports</v>
      </c>
      <c r="R217" s="191" t="str">
        <f t="shared" si="59"/>
        <v>electricity-imports-exports.html</v>
      </c>
      <c r="S217" s="226" t="str">
        <f t="shared" si="59"/>
        <v>Energy Information Administation.  2016.  Electric Power Annual.  Table 2.13.</v>
      </c>
      <c r="T217" s="193"/>
      <c r="W217" s="184" t="str" cm="1">
        <f t="array" ref="W217">IFERROR(INDEX(A$761:A$954,MATCH(H217,A$761:A$954,0),0),"Save")</f>
        <v>Save</v>
      </c>
    </row>
    <row r="218" spans="1:23" s="184" customFormat="1" hidden="1" x14ac:dyDescent="0.25">
      <c r="A218" s="191" t="str">
        <f t="shared" si="57"/>
        <v>Electricity Supply</v>
      </c>
      <c r="B218" s="191" t="str">
        <f t="shared" si="57"/>
        <v>Change Electricity Imports</v>
      </c>
      <c r="C218" s="191" t="str">
        <f t="shared" si="57"/>
        <v>Percent Change in Electricity Imports</v>
      </c>
      <c r="D218" s="193" t="s">
        <v>611</v>
      </c>
      <c r="E218" s="186"/>
      <c r="F218" s="193" t="s">
        <v>612</v>
      </c>
      <c r="G218" s="193"/>
      <c r="H218" s="185">
        <v>537</v>
      </c>
      <c r="I218" s="186" t="s">
        <v>332</v>
      </c>
      <c r="J218" s="191" t="str">
        <f t="shared" si="58"/>
        <v>Electricity Imports and Exports</v>
      </c>
      <c r="K218" s="191" t="str">
        <f t="shared" si="58"/>
        <v>elec change imports</v>
      </c>
      <c r="L218" s="192">
        <f t="shared" si="58"/>
        <v>-0.5</v>
      </c>
      <c r="M218" s="192">
        <f t="shared" si="58"/>
        <v>1</v>
      </c>
      <c r="N218" s="192">
        <f t="shared" si="58"/>
        <v>0.02</v>
      </c>
      <c r="O218" s="191" t="str">
        <f t="shared" si="58"/>
        <v>% change in imports</v>
      </c>
      <c r="P218" s="188"/>
      <c r="Q218" s="191" t="str">
        <f t="shared" si="59"/>
        <v>electricity-sector-main.html#elec-imports</v>
      </c>
      <c r="R218" s="191" t="str">
        <f t="shared" si="59"/>
        <v>electricity-imports-exports.html</v>
      </c>
      <c r="S218" s="226" t="str">
        <f t="shared" si="59"/>
        <v>Energy Information Administation.  2016.  Electric Power Annual.  Table 2.13.</v>
      </c>
      <c r="T218" s="193"/>
      <c r="W218" s="184" t="str" cm="1">
        <f t="array" ref="W218">IFERROR(INDEX(A$761:A$954,MATCH(H218,A$761:A$954,0),0),"Save")</f>
        <v>Save</v>
      </c>
    </row>
    <row r="219" spans="1:23" s="184" customFormat="1" hidden="1" x14ac:dyDescent="0.25">
      <c r="A219" s="191" t="str">
        <f t="shared" si="57"/>
        <v>Electricity Supply</v>
      </c>
      <c r="B219" s="191" t="str">
        <f t="shared" si="57"/>
        <v>Change Electricity Imports</v>
      </c>
      <c r="C219" s="191" t="str">
        <f t="shared" si="57"/>
        <v>Percent Change in Electricity Imports</v>
      </c>
      <c r="D219" s="193" t="s">
        <v>613</v>
      </c>
      <c r="E219" s="186"/>
      <c r="F219" s="193" t="s">
        <v>614</v>
      </c>
      <c r="G219" s="193"/>
      <c r="H219" s="185">
        <v>538</v>
      </c>
      <c r="I219" s="186" t="s">
        <v>332</v>
      </c>
      <c r="J219" s="191" t="str">
        <f t="shared" si="58"/>
        <v>Electricity Imports and Exports</v>
      </c>
      <c r="K219" s="191" t="str">
        <f t="shared" si="58"/>
        <v>elec change imports</v>
      </c>
      <c r="L219" s="192">
        <f t="shared" si="58"/>
        <v>-0.5</v>
      </c>
      <c r="M219" s="192">
        <f t="shared" si="58"/>
        <v>1</v>
      </c>
      <c r="N219" s="192">
        <f t="shared" si="58"/>
        <v>0.02</v>
      </c>
      <c r="O219" s="191" t="str">
        <f t="shared" si="58"/>
        <v>% change in imports</v>
      </c>
      <c r="P219" s="188"/>
      <c r="Q219" s="191" t="str">
        <f t="shared" si="59"/>
        <v>electricity-sector-main.html#elec-imports</v>
      </c>
      <c r="R219" s="191" t="str">
        <f t="shared" si="59"/>
        <v>electricity-imports-exports.html</v>
      </c>
      <c r="S219" s="226" t="str">
        <f t="shared" si="59"/>
        <v>Energy Information Administation.  2016.  Electric Power Annual.  Table 2.13.</v>
      </c>
      <c r="T219" s="193"/>
      <c r="W219" s="184" t="str" cm="1">
        <f t="array" ref="W219">IFERROR(INDEX(A$761:A$954,MATCH(H219,A$761:A$954,0),0),"Save")</f>
        <v>Save</v>
      </c>
    </row>
    <row r="220" spans="1:23" s="184" customFormat="1" hidden="1" x14ac:dyDescent="0.25">
      <c r="A220" s="191" t="str">
        <f t="shared" si="57"/>
        <v>Electricity Supply</v>
      </c>
      <c r="B220" s="191" t="str">
        <f t="shared" si="57"/>
        <v>Change Electricity Imports</v>
      </c>
      <c r="C220" s="191" t="str">
        <f t="shared" si="57"/>
        <v>Percent Change in Electricity Imports</v>
      </c>
      <c r="D220" s="193" t="s">
        <v>615</v>
      </c>
      <c r="E220" s="186"/>
      <c r="F220" s="193" t="s">
        <v>616</v>
      </c>
      <c r="G220" s="193"/>
      <c r="H220" s="185">
        <v>539</v>
      </c>
      <c r="I220" s="186" t="s">
        <v>332</v>
      </c>
      <c r="J220" s="191" t="str">
        <f t="shared" si="58"/>
        <v>Electricity Imports and Exports</v>
      </c>
      <c r="K220" s="191" t="str">
        <f t="shared" si="58"/>
        <v>elec change imports</v>
      </c>
      <c r="L220" s="192">
        <f t="shared" si="58"/>
        <v>-0.5</v>
      </c>
      <c r="M220" s="192">
        <f t="shared" si="58"/>
        <v>1</v>
      </c>
      <c r="N220" s="192">
        <f t="shared" si="58"/>
        <v>0.02</v>
      </c>
      <c r="O220" s="191" t="str">
        <f t="shared" si="58"/>
        <v>% change in imports</v>
      </c>
      <c r="P220" s="188"/>
      <c r="Q220" s="191" t="str">
        <f t="shared" si="59"/>
        <v>electricity-sector-main.html#elec-imports</v>
      </c>
      <c r="R220" s="191" t="str">
        <f t="shared" si="59"/>
        <v>electricity-imports-exports.html</v>
      </c>
      <c r="S220" s="226" t="str">
        <f t="shared" si="59"/>
        <v>Energy Information Administation.  2016.  Electric Power Annual.  Table 2.13.</v>
      </c>
      <c r="T220" s="193"/>
      <c r="W220" s="184" t="str" cm="1">
        <f t="array" ref="W220">IFERROR(INDEX(A$761:A$954,MATCH(H220,A$761:A$954,0),0),"Save")</f>
        <v>Save</v>
      </c>
    </row>
    <row r="221" spans="1:23" s="184" customFormat="1" hidden="1" x14ac:dyDescent="0.25">
      <c r="A221" s="191" t="str">
        <f t="shared" si="57"/>
        <v>Electricity Supply</v>
      </c>
      <c r="B221" s="191" t="str">
        <f t="shared" si="57"/>
        <v>Change Electricity Imports</v>
      </c>
      <c r="C221" s="191" t="str">
        <f t="shared" si="57"/>
        <v>Percent Change in Electricity Imports</v>
      </c>
      <c r="D221" s="193" t="s">
        <v>617</v>
      </c>
      <c r="E221" s="186"/>
      <c r="F221" s="193" t="s">
        <v>618</v>
      </c>
      <c r="G221" s="193"/>
      <c r="H221" s="185">
        <v>540</v>
      </c>
      <c r="I221" s="186" t="s">
        <v>332</v>
      </c>
      <c r="J221" s="191" t="str">
        <f t="shared" si="58"/>
        <v>Electricity Imports and Exports</v>
      </c>
      <c r="K221" s="191" t="str">
        <f t="shared" si="58"/>
        <v>elec change imports</v>
      </c>
      <c r="L221" s="192">
        <f t="shared" si="58"/>
        <v>-0.5</v>
      </c>
      <c r="M221" s="192">
        <f t="shared" si="58"/>
        <v>1</v>
      </c>
      <c r="N221" s="192">
        <f t="shared" si="58"/>
        <v>0.02</v>
      </c>
      <c r="O221" s="191" t="str">
        <f t="shared" si="58"/>
        <v>% change in imports</v>
      </c>
      <c r="P221" s="188"/>
      <c r="Q221" s="191" t="str">
        <f t="shared" si="59"/>
        <v>electricity-sector-main.html#elec-imports</v>
      </c>
      <c r="R221" s="191" t="str">
        <f t="shared" si="59"/>
        <v>electricity-imports-exports.html</v>
      </c>
      <c r="S221" s="226" t="str">
        <f t="shared" si="59"/>
        <v>Energy Information Administation.  2016.  Electric Power Annual.  Table 2.13.</v>
      </c>
      <c r="T221" s="193"/>
      <c r="W221" s="184" t="str" cm="1">
        <f t="array" ref="W221">IFERROR(INDEX(A$761:A$954,MATCH(H221,A$761:A$954,0),0),"Save")</f>
        <v>Save</v>
      </c>
    </row>
    <row r="222" spans="1:23" hidden="1" x14ac:dyDescent="0.25">
      <c r="A222" s="183" t="s">
        <v>575</v>
      </c>
      <c r="B222" s="183" t="s">
        <v>647</v>
      </c>
      <c r="C222" s="183" t="s">
        <v>648</v>
      </c>
      <c r="D222" s="186"/>
      <c r="E222" s="186"/>
      <c r="F222" s="186"/>
      <c r="G222" s="186"/>
      <c r="H222" s="43">
        <v>619</v>
      </c>
      <c r="I222" s="186" t="s">
        <v>332</v>
      </c>
      <c r="J222" s="183" t="s">
        <v>647</v>
      </c>
      <c r="K222" s="183" t="s">
        <v>649</v>
      </c>
      <c r="O222" s="186"/>
      <c r="P222" s="188"/>
      <c r="Q222" s="186"/>
      <c r="R222" s="193"/>
      <c r="S222" s="207"/>
      <c r="T222" s="186"/>
      <c r="W222" s="184" t="str" cm="1">
        <f t="array" ref="W222">IFERROR(INDEX(A$761:A$954,MATCH(H222,A$761:A$954,0),0),"Save")</f>
        <v>Save</v>
      </c>
    </row>
    <row r="223" spans="1:23" hidden="1" x14ac:dyDescent="0.25">
      <c r="A223" s="183" t="s">
        <v>575</v>
      </c>
      <c r="B223" s="183" t="s">
        <v>650</v>
      </c>
      <c r="C223" s="183" t="s">
        <v>651</v>
      </c>
      <c r="D223" s="186"/>
      <c r="E223" s="186"/>
      <c r="F223" s="186"/>
      <c r="G223" s="186"/>
      <c r="H223" s="43">
        <v>30</v>
      </c>
      <c r="I223" s="186" t="s">
        <v>310</v>
      </c>
      <c r="J223" s="183" t="s">
        <v>650</v>
      </c>
      <c r="K223" s="183" t="s">
        <v>652</v>
      </c>
      <c r="L223" s="205">
        <v>0</v>
      </c>
      <c r="M223" s="206">
        <v>1</v>
      </c>
      <c r="N223" s="206">
        <v>0.01</v>
      </c>
      <c r="O223" s="186" t="s">
        <v>653</v>
      </c>
      <c r="P223" s="220" t="str">
        <f>_xlfn.CONCAT("**Description:**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",'Supporting Data'!A6,", a 100% setting provides for an additional ",'Supporting Data'!AU6," MW of demand response capacity in 2050 (on top of a BAU quantity of ",'Supporting Data'!AT6," MW).")</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Massachusetts, a 100% setting provides for an additional 0 MW of demand response capacity in 2050 (on top of a BAU quantity of 0 MW).</v>
      </c>
      <c r="Q223" s="186" t="s">
        <v>654</v>
      </c>
      <c r="R223" s="193" t="s">
        <v>655</v>
      </c>
      <c r="S223" s="207" t="s">
        <v>445</v>
      </c>
      <c r="T223" s="186"/>
      <c r="U223" s="183" t="s">
        <v>146</v>
      </c>
      <c r="W223" s="184" t="str" cm="1">
        <f t="array" ref="W223">IFERROR(INDEX(A$761:A$954,MATCH(H223,A$761:A$954,0),0),"Save")</f>
        <v>Save</v>
      </c>
    </row>
    <row r="224" spans="1:23" hidden="1" x14ac:dyDescent="0.25">
      <c r="A224" s="183" t="s">
        <v>575</v>
      </c>
      <c r="B224" s="183" t="s">
        <v>656</v>
      </c>
      <c r="C224" s="183" t="s">
        <v>657</v>
      </c>
      <c r="D224" s="186" t="s">
        <v>578</v>
      </c>
      <c r="E224" s="186"/>
      <c r="F224" s="186" t="s">
        <v>579</v>
      </c>
      <c r="G224" s="186"/>
      <c r="H224" s="43">
        <v>31</v>
      </c>
      <c r="I224" s="183" t="str">
        <f>IF('Supporting Data'!X6 &gt; 0, "Yes", "No")</f>
        <v>No</v>
      </c>
      <c r="J224" s="183" t="s">
        <v>656</v>
      </c>
      <c r="K224" s="183" t="s">
        <v>658</v>
      </c>
      <c r="L224" s="227">
        <v>0</v>
      </c>
      <c r="M224" s="227">
        <v>25000</v>
      </c>
      <c r="N224" s="227">
        <v>500</v>
      </c>
      <c r="O224" s="186" t="s">
        <v>659</v>
      </c>
      <c r="P224" s="220" t="str">
        <f>_xlfn.CONCAT("**Description:** This policy causes the specified quantity of otherwise non-retiring coal capacity to be retired each year. // **Guidance for setting values:**  ", "The EIA projects that ", 'Supporting Data'!A6, " will retire ",'Supporting Data'!Q6, " MW of coal by 2050. ",'Supporting Data'!A6, " currently has ", 'Supporting Data'!X6, " MW of coal capacity.")</f>
        <v>**Description:** This policy causes the specified quantity of otherwise non-retiring coal capacity to be retired each year. // **Guidance for setting values:**  The EIA projects that  Massachusetts will retire 0 MW of coal by 2050.  Massachusetts currently has 0 MW of coal capacity.</v>
      </c>
      <c r="Q224" s="186" t="s">
        <v>660</v>
      </c>
      <c r="R224" s="193" t="s">
        <v>661</v>
      </c>
      <c r="S224" s="207" t="s">
        <v>662</v>
      </c>
      <c r="T224" s="186" t="s">
        <v>663</v>
      </c>
      <c r="U224" s="183" t="s">
        <v>664</v>
      </c>
      <c r="W224" s="184" t="str" cm="1">
        <f t="array" ref="W224">IFERROR(INDEX(A$761:A$954,MATCH(H224,A$761:A$954,0),0),"Save")</f>
        <v>Save</v>
      </c>
    </row>
    <row r="225" spans="1:26" hidden="1" x14ac:dyDescent="0.25">
      <c r="A225" s="191" t="str">
        <f t="shared" ref="A225:C239" si="61">A$224</f>
        <v>Electricity Supply</v>
      </c>
      <c r="B225" s="191" t="str">
        <f t="shared" si="61"/>
        <v>Early Retirement of Power Plants</v>
      </c>
      <c r="C225" s="191" t="str">
        <f t="shared" si="61"/>
        <v>Annual Additional Capacity Retired due to Early Retirement Policy</v>
      </c>
      <c r="D225" s="193" t="s">
        <v>585</v>
      </c>
      <c r="E225" s="186"/>
      <c r="F225" s="193" t="s">
        <v>586</v>
      </c>
      <c r="G225" s="186"/>
      <c r="H225" s="43">
        <v>620</v>
      </c>
      <c r="I225" s="183" t="str">
        <f>IF('Supporting Data'!Y6 &gt; 0, "Yes", "No")</f>
        <v>No</v>
      </c>
      <c r="J225" s="191" t="str">
        <f t="shared" ref="J225:K239" si="62">J$224</f>
        <v>Early Retirement of Power Plants</v>
      </c>
      <c r="K225" s="191" t="str">
        <f t="shared" si="62"/>
        <v>elec early retirement</v>
      </c>
      <c r="L225" s="228">
        <f>L224</f>
        <v>0</v>
      </c>
      <c r="M225" s="228">
        <f>M224</f>
        <v>25000</v>
      </c>
      <c r="N225" s="228">
        <f>N224</f>
        <v>500</v>
      </c>
      <c r="O225" s="228" t="str">
        <f>O224</f>
        <v>MW/year</v>
      </c>
      <c r="P225" s="220" t="str">
        <f>_xlfn.CONCAT("**Description:** This policy causes the specified quantity of otherwise non-retiring natural gas non-peaker capacity to be retired each year. // **Guidance for setting values:**  ","The EIA projects that ",'Supporting Data'!A6," will retire ",'Supporting Data'!R6," MW of gas non-peaking plants by 2050. ",'Supporting Data'!A6," currently has ", 'Supporting Data'!Y6, "MW of natural gas non-peaking capacity.")</f>
        <v>**Description:** This policy causes the specified quantity of otherwise non-retiring natural gas non-peaker capacity to be retired each year. // **Guidance for setting values:**  The EIA projects that  Massachusetts will retire 0 MW of gas non-peaking plants by 2050.  Massachusetts currently has 0MW of natural gas non-peaking capacity.</v>
      </c>
      <c r="Q225" s="186"/>
      <c r="R225" s="193"/>
      <c r="S225" s="207"/>
      <c r="T225" s="186"/>
      <c r="U225" s="183" t="s">
        <v>664</v>
      </c>
      <c r="W225" s="184" t="str" cm="1">
        <f t="array" ref="W225">IFERROR(INDEX(A$761:A$954,MATCH(H225,A$761:A$954,0),0),"Save")</f>
        <v>Save</v>
      </c>
    </row>
    <row r="226" spans="1:26" hidden="1" x14ac:dyDescent="0.25">
      <c r="A226" s="191" t="str">
        <f t="shared" si="61"/>
        <v>Electricity Supply</v>
      </c>
      <c r="B226" s="191" t="str">
        <f t="shared" si="61"/>
        <v>Early Retirement of Power Plants</v>
      </c>
      <c r="C226" s="191" t="str">
        <f t="shared" si="61"/>
        <v>Annual Additional Capacity Retired due to Early Retirement Policy</v>
      </c>
      <c r="D226" s="193" t="s">
        <v>588</v>
      </c>
      <c r="E226" s="186"/>
      <c r="F226" s="193" t="s">
        <v>589</v>
      </c>
      <c r="G226" s="186"/>
      <c r="H226" s="43">
        <v>32</v>
      </c>
      <c r="I226" s="183" t="str">
        <f>IF('Supporting Data'!Z6 &gt; 0, "Yes", "No")</f>
        <v>No</v>
      </c>
      <c r="J226" s="191" t="str">
        <f t="shared" si="62"/>
        <v>Early Retirement of Power Plants</v>
      </c>
      <c r="K226" s="191" t="str">
        <f t="shared" si="62"/>
        <v>elec early retirement</v>
      </c>
      <c r="L226" s="191">
        <f>L$224</f>
        <v>0</v>
      </c>
      <c r="M226" s="191">
        <f>M$224</f>
        <v>25000</v>
      </c>
      <c r="N226" s="191">
        <f>N$224</f>
        <v>500</v>
      </c>
      <c r="O226" s="201" t="str">
        <f>O$224</f>
        <v>MW/year</v>
      </c>
      <c r="P226" s="220" t="str">
        <f>_xlfn.CONCAT("**Description:** This policy causes the specified quantity of otherwise non-retiring nuclear capacity to be retired each year. // **Guidance for setting values:**  ","The EIA projects that ",'Supporting Data'!A6," will retire ",'Supporting Data'!S6," MW of nuclear capacity by 2050. ",'Supporting Data'!A6," currently has ", 'Supporting Data'!Z6, " MW of nuclear capacity.")</f>
        <v>**Description:** This policy causes the specified quantity of otherwise non-retiring nuclear capacity to be retired each year. // **Guidance for setting values:**  The EIA projects that  Massachusetts will retire 0 MW of nuclear capacity by 2050.  Massachusetts currently has 0 MW of nuclear capacity.</v>
      </c>
      <c r="Q226" s="201" t="str">
        <f>Q$224</f>
        <v>electricity-sector-main.html#early-ret</v>
      </c>
      <c r="R226" s="201" t="str">
        <f>R$224</f>
        <v>early-retirement-of-power-plants.html</v>
      </c>
      <c r="S226" s="207" t="s">
        <v>445</v>
      </c>
      <c r="T226" s="186"/>
      <c r="U226" s="183" t="s">
        <v>664</v>
      </c>
      <c r="W226" s="184" t="str" cm="1">
        <f t="array" ref="W226">IFERROR(INDEX(A$761:A$954,MATCH(H226,A$761:A$954,0),0),"Save")</f>
        <v>Save</v>
      </c>
    </row>
    <row r="227" spans="1:26" hidden="1" x14ac:dyDescent="0.25">
      <c r="A227" s="191" t="str">
        <f t="shared" si="61"/>
        <v>Electricity Supply</v>
      </c>
      <c r="B227" s="191" t="str">
        <f t="shared" si="61"/>
        <v>Early Retirement of Power Plants</v>
      </c>
      <c r="C227" s="191" t="str">
        <f t="shared" si="61"/>
        <v>Annual Additional Capacity Retired due to Early Retirement Policy</v>
      </c>
      <c r="D227" s="193" t="s">
        <v>591</v>
      </c>
      <c r="E227" s="186"/>
      <c r="F227" s="193" t="s">
        <v>592</v>
      </c>
      <c r="G227" s="186"/>
      <c r="H227" s="43">
        <v>621</v>
      </c>
      <c r="I227" s="186" t="s">
        <v>332</v>
      </c>
      <c r="J227" s="191" t="str">
        <f t="shared" si="62"/>
        <v>Early Retirement of Power Plants</v>
      </c>
      <c r="K227" s="191" t="str">
        <f t="shared" si="62"/>
        <v>elec early retirement</v>
      </c>
      <c r="L227" s="227"/>
      <c r="M227" s="227"/>
      <c r="N227" s="227"/>
      <c r="O227" s="186"/>
      <c r="P227" s="188"/>
      <c r="Q227" s="186"/>
      <c r="R227" s="193"/>
      <c r="S227" s="207"/>
      <c r="T227" s="186"/>
      <c r="W227" s="184" t="str" cm="1">
        <f t="array" ref="W227">IFERROR(INDEX(A$761:A$954,MATCH(H227,A$761:A$954,0),0),"Save")</f>
        <v>Save</v>
      </c>
    </row>
    <row r="228" spans="1:26" hidden="1" x14ac:dyDescent="0.25">
      <c r="A228" s="191" t="str">
        <f t="shared" si="61"/>
        <v>Electricity Supply</v>
      </c>
      <c r="B228" s="191" t="str">
        <f t="shared" si="61"/>
        <v>Early Retirement of Power Plants</v>
      </c>
      <c r="C228" s="191" t="str">
        <f t="shared" si="61"/>
        <v>Annual Additional Capacity Retired due to Early Retirement Policy</v>
      </c>
      <c r="D228" s="193" t="s">
        <v>594</v>
      </c>
      <c r="E228" s="186"/>
      <c r="F228" s="193" t="s">
        <v>595</v>
      </c>
      <c r="G228" s="186"/>
      <c r="H228" s="43">
        <v>622</v>
      </c>
      <c r="I228" s="186" t="s">
        <v>332</v>
      </c>
      <c r="J228" s="191" t="str">
        <f t="shared" si="62"/>
        <v>Early Retirement of Power Plants</v>
      </c>
      <c r="K228" s="191" t="str">
        <f t="shared" si="62"/>
        <v>elec early retirement</v>
      </c>
      <c r="L228" s="227"/>
      <c r="M228" s="227"/>
      <c r="N228" s="227"/>
      <c r="O228" s="186"/>
      <c r="P228" s="188"/>
      <c r="Q228" s="186"/>
      <c r="R228" s="193"/>
      <c r="S228" s="207"/>
      <c r="T228" s="186"/>
      <c r="W228" s="184" t="str" cm="1">
        <f t="array" ref="W228">IFERROR(INDEX(A$761:A$954,MATCH(H228,A$761:A$954,0),0),"Save")</f>
        <v>Save</v>
      </c>
      <c r="Z228" s="183" t="str">
        <f>_xlfn.CONCAT("**Description:** This policy causes the specified quantity of otherwise non-retiring petroleum capacity to be retired each year. // **Guidance for setting values:**  ","The EIA projects that ",'Supporting Data'!A6," will retire ",'Supporting Data'!T6," MW of biomass capacity by 2050. ",'Supporting Data'!A6," currently has ", 'Supporting Data'!AE6, " MW of biomass capacity.")</f>
        <v>**Description:** This policy causes the specified quantity of otherwise non-retiring petroleum capacity to be retired each year. // **Guidance for setting values:**  The EIA projects that  Massachusetts will retire 0 MW of biomass capacity by 2050.  Massachusetts currently has 0 MW of biomass capacity.</v>
      </c>
    </row>
    <row r="229" spans="1:26" hidden="1" x14ac:dyDescent="0.25">
      <c r="A229" s="191" t="str">
        <f t="shared" si="61"/>
        <v>Electricity Supply</v>
      </c>
      <c r="B229" s="191" t="str">
        <f t="shared" si="61"/>
        <v>Early Retirement of Power Plants</v>
      </c>
      <c r="C229" s="191" t="str">
        <f t="shared" si="61"/>
        <v>Annual Additional Capacity Retired due to Early Retirement Policy</v>
      </c>
      <c r="D229" s="193" t="s">
        <v>596</v>
      </c>
      <c r="E229" s="186"/>
      <c r="F229" s="193" t="s">
        <v>597</v>
      </c>
      <c r="G229" s="186"/>
      <c r="H229" s="43">
        <v>623</v>
      </c>
      <c r="I229" s="186" t="s">
        <v>332</v>
      </c>
      <c r="J229" s="191" t="str">
        <f t="shared" si="62"/>
        <v>Early Retirement of Power Plants</v>
      </c>
      <c r="K229" s="191" t="str">
        <f t="shared" si="62"/>
        <v>elec early retirement</v>
      </c>
      <c r="L229" s="227"/>
      <c r="M229" s="227"/>
      <c r="N229" s="227"/>
      <c r="O229" s="186"/>
      <c r="P229" s="188"/>
      <c r="Q229" s="186"/>
      <c r="R229" s="193"/>
      <c r="S229" s="207"/>
      <c r="T229" s="186"/>
      <c r="W229" s="184" t="str" cm="1">
        <f t="array" ref="W229">IFERROR(INDEX(A$761:A$954,MATCH(H229,A$761:A$954,0),0),"Save")</f>
        <v>Save</v>
      </c>
    </row>
    <row r="230" spans="1:26" hidden="1" x14ac:dyDescent="0.25">
      <c r="A230" s="191" t="str">
        <f t="shared" si="61"/>
        <v>Electricity Supply</v>
      </c>
      <c r="B230" s="191" t="str">
        <f t="shared" si="61"/>
        <v>Early Retirement of Power Plants</v>
      </c>
      <c r="C230" s="191" t="str">
        <f t="shared" si="61"/>
        <v>Annual Additional Capacity Retired due to Early Retirement Policy</v>
      </c>
      <c r="D230" s="193" t="s">
        <v>598</v>
      </c>
      <c r="E230" s="186"/>
      <c r="F230" s="193" t="s">
        <v>599</v>
      </c>
      <c r="G230" s="186"/>
      <c r="H230" s="43">
        <v>624</v>
      </c>
      <c r="I230" s="186" t="s">
        <v>332</v>
      </c>
      <c r="J230" s="191" t="str">
        <f t="shared" si="62"/>
        <v>Early Retirement of Power Plants</v>
      </c>
      <c r="K230" s="191" t="str">
        <f t="shared" si="62"/>
        <v>elec early retirement</v>
      </c>
      <c r="L230" s="227"/>
      <c r="M230" s="227"/>
      <c r="N230" s="227"/>
      <c r="O230" s="186"/>
      <c r="P230" s="188"/>
      <c r="Q230" s="186"/>
      <c r="R230" s="193"/>
      <c r="S230" s="207"/>
      <c r="T230" s="186"/>
      <c r="W230" s="184" t="str" cm="1">
        <f t="array" ref="W230">IFERROR(INDEX(A$761:A$954,MATCH(H230,A$761:A$954,0),0),"Save")</f>
        <v>Save</v>
      </c>
    </row>
    <row r="231" spans="1:26" hidden="1" x14ac:dyDescent="0.25">
      <c r="A231" s="191" t="str">
        <f t="shared" si="61"/>
        <v>Electricity Supply</v>
      </c>
      <c r="B231" s="191" t="str">
        <f t="shared" si="61"/>
        <v>Early Retirement of Power Plants</v>
      </c>
      <c r="C231" s="191" t="str">
        <f t="shared" si="61"/>
        <v>Annual Additional Capacity Retired due to Early Retirement Policy</v>
      </c>
      <c r="D231" s="193" t="s">
        <v>600</v>
      </c>
      <c r="E231" s="186"/>
      <c r="F231" s="193" t="s">
        <v>601</v>
      </c>
      <c r="G231" s="186"/>
      <c r="H231" s="43">
        <v>625</v>
      </c>
      <c r="I231" s="183" t="str">
        <f>IF('Supporting Data'!AE6 &gt; 0, "Yes", "No")</f>
        <v>No</v>
      </c>
      <c r="J231" s="191" t="str">
        <f t="shared" si="62"/>
        <v>Early Retirement of Power Plants</v>
      </c>
      <c r="K231" s="191" t="str">
        <f t="shared" si="62"/>
        <v>elec early retirement</v>
      </c>
      <c r="L231" s="227"/>
      <c r="M231" s="227"/>
      <c r="N231" s="227"/>
      <c r="O231" s="186"/>
      <c r="P231" s="220" t="str">
        <f>_xlfn.CONCAT("**Description:** This policy causes the specified quantity of otherwise non-retiring biomass capacity to be retired each year.  // **Guidance for setting values:**  ","The EIA projects that ",'Supporting Data'!A6," will retire ",'Supporting Data'!T6," MW of biomass capacity by 2050. ",'Supporting Data'!A6," currently has ", 'Supporting Data'!AE6, " MW of biomass capacity.")</f>
        <v>**Description:** This policy causes the specified quantity of otherwise non-retiring biomass capacity to be retired each year.  // **Guidance for setting values:**  The EIA projects that  Massachusetts will retire 0 MW of biomass capacity by 2050.  Massachusetts currently has 0 MW of biomass capacity.</v>
      </c>
      <c r="Q231" s="186"/>
      <c r="R231" s="193"/>
      <c r="S231" s="207"/>
      <c r="T231" s="186"/>
      <c r="U231" s="183" t="s">
        <v>147</v>
      </c>
      <c r="W231" s="184" t="str" cm="1">
        <f t="array" ref="W231">IFERROR(INDEX(A$761:A$954,MATCH(H231,A$761:A$954,0),0),"Save")</f>
        <v>Save</v>
      </c>
      <c r="Z231" s="183" t="s">
        <v>665</v>
      </c>
    </row>
    <row r="232" spans="1:26" hidden="1" x14ac:dyDescent="0.25">
      <c r="A232" s="191" t="str">
        <f t="shared" si="61"/>
        <v>Electricity Supply</v>
      </c>
      <c r="B232" s="191" t="str">
        <f t="shared" si="61"/>
        <v>Early Retirement of Power Plants</v>
      </c>
      <c r="C232" s="191" t="str">
        <f t="shared" si="61"/>
        <v>Annual Additional Capacity Retired due to Early Retirement Policy</v>
      </c>
      <c r="D232" s="193" t="s">
        <v>602</v>
      </c>
      <c r="E232" s="186"/>
      <c r="F232" s="193" t="s">
        <v>603</v>
      </c>
      <c r="G232" s="186"/>
      <c r="H232" s="43">
        <v>626</v>
      </c>
      <c r="I232" s="186" t="s">
        <v>332</v>
      </c>
      <c r="J232" s="191" t="str">
        <f t="shared" si="62"/>
        <v>Early Retirement of Power Plants</v>
      </c>
      <c r="K232" s="191" t="str">
        <f t="shared" si="62"/>
        <v>elec early retirement</v>
      </c>
      <c r="L232" s="227"/>
      <c r="M232" s="227"/>
      <c r="N232" s="227"/>
      <c r="O232" s="186"/>
      <c r="P232" s="188"/>
      <c r="Q232" s="186"/>
      <c r="R232" s="193"/>
      <c r="S232" s="207"/>
      <c r="T232" s="186"/>
      <c r="W232" s="184" t="str" cm="1">
        <f t="array" ref="W232">IFERROR(INDEX(A$761:A$954,MATCH(H232,A$761:A$954,0),0),"Save")</f>
        <v>Save</v>
      </c>
    </row>
    <row r="233" spans="1:26" hidden="1" x14ac:dyDescent="0.25">
      <c r="A233" s="191" t="str">
        <f t="shared" si="61"/>
        <v>Electricity Supply</v>
      </c>
      <c r="B233" s="191" t="str">
        <f t="shared" si="61"/>
        <v>Early Retirement of Power Plants</v>
      </c>
      <c r="C233" s="191" t="str">
        <f t="shared" si="61"/>
        <v>Annual Additional Capacity Retired due to Early Retirement Policy</v>
      </c>
      <c r="D233" s="193" t="s">
        <v>604</v>
      </c>
      <c r="E233" s="186"/>
      <c r="F233" s="193" t="s">
        <v>605</v>
      </c>
      <c r="G233" s="186"/>
      <c r="H233" s="43">
        <v>627</v>
      </c>
      <c r="I233" s="183" t="str">
        <f>IF('Supporting Data'!$AG$6 &gt; 0, "Yes", "No")</f>
        <v>No</v>
      </c>
      <c r="J233" s="191" t="str">
        <f t="shared" si="62"/>
        <v>Early Retirement of Power Plants</v>
      </c>
      <c r="K233" s="191" t="str">
        <f t="shared" si="62"/>
        <v>elec early retirement</v>
      </c>
      <c r="L233" s="227"/>
      <c r="M233" s="227"/>
      <c r="N233" s="227"/>
      <c r="O233" s="186"/>
      <c r="P233" s="220" t="str">
        <f>_xlfn.CONCAT("**Description:** This policy causes the specified quantity of otherwise non-retiring petroleum capacity to be retired each year. // **Guidance for setting values:**  ","The EIA projects that ",'Supporting Data'!A6," will retire ",'Supporting Data'!U6," MW of petroleum capacity by 2050. ",'Supporting Data'!A6," currently has ", 'Supporting Data'!AG6, " MW of petroleum capacity.")</f>
        <v>**Description:** This policy causes the specified quantity of otherwise non-retiring petroleum capacity to be retired each year. // **Guidance for setting values:**  The EIA projects that  Massachusetts will retire 0 MW of petroleum capacity by 2050.  Massachusetts currently has 0 MW of petroleum capacity.</v>
      </c>
      <c r="Q233" s="186"/>
      <c r="R233" s="193"/>
      <c r="S233" s="207"/>
      <c r="T233" s="186"/>
      <c r="U233" s="183" t="s">
        <v>147</v>
      </c>
      <c r="W233" s="184" t="str" cm="1">
        <f t="array" ref="W233">IFERROR(INDEX(A$761:A$954,MATCH(H233,A$761:A$954,0),0),"Save")</f>
        <v>Save</v>
      </c>
    </row>
    <row r="234" spans="1:26" hidden="1" x14ac:dyDescent="0.25">
      <c r="A234" s="191" t="str">
        <f t="shared" si="61"/>
        <v>Electricity Supply</v>
      </c>
      <c r="B234" s="191" t="str">
        <f t="shared" si="61"/>
        <v>Early Retirement of Power Plants</v>
      </c>
      <c r="C234" s="191" t="str">
        <f t="shared" si="61"/>
        <v>Annual Additional Capacity Retired due to Early Retirement Policy</v>
      </c>
      <c r="D234" s="193" t="s">
        <v>606</v>
      </c>
      <c r="E234" s="186"/>
      <c r="F234" s="193" t="s">
        <v>607</v>
      </c>
      <c r="G234" s="186"/>
      <c r="H234" s="43">
        <v>628</v>
      </c>
      <c r="I234" s="183" t="str">
        <f>IF('Supporting Data'!$AH$6 &gt; 0, "Yes", "No")</f>
        <v>No</v>
      </c>
      <c r="J234" s="191" t="str">
        <f t="shared" si="62"/>
        <v>Early Retirement of Power Plants</v>
      </c>
      <c r="K234" s="191" t="str">
        <f t="shared" si="62"/>
        <v>elec early retirement</v>
      </c>
      <c r="L234" s="228">
        <f>L224</f>
        <v>0</v>
      </c>
      <c r="M234" s="228">
        <f>M224</f>
        <v>25000</v>
      </c>
      <c r="N234" s="228">
        <f>N224</f>
        <v>500</v>
      </c>
      <c r="O234" s="228" t="str">
        <f>O224</f>
        <v>MW/year</v>
      </c>
      <c r="P234" s="220" t="str">
        <f>_xlfn.CONCAT("**Description:** This policy causes the specified quantity of otherwise non-retiring natural gas peaker capacity to be retired each year. // **Guidance for setting values:**  ","The EIA projects that ",'Supporting Data'!A6," will retire ",'Supporting Data'!V6," MW of natural gas peaker capacity by 2050. ",'Supporting Data'!A6," currently has ", 'Supporting Data'!AH6, " MW of natural gas peaker capacity.")</f>
        <v>**Description:** This policy causes the specified quantity of otherwise non-retiring natural gas peaker capacity to be retired each year. // **Guidance for setting values:**  The EIA projects that  Massachusetts will retire 0 MW of natural gas peaker capacity by 2050.  Massachusetts currently has 0 MW of natural gas peaker capacity.</v>
      </c>
      <c r="Q234" s="186"/>
      <c r="R234" s="193"/>
      <c r="S234" s="207"/>
      <c r="T234" s="186"/>
      <c r="U234" s="183" t="s">
        <v>147</v>
      </c>
      <c r="W234" s="184" t="str" cm="1">
        <f t="array" ref="W234">IFERROR(INDEX(A$761:A$954,MATCH(H234,A$761:A$954,0),0),"Save")</f>
        <v>Save</v>
      </c>
    </row>
    <row r="235" spans="1:26" hidden="1" x14ac:dyDescent="0.25">
      <c r="A235" s="191" t="str">
        <f t="shared" si="61"/>
        <v>Electricity Supply</v>
      </c>
      <c r="B235" s="191" t="str">
        <f t="shared" si="61"/>
        <v>Early Retirement of Power Plants</v>
      </c>
      <c r="C235" s="191" t="str">
        <f t="shared" si="61"/>
        <v>Annual Additional Capacity Retired due to Early Retirement Policy</v>
      </c>
      <c r="D235" s="193" t="s">
        <v>608</v>
      </c>
      <c r="E235" s="186"/>
      <c r="F235" s="193" t="s">
        <v>609</v>
      </c>
      <c r="G235" s="186"/>
      <c r="H235" s="43">
        <v>590</v>
      </c>
      <c r="I235" s="183" t="str">
        <f>IF('Supporting Data'!$AI$6 &gt; 0, "Yes", "No")</f>
        <v>No</v>
      </c>
      <c r="J235" s="191" t="str">
        <f t="shared" si="62"/>
        <v>Early Retirement of Power Plants</v>
      </c>
      <c r="K235" s="191" t="str">
        <f t="shared" si="62"/>
        <v>elec early retirement</v>
      </c>
      <c r="L235" s="184">
        <v>0</v>
      </c>
      <c r="M235" s="184">
        <v>1000</v>
      </c>
      <c r="N235" s="184">
        <v>25</v>
      </c>
      <c r="O235" s="201" t="str">
        <f>O$224</f>
        <v>MW/year</v>
      </c>
      <c r="P235" s="220" t="str">
        <f>_xlfn.CONCAT("**Description:** This policy causes the specified quantity of otherwise non-retiring lignite capacity to be retired each year.  // **Guidance for setting values:**  ","The EIA projects that ",'Supporting Data'!A6," will retire ",'Supporting Data'!W6," MW of natural gas peaker capacity by 2050. ",'Supporting Data'!A6," currently has ", 'Supporting Data'!AI6, " MW of natural gas peaker capacity.")</f>
        <v>**Description:** This policy causes the specified quantity of otherwise non-retiring lignite capacity to be retired each year.  // **Guidance for setting values:**  The EIA projects that  Massachusetts will retire 0 MW of natural gas peaker capacity by 2050.  Massachusetts currently has 0 MW of natural gas peaker capacity.</v>
      </c>
      <c r="Q235" s="201" t="str">
        <f>Q$224</f>
        <v>electricity-sector-main.html#early-ret</v>
      </c>
      <c r="R235" s="201" t="str">
        <f>R$224</f>
        <v>early-retirement-of-power-plants.html</v>
      </c>
      <c r="S235" s="207" t="s">
        <v>445</v>
      </c>
      <c r="T235" s="186"/>
      <c r="W235" s="184" t="str" cm="1">
        <f t="array" ref="W235">IFERROR(INDEX(A$761:A$954,MATCH(H235,A$761:A$954,0),0),"Save")</f>
        <v>Save</v>
      </c>
    </row>
    <row r="236" spans="1:26" hidden="1" x14ac:dyDescent="0.25">
      <c r="A236" s="191" t="str">
        <f t="shared" si="61"/>
        <v>Electricity Supply</v>
      </c>
      <c r="B236" s="191" t="str">
        <f t="shared" si="61"/>
        <v>Early Retirement of Power Plants</v>
      </c>
      <c r="C236" s="191" t="str">
        <f t="shared" si="61"/>
        <v>Annual Additional Capacity Retired due to Early Retirement Policy</v>
      </c>
      <c r="D236" s="193" t="s">
        <v>611</v>
      </c>
      <c r="E236" s="186"/>
      <c r="F236" s="193" t="s">
        <v>612</v>
      </c>
      <c r="G236" s="186"/>
      <c r="H236" s="43">
        <v>629</v>
      </c>
      <c r="I236" s="186" t="s">
        <v>332</v>
      </c>
      <c r="J236" s="191" t="str">
        <f t="shared" si="62"/>
        <v>Early Retirement of Power Plants</v>
      </c>
      <c r="K236" s="191" t="str">
        <f t="shared" si="62"/>
        <v>elec early retirement</v>
      </c>
      <c r="L236" s="192"/>
      <c r="M236" s="192"/>
      <c r="N236" s="192"/>
      <c r="O236" s="201"/>
      <c r="P236" s="188"/>
      <c r="Q236" s="186"/>
      <c r="R236" s="193"/>
      <c r="S236" s="207"/>
      <c r="T236" s="186"/>
      <c r="W236" s="184" t="str" cm="1">
        <f t="array" ref="W236">IFERROR(INDEX(A$761:A$954,MATCH(H236,A$761:A$954,0),0),"Save")</f>
        <v>Save</v>
      </c>
    </row>
    <row r="237" spans="1:26" hidden="1" x14ac:dyDescent="0.25">
      <c r="A237" s="191" t="str">
        <f t="shared" si="61"/>
        <v>Electricity Supply</v>
      </c>
      <c r="B237" s="191" t="str">
        <f t="shared" si="61"/>
        <v>Early Retirement of Power Plants</v>
      </c>
      <c r="C237" s="191" t="str">
        <f t="shared" si="61"/>
        <v>Annual Additional Capacity Retired due to Early Retirement Policy</v>
      </c>
      <c r="D237" s="193" t="s">
        <v>613</v>
      </c>
      <c r="E237" s="186"/>
      <c r="F237" s="193" t="s">
        <v>614</v>
      </c>
      <c r="G237" s="186"/>
      <c r="H237" s="43">
        <v>630</v>
      </c>
      <c r="I237" s="186" t="s">
        <v>332</v>
      </c>
      <c r="J237" s="191" t="str">
        <f t="shared" si="62"/>
        <v>Early Retirement of Power Plants</v>
      </c>
      <c r="K237" s="191" t="str">
        <f t="shared" si="62"/>
        <v>elec early retirement</v>
      </c>
      <c r="L237" s="192"/>
      <c r="M237" s="192"/>
      <c r="N237" s="192"/>
      <c r="O237" s="201"/>
      <c r="P237" s="188"/>
      <c r="Q237" s="186"/>
      <c r="R237" s="193"/>
      <c r="S237" s="207"/>
      <c r="T237" s="186"/>
      <c r="W237" s="184" t="str" cm="1">
        <f t="array" ref="W237">IFERROR(INDEX(A$761:A$954,MATCH(H237,A$761:A$954,0),0),"Save")</f>
        <v>Save</v>
      </c>
    </row>
    <row r="238" spans="1:26" hidden="1" x14ac:dyDescent="0.25">
      <c r="A238" s="191" t="str">
        <f t="shared" si="61"/>
        <v>Electricity Supply</v>
      </c>
      <c r="B238" s="191" t="str">
        <f t="shared" si="61"/>
        <v>Early Retirement of Power Plants</v>
      </c>
      <c r="C238" s="191" t="str">
        <f t="shared" si="61"/>
        <v>Annual Additional Capacity Retired due to Early Retirement Policy</v>
      </c>
      <c r="D238" s="193" t="s">
        <v>615</v>
      </c>
      <c r="E238" s="186"/>
      <c r="F238" s="193" t="s">
        <v>616</v>
      </c>
      <c r="G238" s="186"/>
      <c r="H238" s="43">
        <v>631</v>
      </c>
      <c r="I238" s="186" t="s">
        <v>332</v>
      </c>
      <c r="J238" s="191" t="str">
        <f t="shared" si="62"/>
        <v>Early Retirement of Power Plants</v>
      </c>
      <c r="K238" s="191" t="str">
        <f t="shared" si="62"/>
        <v>elec early retirement</v>
      </c>
      <c r="L238" s="192"/>
      <c r="M238" s="192"/>
      <c r="N238" s="192"/>
      <c r="O238" s="201"/>
      <c r="P238" s="188"/>
      <c r="Q238" s="186"/>
      <c r="R238" s="193"/>
      <c r="S238" s="207"/>
      <c r="T238" s="186"/>
      <c r="W238" s="184" t="str" cm="1">
        <f t="array" ref="W238">IFERROR(INDEX(A$761:A$954,MATCH(H238,A$761:A$954,0),0),"Save")</f>
        <v>Save</v>
      </c>
    </row>
    <row r="239" spans="1:26" hidden="1" x14ac:dyDescent="0.25">
      <c r="A239" s="191" t="str">
        <f t="shared" si="61"/>
        <v>Electricity Supply</v>
      </c>
      <c r="B239" s="191" t="str">
        <f t="shared" si="61"/>
        <v>Early Retirement of Power Plants</v>
      </c>
      <c r="C239" s="191" t="str">
        <f t="shared" si="61"/>
        <v>Annual Additional Capacity Retired due to Early Retirement Policy</v>
      </c>
      <c r="D239" s="193" t="s">
        <v>617</v>
      </c>
      <c r="E239" s="186"/>
      <c r="F239" s="193" t="s">
        <v>618</v>
      </c>
      <c r="G239" s="186"/>
      <c r="H239" s="43">
        <v>632</v>
      </c>
      <c r="I239" s="186" t="s">
        <v>332</v>
      </c>
      <c r="J239" s="191" t="str">
        <f t="shared" si="62"/>
        <v>Early Retirement of Power Plants</v>
      </c>
      <c r="K239" s="191" t="str">
        <f t="shared" si="62"/>
        <v>elec early retirement</v>
      </c>
      <c r="L239" s="192"/>
      <c r="M239" s="192"/>
      <c r="N239" s="192"/>
      <c r="O239" s="201"/>
      <c r="P239" s="188"/>
      <c r="Q239" s="186"/>
      <c r="R239" s="193"/>
      <c r="S239" s="207"/>
      <c r="T239" s="186"/>
      <c r="W239" s="184" t="str" cm="1">
        <f t="array" ref="W239">IFERROR(INDEX(A$761:A$954,MATCH(H239,A$761:A$954,0),0),"Save")</f>
        <v>Save</v>
      </c>
    </row>
    <row r="240" spans="1:26" hidden="1" x14ac:dyDescent="0.25">
      <c r="A240" s="183" t="s">
        <v>575</v>
      </c>
      <c r="B240" s="183" t="s">
        <v>666</v>
      </c>
      <c r="C240" s="183" t="s">
        <v>667</v>
      </c>
      <c r="D240" s="186"/>
      <c r="E240" s="186"/>
      <c r="F240" s="186"/>
      <c r="G240" s="186"/>
      <c r="H240" s="43">
        <v>33</v>
      </c>
      <c r="I240" s="186" t="s">
        <v>310</v>
      </c>
      <c r="J240" s="183" t="s">
        <v>666</v>
      </c>
      <c r="K240" s="183" t="s">
        <v>668</v>
      </c>
      <c r="L240" s="205">
        <v>0</v>
      </c>
      <c r="M240" s="205">
        <v>1</v>
      </c>
      <c r="N240" s="229">
        <v>0.01</v>
      </c>
      <c r="O240" s="186" t="s">
        <v>653</v>
      </c>
      <c r="P240" s="220" t="str">
        <f>_xlfn.CONCAT("**Description:** This policy causes grid-scale electricity storage from chemical batteries to increase above the amount predicted in the BAU Scenario. // **Guidance for setting values:** In 2019, ",'Repeating Values'!C1," had about ",'Supporting Data'!AP6," of grid battery storage.  The BAU scenario is based on EIA AEO data and sees grid battery capacity reach ",'Supporting Data'!AN6," by 2050.  The additional potential is based on NREL's Renewable Electricity Futures Study (80% RE-ITI (2014) scenario) and suggests ",'Supporting Data'!A6," could reach ",'Supporting Data'!AO6," of grid battery storage by 2050.")</f>
        <v>**Description:** This policy causes grid-scale electricity storage from chemical batteries to increase above the amount predicted in the BAU Scenario. // **Guidance for setting values:** In 2019,  Massachusetts had about 0 of grid battery storage.  The BAU scenario is based on EIA AEO data and sees grid battery capacity reach 0 by 2050.  The additional potential is based on NREL's Renewable Electricity Futures Study (80% RE-ITI (2014) scenario) and suggests  Massachusetts could reach 0 of grid battery storage by 2050.</v>
      </c>
      <c r="Q240" s="186" t="s">
        <v>669</v>
      </c>
      <c r="R240" s="193" t="s">
        <v>670</v>
      </c>
      <c r="S240" s="207" t="s">
        <v>671</v>
      </c>
      <c r="T240" s="186"/>
      <c r="U240" s="183" t="s">
        <v>2033</v>
      </c>
      <c r="W240" s="184" t="str" cm="1">
        <f t="array" ref="W240">IFERROR(INDEX(A$761:A$954,MATCH(H240,A$761:A$954,0),0),"Save")</f>
        <v>Save</v>
      </c>
    </row>
    <row r="241" spans="1:23" hidden="1" x14ac:dyDescent="0.25">
      <c r="A241" s="183" t="s">
        <v>575</v>
      </c>
      <c r="B241" s="183" t="s">
        <v>672</v>
      </c>
      <c r="C241" s="183" t="s">
        <v>673</v>
      </c>
      <c r="D241" s="186"/>
      <c r="E241" s="186"/>
      <c r="F241" s="186"/>
      <c r="G241" s="186"/>
      <c r="H241" s="43">
        <v>34</v>
      </c>
      <c r="I241" s="186" t="s">
        <v>310</v>
      </c>
      <c r="J241" s="183" t="s">
        <v>672</v>
      </c>
      <c r="K241" s="183" t="s">
        <v>674</v>
      </c>
      <c r="L241" s="205">
        <v>0</v>
      </c>
      <c r="M241" s="205">
        <f>ROUND(MaxBoundCalculations!B181,2)</f>
        <v>1.1299999999999999</v>
      </c>
      <c r="N241" s="205">
        <v>0.01</v>
      </c>
      <c r="O241" s="186" t="s">
        <v>675</v>
      </c>
      <c r="P241" s="188" t="s">
        <v>676</v>
      </c>
      <c r="Q241" s="186" t="s">
        <v>677</v>
      </c>
      <c r="R241" s="193" t="s">
        <v>678</v>
      </c>
      <c r="S241" s="207" t="s">
        <v>679</v>
      </c>
      <c r="T241" s="186" t="s">
        <v>680</v>
      </c>
      <c r="U241" s="183" t="s">
        <v>681</v>
      </c>
      <c r="W241" s="184" t="str" cm="1">
        <f t="array" ref="W241">IFERROR(INDEX(A$761:A$954,MATCH(H241,A$761:A$954,0),0),"Save")</f>
        <v>Save</v>
      </c>
    </row>
    <row r="242" spans="1:23" hidden="1" x14ac:dyDescent="0.25">
      <c r="A242" s="183" t="s">
        <v>575</v>
      </c>
      <c r="B242" s="183" t="s">
        <v>682</v>
      </c>
      <c r="C242" s="183" t="s">
        <v>683</v>
      </c>
      <c r="D242" s="186" t="s">
        <v>578</v>
      </c>
      <c r="E242" s="186"/>
      <c r="F242" s="186" t="s">
        <v>579</v>
      </c>
      <c r="G242" s="186"/>
      <c r="H242" s="43">
        <v>860</v>
      </c>
      <c r="I242" s="186" t="s">
        <v>332</v>
      </c>
      <c r="J242" s="183" t="s">
        <v>682</v>
      </c>
      <c r="K242" s="225"/>
      <c r="L242" s="205"/>
      <c r="M242" s="205"/>
      <c r="N242" s="205"/>
      <c r="O242" s="186"/>
      <c r="P242" s="186"/>
      <c r="Q242" s="186"/>
      <c r="R242" s="193"/>
      <c r="S242" s="207"/>
      <c r="T242" s="186"/>
      <c r="W242" s="184" t="str" cm="1">
        <f t="array" ref="W242">IFERROR(INDEX(A$761:A$954,MATCH(H242,A$761:A$954,0),0),"Save")</f>
        <v>Save</v>
      </c>
    </row>
    <row r="243" spans="1:23" hidden="1" x14ac:dyDescent="0.25">
      <c r="A243" s="191" t="str">
        <f t="shared" ref="A243:C257" si="63">A$242</f>
        <v>Electricity Supply</v>
      </c>
      <c r="B243" s="191" t="str">
        <f t="shared" si="63"/>
        <v>Non BAU Capacity Retirement Schedule</v>
      </c>
      <c r="C243" s="191" t="str">
        <f t="shared" si="63"/>
        <v>Boolean Use Non BAU Capacity Retirement Schedule</v>
      </c>
      <c r="D243" s="193" t="s">
        <v>585</v>
      </c>
      <c r="E243" s="186"/>
      <c r="F243" s="193" t="s">
        <v>586</v>
      </c>
      <c r="G243" s="186"/>
      <c r="H243" s="43">
        <v>861</v>
      </c>
      <c r="I243" s="186" t="s">
        <v>332</v>
      </c>
      <c r="J243" s="191" t="str">
        <f t="shared" ref="J243:J257" si="64">J$242</f>
        <v>Non BAU Capacity Retirement Schedule</v>
      </c>
      <c r="K243" s="225"/>
      <c r="L243" s="205"/>
      <c r="M243" s="205"/>
      <c r="N243" s="205"/>
      <c r="O243" s="186"/>
      <c r="P243" s="186"/>
      <c r="Q243" s="186"/>
      <c r="R243" s="193"/>
      <c r="S243" s="207"/>
      <c r="T243" s="186"/>
      <c r="W243" s="184" t="str" cm="1">
        <f t="array" ref="W243">IFERROR(INDEX(A$761:A$954,MATCH(H243,A$761:A$954,0),0),"Save")</f>
        <v>Save</v>
      </c>
    </row>
    <row r="244" spans="1:23" hidden="1" x14ac:dyDescent="0.25">
      <c r="A244" s="191" t="str">
        <f t="shared" si="63"/>
        <v>Electricity Supply</v>
      </c>
      <c r="B244" s="191" t="str">
        <f t="shared" si="63"/>
        <v>Non BAU Capacity Retirement Schedule</v>
      </c>
      <c r="C244" s="191" t="str">
        <f t="shared" si="63"/>
        <v>Boolean Use Non BAU Capacity Retirement Schedule</v>
      </c>
      <c r="D244" s="193" t="s">
        <v>588</v>
      </c>
      <c r="E244" s="186"/>
      <c r="F244" s="193" t="s">
        <v>589</v>
      </c>
      <c r="G244" s="186"/>
      <c r="H244" s="43">
        <v>862</v>
      </c>
      <c r="I244" s="186" t="s">
        <v>332</v>
      </c>
      <c r="J244" s="191" t="str">
        <f t="shared" si="64"/>
        <v>Non BAU Capacity Retirement Schedule</v>
      </c>
      <c r="K244" s="225"/>
      <c r="L244" s="205"/>
      <c r="M244" s="205"/>
      <c r="N244" s="205"/>
      <c r="O244" s="186"/>
      <c r="P244" s="186"/>
      <c r="Q244" s="186"/>
      <c r="R244" s="193"/>
      <c r="S244" s="207"/>
      <c r="T244" s="186"/>
      <c r="W244" s="184" t="str" cm="1">
        <f t="array" ref="W244">IFERROR(INDEX(A$761:A$954,MATCH(H244,A$761:A$954,0),0),"Save")</f>
        <v>Save</v>
      </c>
    </row>
    <row r="245" spans="1:23" hidden="1" x14ac:dyDescent="0.25">
      <c r="A245" s="191" t="str">
        <f t="shared" si="63"/>
        <v>Electricity Supply</v>
      </c>
      <c r="B245" s="191" t="str">
        <f t="shared" si="63"/>
        <v>Non BAU Capacity Retirement Schedule</v>
      </c>
      <c r="C245" s="191" t="str">
        <f t="shared" si="63"/>
        <v>Boolean Use Non BAU Capacity Retirement Schedule</v>
      </c>
      <c r="D245" s="193" t="s">
        <v>591</v>
      </c>
      <c r="E245" s="186"/>
      <c r="F245" s="193" t="s">
        <v>592</v>
      </c>
      <c r="G245" s="186"/>
      <c r="H245" s="43">
        <v>863</v>
      </c>
      <c r="I245" s="186" t="s">
        <v>332</v>
      </c>
      <c r="J245" s="191" t="str">
        <f t="shared" si="64"/>
        <v>Non BAU Capacity Retirement Schedule</v>
      </c>
      <c r="K245" s="225"/>
      <c r="L245" s="205"/>
      <c r="M245" s="205"/>
      <c r="N245" s="205"/>
      <c r="O245" s="186"/>
      <c r="P245" s="186"/>
      <c r="Q245" s="186"/>
      <c r="R245" s="193"/>
      <c r="S245" s="207"/>
      <c r="T245" s="186"/>
      <c r="W245" s="184" t="str" cm="1">
        <f t="array" ref="W245">IFERROR(INDEX(A$761:A$954,MATCH(H245,A$761:A$954,0),0),"Save")</f>
        <v>Save</v>
      </c>
    </row>
    <row r="246" spans="1:23" hidden="1" x14ac:dyDescent="0.25">
      <c r="A246" s="191" t="str">
        <f t="shared" si="63"/>
        <v>Electricity Supply</v>
      </c>
      <c r="B246" s="191" t="str">
        <f t="shared" si="63"/>
        <v>Non BAU Capacity Retirement Schedule</v>
      </c>
      <c r="C246" s="191" t="str">
        <f t="shared" si="63"/>
        <v>Boolean Use Non BAU Capacity Retirement Schedule</v>
      </c>
      <c r="D246" s="193" t="s">
        <v>594</v>
      </c>
      <c r="E246" s="186"/>
      <c r="F246" s="193" t="s">
        <v>595</v>
      </c>
      <c r="G246" s="186"/>
      <c r="H246" s="43">
        <v>864</v>
      </c>
      <c r="I246" s="186" t="s">
        <v>332</v>
      </c>
      <c r="J246" s="191" t="str">
        <f t="shared" si="64"/>
        <v>Non BAU Capacity Retirement Schedule</v>
      </c>
      <c r="K246" s="225"/>
      <c r="L246" s="205"/>
      <c r="M246" s="205"/>
      <c r="N246" s="205"/>
      <c r="O246" s="186"/>
      <c r="P246" s="186"/>
      <c r="Q246" s="186"/>
      <c r="R246" s="193"/>
      <c r="S246" s="207"/>
      <c r="T246" s="186"/>
      <c r="W246" s="184" t="str" cm="1">
        <f t="array" ref="W246">IFERROR(INDEX(A$761:A$954,MATCH(H246,A$761:A$954,0),0),"Save")</f>
        <v>Save</v>
      </c>
    </row>
    <row r="247" spans="1:23" hidden="1" x14ac:dyDescent="0.25">
      <c r="A247" s="191" t="str">
        <f t="shared" si="63"/>
        <v>Electricity Supply</v>
      </c>
      <c r="B247" s="191" t="str">
        <f t="shared" si="63"/>
        <v>Non BAU Capacity Retirement Schedule</v>
      </c>
      <c r="C247" s="191" t="str">
        <f t="shared" si="63"/>
        <v>Boolean Use Non BAU Capacity Retirement Schedule</v>
      </c>
      <c r="D247" s="193" t="s">
        <v>596</v>
      </c>
      <c r="E247" s="186"/>
      <c r="F247" s="193" t="s">
        <v>597</v>
      </c>
      <c r="G247" s="186"/>
      <c r="H247" s="43">
        <v>865</v>
      </c>
      <c r="I247" s="186" t="s">
        <v>332</v>
      </c>
      <c r="J247" s="191" t="str">
        <f t="shared" si="64"/>
        <v>Non BAU Capacity Retirement Schedule</v>
      </c>
      <c r="K247" s="225"/>
      <c r="L247" s="205"/>
      <c r="M247" s="205"/>
      <c r="N247" s="205"/>
      <c r="O247" s="186"/>
      <c r="P247" s="186"/>
      <c r="Q247" s="186"/>
      <c r="R247" s="193"/>
      <c r="S247" s="207"/>
      <c r="T247" s="186"/>
      <c r="W247" s="184" t="str" cm="1">
        <f t="array" ref="W247">IFERROR(INDEX(A$761:A$954,MATCH(H247,A$761:A$954,0),0),"Save")</f>
        <v>Save</v>
      </c>
    </row>
    <row r="248" spans="1:23" hidden="1" x14ac:dyDescent="0.25">
      <c r="A248" s="191" t="str">
        <f t="shared" si="63"/>
        <v>Electricity Supply</v>
      </c>
      <c r="B248" s="191" t="str">
        <f t="shared" si="63"/>
        <v>Non BAU Capacity Retirement Schedule</v>
      </c>
      <c r="C248" s="191" t="str">
        <f t="shared" si="63"/>
        <v>Boolean Use Non BAU Capacity Retirement Schedule</v>
      </c>
      <c r="D248" s="193" t="s">
        <v>598</v>
      </c>
      <c r="E248" s="186"/>
      <c r="F248" s="193" t="s">
        <v>599</v>
      </c>
      <c r="G248" s="186"/>
      <c r="H248" s="43">
        <v>866</v>
      </c>
      <c r="I248" s="186" t="s">
        <v>332</v>
      </c>
      <c r="J248" s="191" t="str">
        <f t="shared" si="64"/>
        <v>Non BAU Capacity Retirement Schedule</v>
      </c>
      <c r="K248" s="225"/>
      <c r="L248" s="205"/>
      <c r="M248" s="205"/>
      <c r="N248" s="205"/>
      <c r="O248" s="186"/>
      <c r="P248" s="186"/>
      <c r="Q248" s="186"/>
      <c r="R248" s="193"/>
      <c r="S248" s="207"/>
      <c r="T248" s="186"/>
      <c r="W248" s="184" t="str" cm="1">
        <f t="array" ref="W248">IFERROR(INDEX(A$761:A$954,MATCH(H248,A$761:A$954,0),0),"Save")</f>
        <v>Save</v>
      </c>
    </row>
    <row r="249" spans="1:23" hidden="1" x14ac:dyDescent="0.25">
      <c r="A249" s="191" t="str">
        <f t="shared" si="63"/>
        <v>Electricity Supply</v>
      </c>
      <c r="B249" s="191" t="str">
        <f t="shared" si="63"/>
        <v>Non BAU Capacity Retirement Schedule</v>
      </c>
      <c r="C249" s="191" t="str">
        <f t="shared" si="63"/>
        <v>Boolean Use Non BAU Capacity Retirement Schedule</v>
      </c>
      <c r="D249" s="193" t="s">
        <v>600</v>
      </c>
      <c r="E249" s="186"/>
      <c r="F249" s="193" t="s">
        <v>601</v>
      </c>
      <c r="G249" s="186"/>
      <c r="H249" s="43">
        <v>867</v>
      </c>
      <c r="I249" s="186" t="s">
        <v>332</v>
      </c>
      <c r="J249" s="191" t="str">
        <f t="shared" si="64"/>
        <v>Non BAU Capacity Retirement Schedule</v>
      </c>
      <c r="K249" s="225"/>
      <c r="L249" s="205"/>
      <c r="M249" s="205"/>
      <c r="N249" s="205"/>
      <c r="O249" s="186"/>
      <c r="P249" s="186"/>
      <c r="Q249" s="186"/>
      <c r="R249" s="193"/>
      <c r="S249" s="207"/>
      <c r="T249" s="186"/>
      <c r="W249" s="184" t="str" cm="1">
        <f t="array" ref="W249">IFERROR(INDEX(A$761:A$954,MATCH(H249,A$761:A$954,0),0),"Save")</f>
        <v>Save</v>
      </c>
    </row>
    <row r="250" spans="1:23" hidden="1" x14ac:dyDescent="0.25">
      <c r="A250" s="191" t="str">
        <f t="shared" si="63"/>
        <v>Electricity Supply</v>
      </c>
      <c r="B250" s="191" t="str">
        <f t="shared" si="63"/>
        <v>Non BAU Capacity Retirement Schedule</v>
      </c>
      <c r="C250" s="191" t="str">
        <f t="shared" si="63"/>
        <v>Boolean Use Non BAU Capacity Retirement Schedule</v>
      </c>
      <c r="D250" s="193" t="s">
        <v>602</v>
      </c>
      <c r="E250" s="186"/>
      <c r="F250" s="193" t="s">
        <v>603</v>
      </c>
      <c r="G250" s="186"/>
      <c r="H250" s="43">
        <v>868</v>
      </c>
      <c r="I250" s="186" t="s">
        <v>332</v>
      </c>
      <c r="J250" s="191" t="str">
        <f t="shared" si="64"/>
        <v>Non BAU Capacity Retirement Schedule</v>
      </c>
      <c r="K250" s="225"/>
      <c r="L250" s="205"/>
      <c r="M250" s="205"/>
      <c r="N250" s="205"/>
      <c r="O250" s="186"/>
      <c r="P250" s="186"/>
      <c r="Q250" s="186"/>
      <c r="R250" s="193"/>
      <c r="S250" s="207"/>
      <c r="T250" s="186"/>
      <c r="W250" s="184" t="str" cm="1">
        <f t="array" ref="W250">IFERROR(INDEX(A$761:A$954,MATCH(H250,A$761:A$954,0),0),"Save")</f>
        <v>Save</v>
      </c>
    </row>
    <row r="251" spans="1:23" hidden="1" x14ac:dyDescent="0.25">
      <c r="A251" s="191" t="str">
        <f t="shared" si="63"/>
        <v>Electricity Supply</v>
      </c>
      <c r="B251" s="191" t="str">
        <f t="shared" si="63"/>
        <v>Non BAU Capacity Retirement Schedule</v>
      </c>
      <c r="C251" s="191" t="str">
        <f t="shared" si="63"/>
        <v>Boolean Use Non BAU Capacity Retirement Schedule</v>
      </c>
      <c r="D251" s="193" t="s">
        <v>604</v>
      </c>
      <c r="E251" s="186"/>
      <c r="F251" s="193" t="s">
        <v>605</v>
      </c>
      <c r="G251" s="186"/>
      <c r="H251" s="43">
        <v>869</v>
      </c>
      <c r="I251" s="186" t="s">
        <v>332</v>
      </c>
      <c r="J251" s="191" t="str">
        <f t="shared" si="64"/>
        <v>Non BAU Capacity Retirement Schedule</v>
      </c>
      <c r="K251" s="225"/>
      <c r="L251" s="205"/>
      <c r="M251" s="205"/>
      <c r="N251" s="205"/>
      <c r="O251" s="186"/>
      <c r="P251" s="186"/>
      <c r="Q251" s="186"/>
      <c r="R251" s="193"/>
      <c r="S251" s="207"/>
      <c r="T251" s="186"/>
      <c r="W251" s="184" t="str" cm="1">
        <f t="array" ref="W251">IFERROR(INDEX(A$761:A$954,MATCH(H251,A$761:A$954,0),0),"Save")</f>
        <v>Save</v>
      </c>
    </row>
    <row r="252" spans="1:23" hidden="1" x14ac:dyDescent="0.25">
      <c r="A252" s="191" t="str">
        <f t="shared" si="63"/>
        <v>Electricity Supply</v>
      </c>
      <c r="B252" s="191" t="str">
        <f t="shared" si="63"/>
        <v>Non BAU Capacity Retirement Schedule</v>
      </c>
      <c r="C252" s="191" t="str">
        <f t="shared" si="63"/>
        <v>Boolean Use Non BAU Capacity Retirement Schedule</v>
      </c>
      <c r="D252" s="193" t="s">
        <v>606</v>
      </c>
      <c r="E252" s="186"/>
      <c r="F252" s="193" t="s">
        <v>607</v>
      </c>
      <c r="G252" s="186"/>
      <c r="H252" s="43">
        <v>870</v>
      </c>
      <c r="I252" s="186" t="s">
        <v>332</v>
      </c>
      <c r="J252" s="191" t="str">
        <f t="shared" si="64"/>
        <v>Non BAU Capacity Retirement Schedule</v>
      </c>
      <c r="K252" s="225"/>
      <c r="L252" s="205"/>
      <c r="M252" s="205"/>
      <c r="N252" s="205"/>
      <c r="O252" s="186"/>
      <c r="P252" s="186"/>
      <c r="Q252" s="186"/>
      <c r="R252" s="193"/>
      <c r="S252" s="207"/>
      <c r="T252" s="186"/>
      <c r="W252" s="184" t="str" cm="1">
        <f t="array" ref="W252">IFERROR(INDEX(A$761:A$954,MATCH(H252,A$761:A$954,0),0),"Save")</f>
        <v>Save</v>
      </c>
    </row>
    <row r="253" spans="1:23" hidden="1" x14ac:dyDescent="0.25">
      <c r="A253" s="191" t="str">
        <f t="shared" si="63"/>
        <v>Electricity Supply</v>
      </c>
      <c r="B253" s="191" t="str">
        <f t="shared" si="63"/>
        <v>Non BAU Capacity Retirement Schedule</v>
      </c>
      <c r="C253" s="191" t="str">
        <f t="shared" si="63"/>
        <v>Boolean Use Non BAU Capacity Retirement Schedule</v>
      </c>
      <c r="D253" s="193" t="s">
        <v>608</v>
      </c>
      <c r="E253" s="186"/>
      <c r="F253" s="193" t="s">
        <v>609</v>
      </c>
      <c r="G253" s="186"/>
      <c r="H253" s="43">
        <v>871</v>
      </c>
      <c r="I253" s="186" t="s">
        <v>332</v>
      </c>
      <c r="J253" s="191" t="str">
        <f t="shared" si="64"/>
        <v>Non BAU Capacity Retirement Schedule</v>
      </c>
      <c r="K253" s="225"/>
      <c r="L253" s="205"/>
      <c r="M253" s="205"/>
      <c r="N253" s="205"/>
      <c r="O253" s="186"/>
      <c r="P253" s="186"/>
      <c r="Q253" s="186"/>
      <c r="R253" s="193"/>
      <c r="S253" s="207"/>
      <c r="T253" s="186"/>
      <c r="W253" s="184" t="str" cm="1">
        <f t="array" ref="W253">IFERROR(INDEX(A$761:A$954,MATCH(H253,A$761:A$954,0),0),"Save")</f>
        <v>Save</v>
      </c>
    </row>
    <row r="254" spans="1:23" hidden="1" x14ac:dyDescent="0.25">
      <c r="A254" s="191" t="str">
        <f t="shared" si="63"/>
        <v>Electricity Supply</v>
      </c>
      <c r="B254" s="191" t="str">
        <f t="shared" si="63"/>
        <v>Non BAU Capacity Retirement Schedule</v>
      </c>
      <c r="C254" s="191" t="str">
        <f t="shared" si="63"/>
        <v>Boolean Use Non BAU Capacity Retirement Schedule</v>
      </c>
      <c r="D254" s="193" t="s">
        <v>611</v>
      </c>
      <c r="E254" s="186"/>
      <c r="F254" s="193" t="s">
        <v>612</v>
      </c>
      <c r="G254" s="186"/>
      <c r="H254" s="43">
        <v>872</v>
      </c>
      <c r="I254" s="186" t="s">
        <v>332</v>
      </c>
      <c r="J254" s="191" t="str">
        <f t="shared" si="64"/>
        <v>Non BAU Capacity Retirement Schedule</v>
      </c>
      <c r="K254" s="225"/>
      <c r="L254" s="205"/>
      <c r="M254" s="205"/>
      <c r="N254" s="205"/>
      <c r="O254" s="186"/>
      <c r="P254" s="186"/>
      <c r="Q254" s="186"/>
      <c r="R254" s="193"/>
      <c r="S254" s="207"/>
      <c r="T254" s="186"/>
      <c r="W254" s="184" t="str" cm="1">
        <f t="array" ref="W254">IFERROR(INDEX(A$761:A$954,MATCH(H254,A$761:A$954,0),0),"Save")</f>
        <v>Save</v>
      </c>
    </row>
    <row r="255" spans="1:23" hidden="1" x14ac:dyDescent="0.25">
      <c r="A255" s="191" t="str">
        <f t="shared" si="63"/>
        <v>Electricity Supply</v>
      </c>
      <c r="B255" s="191" t="str">
        <f t="shared" si="63"/>
        <v>Non BAU Capacity Retirement Schedule</v>
      </c>
      <c r="C255" s="191" t="str">
        <f t="shared" si="63"/>
        <v>Boolean Use Non BAU Capacity Retirement Schedule</v>
      </c>
      <c r="D255" s="193" t="s">
        <v>613</v>
      </c>
      <c r="E255" s="186"/>
      <c r="F255" s="193" t="s">
        <v>614</v>
      </c>
      <c r="G255" s="186"/>
      <c r="H255" s="43">
        <v>873</v>
      </c>
      <c r="I255" s="186" t="s">
        <v>332</v>
      </c>
      <c r="J255" s="191" t="str">
        <f t="shared" si="64"/>
        <v>Non BAU Capacity Retirement Schedule</v>
      </c>
      <c r="K255" s="225"/>
      <c r="L255" s="205"/>
      <c r="M255" s="205"/>
      <c r="N255" s="205"/>
      <c r="O255" s="186"/>
      <c r="P255" s="186"/>
      <c r="Q255" s="186"/>
      <c r="R255" s="193"/>
      <c r="S255" s="207"/>
      <c r="T255" s="186"/>
      <c r="W255" s="184" t="str" cm="1">
        <f t="array" ref="W255">IFERROR(INDEX(A$761:A$954,MATCH(H255,A$761:A$954,0),0),"Save")</f>
        <v>Save</v>
      </c>
    </row>
    <row r="256" spans="1:23" hidden="1" x14ac:dyDescent="0.25">
      <c r="A256" s="191" t="str">
        <f t="shared" si="63"/>
        <v>Electricity Supply</v>
      </c>
      <c r="B256" s="191" t="str">
        <f t="shared" si="63"/>
        <v>Non BAU Capacity Retirement Schedule</v>
      </c>
      <c r="C256" s="191" t="str">
        <f t="shared" si="63"/>
        <v>Boolean Use Non BAU Capacity Retirement Schedule</v>
      </c>
      <c r="D256" s="193" t="s">
        <v>615</v>
      </c>
      <c r="E256" s="186"/>
      <c r="F256" s="193" t="s">
        <v>616</v>
      </c>
      <c r="G256" s="186"/>
      <c r="H256" s="43">
        <v>874</v>
      </c>
      <c r="I256" s="186" t="s">
        <v>332</v>
      </c>
      <c r="J256" s="191" t="str">
        <f t="shared" si="64"/>
        <v>Non BAU Capacity Retirement Schedule</v>
      </c>
      <c r="K256" s="225"/>
      <c r="L256" s="205"/>
      <c r="M256" s="205"/>
      <c r="N256" s="205"/>
      <c r="O256" s="186"/>
      <c r="P256" s="186"/>
      <c r="Q256" s="186"/>
      <c r="R256" s="193"/>
      <c r="S256" s="207"/>
      <c r="T256" s="186"/>
      <c r="W256" s="184" t="str" cm="1">
        <f t="array" ref="W256">IFERROR(INDEX(A$761:A$954,MATCH(H256,A$761:A$954,0),0),"Save")</f>
        <v>Save</v>
      </c>
    </row>
    <row r="257" spans="1:23" hidden="1" x14ac:dyDescent="0.25">
      <c r="A257" s="191" t="str">
        <f t="shared" si="63"/>
        <v>Electricity Supply</v>
      </c>
      <c r="B257" s="191" t="str">
        <f t="shared" si="63"/>
        <v>Non BAU Capacity Retirement Schedule</v>
      </c>
      <c r="C257" s="191" t="str">
        <f t="shared" si="63"/>
        <v>Boolean Use Non BAU Capacity Retirement Schedule</v>
      </c>
      <c r="D257" s="193" t="s">
        <v>617</v>
      </c>
      <c r="E257" s="186"/>
      <c r="F257" s="193" t="s">
        <v>618</v>
      </c>
      <c r="G257" s="186"/>
      <c r="H257" s="43">
        <v>875</v>
      </c>
      <c r="I257" s="186" t="s">
        <v>332</v>
      </c>
      <c r="J257" s="191" t="str">
        <f t="shared" si="64"/>
        <v>Non BAU Capacity Retirement Schedule</v>
      </c>
      <c r="K257" s="225"/>
      <c r="L257" s="205"/>
      <c r="M257" s="205"/>
      <c r="N257" s="205"/>
      <c r="O257" s="186"/>
      <c r="P257" s="186"/>
      <c r="Q257" s="186"/>
      <c r="R257" s="193"/>
      <c r="S257" s="207"/>
      <c r="T257" s="186"/>
      <c r="W257" s="184" t="str" cm="1">
        <f t="array" ref="W257">IFERROR(INDEX(A$761:A$954,MATCH(H257,A$761:A$954,0),0),"Save")</f>
        <v>Save</v>
      </c>
    </row>
    <row r="258" spans="1:23" s="191" customFormat="1" hidden="1" x14ac:dyDescent="0.25">
      <c r="A258" s="183" t="s">
        <v>575</v>
      </c>
      <c r="B258" s="183" t="s">
        <v>684</v>
      </c>
      <c r="C258" s="183" t="s">
        <v>685</v>
      </c>
      <c r="D258" s="186" t="s">
        <v>578</v>
      </c>
      <c r="E258" s="186"/>
      <c r="F258" s="186" t="s">
        <v>579</v>
      </c>
      <c r="G258" s="186"/>
      <c r="H258" s="43">
        <v>633</v>
      </c>
      <c r="I258" s="186" t="s">
        <v>332</v>
      </c>
      <c r="J258" s="183" t="s">
        <v>684</v>
      </c>
      <c r="K258" s="225"/>
      <c r="L258" s="183"/>
      <c r="M258" s="183"/>
      <c r="N258" s="183"/>
      <c r="O258" s="186"/>
      <c r="P258" s="188"/>
      <c r="Q258" s="201"/>
      <c r="R258" s="193"/>
      <c r="S258" s="221"/>
      <c r="T258" s="201"/>
      <c r="W258" s="184" t="str" cm="1">
        <f t="array" ref="W258">IFERROR(INDEX(A$761:A$954,MATCH(H258,A$761:A$954,0),0),"Save")</f>
        <v>Save</v>
      </c>
    </row>
    <row r="259" spans="1:23" s="191" customFormat="1" hidden="1" x14ac:dyDescent="0.25">
      <c r="A259" s="191" t="str">
        <f t="shared" ref="A259:C273" si="65">A$258</f>
        <v>Electricity Supply</v>
      </c>
      <c r="B259" s="191" t="str">
        <f t="shared" si="65"/>
        <v>Non BAU Mandated Capacity Construction</v>
      </c>
      <c r="C259" s="191" t="str">
        <f t="shared" si="65"/>
        <v>Boolean Use Non BAU Mandated Capacity Construction Schedule</v>
      </c>
      <c r="D259" s="193" t="s">
        <v>585</v>
      </c>
      <c r="E259" s="186"/>
      <c r="F259" s="193" t="s">
        <v>586</v>
      </c>
      <c r="G259" s="186"/>
      <c r="H259" s="43">
        <v>634</v>
      </c>
      <c r="I259" s="186" t="s">
        <v>332</v>
      </c>
      <c r="J259" s="191" t="str">
        <f t="shared" ref="J259:J273" si="66">J$258</f>
        <v>Non BAU Mandated Capacity Construction</v>
      </c>
      <c r="K259" s="225"/>
      <c r="L259" s="183"/>
      <c r="M259" s="183"/>
      <c r="N259" s="183"/>
      <c r="O259" s="186"/>
      <c r="P259" s="188"/>
      <c r="Q259" s="201"/>
      <c r="R259" s="193"/>
      <c r="S259" s="221"/>
      <c r="T259" s="201"/>
      <c r="W259" s="184" t="str" cm="1">
        <f t="array" ref="W259">IFERROR(INDEX(A$761:A$954,MATCH(H259,A$761:A$954,0),0),"Save")</f>
        <v>Save</v>
      </c>
    </row>
    <row r="260" spans="1:23" s="191" customFormat="1" hidden="1" x14ac:dyDescent="0.25">
      <c r="A260" s="191" t="str">
        <f t="shared" si="65"/>
        <v>Electricity Supply</v>
      </c>
      <c r="B260" s="191" t="str">
        <f t="shared" si="65"/>
        <v>Non BAU Mandated Capacity Construction</v>
      </c>
      <c r="C260" s="191" t="str">
        <f t="shared" si="65"/>
        <v>Boolean Use Non BAU Mandated Capacity Construction Schedule</v>
      </c>
      <c r="D260" s="193" t="s">
        <v>588</v>
      </c>
      <c r="E260" s="186"/>
      <c r="F260" s="193" t="s">
        <v>589</v>
      </c>
      <c r="G260" s="186"/>
      <c r="H260" s="43">
        <v>635</v>
      </c>
      <c r="I260" s="186" t="s">
        <v>332</v>
      </c>
      <c r="J260" s="191" t="str">
        <f t="shared" si="66"/>
        <v>Non BAU Mandated Capacity Construction</v>
      </c>
      <c r="K260" s="225"/>
      <c r="L260" s="183"/>
      <c r="M260" s="183"/>
      <c r="N260" s="183"/>
      <c r="O260" s="186"/>
      <c r="P260" s="188"/>
      <c r="Q260" s="201"/>
      <c r="R260" s="193"/>
      <c r="S260" s="221"/>
      <c r="T260" s="201"/>
      <c r="W260" s="184" t="str" cm="1">
        <f t="array" ref="W260">IFERROR(INDEX(A$761:A$954,MATCH(H260,A$761:A$954,0),0),"Save")</f>
        <v>Save</v>
      </c>
    </row>
    <row r="261" spans="1:23" s="191" customFormat="1" hidden="1" x14ac:dyDescent="0.25">
      <c r="A261" s="191" t="str">
        <f t="shared" si="65"/>
        <v>Electricity Supply</v>
      </c>
      <c r="B261" s="191" t="str">
        <f t="shared" si="65"/>
        <v>Non BAU Mandated Capacity Construction</v>
      </c>
      <c r="C261" s="191" t="str">
        <f t="shared" si="65"/>
        <v>Boolean Use Non BAU Mandated Capacity Construction Schedule</v>
      </c>
      <c r="D261" s="193" t="s">
        <v>591</v>
      </c>
      <c r="E261" s="186"/>
      <c r="F261" s="193" t="s">
        <v>592</v>
      </c>
      <c r="G261" s="186"/>
      <c r="H261" s="43">
        <v>636</v>
      </c>
      <c r="I261" s="186" t="s">
        <v>332</v>
      </c>
      <c r="J261" s="191" t="str">
        <f t="shared" si="66"/>
        <v>Non BAU Mandated Capacity Construction</v>
      </c>
      <c r="K261" s="225"/>
      <c r="L261" s="183"/>
      <c r="M261" s="183"/>
      <c r="N261" s="183"/>
      <c r="O261" s="186"/>
      <c r="P261" s="188"/>
      <c r="Q261" s="201"/>
      <c r="R261" s="193"/>
      <c r="S261" s="221"/>
      <c r="T261" s="201"/>
      <c r="W261" s="184" t="str" cm="1">
        <f t="array" ref="W261">IFERROR(INDEX(A$761:A$954,MATCH(H261,A$761:A$954,0),0),"Save")</f>
        <v>Save</v>
      </c>
    </row>
    <row r="262" spans="1:23" s="191" customFormat="1" hidden="1" x14ac:dyDescent="0.25">
      <c r="A262" s="191" t="str">
        <f t="shared" si="65"/>
        <v>Electricity Supply</v>
      </c>
      <c r="B262" s="191" t="str">
        <f t="shared" si="65"/>
        <v>Non BAU Mandated Capacity Construction</v>
      </c>
      <c r="C262" s="191" t="str">
        <f t="shared" si="65"/>
        <v>Boolean Use Non BAU Mandated Capacity Construction Schedule</v>
      </c>
      <c r="D262" s="193" t="s">
        <v>594</v>
      </c>
      <c r="E262" s="186"/>
      <c r="F262" s="193" t="s">
        <v>595</v>
      </c>
      <c r="G262" s="186"/>
      <c r="H262" s="43">
        <v>637</v>
      </c>
      <c r="I262" s="186" t="s">
        <v>332</v>
      </c>
      <c r="J262" s="191" t="str">
        <f t="shared" si="66"/>
        <v>Non BAU Mandated Capacity Construction</v>
      </c>
      <c r="K262" s="225"/>
      <c r="L262" s="183"/>
      <c r="M262" s="183"/>
      <c r="N262" s="183"/>
      <c r="O262" s="186"/>
      <c r="P262" s="188"/>
      <c r="Q262" s="201"/>
      <c r="R262" s="193"/>
      <c r="S262" s="221"/>
      <c r="T262" s="201"/>
      <c r="W262" s="184" t="str" cm="1">
        <f t="array" ref="W262">IFERROR(INDEX(A$761:A$954,MATCH(H262,A$761:A$954,0),0),"Save")</f>
        <v>Save</v>
      </c>
    </row>
    <row r="263" spans="1:23" s="191" customFormat="1" hidden="1" x14ac:dyDescent="0.25">
      <c r="A263" s="191" t="str">
        <f t="shared" si="65"/>
        <v>Electricity Supply</v>
      </c>
      <c r="B263" s="191" t="str">
        <f t="shared" si="65"/>
        <v>Non BAU Mandated Capacity Construction</v>
      </c>
      <c r="C263" s="191" t="str">
        <f t="shared" si="65"/>
        <v>Boolean Use Non BAU Mandated Capacity Construction Schedule</v>
      </c>
      <c r="D263" s="193" t="s">
        <v>596</v>
      </c>
      <c r="E263" s="186"/>
      <c r="F263" s="193" t="s">
        <v>597</v>
      </c>
      <c r="G263" s="186"/>
      <c r="H263" s="43">
        <v>638</v>
      </c>
      <c r="I263" s="186" t="s">
        <v>332</v>
      </c>
      <c r="J263" s="191" t="str">
        <f t="shared" si="66"/>
        <v>Non BAU Mandated Capacity Construction</v>
      </c>
      <c r="K263" s="225"/>
      <c r="L263" s="183"/>
      <c r="M263" s="183"/>
      <c r="N263" s="183"/>
      <c r="O263" s="186"/>
      <c r="P263" s="188"/>
      <c r="Q263" s="201"/>
      <c r="R263" s="193"/>
      <c r="S263" s="221"/>
      <c r="T263" s="201"/>
      <c r="W263" s="184" t="str" cm="1">
        <f t="array" ref="W263">IFERROR(INDEX(A$761:A$954,MATCH(H263,A$761:A$954,0),0),"Save")</f>
        <v>Save</v>
      </c>
    </row>
    <row r="264" spans="1:23" s="191" customFormat="1" hidden="1" x14ac:dyDescent="0.25">
      <c r="A264" s="191" t="str">
        <f t="shared" si="65"/>
        <v>Electricity Supply</v>
      </c>
      <c r="B264" s="191" t="str">
        <f t="shared" si="65"/>
        <v>Non BAU Mandated Capacity Construction</v>
      </c>
      <c r="C264" s="191" t="str">
        <f t="shared" si="65"/>
        <v>Boolean Use Non BAU Mandated Capacity Construction Schedule</v>
      </c>
      <c r="D264" s="193" t="s">
        <v>598</v>
      </c>
      <c r="E264" s="186"/>
      <c r="F264" s="193" t="s">
        <v>599</v>
      </c>
      <c r="G264" s="186"/>
      <c r="H264" s="43">
        <v>639</v>
      </c>
      <c r="I264" s="186" t="s">
        <v>332</v>
      </c>
      <c r="J264" s="191" t="str">
        <f t="shared" si="66"/>
        <v>Non BAU Mandated Capacity Construction</v>
      </c>
      <c r="K264" s="225"/>
      <c r="L264" s="183"/>
      <c r="M264" s="183"/>
      <c r="N264" s="183"/>
      <c r="O264" s="186"/>
      <c r="P264" s="188"/>
      <c r="Q264" s="201"/>
      <c r="R264" s="193"/>
      <c r="S264" s="221"/>
      <c r="T264" s="201"/>
      <c r="W264" s="184" t="str" cm="1">
        <f t="array" ref="W264">IFERROR(INDEX(A$761:A$954,MATCH(H264,A$761:A$954,0),0),"Save")</f>
        <v>Save</v>
      </c>
    </row>
    <row r="265" spans="1:23" s="191" customFormat="1" hidden="1" x14ac:dyDescent="0.25">
      <c r="A265" s="191" t="str">
        <f t="shared" si="65"/>
        <v>Electricity Supply</v>
      </c>
      <c r="B265" s="191" t="str">
        <f t="shared" si="65"/>
        <v>Non BAU Mandated Capacity Construction</v>
      </c>
      <c r="C265" s="191" t="str">
        <f t="shared" si="65"/>
        <v>Boolean Use Non BAU Mandated Capacity Construction Schedule</v>
      </c>
      <c r="D265" s="193" t="s">
        <v>600</v>
      </c>
      <c r="E265" s="186"/>
      <c r="F265" s="193" t="s">
        <v>601</v>
      </c>
      <c r="G265" s="186"/>
      <c r="H265" s="43">
        <v>640</v>
      </c>
      <c r="I265" s="186" t="s">
        <v>332</v>
      </c>
      <c r="J265" s="191" t="str">
        <f t="shared" si="66"/>
        <v>Non BAU Mandated Capacity Construction</v>
      </c>
      <c r="K265" s="225"/>
      <c r="L265" s="183"/>
      <c r="M265" s="183"/>
      <c r="N265" s="183"/>
      <c r="O265" s="186"/>
      <c r="P265" s="188"/>
      <c r="Q265" s="201"/>
      <c r="R265" s="193"/>
      <c r="S265" s="221"/>
      <c r="T265" s="201"/>
      <c r="W265" s="184" t="str" cm="1">
        <f t="array" ref="W265">IFERROR(INDEX(A$761:A$954,MATCH(H265,A$761:A$954,0),0),"Save")</f>
        <v>Save</v>
      </c>
    </row>
    <row r="266" spans="1:23" s="191" customFormat="1" hidden="1" x14ac:dyDescent="0.25">
      <c r="A266" s="191" t="str">
        <f t="shared" si="65"/>
        <v>Electricity Supply</v>
      </c>
      <c r="B266" s="191" t="str">
        <f t="shared" si="65"/>
        <v>Non BAU Mandated Capacity Construction</v>
      </c>
      <c r="C266" s="191" t="str">
        <f t="shared" si="65"/>
        <v>Boolean Use Non BAU Mandated Capacity Construction Schedule</v>
      </c>
      <c r="D266" s="193" t="s">
        <v>602</v>
      </c>
      <c r="E266" s="186"/>
      <c r="F266" s="193" t="s">
        <v>603</v>
      </c>
      <c r="G266" s="186"/>
      <c r="H266" s="43">
        <v>641</v>
      </c>
      <c r="I266" s="186" t="s">
        <v>332</v>
      </c>
      <c r="J266" s="191" t="str">
        <f t="shared" si="66"/>
        <v>Non BAU Mandated Capacity Construction</v>
      </c>
      <c r="K266" s="225"/>
      <c r="L266" s="183"/>
      <c r="M266" s="183"/>
      <c r="N266" s="183"/>
      <c r="O266" s="186"/>
      <c r="P266" s="188"/>
      <c r="Q266" s="201"/>
      <c r="R266" s="193"/>
      <c r="S266" s="221"/>
      <c r="T266" s="201"/>
      <c r="W266" s="184" t="str" cm="1">
        <f t="array" ref="W266">IFERROR(INDEX(A$761:A$954,MATCH(H266,A$761:A$954,0),0),"Save")</f>
        <v>Save</v>
      </c>
    </row>
    <row r="267" spans="1:23" s="191" customFormat="1" hidden="1" x14ac:dyDescent="0.25">
      <c r="A267" s="191" t="str">
        <f t="shared" si="65"/>
        <v>Electricity Supply</v>
      </c>
      <c r="B267" s="191" t="str">
        <f t="shared" si="65"/>
        <v>Non BAU Mandated Capacity Construction</v>
      </c>
      <c r="C267" s="191" t="str">
        <f t="shared" si="65"/>
        <v>Boolean Use Non BAU Mandated Capacity Construction Schedule</v>
      </c>
      <c r="D267" s="193" t="s">
        <v>604</v>
      </c>
      <c r="E267" s="186"/>
      <c r="F267" s="193" t="s">
        <v>605</v>
      </c>
      <c r="G267" s="186"/>
      <c r="H267" s="43">
        <v>642</v>
      </c>
      <c r="I267" s="186" t="s">
        <v>332</v>
      </c>
      <c r="J267" s="191" t="str">
        <f t="shared" si="66"/>
        <v>Non BAU Mandated Capacity Construction</v>
      </c>
      <c r="K267" s="225"/>
      <c r="L267" s="183"/>
      <c r="M267" s="183"/>
      <c r="N267" s="183"/>
      <c r="O267" s="186"/>
      <c r="P267" s="188"/>
      <c r="Q267" s="201"/>
      <c r="R267" s="193"/>
      <c r="S267" s="221"/>
      <c r="T267" s="201"/>
      <c r="W267" s="184" t="str" cm="1">
        <f t="array" ref="W267">IFERROR(INDEX(A$761:A$954,MATCH(H267,A$761:A$954,0),0),"Save")</f>
        <v>Save</v>
      </c>
    </row>
    <row r="268" spans="1:23" s="191" customFormat="1" hidden="1" x14ac:dyDescent="0.25">
      <c r="A268" s="191" t="str">
        <f t="shared" si="65"/>
        <v>Electricity Supply</v>
      </c>
      <c r="B268" s="191" t="str">
        <f t="shared" si="65"/>
        <v>Non BAU Mandated Capacity Construction</v>
      </c>
      <c r="C268" s="191" t="str">
        <f t="shared" si="65"/>
        <v>Boolean Use Non BAU Mandated Capacity Construction Schedule</v>
      </c>
      <c r="D268" s="193" t="s">
        <v>606</v>
      </c>
      <c r="E268" s="186"/>
      <c r="F268" s="193" t="s">
        <v>607</v>
      </c>
      <c r="G268" s="186"/>
      <c r="H268" s="43">
        <v>643</v>
      </c>
      <c r="I268" s="186" t="s">
        <v>332</v>
      </c>
      <c r="J268" s="191" t="str">
        <f t="shared" si="66"/>
        <v>Non BAU Mandated Capacity Construction</v>
      </c>
      <c r="K268" s="225"/>
      <c r="L268" s="183"/>
      <c r="M268" s="183"/>
      <c r="N268" s="183"/>
      <c r="O268" s="186"/>
      <c r="P268" s="188"/>
      <c r="Q268" s="201"/>
      <c r="R268" s="193"/>
      <c r="S268" s="221"/>
      <c r="T268" s="201"/>
      <c r="W268" s="184" t="str" cm="1">
        <f t="array" ref="W268">IFERROR(INDEX(A$761:A$954,MATCH(H268,A$761:A$954,0),0),"Save")</f>
        <v>Save</v>
      </c>
    </row>
    <row r="269" spans="1:23" s="191" customFormat="1" hidden="1" x14ac:dyDescent="0.25">
      <c r="A269" s="191" t="str">
        <f t="shared" si="65"/>
        <v>Electricity Supply</v>
      </c>
      <c r="B269" s="191" t="str">
        <f t="shared" si="65"/>
        <v>Non BAU Mandated Capacity Construction</v>
      </c>
      <c r="C269" s="191" t="str">
        <f t="shared" si="65"/>
        <v>Boolean Use Non BAU Mandated Capacity Construction Schedule</v>
      </c>
      <c r="D269" s="193" t="s">
        <v>608</v>
      </c>
      <c r="E269" s="186"/>
      <c r="F269" s="193" t="s">
        <v>609</v>
      </c>
      <c r="G269" s="186"/>
      <c r="H269" s="43">
        <v>644</v>
      </c>
      <c r="I269" s="186" t="s">
        <v>332</v>
      </c>
      <c r="J269" s="191" t="str">
        <f t="shared" si="66"/>
        <v>Non BAU Mandated Capacity Construction</v>
      </c>
      <c r="K269" s="225"/>
      <c r="L269" s="183"/>
      <c r="M269" s="183"/>
      <c r="N269" s="183"/>
      <c r="O269" s="186"/>
      <c r="P269" s="188"/>
      <c r="Q269" s="201"/>
      <c r="R269" s="193"/>
      <c r="S269" s="221"/>
      <c r="T269" s="201"/>
      <c r="W269" s="184" t="str" cm="1">
        <f t="array" ref="W269">IFERROR(INDEX(A$761:A$954,MATCH(H269,A$761:A$954,0),0),"Save")</f>
        <v>Save</v>
      </c>
    </row>
    <row r="270" spans="1:23" s="191" customFormat="1" hidden="1" x14ac:dyDescent="0.25">
      <c r="A270" s="191" t="str">
        <f t="shared" si="65"/>
        <v>Electricity Supply</v>
      </c>
      <c r="B270" s="191" t="str">
        <f t="shared" si="65"/>
        <v>Non BAU Mandated Capacity Construction</v>
      </c>
      <c r="C270" s="191" t="str">
        <f t="shared" si="65"/>
        <v>Boolean Use Non BAU Mandated Capacity Construction Schedule</v>
      </c>
      <c r="D270" s="193" t="s">
        <v>611</v>
      </c>
      <c r="E270" s="186"/>
      <c r="F270" s="193" t="s">
        <v>612</v>
      </c>
      <c r="G270" s="186"/>
      <c r="H270" s="43">
        <v>645</v>
      </c>
      <c r="I270" s="186" t="s">
        <v>332</v>
      </c>
      <c r="J270" s="191" t="str">
        <f t="shared" si="66"/>
        <v>Non BAU Mandated Capacity Construction</v>
      </c>
      <c r="K270" s="225"/>
      <c r="L270" s="183"/>
      <c r="M270" s="183"/>
      <c r="N270" s="183"/>
      <c r="O270" s="186"/>
      <c r="P270" s="230" t="s">
        <v>686</v>
      </c>
      <c r="Q270" s="201"/>
      <c r="R270" s="193"/>
      <c r="S270" s="221"/>
      <c r="T270" s="201"/>
      <c r="U270" s="191" t="s">
        <v>687</v>
      </c>
      <c r="W270" s="184" t="str" cm="1">
        <f t="array" ref="W270">IFERROR(INDEX(A$761:A$954,MATCH(H270,A$761:A$954,0),0),"Save")</f>
        <v>Save</v>
      </c>
    </row>
    <row r="271" spans="1:23" s="191" customFormat="1" hidden="1" x14ac:dyDescent="0.25">
      <c r="A271" s="191" t="str">
        <f t="shared" si="65"/>
        <v>Electricity Supply</v>
      </c>
      <c r="B271" s="191" t="str">
        <f t="shared" si="65"/>
        <v>Non BAU Mandated Capacity Construction</v>
      </c>
      <c r="C271" s="191" t="str">
        <f t="shared" si="65"/>
        <v>Boolean Use Non BAU Mandated Capacity Construction Schedule</v>
      </c>
      <c r="D271" s="193" t="s">
        <v>613</v>
      </c>
      <c r="E271" s="186"/>
      <c r="F271" s="193" t="s">
        <v>614</v>
      </c>
      <c r="G271" s="186"/>
      <c r="H271" s="43">
        <v>646</v>
      </c>
      <c r="I271" s="186" t="s">
        <v>332</v>
      </c>
      <c r="J271" s="191" t="str">
        <f t="shared" si="66"/>
        <v>Non BAU Mandated Capacity Construction</v>
      </c>
      <c r="K271" s="225"/>
      <c r="L271" s="183"/>
      <c r="M271" s="183"/>
      <c r="N271" s="183"/>
      <c r="O271" s="186"/>
      <c r="P271" s="188"/>
      <c r="Q271" s="201"/>
      <c r="R271" s="193"/>
      <c r="S271" s="221"/>
      <c r="T271" s="201"/>
      <c r="W271" s="184" t="str" cm="1">
        <f t="array" ref="W271">IFERROR(INDEX(A$761:A$954,MATCH(H271,A$761:A$954,0),0),"Save")</f>
        <v>Save</v>
      </c>
    </row>
    <row r="272" spans="1:23" s="191" customFormat="1" hidden="1" x14ac:dyDescent="0.25">
      <c r="A272" s="191" t="str">
        <f t="shared" si="65"/>
        <v>Electricity Supply</v>
      </c>
      <c r="B272" s="191" t="str">
        <f t="shared" si="65"/>
        <v>Non BAU Mandated Capacity Construction</v>
      </c>
      <c r="C272" s="191" t="str">
        <f t="shared" si="65"/>
        <v>Boolean Use Non BAU Mandated Capacity Construction Schedule</v>
      </c>
      <c r="D272" s="193" t="s">
        <v>615</v>
      </c>
      <c r="E272" s="186"/>
      <c r="F272" s="193" t="s">
        <v>616</v>
      </c>
      <c r="G272" s="186"/>
      <c r="H272" s="43">
        <v>647</v>
      </c>
      <c r="I272" s="186" t="s">
        <v>332</v>
      </c>
      <c r="J272" s="191" t="str">
        <f t="shared" si="66"/>
        <v>Non BAU Mandated Capacity Construction</v>
      </c>
      <c r="K272" s="225"/>
      <c r="L272" s="183"/>
      <c r="M272" s="183"/>
      <c r="N272" s="183"/>
      <c r="O272" s="186"/>
      <c r="P272" s="188"/>
      <c r="Q272" s="201"/>
      <c r="R272" s="193"/>
      <c r="S272" s="221"/>
      <c r="T272" s="201"/>
      <c r="W272" s="184" t="str" cm="1">
        <f t="array" ref="W272">IFERROR(INDEX(A$761:A$954,MATCH(H272,A$761:A$954,0),0),"Save")</f>
        <v>Save</v>
      </c>
    </row>
    <row r="273" spans="1:23" s="191" customFormat="1" hidden="1" x14ac:dyDescent="0.25">
      <c r="A273" s="191" t="str">
        <f t="shared" si="65"/>
        <v>Electricity Supply</v>
      </c>
      <c r="B273" s="191" t="str">
        <f t="shared" si="65"/>
        <v>Non BAU Mandated Capacity Construction</v>
      </c>
      <c r="C273" s="191" t="str">
        <f t="shared" si="65"/>
        <v>Boolean Use Non BAU Mandated Capacity Construction Schedule</v>
      </c>
      <c r="D273" s="193" t="s">
        <v>617</v>
      </c>
      <c r="E273" s="186"/>
      <c r="F273" s="193" t="s">
        <v>618</v>
      </c>
      <c r="G273" s="186"/>
      <c r="H273" s="43">
        <v>648</v>
      </c>
      <c r="I273" s="186" t="s">
        <v>332</v>
      </c>
      <c r="J273" s="191" t="str">
        <f t="shared" si="66"/>
        <v>Non BAU Mandated Capacity Construction</v>
      </c>
      <c r="K273" s="225"/>
      <c r="L273" s="183"/>
      <c r="M273" s="183"/>
      <c r="N273" s="183"/>
      <c r="O273" s="186"/>
      <c r="P273" s="188"/>
      <c r="Q273" s="201"/>
      <c r="R273" s="193"/>
      <c r="S273" s="221"/>
      <c r="T273" s="201"/>
      <c r="W273" s="184" t="str" cm="1">
        <f t="array" ref="W273">IFERROR(INDEX(A$761:A$954,MATCH(H273,A$761:A$954,0),0),"Save")</f>
        <v>Save</v>
      </c>
    </row>
    <row r="274" spans="1:23" s="191" customFormat="1" hidden="1" x14ac:dyDescent="0.25">
      <c r="A274" s="183" t="s">
        <v>575</v>
      </c>
      <c r="B274" s="183" t="s">
        <v>688</v>
      </c>
      <c r="C274" s="183" t="s">
        <v>689</v>
      </c>
      <c r="D274" s="186"/>
      <c r="E274" s="186"/>
      <c r="F274" s="186"/>
      <c r="G274" s="186"/>
      <c r="H274" s="43">
        <v>649</v>
      </c>
      <c r="I274" s="186" t="s">
        <v>332</v>
      </c>
      <c r="J274" s="183" t="s">
        <v>688</v>
      </c>
      <c r="K274" s="183" t="s">
        <v>690</v>
      </c>
      <c r="L274" s="183"/>
      <c r="M274" s="183"/>
      <c r="N274" s="183"/>
      <c r="O274" s="186"/>
      <c r="P274" s="188"/>
      <c r="Q274" s="201"/>
      <c r="R274" s="193"/>
      <c r="S274" s="221"/>
      <c r="T274" s="201"/>
      <c r="W274" s="184" t="str" cm="1">
        <f t="array" ref="W274">IFERROR(INDEX(A$761:A$954,MATCH(H274,A$761:A$954,0),0),"Save")</f>
        <v>Save</v>
      </c>
    </row>
    <row r="275" spans="1:23" s="191" customFormat="1" hidden="1" x14ac:dyDescent="0.25">
      <c r="A275" s="183" t="s">
        <v>575</v>
      </c>
      <c r="B275" s="183" t="s">
        <v>691</v>
      </c>
      <c r="C275" s="183" t="s">
        <v>692</v>
      </c>
      <c r="D275" s="193"/>
      <c r="E275" s="201"/>
      <c r="F275" s="193"/>
      <c r="G275" s="201"/>
      <c r="H275" s="43">
        <v>35</v>
      </c>
      <c r="I275" s="193" t="s">
        <v>332</v>
      </c>
      <c r="J275" s="183" t="s">
        <v>693</v>
      </c>
      <c r="K275" s="225"/>
      <c r="L275" s="205">
        <v>0</v>
      </c>
      <c r="M275" s="183">
        <v>20</v>
      </c>
      <c r="N275" s="183">
        <v>1</v>
      </c>
      <c r="O275" s="193" t="s">
        <v>694</v>
      </c>
      <c r="P275" s="188" t="s">
        <v>695</v>
      </c>
      <c r="Q275" s="186" t="s">
        <v>696</v>
      </c>
      <c r="R275" s="193" t="s">
        <v>697</v>
      </c>
      <c r="S275" s="214" t="s">
        <v>698</v>
      </c>
      <c r="T275" s="193" t="s">
        <v>698</v>
      </c>
      <c r="W275" s="184" t="str" cm="1">
        <f t="array" ref="W275">IFERROR(INDEX(A$761:A$954,MATCH(H275,A$761:A$954,0),0),"Save")</f>
        <v>Save</v>
      </c>
    </row>
    <row r="276" spans="1:23" s="184" customFormat="1" hidden="1" x14ac:dyDescent="0.25">
      <c r="A276" s="184" t="s">
        <v>575</v>
      </c>
      <c r="B276" s="184" t="s">
        <v>699</v>
      </c>
      <c r="C276" s="184" t="s">
        <v>700</v>
      </c>
      <c r="D276" s="193" t="s">
        <v>578</v>
      </c>
      <c r="E276" s="193" t="s">
        <v>701</v>
      </c>
      <c r="F276" s="186"/>
      <c r="G276" s="193"/>
      <c r="H276" s="185">
        <v>650</v>
      </c>
      <c r="I276" s="193" t="s">
        <v>332</v>
      </c>
      <c r="J276" s="184" t="s">
        <v>699</v>
      </c>
      <c r="K276" s="183" t="s">
        <v>702</v>
      </c>
      <c r="L276" s="187"/>
      <c r="M276" s="187"/>
      <c r="N276" s="187"/>
      <c r="O276" s="193"/>
      <c r="P276" s="188"/>
      <c r="Q276" s="193"/>
      <c r="R276" s="193"/>
      <c r="S276" s="214"/>
      <c r="T276" s="193"/>
      <c r="W276" s="184" t="str" cm="1">
        <f t="array" ref="W276">IFERROR(INDEX(A$761:A$954,MATCH(H276,A$761:A$954,0),0),"Save")</f>
        <v>Save</v>
      </c>
    </row>
    <row r="277" spans="1:23" s="184" customFormat="1" hidden="1" x14ac:dyDescent="0.25">
      <c r="A277" s="209" t="str">
        <f t="shared" ref="A277:C296" si="67">A$276</f>
        <v>Electricity Supply</v>
      </c>
      <c r="B277" s="209" t="str">
        <f t="shared" si="67"/>
        <v>Reduce Plant Downtime</v>
      </c>
      <c r="C277" s="209" t="str">
        <f t="shared" si="67"/>
        <v>Percentage Reduction in Plant Downtime</v>
      </c>
      <c r="D277" s="193" t="s">
        <v>578</v>
      </c>
      <c r="E277" s="193" t="s">
        <v>703</v>
      </c>
      <c r="F277" s="186"/>
      <c r="G277" s="193"/>
      <c r="H277" s="185">
        <v>651</v>
      </c>
      <c r="I277" s="193" t="s">
        <v>332</v>
      </c>
      <c r="J277" s="209" t="str">
        <f t="shared" ref="J277:K296" si="68">J$276</f>
        <v>Reduce Plant Downtime</v>
      </c>
      <c r="K277" s="209" t="str">
        <f t="shared" si="68"/>
        <v>elec reduce plant downtime</v>
      </c>
      <c r="L277" s="187"/>
      <c r="M277" s="187"/>
      <c r="N277" s="187"/>
      <c r="O277" s="193"/>
      <c r="P277" s="188"/>
      <c r="Q277" s="193"/>
      <c r="R277" s="193"/>
      <c r="S277" s="214"/>
      <c r="T277" s="193"/>
      <c r="W277" s="184" t="str" cm="1">
        <f t="array" ref="W277">IFERROR(INDEX(A$761:A$954,MATCH(H277,A$761:A$954,0),0),"Save")</f>
        <v>Save</v>
      </c>
    </row>
    <row r="278" spans="1:23" s="184" customFormat="1" hidden="1" x14ac:dyDescent="0.25">
      <c r="A278" s="209" t="str">
        <f t="shared" si="67"/>
        <v>Electricity Supply</v>
      </c>
      <c r="B278" s="209" t="str">
        <f t="shared" si="67"/>
        <v>Reduce Plant Downtime</v>
      </c>
      <c r="C278" s="209" t="str">
        <f t="shared" si="67"/>
        <v>Percentage Reduction in Plant Downtime</v>
      </c>
      <c r="D278" s="193" t="s">
        <v>578</v>
      </c>
      <c r="E278" s="193" t="s">
        <v>704</v>
      </c>
      <c r="F278" s="186"/>
      <c r="G278" s="193"/>
      <c r="H278" s="185">
        <v>652</v>
      </c>
      <c r="I278" s="193" t="s">
        <v>332</v>
      </c>
      <c r="J278" s="209" t="str">
        <f t="shared" si="68"/>
        <v>Reduce Plant Downtime</v>
      </c>
      <c r="K278" s="209" t="str">
        <f t="shared" si="68"/>
        <v>elec reduce plant downtime</v>
      </c>
      <c r="O278" s="193"/>
      <c r="P278" s="188"/>
      <c r="Q278" s="193"/>
      <c r="R278" s="193"/>
      <c r="S278" s="214"/>
      <c r="T278" s="193"/>
      <c r="W278" s="184" t="str" cm="1">
        <f t="array" ref="W278">IFERROR(INDEX(A$761:A$954,MATCH(H278,A$761:A$954,0),0),"Save")</f>
        <v>Save</v>
      </c>
    </row>
    <row r="279" spans="1:23" s="184" customFormat="1" hidden="1" x14ac:dyDescent="0.25">
      <c r="A279" s="209" t="str">
        <f t="shared" si="67"/>
        <v>Electricity Supply</v>
      </c>
      <c r="B279" s="209" t="str">
        <f t="shared" si="67"/>
        <v>Reduce Plant Downtime</v>
      </c>
      <c r="C279" s="209" t="str">
        <f t="shared" si="67"/>
        <v>Percentage Reduction in Plant Downtime</v>
      </c>
      <c r="D279" s="193" t="s">
        <v>585</v>
      </c>
      <c r="E279" s="193" t="s">
        <v>701</v>
      </c>
      <c r="F279" s="193" t="s">
        <v>705</v>
      </c>
      <c r="G279" s="193" t="s">
        <v>586</v>
      </c>
      <c r="H279" s="185">
        <v>141</v>
      </c>
      <c r="I279" s="193" t="s">
        <v>310</v>
      </c>
      <c r="J279" s="209" t="str">
        <f t="shared" si="68"/>
        <v>Reduce Plant Downtime</v>
      </c>
      <c r="K279" s="209" t="str">
        <f t="shared" si="68"/>
        <v>elec reduce plant downtime</v>
      </c>
      <c r="L279" s="187">
        <v>0</v>
      </c>
      <c r="M279" s="187">
        <v>0.6</v>
      </c>
      <c r="N279" s="187">
        <v>0.01</v>
      </c>
      <c r="O279" s="193" t="s">
        <v>706</v>
      </c>
      <c r="P279" s="188" t="s">
        <v>707</v>
      </c>
      <c r="Q279" s="193" t="s">
        <v>708</v>
      </c>
      <c r="R279" s="193" t="s">
        <v>709</v>
      </c>
      <c r="S279" s="214" t="s">
        <v>710</v>
      </c>
      <c r="T279" s="193"/>
      <c r="W279" s="184" t="str" cm="1">
        <f t="array" ref="W279">IFERROR(INDEX(A$761:A$954,MATCH(H279,A$761:A$954,0),0),"Save")</f>
        <v>Save</v>
      </c>
    </row>
    <row r="280" spans="1:23" s="184" customFormat="1" hidden="1" x14ac:dyDescent="0.25">
      <c r="A280" s="209" t="str">
        <f t="shared" si="67"/>
        <v>Electricity Supply</v>
      </c>
      <c r="B280" s="209" t="str">
        <f t="shared" si="67"/>
        <v>Reduce Plant Downtime</v>
      </c>
      <c r="C280" s="209" t="str">
        <f t="shared" si="67"/>
        <v>Percentage Reduction in Plant Downtime</v>
      </c>
      <c r="D280" s="193" t="s">
        <v>585</v>
      </c>
      <c r="E280" s="193" t="s">
        <v>703</v>
      </c>
      <c r="F280" s="193"/>
      <c r="G280" s="193"/>
      <c r="H280" s="185">
        <v>653</v>
      </c>
      <c r="I280" s="193" t="s">
        <v>332</v>
      </c>
      <c r="J280" s="209" t="str">
        <f t="shared" si="68"/>
        <v>Reduce Plant Downtime</v>
      </c>
      <c r="K280" s="209" t="str">
        <f t="shared" si="68"/>
        <v>elec reduce plant downtime</v>
      </c>
      <c r="L280" s="187"/>
      <c r="M280" s="187"/>
      <c r="N280" s="187"/>
      <c r="O280" s="193"/>
      <c r="P280" s="188"/>
      <c r="Q280" s="193"/>
      <c r="R280" s="193"/>
      <c r="S280" s="214"/>
      <c r="T280" s="193"/>
      <c r="W280" s="184" t="str" cm="1">
        <f t="array" ref="W280">IFERROR(INDEX(A$761:A$954,MATCH(H280,A$761:A$954,0),0),"Save")</f>
        <v>Save</v>
      </c>
    </row>
    <row r="281" spans="1:23" s="184" customFormat="1" hidden="1" x14ac:dyDescent="0.25">
      <c r="A281" s="209" t="str">
        <f t="shared" si="67"/>
        <v>Electricity Supply</v>
      </c>
      <c r="B281" s="209" t="str">
        <f t="shared" si="67"/>
        <v>Reduce Plant Downtime</v>
      </c>
      <c r="C281" s="209" t="str">
        <f t="shared" si="67"/>
        <v>Percentage Reduction in Plant Downtime</v>
      </c>
      <c r="D281" s="193" t="s">
        <v>585</v>
      </c>
      <c r="E281" s="193" t="s">
        <v>704</v>
      </c>
      <c r="F281" s="193"/>
      <c r="G281" s="193"/>
      <c r="H281" s="185">
        <v>654</v>
      </c>
      <c r="I281" s="193" t="s">
        <v>332</v>
      </c>
      <c r="J281" s="209" t="str">
        <f t="shared" si="68"/>
        <v>Reduce Plant Downtime</v>
      </c>
      <c r="K281" s="209" t="str">
        <f t="shared" si="68"/>
        <v>elec reduce plant downtime</v>
      </c>
      <c r="O281" s="193"/>
      <c r="P281" s="188"/>
      <c r="Q281" s="193"/>
      <c r="R281" s="193"/>
      <c r="S281" s="214"/>
      <c r="T281" s="193"/>
      <c r="W281" s="184" t="str" cm="1">
        <f t="array" ref="W281">IFERROR(INDEX(A$761:A$954,MATCH(H281,A$761:A$954,0),0),"Save")</f>
        <v>Save</v>
      </c>
    </row>
    <row r="282" spans="1:23" s="184" customFormat="1" hidden="1" x14ac:dyDescent="0.25">
      <c r="A282" s="209" t="str">
        <f t="shared" si="67"/>
        <v>Electricity Supply</v>
      </c>
      <c r="B282" s="209" t="str">
        <f t="shared" si="67"/>
        <v>Reduce Plant Downtime</v>
      </c>
      <c r="C282" s="209" t="str">
        <f t="shared" si="67"/>
        <v>Percentage Reduction in Plant Downtime</v>
      </c>
      <c r="D282" s="193" t="s">
        <v>588</v>
      </c>
      <c r="E282" s="193" t="s">
        <v>701</v>
      </c>
      <c r="F282" s="193"/>
      <c r="G282" s="193"/>
      <c r="H282" s="185">
        <v>655</v>
      </c>
      <c r="I282" s="193" t="s">
        <v>332</v>
      </c>
      <c r="J282" s="209" t="str">
        <f t="shared" si="68"/>
        <v>Reduce Plant Downtime</v>
      </c>
      <c r="K282" s="209" t="str">
        <f t="shared" si="68"/>
        <v>elec reduce plant downtime</v>
      </c>
      <c r="O282" s="193"/>
      <c r="P282" s="188"/>
      <c r="Q282" s="193"/>
      <c r="R282" s="193"/>
      <c r="S282" s="214"/>
      <c r="T282" s="193"/>
      <c r="W282" s="184" t="str" cm="1">
        <f t="array" ref="W282">IFERROR(INDEX(A$761:A$954,MATCH(H282,A$761:A$954,0),0),"Save")</f>
        <v>Save</v>
      </c>
    </row>
    <row r="283" spans="1:23" s="184" customFormat="1" hidden="1" x14ac:dyDescent="0.25">
      <c r="A283" s="209" t="str">
        <f t="shared" si="67"/>
        <v>Electricity Supply</v>
      </c>
      <c r="B283" s="209" t="str">
        <f t="shared" si="67"/>
        <v>Reduce Plant Downtime</v>
      </c>
      <c r="C283" s="209" t="str">
        <f t="shared" si="67"/>
        <v>Percentage Reduction in Plant Downtime</v>
      </c>
      <c r="D283" s="193" t="s">
        <v>588</v>
      </c>
      <c r="E283" s="193" t="s">
        <v>703</v>
      </c>
      <c r="F283" s="193"/>
      <c r="G283" s="193"/>
      <c r="H283" s="185">
        <v>656</v>
      </c>
      <c r="I283" s="193" t="s">
        <v>332</v>
      </c>
      <c r="J283" s="209" t="str">
        <f t="shared" si="68"/>
        <v>Reduce Plant Downtime</v>
      </c>
      <c r="K283" s="209" t="str">
        <f t="shared" si="68"/>
        <v>elec reduce plant downtime</v>
      </c>
      <c r="O283" s="193"/>
      <c r="P283" s="188"/>
      <c r="Q283" s="193"/>
      <c r="R283" s="193"/>
      <c r="S283" s="214"/>
      <c r="T283" s="193"/>
      <c r="W283" s="184" t="str" cm="1">
        <f t="array" ref="W283">IFERROR(INDEX(A$761:A$954,MATCH(H283,A$761:A$954,0),0),"Save")</f>
        <v>Save</v>
      </c>
    </row>
    <row r="284" spans="1:23" s="184" customFormat="1" hidden="1" x14ac:dyDescent="0.25">
      <c r="A284" s="209" t="str">
        <f t="shared" si="67"/>
        <v>Electricity Supply</v>
      </c>
      <c r="B284" s="209" t="str">
        <f t="shared" si="67"/>
        <v>Reduce Plant Downtime</v>
      </c>
      <c r="C284" s="209" t="str">
        <f t="shared" si="67"/>
        <v>Percentage Reduction in Plant Downtime</v>
      </c>
      <c r="D284" s="193" t="s">
        <v>588</v>
      </c>
      <c r="E284" s="193" t="s">
        <v>704</v>
      </c>
      <c r="F284" s="193"/>
      <c r="G284" s="193"/>
      <c r="H284" s="185">
        <v>657</v>
      </c>
      <c r="I284" s="193" t="s">
        <v>332</v>
      </c>
      <c r="J284" s="209" t="str">
        <f t="shared" si="68"/>
        <v>Reduce Plant Downtime</v>
      </c>
      <c r="K284" s="209" t="str">
        <f t="shared" si="68"/>
        <v>elec reduce plant downtime</v>
      </c>
      <c r="O284" s="193"/>
      <c r="P284" s="188"/>
      <c r="Q284" s="193"/>
      <c r="R284" s="193"/>
      <c r="S284" s="214"/>
      <c r="T284" s="193"/>
      <c r="W284" s="184" t="str" cm="1">
        <f t="array" ref="W284">IFERROR(INDEX(A$761:A$954,MATCH(H284,A$761:A$954,0),0),"Save")</f>
        <v>Save</v>
      </c>
    </row>
    <row r="285" spans="1:23" s="184" customFormat="1" hidden="1" x14ac:dyDescent="0.25">
      <c r="A285" s="209" t="str">
        <f t="shared" si="67"/>
        <v>Electricity Supply</v>
      </c>
      <c r="B285" s="209" t="str">
        <f t="shared" si="67"/>
        <v>Reduce Plant Downtime</v>
      </c>
      <c r="C285" s="209" t="str">
        <f t="shared" si="67"/>
        <v>Percentage Reduction in Plant Downtime</v>
      </c>
      <c r="D285" s="193" t="s">
        <v>591</v>
      </c>
      <c r="E285" s="193" t="s">
        <v>701</v>
      </c>
      <c r="F285" s="193"/>
      <c r="G285" s="193"/>
      <c r="H285" s="185">
        <v>658</v>
      </c>
      <c r="I285" s="193" t="s">
        <v>332</v>
      </c>
      <c r="J285" s="209" t="str">
        <f t="shared" si="68"/>
        <v>Reduce Plant Downtime</v>
      </c>
      <c r="K285" s="209" t="str">
        <f t="shared" si="68"/>
        <v>elec reduce plant downtime</v>
      </c>
      <c r="O285" s="193"/>
      <c r="P285" s="188"/>
      <c r="Q285" s="193"/>
      <c r="R285" s="193"/>
      <c r="S285" s="214"/>
      <c r="T285" s="193"/>
      <c r="W285" s="184" t="str" cm="1">
        <f t="array" ref="W285">IFERROR(INDEX(A$761:A$954,MATCH(H285,A$761:A$954,0),0),"Save")</f>
        <v>Save</v>
      </c>
    </row>
    <row r="286" spans="1:23" s="184" customFormat="1" hidden="1" x14ac:dyDescent="0.25">
      <c r="A286" s="209" t="str">
        <f t="shared" si="67"/>
        <v>Electricity Supply</v>
      </c>
      <c r="B286" s="209" t="str">
        <f t="shared" si="67"/>
        <v>Reduce Plant Downtime</v>
      </c>
      <c r="C286" s="209" t="str">
        <f t="shared" si="67"/>
        <v>Percentage Reduction in Plant Downtime</v>
      </c>
      <c r="D286" s="193" t="s">
        <v>591</v>
      </c>
      <c r="E286" s="193" t="s">
        <v>703</v>
      </c>
      <c r="F286" s="193"/>
      <c r="G286" s="193"/>
      <c r="H286" s="185">
        <v>659</v>
      </c>
      <c r="I286" s="193" t="s">
        <v>332</v>
      </c>
      <c r="J286" s="209" t="str">
        <f t="shared" si="68"/>
        <v>Reduce Plant Downtime</v>
      </c>
      <c r="K286" s="209" t="str">
        <f t="shared" si="68"/>
        <v>elec reduce plant downtime</v>
      </c>
      <c r="O286" s="193"/>
      <c r="P286" s="188"/>
      <c r="Q286" s="193"/>
      <c r="R286" s="193"/>
      <c r="S286" s="214"/>
      <c r="T286" s="193"/>
      <c r="W286" s="184" t="str" cm="1">
        <f t="array" ref="W286">IFERROR(INDEX(A$761:A$954,MATCH(H286,A$761:A$954,0),0),"Save")</f>
        <v>Save</v>
      </c>
    </row>
    <row r="287" spans="1:23" s="184" customFormat="1" hidden="1" x14ac:dyDescent="0.25">
      <c r="A287" s="209" t="str">
        <f t="shared" si="67"/>
        <v>Electricity Supply</v>
      </c>
      <c r="B287" s="209" t="str">
        <f t="shared" si="67"/>
        <v>Reduce Plant Downtime</v>
      </c>
      <c r="C287" s="209" t="str">
        <f t="shared" si="67"/>
        <v>Percentage Reduction in Plant Downtime</v>
      </c>
      <c r="D287" s="193" t="s">
        <v>591</v>
      </c>
      <c r="E287" s="193" t="s">
        <v>704</v>
      </c>
      <c r="F287" s="193"/>
      <c r="G287" s="193"/>
      <c r="H287" s="185">
        <v>660</v>
      </c>
      <c r="I287" s="193" t="s">
        <v>332</v>
      </c>
      <c r="J287" s="209" t="str">
        <f t="shared" si="68"/>
        <v>Reduce Plant Downtime</v>
      </c>
      <c r="K287" s="209" t="str">
        <f t="shared" si="68"/>
        <v>elec reduce plant downtime</v>
      </c>
      <c r="O287" s="193"/>
      <c r="P287" s="188"/>
      <c r="Q287" s="193"/>
      <c r="R287" s="193"/>
      <c r="S287" s="214"/>
      <c r="T287" s="193"/>
      <c r="W287" s="184" t="str" cm="1">
        <f t="array" ref="W287">IFERROR(INDEX(A$761:A$954,MATCH(H287,A$761:A$954,0),0),"Save")</f>
        <v>Save</v>
      </c>
    </row>
    <row r="288" spans="1:23" s="184" customFormat="1" hidden="1" x14ac:dyDescent="0.25">
      <c r="A288" s="209" t="str">
        <f t="shared" si="67"/>
        <v>Electricity Supply</v>
      </c>
      <c r="B288" s="209" t="str">
        <f t="shared" si="67"/>
        <v>Reduce Plant Downtime</v>
      </c>
      <c r="C288" s="209" t="str">
        <f t="shared" si="67"/>
        <v>Percentage Reduction in Plant Downtime</v>
      </c>
      <c r="D288" s="193" t="s">
        <v>594</v>
      </c>
      <c r="E288" s="193" t="s">
        <v>701</v>
      </c>
      <c r="F288" s="193"/>
      <c r="G288" s="193"/>
      <c r="H288" s="185">
        <v>661</v>
      </c>
      <c r="I288" s="193" t="s">
        <v>332</v>
      </c>
      <c r="J288" s="209" t="str">
        <f t="shared" si="68"/>
        <v>Reduce Plant Downtime</v>
      </c>
      <c r="K288" s="209" t="str">
        <f t="shared" si="68"/>
        <v>elec reduce plant downtime</v>
      </c>
      <c r="O288" s="193"/>
      <c r="P288" s="188"/>
      <c r="Q288" s="193"/>
      <c r="R288" s="193"/>
      <c r="S288" s="214"/>
      <c r="T288" s="193"/>
      <c r="W288" s="184" t="str" cm="1">
        <f t="array" ref="W288">IFERROR(INDEX(A$761:A$954,MATCH(H288,A$761:A$954,0),0),"Save")</f>
        <v>Save</v>
      </c>
    </row>
    <row r="289" spans="1:23" s="184" customFormat="1" hidden="1" x14ac:dyDescent="0.25">
      <c r="A289" s="209" t="str">
        <f t="shared" si="67"/>
        <v>Electricity Supply</v>
      </c>
      <c r="B289" s="209" t="str">
        <f t="shared" si="67"/>
        <v>Reduce Plant Downtime</v>
      </c>
      <c r="C289" s="209" t="str">
        <f t="shared" si="67"/>
        <v>Percentage Reduction in Plant Downtime</v>
      </c>
      <c r="D289" s="193" t="s">
        <v>594</v>
      </c>
      <c r="E289" s="193" t="s">
        <v>703</v>
      </c>
      <c r="F289" s="193"/>
      <c r="G289" s="193"/>
      <c r="H289" s="185">
        <v>662</v>
      </c>
      <c r="I289" s="193" t="s">
        <v>332</v>
      </c>
      <c r="J289" s="209" t="str">
        <f t="shared" si="68"/>
        <v>Reduce Plant Downtime</v>
      </c>
      <c r="K289" s="209" t="str">
        <f t="shared" si="68"/>
        <v>elec reduce plant downtime</v>
      </c>
      <c r="O289" s="193"/>
      <c r="P289" s="188"/>
      <c r="Q289" s="193"/>
      <c r="R289" s="193"/>
      <c r="S289" s="214"/>
      <c r="T289" s="193"/>
      <c r="W289" s="184" t="str" cm="1">
        <f t="array" ref="W289">IFERROR(INDEX(A$761:A$954,MATCH(H289,A$761:A$954,0),0),"Save")</f>
        <v>Save</v>
      </c>
    </row>
    <row r="290" spans="1:23" s="184" customFormat="1" hidden="1" x14ac:dyDescent="0.25">
      <c r="A290" s="209" t="str">
        <f t="shared" si="67"/>
        <v>Electricity Supply</v>
      </c>
      <c r="B290" s="209" t="str">
        <f t="shared" si="67"/>
        <v>Reduce Plant Downtime</v>
      </c>
      <c r="C290" s="209" t="str">
        <f t="shared" si="67"/>
        <v>Percentage Reduction in Plant Downtime</v>
      </c>
      <c r="D290" s="193" t="s">
        <v>594</v>
      </c>
      <c r="E290" s="193" t="s">
        <v>704</v>
      </c>
      <c r="F290" s="193" t="s">
        <v>711</v>
      </c>
      <c r="G290" s="193" t="s">
        <v>595</v>
      </c>
      <c r="H290" s="185">
        <v>143</v>
      </c>
      <c r="I290" s="193" t="s">
        <v>310</v>
      </c>
      <c r="J290" s="209" t="str">
        <f t="shared" si="68"/>
        <v>Reduce Plant Downtime</v>
      </c>
      <c r="K290" s="209" t="str">
        <f t="shared" si="68"/>
        <v>elec reduce plant downtime</v>
      </c>
      <c r="L290" s="187">
        <v>0</v>
      </c>
      <c r="M290" s="187">
        <v>0.25</v>
      </c>
      <c r="N290" s="187">
        <v>0.01</v>
      </c>
      <c r="O290" s="193" t="s">
        <v>706</v>
      </c>
      <c r="P290" s="188" t="s">
        <v>712</v>
      </c>
      <c r="Q290" s="193" t="s">
        <v>708</v>
      </c>
      <c r="R290" s="193" t="s">
        <v>709</v>
      </c>
      <c r="S290" s="214" t="s">
        <v>713</v>
      </c>
      <c r="T290" s="193"/>
      <c r="W290" s="184" t="str" cm="1">
        <f t="array" ref="W290">IFERROR(INDEX(A$761:A$954,MATCH(H290,A$761:A$954,0),0),"Save")</f>
        <v>Save</v>
      </c>
    </row>
    <row r="291" spans="1:23" s="184" customFormat="1" hidden="1" x14ac:dyDescent="0.25">
      <c r="A291" s="209" t="str">
        <f t="shared" si="67"/>
        <v>Electricity Supply</v>
      </c>
      <c r="B291" s="209" t="str">
        <f t="shared" si="67"/>
        <v>Reduce Plant Downtime</v>
      </c>
      <c r="C291" s="209" t="str">
        <f t="shared" si="67"/>
        <v>Percentage Reduction in Plant Downtime</v>
      </c>
      <c r="D291" s="193" t="s">
        <v>596</v>
      </c>
      <c r="E291" s="193" t="s">
        <v>701</v>
      </c>
      <c r="F291" s="193"/>
      <c r="G291" s="193"/>
      <c r="H291" s="185">
        <v>663</v>
      </c>
      <c r="I291" s="193" t="s">
        <v>332</v>
      </c>
      <c r="J291" s="209" t="str">
        <f t="shared" si="68"/>
        <v>Reduce Plant Downtime</v>
      </c>
      <c r="K291" s="209" t="str">
        <f t="shared" si="68"/>
        <v>elec reduce plant downtime</v>
      </c>
      <c r="O291" s="193"/>
      <c r="P291" s="188"/>
      <c r="Q291" s="193"/>
      <c r="R291" s="193"/>
      <c r="S291" s="214"/>
      <c r="T291" s="193"/>
      <c r="W291" s="184" t="str" cm="1">
        <f t="array" ref="W291">IFERROR(INDEX(A$761:A$954,MATCH(H291,A$761:A$954,0),0),"Save")</f>
        <v>Save</v>
      </c>
    </row>
    <row r="292" spans="1:23" s="184" customFormat="1" hidden="1" x14ac:dyDescent="0.25">
      <c r="A292" s="209" t="str">
        <f t="shared" si="67"/>
        <v>Electricity Supply</v>
      </c>
      <c r="B292" s="209" t="str">
        <f t="shared" si="67"/>
        <v>Reduce Plant Downtime</v>
      </c>
      <c r="C292" s="209" t="str">
        <f t="shared" si="67"/>
        <v>Percentage Reduction in Plant Downtime</v>
      </c>
      <c r="D292" s="193" t="s">
        <v>596</v>
      </c>
      <c r="E292" s="193" t="s">
        <v>703</v>
      </c>
      <c r="F292" s="193"/>
      <c r="G292" s="193"/>
      <c r="H292" s="185">
        <v>664</v>
      </c>
      <c r="I292" s="193" t="s">
        <v>332</v>
      </c>
      <c r="J292" s="209" t="str">
        <f t="shared" si="68"/>
        <v>Reduce Plant Downtime</v>
      </c>
      <c r="K292" s="209" t="str">
        <f t="shared" si="68"/>
        <v>elec reduce plant downtime</v>
      </c>
      <c r="O292" s="193"/>
      <c r="P292" s="188"/>
      <c r="Q292" s="193"/>
      <c r="R292" s="193"/>
      <c r="S292" s="214"/>
      <c r="T292" s="193"/>
      <c r="W292" s="184" t="str" cm="1">
        <f t="array" ref="W292">IFERROR(INDEX(A$761:A$954,MATCH(H292,A$761:A$954,0),0),"Save")</f>
        <v>Save</v>
      </c>
    </row>
    <row r="293" spans="1:23" s="184" customFormat="1" hidden="1" x14ac:dyDescent="0.25">
      <c r="A293" s="209" t="str">
        <f t="shared" si="67"/>
        <v>Electricity Supply</v>
      </c>
      <c r="B293" s="209" t="str">
        <f t="shared" si="67"/>
        <v>Reduce Plant Downtime</v>
      </c>
      <c r="C293" s="209" t="str">
        <f t="shared" si="67"/>
        <v>Percentage Reduction in Plant Downtime</v>
      </c>
      <c r="D293" s="193" t="s">
        <v>596</v>
      </c>
      <c r="E293" s="193" t="s">
        <v>704</v>
      </c>
      <c r="F293" s="193" t="s">
        <v>711</v>
      </c>
      <c r="G293" s="193" t="s">
        <v>597</v>
      </c>
      <c r="H293" s="185">
        <v>144</v>
      </c>
      <c r="I293" s="193" t="s">
        <v>310</v>
      </c>
      <c r="J293" s="209" t="str">
        <f t="shared" si="68"/>
        <v>Reduce Plant Downtime</v>
      </c>
      <c r="K293" s="209" t="str">
        <f t="shared" si="68"/>
        <v>elec reduce plant downtime</v>
      </c>
      <c r="L293" s="187">
        <v>0</v>
      </c>
      <c r="M293" s="187">
        <v>0.3</v>
      </c>
      <c r="N293" s="187">
        <v>0.01</v>
      </c>
      <c r="O293" s="193" t="s">
        <v>706</v>
      </c>
      <c r="P293" s="188" t="s">
        <v>714</v>
      </c>
      <c r="Q293" s="193" t="s">
        <v>708</v>
      </c>
      <c r="R293" s="193" t="s">
        <v>709</v>
      </c>
      <c r="S293" s="214" t="s">
        <v>715</v>
      </c>
      <c r="T293" s="193"/>
      <c r="W293" s="184" t="str" cm="1">
        <f t="array" ref="W293">IFERROR(INDEX(A$761:A$954,MATCH(H293,A$761:A$954,0),0),"Save")</f>
        <v>Save</v>
      </c>
    </row>
    <row r="294" spans="1:23" s="184" customFormat="1" hidden="1" x14ac:dyDescent="0.25">
      <c r="A294" s="209" t="str">
        <f t="shared" si="67"/>
        <v>Electricity Supply</v>
      </c>
      <c r="B294" s="209" t="str">
        <f t="shared" si="67"/>
        <v>Reduce Plant Downtime</v>
      </c>
      <c r="C294" s="209" t="str">
        <f t="shared" si="67"/>
        <v>Percentage Reduction in Plant Downtime</v>
      </c>
      <c r="D294" s="193" t="s">
        <v>598</v>
      </c>
      <c r="E294" s="193" t="s">
        <v>701</v>
      </c>
      <c r="F294" s="193"/>
      <c r="G294" s="193"/>
      <c r="H294" s="185">
        <v>665</v>
      </c>
      <c r="I294" s="193" t="s">
        <v>332</v>
      </c>
      <c r="J294" s="209" t="str">
        <f t="shared" si="68"/>
        <v>Reduce Plant Downtime</v>
      </c>
      <c r="K294" s="209" t="str">
        <f t="shared" si="68"/>
        <v>elec reduce plant downtime</v>
      </c>
      <c r="O294" s="193"/>
      <c r="P294" s="188"/>
      <c r="Q294" s="193"/>
      <c r="R294" s="193"/>
      <c r="S294" s="214"/>
      <c r="T294" s="193"/>
      <c r="W294" s="184" t="str" cm="1">
        <f t="array" ref="W294">IFERROR(INDEX(A$761:A$954,MATCH(H294,A$761:A$954,0),0),"Save")</f>
        <v>Save</v>
      </c>
    </row>
    <row r="295" spans="1:23" s="184" customFormat="1" hidden="1" x14ac:dyDescent="0.25">
      <c r="A295" s="209" t="str">
        <f t="shared" si="67"/>
        <v>Electricity Supply</v>
      </c>
      <c r="B295" s="209" t="str">
        <f t="shared" si="67"/>
        <v>Reduce Plant Downtime</v>
      </c>
      <c r="C295" s="209" t="str">
        <f t="shared" si="67"/>
        <v>Percentage Reduction in Plant Downtime</v>
      </c>
      <c r="D295" s="193" t="s">
        <v>598</v>
      </c>
      <c r="E295" s="193" t="s">
        <v>703</v>
      </c>
      <c r="F295" s="193"/>
      <c r="G295" s="193"/>
      <c r="H295" s="185">
        <v>666</v>
      </c>
      <c r="I295" s="193" t="s">
        <v>332</v>
      </c>
      <c r="J295" s="209" t="str">
        <f t="shared" si="68"/>
        <v>Reduce Plant Downtime</v>
      </c>
      <c r="K295" s="209" t="str">
        <f t="shared" si="68"/>
        <v>elec reduce plant downtime</v>
      </c>
      <c r="O295" s="193"/>
      <c r="P295" s="188"/>
      <c r="Q295" s="193"/>
      <c r="R295" s="193"/>
      <c r="S295" s="214"/>
      <c r="T295" s="193"/>
      <c r="W295" s="184" t="str" cm="1">
        <f t="array" ref="W295">IFERROR(INDEX(A$761:A$954,MATCH(H295,A$761:A$954,0),0),"Save")</f>
        <v>Save</v>
      </c>
    </row>
    <row r="296" spans="1:23" s="184" customFormat="1" hidden="1" x14ac:dyDescent="0.25">
      <c r="A296" s="209" t="str">
        <f t="shared" si="67"/>
        <v>Electricity Supply</v>
      </c>
      <c r="B296" s="209" t="str">
        <f t="shared" si="67"/>
        <v>Reduce Plant Downtime</v>
      </c>
      <c r="C296" s="209" t="str">
        <f t="shared" si="67"/>
        <v>Percentage Reduction in Plant Downtime</v>
      </c>
      <c r="D296" s="193" t="s">
        <v>598</v>
      </c>
      <c r="E296" s="193" t="s">
        <v>704</v>
      </c>
      <c r="F296" s="193"/>
      <c r="G296" s="193"/>
      <c r="H296" s="185">
        <v>667</v>
      </c>
      <c r="I296" s="193" t="s">
        <v>332</v>
      </c>
      <c r="J296" s="209" t="str">
        <f t="shared" si="68"/>
        <v>Reduce Plant Downtime</v>
      </c>
      <c r="K296" s="209" t="str">
        <f t="shared" si="68"/>
        <v>elec reduce plant downtime</v>
      </c>
      <c r="O296" s="193"/>
      <c r="P296" s="188"/>
      <c r="Q296" s="193"/>
      <c r="R296" s="193"/>
      <c r="S296" s="214"/>
      <c r="T296" s="193"/>
      <c r="W296" s="184" t="str" cm="1">
        <f t="array" ref="W296">IFERROR(INDEX(A$761:A$954,MATCH(H296,A$761:A$954,0),0),"Save")</f>
        <v>Save</v>
      </c>
    </row>
    <row r="297" spans="1:23" s="184" customFormat="1" hidden="1" x14ac:dyDescent="0.25">
      <c r="A297" s="209" t="str">
        <f t="shared" ref="A297:C320" si="69">A$276</f>
        <v>Electricity Supply</v>
      </c>
      <c r="B297" s="209" t="str">
        <f t="shared" si="69"/>
        <v>Reduce Plant Downtime</v>
      </c>
      <c r="C297" s="209" t="str">
        <f t="shared" si="69"/>
        <v>Percentage Reduction in Plant Downtime</v>
      </c>
      <c r="D297" s="193" t="s">
        <v>600</v>
      </c>
      <c r="E297" s="193" t="s">
        <v>701</v>
      </c>
      <c r="F297" s="193"/>
      <c r="G297" s="193"/>
      <c r="H297" s="185">
        <v>668</v>
      </c>
      <c r="I297" s="193" t="s">
        <v>332</v>
      </c>
      <c r="J297" s="209" t="str">
        <f t="shared" ref="J297:K310" si="70">J$276</f>
        <v>Reduce Plant Downtime</v>
      </c>
      <c r="K297" s="209" t="str">
        <f t="shared" si="70"/>
        <v>elec reduce plant downtime</v>
      </c>
      <c r="O297" s="193"/>
      <c r="P297" s="188"/>
      <c r="Q297" s="193"/>
      <c r="R297" s="193"/>
      <c r="S297" s="214"/>
      <c r="T297" s="193"/>
      <c r="W297" s="184" t="str" cm="1">
        <f t="array" ref="W297">IFERROR(INDEX(A$761:A$954,MATCH(H297,A$761:A$954,0),0),"Save")</f>
        <v>Save</v>
      </c>
    </row>
    <row r="298" spans="1:23" s="184" customFormat="1" hidden="1" x14ac:dyDescent="0.25">
      <c r="A298" s="209" t="str">
        <f t="shared" si="69"/>
        <v>Electricity Supply</v>
      </c>
      <c r="B298" s="209" t="str">
        <f t="shared" si="69"/>
        <v>Reduce Plant Downtime</v>
      </c>
      <c r="C298" s="209" t="str">
        <f t="shared" si="69"/>
        <v>Percentage Reduction in Plant Downtime</v>
      </c>
      <c r="D298" s="193" t="s">
        <v>600</v>
      </c>
      <c r="E298" s="193" t="s">
        <v>703</v>
      </c>
      <c r="F298" s="193"/>
      <c r="G298" s="193"/>
      <c r="H298" s="185">
        <v>669</v>
      </c>
      <c r="I298" s="193" t="s">
        <v>332</v>
      </c>
      <c r="J298" s="209" t="str">
        <f t="shared" si="70"/>
        <v>Reduce Plant Downtime</v>
      </c>
      <c r="K298" s="209" t="str">
        <f t="shared" si="70"/>
        <v>elec reduce plant downtime</v>
      </c>
      <c r="O298" s="193"/>
      <c r="P298" s="188"/>
      <c r="Q298" s="193"/>
      <c r="R298" s="193"/>
      <c r="S298" s="214"/>
      <c r="T298" s="193"/>
      <c r="W298" s="184" t="str" cm="1">
        <f t="array" ref="W298">IFERROR(INDEX(A$761:A$954,MATCH(H298,A$761:A$954,0),0),"Save")</f>
        <v>Save</v>
      </c>
    </row>
    <row r="299" spans="1:23" s="184" customFormat="1" hidden="1" x14ac:dyDescent="0.25">
      <c r="A299" s="209" t="str">
        <f t="shared" si="69"/>
        <v>Electricity Supply</v>
      </c>
      <c r="B299" s="209" t="str">
        <f t="shared" si="69"/>
        <v>Reduce Plant Downtime</v>
      </c>
      <c r="C299" s="209" t="str">
        <f t="shared" si="69"/>
        <v>Percentage Reduction in Plant Downtime</v>
      </c>
      <c r="D299" s="193" t="s">
        <v>600</v>
      </c>
      <c r="E299" s="193" t="s">
        <v>704</v>
      </c>
      <c r="F299" s="193"/>
      <c r="G299" s="193"/>
      <c r="H299" s="185">
        <v>670</v>
      </c>
      <c r="I299" s="193" t="s">
        <v>332</v>
      </c>
      <c r="J299" s="209" t="str">
        <f t="shared" si="70"/>
        <v>Reduce Plant Downtime</v>
      </c>
      <c r="K299" s="209" t="str">
        <f t="shared" si="70"/>
        <v>elec reduce plant downtime</v>
      </c>
      <c r="O299" s="193"/>
      <c r="P299" s="188"/>
      <c r="Q299" s="193"/>
      <c r="R299" s="193"/>
      <c r="S299" s="214"/>
      <c r="T299" s="193"/>
      <c r="W299" s="184" t="str" cm="1">
        <f t="array" ref="W299">IFERROR(INDEX(A$761:A$954,MATCH(H299,A$761:A$954,0),0),"Save")</f>
        <v>Save</v>
      </c>
    </row>
    <row r="300" spans="1:23" s="184" customFormat="1" hidden="1" x14ac:dyDescent="0.25">
      <c r="A300" s="209" t="str">
        <f t="shared" si="69"/>
        <v>Electricity Supply</v>
      </c>
      <c r="B300" s="209" t="str">
        <f t="shared" si="69"/>
        <v>Reduce Plant Downtime</v>
      </c>
      <c r="C300" s="209" t="str">
        <f t="shared" si="69"/>
        <v>Percentage Reduction in Plant Downtime</v>
      </c>
      <c r="D300" s="193" t="s">
        <v>604</v>
      </c>
      <c r="E300" s="193" t="s">
        <v>701</v>
      </c>
      <c r="F300" s="193"/>
      <c r="G300" s="193"/>
      <c r="H300" s="185">
        <v>671</v>
      </c>
      <c r="I300" s="193" t="s">
        <v>332</v>
      </c>
      <c r="J300" s="209" t="str">
        <f t="shared" si="70"/>
        <v>Reduce Plant Downtime</v>
      </c>
      <c r="K300" s="209" t="str">
        <f t="shared" si="70"/>
        <v>elec reduce plant downtime</v>
      </c>
      <c r="O300" s="193"/>
      <c r="P300" s="188"/>
      <c r="Q300" s="193"/>
      <c r="R300" s="193"/>
      <c r="S300" s="214"/>
      <c r="T300" s="193"/>
      <c r="W300" s="184" t="str" cm="1">
        <f t="array" ref="W300">IFERROR(INDEX(A$761:A$954,MATCH(H300,A$761:A$954,0),0),"Save")</f>
        <v>Save</v>
      </c>
    </row>
    <row r="301" spans="1:23" s="184" customFormat="1" hidden="1" x14ac:dyDescent="0.25">
      <c r="A301" s="209" t="str">
        <f t="shared" si="69"/>
        <v>Electricity Supply</v>
      </c>
      <c r="B301" s="209" t="str">
        <f t="shared" si="69"/>
        <v>Reduce Plant Downtime</v>
      </c>
      <c r="C301" s="209" t="str">
        <f t="shared" si="69"/>
        <v>Percentage Reduction in Plant Downtime</v>
      </c>
      <c r="D301" s="193" t="s">
        <v>604</v>
      </c>
      <c r="E301" s="193" t="s">
        <v>703</v>
      </c>
      <c r="F301" s="193"/>
      <c r="G301" s="193"/>
      <c r="H301" s="185">
        <v>672</v>
      </c>
      <c r="I301" s="193" t="s">
        <v>332</v>
      </c>
      <c r="J301" s="209" t="str">
        <f t="shared" si="70"/>
        <v>Reduce Plant Downtime</v>
      </c>
      <c r="K301" s="209" t="str">
        <f t="shared" si="70"/>
        <v>elec reduce plant downtime</v>
      </c>
      <c r="O301" s="193"/>
      <c r="P301" s="188"/>
      <c r="Q301" s="193"/>
      <c r="R301" s="193"/>
      <c r="S301" s="214"/>
      <c r="T301" s="193"/>
      <c r="W301" s="184" t="str" cm="1">
        <f t="array" ref="W301">IFERROR(INDEX(A$761:A$954,MATCH(H301,A$761:A$954,0),0),"Save")</f>
        <v>Save</v>
      </c>
    </row>
    <row r="302" spans="1:23" s="184" customFormat="1" hidden="1" x14ac:dyDescent="0.25">
      <c r="A302" s="209" t="str">
        <f t="shared" si="69"/>
        <v>Electricity Supply</v>
      </c>
      <c r="B302" s="209" t="str">
        <f t="shared" si="69"/>
        <v>Reduce Plant Downtime</v>
      </c>
      <c r="C302" s="209" t="str">
        <f t="shared" si="69"/>
        <v>Percentage Reduction in Plant Downtime</v>
      </c>
      <c r="D302" s="193" t="s">
        <v>604</v>
      </c>
      <c r="E302" s="193" t="s">
        <v>704</v>
      </c>
      <c r="F302" s="193"/>
      <c r="G302" s="193"/>
      <c r="H302" s="185">
        <v>673</v>
      </c>
      <c r="I302" s="193" t="s">
        <v>332</v>
      </c>
      <c r="J302" s="209" t="str">
        <f t="shared" si="70"/>
        <v>Reduce Plant Downtime</v>
      </c>
      <c r="K302" s="209" t="str">
        <f t="shared" si="70"/>
        <v>elec reduce plant downtime</v>
      </c>
      <c r="O302" s="193"/>
      <c r="P302" s="188"/>
      <c r="Q302" s="193"/>
      <c r="R302" s="193"/>
      <c r="S302" s="214"/>
      <c r="T302" s="193"/>
      <c r="W302" s="184" t="str" cm="1">
        <f t="array" ref="W302">IFERROR(INDEX(A$761:A$954,MATCH(H302,A$761:A$954,0),0),"Save")</f>
        <v>Save</v>
      </c>
    </row>
    <row r="303" spans="1:23" s="184" customFormat="1" hidden="1" x14ac:dyDescent="0.25">
      <c r="A303" s="209" t="str">
        <f t="shared" si="69"/>
        <v>Electricity Supply</v>
      </c>
      <c r="B303" s="209" t="str">
        <f t="shared" si="69"/>
        <v>Reduce Plant Downtime</v>
      </c>
      <c r="C303" s="209" t="str">
        <f t="shared" si="69"/>
        <v>Percentage Reduction in Plant Downtime</v>
      </c>
      <c r="D303" s="193" t="s">
        <v>606</v>
      </c>
      <c r="E303" s="193" t="s">
        <v>701</v>
      </c>
      <c r="F303" s="193"/>
      <c r="G303" s="193"/>
      <c r="H303" s="185">
        <v>674</v>
      </c>
      <c r="I303" s="193" t="s">
        <v>332</v>
      </c>
      <c r="J303" s="209" t="str">
        <f t="shared" si="70"/>
        <v>Reduce Plant Downtime</v>
      </c>
      <c r="K303" s="209" t="str">
        <f t="shared" si="70"/>
        <v>elec reduce plant downtime</v>
      </c>
      <c r="O303" s="193"/>
      <c r="P303" s="188"/>
      <c r="Q303" s="193"/>
      <c r="R303" s="193"/>
      <c r="S303" s="214"/>
      <c r="T303" s="193"/>
      <c r="W303" s="184" t="str" cm="1">
        <f t="array" ref="W303">IFERROR(INDEX(A$761:A$954,MATCH(H303,A$761:A$954,0),0),"Save")</f>
        <v>Save</v>
      </c>
    </row>
    <row r="304" spans="1:23" s="184" customFormat="1" hidden="1" x14ac:dyDescent="0.25">
      <c r="A304" s="209" t="str">
        <f t="shared" si="69"/>
        <v>Electricity Supply</v>
      </c>
      <c r="B304" s="209" t="str">
        <f t="shared" si="69"/>
        <v>Reduce Plant Downtime</v>
      </c>
      <c r="C304" s="209" t="str">
        <f t="shared" si="69"/>
        <v>Percentage Reduction in Plant Downtime</v>
      </c>
      <c r="D304" s="193" t="s">
        <v>606</v>
      </c>
      <c r="E304" s="193" t="s">
        <v>703</v>
      </c>
      <c r="F304" s="193"/>
      <c r="G304" s="193"/>
      <c r="H304" s="185">
        <v>675</v>
      </c>
      <c r="I304" s="193" t="s">
        <v>332</v>
      </c>
      <c r="J304" s="209" t="str">
        <f t="shared" si="70"/>
        <v>Reduce Plant Downtime</v>
      </c>
      <c r="K304" s="209" t="str">
        <f t="shared" si="70"/>
        <v>elec reduce plant downtime</v>
      </c>
      <c r="O304" s="193"/>
      <c r="P304" s="188"/>
      <c r="Q304" s="193"/>
      <c r="R304" s="193"/>
      <c r="S304" s="214"/>
      <c r="T304" s="193"/>
      <c r="W304" s="184" t="str" cm="1">
        <f t="array" ref="W304">IFERROR(INDEX(A$761:A$954,MATCH(H304,A$761:A$954,0),0),"Save")</f>
        <v>Save</v>
      </c>
    </row>
    <row r="305" spans="1:23" s="184" customFormat="1" hidden="1" x14ac:dyDescent="0.25">
      <c r="A305" s="209" t="str">
        <f t="shared" si="69"/>
        <v>Electricity Supply</v>
      </c>
      <c r="B305" s="209" t="str">
        <f t="shared" si="69"/>
        <v>Reduce Plant Downtime</v>
      </c>
      <c r="C305" s="209" t="str">
        <f t="shared" si="69"/>
        <v>Percentage Reduction in Plant Downtime</v>
      </c>
      <c r="D305" s="193" t="s">
        <v>606</v>
      </c>
      <c r="E305" s="193" t="s">
        <v>704</v>
      </c>
      <c r="F305" s="193"/>
      <c r="G305" s="193"/>
      <c r="H305" s="185">
        <v>676</v>
      </c>
      <c r="I305" s="193" t="s">
        <v>332</v>
      </c>
      <c r="J305" s="209" t="str">
        <f t="shared" si="70"/>
        <v>Reduce Plant Downtime</v>
      </c>
      <c r="K305" s="209" t="str">
        <f t="shared" si="70"/>
        <v>elec reduce plant downtime</v>
      </c>
      <c r="O305" s="193"/>
      <c r="P305" s="188"/>
      <c r="Q305" s="193"/>
      <c r="R305" s="193"/>
      <c r="S305" s="214"/>
      <c r="T305" s="193"/>
      <c r="W305" s="184" t="str" cm="1">
        <f t="array" ref="W305">IFERROR(INDEX(A$761:A$954,MATCH(H305,A$761:A$954,0),0),"Save")</f>
        <v>Save</v>
      </c>
    </row>
    <row r="306" spans="1:23" s="184" customFormat="1" hidden="1" x14ac:dyDescent="0.25">
      <c r="A306" s="209" t="str">
        <f t="shared" si="69"/>
        <v>Electricity Supply</v>
      </c>
      <c r="B306" s="209" t="str">
        <f t="shared" si="69"/>
        <v>Reduce Plant Downtime</v>
      </c>
      <c r="C306" s="209" t="str">
        <f t="shared" si="69"/>
        <v>Percentage Reduction in Plant Downtime</v>
      </c>
      <c r="D306" s="193" t="s">
        <v>608</v>
      </c>
      <c r="E306" s="193" t="s">
        <v>701</v>
      </c>
      <c r="F306" s="193"/>
      <c r="G306" s="193"/>
      <c r="H306" s="185">
        <v>677</v>
      </c>
      <c r="I306" s="193" t="s">
        <v>332</v>
      </c>
      <c r="J306" s="209" t="str">
        <f t="shared" si="70"/>
        <v>Reduce Plant Downtime</v>
      </c>
      <c r="K306" s="209" t="str">
        <f t="shared" si="70"/>
        <v>elec reduce plant downtime</v>
      </c>
      <c r="L306" s="192"/>
      <c r="M306" s="192"/>
      <c r="N306" s="192"/>
      <c r="O306" s="201"/>
      <c r="P306" s="188"/>
      <c r="Q306" s="193"/>
      <c r="R306" s="193"/>
      <c r="S306" s="214"/>
      <c r="T306" s="193"/>
      <c r="W306" s="184" t="str" cm="1">
        <f t="array" ref="W306">IFERROR(INDEX(A$761:A$954,MATCH(H306,A$761:A$954,0),0),"Save")</f>
        <v>Save</v>
      </c>
    </row>
    <row r="307" spans="1:23" s="184" customFormat="1" hidden="1" x14ac:dyDescent="0.25">
      <c r="A307" s="209" t="str">
        <f t="shared" si="69"/>
        <v>Electricity Supply</v>
      </c>
      <c r="B307" s="209" t="str">
        <f t="shared" si="69"/>
        <v>Reduce Plant Downtime</v>
      </c>
      <c r="C307" s="209" t="str">
        <f t="shared" si="69"/>
        <v>Percentage Reduction in Plant Downtime</v>
      </c>
      <c r="D307" s="193" t="s">
        <v>608</v>
      </c>
      <c r="E307" s="193" t="s">
        <v>703</v>
      </c>
      <c r="F307" s="193"/>
      <c r="G307" s="193"/>
      <c r="H307" s="185">
        <v>678</v>
      </c>
      <c r="I307" s="193" t="s">
        <v>332</v>
      </c>
      <c r="J307" s="209" t="str">
        <f t="shared" si="70"/>
        <v>Reduce Plant Downtime</v>
      </c>
      <c r="K307" s="209" t="str">
        <f t="shared" si="70"/>
        <v>elec reduce plant downtime</v>
      </c>
      <c r="L307" s="192"/>
      <c r="M307" s="192"/>
      <c r="N307" s="192"/>
      <c r="O307" s="201"/>
      <c r="P307" s="188"/>
      <c r="Q307" s="193"/>
      <c r="R307" s="193"/>
      <c r="S307" s="214"/>
      <c r="T307" s="193"/>
      <c r="W307" s="184" t="str" cm="1">
        <f t="array" ref="W307">IFERROR(INDEX(A$761:A$954,MATCH(H307,A$761:A$954,0),0),"Save")</f>
        <v>Save</v>
      </c>
    </row>
    <row r="308" spans="1:23" s="184" customFormat="1" hidden="1" x14ac:dyDescent="0.25">
      <c r="A308" s="209" t="str">
        <f t="shared" si="69"/>
        <v>Electricity Supply</v>
      </c>
      <c r="B308" s="209" t="str">
        <f t="shared" si="69"/>
        <v>Reduce Plant Downtime</v>
      </c>
      <c r="C308" s="209" t="str">
        <f t="shared" si="69"/>
        <v>Percentage Reduction in Plant Downtime</v>
      </c>
      <c r="D308" s="193" t="s">
        <v>608</v>
      </c>
      <c r="E308" s="193" t="s">
        <v>704</v>
      </c>
      <c r="F308" s="193"/>
      <c r="G308" s="193"/>
      <c r="H308" s="185">
        <v>679</v>
      </c>
      <c r="I308" s="193" t="s">
        <v>332</v>
      </c>
      <c r="J308" s="209" t="str">
        <f t="shared" si="70"/>
        <v>Reduce Plant Downtime</v>
      </c>
      <c r="K308" s="209" t="str">
        <f t="shared" si="70"/>
        <v>elec reduce plant downtime</v>
      </c>
      <c r="L308" s="192"/>
      <c r="M308" s="192"/>
      <c r="N308" s="192"/>
      <c r="O308" s="201"/>
      <c r="P308" s="188"/>
      <c r="Q308" s="193"/>
      <c r="R308" s="193"/>
      <c r="S308" s="214"/>
      <c r="T308" s="193"/>
      <c r="W308" s="184" t="str" cm="1">
        <f t="array" ref="W308">IFERROR(INDEX(A$761:A$954,MATCH(H308,A$761:A$954,0),0),"Save")</f>
        <v>Save</v>
      </c>
    </row>
    <row r="309" spans="1:23" s="184" customFormat="1" hidden="1" x14ac:dyDescent="0.25">
      <c r="A309" s="209" t="str">
        <f t="shared" si="69"/>
        <v>Electricity Supply</v>
      </c>
      <c r="B309" s="209" t="str">
        <f t="shared" si="69"/>
        <v>Reduce Plant Downtime</v>
      </c>
      <c r="C309" s="209" t="str">
        <f t="shared" si="69"/>
        <v>Percentage Reduction in Plant Downtime</v>
      </c>
      <c r="D309" s="193" t="s">
        <v>611</v>
      </c>
      <c r="E309" s="193" t="s">
        <v>701</v>
      </c>
      <c r="F309" s="193"/>
      <c r="G309" s="193"/>
      <c r="H309" s="185">
        <v>680</v>
      </c>
      <c r="I309" s="193" t="s">
        <v>332</v>
      </c>
      <c r="J309" s="209" t="str">
        <f t="shared" si="70"/>
        <v>Reduce Plant Downtime</v>
      </c>
      <c r="K309" s="209" t="str">
        <f t="shared" si="70"/>
        <v>elec reduce plant downtime</v>
      </c>
      <c r="L309" s="192"/>
      <c r="M309" s="192"/>
      <c r="N309" s="192"/>
      <c r="O309" s="201"/>
      <c r="P309" s="188"/>
      <c r="Q309" s="193"/>
      <c r="R309" s="193"/>
      <c r="S309" s="214"/>
      <c r="T309" s="193"/>
      <c r="W309" s="184" t="str" cm="1">
        <f t="array" ref="W309">IFERROR(INDEX(A$761:A$954,MATCH(H309,A$761:A$954,0),0),"Save")</f>
        <v>Save</v>
      </c>
    </row>
    <row r="310" spans="1:23" s="184" customFormat="1" hidden="1" x14ac:dyDescent="0.25">
      <c r="A310" s="209" t="str">
        <f t="shared" si="69"/>
        <v>Electricity Supply</v>
      </c>
      <c r="B310" s="209" t="str">
        <f t="shared" si="69"/>
        <v>Reduce Plant Downtime</v>
      </c>
      <c r="C310" s="209" t="str">
        <f t="shared" si="69"/>
        <v>Percentage Reduction in Plant Downtime</v>
      </c>
      <c r="D310" s="193" t="s">
        <v>611</v>
      </c>
      <c r="E310" s="193" t="s">
        <v>703</v>
      </c>
      <c r="F310" s="193"/>
      <c r="G310" s="193"/>
      <c r="H310" s="185">
        <v>681</v>
      </c>
      <c r="I310" s="193" t="s">
        <v>332</v>
      </c>
      <c r="J310" s="209" t="str">
        <f t="shared" si="70"/>
        <v>Reduce Plant Downtime</v>
      </c>
      <c r="K310" s="209" t="str">
        <f t="shared" si="70"/>
        <v>elec reduce plant downtime</v>
      </c>
      <c r="L310" s="192"/>
      <c r="M310" s="192"/>
      <c r="N310" s="192"/>
      <c r="O310" s="201"/>
      <c r="P310" s="188"/>
      <c r="Q310" s="193"/>
      <c r="R310" s="193"/>
      <c r="S310" s="214"/>
      <c r="T310" s="193"/>
      <c r="W310" s="184" t="str" cm="1">
        <f t="array" ref="W310">IFERROR(INDEX(A$761:A$954,MATCH(H310,A$761:A$954,0),0),"Save")</f>
        <v>Save</v>
      </c>
    </row>
    <row r="311" spans="1:23" s="184" customFormat="1" hidden="1" x14ac:dyDescent="0.25">
      <c r="A311" s="209" t="str">
        <f t="shared" si="69"/>
        <v>Electricity Supply</v>
      </c>
      <c r="B311" s="209" t="str">
        <f t="shared" si="69"/>
        <v>Reduce Plant Downtime</v>
      </c>
      <c r="C311" s="209" t="str">
        <f t="shared" si="69"/>
        <v>Percentage Reduction in Plant Downtime</v>
      </c>
      <c r="D311" s="193" t="s">
        <v>611</v>
      </c>
      <c r="E311" s="193" t="s">
        <v>704</v>
      </c>
      <c r="F311" s="193" t="s">
        <v>711</v>
      </c>
      <c r="G311" s="193" t="s">
        <v>612</v>
      </c>
      <c r="H311" s="185">
        <v>182</v>
      </c>
      <c r="I311" s="193" t="s">
        <v>310</v>
      </c>
      <c r="J311" s="209" t="str">
        <f t="shared" ref="J311:J320" si="71">J$276</f>
        <v>Reduce Plant Downtime</v>
      </c>
      <c r="K311" s="191" t="str">
        <f t="shared" ref="K311:K320" si="72">K$279</f>
        <v>elec reduce plant downtime</v>
      </c>
      <c r="L311" s="187">
        <v>0</v>
      </c>
      <c r="M311" s="187">
        <v>0.25</v>
      </c>
      <c r="N311" s="187">
        <v>0.01</v>
      </c>
      <c r="O311" s="193" t="s">
        <v>706</v>
      </c>
      <c r="P311" s="188" t="s">
        <v>716</v>
      </c>
      <c r="Q311" s="193" t="s">
        <v>708</v>
      </c>
      <c r="R311" s="193" t="s">
        <v>709</v>
      </c>
      <c r="S311" s="214" t="s">
        <v>713</v>
      </c>
      <c r="T311" s="193"/>
      <c r="W311" s="184" t="str" cm="1">
        <f t="array" ref="W311">IFERROR(INDEX(A$761:A$954,MATCH(H311,A$761:A$954,0),0),"Save")</f>
        <v>Save</v>
      </c>
    </row>
    <row r="312" spans="1:23" s="184" customFormat="1" hidden="1" x14ac:dyDescent="0.25">
      <c r="A312" s="209" t="str">
        <f t="shared" si="69"/>
        <v>Electricity Supply</v>
      </c>
      <c r="B312" s="209" t="str">
        <f t="shared" si="69"/>
        <v>Reduce Plant Downtime</v>
      </c>
      <c r="C312" s="209" t="str">
        <f t="shared" si="69"/>
        <v>Percentage Reduction in Plant Downtime</v>
      </c>
      <c r="D312" s="193" t="s">
        <v>613</v>
      </c>
      <c r="E312" s="193" t="s">
        <v>701</v>
      </c>
      <c r="G312" s="193"/>
      <c r="H312" s="185">
        <v>682</v>
      </c>
      <c r="I312" s="193" t="s">
        <v>332</v>
      </c>
      <c r="J312" s="209" t="str">
        <f t="shared" si="71"/>
        <v>Reduce Plant Downtime</v>
      </c>
      <c r="K312" s="191" t="str">
        <f t="shared" si="72"/>
        <v>elec reduce plant downtime</v>
      </c>
      <c r="L312" s="187"/>
      <c r="M312" s="187"/>
      <c r="N312" s="187"/>
      <c r="O312" s="193"/>
      <c r="P312" s="188"/>
      <c r="Q312" s="193"/>
      <c r="R312" s="193"/>
      <c r="S312" s="214"/>
      <c r="T312" s="193"/>
      <c r="W312" s="184" t="str" cm="1">
        <f t="array" ref="W312">IFERROR(INDEX(A$761:A$954,MATCH(H312,A$761:A$954,0),0),"Save")</f>
        <v>Save</v>
      </c>
    </row>
    <row r="313" spans="1:23" s="184" customFormat="1" hidden="1" x14ac:dyDescent="0.25">
      <c r="A313" s="209" t="str">
        <f t="shared" si="69"/>
        <v>Electricity Supply</v>
      </c>
      <c r="B313" s="209" t="str">
        <f t="shared" si="69"/>
        <v>Reduce Plant Downtime</v>
      </c>
      <c r="C313" s="209" t="str">
        <f t="shared" si="69"/>
        <v>Percentage Reduction in Plant Downtime</v>
      </c>
      <c r="D313" s="193" t="s">
        <v>613</v>
      </c>
      <c r="E313" s="193" t="s">
        <v>703</v>
      </c>
      <c r="H313" s="185">
        <v>683</v>
      </c>
      <c r="I313" s="193" t="s">
        <v>332</v>
      </c>
      <c r="J313" s="209" t="str">
        <f t="shared" si="71"/>
        <v>Reduce Plant Downtime</v>
      </c>
      <c r="K313" s="191" t="str">
        <f t="shared" si="72"/>
        <v>elec reduce plant downtime</v>
      </c>
      <c r="L313" s="187"/>
      <c r="M313" s="187"/>
      <c r="N313" s="187"/>
      <c r="O313" s="193"/>
      <c r="P313" s="188"/>
      <c r="Q313" s="193"/>
      <c r="R313" s="193"/>
      <c r="S313" s="214"/>
      <c r="T313" s="193"/>
      <c r="W313" s="184" t="str" cm="1">
        <f t="array" ref="W313">IFERROR(INDEX(A$761:A$954,MATCH(H313,A$761:A$954,0),0),"Save")</f>
        <v>Save</v>
      </c>
    </row>
    <row r="314" spans="1:23" s="184" customFormat="1" hidden="1" x14ac:dyDescent="0.25">
      <c r="A314" s="209" t="str">
        <f t="shared" si="69"/>
        <v>Electricity Supply</v>
      </c>
      <c r="B314" s="209" t="str">
        <f t="shared" si="69"/>
        <v>Reduce Plant Downtime</v>
      </c>
      <c r="C314" s="209" t="str">
        <f t="shared" si="69"/>
        <v>Percentage Reduction in Plant Downtime</v>
      </c>
      <c r="D314" s="193" t="s">
        <v>613</v>
      </c>
      <c r="E314" s="193" t="s">
        <v>704</v>
      </c>
      <c r="H314" s="185">
        <v>684</v>
      </c>
      <c r="I314" s="193" t="s">
        <v>332</v>
      </c>
      <c r="J314" s="209" t="str">
        <f t="shared" si="71"/>
        <v>Reduce Plant Downtime</v>
      </c>
      <c r="K314" s="191" t="str">
        <f t="shared" si="72"/>
        <v>elec reduce plant downtime</v>
      </c>
      <c r="L314" s="187"/>
      <c r="M314" s="187"/>
      <c r="N314" s="187"/>
      <c r="O314" s="193"/>
      <c r="P314" s="188"/>
      <c r="Q314" s="193"/>
      <c r="R314" s="193"/>
      <c r="S314" s="214"/>
      <c r="T314" s="193"/>
      <c r="W314" s="184" t="str" cm="1">
        <f t="array" ref="W314">IFERROR(INDEX(A$761:A$954,MATCH(H314,A$761:A$954,0),0),"Save")</f>
        <v>Save</v>
      </c>
    </row>
    <row r="315" spans="1:23" s="184" customFormat="1" hidden="1" x14ac:dyDescent="0.25">
      <c r="A315" s="209" t="str">
        <f t="shared" si="69"/>
        <v>Electricity Supply</v>
      </c>
      <c r="B315" s="209" t="str">
        <f t="shared" si="69"/>
        <v>Reduce Plant Downtime</v>
      </c>
      <c r="C315" s="209" t="str">
        <f t="shared" si="69"/>
        <v>Percentage Reduction in Plant Downtime</v>
      </c>
      <c r="D315" s="193" t="s">
        <v>615</v>
      </c>
      <c r="E315" s="193" t="s">
        <v>701</v>
      </c>
      <c r="G315" s="193"/>
      <c r="H315" s="185">
        <v>685</v>
      </c>
      <c r="I315" s="193" t="s">
        <v>332</v>
      </c>
      <c r="J315" s="209" t="str">
        <f t="shared" si="71"/>
        <v>Reduce Plant Downtime</v>
      </c>
      <c r="K315" s="191" t="str">
        <f t="shared" si="72"/>
        <v>elec reduce plant downtime</v>
      </c>
      <c r="L315" s="187"/>
      <c r="M315" s="187"/>
      <c r="N315" s="187"/>
      <c r="O315" s="193"/>
      <c r="P315" s="188"/>
      <c r="Q315" s="193"/>
      <c r="R315" s="193"/>
      <c r="S315" s="214"/>
      <c r="T315" s="193"/>
      <c r="W315" s="184" t="str" cm="1">
        <f t="array" ref="W315">IFERROR(INDEX(A$761:A$954,MATCH(H315,A$761:A$954,0),0),"Save")</f>
        <v>Save</v>
      </c>
    </row>
    <row r="316" spans="1:23" s="184" customFormat="1" hidden="1" x14ac:dyDescent="0.25">
      <c r="A316" s="209" t="str">
        <f t="shared" si="69"/>
        <v>Electricity Supply</v>
      </c>
      <c r="B316" s="209" t="str">
        <f t="shared" si="69"/>
        <v>Reduce Plant Downtime</v>
      </c>
      <c r="C316" s="209" t="str">
        <f t="shared" si="69"/>
        <v>Percentage Reduction in Plant Downtime</v>
      </c>
      <c r="D316" s="193" t="s">
        <v>615</v>
      </c>
      <c r="E316" s="193" t="s">
        <v>703</v>
      </c>
      <c r="H316" s="185">
        <v>686</v>
      </c>
      <c r="I316" s="193" t="s">
        <v>332</v>
      </c>
      <c r="J316" s="209" t="str">
        <f t="shared" si="71"/>
        <v>Reduce Plant Downtime</v>
      </c>
      <c r="K316" s="191" t="str">
        <f t="shared" si="72"/>
        <v>elec reduce plant downtime</v>
      </c>
      <c r="L316" s="187"/>
      <c r="M316" s="187"/>
      <c r="N316" s="187"/>
      <c r="O316" s="193"/>
      <c r="P316" s="188"/>
      <c r="Q316" s="193"/>
      <c r="R316" s="193"/>
      <c r="S316" s="214"/>
      <c r="T316" s="193"/>
      <c r="W316" s="184" t="str" cm="1">
        <f t="array" ref="W316">IFERROR(INDEX(A$761:A$954,MATCH(H316,A$761:A$954,0),0),"Save")</f>
        <v>Save</v>
      </c>
    </row>
    <row r="317" spans="1:23" s="184" customFormat="1" hidden="1" x14ac:dyDescent="0.25">
      <c r="A317" s="209" t="str">
        <f t="shared" si="69"/>
        <v>Electricity Supply</v>
      </c>
      <c r="B317" s="209" t="str">
        <f t="shared" si="69"/>
        <v>Reduce Plant Downtime</v>
      </c>
      <c r="C317" s="209" t="str">
        <f t="shared" si="69"/>
        <v>Percentage Reduction in Plant Downtime</v>
      </c>
      <c r="D317" s="193" t="s">
        <v>615</v>
      </c>
      <c r="E317" s="193" t="s">
        <v>704</v>
      </c>
      <c r="G317" s="193"/>
      <c r="H317" s="185">
        <v>687</v>
      </c>
      <c r="I317" s="193" t="s">
        <v>332</v>
      </c>
      <c r="J317" s="209" t="str">
        <f t="shared" si="71"/>
        <v>Reduce Plant Downtime</v>
      </c>
      <c r="K317" s="191" t="str">
        <f t="shared" si="72"/>
        <v>elec reduce plant downtime</v>
      </c>
      <c r="L317" s="187"/>
      <c r="M317" s="187"/>
      <c r="N317" s="187"/>
      <c r="O317" s="193"/>
      <c r="P317" s="188"/>
      <c r="Q317" s="193"/>
      <c r="R317" s="193"/>
      <c r="S317" s="214"/>
      <c r="T317" s="193"/>
      <c r="W317" s="184" t="str" cm="1">
        <f t="array" ref="W317">IFERROR(INDEX(A$761:A$954,MATCH(H317,A$761:A$954,0),0),"Save")</f>
        <v>Save</v>
      </c>
    </row>
    <row r="318" spans="1:23" s="184" customFormat="1" hidden="1" x14ac:dyDescent="0.25">
      <c r="A318" s="209" t="str">
        <f t="shared" si="69"/>
        <v>Electricity Supply</v>
      </c>
      <c r="B318" s="209" t="str">
        <f t="shared" si="69"/>
        <v>Reduce Plant Downtime</v>
      </c>
      <c r="C318" s="209" t="str">
        <f t="shared" si="69"/>
        <v>Percentage Reduction in Plant Downtime</v>
      </c>
      <c r="D318" s="193" t="s">
        <v>617</v>
      </c>
      <c r="E318" s="193" t="s">
        <v>701</v>
      </c>
      <c r="G318" s="193"/>
      <c r="H318" s="185">
        <v>688</v>
      </c>
      <c r="I318" s="193" t="s">
        <v>332</v>
      </c>
      <c r="J318" s="209" t="str">
        <f t="shared" si="71"/>
        <v>Reduce Plant Downtime</v>
      </c>
      <c r="K318" s="191" t="str">
        <f t="shared" si="72"/>
        <v>elec reduce plant downtime</v>
      </c>
      <c r="L318" s="187"/>
      <c r="M318" s="187"/>
      <c r="N318" s="187"/>
      <c r="O318" s="193"/>
      <c r="P318" s="188"/>
      <c r="Q318" s="193"/>
      <c r="R318" s="193"/>
      <c r="S318" s="214"/>
      <c r="T318" s="193"/>
      <c r="W318" s="184" t="str" cm="1">
        <f t="array" ref="W318">IFERROR(INDEX(A$761:A$954,MATCH(H318,A$761:A$954,0),0),"Save")</f>
        <v>Save</v>
      </c>
    </row>
    <row r="319" spans="1:23" s="184" customFormat="1" hidden="1" x14ac:dyDescent="0.25">
      <c r="A319" s="209" t="str">
        <f t="shared" si="69"/>
        <v>Electricity Supply</v>
      </c>
      <c r="B319" s="209" t="str">
        <f t="shared" si="69"/>
        <v>Reduce Plant Downtime</v>
      </c>
      <c r="C319" s="209" t="str">
        <f t="shared" si="69"/>
        <v>Percentage Reduction in Plant Downtime</v>
      </c>
      <c r="D319" s="193" t="s">
        <v>617</v>
      </c>
      <c r="E319" s="193" t="s">
        <v>703</v>
      </c>
      <c r="F319" s="193"/>
      <c r="G319" s="193"/>
      <c r="H319" s="185">
        <v>689</v>
      </c>
      <c r="I319" s="193" t="s">
        <v>332</v>
      </c>
      <c r="J319" s="209" t="str">
        <f t="shared" si="71"/>
        <v>Reduce Plant Downtime</v>
      </c>
      <c r="K319" s="191" t="str">
        <f t="shared" si="72"/>
        <v>elec reduce plant downtime</v>
      </c>
      <c r="L319" s="187"/>
      <c r="M319" s="187"/>
      <c r="N319" s="187"/>
      <c r="O319" s="193"/>
      <c r="P319" s="188"/>
      <c r="Q319" s="193"/>
      <c r="R319" s="193"/>
      <c r="S319" s="214"/>
      <c r="T319" s="193"/>
      <c r="W319" s="184" t="str" cm="1">
        <f t="array" ref="W319">IFERROR(INDEX(A$761:A$954,MATCH(H319,A$761:A$954,0),0),"Save")</f>
        <v>Save</v>
      </c>
    </row>
    <row r="320" spans="1:23" s="184" customFormat="1" hidden="1" x14ac:dyDescent="0.25">
      <c r="A320" s="209" t="str">
        <f t="shared" si="69"/>
        <v>Electricity Supply</v>
      </c>
      <c r="B320" s="209" t="str">
        <f t="shared" si="69"/>
        <v>Reduce Plant Downtime</v>
      </c>
      <c r="C320" s="209" t="str">
        <f t="shared" si="69"/>
        <v>Percentage Reduction in Plant Downtime</v>
      </c>
      <c r="D320" s="193" t="s">
        <v>617</v>
      </c>
      <c r="E320" s="193" t="s">
        <v>704</v>
      </c>
      <c r="F320" s="193"/>
      <c r="G320" s="193"/>
      <c r="H320" s="185">
        <v>690</v>
      </c>
      <c r="I320" s="193" t="s">
        <v>332</v>
      </c>
      <c r="J320" s="209" t="str">
        <f t="shared" si="71"/>
        <v>Reduce Plant Downtime</v>
      </c>
      <c r="K320" s="191" t="str">
        <f t="shared" si="72"/>
        <v>elec reduce plant downtime</v>
      </c>
      <c r="L320" s="187"/>
      <c r="M320" s="187"/>
      <c r="N320" s="187"/>
      <c r="O320" s="193"/>
      <c r="P320" s="188"/>
      <c r="Q320" s="193"/>
      <c r="R320" s="193"/>
      <c r="S320" s="214"/>
      <c r="T320" s="193"/>
      <c r="W320" s="184" t="str" cm="1">
        <f t="array" ref="W320">IFERROR(INDEX(A$761:A$954,MATCH(H320,A$761:A$954,0),0),"Save")</f>
        <v>Save</v>
      </c>
    </row>
    <row r="321" spans="1:23" s="184" customFormat="1" hidden="1" x14ac:dyDescent="0.25">
      <c r="A321" s="184" t="s">
        <v>575</v>
      </c>
      <c r="B321" s="185" t="s">
        <v>717</v>
      </c>
      <c r="C321" s="185" t="s">
        <v>718</v>
      </c>
      <c r="D321" s="193" t="s">
        <v>594</v>
      </c>
      <c r="E321" s="193"/>
      <c r="F321" s="193" t="s">
        <v>595</v>
      </c>
      <c r="G321" s="193"/>
      <c r="H321" s="185">
        <v>194</v>
      </c>
      <c r="I321" s="193" t="s">
        <v>310</v>
      </c>
      <c r="J321" s="185" t="s">
        <v>717</v>
      </c>
      <c r="K321" s="184" t="s">
        <v>719</v>
      </c>
      <c r="L321" s="187">
        <v>0</v>
      </c>
      <c r="M321" s="187">
        <v>0.9</v>
      </c>
      <c r="N321" s="187">
        <v>0.01</v>
      </c>
      <c r="O321" s="193" t="s">
        <v>720</v>
      </c>
      <c r="P321" s="188" t="s">
        <v>721</v>
      </c>
      <c r="Q321" s="193" t="s">
        <v>722</v>
      </c>
      <c r="R321" s="193" t="s">
        <v>723</v>
      </c>
      <c r="S321" s="214"/>
      <c r="T321" s="193"/>
      <c r="W321" s="184" t="str" cm="1">
        <f t="array" ref="W321">IFERROR(INDEX(A$761:A$954,MATCH(H321,A$761:A$954,0),0),"Save")</f>
        <v>Save</v>
      </c>
    </row>
    <row r="322" spans="1:23" s="184" customFormat="1" hidden="1" x14ac:dyDescent="0.25">
      <c r="A322" s="209" t="str">
        <f t="shared" ref="A322:C323" si="73">A$321</f>
        <v>Electricity Supply</v>
      </c>
      <c r="B322" s="209" t="str">
        <f t="shared" si="73"/>
        <v>Reduce Soft Costs</v>
      </c>
      <c r="C322" s="209" t="str">
        <f t="shared" si="73"/>
        <v>Percent Reduction in Soft Costs of Capacity Construction</v>
      </c>
      <c r="D322" s="193" t="s">
        <v>596</v>
      </c>
      <c r="E322" s="193"/>
      <c r="F322" s="193" t="s">
        <v>597</v>
      </c>
      <c r="G322" s="193"/>
      <c r="H322" s="185">
        <v>195</v>
      </c>
      <c r="I322" s="193" t="s">
        <v>310</v>
      </c>
      <c r="J322" s="231" t="str">
        <f t="shared" ref="J322:O323" si="74">J$321</f>
        <v>Reduce Soft Costs</v>
      </c>
      <c r="K322" s="231" t="str">
        <f t="shared" si="74"/>
        <v>elec reduce soft costs</v>
      </c>
      <c r="L322" s="232">
        <f t="shared" si="74"/>
        <v>0</v>
      </c>
      <c r="M322" s="232">
        <f t="shared" si="74"/>
        <v>0.9</v>
      </c>
      <c r="N322" s="232">
        <f t="shared" si="74"/>
        <v>0.01</v>
      </c>
      <c r="O322" s="231" t="str">
        <f t="shared" si="74"/>
        <v>% reduction in soft costs</v>
      </c>
      <c r="P322" s="188" t="s">
        <v>724</v>
      </c>
      <c r="Q322" s="231" t="str">
        <f>Q$321</f>
        <v>endogenous-learning.html#red-soft-costs</v>
      </c>
      <c r="R322" s="231" t="str">
        <f>R$321</f>
        <v>reduce-soft-costs.html</v>
      </c>
      <c r="S322" s="214"/>
      <c r="T322" s="193"/>
      <c r="W322" s="184" t="str" cm="1">
        <f t="array" ref="W322">IFERROR(INDEX(A$761:A$954,MATCH(H322,A$761:A$954,0),0),"Save")</f>
        <v>Save</v>
      </c>
    </row>
    <row r="323" spans="1:23" s="184" customFormat="1" hidden="1" x14ac:dyDescent="0.25">
      <c r="A323" s="209" t="str">
        <f t="shared" si="73"/>
        <v>Electricity Supply</v>
      </c>
      <c r="B323" s="209" t="str">
        <f t="shared" si="73"/>
        <v>Reduce Soft Costs</v>
      </c>
      <c r="C323" s="209" t="str">
        <f t="shared" si="73"/>
        <v>Percent Reduction in Soft Costs of Capacity Construction</v>
      </c>
      <c r="D323" s="193" t="s">
        <v>611</v>
      </c>
      <c r="E323" s="193"/>
      <c r="F323" s="193" t="s">
        <v>612</v>
      </c>
      <c r="G323" s="193"/>
      <c r="H323" s="185">
        <v>196</v>
      </c>
      <c r="I323" s="193" t="s">
        <v>310</v>
      </c>
      <c r="J323" s="231" t="str">
        <f t="shared" si="74"/>
        <v>Reduce Soft Costs</v>
      </c>
      <c r="K323" s="231" t="str">
        <f t="shared" si="74"/>
        <v>elec reduce soft costs</v>
      </c>
      <c r="L323" s="232">
        <f t="shared" si="74"/>
        <v>0</v>
      </c>
      <c r="M323" s="232">
        <f t="shared" si="74"/>
        <v>0.9</v>
      </c>
      <c r="N323" s="232">
        <f t="shared" si="74"/>
        <v>0.01</v>
      </c>
      <c r="O323" s="231" t="str">
        <f t="shared" si="74"/>
        <v>% reduction in soft costs</v>
      </c>
      <c r="P323" s="188" t="s">
        <v>725</v>
      </c>
      <c r="Q323" s="231" t="str">
        <f>Q$321</f>
        <v>endogenous-learning.html#red-soft-costs</v>
      </c>
      <c r="R323" s="231" t="str">
        <f>R$321</f>
        <v>reduce-soft-costs.html</v>
      </c>
      <c r="S323" s="214"/>
      <c r="T323" s="193"/>
      <c r="W323" s="184" t="str" cm="1">
        <f t="array" ref="W323">IFERROR(INDEX(A$761:A$954,MATCH(H323,A$761:A$954,0),0),"Save")</f>
        <v>Save</v>
      </c>
    </row>
    <row r="324" spans="1:23" s="184" customFormat="1" hidden="1" x14ac:dyDescent="0.25">
      <c r="A324" s="184" t="s">
        <v>575</v>
      </c>
      <c r="B324" s="184" t="s">
        <v>726</v>
      </c>
      <c r="C324" s="184" t="s">
        <v>727</v>
      </c>
      <c r="D324" s="193"/>
      <c r="E324" s="193"/>
      <c r="F324" s="193"/>
      <c r="G324" s="193"/>
      <c r="H324" s="185">
        <v>145</v>
      </c>
      <c r="I324" s="193" t="s">
        <v>310</v>
      </c>
      <c r="J324" s="184" t="s">
        <v>728</v>
      </c>
      <c r="K324" s="183" t="s">
        <v>729</v>
      </c>
      <c r="L324" s="187">
        <v>0</v>
      </c>
      <c r="M324" s="187">
        <v>0.4</v>
      </c>
      <c r="N324" s="187">
        <v>0.01</v>
      </c>
      <c r="O324" s="193" t="s">
        <v>730</v>
      </c>
      <c r="P324" s="188" t="s">
        <v>731</v>
      </c>
      <c r="Q324" s="193" t="s">
        <v>732</v>
      </c>
      <c r="R324" s="193" t="s">
        <v>733</v>
      </c>
      <c r="S324" s="214" t="s">
        <v>734</v>
      </c>
      <c r="T324" s="193"/>
      <c r="W324" s="184" t="str" cm="1">
        <f t="array" ref="W324">IFERROR(INDEX(A$761:A$954,MATCH(H324,A$761:A$954,0),0),"Save")</f>
        <v>Save</v>
      </c>
    </row>
    <row r="325" spans="1:23" s="184" customFormat="1" hidden="1" x14ac:dyDescent="0.25">
      <c r="A325" s="184" t="s">
        <v>575</v>
      </c>
      <c r="B325" s="183" t="s">
        <v>735</v>
      </c>
      <c r="C325" s="184" t="s">
        <v>736</v>
      </c>
      <c r="D325" s="186" t="s">
        <v>578</v>
      </c>
      <c r="E325" s="186"/>
      <c r="F325" s="193" t="s">
        <v>579</v>
      </c>
      <c r="G325" s="193"/>
      <c r="H325" s="185">
        <v>691</v>
      </c>
      <c r="I325" s="193" t="s">
        <v>332</v>
      </c>
      <c r="J325" s="183" t="s">
        <v>735</v>
      </c>
      <c r="K325" s="183" t="s">
        <v>737</v>
      </c>
      <c r="L325" s="187">
        <v>0</v>
      </c>
      <c r="M325" s="187">
        <v>0.95</v>
      </c>
      <c r="N325" s="187">
        <v>0.01</v>
      </c>
      <c r="O325" s="193" t="s">
        <v>738</v>
      </c>
      <c r="P325" s="188"/>
      <c r="Q325" s="186" t="s">
        <v>739</v>
      </c>
      <c r="R325" s="193"/>
      <c r="S325" s="214"/>
      <c r="T325" s="193"/>
      <c r="W325" s="184" t="str" cm="1">
        <f t="array" ref="W325">IFERROR(INDEX(A$761:A$954,MATCH(H325,A$761:A$954,0),0),"Save")</f>
        <v>Save</v>
      </c>
    </row>
    <row r="326" spans="1:23" s="184" customFormat="1" hidden="1" x14ac:dyDescent="0.25">
      <c r="A326" s="209" t="str">
        <f t="shared" ref="A326:C337" si="75">A$325</f>
        <v>Electricity Supply</v>
      </c>
      <c r="B326" s="209" t="str">
        <f t="shared" si="75"/>
        <v>Subsidy for Capacity Construction</v>
      </c>
      <c r="C326" s="209" t="str">
        <f t="shared" si="75"/>
        <v>Perc Subsidy for Elec Capacity Construction</v>
      </c>
      <c r="D326" s="193" t="s">
        <v>740</v>
      </c>
      <c r="E326" s="201"/>
      <c r="F326" s="193" t="s">
        <v>741</v>
      </c>
      <c r="G326" s="193"/>
      <c r="H326" s="185">
        <v>692</v>
      </c>
      <c r="I326" s="193" t="s">
        <v>332</v>
      </c>
      <c r="J326" s="209" t="str">
        <f t="shared" ref="J326:O337" si="76">J$325</f>
        <v>Subsidy for Capacity Construction</v>
      </c>
      <c r="K326" s="209" t="str">
        <f t="shared" si="76"/>
        <v>elec capacity construction subsidy</v>
      </c>
      <c r="L326" s="192">
        <f t="shared" si="76"/>
        <v>0</v>
      </c>
      <c r="M326" s="192">
        <f t="shared" si="76"/>
        <v>0.95</v>
      </c>
      <c r="N326" s="192">
        <f t="shared" si="76"/>
        <v>0.01</v>
      </c>
      <c r="O326" s="209" t="str">
        <f t="shared" si="76"/>
        <v>% of construction cost</v>
      </c>
      <c r="P326" s="188"/>
      <c r="Q326" s="209" t="str">
        <f t="shared" ref="Q326:Q337" si="77">Q$325</f>
        <v>electricity-sector-main.html#subsidies</v>
      </c>
      <c r="R326" s="193"/>
      <c r="S326" s="214"/>
      <c r="T326" s="193"/>
      <c r="W326" s="184" t="str" cm="1">
        <f t="array" ref="W326">IFERROR(INDEX(A$761:A$954,MATCH(H326,A$761:A$954,0),0),"Save")</f>
        <v>Save</v>
      </c>
    </row>
    <row r="327" spans="1:23" s="184" customFormat="1" hidden="1" x14ac:dyDescent="0.25">
      <c r="A327" s="209" t="str">
        <f t="shared" si="75"/>
        <v>Electricity Supply</v>
      </c>
      <c r="B327" s="209" t="str">
        <f t="shared" si="75"/>
        <v>Subsidy for Capacity Construction</v>
      </c>
      <c r="C327" s="209" t="str">
        <f t="shared" si="75"/>
        <v>Perc Subsidy for Elec Capacity Construction</v>
      </c>
      <c r="D327" s="193" t="s">
        <v>588</v>
      </c>
      <c r="E327" s="201"/>
      <c r="F327" s="193" t="s">
        <v>589</v>
      </c>
      <c r="G327" s="193"/>
      <c r="H327" s="185">
        <v>517</v>
      </c>
      <c r="I327" s="193" t="s">
        <v>310</v>
      </c>
      <c r="J327" s="209" t="str">
        <f t="shared" si="76"/>
        <v>Subsidy for Capacity Construction</v>
      </c>
      <c r="K327" s="209" t="str">
        <f t="shared" si="76"/>
        <v>elec capacity construction subsidy</v>
      </c>
      <c r="L327" s="192">
        <f t="shared" si="76"/>
        <v>0</v>
      </c>
      <c r="M327" s="192">
        <f t="shared" si="76"/>
        <v>0.95</v>
      </c>
      <c r="N327" s="192">
        <f t="shared" si="76"/>
        <v>0.01</v>
      </c>
      <c r="O327" s="209" t="str">
        <f t="shared" si="76"/>
        <v>% of construction cost</v>
      </c>
      <c r="P327" s="188" t="s">
        <v>742</v>
      </c>
      <c r="Q327" s="209" t="str">
        <f t="shared" si="77"/>
        <v>electricity-sector-main.html#subsidies</v>
      </c>
      <c r="R327" s="193"/>
      <c r="S327" s="213" t="s">
        <v>743</v>
      </c>
      <c r="T327" s="193"/>
      <c r="W327" s="184" t="str" cm="1">
        <f t="array" ref="W327">IFERROR(INDEX(A$761:A$954,MATCH(H327,A$761:A$954,0),0),"Save")</f>
        <v>Save</v>
      </c>
    </row>
    <row r="328" spans="1:23" s="184" customFormat="1" hidden="1" x14ac:dyDescent="0.25">
      <c r="A328" s="209" t="str">
        <f t="shared" si="75"/>
        <v>Electricity Supply</v>
      </c>
      <c r="B328" s="209" t="str">
        <f t="shared" si="75"/>
        <v>Subsidy for Capacity Construction</v>
      </c>
      <c r="C328" s="209" t="str">
        <f t="shared" si="75"/>
        <v>Perc Subsidy for Elec Capacity Construction</v>
      </c>
      <c r="D328" s="193" t="s">
        <v>591</v>
      </c>
      <c r="E328" s="201"/>
      <c r="F328" s="193" t="s">
        <v>592</v>
      </c>
      <c r="G328" s="193"/>
      <c r="H328" s="185">
        <v>693</v>
      </c>
      <c r="I328" s="193" t="s">
        <v>332</v>
      </c>
      <c r="J328" s="209" t="str">
        <f t="shared" si="76"/>
        <v>Subsidy for Capacity Construction</v>
      </c>
      <c r="K328" s="209" t="str">
        <f t="shared" si="76"/>
        <v>elec capacity construction subsidy</v>
      </c>
      <c r="L328" s="192">
        <f t="shared" si="76"/>
        <v>0</v>
      </c>
      <c r="M328" s="192">
        <f t="shared" si="76"/>
        <v>0.95</v>
      </c>
      <c r="N328" s="192">
        <f t="shared" si="76"/>
        <v>0.01</v>
      </c>
      <c r="O328" s="209" t="str">
        <f t="shared" si="76"/>
        <v>% of construction cost</v>
      </c>
      <c r="P328" s="188"/>
      <c r="Q328" s="209" t="str">
        <f t="shared" si="77"/>
        <v>electricity-sector-main.html#subsidies</v>
      </c>
      <c r="R328" s="193"/>
      <c r="S328" s="214"/>
      <c r="T328" s="193"/>
      <c r="W328" s="184" t="str" cm="1">
        <f t="array" ref="W328">IFERROR(INDEX(A$761:A$954,MATCH(H328,A$761:A$954,0),0),"Save")</f>
        <v>Save</v>
      </c>
    </row>
    <row r="329" spans="1:23" s="184" customFormat="1" hidden="1" x14ac:dyDescent="0.25">
      <c r="A329" s="209" t="str">
        <f t="shared" si="75"/>
        <v>Electricity Supply</v>
      </c>
      <c r="B329" s="209" t="str">
        <f t="shared" si="75"/>
        <v>Subsidy for Capacity Construction</v>
      </c>
      <c r="C329" s="209" t="str">
        <f t="shared" si="75"/>
        <v>Perc Subsidy for Elec Capacity Construction</v>
      </c>
      <c r="D329" s="193" t="s">
        <v>594</v>
      </c>
      <c r="E329" s="201"/>
      <c r="F329" s="193" t="s">
        <v>595</v>
      </c>
      <c r="G329" s="193"/>
      <c r="H329" s="185">
        <v>518</v>
      </c>
      <c r="I329" s="193" t="s">
        <v>310</v>
      </c>
      <c r="J329" s="209" t="str">
        <f t="shared" si="76"/>
        <v>Subsidy for Capacity Construction</v>
      </c>
      <c r="K329" s="209" t="str">
        <f t="shared" si="76"/>
        <v>elec capacity construction subsidy</v>
      </c>
      <c r="L329" s="192">
        <f t="shared" si="76"/>
        <v>0</v>
      </c>
      <c r="M329" s="192">
        <f t="shared" si="76"/>
        <v>0.95</v>
      </c>
      <c r="N329" s="192">
        <f t="shared" si="76"/>
        <v>0.01</v>
      </c>
      <c r="O329" s="209" t="str">
        <f t="shared" si="76"/>
        <v>% of construction cost</v>
      </c>
      <c r="P329"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",LOWER(F329),". ",'Repeating Values'!$D$8)</f>
        <v>**Description:** This policy is a subsidy paid by the government to electricity suppliers per unit of new capacity constructed.  This only applies to utilities, not distributed systems (such as rooftop solar). // **Guidance for setting values:**  Massachusetts does not have a capacity construction subsidy for onshore wind. However, the Investment Tax Credit, a similar program for solar power, covers 30% of system costs through 2019, with declining amounts thereafter.</v>
      </c>
      <c r="Q329" s="209" t="str">
        <f t="shared" si="77"/>
        <v>electricity-sector-main.html#subsidies</v>
      </c>
      <c r="R329" s="193"/>
      <c r="S329" s="213" t="s">
        <v>744</v>
      </c>
      <c r="T329" s="193"/>
      <c r="W329" s="184" t="str" cm="1">
        <f t="array" ref="W329">IFERROR(INDEX(A$761:A$954,MATCH(H329,A$761:A$954,0),0),"Save")</f>
        <v>Save</v>
      </c>
    </row>
    <row r="330" spans="1:23" s="184" customFormat="1" hidden="1" x14ac:dyDescent="0.25">
      <c r="A330" s="209" t="str">
        <f t="shared" si="75"/>
        <v>Electricity Supply</v>
      </c>
      <c r="B330" s="209" t="str">
        <f t="shared" si="75"/>
        <v>Subsidy for Capacity Construction</v>
      </c>
      <c r="C330" s="209" t="str">
        <f t="shared" si="75"/>
        <v>Perc Subsidy for Elec Capacity Construction</v>
      </c>
      <c r="D330" s="193" t="s">
        <v>596</v>
      </c>
      <c r="E330" s="201"/>
      <c r="F330" s="193" t="s">
        <v>597</v>
      </c>
      <c r="G330" s="193"/>
      <c r="H330" s="185">
        <v>519</v>
      </c>
      <c r="I330" s="193" t="s">
        <v>310</v>
      </c>
      <c r="J330" s="209" t="str">
        <f t="shared" si="76"/>
        <v>Subsidy for Capacity Construction</v>
      </c>
      <c r="K330" s="209" t="str">
        <f t="shared" si="76"/>
        <v>elec capacity construction subsidy</v>
      </c>
      <c r="L330" s="192">
        <f t="shared" si="76"/>
        <v>0</v>
      </c>
      <c r="M330" s="192">
        <f t="shared" si="76"/>
        <v>0.95</v>
      </c>
      <c r="N330" s="192">
        <f t="shared" si="76"/>
        <v>0.01</v>
      </c>
      <c r="O330" s="209" t="str">
        <f t="shared" si="76"/>
        <v>% of construction cost</v>
      </c>
      <c r="P330"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",LOWER(F330),". ",'Repeating Values'!$D$8)</f>
        <v>**Description:** This policy is a subsidy paid by the government to electricity suppliers per unit of new capacity constructed.  This only applies to utilities, not distributed systems (such as rooftop solar). // **Guidance for setting values:**  Massachusetts does not have a capacity construction subsidy for solar pv. However, the Investment Tax Credit, a similar program for solar power, covers 30% of system costs through 2019, with declining amounts thereafter.</v>
      </c>
      <c r="Q330" s="209" t="str">
        <f t="shared" si="77"/>
        <v>electricity-sector-main.html#subsidies</v>
      </c>
      <c r="R330" s="193"/>
      <c r="S330" s="213" t="s">
        <v>744</v>
      </c>
      <c r="T330" s="193"/>
      <c r="W330" s="184" t="str" cm="1">
        <f t="array" ref="W330">IFERROR(INDEX(A$761:A$954,MATCH(H330,A$761:A$954,0),0),"Save")</f>
        <v>Save</v>
      </c>
    </row>
    <row r="331" spans="1:23" s="184" customFormat="1" hidden="1" x14ac:dyDescent="0.25">
      <c r="A331" s="209" t="str">
        <f t="shared" si="75"/>
        <v>Electricity Supply</v>
      </c>
      <c r="B331" s="209" t="str">
        <f t="shared" si="75"/>
        <v>Subsidy for Capacity Construction</v>
      </c>
      <c r="C331" s="209" t="str">
        <f t="shared" si="75"/>
        <v>Perc Subsidy for Elec Capacity Construction</v>
      </c>
      <c r="D331" s="193" t="s">
        <v>598</v>
      </c>
      <c r="E331" s="201"/>
      <c r="F331" s="193" t="s">
        <v>599</v>
      </c>
      <c r="G331" s="193"/>
      <c r="H331" s="185">
        <v>520</v>
      </c>
      <c r="I331" s="193" t="s">
        <v>310</v>
      </c>
      <c r="J331" s="209" t="str">
        <f t="shared" si="76"/>
        <v>Subsidy for Capacity Construction</v>
      </c>
      <c r="K331" s="209" t="str">
        <f t="shared" si="76"/>
        <v>elec capacity construction subsidy</v>
      </c>
      <c r="L331" s="192">
        <f t="shared" si="76"/>
        <v>0</v>
      </c>
      <c r="M331" s="192">
        <f t="shared" si="76"/>
        <v>0.95</v>
      </c>
      <c r="N331" s="192">
        <f t="shared" si="76"/>
        <v>0.01</v>
      </c>
      <c r="O331" s="209" t="str">
        <f t="shared" si="76"/>
        <v>% of construction cost</v>
      </c>
      <c r="Q331" s="209" t="str">
        <f t="shared" si="77"/>
        <v>electricity-sector-main.html#subsidies</v>
      </c>
      <c r="R331" s="193"/>
      <c r="S331" s="213" t="s">
        <v>744</v>
      </c>
      <c r="T331" s="193"/>
      <c r="W331" s="184" t="str" cm="1">
        <f t="array" ref="W331">IFERROR(INDEX(A$761:A$954,MATCH(H331,A$761:A$954,0),0),"Save")</f>
        <v>Save</v>
      </c>
    </row>
    <row r="332" spans="1:23" s="184" customFormat="1" hidden="1" x14ac:dyDescent="0.25">
      <c r="A332" s="209" t="str">
        <f t="shared" si="75"/>
        <v>Electricity Supply</v>
      </c>
      <c r="B332" s="209" t="str">
        <f t="shared" si="75"/>
        <v>Subsidy for Capacity Construction</v>
      </c>
      <c r="C332" s="209" t="str">
        <f t="shared" si="75"/>
        <v>Perc Subsidy for Elec Capacity Construction</v>
      </c>
      <c r="D332" s="193" t="s">
        <v>600</v>
      </c>
      <c r="E332" s="201"/>
      <c r="F332" s="193" t="s">
        <v>601</v>
      </c>
      <c r="G332" s="193"/>
      <c r="H332" s="185">
        <v>521</v>
      </c>
      <c r="I332" s="193" t="s">
        <v>310</v>
      </c>
      <c r="J332" s="209" t="str">
        <f t="shared" si="76"/>
        <v>Subsidy for Capacity Construction</v>
      </c>
      <c r="K332" s="209" t="str">
        <f t="shared" si="76"/>
        <v>elec capacity construction subsidy</v>
      </c>
      <c r="L332" s="192">
        <f t="shared" si="76"/>
        <v>0</v>
      </c>
      <c r="M332" s="192">
        <f t="shared" si="76"/>
        <v>0.95</v>
      </c>
      <c r="N332" s="192">
        <f t="shared" si="76"/>
        <v>0.01</v>
      </c>
      <c r="O332" s="209" t="str">
        <f t="shared" si="76"/>
        <v>% of construction cost</v>
      </c>
      <c r="P332" s="188" t="s">
        <v>745</v>
      </c>
      <c r="Q332" s="209" t="str">
        <f t="shared" si="77"/>
        <v>electricity-sector-main.html#subsidies</v>
      </c>
      <c r="R332" s="193"/>
      <c r="S332" s="213" t="s">
        <v>746</v>
      </c>
      <c r="T332" s="193"/>
      <c r="W332" s="184" t="str" cm="1">
        <f t="array" ref="W332">IFERROR(INDEX(A$761:A$954,MATCH(H332,A$761:A$954,0),0),"Save")</f>
        <v>Save</v>
      </c>
    </row>
    <row r="333" spans="1:23" s="184" customFormat="1" hidden="1" x14ac:dyDescent="0.25">
      <c r="A333" s="209" t="str">
        <f t="shared" si="75"/>
        <v>Electricity Supply</v>
      </c>
      <c r="B333" s="209" t="str">
        <f t="shared" si="75"/>
        <v>Subsidy for Capacity Construction</v>
      </c>
      <c r="C333" s="209" t="str">
        <f t="shared" si="75"/>
        <v>Perc Subsidy for Elec Capacity Construction</v>
      </c>
      <c r="D333" s="193" t="s">
        <v>608</v>
      </c>
      <c r="E333" s="201"/>
      <c r="F333" s="193" t="s">
        <v>609</v>
      </c>
      <c r="G333" s="193"/>
      <c r="H333" s="185">
        <v>694</v>
      </c>
      <c r="I333" s="193" t="s">
        <v>332</v>
      </c>
      <c r="J333" s="209" t="str">
        <f t="shared" si="76"/>
        <v>Subsidy for Capacity Construction</v>
      </c>
      <c r="K333" s="209" t="str">
        <f t="shared" si="76"/>
        <v>elec capacity construction subsidy</v>
      </c>
      <c r="L333" s="192">
        <f t="shared" si="76"/>
        <v>0</v>
      </c>
      <c r="M333" s="192">
        <f t="shared" si="76"/>
        <v>0.95</v>
      </c>
      <c r="N333" s="192">
        <f t="shared" si="76"/>
        <v>0.01</v>
      </c>
      <c r="O333" s="209" t="str">
        <f t="shared" si="76"/>
        <v>% of construction cost</v>
      </c>
      <c r="P333" s="188"/>
      <c r="Q333" s="209" t="str">
        <f t="shared" si="77"/>
        <v>electricity-sector-main.html#subsidies</v>
      </c>
      <c r="R333" s="193"/>
      <c r="S333" s="214"/>
      <c r="T333" s="193"/>
      <c r="W333" s="184" t="str" cm="1">
        <f t="array" ref="W333">IFERROR(INDEX(A$761:A$954,MATCH(H333,A$761:A$954,0),0),"Save")</f>
        <v>Save</v>
      </c>
    </row>
    <row r="334" spans="1:23" s="184" customFormat="1" hidden="1" x14ac:dyDescent="0.25">
      <c r="A334" s="209" t="str">
        <f t="shared" si="75"/>
        <v>Electricity Supply</v>
      </c>
      <c r="B334" s="209" t="str">
        <f t="shared" si="75"/>
        <v>Subsidy for Capacity Construction</v>
      </c>
      <c r="C334" s="209" t="str">
        <f t="shared" si="75"/>
        <v>Perc Subsidy for Elec Capacity Construction</v>
      </c>
      <c r="D334" s="193" t="s">
        <v>611</v>
      </c>
      <c r="E334" s="201"/>
      <c r="F334" s="193" t="s">
        <v>612</v>
      </c>
      <c r="G334" s="193"/>
      <c r="H334" s="185">
        <v>522</v>
      </c>
      <c r="I334" s="193" t="s">
        <v>310</v>
      </c>
      <c r="J334" s="209" t="str">
        <f t="shared" si="76"/>
        <v>Subsidy for Capacity Construction</v>
      </c>
      <c r="K334" s="209" t="str">
        <f t="shared" si="76"/>
        <v>elec capacity construction subsidy</v>
      </c>
      <c r="L334" s="192">
        <f t="shared" si="76"/>
        <v>0</v>
      </c>
      <c r="M334" s="192">
        <f t="shared" si="76"/>
        <v>0.95</v>
      </c>
      <c r="N334" s="192">
        <f t="shared" si="76"/>
        <v>0.01</v>
      </c>
      <c r="O334" s="209" t="str">
        <f t="shared" si="76"/>
        <v>% of construction cost</v>
      </c>
      <c r="P334"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",LOWER(F334),". ",'Repeating Values'!$D$8)</f>
        <v>**Description:** This policy is a subsidy paid by the government to electricity suppliers per unit of new capacity constructed.  This only applies to utilities, not distributed systems (such as rooftop solar). // **Guidance for setting values:**  Massachusetts does not have a capacity construction subsidy for offshore wind. However, the Investment Tax Credit, a similar program for solar power, covers 30% of system costs through 2019, with declining amounts thereafter.</v>
      </c>
      <c r="Q334" s="209" t="str">
        <f t="shared" si="77"/>
        <v>electricity-sector-main.html#subsidies</v>
      </c>
      <c r="R334" s="193"/>
      <c r="S334" s="213" t="s">
        <v>744</v>
      </c>
      <c r="T334" s="193"/>
      <c r="W334" s="184" t="str" cm="1">
        <f t="array" ref="W334">IFERROR(INDEX(A$761:A$954,MATCH(H334,A$761:A$954,0),0),"Save")</f>
        <v>Save</v>
      </c>
    </row>
    <row r="335" spans="1:23" s="184" customFormat="1" hidden="1" x14ac:dyDescent="0.25">
      <c r="A335" s="209" t="str">
        <f t="shared" si="75"/>
        <v>Electricity Supply</v>
      </c>
      <c r="B335" s="209" t="str">
        <f t="shared" si="75"/>
        <v>Subsidy for Capacity Construction</v>
      </c>
      <c r="C335" s="209" t="str">
        <f t="shared" si="75"/>
        <v>Perc Subsidy for Elec Capacity Construction</v>
      </c>
      <c r="D335" s="193" t="s">
        <v>613</v>
      </c>
      <c r="E335" s="186"/>
      <c r="F335" s="193" t="s">
        <v>614</v>
      </c>
      <c r="G335" s="193"/>
      <c r="H335" s="185">
        <v>695</v>
      </c>
      <c r="I335" s="193" t="s">
        <v>332</v>
      </c>
      <c r="J335" s="209" t="str">
        <f t="shared" si="76"/>
        <v>Subsidy for Capacity Construction</v>
      </c>
      <c r="K335" s="209" t="str">
        <f t="shared" si="76"/>
        <v>elec capacity construction subsidy</v>
      </c>
      <c r="L335" s="192">
        <f t="shared" si="76"/>
        <v>0</v>
      </c>
      <c r="M335" s="192">
        <f t="shared" si="76"/>
        <v>0.95</v>
      </c>
      <c r="N335" s="192">
        <f t="shared" si="76"/>
        <v>0.01</v>
      </c>
      <c r="O335" s="209" t="str">
        <f t="shared" si="76"/>
        <v>% of construction cost</v>
      </c>
      <c r="P335" s="188"/>
      <c r="Q335" s="209" t="str">
        <f t="shared" si="77"/>
        <v>electricity-sector-main.html#subsidies</v>
      </c>
      <c r="R335" s="193"/>
      <c r="S335" s="214"/>
      <c r="T335" s="193"/>
      <c r="W335" s="184" t="str" cm="1">
        <f t="array" ref="W335">IFERROR(INDEX(A$761:A$954,MATCH(H335,A$761:A$954,0),0),"Save")</f>
        <v>Save</v>
      </c>
    </row>
    <row r="336" spans="1:23" s="184" customFormat="1" hidden="1" x14ac:dyDescent="0.25">
      <c r="A336" s="209" t="str">
        <f t="shared" si="75"/>
        <v>Electricity Supply</v>
      </c>
      <c r="B336" s="209" t="str">
        <f t="shared" si="75"/>
        <v>Subsidy for Capacity Construction</v>
      </c>
      <c r="C336" s="209" t="str">
        <f t="shared" si="75"/>
        <v>Perc Subsidy for Elec Capacity Construction</v>
      </c>
      <c r="D336" s="193" t="s">
        <v>615</v>
      </c>
      <c r="E336" s="186"/>
      <c r="F336" s="193" t="s">
        <v>616</v>
      </c>
      <c r="G336" s="193"/>
      <c r="H336" s="185">
        <v>696</v>
      </c>
      <c r="I336" s="193" t="s">
        <v>332</v>
      </c>
      <c r="J336" s="209" t="str">
        <f t="shared" si="76"/>
        <v>Subsidy for Capacity Construction</v>
      </c>
      <c r="K336" s="209" t="str">
        <f t="shared" si="76"/>
        <v>elec capacity construction subsidy</v>
      </c>
      <c r="L336" s="192">
        <f t="shared" si="76"/>
        <v>0</v>
      </c>
      <c r="M336" s="192">
        <f t="shared" si="76"/>
        <v>0.95</v>
      </c>
      <c r="N336" s="192">
        <f t="shared" si="76"/>
        <v>0.01</v>
      </c>
      <c r="O336" s="209" t="str">
        <f t="shared" si="76"/>
        <v>% of construction cost</v>
      </c>
      <c r="P336" s="188"/>
      <c r="Q336" s="209" t="str">
        <f t="shared" si="77"/>
        <v>electricity-sector-main.html#subsidies</v>
      </c>
      <c r="R336" s="193"/>
      <c r="S336" s="214"/>
      <c r="T336" s="193"/>
      <c r="W336" s="184" t="str" cm="1">
        <f t="array" ref="W336">IFERROR(INDEX(A$761:A$954,MATCH(H336,A$761:A$954,0),0),"Save")</f>
        <v>Save</v>
      </c>
    </row>
    <row r="337" spans="1:23" s="184" customFormat="1" hidden="1" x14ac:dyDescent="0.25">
      <c r="A337" s="209" t="str">
        <f t="shared" si="75"/>
        <v>Electricity Supply</v>
      </c>
      <c r="B337" s="209" t="str">
        <f t="shared" si="75"/>
        <v>Subsidy for Capacity Construction</v>
      </c>
      <c r="C337" s="209" t="str">
        <f t="shared" si="75"/>
        <v>Perc Subsidy for Elec Capacity Construction</v>
      </c>
      <c r="D337" s="193" t="s">
        <v>617</v>
      </c>
      <c r="E337" s="186"/>
      <c r="F337" s="193" t="s">
        <v>618</v>
      </c>
      <c r="G337" s="193"/>
      <c r="H337" s="185">
        <v>697</v>
      </c>
      <c r="I337" s="193" t="s">
        <v>332</v>
      </c>
      <c r="J337" s="209" t="str">
        <f t="shared" si="76"/>
        <v>Subsidy for Capacity Construction</v>
      </c>
      <c r="K337" s="209" t="str">
        <f t="shared" si="76"/>
        <v>elec capacity construction subsidy</v>
      </c>
      <c r="L337" s="192">
        <f t="shared" si="76"/>
        <v>0</v>
      </c>
      <c r="M337" s="192">
        <f t="shared" si="76"/>
        <v>0.95</v>
      </c>
      <c r="N337" s="192">
        <f t="shared" si="76"/>
        <v>0.01</v>
      </c>
      <c r="O337" s="209" t="str">
        <f t="shared" si="76"/>
        <v>% of construction cost</v>
      </c>
      <c r="P337" s="188"/>
      <c r="Q337" s="209" t="str">
        <f t="shared" si="77"/>
        <v>electricity-sector-main.html#subsidies</v>
      </c>
      <c r="R337" s="193"/>
      <c r="S337" s="214"/>
      <c r="T337" s="193"/>
      <c r="W337" s="184" t="str" cm="1">
        <f t="array" ref="W337">IFERROR(INDEX(A$761:A$954,MATCH(H337,A$761:A$954,0),0),"Save")</f>
        <v>Save</v>
      </c>
    </row>
    <row r="338" spans="1:23" s="191" customFormat="1" hidden="1" x14ac:dyDescent="0.25">
      <c r="A338" s="183" t="s">
        <v>575</v>
      </c>
      <c r="B338" s="183" t="s">
        <v>747</v>
      </c>
      <c r="C338" s="183" t="s">
        <v>748</v>
      </c>
      <c r="D338" s="186" t="s">
        <v>578</v>
      </c>
      <c r="E338" s="186"/>
      <c r="F338" s="193" t="s">
        <v>579</v>
      </c>
      <c r="G338" s="186"/>
      <c r="H338" s="185">
        <v>698</v>
      </c>
      <c r="I338" s="193" t="s">
        <v>332</v>
      </c>
      <c r="J338" s="183" t="s">
        <v>747</v>
      </c>
      <c r="K338" s="183" t="s">
        <v>749</v>
      </c>
      <c r="L338" s="183"/>
      <c r="M338" s="183"/>
      <c r="N338" s="183"/>
      <c r="O338" s="186"/>
      <c r="P338" s="188"/>
      <c r="Q338" s="201"/>
      <c r="R338" s="193"/>
      <c r="S338" s="214"/>
      <c r="T338" s="201"/>
      <c r="W338" s="184" t="str" cm="1">
        <f t="array" ref="W338">IFERROR(INDEX(A$761:A$954,MATCH(H338,A$761:A$954,0),0),"Save")</f>
        <v>Save</v>
      </c>
    </row>
    <row r="339" spans="1:23" s="191" customFormat="1" hidden="1" x14ac:dyDescent="0.25">
      <c r="A339" s="191" t="str">
        <f t="shared" ref="A339:C350" si="78">A$338</f>
        <v>Electricity Supply</v>
      </c>
      <c r="B339" s="191" t="str">
        <f t="shared" si="78"/>
        <v>Subsidy for Electricity Production</v>
      </c>
      <c r="C339" s="191" t="str">
        <f t="shared" si="78"/>
        <v>Subsidy for Elec Production by Fuel</v>
      </c>
      <c r="D339" s="193" t="s">
        <v>740</v>
      </c>
      <c r="E339" s="201"/>
      <c r="F339" s="193" t="s">
        <v>741</v>
      </c>
      <c r="G339" s="201"/>
      <c r="H339" s="185">
        <v>699</v>
      </c>
      <c r="I339" s="193" t="s">
        <v>332</v>
      </c>
      <c r="J339" s="191" t="str">
        <f t="shared" ref="J339:K350" si="79">J$338</f>
        <v>Subsidy for Electricity Production</v>
      </c>
      <c r="K339" s="191" t="str">
        <f t="shared" si="79"/>
        <v>elec generation subsidy</v>
      </c>
      <c r="O339" s="201"/>
      <c r="P339" s="188"/>
      <c r="Q339" s="201"/>
      <c r="R339" s="193"/>
      <c r="S339" s="214"/>
      <c r="T339" s="201"/>
      <c r="W339" s="184" t="str" cm="1">
        <f t="array" ref="W339">IFERROR(INDEX(A$761:A$954,MATCH(H339,A$761:A$954,0),0),"Save")</f>
        <v>Save</v>
      </c>
    </row>
    <row r="340" spans="1:23" s="191" customFormat="1" hidden="1" x14ac:dyDescent="0.25">
      <c r="A340" s="191" t="str">
        <f t="shared" si="78"/>
        <v>Electricity Supply</v>
      </c>
      <c r="B340" s="191" t="str">
        <f t="shared" si="78"/>
        <v>Subsidy for Electricity Production</v>
      </c>
      <c r="C340" s="191" t="str">
        <f t="shared" si="78"/>
        <v>Subsidy for Elec Production by Fuel</v>
      </c>
      <c r="D340" s="193" t="s">
        <v>588</v>
      </c>
      <c r="E340" s="201"/>
      <c r="F340" s="193" t="s">
        <v>589</v>
      </c>
      <c r="G340" s="201"/>
      <c r="H340" s="43">
        <v>37</v>
      </c>
      <c r="I340" s="193" t="s">
        <v>310</v>
      </c>
      <c r="J340" s="191" t="str">
        <f t="shared" si="79"/>
        <v>Subsidy for Electricity Production</v>
      </c>
      <c r="K340" s="191" t="str">
        <f t="shared" si="79"/>
        <v>elec generation subsidy</v>
      </c>
      <c r="L340" s="184">
        <v>0</v>
      </c>
      <c r="M340" s="184">
        <v>60</v>
      </c>
      <c r="N340" s="184">
        <v>1</v>
      </c>
      <c r="O340" s="233" t="str">
        <f>UnitControlCenter!B45</f>
        <v>$/MWh</v>
      </c>
      <c r="P340" s="220" t="str">
        <f>_xlfn.CONCAT("**Description:** This policy is a subsidy paid by the government to suppliers of electricity per unit of electricity generated from ",LOWER($F340),". //  ", 'Repeating Values'!$D$7)</f>
        <v>**Description:** This policy is a subsidy paid by the government to suppliers of electricity per unit of electricity generated from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0" s="186" t="s">
        <v>739</v>
      </c>
      <c r="R340" s="193" t="s">
        <v>750</v>
      </c>
      <c r="S340" s="207" t="s">
        <v>751</v>
      </c>
      <c r="T340" s="186"/>
      <c r="U340" s="191" t="s">
        <v>752</v>
      </c>
      <c r="W340" s="184" t="str" cm="1">
        <f t="array" ref="W340">IFERROR(INDEX(A$761:A$954,MATCH(H340,A$761:A$954,0),0),"Save")</f>
        <v>Save</v>
      </c>
    </row>
    <row r="341" spans="1:23" s="191" customFormat="1" hidden="1" x14ac:dyDescent="0.25">
      <c r="A341" s="191" t="str">
        <f t="shared" si="78"/>
        <v>Electricity Supply</v>
      </c>
      <c r="B341" s="191" t="str">
        <f t="shared" si="78"/>
        <v>Subsidy for Electricity Production</v>
      </c>
      <c r="C341" s="191" t="str">
        <f t="shared" si="78"/>
        <v>Subsidy for Elec Production by Fuel</v>
      </c>
      <c r="D341" s="193" t="s">
        <v>591</v>
      </c>
      <c r="E341" s="201"/>
      <c r="F341" s="193" t="s">
        <v>592</v>
      </c>
      <c r="G341" s="201"/>
      <c r="H341" s="43">
        <v>700</v>
      </c>
      <c r="I341" s="193" t="s">
        <v>332</v>
      </c>
      <c r="J341" s="191" t="str">
        <f t="shared" si="79"/>
        <v>Subsidy for Electricity Production</v>
      </c>
      <c r="K341" s="191" t="str">
        <f t="shared" si="79"/>
        <v>elec generation subsidy</v>
      </c>
      <c r="O341" s="201"/>
      <c r="P341" s="220" t="str">
        <f>_xlfn.CONCAT("**Description:** This policy is a subsidy paid by the government to suppliers of electricity per unit of electricity generated from ",LOWER($F341),". //  ", 'Repeating Values'!$D$7)</f>
        <v>**Description:** This policy is a subsidy paid by the government to suppliers of electricity per unit of electricity generated from hydro.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1" s="201"/>
      <c r="R341" s="193"/>
      <c r="S341" s="221"/>
      <c r="T341" s="201"/>
      <c r="W341" s="184" t="str" cm="1">
        <f t="array" ref="W341">IFERROR(INDEX(A$761:A$954,MATCH(H341,A$761:A$954,0),0),"Save")</f>
        <v>Save</v>
      </c>
    </row>
    <row r="342" spans="1:23" hidden="1" x14ac:dyDescent="0.25">
      <c r="A342" s="191" t="str">
        <f t="shared" si="78"/>
        <v>Electricity Supply</v>
      </c>
      <c r="B342" s="191" t="str">
        <f t="shared" si="78"/>
        <v>Subsidy for Electricity Production</v>
      </c>
      <c r="C342" s="191" t="str">
        <f t="shared" si="78"/>
        <v>Subsidy for Elec Production by Fuel</v>
      </c>
      <c r="D342" s="193" t="s">
        <v>594</v>
      </c>
      <c r="E342" s="201"/>
      <c r="F342" s="193" t="s">
        <v>595</v>
      </c>
      <c r="G342" s="201"/>
      <c r="H342" s="43">
        <v>39</v>
      </c>
      <c r="I342" s="193" t="s">
        <v>310</v>
      </c>
      <c r="J342" s="191" t="str">
        <f t="shared" si="79"/>
        <v>Subsidy for Electricity Production</v>
      </c>
      <c r="K342" s="191" t="str">
        <f t="shared" si="79"/>
        <v>elec generation subsidy</v>
      </c>
      <c r="L342" s="191">
        <f t="shared" ref="L342:O345" si="80">L$340</f>
        <v>0</v>
      </c>
      <c r="M342" s="191">
        <f t="shared" si="80"/>
        <v>60</v>
      </c>
      <c r="N342" s="191">
        <f t="shared" si="80"/>
        <v>1</v>
      </c>
      <c r="O342" s="201" t="str">
        <f t="shared" si="80"/>
        <v>$/MWh</v>
      </c>
      <c r="P342" s="220" t="str">
        <f>_xlfn.CONCAT("**Description:** This policy is a subsidy paid by the government to suppliers of electricity per unit of electricity generated from ",LOWER($F342),". //  ", 'Repeating Values'!$D$7)</f>
        <v>**Description:** This policy is a subsidy paid by the government to suppliers of electricity per unit of electricity generated from 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2" s="186" t="s">
        <v>739</v>
      </c>
      <c r="R342" s="193" t="s">
        <v>750</v>
      </c>
      <c r="S342"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2" s="186"/>
      <c r="W342" s="184" t="str" cm="1">
        <f t="array" ref="W342">IFERROR(INDEX(A$761:A$954,MATCH(H342,A$761:A$954,0),0),"Save")</f>
        <v>Save</v>
      </c>
    </row>
    <row r="343" spans="1:23" hidden="1" x14ac:dyDescent="0.25">
      <c r="A343" s="191" t="str">
        <f t="shared" si="78"/>
        <v>Electricity Supply</v>
      </c>
      <c r="B343" s="191" t="str">
        <f t="shared" si="78"/>
        <v>Subsidy for Electricity Production</v>
      </c>
      <c r="C343" s="191" t="str">
        <f t="shared" si="78"/>
        <v>Subsidy for Elec Production by Fuel</v>
      </c>
      <c r="D343" s="193" t="s">
        <v>596</v>
      </c>
      <c r="E343" s="201"/>
      <c r="F343" s="193" t="s">
        <v>597</v>
      </c>
      <c r="G343" s="201"/>
      <c r="H343" s="43">
        <v>40</v>
      </c>
      <c r="I343" s="193" t="s">
        <v>310</v>
      </c>
      <c r="J343" s="191" t="str">
        <f t="shared" si="79"/>
        <v>Subsidy for Electricity Production</v>
      </c>
      <c r="K343" s="191" t="str">
        <f t="shared" si="79"/>
        <v>elec generation subsidy</v>
      </c>
      <c r="L343" s="191">
        <f t="shared" si="80"/>
        <v>0</v>
      </c>
      <c r="M343" s="191">
        <f t="shared" si="80"/>
        <v>60</v>
      </c>
      <c r="N343" s="191">
        <f t="shared" si="80"/>
        <v>1</v>
      </c>
      <c r="O343" s="201" t="str">
        <f t="shared" si="80"/>
        <v>$/MWh</v>
      </c>
      <c r="P343" s="220" t="str">
        <f>_xlfn.CONCAT("**Description:** This policy is a subsidy paid by the government to suppliers of electricity per unit of electricity generated from ",LOWER($F343),". //  ", 'Repeating Values'!$D$7)</f>
        <v>**Description:** This policy is a subsidy paid by the government to suppliers of electricity per unit of electricity generated from 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3" s="186" t="s">
        <v>739</v>
      </c>
      <c r="R343" s="193" t="s">
        <v>750</v>
      </c>
      <c r="S343"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3" s="186"/>
      <c r="W343" s="184" t="str" cm="1">
        <f t="array" ref="W343">IFERROR(INDEX(A$761:A$954,MATCH(H343,A$761:A$954,0),0),"Save")</f>
        <v>Save</v>
      </c>
    </row>
    <row r="344" spans="1:23" hidden="1" x14ac:dyDescent="0.25">
      <c r="A344" s="191" t="str">
        <f t="shared" si="78"/>
        <v>Electricity Supply</v>
      </c>
      <c r="B344" s="191" t="str">
        <f t="shared" si="78"/>
        <v>Subsidy for Electricity Production</v>
      </c>
      <c r="C344" s="191" t="str">
        <f t="shared" si="78"/>
        <v>Subsidy for Elec Production by Fuel</v>
      </c>
      <c r="D344" s="193" t="s">
        <v>598</v>
      </c>
      <c r="E344" s="201"/>
      <c r="F344" s="193" t="s">
        <v>599</v>
      </c>
      <c r="G344" s="201"/>
      <c r="H344" s="43">
        <v>41</v>
      </c>
      <c r="I344" s="193" t="s">
        <v>310</v>
      </c>
      <c r="J344" s="191" t="str">
        <f t="shared" si="79"/>
        <v>Subsidy for Electricity Production</v>
      </c>
      <c r="K344" s="191" t="str">
        <f t="shared" si="79"/>
        <v>elec generation subsidy</v>
      </c>
      <c r="L344" s="191">
        <f t="shared" si="80"/>
        <v>0</v>
      </c>
      <c r="M344" s="191">
        <f t="shared" si="80"/>
        <v>60</v>
      </c>
      <c r="N344" s="191">
        <f t="shared" si="80"/>
        <v>1</v>
      </c>
      <c r="O344" s="201" t="str">
        <f t="shared" si="80"/>
        <v>$/MWh</v>
      </c>
      <c r="P344" s="220" t="str">
        <f>_xlfn.CONCAT("**Description:** This policy is a subsidy paid by the government to suppliers of electricity per unit of electricity generated from ",LOWER($F344),". //  ", 'Repeating Values'!$D$7)</f>
        <v>**Description:** This policy is a subsidy paid by the government to suppliers of electricity per unit of electricity generated from 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4" s="186" t="s">
        <v>739</v>
      </c>
      <c r="R344" s="193" t="s">
        <v>750</v>
      </c>
      <c r="S344"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4" s="186"/>
      <c r="W344" s="184" t="str" cm="1">
        <f t="array" ref="W344">IFERROR(INDEX(A$761:A$954,MATCH(H344,A$761:A$954,0),0),"Save")</f>
        <v>Save</v>
      </c>
    </row>
    <row r="345" spans="1:23" hidden="1" x14ac:dyDescent="0.25">
      <c r="A345" s="191" t="str">
        <f t="shared" si="78"/>
        <v>Electricity Supply</v>
      </c>
      <c r="B345" s="191" t="str">
        <f t="shared" si="78"/>
        <v>Subsidy for Electricity Production</v>
      </c>
      <c r="C345" s="191" t="str">
        <f t="shared" si="78"/>
        <v>Subsidy for Elec Production by Fuel</v>
      </c>
      <c r="D345" s="193" t="s">
        <v>600</v>
      </c>
      <c r="E345" s="201"/>
      <c r="F345" s="193" t="s">
        <v>601</v>
      </c>
      <c r="G345" s="201"/>
      <c r="H345" s="43">
        <v>42</v>
      </c>
      <c r="I345" s="193" t="s">
        <v>310</v>
      </c>
      <c r="J345" s="191" t="str">
        <f t="shared" si="79"/>
        <v>Subsidy for Electricity Production</v>
      </c>
      <c r="K345" s="191" t="str">
        <f t="shared" si="79"/>
        <v>elec generation subsidy</v>
      </c>
      <c r="L345" s="191">
        <f t="shared" si="80"/>
        <v>0</v>
      </c>
      <c r="M345" s="191">
        <f t="shared" si="80"/>
        <v>60</v>
      </c>
      <c r="N345" s="191">
        <f t="shared" si="80"/>
        <v>1</v>
      </c>
      <c r="O345" s="201" t="str">
        <f t="shared" si="80"/>
        <v>$/MWh</v>
      </c>
      <c r="P345" s="220" t="str">
        <f>_xlfn.CONCAT("**Description:** This policy is a subsidy paid by the government to suppliers of electricity per unit of electricity generated from ",LOWER($F345),". //  ", 'Repeating Values'!$D$7)</f>
        <v>**Description:** This policy is a subsidy paid by the government to suppliers of electricity per unit of electricity generated from 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5" s="186" t="s">
        <v>739</v>
      </c>
      <c r="R345" s="193" t="s">
        <v>750</v>
      </c>
      <c r="S345"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5" s="186"/>
      <c r="W345" s="184" t="str" cm="1">
        <f t="array" ref="W345">IFERROR(INDEX(A$761:A$954,MATCH(H345,A$761:A$954,0),0),"Save")</f>
        <v>Save</v>
      </c>
    </row>
    <row r="346" spans="1:23" hidden="1" x14ac:dyDescent="0.25">
      <c r="A346" s="191" t="str">
        <f t="shared" si="78"/>
        <v>Electricity Supply</v>
      </c>
      <c r="B346" s="191" t="str">
        <f t="shared" si="78"/>
        <v>Subsidy for Electricity Production</v>
      </c>
      <c r="C346" s="191" t="str">
        <f t="shared" si="78"/>
        <v>Subsidy for Elec Production by Fuel</v>
      </c>
      <c r="D346" s="193" t="s">
        <v>608</v>
      </c>
      <c r="E346" s="201"/>
      <c r="F346" s="193" t="s">
        <v>609</v>
      </c>
      <c r="G346" s="201"/>
      <c r="H346" s="43">
        <v>701</v>
      </c>
      <c r="I346" s="193" t="s">
        <v>332</v>
      </c>
      <c r="J346" s="191" t="str">
        <f t="shared" si="79"/>
        <v>Subsidy for Electricity Production</v>
      </c>
      <c r="K346" s="191" t="str">
        <f t="shared" si="79"/>
        <v>elec generation subsidy</v>
      </c>
      <c r="L346" s="192"/>
      <c r="M346" s="192"/>
      <c r="N346" s="192"/>
      <c r="O346" s="201"/>
      <c r="Q346" s="186"/>
      <c r="R346" s="193"/>
      <c r="S346" s="221"/>
      <c r="T346" s="186"/>
      <c r="W346" s="184" t="str" cm="1">
        <f t="array" ref="W346">IFERROR(INDEX(A$761:A$954,MATCH(H346,A$761:A$954,0),0),"Save")</f>
        <v>Save</v>
      </c>
    </row>
    <row r="347" spans="1:23" hidden="1" x14ac:dyDescent="0.25">
      <c r="A347" s="191" t="str">
        <f t="shared" si="78"/>
        <v>Electricity Supply</v>
      </c>
      <c r="B347" s="191" t="str">
        <f t="shared" si="78"/>
        <v>Subsidy for Electricity Production</v>
      </c>
      <c r="C347" s="191" t="str">
        <f t="shared" si="78"/>
        <v>Subsidy for Elec Production by Fuel</v>
      </c>
      <c r="D347" s="193" t="s">
        <v>611</v>
      </c>
      <c r="E347" s="201"/>
      <c r="F347" s="193" t="s">
        <v>612</v>
      </c>
      <c r="G347" s="201"/>
      <c r="H347" s="43">
        <v>184</v>
      </c>
      <c r="I347" s="193" t="s">
        <v>310</v>
      </c>
      <c r="J347" s="191" t="str">
        <f t="shared" si="79"/>
        <v>Subsidy for Electricity Production</v>
      </c>
      <c r="K347" s="191" t="str">
        <f t="shared" si="79"/>
        <v>elec generation subsidy</v>
      </c>
      <c r="L347" s="191">
        <f>L$340</f>
        <v>0</v>
      </c>
      <c r="M347" s="191">
        <f>M$340</f>
        <v>60</v>
      </c>
      <c r="N347" s="191">
        <f>N$340</f>
        <v>1</v>
      </c>
      <c r="O347" s="201" t="str">
        <f>O$340</f>
        <v>$/MWh</v>
      </c>
      <c r="P347" s="220" t="str">
        <f>_xlfn.CONCAT("**Description:** This policy is a subsidy paid by the government to suppliers of electricity per unit of electricity generated from ",LOWER($F347),". //  ", 'Repeating Values'!$D$7)</f>
        <v>**Description:** This policy is a subsidy paid by the government to suppliers of electricity per unit of electricity generated from 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7" s="186" t="s">
        <v>739</v>
      </c>
      <c r="R347" s="193" t="s">
        <v>750</v>
      </c>
      <c r="S347"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7" s="186"/>
      <c r="W347" s="184" t="str" cm="1">
        <f t="array" ref="W347">IFERROR(INDEX(A$761:A$954,MATCH(H347,A$761:A$954,0),0),"Save")</f>
        <v>Save</v>
      </c>
    </row>
    <row r="348" spans="1:23" hidden="1" x14ac:dyDescent="0.25">
      <c r="A348" s="191" t="str">
        <f t="shared" si="78"/>
        <v>Electricity Supply</v>
      </c>
      <c r="B348" s="191" t="str">
        <f t="shared" si="78"/>
        <v>Subsidy for Electricity Production</v>
      </c>
      <c r="C348" s="191" t="str">
        <f t="shared" si="78"/>
        <v>Subsidy for Elec Production by Fuel</v>
      </c>
      <c r="D348" s="193" t="s">
        <v>613</v>
      </c>
      <c r="E348" s="186"/>
      <c r="F348" s="193" t="s">
        <v>614</v>
      </c>
      <c r="G348" s="201"/>
      <c r="H348" s="43">
        <v>702</v>
      </c>
      <c r="I348" s="193" t="s">
        <v>332</v>
      </c>
      <c r="J348" s="191" t="str">
        <f t="shared" si="79"/>
        <v>Subsidy for Electricity Production</v>
      </c>
      <c r="K348" s="191" t="str">
        <f t="shared" si="79"/>
        <v>elec generation subsidy</v>
      </c>
      <c r="L348" s="191"/>
      <c r="M348" s="191"/>
      <c r="N348" s="191"/>
      <c r="O348" s="201"/>
      <c r="P348" s="188"/>
      <c r="Q348" s="186"/>
      <c r="R348" s="193"/>
      <c r="S348" s="221"/>
      <c r="T348" s="186"/>
      <c r="W348" s="184" t="str" cm="1">
        <f t="array" ref="W348">IFERROR(INDEX(A$761:A$954,MATCH(H348,A$761:A$954,0),0),"Save")</f>
        <v>Save</v>
      </c>
    </row>
    <row r="349" spans="1:23" hidden="1" x14ac:dyDescent="0.25">
      <c r="A349" s="191" t="str">
        <f t="shared" si="78"/>
        <v>Electricity Supply</v>
      </c>
      <c r="B349" s="191" t="str">
        <f t="shared" si="78"/>
        <v>Subsidy for Electricity Production</v>
      </c>
      <c r="C349" s="191" t="str">
        <f t="shared" si="78"/>
        <v>Subsidy for Elec Production by Fuel</v>
      </c>
      <c r="D349" s="193" t="s">
        <v>615</v>
      </c>
      <c r="E349" s="186"/>
      <c r="F349" s="193" t="s">
        <v>616</v>
      </c>
      <c r="G349" s="201"/>
      <c r="H349" s="43">
        <v>703</v>
      </c>
      <c r="I349" s="193" t="s">
        <v>332</v>
      </c>
      <c r="J349" s="191" t="str">
        <f t="shared" si="79"/>
        <v>Subsidy for Electricity Production</v>
      </c>
      <c r="K349" s="191" t="str">
        <f t="shared" si="79"/>
        <v>elec generation subsidy</v>
      </c>
      <c r="L349" s="191"/>
      <c r="M349" s="191"/>
      <c r="N349" s="191"/>
      <c r="O349" s="201"/>
      <c r="P349" s="188"/>
      <c r="Q349" s="186"/>
      <c r="R349" s="193"/>
      <c r="S349" s="221"/>
      <c r="T349" s="186"/>
      <c r="W349" s="184" t="str" cm="1">
        <f t="array" ref="W349">IFERROR(INDEX(A$761:A$954,MATCH(H349,A$761:A$954,0),0),"Save")</f>
        <v>Save</v>
      </c>
    </row>
    <row r="350" spans="1:23" hidden="1" x14ac:dyDescent="0.25">
      <c r="A350" s="191" t="str">
        <f t="shared" si="78"/>
        <v>Electricity Supply</v>
      </c>
      <c r="B350" s="191" t="str">
        <f t="shared" si="78"/>
        <v>Subsidy for Electricity Production</v>
      </c>
      <c r="C350" s="191" t="str">
        <f t="shared" si="78"/>
        <v>Subsidy for Elec Production by Fuel</v>
      </c>
      <c r="D350" s="193" t="s">
        <v>617</v>
      </c>
      <c r="E350" s="186"/>
      <c r="F350" s="193" t="s">
        <v>618</v>
      </c>
      <c r="G350" s="201"/>
      <c r="H350" s="43">
        <v>704</v>
      </c>
      <c r="I350" s="193" t="s">
        <v>332</v>
      </c>
      <c r="J350" s="191" t="str">
        <f t="shared" si="79"/>
        <v>Subsidy for Electricity Production</v>
      </c>
      <c r="K350" s="191" t="str">
        <f t="shared" si="79"/>
        <v>elec generation subsidy</v>
      </c>
      <c r="L350" s="191"/>
      <c r="M350" s="191"/>
      <c r="N350" s="191"/>
      <c r="O350" s="201"/>
      <c r="P350" s="188"/>
      <c r="Q350" s="186"/>
      <c r="R350" s="193"/>
      <c r="S350" s="221"/>
      <c r="T350" s="186"/>
      <c r="W350" s="184" t="str" cm="1">
        <f t="array" ref="W350">IFERROR(INDEX(A$761:A$954,MATCH(H350,A$761:A$954,0),0),"Save")</f>
        <v>Save</v>
      </c>
    </row>
    <row r="351" spans="1:23" x14ac:dyDescent="0.25">
      <c r="A351" s="183" t="s">
        <v>753</v>
      </c>
      <c r="B351" s="183" t="s">
        <v>619</v>
      </c>
      <c r="C351" s="183" t="s">
        <v>754</v>
      </c>
      <c r="D351" s="186" t="s">
        <v>755</v>
      </c>
      <c r="E351" s="193" t="s">
        <v>756</v>
      </c>
      <c r="F351" s="193" t="s">
        <v>757</v>
      </c>
      <c r="G351" s="186" t="s">
        <v>758</v>
      </c>
      <c r="H351" s="43">
        <v>892</v>
      </c>
      <c r="I351" s="186" t="s">
        <v>310</v>
      </c>
      <c r="J351" s="183" t="s">
        <v>759</v>
      </c>
      <c r="K351" s="183" t="s">
        <v>760</v>
      </c>
      <c r="L351" s="205">
        <v>0</v>
      </c>
      <c r="M351" s="206">
        <v>1</v>
      </c>
      <c r="N351" s="206">
        <v>0.01</v>
      </c>
      <c r="O351" s="186" t="s">
        <v>623</v>
      </c>
      <c r="P351" s="186" t="s">
        <v>761</v>
      </c>
      <c r="Q351" s="186" t="s">
        <v>625</v>
      </c>
      <c r="R351" s="193" t="s">
        <v>626</v>
      </c>
      <c r="S351" s="207"/>
      <c r="T351" s="186"/>
      <c r="W351" s="184" cm="1">
        <f t="array" ref="W351">IFERROR(INDEX(A$761:A$954,MATCH(H351,A$761:A$954,0),0),"Save")</f>
        <v>892</v>
      </c>
    </row>
    <row r="352" spans="1:23" x14ac:dyDescent="0.25">
      <c r="A352" s="191" t="str">
        <f t="shared" ref="A352:C366" si="81">A$351</f>
        <v>Industry</v>
      </c>
      <c r="B352" s="191" t="str">
        <f t="shared" si="81"/>
        <v>Carbon Capture and Sequestration</v>
      </c>
      <c r="C352" s="191" t="str">
        <f t="shared" si="81"/>
        <v>Industry Sector Fraction of Potential Additional CCS Achieved</v>
      </c>
      <c r="D352" s="186" t="s">
        <v>755</v>
      </c>
      <c r="E352" s="193" t="s">
        <v>762</v>
      </c>
      <c r="F352" s="193" t="s">
        <v>757</v>
      </c>
      <c r="G352" s="186" t="s">
        <v>763</v>
      </c>
      <c r="H352" s="43">
        <v>893</v>
      </c>
      <c r="I352" s="186" t="s">
        <v>310</v>
      </c>
      <c r="J352" s="191" t="str">
        <f t="shared" ref="J352:R358" si="82">J$351</f>
        <v>Industry CCS</v>
      </c>
      <c r="K352" s="191" t="str">
        <f t="shared" si="82"/>
        <v>indst CCS</v>
      </c>
      <c r="L352" s="199">
        <f t="shared" si="82"/>
        <v>0</v>
      </c>
      <c r="M352" s="199">
        <f t="shared" si="82"/>
        <v>1</v>
      </c>
      <c r="N352" s="199">
        <f t="shared" si="82"/>
        <v>0.01</v>
      </c>
      <c r="O352" s="191" t="str">
        <f t="shared" si="82"/>
        <v>% of CO2 captured</v>
      </c>
      <c r="P352"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2" s="191" t="str">
        <f t="shared" si="82"/>
        <v>ccs.html#ccs</v>
      </c>
      <c r="R352" s="191" t="str">
        <f t="shared" si="82"/>
        <v>carbon-capture-and-sequestration.html</v>
      </c>
      <c r="S352" s="207"/>
      <c r="T352" s="186"/>
      <c r="W352" s="184" cm="1">
        <f t="array" ref="W352">IFERROR(INDEX(A$761:A$954,MATCH(H352,A$761:A$954,0),0),"Save")</f>
        <v>893</v>
      </c>
    </row>
    <row r="353" spans="1:23" x14ac:dyDescent="0.25">
      <c r="A353" s="191" t="str">
        <f t="shared" si="81"/>
        <v>Industry</v>
      </c>
      <c r="B353" s="191" t="str">
        <f t="shared" si="81"/>
        <v>Carbon Capture and Sequestration</v>
      </c>
      <c r="C353" s="191" t="str">
        <f t="shared" si="81"/>
        <v>Industry Sector Fraction of Potential Additional CCS Achieved</v>
      </c>
      <c r="D353" s="193" t="s">
        <v>764</v>
      </c>
      <c r="E353" s="193" t="s">
        <v>756</v>
      </c>
      <c r="F353" s="193" t="s">
        <v>765</v>
      </c>
      <c r="G353" s="186" t="s">
        <v>758</v>
      </c>
      <c r="H353" s="43">
        <v>894</v>
      </c>
      <c r="I353" s="186" t="s">
        <v>310</v>
      </c>
      <c r="J353" s="191" t="str">
        <f t="shared" si="82"/>
        <v>Industry CCS</v>
      </c>
      <c r="K353" s="191" t="str">
        <f t="shared" si="82"/>
        <v>indst CCS</v>
      </c>
      <c r="L353" s="199">
        <f t="shared" si="82"/>
        <v>0</v>
      </c>
      <c r="M353" s="199">
        <f t="shared" si="82"/>
        <v>1</v>
      </c>
      <c r="N353" s="199">
        <f t="shared" si="82"/>
        <v>0.01</v>
      </c>
      <c r="O353" s="191" t="str">
        <f t="shared" si="82"/>
        <v>% of CO2 captured</v>
      </c>
      <c r="P353"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3" s="191" t="str">
        <f t="shared" si="82"/>
        <v>ccs.html#ccs</v>
      </c>
      <c r="R353" s="191" t="str">
        <f t="shared" si="82"/>
        <v>carbon-capture-and-sequestration.html</v>
      </c>
      <c r="S353" s="221"/>
      <c r="T353" s="186"/>
      <c r="W353" s="184" cm="1">
        <f t="array" ref="W353">IFERROR(INDEX(A$761:A$954,MATCH(H353,A$761:A$954,0),0),"Save")</f>
        <v>894</v>
      </c>
    </row>
    <row r="354" spans="1:23" x14ac:dyDescent="0.25">
      <c r="A354" s="191" t="str">
        <f t="shared" si="81"/>
        <v>Industry</v>
      </c>
      <c r="B354" s="191" t="str">
        <f t="shared" si="81"/>
        <v>Carbon Capture and Sequestration</v>
      </c>
      <c r="C354" s="191" t="str">
        <f t="shared" si="81"/>
        <v>Industry Sector Fraction of Potential Additional CCS Achieved</v>
      </c>
      <c r="D354" s="193" t="s">
        <v>764</v>
      </c>
      <c r="E354" s="193" t="s">
        <v>762</v>
      </c>
      <c r="F354" s="193" t="s">
        <v>765</v>
      </c>
      <c r="G354" s="186" t="s">
        <v>763</v>
      </c>
      <c r="H354" s="43">
        <v>895</v>
      </c>
      <c r="I354" s="186" t="s">
        <v>310</v>
      </c>
      <c r="J354" s="191" t="str">
        <f t="shared" si="82"/>
        <v>Industry CCS</v>
      </c>
      <c r="K354" s="191" t="str">
        <f t="shared" si="82"/>
        <v>indst CCS</v>
      </c>
      <c r="L354" s="199">
        <f t="shared" si="82"/>
        <v>0</v>
      </c>
      <c r="M354" s="199">
        <f t="shared" si="82"/>
        <v>1</v>
      </c>
      <c r="N354" s="199">
        <f t="shared" si="82"/>
        <v>0.01</v>
      </c>
      <c r="O354" s="191" t="str">
        <f t="shared" si="82"/>
        <v>% of CO2 captured</v>
      </c>
      <c r="P354"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4" s="191" t="str">
        <f t="shared" si="82"/>
        <v>ccs.html#ccs</v>
      </c>
      <c r="R354" s="191" t="str">
        <f t="shared" si="82"/>
        <v>carbon-capture-and-sequestration.html</v>
      </c>
      <c r="S354" s="221"/>
      <c r="T354" s="186"/>
      <c r="W354" s="184" cm="1">
        <f t="array" ref="W354">IFERROR(INDEX(A$761:A$954,MATCH(H354,A$761:A$954,0),0),"Save")</f>
        <v>895</v>
      </c>
    </row>
    <row r="355" spans="1:23" x14ac:dyDescent="0.25">
      <c r="A355" s="191" t="str">
        <f t="shared" si="81"/>
        <v>Industry</v>
      </c>
      <c r="B355" s="191" t="str">
        <f t="shared" si="81"/>
        <v>Carbon Capture and Sequestration</v>
      </c>
      <c r="C355" s="191" t="str">
        <f t="shared" si="81"/>
        <v>Industry Sector Fraction of Potential Additional CCS Achieved</v>
      </c>
      <c r="D355" s="193" t="s">
        <v>766</v>
      </c>
      <c r="E355" s="193" t="s">
        <v>756</v>
      </c>
      <c r="F355" s="193" t="s">
        <v>767</v>
      </c>
      <c r="G355" s="186" t="s">
        <v>758</v>
      </c>
      <c r="H355" s="43">
        <v>896</v>
      </c>
      <c r="I355" s="186" t="s">
        <v>310</v>
      </c>
      <c r="J355" s="191" t="str">
        <f t="shared" si="82"/>
        <v>Industry CCS</v>
      </c>
      <c r="K355" s="191" t="str">
        <f t="shared" si="82"/>
        <v>indst CCS</v>
      </c>
      <c r="L355" s="199">
        <f t="shared" si="82"/>
        <v>0</v>
      </c>
      <c r="M355" s="199">
        <f t="shared" si="82"/>
        <v>1</v>
      </c>
      <c r="N355" s="199">
        <f t="shared" si="82"/>
        <v>0.01</v>
      </c>
      <c r="O355" s="191" t="str">
        <f t="shared" si="82"/>
        <v>% of CO2 captured</v>
      </c>
      <c r="P355"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5" s="191" t="str">
        <f t="shared" si="82"/>
        <v>ccs.html#ccs</v>
      </c>
      <c r="R355" s="191" t="str">
        <f t="shared" si="82"/>
        <v>carbon-capture-and-sequestration.html</v>
      </c>
      <c r="S355" s="221"/>
      <c r="T355" s="186"/>
      <c r="W355" s="184" cm="1">
        <f t="array" ref="W355">IFERROR(INDEX(A$761:A$954,MATCH(H355,A$761:A$954,0),0),"Save")</f>
        <v>896</v>
      </c>
    </row>
    <row r="356" spans="1:23" x14ac:dyDescent="0.25">
      <c r="A356" s="191" t="str">
        <f t="shared" si="81"/>
        <v>Industry</v>
      </c>
      <c r="B356" s="191" t="str">
        <f t="shared" si="81"/>
        <v>Carbon Capture and Sequestration</v>
      </c>
      <c r="C356" s="191" t="str">
        <f t="shared" si="81"/>
        <v>Industry Sector Fraction of Potential Additional CCS Achieved</v>
      </c>
      <c r="D356" s="193" t="s">
        <v>766</v>
      </c>
      <c r="E356" s="193" t="s">
        <v>762</v>
      </c>
      <c r="F356" s="193" t="s">
        <v>767</v>
      </c>
      <c r="G356" s="186" t="s">
        <v>763</v>
      </c>
      <c r="H356" s="43">
        <v>897</v>
      </c>
      <c r="I356" s="186" t="s">
        <v>310</v>
      </c>
      <c r="J356" s="191" t="str">
        <f t="shared" si="82"/>
        <v>Industry CCS</v>
      </c>
      <c r="K356" s="191" t="str">
        <f t="shared" si="82"/>
        <v>indst CCS</v>
      </c>
      <c r="L356" s="199">
        <f t="shared" si="82"/>
        <v>0</v>
      </c>
      <c r="M356" s="199">
        <f t="shared" si="82"/>
        <v>1</v>
      </c>
      <c r="N356" s="199">
        <f t="shared" si="82"/>
        <v>0.01</v>
      </c>
      <c r="O356" s="191" t="str">
        <f t="shared" si="82"/>
        <v>% of CO2 captured</v>
      </c>
      <c r="P356"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6" s="191" t="str">
        <f t="shared" si="82"/>
        <v>ccs.html#ccs</v>
      </c>
      <c r="R356" s="191" t="str">
        <f t="shared" si="82"/>
        <v>carbon-capture-and-sequestration.html</v>
      </c>
      <c r="S356" s="221"/>
      <c r="T356" s="186"/>
      <c r="W356" s="184" cm="1">
        <f t="array" ref="W356">IFERROR(INDEX(A$761:A$954,MATCH(H356,A$761:A$954,0),0),"Save")</f>
        <v>897</v>
      </c>
    </row>
    <row r="357" spans="1:23" x14ac:dyDescent="0.25">
      <c r="A357" s="191" t="str">
        <f t="shared" si="81"/>
        <v>Industry</v>
      </c>
      <c r="B357" s="191" t="str">
        <f t="shared" si="81"/>
        <v>Carbon Capture and Sequestration</v>
      </c>
      <c r="C357" s="191" t="str">
        <f t="shared" si="81"/>
        <v>Industry Sector Fraction of Potential Additional CCS Achieved</v>
      </c>
      <c r="D357" s="193" t="s">
        <v>768</v>
      </c>
      <c r="E357" s="193" t="s">
        <v>756</v>
      </c>
      <c r="F357" s="193" t="s">
        <v>769</v>
      </c>
      <c r="G357" s="186" t="s">
        <v>758</v>
      </c>
      <c r="H357" s="43">
        <v>898</v>
      </c>
      <c r="I357" s="186" t="s">
        <v>310</v>
      </c>
      <c r="J357" s="191" t="str">
        <f t="shared" si="82"/>
        <v>Industry CCS</v>
      </c>
      <c r="K357" s="191" t="str">
        <f t="shared" si="82"/>
        <v>indst CCS</v>
      </c>
      <c r="L357" s="199">
        <f t="shared" si="82"/>
        <v>0</v>
      </c>
      <c r="M357" s="199">
        <f t="shared" si="82"/>
        <v>1</v>
      </c>
      <c r="N357" s="199">
        <f t="shared" si="82"/>
        <v>0.01</v>
      </c>
      <c r="O357" s="191" t="str">
        <f t="shared" si="82"/>
        <v>% of CO2 captured</v>
      </c>
      <c r="P357"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7" s="191" t="str">
        <f t="shared" si="82"/>
        <v>ccs.html#ccs</v>
      </c>
      <c r="R357" s="191" t="str">
        <f t="shared" si="82"/>
        <v>carbon-capture-and-sequestration.html</v>
      </c>
      <c r="S357" s="221"/>
      <c r="T357" s="186"/>
      <c r="W357" s="184" cm="1">
        <f t="array" ref="W357">IFERROR(INDEX(A$761:A$954,MATCH(H357,A$761:A$954,0),0),"Save")</f>
        <v>898</v>
      </c>
    </row>
    <row r="358" spans="1:23" x14ac:dyDescent="0.25">
      <c r="A358" s="191" t="str">
        <f t="shared" si="81"/>
        <v>Industry</v>
      </c>
      <c r="B358" s="191" t="str">
        <f t="shared" si="81"/>
        <v>Carbon Capture and Sequestration</v>
      </c>
      <c r="C358" s="191" t="str">
        <f t="shared" si="81"/>
        <v>Industry Sector Fraction of Potential Additional CCS Achieved</v>
      </c>
      <c r="D358" s="193" t="s">
        <v>768</v>
      </c>
      <c r="E358" s="193" t="s">
        <v>762</v>
      </c>
      <c r="F358" s="193" t="s">
        <v>769</v>
      </c>
      <c r="G358" s="186" t="s">
        <v>763</v>
      </c>
      <c r="H358" s="43">
        <v>899</v>
      </c>
      <c r="I358" s="186" t="s">
        <v>310</v>
      </c>
      <c r="J358" s="191" t="str">
        <f t="shared" si="82"/>
        <v>Industry CCS</v>
      </c>
      <c r="K358" s="191" t="str">
        <f t="shared" si="82"/>
        <v>indst CCS</v>
      </c>
      <c r="L358" s="199">
        <f t="shared" si="82"/>
        <v>0</v>
      </c>
      <c r="M358" s="199">
        <f t="shared" si="82"/>
        <v>1</v>
      </c>
      <c r="N358" s="199">
        <f t="shared" si="82"/>
        <v>0.01</v>
      </c>
      <c r="O358" s="191" t="str">
        <f t="shared" si="82"/>
        <v>% of CO2 captured</v>
      </c>
      <c r="P358"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8" s="191" t="str">
        <f t="shared" si="82"/>
        <v>ccs.html#ccs</v>
      </c>
      <c r="R358" s="191" t="str">
        <f t="shared" si="82"/>
        <v>carbon-capture-and-sequestration.html</v>
      </c>
      <c r="S358" s="221"/>
      <c r="T358" s="186"/>
      <c r="W358" s="184" cm="1">
        <f t="array" ref="W358">IFERROR(INDEX(A$761:A$954,MATCH(H358,A$761:A$954,0),0),"Save")</f>
        <v>899</v>
      </c>
    </row>
    <row r="359" spans="1:23" x14ac:dyDescent="0.25">
      <c r="A359" s="191" t="str">
        <f t="shared" si="81"/>
        <v>Industry</v>
      </c>
      <c r="B359" s="191" t="str">
        <f t="shared" si="81"/>
        <v>Carbon Capture and Sequestration</v>
      </c>
      <c r="C359" s="191" t="str">
        <f t="shared" si="81"/>
        <v>Industry Sector Fraction of Potential Additional CCS Achieved</v>
      </c>
      <c r="D359" s="193" t="s">
        <v>770</v>
      </c>
      <c r="E359" s="193" t="s">
        <v>756</v>
      </c>
      <c r="F359" s="186" t="s">
        <v>771</v>
      </c>
      <c r="G359" s="186" t="s">
        <v>758</v>
      </c>
      <c r="H359" s="43">
        <v>900</v>
      </c>
      <c r="I359" s="193" t="s">
        <v>332</v>
      </c>
      <c r="J359" s="191" t="str">
        <f t="shared" ref="J359:K366" si="83">J$351</f>
        <v>Industry CCS</v>
      </c>
      <c r="K359" s="191" t="str">
        <f t="shared" si="83"/>
        <v>indst CCS</v>
      </c>
      <c r="L359" s="199"/>
      <c r="M359" s="199"/>
      <c r="N359" s="199"/>
      <c r="O359" s="191"/>
      <c r="P359" s="191"/>
      <c r="Q359" s="191"/>
      <c r="R359" s="191"/>
      <c r="S359" s="221"/>
      <c r="T359" s="186"/>
      <c r="W359" s="184" cm="1">
        <f t="array" ref="W359">IFERROR(INDEX(A$761:A$954,MATCH(H359,A$761:A$954,0),0),"Save")</f>
        <v>900</v>
      </c>
    </row>
    <row r="360" spans="1:23" x14ac:dyDescent="0.25">
      <c r="A360" s="191" t="str">
        <f t="shared" si="81"/>
        <v>Industry</v>
      </c>
      <c r="B360" s="191" t="str">
        <f t="shared" si="81"/>
        <v>Carbon Capture and Sequestration</v>
      </c>
      <c r="C360" s="191" t="str">
        <f t="shared" si="81"/>
        <v>Industry Sector Fraction of Potential Additional CCS Achieved</v>
      </c>
      <c r="D360" s="193" t="s">
        <v>770</v>
      </c>
      <c r="E360" s="193" t="s">
        <v>762</v>
      </c>
      <c r="F360" s="186" t="s">
        <v>771</v>
      </c>
      <c r="G360" s="186" t="s">
        <v>763</v>
      </c>
      <c r="H360" s="43">
        <v>901</v>
      </c>
      <c r="I360" s="193" t="s">
        <v>332</v>
      </c>
      <c r="J360" s="191" t="str">
        <f t="shared" si="83"/>
        <v>Industry CCS</v>
      </c>
      <c r="K360" s="191" t="str">
        <f t="shared" si="83"/>
        <v>indst CCS</v>
      </c>
      <c r="L360" s="199"/>
      <c r="M360" s="199"/>
      <c r="N360" s="199"/>
      <c r="O360" s="191"/>
      <c r="P360" s="191"/>
      <c r="Q360" s="191"/>
      <c r="R360" s="191"/>
      <c r="S360" s="221"/>
      <c r="T360" s="186"/>
      <c r="W360" s="184" cm="1">
        <f t="array" ref="W360">IFERROR(INDEX(A$761:A$954,MATCH(H360,A$761:A$954,0),0),"Save")</f>
        <v>901</v>
      </c>
    </row>
    <row r="361" spans="1:23" x14ac:dyDescent="0.25">
      <c r="A361" s="191" t="str">
        <f t="shared" si="81"/>
        <v>Industry</v>
      </c>
      <c r="B361" s="191" t="str">
        <f t="shared" si="81"/>
        <v>Carbon Capture and Sequestration</v>
      </c>
      <c r="C361" s="191" t="str">
        <f t="shared" si="81"/>
        <v>Industry Sector Fraction of Potential Additional CCS Achieved</v>
      </c>
      <c r="D361" s="193" t="s">
        <v>772</v>
      </c>
      <c r="E361" s="193" t="s">
        <v>756</v>
      </c>
      <c r="F361" s="193" t="s">
        <v>773</v>
      </c>
      <c r="G361" s="186" t="s">
        <v>758</v>
      </c>
      <c r="H361" s="43">
        <v>902</v>
      </c>
      <c r="I361" s="193" t="s">
        <v>332</v>
      </c>
      <c r="J361" s="191" t="str">
        <f t="shared" si="83"/>
        <v>Industry CCS</v>
      </c>
      <c r="K361" s="191" t="str">
        <f t="shared" si="83"/>
        <v>indst CCS</v>
      </c>
      <c r="L361" s="199"/>
      <c r="M361" s="199"/>
      <c r="N361" s="199"/>
      <c r="O361" s="191"/>
      <c r="P361" s="191"/>
      <c r="Q361" s="191"/>
      <c r="R361" s="191"/>
      <c r="S361" s="221"/>
      <c r="T361" s="186"/>
      <c r="W361" s="184" cm="1">
        <f t="array" ref="W361">IFERROR(INDEX(A$761:A$954,MATCH(H361,A$761:A$954,0),0),"Save")</f>
        <v>902</v>
      </c>
    </row>
    <row r="362" spans="1:23" x14ac:dyDescent="0.25">
      <c r="A362" s="191" t="str">
        <f t="shared" si="81"/>
        <v>Industry</v>
      </c>
      <c r="B362" s="191" t="str">
        <f t="shared" si="81"/>
        <v>Carbon Capture and Sequestration</v>
      </c>
      <c r="C362" s="191" t="str">
        <f t="shared" si="81"/>
        <v>Industry Sector Fraction of Potential Additional CCS Achieved</v>
      </c>
      <c r="D362" s="193" t="s">
        <v>772</v>
      </c>
      <c r="E362" s="193" t="s">
        <v>762</v>
      </c>
      <c r="F362" s="193" t="s">
        <v>773</v>
      </c>
      <c r="G362" s="186" t="s">
        <v>763</v>
      </c>
      <c r="H362" s="43">
        <v>903</v>
      </c>
      <c r="I362" s="193" t="s">
        <v>332</v>
      </c>
      <c r="J362" s="191" t="str">
        <f t="shared" si="83"/>
        <v>Industry CCS</v>
      </c>
      <c r="K362" s="191" t="str">
        <f t="shared" si="83"/>
        <v>indst CCS</v>
      </c>
      <c r="L362" s="199"/>
      <c r="M362" s="199"/>
      <c r="N362" s="199"/>
      <c r="O362" s="191"/>
      <c r="P362" s="191"/>
      <c r="Q362" s="191"/>
      <c r="R362" s="191"/>
      <c r="S362" s="221"/>
      <c r="T362" s="186"/>
      <c r="W362" s="184" cm="1">
        <f t="array" ref="W362">IFERROR(INDEX(A$761:A$954,MATCH(H362,A$761:A$954,0),0),"Save")</f>
        <v>903</v>
      </c>
    </row>
    <row r="363" spans="1:23" x14ac:dyDescent="0.25">
      <c r="A363" s="191" t="str">
        <f t="shared" si="81"/>
        <v>Industry</v>
      </c>
      <c r="B363" s="191" t="str">
        <f t="shared" si="81"/>
        <v>Carbon Capture and Sequestration</v>
      </c>
      <c r="C363" s="191" t="str">
        <f t="shared" si="81"/>
        <v>Industry Sector Fraction of Potential Additional CCS Achieved</v>
      </c>
      <c r="D363" s="193" t="s">
        <v>774</v>
      </c>
      <c r="E363" s="193" t="s">
        <v>756</v>
      </c>
      <c r="F363" s="193" t="s">
        <v>775</v>
      </c>
      <c r="G363" s="186" t="s">
        <v>758</v>
      </c>
      <c r="H363" s="43">
        <v>904</v>
      </c>
      <c r="I363" s="193" t="s">
        <v>332</v>
      </c>
      <c r="J363" s="191" t="str">
        <f t="shared" si="83"/>
        <v>Industry CCS</v>
      </c>
      <c r="K363" s="191" t="str">
        <f t="shared" si="83"/>
        <v>indst CCS</v>
      </c>
      <c r="L363" s="199"/>
      <c r="M363" s="199"/>
      <c r="N363" s="199"/>
      <c r="O363" s="191"/>
      <c r="P363" s="191"/>
      <c r="Q363" s="191"/>
      <c r="R363" s="191"/>
      <c r="S363" s="221"/>
      <c r="T363" s="186"/>
      <c r="W363" s="184" cm="1">
        <f t="array" ref="W363">IFERROR(INDEX(A$761:A$954,MATCH(H363,A$761:A$954,0),0),"Save")</f>
        <v>904</v>
      </c>
    </row>
    <row r="364" spans="1:23" x14ac:dyDescent="0.25">
      <c r="A364" s="191" t="str">
        <f t="shared" si="81"/>
        <v>Industry</v>
      </c>
      <c r="B364" s="191" t="str">
        <f t="shared" si="81"/>
        <v>Carbon Capture and Sequestration</v>
      </c>
      <c r="C364" s="191" t="str">
        <f t="shared" si="81"/>
        <v>Industry Sector Fraction of Potential Additional CCS Achieved</v>
      </c>
      <c r="D364" s="193" t="s">
        <v>774</v>
      </c>
      <c r="E364" s="193" t="s">
        <v>762</v>
      </c>
      <c r="F364" s="193" t="s">
        <v>775</v>
      </c>
      <c r="G364" s="186" t="s">
        <v>763</v>
      </c>
      <c r="H364" s="43">
        <v>905</v>
      </c>
      <c r="I364" s="193" t="s">
        <v>332</v>
      </c>
      <c r="J364" s="191" t="str">
        <f t="shared" si="83"/>
        <v>Industry CCS</v>
      </c>
      <c r="K364" s="191" t="str">
        <f t="shared" si="83"/>
        <v>indst CCS</v>
      </c>
      <c r="L364" s="199"/>
      <c r="M364" s="199"/>
      <c r="N364" s="199"/>
      <c r="O364" s="191"/>
      <c r="P364" s="191"/>
      <c r="Q364" s="191"/>
      <c r="R364" s="191"/>
      <c r="S364" s="221"/>
      <c r="T364" s="186"/>
      <c r="W364" s="184" cm="1">
        <f t="array" ref="W364">IFERROR(INDEX(A$761:A$954,MATCH(H364,A$761:A$954,0),0),"Save")</f>
        <v>905</v>
      </c>
    </row>
    <row r="365" spans="1:23" x14ac:dyDescent="0.25">
      <c r="A365" s="191" t="str">
        <f t="shared" si="81"/>
        <v>Industry</v>
      </c>
      <c r="B365" s="191" t="str">
        <f t="shared" si="81"/>
        <v>Carbon Capture and Sequestration</v>
      </c>
      <c r="C365" s="191" t="str">
        <f t="shared" si="81"/>
        <v>Industry Sector Fraction of Potential Additional CCS Achieved</v>
      </c>
      <c r="D365" s="193" t="s">
        <v>776</v>
      </c>
      <c r="E365" s="193" t="s">
        <v>756</v>
      </c>
      <c r="F365" s="193" t="s">
        <v>777</v>
      </c>
      <c r="G365" s="186" t="s">
        <v>758</v>
      </c>
      <c r="H365" s="43">
        <v>906</v>
      </c>
      <c r="I365" s="186" t="s">
        <v>310</v>
      </c>
      <c r="J365" s="191" t="str">
        <f t="shared" si="83"/>
        <v>Industry CCS</v>
      </c>
      <c r="K365" s="191" t="str">
        <f t="shared" si="83"/>
        <v>indst CCS</v>
      </c>
      <c r="L365" s="199">
        <f t="shared" ref="L365:R366" si="84">L$351</f>
        <v>0</v>
      </c>
      <c r="M365" s="199">
        <f t="shared" si="84"/>
        <v>1</v>
      </c>
      <c r="N365" s="199">
        <f t="shared" si="84"/>
        <v>0.01</v>
      </c>
      <c r="O365" s="191" t="str">
        <f t="shared" si="84"/>
        <v>% of CO2 captured</v>
      </c>
      <c r="P365" s="191" t="str">
        <f t="shared" si="84"/>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5" s="191" t="str">
        <f t="shared" si="84"/>
        <v>ccs.html#ccs</v>
      </c>
      <c r="R365" s="191" t="str">
        <f t="shared" si="84"/>
        <v>carbon-capture-and-sequestration.html</v>
      </c>
      <c r="S365" s="221"/>
      <c r="T365" s="186"/>
      <c r="W365" s="184" cm="1">
        <f t="array" ref="W365">IFERROR(INDEX(A$761:A$954,MATCH(H365,A$761:A$954,0),0),"Save")</f>
        <v>906</v>
      </c>
    </row>
    <row r="366" spans="1:23" x14ac:dyDescent="0.25">
      <c r="A366" s="191" t="str">
        <f t="shared" si="81"/>
        <v>Industry</v>
      </c>
      <c r="B366" s="191" t="str">
        <f t="shared" si="81"/>
        <v>Carbon Capture and Sequestration</v>
      </c>
      <c r="C366" s="191" t="str">
        <f t="shared" si="81"/>
        <v>Industry Sector Fraction of Potential Additional CCS Achieved</v>
      </c>
      <c r="D366" s="193" t="s">
        <v>776</v>
      </c>
      <c r="E366" s="193" t="s">
        <v>762</v>
      </c>
      <c r="F366" s="193" t="s">
        <v>777</v>
      </c>
      <c r="G366" s="186" t="s">
        <v>763</v>
      </c>
      <c r="H366" s="43">
        <v>907</v>
      </c>
      <c r="I366" s="186" t="s">
        <v>310</v>
      </c>
      <c r="J366" s="191" t="str">
        <f t="shared" si="83"/>
        <v>Industry CCS</v>
      </c>
      <c r="K366" s="191" t="str">
        <f t="shared" si="83"/>
        <v>indst CCS</v>
      </c>
      <c r="L366" s="199">
        <f t="shared" si="84"/>
        <v>0</v>
      </c>
      <c r="M366" s="199">
        <f t="shared" si="84"/>
        <v>1</v>
      </c>
      <c r="N366" s="199">
        <f t="shared" si="84"/>
        <v>0.01</v>
      </c>
      <c r="O366" s="191" t="str">
        <f t="shared" si="84"/>
        <v>% of CO2 captured</v>
      </c>
      <c r="P366" s="201" t="str">
        <f t="shared" si="84"/>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6" s="191" t="str">
        <f t="shared" si="84"/>
        <v>ccs.html#ccs</v>
      </c>
      <c r="R366" s="191" t="str">
        <f t="shared" si="84"/>
        <v>carbon-capture-and-sequestration.html</v>
      </c>
      <c r="S366" s="221"/>
      <c r="T366" s="186"/>
      <c r="W366" s="184" cm="1">
        <f t="array" ref="W366">IFERROR(INDEX(A$761:A$954,MATCH(H366,A$761:A$954,0),0),"Save")</f>
        <v>907</v>
      </c>
    </row>
    <row r="367" spans="1:23" hidden="1" x14ac:dyDescent="0.25">
      <c r="A367" s="183" t="s">
        <v>753</v>
      </c>
      <c r="B367" s="183" t="s">
        <v>778</v>
      </c>
      <c r="C367" s="183" t="s">
        <v>779</v>
      </c>
      <c r="D367" s="186"/>
      <c r="E367" s="186"/>
      <c r="F367" s="186"/>
      <c r="G367" s="186"/>
      <c r="H367" s="43">
        <v>43</v>
      </c>
      <c r="I367" s="186" t="s">
        <v>310</v>
      </c>
      <c r="J367" s="183" t="s">
        <v>778</v>
      </c>
      <c r="K367" s="183" t="s">
        <v>780</v>
      </c>
      <c r="L367" s="205">
        <v>0</v>
      </c>
      <c r="M367" s="206">
        <v>1</v>
      </c>
      <c r="N367" s="206">
        <v>0.01</v>
      </c>
      <c r="O367" s="186" t="s">
        <v>653</v>
      </c>
      <c r="P367" s="188" t="s">
        <v>781</v>
      </c>
      <c r="Q367" s="186" t="s">
        <v>782</v>
      </c>
      <c r="R367" s="193" t="s">
        <v>783</v>
      </c>
      <c r="S367" s="207" t="s">
        <v>784</v>
      </c>
      <c r="T367" s="186"/>
      <c r="W367" s="184" t="str" cm="1">
        <f t="array" ref="W367">IFERROR(INDEX(A$761:A$954,MATCH(H367,A$761:A$954,0),0),"Save")</f>
        <v>Save</v>
      </c>
    </row>
    <row r="368" spans="1:23" s="191" customFormat="1" hidden="1" x14ac:dyDescent="0.25">
      <c r="A368" s="183" t="s">
        <v>753</v>
      </c>
      <c r="B368" s="183" t="s">
        <v>785</v>
      </c>
      <c r="C368" s="183" t="s">
        <v>786</v>
      </c>
      <c r="D368" s="186"/>
      <c r="E368" s="186"/>
      <c r="F368" s="186"/>
      <c r="G368" s="186"/>
      <c r="H368" s="43">
        <v>44</v>
      </c>
      <c r="I368" s="186" t="s">
        <v>310</v>
      </c>
      <c r="J368" s="183" t="s">
        <v>785</v>
      </c>
      <c r="K368" s="183" t="s">
        <v>787</v>
      </c>
      <c r="L368" s="205">
        <v>0</v>
      </c>
      <c r="M368" s="206">
        <v>1</v>
      </c>
      <c r="N368" s="206">
        <v>0.01</v>
      </c>
      <c r="O368" s="186" t="s">
        <v>653</v>
      </c>
      <c r="P368" s="188" t="s">
        <v>788</v>
      </c>
      <c r="Q368" s="186" t="s">
        <v>789</v>
      </c>
      <c r="R368" s="193" t="s">
        <v>790</v>
      </c>
      <c r="S368" s="207" t="s">
        <v>445</v>
      </c>
      <c r="T368" s="201"/>
      <c r="W368" s="184" t="str" cm="1">
        <f t="array" ref="W368">IFERROR(INDEX(A$761:A$954,MATCH(H368,A$761:A$954,0),0),"Save")</f>
        <v>Save</v>
      </c>
    </row>
    <row r="369" spans="1:23" s="191" customFormat="1" hidden="1" x14ac:dyDescent="0.25">
      <c r="A369" s="183" t="s">
        <v>753</v>
      </c>
      <c r="B369" s="183" t="s">
        <v>791</v>
      </c>
      <c r="C369" s="183" t="s">
        <v>792</v>
      </c>
      <c r="D369" s="186"/>
      <c r="E369" s="186"/>
      <c r="F369" s="186"/>
      <c r="G369" s="186"/>
      <c r="H369" s="43">
        <v>45</v>
      </c>
      <c r="I369" s="186" t="s">
        <v>310</v>
      </c>
      <c r="J369" s="183" t="s">
        <v>791</v>
      </c>
      <c r="K369" s="183" t="s">
        <v>793</v>
      </c>
      <c r="L369" s="205">
        <v>0</v>
      </c>
      <c r="M369" s="206">
        <v>1</v>
      </c>
      <c r="N369" s="206">
        <v>0.01</v>
      </c>
      <c r="O369" s="186" t="s">
        <v>653</v>
      </c>
      <c r="P369" s="188" t="s">
        <v>794</v>
      </c>
      <c r="Q369" s="186" t="s">
        <v>795</v>
      </c>
      <c r="R369" s="193" t="s">
        <v>796</v>
      </c>
      <c r="S369" s="207" t="s">
        <v>445</v>
      </c>
      <c r="T369" s="201"/>
      <c r="W369" s="184" t="str" cm="1">
        <f t="array" ref="W369">IFERROR(INDEX(A$761:A$954,MATCH(H369,A$761:A$954,0),0),"Save")</f>
        <v>Save</v>
      </c>
    </row>
    <row r="370" spans="1:23" s="191" customFormat="1" x14ac:dyDescent="0.25">
      <c r="A370" s="183" t="s">
        <v>753</v>
      </c>
      <c r="B370" s="183" t="s">
        <v>797</v>
      </c>
      <c r="C370" s="183" t="s">
        <v>798</v>
      </c>
      <c r="D370" s="186" t="s">
        <v>755</v>
      </c>
      <c r="E370" s="186" t="s">
        <v>799</v>
      </c>
      <c r="F370" s="193" t="s">
        <v>757</v>
      </c>
      <c r="G370" s="186" t="s">
        <v>800</v>
      </c>
      <c r="H370" s="43">
        <v>756</v>
      </c>
      <c r="I370" s="186" t="s">
        <v>310</v>
      </c>
      <c r="J370" s="183" t="s">
        <v>797</v>
      </c>
      <c r="K370" s="183" t="s">
        <v>801</v>
      </c>
      <c r="L370" s="206">
        <v>0</v>
      </c>
      <c r="M370" s="206">
        <f>ROUND(MaxBoundCalculations!B189,2)</f>
        <v>0.33</v>
      </c>
      <c r="N370" s="206">
        <v>0.01</v>
      </c>
      <c r="O370" s="186" t="s">
        <v>518</v>
      </c>
      <c r="P370" s="215" t="s">
        <v>802</v>
      </c>
      <c r="Q370" s="186" t="s">
        <v>803</v>
      </c>
      <c r="R370" s="193" t="s">
        <v>804</v>
      </c>
      <c r="S370" s="214" t="s">
        <v>805</v>
      </c>
      <c r="T370" s="193" t="s">
        <v>805</v>
      </c>
      <c r="W370" s="184" cm="1">
        <f t="array" ref="W370">IFERROR(INDEX(A$761:A$954,MATCH(H370,A$761:A$954,0),0),"Save")</f>
        <v>756</v>
      </c>
    </row>
    <row r="371" spans="1:23" s="191" customFormat="1" x14ac:dyDescent="0.25">
      <c r="A371" s="191" t="str">
        <f t="shared" ref="A371:C390" si="85">A$370</f>
        <v>Industry</v>
      </c>
      <c r="B371" s="191" t="str">
        <f t="shared" si="85"/>
        <v>Industry Energy Efficiency Standards</v>
      </c>
      <c r="C371" s="191" t="str">
        <f t="shared" si="85"/>
        <v>Percentage Improvement in Eqpt Efficiency Standards above BAU</v>
      </c>
      <c r="D371" s="186" t="s">
        <v>755</v>
      </c>
      <c r="E371" s="186" t="s">
        <v>806</v>
      </c>
      <c r="F371" s="193" t="s">
        <v>757</v>
      </c>
      <c r="G371" s="186" t="s">
        <v>807</v>
      </c>
      <c r="H371" s="43">
        <v>757</v>
      </c>
      <c r="I371" s="186" t="s">
        <v>310</v>
      </c>
      <c r="J371" s="191" t="str">
        <f t="shared" ref="J371:T380" si="86">J$370</f>
        <v>Industry Energy Efficiency Standards</v>
      </c>
      <c r="K371" s="199" t="str">
        <f t="shared" si="86"/>
        <v>indst efficiency standards</v>
      </c>
      <c r="L371" s="199">
        <f t="shared" si="86"/>
        <v>0</v>
      </c>
      <c r="M371" s="199">
        <f t="shared" si="86"/>
        <v>0.33</v>
      </c>
      <c r="N371" s="199">
        <f t="shared" si="86"/>
        <v>0.01</v>
      </c>
      <c r="O371" s="201" t="str">
        <f t="shared" si="86"/>
        <v>% reduction in energy use</v>
      </c>
      <c r="P371"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1" s="201" t="str">
        <f t="shared" si="86"/>
        <v>industry-ag-main.html#eff-stds</v>
      </c>
      <c r="R371" s="201" t="str">
        <f t="shared" si="86"/>
        <v>industry-energy-efficiency-standards.html</v>
      </c>
      <c r="S371" s="221" t="str">
        <f t="shared" si="86"/>
        <v>U.S. DOE, 2016, Industrial Energy Efficiency Potential Analysis, https://energy.gov/sites/prod/files/2017/04/f34/energy-savings-by-state-industrial-methodology.pdf</v>
      </c>
      <c r="T371" s="201" t="str">
        <f t="shared" si="86"/>
        <v>U.S. DOE, 2016, Industrial Energy Efficiency Potential Analysis, https://energy.gov/sites/prod/files/2017/04/f34/energy-savings-by-state-industrial-methodology.pdf</v>
      </c>
      <c r="W371" s="184" cm="1">
        <f t="array" ref="W371">IFERROR(INDEX(A$761:A$954,MATCH(H371,A$761:A$954,0),0),"Save")</f>
        <v>757</v>
      </c>
    </row>
    <row r="372" spans="1:23" s="191" customFormat="1" x14ac:dyDescent="0.25">
      <c r="A372" s="191" t="str">
        <f t="shared" si="85"/>
        <v>Industry</v>
      </c>
      <c r="B372" s="191" t="str">
        <f t="shared" si="85"/>
        <v>Industry Energy Efficiency Standards</v>
      </c>
      <c r="C372" s="191" t="str">
        <f t="shared" si="85"/>
        <v>Percentage Improvement in Eqpt Efficiency Standards above BAU</v>
      </c>
      <c r="D372" s="186" t="s">
        <v>755</v>
      </c>
      <c r="E372" s="186" t="s">
        <v>808</v>
      </c>
      <c r="F372" s="193" t="s">
        <v>757</v>
      </c>
      <c r="G372" s="186" t="s">
        <v>809</v>
      </c>
      <c r="H372" s="43">
        <v>758</v>
      </c>
      <c r="I372" s="186" t="s">
        <v>310</v>
      </c>
      <c r="J372" s="191" t="str">
        <f t="shared" si="86"/>
        <v>Industry Energy Efficiency Standards</v>
      </c>
      <c r="K372" s="199" t="str">
        <f t="shared" si="86"/>
        <v>indst efficiency standards</v>
      </c>
      <c r="L372" s="199">
        <f t="shared" si="86"/>
        <v>0</v>
      </c>
      <c r="M372" s="199">
        <f t="shared" si="86"/>
        <v>0.33</v>
      </c>
      <c r="N372" s="199">
        <f t="shared" si="86"/>
        <v>0.01</v>
      </c>
      <c r="O372" s="201" t="str">
        <f t="shared" si="86"/>
        <v>% reduction in energy use</v>
      </c>
      <c r="P372"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2" s="201" t="str">
        <f t="shared" si="86"/>
        <v>industry-ag-main.html#eff-stds</v>
      </c>
      <c r="R372" s="201" t="str">
        <f t="shared" si="86"/>
        <v>industry-energy-efficiency-standards.html</v>
      </c>
      <c r="S372" s="221" t="str">
        <f t="shared" si="86"/>
        <v>U.S. DOE, 2016, Industrial Energy Efficiency Potential Analysis, https://energy.gov/sites/prod/files/2017/04/f34/energy-savings-by-state-industrial-methodology.pdf</v>
      </c>
      <c r="T372" s="201" t="str">
        <f t="shared" si="86"/>
        <v>U.S. DOE, 2016, Industrial Energy Efficiency Potential Analysis, https://energy.gov/sites/prod/files/2017/04/f34/energy-savings-by-state-industrial-methodology.pdf</v>
      </c>
      <c r="W372" s="184" cm="1">
        <f t="array" ref="W372">IFERROR(INDEX(A$761:A$954,MATCH(H372,A$761:A$954,0),0),"Save")</f>
        <v>758</v>
      </c>
    </row>
    <row r="373" spans="1:23" s="191" customFormat="1" x14ac:dyDescent="0.25">
      <c r="A373" s="191" t="str">
        <f t="shared" si="85"/>
        <v>Industry</v>
      </c>
      <c r="B373" s="191" t="str">
        <f t="shared" si="85"/>
        <v>Industry Energy Efficiency Standards</v>
      </c>
      <c r="C373" s="191" t="str">
        <f t="shared" si="85"/>
        <v>Percentage Improvement in Eqpt Efficiency Standards above BAU</v>
      </c>
      <c r="D373" s="186" t="s">
        <v>755</v>
      </c>
      <c r="E373" s="186" t="s">
        <v>810</v>
      </c>
      <c r="F373" s="193" t="s">
        <v>757</v>
      </c>
      <c r="G373" s="186" t="s">
        <v>811</v>
      </c>
      <c r="H373" s="43">
        <v>759</v>
      </c>
      <c r="I373" s="186" t="s">
        <v>310</v>
      </c>
      <c r="J373" s="191" t="str">
        <f t="shared" si="86"/>
        <v>Industry Energy Efficiency Standards</v>
      </c>
      <c r="K373" s="199" t="str">
        <f t="shared" si="86"/>
        <v>indst efficiency standards</v>
      </c>
      <c r="L373" s="199">
        <f t="shared" si="86"/>
        <v>0</v>
      </c>
      <c r="M373" s="199">
        <f t="shared" si="86"/>
        <v>0.33</v>
      </c>
      <c r="N373" s="199">
        <f t="shared" si="86"/>
        <v>0.01</v>
      </c>
      <c r="O373" s="201" t="str">
        <f t="shared" si="86"/>
        <v>% reduction in energy use</v>
      </c>
      <c r="P373"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3" s="201" t="str">
        <f t="shared" si="86"/>
        <v>industry-ag-main.html#eff-stds</v>
      </c>
      <c r="R373" s="201" t="str">
        <f t="shared" si="86"/>
        <v>industry-energy-efficiency-standards.html</v>
      </c>
      <c r="S373" s="221" t="str">
        <f t="shared" si="86"/>
        <v>U.S. DOE, 2016, Industrial Energy Efficiency Potential Analysis, https://energy.gov/sites/prod/files/2017/04/f34/energy-savings-by-state-industrial-methodology.pdf</v>
      </c>
      <c r="T373" s="201" t="str">
        <f t="shared" si="86"/>
        <v>U.S. DOE, 2016, Industrial Energy Efficiency Potential Analysis, https://energy.gov/sites/prod/files/2017/04/f34/energy-savings-by-state-industrial-methodology.pdf</v>
      </c>
      <c r="W373" s="184" cm="1">
        <f t="array" ref="W373">IFERROR(INDEX(A$761:A$954,MATCH(H373,A$761:A$954,0),0),"Save")</f>
        <v>759</v>
      </c>
    </row>
    <row r="374" spans="1:23" s="191" customFormat="1" x14ac:dyDescent="0.25">
      <c r="A374" s="191" t="str">
        <f t="shared" si="85"/>
        <v>Industry</v>
      </c>
      <c r="B374" s="191" t="str">
        <f t="shared" si="85"/>
        <v>Industry Energy Efficiency Standards</v>
      </c>
      <c r="C374" s="191" t="str">
        <f t="shared" si="85"/>
        <v>Percentage Improvement in Eqpt Efficiency Standards above BAU</v>
      </c>
      <c r="D374" s="186" t="s">
        <v>755</v>
      </c>
      <c r="E374" s="186" t="s">
        <v>812</v>
      </c>
      <c r="F374" s="193" t="s">
        <v>757</v>
      </c>
      <c r="G374" s="186" t="s">
        <v>813</v>
      </c>
      <c r="H374" s="43">
        <v>760</v>
      </c>
      <c r="I374" s="186" t="s">
        <v>310</v>
      </c>
      <c r="J374" s="191" t="str">
        <f t="shared" si="86"/>
        <v>Industry Energy Efficiency Standards</v>
      </c>
      <c r="K374" s="199" t="str">
        <f t="shared" si="86"/>
        <v>indst efficiency standards</v>
      </c>
      <c r="L374" s="199">
        <f t="shared" si="86"/>
        <v>0</v>
      </c>
      <c r="M374" s="199">
        <f t="shared" si="86"/>
        <v>0.33</v>
      </c>
      <c r="N374" s="199">
        <f t="shared" si="86"/>
        <v>0.01</v>
      </c>
      <c r="O374" s="201" t="str">
        <f t="shared" si="86"/>
        <v>% reduction in energy use</v>
      </c>
      <c r="P374"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4" s="201" t="str">
        <f t="shared" si="86"/>
        <v>industry-ag-main.html#eff-stds</v>
      </c>
      <c r="R374" s="201" t="str">
        <f t="shared" si="86"/>
        <v>industry-energy-efficiency-standards.html</v>
      </c>
      <c r="S374" s="221" t="str">
        <f t="shared" si="86"/>
        <v>U.S. DOE, 2016, Industrial Energy Efficiency Potential Analysis, https://energy.gov/sites/prod/files/2017/04/f34/energy-savings-by-state-industrial-methodology.pdf</v>
      </c>
      <c r="T374" s="201" t="str">
        <f t="shared" si="86"/>
        <v>U.S. DOE, 2016, Industrial Energy Efficiency Potential Analysis, https://energy.gov/sites/prod/files/2017/04/f34/energy-savings-by-state-industrial-methodology.pdf</v>
      </c>
      <c r="W374" s="184" cm="1">
        <f t="array" ref="W374">IFERROR(INDEX(A$761:A$954,MATCH(H374,A$761:A$954,0),0),"Save")</f>
        <v>760</v>
      </c>
    </row>
    <row r="375" spans="1:23" s="191" customFormat="1" x14ac:dyDescent="0.25">
      <c r="A375" s="191" t="str">
        <f t="shared" si="85"/>
        <v>Industry</v>
      </c>
      <c r="B375" s="191" t="str">
        <f t="shared" si="85"/>
        <v>Industry Energy Efficiency Standards</v>
      </c>
      <c r="C375" s="191" t="str">
        <f t="shared" si="85"/>
        <v>Percentage Improvement in Eqpt Efficiency Standards above BAU</v>
      </c>
      <c r="D375" s="186" t="s">
        <v>755</v>
      </c>
      <c r="E375" s="186" t="s">
        <v>814</v>
      </c>
      <c r="F375" s="193" t="s">
        <v>757</v>
      </c>
      <c r="G375" s="186" t="s">
        <v>815</v>
      </c>
      <c r="H375" s="43">
        <v>761</v>
      </c>
      <c r="I375" s="186" t="s">
        <v>332</v>
      </c>
      <c r="J375" s="191" t="str">
        <f t="shared" si="86"/>
        <v>Industry Energy Efficiency Standards</v>
      </c>
      <c r="K375" s="199" t="str">
        <f t="shared" si="86"/>
        <v>indst efficiency standards</v>
      </c>
      <c r="L375" s="199">
        <f t="shared" si="86"/>
        <v>0</v>
      </c>
      <c r="M375" s="199">
        <f t="shared" si="86"/>
        <v>0.33</v>
      </c>
      <c r="N375" s="199">
        <f t="shared" si="86"/>
        <v>0.01</v>
      </c>
      <c r="O375" s="201" t="str">
        <f t="shared" si="86"/>
        <v>% reduction in energy use</v>
      </c>
      <c r="P375"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5" s="201" t="str">
        <f t="shared" si="86"/>
        <v>industry-ag-main.html#eff-stds</v>
      </c>
      <c r="R375" s="201" t="str">
        <f t="shared" si="86"/>
        <v>industry-energy-efficiency-standards.html</v>
      </c>
      <c r="S375" s="221" t="str">
        <f t="shared" si="86"/>
        <v>U.S. DOE, 2016, Industrial Energy Efficiency Potential Analysis, https://energy.gov/sites/prod/files/2017/04/f34/energy-savings-by-state-industrial-methodology.pdf</v>
      </c>
      <c r="T375" s="201" t="str">
        <f t="shared" si="86"/>
        <v>U.S. DOE, 2016, Industrial Energy Efficiency Potential Analysis, https://energy.gov/sites/prod/files/2017/04/f34/energy-savings-by-state-industrial-methodology.pdf</v>
      </c>
      <c r="W375" s="184" cm="1">
        <f t="array" ref="W375">IFERROR(INDEX(A$761:A$954,MATCH(H375,A$761:A$954,0),0),"Save")</f>
        <v>761</v>
      </c>
    </row>
    <row r="376" spans="1:23" x14ac:dyDescent="0.25">
      <c r="A376" s="191" t="str">
        <f t="shared" si="85"/>
        <v>Industry</v>
      </c>
      <c r="B376" s="191" t="str">
        <f t="shared" si="85"/>
        <v>Industry Energy Efficiency Standards</v>
      </c>
      <c r="C376" s="191" t="str">
        <f t="shared" si="85"/>
        <v>Percentage Improvement in Eqpt Efficiency Standards above BAU</v>
      </c>
      <c r="D376" s="186" t="s">
        <v>755</v>
      </c>
      <c r="E376" s="186" t="s">
        <v>816</v>
      </c>
      <c r="F376" s="193" t="s">
        <v>757</v>
      </c>
      <c r="G376" s="186" t="s">
        <v>817</v>
      </c>
      <c r="H376" s="43">
        <v>762</v>
      </c>
      <c r="I376" s="186" t="s">
        <v>332</v>
      </c>
      <c r="J376" s="191" t="str">
        <f t="shared" si="86"/>
        <v>Industry Energy Efficiency Standards</v>
      </c>
      <c r="K376" s="199" t="str">
        <f t="shared" si="86"/>
        <v>indst efficiency standards</v>
      </c>
      <c r="L376" s="199">
        <f t="shared" si="86"/>
        <v>0</v>
      </c>
      <c r="M376" s="199">
        <f t="shared" si="86"/>
        <v>0.33</v>
      </c>
      <c r="N376" s="199">
        <f t="shared" si="86"/>
        <v>0.01</v>
      </c>
      <c r="O376" s="201" t="str">
        <f t="shared" si="86"/>
        <v>% reduction in energy use</v>
      </c>
      <c r="P376"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6" s="201" t="str">
        <f t="shared" si="86"/>
        <v>industry-ag-main.html#eff-stds</v>
      </c>
      <c r="R376" s="201" t="str">
        <f t="shared" si="86"/>
        <v>industry-energy-efficiency-standards.html</v>
      </c>
      <c r="S376" s="221" t="str">
        <f t="shared" si="86"/>
        <v>U.S. DOE, 2016, Industrial Energy Efficiency Potential Analysis, https://energy.gov/sites/prod/files/2017/04/f34/energy-savings-by-state-industrial-methodology.pdf</v>
      </c>
      <c r="T376" s="201" t="str">
        <f t="shared" si="86"/>
        <v>U.S. DOE, 2016, Industrial Energy Efficiency Potential Analysis, https://energy.gov/sites/prod/files/2017/04/f34/energy-savings-by-state-industrial-methodology.pdf</v>
      </c>
      <c r="W376" s="184" cm="1">
        <f t="array" ref="W376">IFERROR(INDEX(A$761:A$954,MATCH(H376,A$761:A$954,0),0),"Save")</f>
        <v>762</v>
      </c>
    </row>
    <row r="377" spans="1:23" s="191" customFormat="1" x14ac:dyDescent="0.25">
      <c r="A377" s="191" t="str">
        <f t="shared" si="85"/>
        <v>Industry</v>
      </c>
      <c r="B377" s="191" t="str">
        <f t="shared" si="85"/>
        <v>Industry Energy Efficiency Standards</v>
      </c>
      <c r="C377" s="191" t="str">
        <f t="shared" si="85"/>
        <v>Percentage Improvement in Eqpt Efficiency Standards above BAU</v>
      </c>
      <c r="D377" s="186" t="s">
        <v>755</v>
      </c>
      <c r="E377" s="186" t="s">
        <v>818</v>
      </c>
      <c r="F377" s="193" t="s">
        <v>757</v>
      </c>
      <c r="G377" s="186" t="s">
        <v>819</v>
      </c>
      <c r="H377" s="43">
        <v>763</v>
      </c>
      <c r="I377" s="186" t="s">
        <v>310</v>
      </c>
      <c r="J377" s="191" t="str">
        <f t="shared" si="86"/>
        <v>Industry Energy Efficiency Standards</v>
      </c>
      <c r="K377" s="199" t="str">
        <f t="shared" si="86"/>
        <v>indst efficiency standards</v>
      </c>
      <c r="L377" s="199">
        <f t="shared" si="86"/>
        <v>0</v>
      </c>
      <c r="M377" s="199">
        <f t="shared" si="86"/>
        <v>0.33</v>
      </c>
      <c r="N377" s="199">
        <f t="shared" si="86"/>
        <v>0.01</v>
      </c>
      <c r="O377" s="201" t="str">
        <f t="shared" si="86"/>
        <v>% reduction in energy use</v>
      </c>
      <c r="P377"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7" s="201" t="str">
        <f t="shared" si="86"/>
        <v>industry-ag-main.html#eff-stds</v>
      </c>
      <c r="R377" s="201" t="str">
        <f t="shared" si="86"/>
        <v>industry-energy-efficiency-standards.html</v>
      </c>
      <c r="S377" s="221" t="str">
        <f t="shared" si="86"/>
        <v>U.S. DOE, 2016, Industrial Energy Efficiency Potential Analysis, https://energy.gov/sites/prod/files/2017/04/f34/energy-savings-by-state-industrial-methodology.pdf</v>
      </c>
      <c r="T377" s="201" t="str">
        <f t="shared" si="86"/>
        <v>U.S. DOE, 2016, Industrial Energy Efficiency Potential Analysis, https://energy.gov/sites/prod/files/2017/04/f34/energy-savings-by-state-industrial-methodology.pdf</v>
      </c>
      <c r="W377" s="184" cm="1">
        <f t="array" ref="W377">IFERROR(INDEX(A$761:A$954,MATCH(H377,A$761:A$954,0),0),"Save")</f>
        <v>763</v>
      </c>
    </row>
    <row r="378" spans="1:23" s="191" customFormat="1" x14ac:dyDescent="0.25">
      <c r="A378" s="191" t="str">
        <f t="shared" si="85"/>
        <v>Industry</v>
      </c>
      <c r="B378" s="191" t="str">
        <f t="shared" si="85"/>
        <v>Industry Energy Efficiency Standards</v>
      </c>
      <c r="C378" s="191" t="str">
        <f t="shared" si="85"/>
        <v>Percentage Improvement in Eqpt Efficiency Standards above BAU</v>
      </c>
      <c r="D378" s="186" t="s">
        <v>755</v>
      </c>
      <c r="E378" s="186" t="s">
        <v>820</v>
      </c>
      <c r="F378" s="193" t="s">
        <v>757</v>
      </c>
      <c r="G378" s="186" t="s">
        <v>821</v>
      </c>
      <c r="H378" s="43">
        <v>764</v>
      </c>
      <c r="I378" s="186" t="s">
        <v>310</v>
      </c>
      <c r="J378" s="191" t="str">
        <f t="shared" si="86"/>
        <v>Industry Energy Efficiency Standards</v>
      </c>
      <c r="K378" s="199" t="str">
        <f t="shared" si="86"/>
        <v>indst efficiency standards</v>
      </c>
      <c r="L378" s="199">
        <f t="shared" si="86"/>
        <v>0</v>
      </c>
      <c r="M378" s="199">
        <f t="shared" si="86"/>
        <v>0.33</v>
      </c>
      <c r="N378" s="199">
        <f t="shared" si="86"/>
        <v>0.01</v>
      </c>
      <c r="O378" s="201" t="str">
        <f t="shared" si="86"/>
        <v>% reduction in energy use</v>
      </c>
      <c r="P378"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8" s="201" t="str">
        <f t="shared" si="86"/>
        <v>industry-ag-main.html#eff-stds</v>
      </c>
      <c r="R378" s="201" t="str">
        <f t="shared" si="86"/>
        <v>industry-energy-efficiency-standards.html</v>
      </c>
      <c r="S378" s="221" t="str">
        <f t="shared" si="86"/>
        <v>U.S. DOE, 2016, Industrial Energy Efficiency Potential Analysis, https://energy.gov/sites/prod/files/2017/04/f34/energy-savings-by-state-industrial-methodology.pdf</v>
      </c>
      <c r="T378" s="201" t="str">
        <f t="shared" si="86"/>
        <v>U.S. DOE, 2016, Industrial Energy Efficiency Potential Analysis, https://energy.gov/sites/prod/files/2017/04/f34/energy-savings-by-state-industrial-methodology.pdf</v>
      </c>
      <c r="W378" s="184" cm="1">
        <f t="array" ref="W378">IFERROR(INDEX(A$761:A$954,MATCH(H378,A$761:A$954,0),0),"Save")</f>
        <v>764</v>
      </c>
    </row>
    <row r="379" spans="1:23" s="191" customFormat="1" x14ac:dyDescent="0.25">
      <c r="A379" s="191" t="str">
        <f t="shared" si="85"/>
        <v>Industry</v>
      </c>
      <c r="B379" s="191" t="str">
        <f t="shared" si="85"/>
        <v>Industry Energy Efficiency Standards</v>
      </c>
      <c r="C379" s="191" t="str">
        <f t="shared" si="85"/>
        <v>Percentage Improvement in Eqpt Efficiency Standards above BAU</v>
      </c>
      <c r="D379" s="186" t="s">
        <v>755</v>
      </c>
      <c r="E379" s="186" t="s">
        <v>822</v>
      </c>
      <c r="F379" s="193" t="s">
        <v>757</v>
      </c>
      <c r="G379" s="186" t="s">
        <v>823</v>
      </c>
      <c r="H379" s="43">
        <v>765</v>
      </c>
      <c r="I379" s="186" t="s">
        <v>332</v>
      </c>
      <c r="J379" s="191" t="str">
        <f t="shared" si="86"/>
        <v>Industry Energy Efficiency Standards</v>
      </c>
      <c r="K379" s="199" t="str">
        <f t="shared" si="86"/>
        <v>indst efficiency standards</v>
      </c>
      <c r="L379" s="199">
        <f t="shared" si="86"/>
        <v>0</v>
      </c>
      <c r="M379" s="199">
        <f t="shared" si="86"/>
        <v>0.33</v>
      </c>
      <c r="N379" s="199">
        <f t="shared" si="86"/>
        <v>0.01</v>
      </c>
      <c r="O379" s="201" t="str">
        <f t="shared" si="86"/>
        <v>% reduction in energy use</v>
      </c>
      <c r="P379"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9" s="201" t="str">
        <f t="shared" si="86"/>
        <v>industry-ag-main.html#eff-stds</v>
      </c>
      <c r="R379" s="201" t="str">
        <f t="shared" si="86"/>
        <v>industry-energy-efficiency-standards.html</v>
      </c>
      <c r="S379" s="221" t="str">
        <f t="shared" si="86"/>
        <v>U.S. DOE, 2016, Industrial Energy Efficiency Potential Analysis, https://energy.gov/sites/prod/files/2017/04/f34/energy-savings-by-state-industrial-methodology.pdf</v>
      </c>
      <c r="T379" s="201" t="str">
        <f t="shared" si="86"/>
        <v>U.S. DOE, 2016, Industrial Energy Efficiency Potential Analysis, https://energy.gov/sites/prod/files/2017/04/f34/energy-savings-by-state-industrial-methodology.pdf</v>
      </c>
      <c r="W379" s="184" cm="1">
        <f t="array" ref="W379">IFERROR(INDEX(A$761:A$954,MATCH(H379,A$761:A$954,0),0),"Save")</f>
        <v>765</v>
      </c>
    </row>
    <row r="380" spans="1:23" s="191" customFormat="1" x14ac:dyDescent="0.25">
      <c r="A380" s="191" t="str">
        <f t="shared" si="85"/>
        <v>Industry</v>
      </c>
      <c r="B380" s="191" t="str">
        <f t="shared" si="85"/>
        <v>Industry Energy Efficiency Standards</v>
      </c>
      <c r="C380" s="191" t="str">
        <f t="shared" si="85"/>
        <v>Percentage Improvement in Eqpt Efficiency Standards above BAU</v>
      </c>
      <c r="D380" s="193" t="s">
        <v>764</v>
      </c>
      <c r="E380" s="186" t="s">
        <v>799</v>
      </c>
      <c r="F380" s="193" t="s">
        <v>765</v>
      </c>
      <c r="G380" s="186" t="s">
        <v>800</v>
      </c>
      <c r="H380" s="43">
        <v>766</v>
      </c>
      <c r="I380" s="186" t="s">
        <v>310</v>
      </c>
      <c r="J380" s="191" t="str">
        <f t="shared" si="86"/>
        <v>Industry Energy Efficiency Standards</v>
      </c>
      <c r="K380" s="199" t="str">
        <f t="shared" si="86"/>
        <v>indst efficiency standards</v>
      </c>
      <c r="L380" s="199">
        <f t="shared" si="86"/>
        <v>0</v>
      </c>
      <c r="M380" s="199">
        <f t="shared" si="86"/>
        <v>0.33</v>
      </c>
      <c r="N380" s="199">
        <f t="shared" si="86"/>
        <v>0.01</v>
      </c>
      <c r="O380" s="201" t="str">
        <f t="shared" si="86"/>
        <v>% reduction in energy use</v>
      </c>
      <c r="P380"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0" s="201" t="str">
        <f t="shared" si="86"/>
        <v>industry-ag-main.html#eff-stds</v>
      </c>
      <c r="R380" s="201" t="str">
        <f t="shared" si="86"/>
        <v>industry-energy-efficiency-standards.html</v>
      </c>
      <c r="S380" s="221" t="str">
        <f t="shared" si="86"/>
        <v>U.S. DOE, 2016, Industrial Energy Efficiency Potential Analysis, https://energy.gov/sites/prod/files/2017/04/f34/energy-savings-by-state-industrial-methodology.pdf</v>
      </c>
      <c r="T380" s="201" t="str">
        <f t="shared" si="86"/>
        <v>U.S. DOE, 2016, Industrial Energy Efficiency Potential Analysis, https://energy.gov/sites/prod/files/2017/04/f34/energy-savings-by-state-industrial-methodology.pdf</v>
      </c>
      <c r="W380" s="184" cm="1">
        <f t="array" ref="W380">IFERROR(INDEX(A$761:A$954,MATCH(H380,A$761:A$954,0),0),"Save")</f>
        <v>766</v>
      </c>
    </row>
    <row r="381" spans="1:23" s="191" customFormat="1" x14ac:dyDescent="0.25">
      <c r="A381" s="191" t="str">
        <f t="shared" si="85"/>
        <v>Industry</v>
      </c>
      <c r="B381" s="191" t="str">
        <f t="shared" si="85"/>
        <v>Industry Energy Efficiency Standards</v>
      </c>
      <c r="C381" s="191" t="str">
        <f t="shared" si="85"/>
        <v>Percentage Improvement in Eqpt Efficiency Standards above BAU</v>
      </c>
      <c r="D381" s="193" t="s">
        <v>764</v>
      </c>
      <c r="E381" s="186" t="s">
        <v>806</v>
      </c>
      <c r="F381" s="193" t="s">
        <v>765</v>
      </c>
      <c r="G381" s="186" t="s">
        <v>807</v>
      </c>
      <c r="H381" s="43">
        <v>767</v>
      </c>
      <c r="I381" s="186" t="s">
        <v>310</v>
      </c>
      <c r="J381" s="191" t="str">
        <f t="shared" ref="J381:T390" si="87">J$370</f>
        <v>Industry Energy Efficiency Standards</v>
      </c>
      <c r="K381" s="199" t="str">
        <f t="shared" si="87"/>
        <v>indst efficiency standards</v>
      </c>
      <c r="L381" s="199">
        <f t="shared" si="87"/>
        <v>0</v>
      </c>
      <c r="M381" s="199">
        <f t="shared" si="87"/>
        <v>0.33</v>
      </c>
      <c r="N381" s="199">
        <f t="shared" si="87"/>
        <v>0.01</v>
      </c>
      <c r="O381" s="201" t="str">
        <f t="shared" si="87"/>
        <v>% reduction in energy use</v>
      </c>
      <c r="P381"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1" s="201" t="str">
        <f t="shared" si="87"/>
        <v>industry-ag-main.html#eff-stds</v>
      </c>
      <c r="R381" s="201" t="str">
        <f t="shared" si="87"/>
        <v>industry-energy-efficiency-standards.html</v>
      </c>
      <c r="S381" s="221" t="str">
        <f t="shared" si="87"/>
        <v>U.S. DOE, 2016, Industrial Energy Efficiency Potential Analysis, https://energy.gov/sites/prod/files/2017/04/f34/energy-savings-by-state-industrial-methodology.pdf</v>
      </c>
      <c r="T381" s="201" t="str">
        <f t="shared" si="87"/>
        <v>U.S. DOE, 2016, Industrial Energy Efficiency Potential Analysis, https://energy.gov/sites/prod/files/2017/04/f34/energy-savings-by-state-industrial-methodology.pdf</v>
      </c>
      <c r="W381" s="184" cm="1">
        <f t="array" ref="W381">IFERROR(INDEX(A$761:A$954,MATCH(H381,A$761:A$954,0),0),"Save")</f>
        <v>767</v>
      </c>
    </row>
    <row r="382" spans="1:23" s="191" customFormat="1" x14ac:dyDescent="0.25">
      <c r="A382" s="191" t="str">
        <f t="shared" si="85"/>
        <v>Industry</v>
      </c>
      <c r="B382" s="191" t="str">
        <f t="shared" si="85"/>
        <v>Industry Energy Efficiency Standards</v>
      </c>
      <c r="C382" s="191" t="str">
        <f t="shared" si="85"/>
        <v>Percentage Improvement in Eqpt Efficiency Standards above BAU</v>
      </c>
      <c r="D382" s="193" t="s">
        <v>764</v>
      </c>
      <c r="E382" s="186" t="s">
        <v>808</v>
      </c>
      <c r="F382" s="193" t="s">
        <v>765</v>
      </c>
      <c r="G382" s="186" t="s">
        <v>809</v>
      </c>
      <c r="H382" s="43">
        <v>768</v>
      </c>
      <c r="I382" s="186" t="s">
        <v>310</v>
      </c>
      <c r="J382" s="191" t="str">
        <f t="shared" si="87"/>
        <v>Industry Energy Efficiency Standards</v>
      </c>
      <c r="K382" s="199" t="str">
        <f t="shared" si="87"/>
        <v>indst efficiency standards</v>
      </c>
      <c r="L382" s="199">
        <f t="shared" si="87"/>
        <v>0</v>
      </c>
      <c r="M382" s="199">
        <f t="shared" si="87"/>
        <v>0.33</v>
      </c>
      <c r="N382" s="199">
        <f t="shared" si="87"/>
        <v>0.01</v>
      </c>
      <c r="O382" s="201" t="str">
        <f t="shared" si="87"/>
        <v>% reduction in energy use</v>
      </c>
      <c r="P382"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2" s="201" t="str">
        <f t="shared" si="87"/>
        <v>industry-ag-main.html#eff-stds</v>
      </c>
      <c r="R382" s="201" t="str">
        <f t="shared" si="87"/>
        <v>industry-energy-efficiency-standards.html</v>
      </c>
      <c r="S382" s="221" t="str">
        <f t="shared" si="87"/>
        <v>U.S. DOE, 2016, Industrial Energy Efficiency Potential Analysis, https://energy.gov/sites/prod/files/2017/04/f34/energy-savings-by-state-industrial-methodology.pdf</v>
      </c>
      <c r="T382" s="201" t="str">
        <f t="shared" si="87"/>
        <v>U.S. DOE, 2016, Industrial Energy Efficiency Potential Analysis, https://energy.gov/sites/prod/files/2017/04/f34/energy-savings-by-state-industrial-methodology.pdf</v>
      </c>
      <c r="W382" s="184" cm="1">
        <f t="array" ref="W382">IFERROR(INDEX(A$761:A$954,MATCH(H382,A$761:A$954,0),0),"Save")</f>
        <v>768</v>
      </c>
    </row>
    <row r="383" spans="1:23" s="191" customFormat="1" x14ac:dyDescent="0.25">
      <c r="A383" s="191" t="str">
        <f t="shared" si="85"/>
        <v>Industry</v>
      </c>
      <c r="B383" s="191" t="str">
        <f t="shared" si="85"/>
        <v>Industry Energy Efficiency Standards</v>
      </c>
      <c r="C383" s="191" t="str">
        <f t="shared" si="85"/>
        <v>Percentage Improvement in Eqpt Efficiency Standards above BAU</v>
      </c>
      <c r="D383" s="193" t="s">
        <v>764</v>
      </c>
      <c r="E383" s="186" t="s">
        <v>810</v>
      </c>
      <c r="F383" s="193" t="s">
        <v>765</v>
      </c>
      <c r="G383" s="186" t="s">
        <v>811</v>
      </c>
      <c r="H383" s="43">
        <v>769</v>
      </c>
      <c r="I383" s="186" t="s">
        <v>310</v>
      </c>
      <c r="J383" s="191" t="str">
        <f t="shared" si="87"/>
        <v>Industry Energy Efficiency Standards</v>
      </c>
      <c r="K383" s="199" t="str">
        <f t="shared" si="87"/>
        <v>indst efficiency standards</v>
      </c>
      <c r="L383" s="199">
        <f t="shared" si="87"/>
        <v>0</v>
      </c>
      <c r="M383" s="199">
        <f t="shared" si="87"/>
        <v>0.33</v>
      </c>
      <c r="N383" s="199">
        <f t="shared" si="87"/>
        <v>0.01</v>
      </c>
      <c r="O383" s="201" t="str">
        <f t="shared" si="87"/>
        <v>% reduction in energy use</v>
      </c>
      <c r="P383"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3" s="201" t="str">
        <f t="shared" si="87"/>
        <v>industry-ag-main.html#eff-stds</v>
      </c>
      <c r="R383" s="201" t="str">
        <f t="shared" si="87"/>
        <v>industry-energy-efficiency-standards.html</v>
      </c>
      <c r="S383" s="221" t="str">
        <f t="shared" si="87"/>
        <v>U.S. DOE, 2016, Industrial Energy Efficiency Potential Analysis, https://energy.gov/sites/prod/files/2017/04/f34/energy-savings-by-state-industrial-methodology.pdf</v>
      </c>
      <c r="T383" s="201" t="str">
        <f t="shared" si="87"/>
        <v>U.S. DOE, 2016, Industrial Energy Efficiency Potential Analysis, https://energy.gov/sites/prod/files/2017/04/f34/energy-savings-by-state-industrial-methodology.pdf</v>
      </c>
      <c r="W383" s="184" cm="1">
        <f t="array" ref="W383">IFERROR(INDEX(A$761:A$954,MATCH(H383,A$761:A$954,0),0),"Save")</f>
        <v>769</v>
      </c>
    </row>
    <row r="384" spans="1:23" s="191" customFormat="1" x14ac:dyDescent="0.25">
      <c r="A384" s="191" t="str">
        <f t="shared" si="85"/>
        <v>Industry</v>
      </c>
      <c r="B384" s="191" t="str">
        <f t="shared" si="85"/>
        <v>Industry Energy Efficiency Standards</v>
      </c>
      <c r="C384" s="191" t="str">
        <f t="shared" si="85"/>
        <v>Percentage Improvement in Eqpt Efficiency Standards above BAU</v>
      </c>
      <c r="D384" s="193" t="s">
        <v>764</v>
      </c>
      <c r="E384" s="186" t="s">
        <v>812</v>
      </c>
      <c r="F384" s="193" t="s">
        <v>765</v>
      </c>
      <c r="G384" s="186" t="s">
        <v>813</v>
      </c>
      <c r="H384" s="43">
        <v>770</v>
      </c>
      <c r="I384" s="186" t="s">
        <v>332</v>
      </c>
      <c r="J384" s="191" t="str">
        <f t="shared" si="87"/>
        <v>Industry Energy Efficiency Standards</v>
      </c>
      <c r="K384" s="199" t="str">
        <f t="shared" si="87"/>
        <v>indst efficiency standards</v>
      </c>
      <c r="L384" s="199">
        <f t="shared" si="87"/>
        <v>0</v>
      </c>
      <c r="M384" s="199">
        <f t="shared" si="87"/>
        <v>0.33</v>
      </c>
      <c r="N384" s="199">
        <f t="shared" si="87"/>
        <v>0.01</v>
      </c>
      <c r="O384" s="201" t="str">
        <f t="shared" si="87"/>
        <v>% reduction in energy use</v>
      </c>
      <c r="P384"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4" s="201" t="str">
        <f t="shared" si="87"/>
        <v>industry-ag-main.html#eff-stds</v>
      </c>
      <c r="R384" s="201" t="str">
        <f t="shared" si="87"/>
        <v>industry-energy-efficiency-standards.html</v>
      </c>
      <c r="S384" s="221" t="str">
        <f t="shared" si="87"/>
        <v>U.S. DOE, 2016, Industrial Energy Efficiency Potential Analysis, https://energy.gov/sites/prod/files/2017/04/f34/energy-savings-by-state-industrial-methodology.pdf</v>
      </c>
      <c r="T384" s="201" t="str">
        <f t="shared" si="87"/>
        <v>U.S. DOE, 2016, Industrial Energy Efficiency Potential Analysis, https://energy.gov/sites/prod/files/2017/04/f34/energy-savings-by-state-industrial-methodology.pdf</v>
      </c>
      <c r="W384" s="184" cm="1">
        <f t="array" ref="W384">IFERROR(INDEX(A$761:A$954,MATCH(H384,A$761:A$954,0),0),"Save")</f>
        <v>770</v>
      </c>
    </row>
    <row r="385" spans="1:23" s="191" customFormat="1" x14ac:dyDescent="0.25">
      <c r="A385" s="191" t="str">
        <f t="shared" si="85"/>
        <v>Industry</v>
      </c>
      <c r="B385" s="191" t="str">
        <f t="shared" si="85"/>
        <v>Industry Energy Efficiency Standards</v>
      </c>
      <c r="C385" s="191" t="str">
        <f t="shared" si="85"/>
        <v>Percentage Improvement in Eqpt Efficiency Standards above BAU</v>
      </c>
      <c r="D385" s="193" t="s">
        <v>764</v>
      </c>
      <c r="E385" s="186" t="s">
        <v>814</v>
      </c>
      <c r="F385" s="193" t="s">
        <v>765</v>
      </c>
      <c r="G385" s="186" t="s">
        <v>815</v>
      </c>
      <c r="H385" s="43">
        <v>771</v>
      </c>
      <c r="I385" s="186" t="s">
        <v>332</v>
      </c>
      <c r="J385" s="191" t="str">
        <f t="shared" si="87"/>
        <v>Industry Energy Efficiency Standards</v>
      </c>
      <c r="K385" s="199" t="str">
        <f t="shared" si="87"/>
        <v>indst efficiency standards</v>
      </c>
      <c r="L385" s="199">
        <f t="shared" si="87"/>
        <v>0</v>
      </c>
      <c r="M385" s="199">
        <f t="shared" si="87"/>
        <v>0.33</v>
      </c>
      <c r="N385" s="199">
        <f t="shared" si="87"/>
        <v>0.01</v>
      </c>
      <c r="O385" s="201" t="str">
        <f t="shared" si="87"/>
        <v>% reduction in energy use</v>
      </c>
      <c r="P385"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5" s="201" t="str">
        <f t="shared" si="87"/>
        <v>industry-ag-main.html#eff-stds</v>
      </c>
      <c r="R385" s="201" t="str">
        <f t="shared" si="87"/>
        <v>industry-energy-efficiency-standards.html</v>
      </c>
      <c r="S385" s="221" t="str">
        <f t="shared" si="87"/>
        <v>U.S. DOE, 2016, Industrial Energy Efficiency Potential Analysis, https://energy.gov/sites/prod/files/2017/04/f34/energy-savings-by-state-industrial-methodology.pdf</v>
      </c>
      <c r="T385" s="201" t="str">
        <f t="shared" si="87"/>
        <v>U.S. DOE, 2016, Industrial Energy Efficiency Potential Analysis, https://energy.gov/sites/prod/files/2017/04/f34/energy-savings-by-state-industrial-methodology.pdf</v>
      </c>
      <c r="W385" s="184" cm="1">
        <f t="array" ref="W385">IFERROR(INDEX(A$761:A$954,MATCH(H385,A$761:A$954,0),0),"Save")</f>
        <v>771</v>
      </c>
    </row>
    <row r="386" spans="1:23" s="191" customFormat="1" x14ac:dyDescent="0.25">
      <c r="A386" s="191" t="str">
        <f t="shared" si="85"/>
        <v>Industry</v>
      </c>
      <c r="B386" s="191" t="str">
        <f t="shared" si="85"/>
        <v>Industry Energy Efficiency Standards</v>
      </c>
      <c r="C386" s="191" t="str">
        <f t="shared" si="85"/>
        <v>Percentage Improvement in Eqpt Efficiency Standards above BAU</v>
      </c>
      <c r="D386" s="193" t="s">
        <v>764</v>
      </c>
      <c r="E386" s="186" t="s">
        <v>816</v>
      </c>
      <c r="F386" s="193" t="s">
        <v>765</v>
      </c>
      <c r="G386" s="186" t="s">
        <v>817</v>
      </c>
      <c r="H386" s="43">
        <v>772</v>
      </c>
      <c r="I386" s="186" t="s">
        <v>310</v>
      </c>
      <c r="J386" s="191" t="str">
        <f t="shared" si="87"/>
        <v>Industry Energy Efficiency Standards</v>
      </c>
      <c r="K386" s="199" t="str">
        <f t="shared" si="87"/>
        <v>indst efficiency standards</v>
      </c>
      <c r="L386" s="199">
        <f t="shared" si="87"/>
        <v>0</v>
      </c>
      <c r="M386" s="199">
        <f t="shared" si="87"/>
        <v>0.33</v>
      </c>
      <c r="N386" s="199">
        <f t="shared" si="87"/>
        <v>0.01</v>
      </c>
      <c r="O386" s="201" t="str">
        <f t="shared" si="87"/>
        <v>% reduction in energy use</v>
      </c>
      <c r="P386"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6" s="201" t="str">
        <f t="shared" si="87"/>
        <v>industry-ag-main.html#eff-stds</v>
      </c>
      <c r="R386" s="201" t="str">
        <f t="shared" si="87"/>
        <v>industry-energy-efficiency-standards.html</v>
      </c>
      <c r="S386" s="221" t="str">
        <f t="shared" si="87"/>
        <v>U.S. DOE, 2016, Industrial Energy Efficiency Potential Analysis, https://energy.gov/sites/prod/files/2017/04/f34/energy-savings-by-state-industrial-methodology.pdf</v>
      </c>
      <c r="T386" s="201" t="str">
        <f t="shared" si="87"/>
        <v>U.S. DOE, 2016, Industrial Energy Efficiency Potential Analysis, https://energy.gov/sites/prod/files/2017/04/f34/energy-savings-by-state-industrial-methodology.pdf</v>
      </c>
      <c r="W386" s="184" cm="1">
        <f t="array" ref="W386">IFERROR(INDEX(A$761:A$954,MATCH(H386,A$761:A$954,0),0),"Save")</f>
        <v>772</v>
      </c>
    </row>
    <row r="387" spans="1:23" s="191" customFormat="1" x14ac:dyDescent="0.25">
      <c r="A387" s="191" t="str">
        <f t="shared" si="85"/>
        <v>Industry</v>
      </c>
      <c r="B387" s="191" t="str">
        <f t="shared" si="85"/>
        <v>Industry Energy Efficiency Standards</v>
      </c>
      <c r="C387" s="191" t="str">
        <f t="shared" si="85"/>
        <v>Percentage Improvement in Eqpt Efficiency Standards above BAU</v>
      </c>
      <c r="D387" s="193" t="s">
        <v>764</v>
      </c>
      <c r="E387" s="186" t="s">
        <v>818</v>
      </c>
      <c r="F387" s="193" t="s">
        <v>765</v>
      </c>
      <c r="G387" s="186" t="s">
        <v>819</v>
      </c>
      <c r="H387" s="43">
        <v>773</v>
      </c>
      <c r="I387" s="186" t="s">
        <v>332</v>
      </c>
      <c r="J387" s="191" t="str">
        <f t="shared" si="87"/>
        <v>Industry Energy Efficiency Standards</v>
      </c>
      <c r="K387" s="199" t="str">
        <f t="shared" si="87"/>
        <v>indst efficiency standards</v>
      </c>
      <c r="L387" s="199">
        <f t="shared" si="87"/>
        <v>0</v>
      </c>
      <c r="M387" s="199">
        <f t="shared" si="87"/>
        <v>0.33</v>
      </c>
      <c r="N387" s="199">
        <f t="shared" si="87"/>
        <v>0.01</v>
      </c>
      <c r="O387" s="201" t="str">
        <f t="shared" si="87"/>
        <v>% reduction in energy use</v>
      </c>
      <c r="P387"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7" s="201" t="str">
        <f t="shared" si="87"/>
        <v>industry-ag-main.html#eff-stds</v>
      </c>
      <c r="R387" s="201" t="str">
        <f t="shared" si="87"/>
        <v>industry-energy-efficiency-standards.html</v>
      </c>
      <c r="S387" s="221" t="str">
        <f t="shared" si="87"/>
        <v>U.S. DOE, 2016, Industrial Energy Efficiency Potential Analysis, https://energy.gov/sites/prod/files/2017/04/f34/energy-savings-by-state-industrial-methodology.pdf</v>
      </c>
      <c r="T387" s="201" t="str">
        <f t="shared" si="87"/>
        <v>U.S. DOE, 2016, Industrial Energy Efficiency Potential Analysis, https://energy.gov/sites/prod/files/2017/04/f34/energy-savings-by-state-industrial-methodology.pdf</v>
      </c>
      <c r="W387" s="184" cm="1">
        <f t="array" ref="W387">IFERROR(INDEX(A$761:A$954,MATCH(H387,A$761:A$954,0),0),"Save")</f>
        <v>773</v>
      </c>
    </row>
    <row r="388" spans="1:23" s="191" customFormat="1" x14ac:dyDescent="0.25">
      <c r="A388" s="191" t="str">
        <f t="shared" si="85"/>
        <v>Industry</v>
      </c>
      <c r="B388" s="191" t="str">
        <f t="shared" si="85"/>
        <v>Industry Energy Efficiency Standards</v>
      </c>
      <c r="C388" s="191" t="str">
        <f t="shared" si="85"/>
        <v>Percentage Improvement in Eqpt Efficiency Standards above BAU</v>
      </c>
      <c r="D388" s="193" t="s">
        <v>764</v>
      </c>
      <c r="E388" s="186" t="s">
        <v>820</v>
      </c>
      <c r="F388" s="193" t="s">
        <v>765</v>
      </c>
      <c r="G388" s="186" t="s">
        <v>821</v>
      </c>
      <c r="H388" s="43">
        <v>774</v>
      </c>
      <c r="I388" s="186" t="s">
        <v>332</v>
      </c>
      <c r="J388" s="191" t="str">
        <f t="shared" si="87"/>
        <v>Industry Energy Efficiency Standards</v>
      </c>
      <c r="K388" s="199" t="str">
        <f t="shared" si="87"/>
        <v>indst efficiency standards</v>
      </c>
      <c r="L388" s="199">
        <f t="shared" si="87"/>
        <v>0</v>
      </c>
      <c r="M388" s="199">
        <f t="shared" si="87"/>
        <v>0.33</v>
      </c>
      <c r="N388" s="199">
        <f t="shared" si="87"/>
        <v>0.01</v>
      </c>
      <c r="O388" s="201" t="str">
        <f t="shared" si="87"/>
        <v>% reduction in energy use</v>
      </c>
      <c r="P388"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8" s="201" t="str">
        <f t="shared" si="87"/>
        <v>industry-ag-main.html#eff-stds</v>
      </c>
      <c r="R388" s="201" t="str">
        <f t="shared" si="87"/>
        <v>industry-energy-efficiency-standards.html</v>
      </c>
      <c r="S388" s="221" t="str">
        <f t="shared" si="87"/>
        <v>U.S. DOE, 2016, Industrial Energy Efficiency Potential Analysis, https://energy.gov/sites/prod/files/2017/04/f34/energy-savings-by-state-industrial-methodology.pdf</v>
      </c>
      <c r="T388" s="201" t="str">
        <f t="shared" si="87"/>
        <v>U.S. DOE, 2016, Industrial Energy Efficiency Potential Analysis, https://energy.gov/sites/prod/files/2017/04/f34/energy-savings-by-state-industrial-methodology.pdf</v>
      </c>
      <c r="W388" s="184" cm="1">
        <f t="array" ref="W388">IFERROR(INDEX(A$761:A$954,MATCH(H388,A$761:A$954,0),0),"Save")</f>
        <v>774</v>
      </c>
    </row>
    <row r="389" spans="1:23" s="191" customFormat="1" x14ac:dyDescent="0.25">
      <c r="A389" s="191" t="str">
        <f t="shared" si="85"/>
        <v>Industry</v>
      </c>
      <c r="B389" s="191" t="str">
        <f t="shared" si="85"/>
        <v>Industry Energy Efficiency Standards</v>
      </c>
      <c r="C389" s="191" t="str">
        <f t="shared" si="85"/>
        <v>Percentage Improvement in Eqpt Efficiency Standards above BAU</v>
      </c>
      <c r="D389" s="193" t="s">
        <v>764</v>
      </c>
      <c r="E389" s="186" t="s">
        <v>822</v>
      </c>
      <c r="F389" s="193" t="s">
        <v>765</v>
      </c>
      <c r="G389" s="186" t="s">
        <v>823</v>
      </c>
      <c r="H389" s="43">
        <v>775</v>
      </c>
      <c r="I389" s="186" t="s">
        <v>332</v>
      </c>
      <c r="J389" s="191" t="str">
        <f t="shared" si="87"/>
        <v>Industry Energy Efficiency Standards</v>
      </c>
      <c r="K389" s="199" t="str">
        <f t="shared" si="87"/>
        <v>indst efficiency standards</v>
      </c>
      <c r="L389" s="199">
        <f t="shared" si="87"/>
        <v>0</v>
      </c>
      <c r="M389" s="199">
        <f t="shared" si="87"/>
        <v>0.33</v>
      </c>
      <c r="N389" s="199">
        <f t="shared" si="87"/>
        <v>0.01</v>
      </c>
      <c r="O389" s="201" t="str">
        <f t="shared" si="87"/>
        <v>% reduction in energy use</v>
      </c>
      <c r="P389"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9" s="201" t="str">
        <f t="shared" si="87"/>
        <v>industry-ag-main.html#eff-stds</v>
      </c>
      <c r="R389" s="201" t="str">
        <f t="shared" si="87"/>
        <v>industry-energy-efficiency-standards.html</v>
      </c>
      <c r="S389" s="221" t="str">
        <f t="shared" si="87"/>
        <v>U.S. DOE, 2016, Industrial Energy Efficiency Potential Analysis, https://energy.gov/sites/prod/files/2017/04/f34/energy-savings-by-state-industrial-methodology.pdf</v>
      </c>
      <c r="T389" s="201" t="str">
        <f t="shared" si="87"/>
        <v>U.S. DOE, 2016, Industrial Energy Efficiency Potential Analysis, https://energy.gov/sites/prod/files/2017/04/f34/energy-savings-by-state-industrial-methodology.pdf</v>
      </c>
      <c r="W389" s="184" cm="1">
        <f t="array" ref="W389">IFERROR(INDEX(A$761:A$954,MATCH(H389,A$761:A$954,0),0),"Save")</f>
        <v>775</v>
      </c>
    </row>
    <row r="390" spans="1:23" s="191" customFormat="1" x14ac:dyDescent="0.25">
      <c r="A390" s="191" t="str">
        <f t="shared" si="85"/>
        <v>Industry</v>
      </c>
      <c r="B390" s="191" t="str">
        <f t="shared" si="85"/>
        <v>Industry Energy Efficiency Standards</v>
      </c>
      <c r="C390" s="191" t="str">
        <f t="shared" si="85"/>
        <v>Percentage Improvement in Eqpt Efficiency Standards above BAU</v>
      </c>
      <c r="D390" s="193" t="s">
        <v>766</v>
      </c>
      <c r="E390" s="186" t="s">
        <v>799</v>
      </c>
      <c r="F390" s="193" t="s">
        <v>767</v>
      </c>
      <c r="G390" s="186" t="s">
        <v>800</v>
      </c>
      <c r="H390" s="43">
        <v>776</v>
      </c>
      <c r="I390" s="186" t="s">
        <v>310</v>
      </c>
      <c r="J390" s="191" t="str">
        <f t="shared" si="87"/>
        <v>Industry Energy Efficiency Standards</v>
      </c>
      <c r="K390" s="199" t="str">
        <f t="shared" si="87"/>
        <v>indst efficiency standards</v>
      </c>
      <c r="L390" s="199">
        <f t="shared" si="87"/>
        <v>0</v>
      </c>
      <c r="M390" s="199">
        <f t="shared" si="87"/>
        <v>0.33</v>
      </c>
      <c r="N390" s="199">
        <f t="shared" si="87"/>
        <v>0.01</v>
      </c>
      <c r="O390" s="201" t="str">
        <f t="shared" si="87"/>
        <v>% reduction in energy use</v>
      </c>
      <c r="P390"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0" s="201" t="str">
        <f t="shared" si="87"/>
        <v>industry-ag-main.html#eff-stds</v>
      </c>
      <c r="R390" s="201" t="str">
        <f t="shared" si="87"/>
        <v>industry-energy-efficiency-standards.html</v>
      </c>
      <c r="S390" s="221" t="str">
        <f t="shared" si="87"/>
        <v>U.S. DOE, 2016, Industrial Energy Efficiency Potential Analysis, https://energy.gov/sites/prod/files/2017/04/f34/energy-savings-by-state-industrial-methodology.pdf</v>
      </c>
      <c r="T390" s="201" t="str">
        <f t="shared" si="87"/>
        <v>U.S. DOE, 2016, Industrial Energy Efficiency Potential Analysis, https://energy.gov/sites/prod/files/2017/04/f34/energy-savings-by-state-industrial-methodology.pdf</v>
      </c>
      <c r="W390" s="184" cm="1">
        <f t="array" ref="W390">IFERROR(INDEX(A$761:A$954,MATCH(H390,A$761:A$954,0),0),"Save")</f>
        <v>776</v>
      </c>
    </row>
    <row r="391" spans="1:23" s="191" customFormat="1" x14ac:dyDescent="0.25">
      <c r="A391" s="191" t="str">
        <f t="shared" ref="A391:C410" si="88">A$370</f>
        <v>Industry</v>
      </c>
      <c r="B391" s="191" t="str">
        <f t="shared" si="88"/>
        <v>Industry Energy Efficiency Standards</v>
      </c>
      <c r="C391" s="191" t="str">
        <f t="shared" si="88"/>
        <v>Percentage Improvement in Eqpt Efficiency Standards above BAU</v>
      </c>
      <c r="D391" s="193" t="s">
        <v>766</v>
      </c>
      <c r="E391" s="186" t="s">
        <v>806</v>
      </c>
      <c r="F391" s="193" t="s">
        <v>767</v>
      </c>
      <c r="G391" s="186" t="s">
        <v>807</v>
      </c>
      <c r="H391" s="43">
        <v>777</v>
      </c>
      <c r="I391" s="186" t="s">
        <v>310</v>
      </c>
      <c r="J391" s="191" t="str">
        <f t="shared" ref="J391:T400" si="89">J$370</f>
        <v>Industry Energy Efficiency Standards</v>
      </c>
      <c r="K391" s="199" t="str">
        <f t="shared" si="89"/>
        <v>indst efficiency standards</v>
      </c>
      <c r="L391" s="199">
        <f t="shared" si="89"/>
        <v>0</v>
      </c>
      <c r="M391" s="199">
        <f t="shared" si="89"/>
        <v>0.33</v>
      </c>
      <c r="N391" s="199">
        <f t="shared" si="89"/>
        <v>0.01</v>
      </c>
      <c r="O391" s="201" t="str">
        <f t="shared" si="89"/>
        <v>% reduction in energy use</v>
      </c>
      <c r="P391"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1" s="201" t="str">
        <f t="shared" si="89"/>
        <v>industry-ag-main.html#eff-stds</v>
      </c>
      <c r="R391" s="201" t="str">
        <f t="shared" si="89"/>
        <v>industry-energy-efficiency-standards.html</v>
      </c>
      <c r="S391" s="221" t="str">
        <f t="shared" si="89"/>
        <v>U.S. DOE, 2016, Industrial Energy Efficiency Potential Analysis, https://energy.gov/sites/prod/files/2017/04/f34/energy-savings-by-state-industrial-methodology.pdf</v>
      </c>
      <c r="T391" s="201" t="str">
        <f t="shared" si="89"/>
        <v>U.S. DOE, 2016, Industrial Energy Efficiency Potential Analysis, https://energy.gov/sites/prod/files/2017/04/f34/energy-savings-by-state-industrial-methodology.pdf</v>
      </c>
      <c r="W391" s="184" cm="1">
        <f t="array" ref="W391">IFERROR(INDEX(A$761:A$954,MATCH(H391,A$761:A$954,0),0),"Save")</f>
        <v>777</v>
      </c>
    </row>
    <row r="392" spans="1:23" s="191" customFormat="1" x14ac:dyDescent="0.25">
      <c r="A392" s="191" t="str">
        <f t="shared" si="88"/>
        <v>Industry</v>
      </c>
      <c r="B392" s="191" t="str">
        <f t="shared" si="88"/>
        <v>Industry Energy Efficiency Standards</v>
      </c>
      <c r="C392" s="191" t="str">
        <f t="shared" si="88"/>
        <v>Percentage Improvement in Eqpt Efficiency Standards above BAU</v>
      </c>
      <c r="D392" s="193" t="s">
        <v>766</v>
      </c>
      <c r="E392" s="186" t="s">
        <v>808</v>
      </c>
      <c r="F392" s="193" t="s">
        <v>767</v>
      </c>
      <c r="G392" s="186" t="s">
        <v>809</v>
      </c>
      <c r="H392" s="43">
        <v>778</v>
      </c>
      <c r="I392" s="186" t="s">
        <v>310</v>
      </c>
      <c r="J392" s="191" t="str">
        <f t="shared" si="89"/>
        <v>Industry Energy Efficiency Standards</v>
      </c>
      <c r="K392" s="199" t="str">
        <f t="shared" si="89"/>
        <v>indst efficiency standards</v>
      </c>
      <c r="L392" s="199">
        <f t="shared" si="89"/>
        <v>0</v>
      </c>
      <c r="M392" s="199">
        <f t="shared" si="89"/>
        <v>0.33</v>
      </c>
      <c r="N392" s="199">
        <f t="shared" si="89"/>
        <v>0.01</v>
      </c>
      <c r="O392" s="201" t="str">
        <f t="shared" si="89"/>
        <v>% reduction in energy use</v>
      </c>
      <c r="P392"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2" s="201" t="str">
        <f t="shared" si="89"/>
        <v>industry-ag-main.html#eff-stds</v>
      </c>
      <c r="R392" s="201" t="str">
        <f t="shared" si="89"/>
        <v>industry-energy-efficiency-standards.html</v>
      </c>
      <c r="S392" s="221" t="str">
        <f t="shared" si="89"/>
        <v>U.S. DOE, 2016, Industrial Energy Efficiency Potential Analysis, https://energy.gov/sites/prod/files/2017/04/f34/energy-savings-by-state-industrial-methodology.pdf</v>
      </c>
      <c r="T392" s="201" t="str">
        <f t="shared" si="89"/>
        <v>U.S. DOE, 2016, Industrial Energy Efficiency Potential Analysis, https://energy.gov/sites/prod/files/2017/04/f34/energy-savings-by-state-industrial-methodology.pdf</v>
      </c>
      <c r="W392" s="184" cm="1">
        <f t="array" ref="W392">IFERROR(INDEX(A$761:A$954,MATCH(H392,A$761:A$954,0),0),"Save")</f>
        <v>778</v>
      </c>
    </row>
    <row r="393" spans="1:23" s="191" customFormat="1" x14ac:dyDescent="0.25">
      <c r="A393" s="191" t="str">
        <f t="shared" si="88"/>
        <v>Industry</v>
      </c>
      <c r="B393" s="191" t="str">
        <f t="shared" si="88"/>
        <v>Industry Energy Efficiency Standards</v>
      </c>
      <c r="C393" s="191" t="str">
        <f t="shared" si="88"/>
        <v>Percentage Improvement in Eqpt Efficiency Standards above BAU</v>
      </c>
      <c r="D393" s="193" t="s">
        <v>766</v>
      </c>
      <c r="E393" s="186" t="s">
        <v>810</v>
      </c>
      <c r="F393" s="193" t="s">
        <v>767</v>
      </c>
      <c r="G393" s="186" t="s">
        <v>811</v>
      </c>
      <c r="H393" s="43">
        <v>779</v>
      </c>
      <c r="I393" s="186" t="s">
        <v>332</v>
      </c>
      <c r="J393" s="191" t="str">
        <f t="shared" si="89"/>
        <v>Industry Energy Efficiency Standards</v>
      </c>
      <c r="K393" s="199" t="str">
        <f t="shared" si="89"/>
        <v>indst efficiency standards</v>
      </c>
      <c r="L393" s="199">
        <f t="shared" si="89"/>
        <v>0</v>
      </c>
      <c r="M393" s="199">
        <f t="shared" si="89"/>
        <v>0.33</v>
      </c>
      <c r="N393" s="199">
        <f t="shared" si="89"/>
        <v>0.01</v>
      </c>
      <c r="O393" s="201" t="str">
        <f t="shared" si="89"/>
        <v>% reduction in energy use</v>
      </c>
      <c r="P393"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3" s="201" t="str">
        <f t="shared" si="89"/>
        <v>industry-ag-main.html#eff-stds</v>
      </c>
      <c r="R393" s="201" t="str">
        <f t="shared" si="89"/>
        <v>industry-energy-efficiency-standards.html</v>
      </c>
      <c r="S393" s="221" t="str">
        <f t="shared" si="89"/>
        <v>U.S. DOE, 2016, Industrial Energy Efficiency Potential Analysis, https://energy.gov/sites/prod/files/2017/04/f34/energy-savings-by-state-industrial-methodology.pdf</v>
      </c>
      <c r="T393" s="201" t="str">
        <f t="shared" si="89"/>
        <v>U.S. DOE, 2016, Industrial Energy Efficiency Potential Analysis, https://energy.gov/sites/prod/files/2017/04/f34/energy-savings-by-state-industrial-methodology.pdf</v>
      </c>
      <c r="W393" s="184" cm="1">
        <f t="array" ref="W393">IFERROR(INDEX(A$761:A$954,MATCH(H393,A$761:A$954,0),0),"Save")</f>
        <v>779</v>
      </c>
    </row>
    <row r="394" spans="1:23" s="191" customFormat="1" x14ac:dyDescent="0.25">
      <c r="A394" s="191" t="str">
        <f t="shared" si="88"/>
        <v>Industry</v>
      </c>
      <c r="B394" s="191" t="str">
        <f t="shared" si="88"/>
        <v>Industry Energy Efficiency Standards</v>
      </c>
      <c r="C394" s="191" t="str">
        <f t="shared" si="88"/>
        <v>Percentage Improvement in Eqpt Efficiency Standards above BAU</v>
      </c>
      <c r="D394" s="193" t="s">
        <v>766</v>
      </c>
      <c r="E394" s="186" t="s">
        <v>812</v>
      </c>
      <c r="F394" s="193" t="s">
        <v>767</v>
      </c>
      <c r="G394" s="186" t="s">
        <v>813</v>
      </c>
      <c r="H394" s="43">
        <v>780</v>
      </c>
      <c r="I394" s="186" t="s">
        <v>310</v>
      </c>
      <c r="J394" s="191" t="str">
        <f t="shared" si="89"/>
        <v>Industry Energy Efficiency Standards</v>
      </c>
      <c r="K394" s="199" t="str">
        <f t="shared" si="89"/>
        <v>indst efficiency standards</v>
      </c>
      <c r="L394" s="199">
        <f t="shared" si="89"/>
        <v>0</v>
      </c>
      <c r="M394" s="199">
        <f t="shared" si="89"/>
        <v>0.33</v>
      </c>
      <c r="N394" s="199">
        <f t="shared" si="89"/>
        <v>0.01</v>
      </c>
      <c r="O394" s="201" t="str">
        <f t="shared" si="89"/>
        <v>% reduction in energy use</v>
      </c>
      <c r="P394"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4" s="201" t="str">
        <f t="shared" si="89"/>
        <v>industry-ag-main.html#eff-stds</v>
      </c>
      <c r="R394" s="201" t="str">
        <f t="shared" si="89"/>
        <v>industry-energy-efficiency-standards.html</v>
      </c>
      <c r="S394" s="221" t="str">
        <f t="shared" si="89"/>
        <v>U.S. DOE, 2016, Industrial Energy Efficiency Potential Analysis, https://energy.gov/sites/prod/files/2017/04/f34/energy-savings-by-state-industrial-methodology.pdf</v>
      </c>
      <c r="T394" s="201" t="str">
        <f t="shared" si="89"/>
        <v>U.S. DOE, 2016, Industrial Energy Efficiency Potential Analysis, https://energy.gov/sites/prod/files/2017/04/f34/energy-savings-by-state-industrial-methodology.pdf</v>
      </c>
      <c r="W394" s="184" cm="1">
        <f t="array" ref="W394">IFERROR(INDEX(A$761:A$954,MATCH(H394,A$761:A$954,0),0),"Save")</f>
        <v>780</v>
      </c>
    </row>
    <row r="395" spans="1:23" s="191" customFormat="1" x14ac:dyDescent="0.25">
      <c r="A395" s="191" t="str">
        <f t="shared" si="88"/>
        <v>Industry</v>
      </c>
      <c r="B395" s="191" t="str">
        <f t="shared" si="88"/>
        <v>Industry Energy Efficiency Standards</v>
      </c>
      <c r="C395" s="191" t="str">
        <f t="shared" si="88"/>
        <v>Percentage Improvement in Eqpt Efficiency Standards above BAU</v>
      </c>
      <c r="D395" s="193" t="s">
        <v>766</v>
      </c>
      <c r="E395" s="186" t="s">
        <v>814</v>
      </c>
      <c r="F395" s="193" t="s">
        <v>767</v>
      </c>
      <c r="G395" s="186" t="s">
        <v>815</v>
      </c>
      <c r="H395" s="43">
        <v>781</v>
      </c>
      <c r="I395" s="186" t="s">
        <v>332</v>
      </c>
      <c r="J395" s="191" t="str">
        <f t="shared" si="89"/>
        <v>Industry Energy Efficiency Standards</v>
      </c>
      <c r="K395" s="199" t="str">
        <f t="shared" si="89"/>
        <v>indst efficiency standards</v>
      </c>
      <c r="L395" s="199">
        <f t="shared" si="89"/>
        <v>0</v>
      </c>
      <c r="M395" s="199">
        <f t="shared" si="89"/>
        <v>0.33</v>
      </c>
      <c r="N395" s="199">
        <f t="shared" si="89"/>
        <v>0.01</v>
      </c>
      <c r="O395" s="201" t="str">
        <f t="shared" si="89"/>
        <v>% reduction in energy use</v>
      </c>
      <c r="P395"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5" s="201" t="str">
        <f t="shared" si="89"/>
        <v>industry-ag-main.html#eff-stds</v>
      </c>
      <c r="R395" s="201" t="str">
        <f t="shared" si="89"/>
        <v>industry-energy-efficiency-standards.html</v>
      </c>
      <c r="S395" s="221" t="str">
        <f t="shared" si="89"/>
        <v>U.S. DOE, 2016, Industrial Energy Efficiency Potential Analysis, https://energy.gov/sites/prod/files/2017/04/f34/energy-savings-by-state-industrial-methodology.pdf</v>
      </c>
      <c r="T395" s="201" t="str">
        <f t="shared" si="89"/>
        <v>U.S. DOE, 2016, Industrial Energy Efficiency Potential Analysis, https://energy.gov/sites/prod/files/2017/04/f34/energy-savings-by-state-industrial-methodology.pdf</v>
      </c>
      <c r="W395" s="184" cm="1">
        <f t="array" ref="W395">IFERROR(INDEX(A$761:A$954,MATCH(H395,A$761:A$954,0),0),"Save")</f>
        <v>781</v>
      </c>
    </row>
    <row r="396" spans="1:23" s="191" customFormat="1" x14ac:dyDescent="0.25">
      <c r="A396" s="191" t="str">
        <f t="shared" si="88"/>
        <v>Industry</v>
      </c>
      <c r="B396" s="191" t="str">
        <f t="shared" si="88"/>
        <v>Industry Energy Efficiency Standards</v>
      </c>
      <c r="C396" s="191" t="str">
        <f t="shared" si="88"/>
        <v>Percentage Improvement in Eqpt Efficiency Standards above BAU</v>
      </c>
      <c r="D396" s="193" t="s">
        <v>766</v>
      </c>
      <c r="E396" s="186" t="s">
        <v>816</v>
      </c>
      <c r="F396" s="193" t="s">
        <v>767</v>
      </c>
      <c r="G396" s="186" t="s">
        <v>817</v>
      </c>
      <c r="H396" s="43">
        <v>782</v>
      </c>
      <c r="I396" s="186" t="s">
        <v>332</v>
      </c>
      <c r="J396" s="191" t="str">
        <f t="shared" si="89"/>
        <v>Industry Energy Efficiency Standards</v>
      </c>
      <c r="K396" s="199" t="str">
        <f t="shared" si="89"/>
        <v>indst efficiency standards</v>
      </c>
      <c r="L396" s="199">
        <f t="shared" si="89"/>
        <v>0</v>
      </c>
      <c r="M396" s="199">
        <f t="shared" si="89"/>
        <v>0.33</v>
      </c>
      <c r="N396" s="199">
        <f t="shared" si="89"/>
        <v>0.01</v>
      </c>
      <c r="O396" s="201" t="str">
        <f t="shared" si="89"/>
        <v>% reduction in energy use</v>
      </c>
      <c r="P396"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6" s="201" t="str">
        <f t="shared" si="89"/>
        <v>industry-ag-main.html#eff-stds</v>
      </c>
      <c r="R396" s="201" t="str">
        <f t="shared" si="89"/>
        <v>industry-energy-efficiency-standards.html</v>
      </c>
      <c r="S396" s="221" t="str">
        <f t="shared" si="89"/>
        <v>U.S. DOE, 2016, Industrial Energy Efficiency Potential Analysis, https://energy.gov/sites/prod/files/2017/04/f34/energy-savings-by-state-industrial-methodology.pdf</v>
      </c>
      <c r="T396" s="201" t="str">
        <f t="shared" si="89"/>
        <v>U.S. DOE, 2016, Industrial Energy Efficiency Potential Analysis, https://energy.gov/sites/prod/files/2017/04/f34/energy-savings-by-state-industrial-methodology.pdf</v>
      </c>
      <c r="W396" s="184" cm="1">
        <f t="array" ref="W396">IFERROR(INDEX(A$761:A$954,MATCH(H396,A$761:A$954,0),0),"Save")</f>
        <v>782</v>
      </c>
    </row>
    <row r="397" spans="1:23" s="191" customFormat="1" x14ac:dyDescent="0.25">
      <c r="A397" s="191" t="str">
        <f t="shared" si="88"/>
        <v>Industry</v>
      </c>
      <c r="B397" s="191" t="str">
        <f t="shared" si="88"/>
        <v>Industry Energy Efficiency Standards</v>
      </c>
      <c r="C397" s="191" t="str">
        <f t="shared" si="88"/>
        <v>Percentage Improvement in Eqpt Efficiency Standards above BAU</v>
      </c>
      <c r="D397" s="193" t="s">
        <v>766</v>
      </c>
      <c r="E397" s="186" t="s">
        <v>818</v>
      </c>
      <c r="F397" s="193" t="s">
        <v>767</v>
      </c>
      <c r="G397" s="186" t="s">
        <v>819</v>
      </c>
      <c r="H397" s="43">
        <v>783</v>
      </c>
      <c r="I397" s="186" t="s">
        <v>310</v>
      </c>
      <c r="J397" s="191" t="str">
        <f t="shared" si="89"/>
        <v>Industry Energy Efficiency Standards</v>
      </c>
      <c r="K397" s="199" t="str">
        <f t="shared" si="89"/>
        <v>indst efficiency standards</v>
      </c>
      <c r="L397" s="199">
        <f t="shared" si="89"/>
        <v>0</v>
      </c>
      <c r="M397" s="199">
        <f t="shared" si="89"/>
        <v>0.33</v>
      </c>
      <c r="N397" s="199">
        <f t="shared" si="89"/>
        <v>0.01</v>
      </c>
      <c r="O397" s="201" t="str">
        <f t="shared" si="89"/>
        <v>% reduction in energy use</v>
      </c>
      <c r="P397"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7" s="201" t="str">
        <f t="shared" si="89"/>
        <v>industry-ag-main.html#eff-stds</v>
      </c>
      <c r="R397" s="201" t="str">
        <f t="shared" si="89"/>
        <v>industry-energy-efficiency-standards.html</v>
      </c>
      <c r="S397" s="221" t="str">
        <f t="shared" si="89"/>
        <v>U.S. DOE, 2016, Industrial Energy Efficiency Potential Analysis, https://energy.gov/sites/prod/files/2017/04/f34/energy-savings-by-state-industrial-methodology.pdf</v>
      </c>
      <c r="T397" s="201" t="str">
        <f t="shared" si="89"/>
        <v>U.S. DOE, 2016, Industrial Energy Efficiency Potential Analysis, https://energy.gov/sites/prod/files/2017/04/f34/energy-savings-by-state-industrial-methodology.pdf</v>
      </c>
      <c r="W397" s="184" cm="1">
        <f t="array" ref="W397">IFERROR(INDEX(A$761:A$954,MATCH(H397,A$761:A$954,0),0),"Save")</f>
        <v>783</v>
      </c>
    </row>
    <row r="398" spans="1:23" s="191" customFormat="1" x14ac:dyDescent="0.25">
      <c r="A398" s="191" t="str">
        <f t="shared" si="88"/>
        <v>Industry</v>
      </c>
      <c r="B398" s="191" t="str">
        <f t="shared" si="88"/>
        <v>Industry Energy Efficiency Standards</v>
      </c>
      <c r="C398" s="191" t="str">
        <f t="shared" si="88"/>
        <v>Percentage Improvement in Eqpt Efficiency Standards above BAU</v>
      </c>
      <c r="D398" s="193" t="s">
        <v>766</v>
      </c>
      <c r="E398" s="186" t="s">
        <v>820</v>
      </c>
      <c r="F398" s="193" t="s">
        <v>767</v>
      </c>
      <c r="G398" s="186" t="s">
        <v>821</v>
      </c>
      <c r="H398" s="43">
        <v>784</v>
      </c>
      <c r="I398" s="186" t="s">
        <v>310</v>
      </c>
      <c r="J398" s="191" t="str">
        <f t="shared" si="89"/>
        <v>Industry Energy Efficiency Standards</v>
      </c>
      <c r="K398" s="199" t="str">
        <f t="shared" si="89"/>
        <v>indst efficiency standards</v>
      </c>
      <c r="L398" s="199">
        <f t="shared" si="89"/>
        <v>0</v>
      </c>
      <c r="M398" s="199">
        <f t="shared" si="89"/>
        <v>0.33</v>
      </c>
      <c r="N398" s="199">
        <f t="shared" si="89"/>
        <v>0.01</v>
      </c>
      <c r="O398" s="201" t="str">
        <f t="shared" si="89"/>
        <v>% reduction in energy use</v>
      </c>
      <c r="P398"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8" s="201" t="str">
        <f t="shared" si="89"/>
        <v>industry-ag-main.html#eff-stds</v>
      </c>
      <c r="R398" s="201" t="str">
        <f t="shared" si="89"/>
        <v>industry-energy-efficiency-standards.html</v>
      </c>
      <c r="S398" s="221" t="str">
        <f t="shared" si="89"/>
        <v>U.S. DOE, 2016, Industrial Energy Efficiency Potential Analysis, https://energy.gov/sites/prod/files/2017/04/f34/energy-savings-by-state-industrial-methodology.pdf</v>
      </c>
      <c r="T398" s="201" t="str">
        <f t="shared" si="89"/>
        <v>U.S. DOE, 2016, Industrial Energy Efficiency Potential Analysis, https://energy.gov/sites/prod/files/2017/04/f34/energy-savings-by-state-industrial-methodology.pdf</v>
      </c>
      <c r="W398" s="184" cm="1">
        <f t="array" ref="W398">IFERROR(INDEX(A$761:A$954,MATCH(H398,A$761:A$954,0),0),"Save")</f>
        <v>784</v>
      </c>
    </row>
    <row r="399" spans="1:23" s="191" customFormat="1" x14ac:dyDescent="0.25">
      <c r="A399" s="191" t="str">
        <f t="shared" si="88"/>
        <v>Industry</v>
      </c>
      <c r="B399" s="191" t="str">
        <f t="shared" si="88"/>
        <v>Industry Energy Efficiency Standards</v>
      </c>
      <c r="C399" s="191" t="str">
        <f t="shared" si="88"/>
        <v>Percentage Improvement in Eqpt Efficiency Standards above BAU</v>
      </c>
      <c r="D399" s="193" t="s">
        <v>766</v>
      </c>
      <c r="E399" s="186" t="s">
        <v>822</v>
      </c>
      <c r="F399" s="193" t="s">
        <v>767</v>
      </c>
      <c r="G399" s="186" t="s">
        <v>823</v>
      </c>
      <c r="H399" s="43">
        <v>785</v>
      </c>
      <c r="I399" s="186" t="s">
        <v>332</v>
      </c>
      <c r="J399" s="191" t="str">
        <f t="shared" si="89"/>
        <v>Industry Energy Efficiency Standards</v>
      </c>
      <c r="K399" s="199" t="str">
        <f t="shared" si="89"/>
        <v>indst efficiency standards</v>
      </c>
      <c r="L399" s="199">
        <f t="shared" si="89"/>
        <v>0</v>
      </c>
      <c r="M399" s="199">
        <f t="shared" si="89"/>
        <v>0.33</v>
      </c>
      <c r="N399" s="199">
        <f t="shared" si="89"/>
        <v>0.01</v>
      </c>
      <c r="O399" s="201" t="str">
        <f t="shared" si="89"/>
        <v>% reduction in energy use</v>
      </c>
      <c r="P399"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9" s="201" t="str">
        <f t="shared" si="89"/>
        <v>industry-ag-main.html#eff-stds</v>
      </c>
      <c r="R399" s="201" t="str">
        <f t="shared" si="89"/>
        <v>industry-energy-efficiency-standards.html</v>
      </c>
      <c r="S399" s="221" t="str">
        <f t="shared" si="89"/>
        <v>U.S. DOE, 2016, Industrial Energy Efficiency Potential Analysis, https://energy.gov/sites/prod/files/2017/04/f34/energy-savings-by-state-industrial-methodology.pdf</v>
      </c>
      <c r="T399" s="201" t="str">
        <f t="shared" si="89"/>
        <v>U.S. DOE, 2016, Industrial Energy Efficiency Potential Analysis, https://energy.gov/sites/prod/files/2017/04/f34/energy-savings-by-state-industrial-methodology.pdf</v>
      </c>
      <c r="W399" s="184" cm="1">
        <f t="array" ref="W399">IFERROR(INDEX(A$761:A$954,MATCH(H399,A$761:A$954,0),0),"Save")</f>
        <v>785</v>
      </c>
    </row>
    <row r="400" spans="1:23" s="191" customFormat="1" x14ac:dyDescent="0.25">
      <c r="A400" s="191" t="str">
        <f t="shared" si="88"/>
        <v>Industry</v>
      </c>
      <c r="B400" s="191" t="str">
        <f t="shared" si="88"/>
        <v>Industry Energy Efficiency Standards</v>
      </c>
      <c r="C400" s="191" t="str">
        <f t="shared" si="88"/>
        <v>Percentage Improvement in Eqpt Efficiency Standards above BAU</v>
      </c>
      <c r="D400" s="193" t="s">
        <v>768</v>
      </c>
      <c r="E400" s="186" t="s">
        <v>799</v>
      </c>
      <c r="F400" s="193" t="s">
        <v>769</v>
      </c>
      <c r="G400" s="186" t="s">
        <v>800</v>
      </c>
      <c r="H400" s="43">
        <v>786</v>
      </c>
      <c r="I400" s="186" t="s">
        <v>310</v>
      </c>
      <c r="J400" s="191" t="str">
        <f t="shared" si="89"/>
        <v>Industry Energy Efficiency Standards</v>
      </c>
      <c r="K400" s="199" t="str">
        <f t="shared" si="89"/>
        <v>indst efficiency standards</v>
      </c>
      <c r="L400" s="199">
        <f t="shared" si="89"/>
        <v>0</v>
      </c>
      <c r="M400" s="199">
        <f t="shared" si="89"/>
        <v>0.33</v>
      </c>
      <c r="N400" s="199">
        <f t="shared" si="89"/>
        <v>0.01</v>
      </c>
      <c r="O400" s="201" t="str">
        <f t="shared" si="89"/>
        <v>% reduction in energy use</v>
      </c>
      <c r="P400"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0" s="201" t="str">
        <f t="shared" si="89"/>
        <v>industry-ag-main.html#eff-stds</v>
      </c>
      <c r="R400" s="201" t="str">
        <f t="shared" si="89"/>
        <v>industry-energy-efficiency-standards.html</v>
      </c>
      <c r="S400" s="221" t="str">
        <f t="shared" si="89"/>
        <v>U.S. DOE, 2016, Industrial Energy Efficiency Potential Analysis, https://energy.gov/sites/prod/files/2017/04/f34/energy-savings-by-state-industrial-methodology.pdf</v>
      </c>
      <c r="T400" s="201" t="str">
        <f t="shared" si="89"/>
        <v>U.S. DOE, 2016, Industrial Energy Efficiency Potential Analysis, https://energy.gov/sites/prod/files/2017/04/f34/energy-savings-by-state-industrial-methodology.pdf</v>
      </c>
      <c r="W400" s="184" cm="1">
        <f t="array" ref="W400">IFERROR(INDEX(A$761:A$954,MATCH(H400,A$761:A$954,0),0),"Save")</f>
        <v>786</v>
      </c>
    </row>
    <row r="401" spans="1:23" s="191" customFormat="1" x14ac:dyDescent="0.25">
      <c r="A401" s="191" t="str">
        <f t="shared" si="88"/>
        <v>Industry</v>
      </c>
      <c r="B401" s="191" t="str">
        <f t="shared" si="88"/>
        <v>Industry Energy Efficiency Standards</v>
      </c>
      <c r="C401" s="191" t="str">
        <f t="shared" si="88"/>
        <v>Percentage Improvement in Eqpt Efficiency Standards above BAU</v>
      </c>
      <c r="D401" s="193" t="s">
        <v>768</v>
      </c>
      <c r="E401" s="186" t="s">
        <v>806</v>
      </c>
      <c r="F401" s="193" t="s">
        <v>769</v>
      </c>
      <c r="G401" s="186" t="s">
        <v>807</v>
      </c>
      <c r="H401" s="43">
        <v>787</v>
      </c>
      <c r="I401" s="186" t="s">
        <v>310</v>
      </c>
      <c r="J401" s="191" t="str">
        <f t="shared" ref="J401:T410" si="90">J$370</f>
        <v>Industry Energy Efficiency Standards</v>
      </c>
      <c r="K401" s="199" t="str">
        <f t="shared" si="90"/>
        <v>indst efficiency standards</v>
      </c>
      <c r="L401" s="199">
        <f t="shared" si="90"/>
        <v>0</v>
      </c>
      <c r="M401" s="199">
        <f t="shared" si="90"/>
        <v>0.33</v>
      </c>
      <c r="N401" s="199">
        <f t="shared" si="90"/>
        <v>0.01</v>
      </c>
      <c r="O401" s="201" t="str">
        <f t="shared" si="90"/>
        <v>% reduction in energy use</v>
      </c>
      <c r="P401"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1" s="201" t="str">
        <f t="shared" si="90"/>
        <v>industry-ag-main.html#eff-stds</v>
      </c>
      <c r="R401" s="201" t="str">
        <f t="shared" si="90"/>
        <v>industry-energy-efficiency-standards.html</v>
      </c>
      <c r="S401" s="221" t="str">
        <f t="shared" si="90"/>
        <v>U.S. DOE, 2016, Industrial Energy Efficiency Potential Analysis, https://energy.gov/sites/prod/files/2017/04/f34/energy-savings-by-state-industrial-methodology.pdf</v>
      </c>
      <c r="T401" s="201" t="str">
        <f t="shared" si="90"/>
        <v>U.S. DOE, 2016, Industrial Energy Efficiency Potential Analysis, https://energy.gov/sites/prod/files/2017/04/f34/energy-savings-by-state-industrial-methodology.pdf</v>
      </c>
      <c r="W401" s="184" cm="1">
        <f t="array" ref="W401">IFERROR(INDEX(A$761:A$954,MATCH(H401,A$761:A$954,0),0),"Save")</f>
        <v>787</v>
      </c>
    </row>
    <row r="402" spans="1:23" s="191" customFormat="1" x14ac:dyDescent="0.25">
      <c r="A402" s="191" t="str">
        <f t="shared" si="88"/>
        <v>Industry</v>
      </c>
      <c r="B402" s="191" t="str">
        <f t="shared" si="88"/>
        <v>Industry Energy Efficiency Standards</v>
      </c>
      <c r="C402" s="191" t="str">
        <f t="shared" si="88"/>
        <v>Percentage Improvement in Eqpt Efficiency Standards above BAU</v>
      </c>
      <c r="D402" s="193" t="s">
        <v>768</v>
      </c>
      <c r="E402" s="186" t="s">
        <v>808</v>
      </c>
      <c r="F402" s="193" t="s">
        <v>769</v>
      </c>
      <c r="G402" s="186" t="s">
        <v>809</v>
      </c>
      <c r="H402" s="43">
        <v>788</v>
      </c>
      <c r="I402" s="186" t="s">
        <v>310</v>
      </c>
      <c r="J402" s="191" t="str">
        <f t="shared" si="90"/>
        <v>Industry Energy Efficiency Standards</v>
      </c>
      <c r="K402" s="199" t="str">
        <f t="shared" si="90"/>
        <v>indst efficiency standards</v>
      </c>
      <c r="L402" s="199">
        <f t="shared" si="90"/>
        <v>0</v>
      </c>
      <c r="M402" s="199">
        <f t="shared" si="90"/>
        <v>0.33</v>
      </c>
      <c r="N402" s="199">
        <f t="shared" si="90"/>
        <v>0.01</v>
      </c>
      <c r="O402" s="201" t="str">
        <f t="shared" si="90"/>
        <v>% reduction in energy use</v>
      </c>
      <c r="P402"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2" s="201" t="str">
        <f t="shared" si="90"/>
        <v>industry-ag-main.html#eff-stds</v>
      </c>
      <c r="R402" s="201" t="str">
        <f t="shared" si="90"/>
        <v>industry-energy-efficiency-standards.html</v>
      </c>
      <c r="S402" s="221" t="str">
        <f t="shared" si="90"/>
        <v>U.S. DOE, 2016, Industrial Energy Efficiency Potential Analysis, https://energy.gov/sites/prod/files/2017/04/f34/energy-savings-by-state-industrial-methodology.pdf</v>
      </c>
      <c r="T402" s="201" t="str">
        <f t="shared" si="90"/>
        <v>U.S. DOE, 2016, Industrial Energy Efficiency Potential Analysis, https://energy.gov/sites/prod/files/2017/04/f34/energy-savings-by-state-industrial-methodology.pdf</v>
      </c>
      <c r="W402" s="184" cm="1">
        <f t="array" ref="W402">IFERROR(INDEX(A$761:A$954,MATCH(H402,A$761:A$954,0),0),"Save")</f>
        <v>788</v>
      </c>
    </row>
    <row r="403" spans="1:23" s="191" customFormat="1" x14ac:dyDescent="0.25">
      <c r="A403" s="191" t="str">
        <f t="shared" si="88"/>
        <v>Industry</v>
      </c>
      <c r="B403" s="191" t="str">
        <f t="shared" si="88"/>
        <v>Industry Energy Efficiency Standards</v>
      </c>
      <c r="C403" s="191" t="str">
        <f t="shared" si="88"/>
        <v>Percentage Improvement in Eqpt Efficiency Standards above BAU</v>
      </c>
      <c r="D403" s="193" t="s">
        <v>768</v>
      </c>
      <c r="E403" s="186" t="s">
        <v>810</v>
      </c>
      <c r="F403" s="193" t="s">
        <v>769</v>
      </c>
      <c r="G403" s="186" t="s">
        <v>811</v>
      </c>
      <c r="H403" s="43">
        <v>789</v>
      </c>
      <c r="I403" s="186" t="s">
        <v>332</v>
      </c>
      <c r="J403" s="191" t="str">
        <f t="shared" si="90"/>
        <v>Industry Energy Efficiency Standards</v>
      </c>
      <c r="K403" s="199" t="str">
        <f t="shared" si="90"/>
        <v>indst efficiency standards</v>
      </c>
      <c r="L403" s="199">
        <f t="shared" si="90"/>
        <v>0</v>
      </c>
      <c r="M403" s="199">
        <f t="shared" si="90"/>
        <v>0.33</v>
      </c>
      <c r="N403" s="199">
        <f t="shared" si="90"/>
        <v>0.01</v>
      </c>
      <c r="O403" s="201" t="str">
        <f t="shared" si="90"/>
        <v>% reduction in energy use</v>
      </c>
      <c r="P403"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3" s="201" t="str">
        <f t="shared" si="90"/>
        <v>industry-ag-main.html#eff-stds</v>
      </c>
      <c r="R403" s="201" t="str">
        <f t="shared" si="90"/>
        <v>industry-energy-efficiency-standards.html</v>
      </c>
      <c r="S403" s="221" t="str">
        <f t="shared" si="90"/>
        <v>U.S. DOE, 2016, Industrial Energy Efficiency Potential Analysis, https://energy.gov/sites/prod/files/2017/04/f34/energy-savings-by-state-industrial-methodology.pdf</v>
      </c>
      <c r="T403" s="201" t="str">
        <f t="shared" si="90"/>
        <v>U.S. DOE, 2016, Industrial Energy Efficiency Potential Analysis, https://energy.gov/sites/prod/files/2017/04/f34/energy-savings-by-state-industrial-methodology.pdf</v>
      </c>
      <c r="W403" s="184" cm="1">
        <f t="array" ref="W403">IFERROR(INDEX(A$761:A$954,MATCH(H403,A$761:A$954,0),0),"Save")</f>
        <v>789</v>
      </c>
    </row>
    <row r="404" spans="1:23" s="191" customFormat="1" x14ac:dyDescent="0.25">
      <c r="A404" s="191" t="str">
        <f t="shared" si="88"/>
        <v>Industry</v>
      </c>
      <c r="B404" s="191" t="str">
        <f t="shared" si="88"/>
        <v>Industry Energy Efficiency Standards</v>
      </c>
      <c r="C404" s="191" t="str">
        <f t="shared" si="88"/>
        <v>Percentage Improvement in Eqpt Efficiency Standards above BAU</v>
      </c>
      <c r="D404" s="193" t="s">
        <v>768</v>
      </c>
      <c r="E404" s="186" t="s">
        <v>812</v>
      </c>
      <c r="F404" s="193" t="s">
        <v>769</v>
      </c>
      <c r="G404" s="186" t="s">
        <v>813</v>
      </c>
      <c r="H404" s="43">
        <v>790</v>
      </c>
      <c r="I404" s="186" t="s">
        <v>310</v>
      </c>
      <c r="J404" s="191" t="str">
        <f t="shared" si="90"/>
        <v>Industry Energy Efficiency Standards</v>
      </c>
      <c r="K404" s="199" t="str">
        <f t="shared" si="90"/>
        <v>indst efficiency standards</v>
      </c>
      <c r="L404" s="199">
        <f t="shared" si="90"/>
        <v>0</v>
      </c>
      <c r="M404" s="199">
        <f t="shared" si="90"/>
        <v>0.33</v>
      </c>
      <c r="N404" s="199">
        <f t="shared" si="90"/>
        <v>0.01</v>
      </c>
      <c r="O404" s="201" t="str">
        <f t="shared" si="90"/>
        <v>% reduction in energy use</v>
      </c>
      <c r="P404"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4" s="201" t="str">
        <f t="shared" si="90"/>
        <v>industry-ag-main.html#eff-stds</v>
      </c>
      <c r="R404" s="201" t="str">
        <f t="shared" si="90"/>
        <v>industry-energy-efficiency-standards.html</v>
      </c>
      <c r="S404" s="221" t="str">
        <f t="shared" si="90"/>
        <v>U.S. DOE, 2016, Industrial Energy Efficiency Potential Analysis, https://energy.gov/sites/prod/files/2017/04/f34/energy-savings-by-state-industrial-methodology.pdf</v>
      </c>
      <c r="T404" s="201" t="str">
        <f t="shared" si="90"/>
        <v>U.S. DOE, 2016, Industrial Energy Efficiency Potential Analysis, https://energy.gov/sites/prod/files/2017/04/f34/energy-savings-by-state-industrial-methodology.pdf</v>
      </c>
      <c r="W404" s="184" cm="1">
        <f t="array" ref="W404">IFERROR(INDEX(A$761:A$954,MATCH(H404,A$761:A$954,0),0),"Save")</f>
        <v>790</v>
      </c>
    </row>
    <row r="405" spans="1:23" s="191" customFormat="1" x14ac:dyDescent="0.25">
      <c r="A405" s="191" t="str">
        <f t="shared" si="88"/>
        <v>Industry</v>
      </c>
      <c r="B405" s="191" t="str">
        <f t="shared" si="88"/>
        <v>Industry Energy Efficiency Standards</v>
      </c>
      <c r="C405" s="191" t="str">
        <f t="shared" si="88"/>
        <v>Percentage Improvement in Eqpt Efficiency Standards above BAU</v>
      </c>
      <c r="D405" s="193" t="s">
        <v>768</v>
      </c>
      <c r="E405" s="186" t="s">
        <v>814</v>
      </c>
      <c r="F405" s="193" t="s">
        <v>769</v>
      </c>
      <c r="G405" s="186" t="s">
        <v>815</v>
      </c>
      <c r="H405" s="43">
        <v>791</v>
      </c>
      <c r="I405" s="186" t="s">
        <v>332</v>
      </c>
      <c r="J405" s="191" t="str">
        <f t="shared" si="90"/>
        <v>Industry Energy Efficiency Standards</v>
      </c>
      <c r="K405" s="199" t="str">
        <f t="shared" si="90"/>
        <v>indst efficiency standards</v>
      </c>
      <c r="L405" s="199">
        <f t="shared" si="90"/>
        <v>0</v>
      </c>
      <c r="M405" s="199">
        <f t="shared" si="90"/>
        <v>0.33</v>
      </c>
      <c r="N405" s="199">
        <f t="shared" si="90"/>
        <v>0.01</v>
      </c>
      <c r="O405" s="201" t="str">
        <f t="shared" si="90"/>
        <v>% reduction in energy use</v>
      </c>
      <c r="P405"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5" s="201" t="str">
        <f t="shared" si="90"/>
        <v>industry-ag-main.html#eff-stds</v>
      </c>
      <c r="R405" s="201" t="str">
        <f t="shared" si="90"/>
        <v>industry-energy-efficiency-standards.html</v>
      </c>
      <c r="S405" s="221" t="str">
        <f t="shared" si="90"/>
        <v>U.S. DOE, 2016, Industrial Energy Efficiency Potential Analysis, https://energy.gov/sites/prod/files/2017/04/f34/energy-savings-by-state-industrial-methodology.pdf</v>
      </c>
      <c r="T405" s="201" t="str">
        <f t="shared" si="90"/>
        <v>U.S. DOE, 2016, Industrial Energy Efficiency Potential Analysis, https://energy.gov/sites/prod/files/2017/04/f34/energy-savings-by-state-industrial-methodology.pdf</v>
      </c>
      <c r="W405" s="184" cm="1">
        <f t="array" ref="W405">IFERROR(INDEX(A$761:A$954,MATCH(H405,A$761:A$954,0),0),"Save")</f>
        <v>791</v>
      </c>
    </row>
    <row r="406" spans="1:23" s="191" customFormat="1" x14ac:dyDescent="0.25">
      <c r="A406" s="191" t="str">
        <f t="shared" si="88"/>
        <v>Industry</v>
      </c>
      <c r="B406" s="191" t="str">
        <f t="shared" si="88"/>
        <v>Industry Energy Efficiency Standards</v>
      </c>
      <c r="C406" s="191" t="str">
        <f t="shared" si="88"/>
        <v>Percentage Improvement in Eqpt Efficiency Standards above BAU</v>
      </c>
      <c r="D406" s="193" t="s">
        <v>768</v>
      </c>
      <c r="E406" s="186" t="s">
        <v>816</v>
      </c>
      <c r="F406" s="193" t="s">
        <v>769</v>
      </c>
      <c r="G406" s="186" t="s">
        <v>817</v>
      </c>
      <c r="H406" s="43">
        <v>792</v>
      </c>
      <c r="I406" s="186" t="s">
        <v>332</v>
      </c>
      <c r="J406" s="191" t="str">
        <f t="shared" si="90"/>
        <v>Industry Energy Efficiency Standards</v>
      </c>
      <c r="K406" s="199" t="str">
        <f t="shared" si="90"/>
        <v>indst efficiency standards</v>
      </c>
      <c r="L406" s="199">
        <f t="shared" si="90"/>
        <v>0</v>
      </c>
      <c r="M406" s="199">
        <f t="shared" si="90"/>
        <v>0.33</v>
      </c>
      <c r="N406" s="199">
        <f t="shared" si="90"/>
        <v>0.01</v>
      </c>
      <c r="O406" s="201" t="str">
        <f t="shared" si="90"/>
        <v>% reduction in energy use</v>
      </c>
      <c r="P406"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6" s="201" t="str">
        <f t="shared" si="90"/>
        <v>industry-ag-main.html#eff-stds</v>
      </c>
      <c r="R406" s="201" t="str">
        <f t="shared" si="90"/>
        <v>industry-energy-efficiency-standards.html</v>
      </c>
      <c r="S406" s="221" t="str">
        <f t="shared" si="90"/>
        <v>U.S. DOE, 2016, Industrial Energy Efficiency Potential Analysis, https://energy.gov/sites/prod/files/2017/04/f34/energy-savings-by-state-industrial-methodology.pdf</v>
      </c>
      <c r="T406" s="201" t="str">
        <f t="shared" si="90"/>
        <v>U.S. DOE, 2016, Industrial Energy Efficiency Potential Analysis, https://energy.gov/sites/prod/files/2017/04/f34/energy-savings-by-state-industrial-methodology.pdf</v>
      </c>
      <c r="W406" s="184" cm="1">
        <f t="array" ref="W406">IFERROR(INDEX(A$761:A$954,MATCH(H406,A$761:A$954,0),0),"Save")</f>
        <v>792</v>
      </c>
    </row>
    <row r="407" spans="1:23" s="191" customFormat="1" x14ac:dyDescent="0.25">
      <c r="A407" s="191" t="str">
        <f t="shared" si="88"/>
        <v>Industry</v>
      </c>
      <c r="B407" s="191" t="str">
        <f t="shared" si="88"/>
        <v>Industry Energy Efficiency Standards</v>
      </c>
      <c r="C407" s="191" t="str">
        <f t="shared" si="88"/>
        <v>Percentage Improvement in Eqpt Efficiency Standards above BAU</v>
      </c>
      <c r="D407" s="193" t="s">
        <v>768</v>
      </c>
      <c r="E407" s="186" t="s">
        <v>818</v>
      </c>
      <c r="F407" s="193" t="s">
        <v>769</v>
      </c>
      <c r="G407" s="186" t="s">
        <v>819</v>
      </c>
      <c r="H407" s="43">
        <v>793</v>
      </c>
      <c r="I407" s="186" t="s">
        <v>310</v>
      </c>
      <c r="J407" s="191" t="str">
        <f t="shared" si="90"/>
        <v>Industry Energy Efficiency Standards</v>
      </c>
      <c r="K407" s="199" t="str">
        <f t="shared" si="90"/>
        <v>indst efficiency standards</v>
      </c>
      <c r="L407" s="199">
        <f t="shared" si="90"/>
        <v>0</v>
      </c>
      <c r="M407" s="199">
        <f t="shared" si="90"/>
        <v>0.33</v>
      </c>
      <c r="N407" s="199">
        <f t="shared" si="90"/>
        <v>0.01</v>
      </c>
      <c r="O407" s="201" t="str">
        <f t="shared" si="90"/>
        <v>% reduction in energy use</v>
      </c>
      <c r="P407"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7" s="201" t="str">
        <f t="shared" si="90"/>
        <v>industry-ag-main.html#eff-stds</v>
      </c>
      <c r="R407" s="201" t="str">
        <f t="shared" si="90"/>
        <v>industry-energy-efficiency-standards.html</v>
      </c>
      <c r="S407" s="221" t="str">
        <f t="shared" si="90"/>
        <v>U.S. DOE, 2016, Industrial Energy Efficiency Potential Analysis, https://energy.gov/sites/prod/files/2017/04/f34/energy-savings-by-state-industrial-methodology.pdf</v>
      </c>
      <c r="T407" s="201" t="str">
        <f t="shared" si="90"/>
        <v>U.S. DOE, 2016, Industrial Energy Efficiency Potential Analysis, https://energy.gov/sites/prod/files/2017/04/f34/energy-savings-by-state-industrial-methodology.pdf</v>
      </c>
      <c r="W407" s="184" cm="1">
        <f t="array" ref="W407">IFERROR(INDEX(A$761:A$954,MATCH(H407,A$761:A$954,0),0),"Save")</f>
        <v>793</v>
      </c>
    </row>
    <row r="408" spans="1:23" s="191" customFormat="1" x14ac:dyDescent="0.25">
      <c r="A408" s="191" t="str">
        <f t="shared" si="88"/>
        <v>Industry</v>
      </c>
      <c r="B408" s="191" t="str">
        <f t="shared" si="88"/>
        <v>Industry Energy Efficiency Standards</v>
      </c>
      <c r="C408" s="191" t="str">
        <f t="shared" si="88"/>
        <v>Percentage Improvement in Eqpt Efficiency Standards above BAU</v>
      </c>
      <c r="D408" s="193" t="s">
        <v>768</v>
      </c>
      <c r="E408" s="186" t="s">
        <v>820</v>
      </c>
      <c r="F408" s="193" t="s">
        <v>769</v>
      </c>
      <c r="G408" s="186" t="s">
        <v>821</v>
      </c>
      <c r="H408" s="43">
        <v>794</v>
      </c>
      <c r="I408" s="186" t="s">
        <v>310</v>
      </c>
      <c r="J408" s="191" t="str">
        <f t="shared" si="90"/>
        <v>Industry Energy Efficiency Standards</v>
      </c>
      <c r="K408" s="199" t="str">
        <f t="shared" si="90"/>
        <v>indst efficiency standards</v>
      </c>
      <c r="L408" s="199">
        <f t="shared" si="90"/>
        <v>0</v>
      </c>
      <c r="M408" s="199">
        <f t="shared" si="90"/>
        <v>0.33</v>
      </c>
      <c r="N408" s="199">
        <f t="shared" si="90"/>
        <v>0.01</v>
      </c>
      <c r="O408" s="201" t="str">
        <f t="shared" si="90"/>
        <v>% reduction in energy use</v>
      </c>
      <c r="P408"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8" s="201" t="str">
        <f t="shared" si="90"/>
        <v>industry-ag-main.html#eff-stds</v>
      </c>
      <c r="R408" s="201" t="str">
        <f t="shared" si="90"/>
        <v>industry-energy-efficiency-standards.html</v>
      </c>
      <c r="S408" s="221" t="str">
        <f t="shared" si="90"/>
        <v>U.S. DOE, 2016, Industrial Energy Efficiency Potential Analysis, https://energy.gov/sites/prod/files/2017/04/f34/energy-savings-by-state-industrial-methodology.pdf</v>
      </c>
      <c r="T408" s="201" t="str">
        <f t="shared" si="90"/>
        <v>U.S. DOE, 2016, Industrial Energy Efficiency Potential Analysis, https://energy.gov/sites/prod/files/2017/04/f34/energy-savings-by-state-industrial-methodology.pdf</v>
      </c>
      <c r="W408" s="184" cm="1">
        <f t="array" ref="W408">IFERROR(INDEX(A$761:A$954,MATCH(H408,A$761:A$954,0),0),"Save")</f>
        <v>794</v>
      </c>
    </row>
    <row r="409" spans="1:23" s="191" customFormat="1" x14ac:dyDescent="0.25">
      <c r="A409" s="191" t="str">
        <f t="shared" si="88"/>
        <v>Industry</v>
      </c>
      <c r="B409" s="191" t="str">
        <f t="shared" si="88"/>
        <v>Industry Energy Efficiency Standards</v>
      </c>
      <c r="C409" s="191" t="str">
        <f t="shared" si="88"/>
        <v>Percentage Improvement in Eqpt Efficiency Standards above BAU</v>
      </c>
      <c r="D409" s="193" t="s">
        <v>768</v>
      </c>
      <c r="E409" s="186" t="s">
        <v>822</v>
      </c>
      <c r="F409" s="193" t="s">
        <v>769</v>
      </c>
      <c r="G409" s="186" t="s">
        <v>823</v>
      </c>
      <c r="H409" s="43">
        <v>795</v>
      </c>
      <c r="I409" s="186" t="s">
        <v>332</v>
      </c>
      <c r="J409" s="191" t="str">
        <f t="shared" si="90"/>
        <v>Industry Energy Efficiency Standards</v>
      </c>
      <c r="K409" s="199" t="str">
        <f t="shared" si="90"/>
        <v>indst efficiency standards</v>
      </c>
      <c r="L409" s="199">
        <f t="shared" si="90"/>
        <v>0</v>
      </c>
      <c r="M409" s="199">
        <f t="shared" si="90"/>
        <v>0.33</v>
      </c>
      <c r="N409" s="199">
        <f t="shared" si="90"/>
        <v>0.01</v>
      </c>
      <c r="O409" s="201" t="str">
        <f t="shared" si="90"/>
        <v>% reduction in energy use</v>
      </c>
      <c r="P409"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9" s="201" t="str">
        <f t="shared" si="90"/>
        <v>industry-ag-main.html#eff-stds</v>
      </c>
      <c r="R409" s="201" t="str">
        <f t="shared" si="90"/>
        <v>industry-energy-efficiency-standards.html</v>
      </c>
      <c r="S409" s="221" t="str">
        <f t="shared" si="90"/>
        <v>U.S. DOE, 2016, Industrial Energy Efficiency Potential Analysis, https://energy.gov/sites/prod/files/2017/04/f34/energy-savings-by-state-industrial-methodology.pdf</v>
      </c>
      <c r="T409" s="201" t="str">
        <f t="shared" si="90"/>
        <v>U.S. DOE, 2016, Industrial Energy Efficiency Potential Analysis, https://energy.gov/sites/prod/files/2017/04/f34/energy-savings-by-state-industrial-methodology.pdf</v>
      </c>
      <c r="W409" s="184" cm="1">
        <f t="array" ref="W409">IFERROR(INDEX(A$761:A$954,MATCH(H409,A$761:A$954,0),0),"Save")</f>
        <v>795</v>
      </c>
    </row>
    <row r="410" spans="1:23" s="191" customFormat="1" x14ac:dyDescent="0.25">
      <c r="A410" s="191" t="str">
        <f t="shared" si="88"/>
        <v>Industry</v>
      </c>
      <c r="B410" s="191" t="str">
        <f t="shared" si="88"/>
        <v>Industry Energy Efficiency Standards</v>
      </c>
      <c r="C410" s="191" t="str">
        <f t="shared" si="88"/>
        <v>Percentage Improvement in Eqpt Efficiency Standards above BAU</v>
      </c>
      <c r="D410" s="193" t="s">
        <v>770</v>
      </c>
      <c r="E410" s="186" t="s">
        <v>799</v>
      </c>
      <c r="F410" s="186" t="s">
        <v>771</v>
      </c>
      <c r="G410" s="186" t="s">
        <v>800</v>
      </c>
      <c r="H410" s="43">
        <v>796</v>
      </c>
      <c r="I410" s="186" t="s">
        <v>310</v>
      </c>
      <c r="J410" s="191" t="str">
        <f t="shared" si="90"/>
        <v>Industry Energy Efficiency Standards</v>
      </c>
      <c r="K410" s="199" t="str">
        <f t="shared" si="90"/>
        <v>indst efficiency standards</v>
      </c>
      <c r="L410" s="199">
        <f t="shared" si="90"/>
        <v>0</v>
      </c>
      <c r="M410" s="199">
        <f t="shared" si="90"/>
        <v>0.33</v>
      </c>
      <c r="N410" s="199">
        <f t="shared" si="90"/>
        <v>0.01</v>
      </c>
      <c r="O410" s="201" t="str">
        <f t="shared" si="90"/>
        <v>% reduction in energy use</v>
      </c>
      <c r="P410"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0" s="201" t="str">
        <f t="shared" si="90"/>
        <v>industry-ag-main.html#eff-stds</v>
      </c>
      <c r="R410" s="201" t="str">
        <f t="shared" si="90"/>
        <v>industry-energy-efficiency-standards.html</v>
      </c>
      <c r="S410" s="221" t="str">
        <f t="shared" si="90"/>
        <v>U.S. DOE, 2016, Industrial Energy Efficiency Potential Analysis, https://energy.gov/sites/prod/files/2017/04/f34/energy-savings-by-state-industrial-methodology.pdf</v>
      </c>
      <c r="T410" s="201" t="str">
        <f t="shared" si="90"/>
        <v>U.S. DOE, 2016, Industrial Energy Efficiency Potential Analysis, https://energy.gov/sites/prod/files/2017/04/f34/energy-savings-by-state-industrial-methodology.pdf</v>
      </c>
      <c r="W410" s="184" cm="1">
        <f t="array" ref="W410">IFERROR(INDEX(A$761:A$954,MATCH(H410,A$761:A$954,0),0),"Save")</f>
        <v>796</v>
      </c>
    </row>
    <row r="411" spans="1:23" s="191" customFormat="1" x14ac:dyDescent="0.25">
      <c r="A411" s="191" t="str">
        <f t="shared" ref="A411:C430" si="91">A$370</f>
        <v>Industry</v>
      </c>
      <c r="B411" s="191" t="str">
        <f t="shared" si="91"/>
        <v>Industry Energy Efficiency Standards</v>
      </c>
      <c r="C411" s="191" t="str">
        <f t="shared" si="91"/>
        <v>Percentage Improvement in Eqpt Efficiency Standards above BAU</v>
      </c>
      <c r="D411" s="193" t="s">
        <v>770</v>
      </c>
      <c r="E411" s="186" t="s">
        <v>806</v>
      </c>
      <c r="F411" s="186" t="s">
        <v>771</v>
      </c>
      <c r="G411" s="186" t="s">
        <v>807</v>
      </c>
      <c r="H411" s="43">
        <v>797</v>
      </c>
      <c r="I411" s="186" t="s">
        <v>310</v>
      </c>
      <c r="J411" s="191" t="str">
        <f t="shared" ref="J411:T420" si="92">J$370</f>
        <v>Industry Energy Efficiency Standards</v>
      </c>
      <c r="K411" s="199" t="str">
        <f t="shared" si="92"/>
        <v>indst efficiency standards</v>
      </c>
      <c r="L411" s="199">
        <f t="shared" si="92"/>
        <v>0</v>
      </c>
      <c r="M411" s="199">
        <f t="shared" si="92"/>
        <v>0.33</v>
      </c>
      <c r="N411" s="199">
        <f t="shared" si="92"/>
        <v>0.01</v>
      </c>
      <c r="O411" s="201" t="str">
        <f t="shared" si="92"/>
        <v>% reduction in energy use</v>
      </c>
      <c r="P411"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1" s="201" t="str">
        <f t="shared" si="92"/>
        <v>industry-ag-main.html#eff-stds</v>
      </c>
      <c r="R411" s="201" t="str">
        <f t="shared" si="92"/>
        <v>industry-energy-efficiency-standards.html</v>
      </c>
      <c r="S411" s="221" t="str">
        <f t="shared" si="92"/>
        <v>U.S. DOE, 2016, Industrial Energy Efficiency Potential Analysis, https://energy.gov/sites/prod/files/2017/04/f34/energy-savings-by-state-industrial-methodology.pdf</v>
      </c>
      <c r="T411" s="201" t="str">
        <f t="shared" si="92"/>
        <v>U.S. DOE, 2016, Industrial Energy Efficiency Potential Analysis, https://energy.gov/sites/prod/files/2017/04/f34/energy-savings-by-state-industrial-methodology.pdf</v>
      </c>
      <c r="W411" s="184" cm="1">
        <f t="array" ref="W411">IFERROR(INDEX(A$761:A$954,MATCH(H411,A$761:A$954,0),0),"Save")</f>
        <v>797</v>
      </c>
    </row>
    <row r="412" spans="1:23" s="191" customFormat="1" x14ac:dyDescent="0.25">
      <c r="A412" s="191" t="str">
        <f t="shared" si="91"/>
        <v>Industry</v>
      </c>
      <c r="B412" s="191" t="str">
        <f t="shared" si="91"/>
        <v>Industry Energy Efficiency Standards</v>
      </c>
      <c r="C412" s="191" t="str">
        <f t="shared" si="91"/>
        <v>Percentage Improvement in Eqpt Efficiency Standards above BAU</v>
      </c>
      <c r="D412" s="193" t="s">
        <v>770</v>
      </c>
      <c r="E412" s="186" t="s">
        <v>808</v>
      </c>
      <c r="F412" s="186" t="s">
        <v>771</v>
      </c>
      <c r="G412" s="186" t="s">
        <v>809</v>
      </c>
      <c r="H412" s="43">
        <v>798</v>
      </c>
      <c r="I412" s="186" t="s">
        <v>310</v>
      </c>
      <c r="J412" s="191" t="str">
        <f t="shared" si="92"/>
        <v>Industry Energy Efficiency Standards</v>
      </c>
      <c r="K412" s="199" t="str">
        <f t="shared" si="92"/>
        <v>indst efficiency standards</v>
      </c>
      <c r="L412" s="199">
        <f t="shared" si="92"/>
        <v>0</v>
      </c>
      <c r="M412" s="199">
        <f t="shared" si="92"/>
        <v>0.33</v>
      </c>
      <c r="N412" s="199">
        <f t="shared" si="92"/>
        <v>0.01</v>
      </c>
      <c r="O412" s="201" t="str">
        <f t="shared" si="92"/>
        <v>% reduction in energy use</v>
      </c>
      <c r="P412"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2" s="201" t="str">
        <f t="shared" si="92"/>
        <v>industry-ag-main.html#eff-stds</v>
      </c>
      <c r="R412" s="201" t="str">
        <f t="shared" si="92"/>
        <v>industry-energy-efficiency-standards.html</v>
      </c>
      <c r="S412" s="221" t="str">
        <f t="shared" si="92"/>
        <v>U.S. DOE, 2016, Industrial Energy Efficiency Potential Analysis, https://energy.gov/sites/prod/files/2017/04/f34/energy-savings-by-state-industrial-methodology.pdf</v>
      </c>
      <c r="T412" s="201" t="str">
        <f t="shared" si="92"/>
        <v>U.S. DOE, 2016, Industrial Energy Efficiency Potential Analysis, https://energy.gov/sites/prod/files/2017/04/f34/energy-savings-by-state-industrial-methodology.pdf</v>
      </c>
      <c r="W412" s="184" cm="1">
        <f t="array" ref="W412">IFERROR(INDEX(A$761:A$954,MATCH(H412,A$761:A$954,0),0),"Save")</f>
        <v>798</v>
      </c>
    </row>
    <row r="413" spans="1:23" s="191" customFormat="1" x14ac:dyDescent="0.25">
      <c r="A413" s="191" t="str">
        <f t="shared" si="91"/>
        <v>Industry</v>
      </c>
      <c r="B413" s="191" t="str">
        <f t="shared" si="91"/>
        <v>Industry Energy Efficiency Standards</v>
      </c>
      <c r="C413" s="191" t="str">
        <f t="shared" si="91"/>
        <v>Percentage Improvement in Eqpt Efficiency Standards above BAU</v>
      </c>
      <c r="D413" s="193" t="s">
        <v>770</v>
      </c>
      <c r="E413" s="186" t="s">
        <v>810</v>
      </c>
      <c r="F413" s="186" t="s">
        <v>771</v>
      </c>
      <c r="G413" s="186" t="s">
        <v>811</v>
      </c>
      <c r="H413" s="43">
        <v>799</v>
      </c>
      <c r="I413" s="186" t="s">
        <v>332</v>
      </c>
      <c r="J413" s="191" t="str">
        <f t="shared" si="92"/>
        <v>Industry Energy Efficiency Standards</v>
      </c>
      <c r="K413" s="199" t="str">
        <f t="shared" si="92"/>
        <v>indst efficiency standards</v>
      </c>
      <c r="L413" s="199">
        <f t="shared" si="92"/>
        <v>0</v>
      </c>
      <c r="M413" s="199">
        <f t="shared" si="92"/>
        <v>0.33</v>
      </c>
      <c r="N413" s="199">
        <f t="shared" si="92"/>
        <v>0.01</v>
      </c>
      <c r="O413" s="201" t="str">
        <f t="shared" si="92"/>
        <v>% reduction in energy use</v>
      </c>
      <c r="P413"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3" s="201" t="str">
        <f t="shared" si="92"/>
        <v>industry-ag-main.html#eff-stds</v>
      </c>
      <c r="R413" s="201" t="str">
        <f t="shared" si="92"/>
        <v>industry-energy-efficiency-standards.html</v>
      </c>
      <c r="S413" s="221" t="str">
        <f t="shared" si="92"/>
        <v>U.S. DOE, 2016, Industrial Energy Efficiency Potential Analysis, https://energy.gov/sites/prod/files/2017/04/f34/energy-savings-by-state-industrial-methodology.pdf</v>
      </c>
      <c r="T413" s="201" t="str">
        <f t="shared" si="92"/>
        <v>U.S. DOE, 2016, Industrial Energy Efficiency Potential Analysis, https://energy.gov/sites/prod/files/2017/04/f34/energy-savings-by-state-industrial-methodology.pdf</v>
      </c>
      <c r="W413" s="184" cm="1">
        <f t="array" ref="W413">IFERROR(INDEX(A$761:A$954,MATCH(H413,A$761:A$954,0),0),"Save")</f>
        <v>799</v>
      </c>
    </row>
    <row r="414" spans="1:23" s="191" customFormat="1" x14ac:dyDescent="0.25">
      <c r="A414" s="191" t="str">
        <f t="shared" si="91"/>
        <v>Industry</v>
      </c>
      <c r="B414" s="191" t="str">
        <f t="shared" si="91"/>
        <v>Industry Energy Efficiency Standards</v>
      </c>
      <c r="C414" s="191" t="str">
        <f t="shared" si="91"/>
        <v>Percentage Improvement in Eqpt Efficiency Standards above BAU</v>
      </c>
      <c r="D414" s="193" t="s">
        <v>770</v>
      </c>
      <c r="E414" s="186" t="s">
        <v>812</v>
      </c>
      <c r="F414" s="186" t="s">
        <v>771</v>
      </c>
      <c r="G414" s="186" t="s">
        <v>813</v>
      </c>
      <c r="H414" s="43">
        <v>800</v>
      </c>
      <c r="I414" s="186" t="s">
        <v>310</v>
      </c>
      <c r="J414" s="191" t="str">
        <f t="shared" si="92"/>
        <v>Industry Energy Efficiency Standards</v>
      </c>
      <c r="K414" s="199" t="str">
        <f t="shared" si="92"/>
        <v>indst efficiency standards</v>
      </c>
      <c r="L414" s="199">
        <f t="shared" si="92"/>
        <v>0</v>
      </c>
      <c r="M414" s="199">
        <f t="shared" si="92"/>
        <v>0.33</v>
      </c>
      <c r="N414" s="199">
        <f t="shared" si="92"/>
        <v>0.01</v>
      </c>
      <c r="O414" s="201" t="str">
        <f t="shared" si="92"/>
        <v>% reduction in energy use</v>
      </c>
      <c r="P414"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4" s="201" t="str">
        <f t="shared" si="92"/>
        <v>industry-ag-main.html#eff-stds</v>
      </c>
      <c r="R414" s="201" t="str">
        <f t="shared" si="92"/>
        <v>industry-energy-efficiency-standards.html</v>
      </c>
      <c r="S414" s="221" t="str">
        <f t="shared" si="92"/>
        <v>U.S. DOE, 2016, Industrial Energy Efficiency Potential Analysis, https://energy.gov/sites/prod/files/2017/04/f34/energy-savings-by-state-industrial-methodology.pdf</v>
      </c>
      <c r="T414" s="201" t="str">
        <f t="shared" si="92"/>
        <v>U.S. DOE, 2016, Industrial Energy Efficiency Potential Analysis, https://energy.gov/sites/prod/files/2017/04/f34/energy-savings-by-state-industrial-methodology.pdf</v>
      </c>
      <c r="W414" s="184" cm="1">
        <f t="array" ref="W414">IFERROR(INDEX(A$761:A$954,MATCH(H414,A$761:A$954,0),0),"Save")</f>
        <v>800</v>
      </c>
    </row>
    <row r="415" spans="1:23" s="191" customFormat="1" x14ac:dyDescent="0.25">
      <c r="A415" s="191" t="str">
        <f t="shared" si="91"/>
        <v>Industry</v>
      </c>
      <c r="B415" s="191" t="str">
        <f t="shared" si="91"/>
        <v>Industry Energy Efficiency Standards</v>
      </c>
      <c r="C415" s="191" t="str">
        <f t="shared" si="91"/>
        <v>Percentage Improvement in Eqpt Efficiency Standards above BAU</v>
      </c>
      <c r="D415" s="193" t="s">
        <v>770</v>
      </c>
      <c r="E415" s="186" t="s">
        <v>814</v>
      </c>
      <c r="F415" s="186" t="s">
        <v>771</v>
      </c>
      <c r="G415" s="186" t="s">
        <v>815</v>
      </c>
      <c r="H415" s="43">
        <v>801</v>
      </c>
      <c r="I415" s="186" t="s">
        <v>332</v>
      </c>
      <c r="J415" s="191" t="str">
        <f t="shared" si="92"/>
        <v>Industry Energy Efficiency Standards</v>
      </c>
      <c r="K415" s="199" t="str">
        <f t="shared" si="92"/>
        <v>indst efficiency standards</v>
      </c>
      <c r="L415" s="199">
        <f t="shared" si="92"/>
        <v>0</v>
      </c>
      <c r="M415" s="199">
        <f t="shared" si="92"/>
        <v>0.33</v>
      </c>
      <c r="N415" s="199">
        <f t="shared" si="92"/>
        <v>0.01</v>
      </c>
      <c r="O415" s="201" t="str">
        <f t="shared" si="92"/>
        <v>% reduction in energy use</v>
      </c>
      <c r="P415"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5" s="201" t="str">
        <f t="shared" si="92"/>
        <v>industry-ag-main.html#eff-stds</v>
      </c>
      <c r="R415" s="201" t="str">
        <f t="shared" si="92"/>
        <v>industry-energy-efficiency-standards.html</v>
      </c>
      <c r="S415" s="221" t="str">
        <f t="shared" si="92"/>
        <v>U.S. DOE, 2016, Industrial Energy Efficiency Potential Analysis, https://energy.gov/sites/prod/files/2017/04/f34/energy-savings-by-state-industrial-methodology.pdf</v>
      </c>
      <c r="T415" s="201" t="str">
        <f t="shared" si="92"/>
        <v>U.S. DOE, 2016, Industrial Energy Efficiency Potential Analysis, https://energy.gov/sites/prod/files/2017/04/f34/energy-savings-by-state-industrial-methodology.pdf</v>
      </c>
      <c r="W415" s="184" cm="1">
        <f t="array" ref="W415">IFERROR(INDEX(A$761:A$954,MATCH(H415,A$761:A$954,0),0),"Save")</f>
        <v>801</v>
      </c>
    </row>
    <row r="416" spans="1:23" s="191" customFormat="1" x14ac:dyDescent="0.25">
      <c r="A416" s="191" t="str">
        <f t="shared" si="91"/>
        <v>Industry</v>
      </c>
      <c r="B416" s="191" t="str">
        <f t="shared" si="91"/>
        <v>Industry Energy Efficiency Standards</v>
      </c>
      <c r="C416" s="191" t="str">
        <f t="shared" si="91"/>
        <v>Percentage Improvement in Eqpt Efficiency Standards above BAU</v>
      </c>
      <c r="D416" s="193" t="s">
        <v>770</v>
      </c>
      <c r="E416" s="186" t="s">
        <v>816</v>
      </c>
      <c r="F416" s="186" t="s">
        <v>771</v>
      </c>
      <c r="G416" s="186" t="s">
        <v>817</v>
      </c>
      <c r="H416" s="43">
        <v>802</v>
      </c>
      <c r="I416" s="186" t="s">
        <v>332</v>
      </c>
      <c r="J416" s="191" t="str">
        <f t="shared" si="92"/>
        <v>Industry Energy Efficiency Standards</v>
      </c>
      <c r="K416" s="199" t="str">
        <f t="shared" si="92"/>
        <v>indst efficiency standards</v>
      </c>
      <c r="L416" s="199">
        <f t="shared" si="92"/>
        <v>0</v>
      </c>
      <c r="M416" s="199">
        <f t="shared" si="92"/>
        <v>0.33</v>
      </c>
      <c r="N416" s="199">
        <f t="shared" si="92"/>
        <v>0.01</v>
      </c>
      <c r="O416" s="201" t="str">
        <f t="shared" si="92"/>
        <v>% reduction in energy use</v>
      </c>
      <c r="P416"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6" s="201" t="str">
        <f t="shared" si="92"/>
        <v>industry-ag-main.html#eff-stds</v>
      </c>
      <c r="R416" s="201" t="str">
        <f t="shared" si="92"/>
        <v>industry-energy-efficiency-standards.html</v>
      </c>
      <c r="S416" s="221" t="str">
        <f t="shared" si="92"/>
        <v>U.S. DOE, 2016, Industrial Energy Efficiency Potential Analysis, https://energy.gov/sites/prod/files/2017/04/f34/energy-savings-by-state-industrial-methodology.pdf</v>
      </c>
      <c r="T416" s="201" t="str">
        <f t="shared" si="92"/>
        <v>U.S. DOE, 2016, Industrial Energy Efficiency Potential Analysis, https://energy.gov/sites/prod/files/2017/04/f34/energy-savings-by-state-industrial-methodology.pdf</v>
      </c>
      <c r="W416" s="184" cm="1">
        <f t="array" ref="W416">IFERROR(INDEX(A$761:A$954,MATCH(H416,A$761:A$954,0),0),"Save")</f>
        <v>802</v>
      </c>
    </row>
    <row r="417" spans="1:23" s="191" customFormat="1" x14ac:dyDescent="0.25">
      <c r="A417" s="191" t="str">
        <f t="shared" si="91"/>
        <v>Industry</v>
      </c>
      <c r="B417" s="191" t="str">
        <f t="shared" si="91"/>
        <v>Industry Energy Efficiency Standards</v>
      </c>
      <c r="C417" s="191" t="str">
        <f t="shared" si="91"/>
        <v>Percentage Improvement in Eqpt Efficiency Standards above BAU</v>
      </c>
      <c r="D417" s="193" t="s">
        <v>770</v>
      </c>
      <c r="E417" s="186" t="s">
        <v>818</v>
      </c>
      <c r="F417" s="186" t="s">
        <v>771</v>
      </c>
      <c r="G417" s="186" t="s">
        <v>819</v>
      </c>
      <c r="H417" s="43">
        <v>803</v>
      </c>
      <c r="I417" s="186" t="s">
        <v>310</v>
      </c>
      <c r="J417" s="191" t="str">
        <f t="shared" si="92"/>
        <v>Industry Energy Efficiency Standards</v>
      </c>
      <c r="K417" s="199" t="str">
        <f t="shared" si="92"/>
        <v>indst efficiency standards</v>
      </c>
      <c r="L417" s="199">
        <f t="shared" si="92"/>
        <v>0</v>
      </c>
      <c r="M417" s="199">
        <f t="shared" si="92"/>
        <v>0.33</v>
      </c>
      <c r="N417" s="199">
        <f t="shared" si="92"/>
        <v>0.01</v>
      </c>
      <c r="O417" s="201" t="str">
        <f t="shared" si="92"/>
        <v>% reduction in energy use</v>
      </c>
      <c r="P417"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7" s="201" t="str">
        <f t="shared" si="92"/>
        <v>industry-ag-main.html#eff-stds</v>
      </c>
      <c r="R417" s="201" t="str">
        <f t="shared" si="92"/>
        <v>industry-energy-efficiency-standards.html</v>
      </c>
      <c r="S417" s="221" t="str">
        <f t="shared" si="92"/>
        <v>U.S. DOE, 2016, Industrial Energy Efficiency Potential Analysis, https://energy.gov/sites/prod/files/2017/04/f34/energy-savings-by-state-industrial-methodology.pdf</v>
      </c>
      <c r="T417" s="201" t="str">
        <f t="shared" si="92"/>
        <v>U.S. DOE, 2016, Industrial Energy Efficiency Potential Analysis, https://energy.gov/sites/prod/files/2017/04/f34/energy-savings-by-state-industrial-methodology.pdf</v>
      </c>
      <c r="W417" s="184" cm="1">
        <f t="array" ref="W417">IFERROR(INDEX(A$761:A$954,MATCH(H417,A$761:A$954,0),0),"Save")</f>
        <v>803</v>
      </c>
    </row>
    <row r="418" spans="1:23" s="191" customFormat="1" x14ac:dyDescent="0.25">
      <c r="A418" s="191" t="str">
        <f t="shared" si="91"/>
        <v>Industry</v>
      </c>
      <c r="B418" s="191" t="str">
        <f t="shared" si="91"/>
        <v>Industry Energy Efficiency Standards</v>
      </c>
      <c r="C418" s="191" t="str">
        <f t="shared" si="91"/>
        <v>Percentage Improvement in Eqpt Efficiency Standards above BAU</v>
      </c>
      <c r="D418" s="193" t="s">
        <v>770</v>
      </c>
      <c r="E418" s="186" t="s">
        <v>820</v>
      </c>
      <c r="F418" s="186" t="s">
        <v>771</v>
      </c>
      <c r="G418" s="186" t="s">
        <v>821</v>
      </c>
      <c r="H418" s="43">
        <v>804</v>
      </c>
      <c r="I418" s="186" t="s">
        <v>332</v>
      </c>
      <c r="J418" s="191" t="str">
        <f t="shared" si="92"/>
        <v>Industry Energy Efficiency Standards</v>
      </c>
      <c r="K418" s="199" t="str">
        <f t="shared" si="92"/>
        <v>indst efficiency standards</v>
      </c>
      <c r="L418" s="199">
        <f t="shared" si="92"/>
        <v>0</v>
      </c>
      <c r="M418" s="199">
        <f t="shared" si="92"/>
        <v>0.33</v>
      </c>
      <c r="N418" s="199">
        <f t="shared" si="92"/>
        <v>0.01</v>
      </c>
      <c r="O418" s="201" t="str">
        <f t="shared" si="92"/>
        <v>% reduction in energy use</v>
      </c>
      <c r="P418"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8" s="201" t="str">
        <f t="shared" si="92"/>
        <v>industry-ag-main.html#eff-stds</v>
      </c>
      <c r="R418" s="201" t="str">
        <f t="shared" si="92"/>
        <v>industry-energy-efficiency-standards.html</v>
      </c>
      <c r="S418" s="221" t="str">
        <f t="shared" si="92"/>
        <v>U.S. DOE, 2016, Industrial Energy Efficiency Potential Analysis, https://energy.gov/sites/prod/files/2017/04/f34/energy-savings-by-state-industrial-methodology.pdf</v>
      </c>
      <c r="T418" s="201" t="str">
        <f t="shared" si="92"/>
        <v>U.S. DOE, 2016, Industrial Energy Efficiency Potential Analysis, https://energy.gov/sites/prod/files/2017/04/f34/energy-savings-by-state-industrial-methodology.pdf</v>
      </c>
      <c r="W418" s="184" cm="1">
        <f t="array" ref="W418">IFERROR(INDEX(A$761:A$954,MATCH(H418,A$761:A$954,0),0),"Save")</f>
        <v>804</v>
      </c>
    </row>
    <row r="419" spans="1:23" s="191" customFormat="1" x14ac:dyDescent="0.25">
      <c r="A419" s="191" t="str">
        <f t="shared" si="91"/>
        <v>Industry</v>
      </c>
      <c r="B419" s="191" t="str">
        <f t="shared" si="91"/>
        <v>Industry Energy Efficiency Standards</v>
      </c>
      <c r="C419" s="191" t="str">
        <f t="shared" si="91"/>
        <v>Percentage Improvement in Eqpt Efficiency Standards above BAU</v>
      </c>
      <c r="D419" s="193" t="s">
        <v>770</v>
      </c>
      <c r="E419" s="186" t="s">
        <v>822</v>
      </c>
      <c r="F419" s="186" t="s">
        <v>771</v>
      </c>
      <c r="G419" s="186" t="s">
        <v>823</v>
      </c>
      <c r="H419" s="43">
        <v>805</v>
      </c>
      <c r="I419" s="186" t="s">
        <v>332</v>
      </c>
      <c r="J419" s="191" t="str">
        <f t="shared" si="92"/>
        <v>Industry Energy Efficiency Standards</v>
      </c>
      <c r="K419" s="199" t="str">
        <f t="shared" si="92"/>
        <v>indst efficiency standards</v>
      </c>
      <c r="L419" s="199">
        <f t="shared" si="92"/>
        <v>0</v>
      </c>
      <c r="M419" s="199">
        <f t="shared" si="92"/>
        <v>0.33</v>
      </c>
      <c r="N419" s="199">
        <f t="shared" si="92"/>
        <v>0.01</v>
      </c>
      <c r="O419" s="201" t="str">
        <f t="shared" si="92"/>
        <v>% reduction in energy use</v>
      </c>
      <c r="P419"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9" s="201" t="str">
        <f t="shared" si="92"/>
        <v>industry-ag-main.html#eff-stds</v>
      </c>
      <c r="R419" s="201" t="str">
        <f t="shared" si="92"/>
        <v>industry-energy-efficiency-standards.html</v>
      </c>
      <c r="S419" s="221" t="str">
        <f t="shared" si="92"/>
        <v>U.S. DOE, 2016, Industrial Energy Efficiency Potential Analysis, https://energy.gov/sites/prod/files/2017/04/f34/energy-savings-by-state-industrial-methodology.pdf</v>
      </c>
      <c r="T419" s="201" t="str">
        <f t="shared" si="92"/>
        <v>U.S. DOE, 2016, Industrial Energy Efficiency Potential Analysis, https://energy.gov/sites/prod/files/2017/04/f34/energy-savings-by-state-industrial-methodology.pdf</v>
      </c>
      <c r="W419" s="184" cm="1">
        <f t="array" ref="W419">IFERROR(INDEX(A$761:A$954,MATCH(H419,A$761:A$954,0),0),"Save")</f>
        <v>805</v>
      </c>
    </row>
    <row r="420" spans="1:23" s="191" customFormat="1" x14ac:dyDescent="0.25">
      <c r="A420" s="191" t="str">
        <f t="shared" si="91"/>
        <v>Industry</v>
      </c>
      <c r="B420" s="191" t="str">
        <f t="shared" si="91"/>
        <v>Industry Energy Efficiency Standards</v>
      </c>
      <c r="C420" s="191" t="str">
        <f t="shared" si="91"/>
        <v>Percentage Improvement in Eqpt Efficiency Standards above BAU</v>
      </c>
      <c r="D420" s="193" t="s">
        <v>772</v>
      </c>
      <c r="E420" s="186" t="s">
        <v>799</v>
      </c>
      <c r="F420" s="193" t="s">
        <v>773</v>
      </c>
      <c r="G420" s="186" t="s">
        <v>800</v>
      </c>
      <c r="H420" s="43">
        <v>806</v>
      </c>
      <c r="I420" s="186" t="s">
        <v>310</v>
      </c>
      <c r="J420" s="191" t="str">
        <f t="shared" si="92"/>
        <v>Industry Energy Efficiency Standards</v>
      </c>
      <c r="K420" s="199" t="str">
        <f t="shared" si="92"/>
        <v>indst efficiency standards</v>
      </c>
      <c r="L420" s="199">
        <f t="shared" si="92"/>
        <v>0</v>
      </c>
      <c r="M420" s="199">
        <f t="shared" si="92"/>
        <v>0.33</v>
      </c>
      <c r="N420" s="199">
        <f t="shared" si="92"/>
        <v>0.01</v>
      </c>
      <c r="O420" s="201" t="str">
        <f t="shared" si="92"/>
        <v>% reduction in energy use</v>
      </c>
      <c r="P420"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0" s="201" t="str">
        <f t="shared" si="92"/>
        <v>industry-ag-main.html#eff-stds</v>
      </c>
      <c r="R420" s="201" t="str">
        <f t="shared" si="92"/>
        <v>industry-energy-efficiency-standards.html</v>
      </c>
      <c r="S420" s="221" t="str">
        <f t="shared" si="92"/>
        <v>U.S. DOE, 2016, Industrial Energy Efficiency Potential Analysis, https://energy.gov/sites/prod/files/2017/04/f34/energy-savings-by-state-industrial-methodology.pdf</v>
      </c>
      <c r="T420" s="201" t="str">
        <f t="shared" si="92"/>
        <v>U.S. DOE, 2016, Industrial Energy Efficiency Potential Analysis, https://energy.gov/sites/prod/files/2017/04/f34/energy-savings-by-state-industrial-methodology.pdf</v>
      </c>
      <c r="W420" s="184" cm="1">
        <f t="array" ref="W420">IFERROR(INDEX(A$761:A$954,MATCH(H420,A$761:A$954,0),0),"Save")</f>
        <v>806</v>
      </c>
    </row>
    <row r="421" spans="1:23" s="191" customFormat="1" x14ac:dyDescent="0.25">
      <c r="A421" s="191" t="str">
        <f t="shared" si="91"/>
        <v>Industry</v>
      </c>
      <c r="B421" s="191" t="str">
        <f t="shared" si="91"/>
        <v>Industry Energy Efficiency Standards</v>
      </c>
      <c r="C421" s="191" t="str">
        <f t="shared" si="91"/>
        <v>Percentage Improvement in Eqpt Efficiency Standards above BAU</v>
      </c>
      <c r="D421" s="193" t="s">
        <v>772</v>
      </c>
      <c r="E421" s="186" t="s">
        <v>806</v>
      </c>
      <c r="F421" s="193" t="s">
        <v>773</v>
      </c>
      <c r="G421" s="186" t="s">
        <v>807</v>
      </c>
      <c r="H421" s="43">
        <v>807</v>
      </c>
      <c r="I421" s="186" t="s">
        <v>332</v>
      </c>
      <c r="J421" s="191" t="str">
        <f t="shared" ref="J421:T430" si="93">J$370</f>
        <v>Industry Energy Efficiency Standards</v>
      </c>
      <c r="K421" s="199" t="str">
        <f t="shared" si="93"/>
        <v>indst efficiency standards</v>
      </c>
      <c r="L421" s="199">
        <f t="shared" si="93"/>
        <v>0</v>
      </c>
      <c r="M421" s="199">
        <f t="shared" si="93"/>
        <v>0.33</v>
      </c>
      <c r="N421" s="199">
        <f t="shared" si="93"/>
        <v>0.01</v>
      </c>
      <c r="O421" s="201" t="str">
        <f t="shared" si="93"/>
        <v>% reduction in energy use</v>
      </c>
      <c r="P421"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1" s="201" t="str">
        <f t="shared" si="93"/>
        <v>industry-ag-main.html#eff-stds</v>
      </c>
      <c r="R421" s="201" t="str">
        <f t="shared" si="93"/>
        <v>industry-energy-efficiency-standards.html</v>
      </c>
      <c r="S421" s="221" t="str">
        <f t="shared" si="93"/>
        <v>U.S. DOE, 2016, Industrial Energy Efficiency Potential Analysis, https://energy.gov/sites/prod/files/2017/04/f34/energy-savings-by-state-industrial-methodology.pdf</v>
      </c>
      <c r="T421" s="201" t="str">
        <f t="shared" si="93"/>
        <v>U.S. DOE, 2016, Industrial Energy Efficiency Potential Analysis, https://energy.gov/sites/prod/files/2017/04/f34/energy-savings-by-state-industrial-methodology.pdf</v>
      </c>
      <c r="W421" s="184" cm="1">
        <f t="array" ref="W421">IFERROR(INDEX(A$761:A$954,MATCH(H421,A$761:A$954,0),0),"Save")</f>
        <v>807</v>
      </c>
    </row>
    <row r="422" spans="1:23" s="191" customFormat="1" x14ac:dyDescent="0.25">
      <c r="A422" s="191" t="str">
        <f t="shared" si="91"/>
        <v>Industry</v>
      </c>
      <c r="B422" s="191" t="str">
        <f t="shared" si="91"/>
        <v>Industry Energy Efficiency Standards</v>
      </c>
      <c r="C422" s="191" t="str">
        <f t="shared" si="91"/>
        <v>Percentage Improvement in Eqpt Efficiency Standards above BAU</v>
      </c>
      <c r="D422" s="193" t="s">
        <v>772</v>
      </c>
      <c r="E422" s="186" t="s">
        <v>808</v>
      </c>
      <c r="F422" s="193" t="s">
        <v>773</v>
      </c>
      <c r="G422" s="186" t="s">
        <v>809</v>
      </c>
      <c r="H422" s="43">
        <v>808</v>
      </c>
      <c r="I422" s="186" t="s">
        <v>332</v>
      </c>
      <c r="J422" s="191" t="str">
        <f t="shared" si="93"/>
        <v>Industry Energy Efficiency Standards</v>
      </c>
      <c r="K422" s="199" t="str">
        <f t="shared" si="93"/>
        <v>indst efficiency standards</v>
      </c>
      <c r="L422" s="199">
        <f t="shared" si="93"/>
        <v>0</v>
      </c>
      <c r="M422" s="199">
        <f t="shared" si="93"/>
        <v>0.33</v>
      </c>
      <c r="N422" s="199">
        <f t="shared" si="93"/>
        <v>0.01</v>
      </c>
      <c r="O422" s="201" t="str">
        <f t="shared" si="93"/>
        <v>% reduction in energy use</v>
      </c>
      <c r="P422"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2" s="201" t="str">
        <f t="shared" si="93"/>
        <v>industry-ag-main.html#eff-stds</v>
      </c>
      <c r="R422" s="201" t="str">
        <f t="shared" si="93"/>
        <v>industry-energy-efficiency-standards.html</v>
      </c>
      <c r="S422" s="221" t="str">
        <f t="shared" si="93"/>
        <v>U.S. DOE, 2016, Industrial Energy Efficiency Potential Analysis, https://energy.gov/sites/prod/files/2017/04/f34/energy-savings-by-state-industrial-methodology.pdf</v>
      </c>
      <c r="T422" s="201" t="str">
        <f t="shared" si="93"/>
        <v>U.S. DOE, 2016, Industrial Energy Efficiency Potential Analysis, https://energy.gov/sites/prod/files/2017/04/f34/energy-savings-by-state-industrial-methodology.pdf</v>
      </c>
      <c r="W422" s="184" cm="1">
        <f t="array" ref="W422">IFERROR(INDEX(A$761:A$954,MATCH(H422,A$761:A$954,0),0),"Save")</f>
        <v>808</v>
      </c>
    </row>
    <row r="423" spans="1:23" s="191" customFormat="1" x14ac:dyDescent="0.25">
      <c r="A423" s="191" t="str">
        <f t="shared" si="91"/>
        <v>Industry</v>
      </c>
      <c r="B423" s="191" t="str">
        <f t="shared" si="91"/>
        <v>Industry Energy Efficiency Standards</v>
      </c>
      <c r="C423" s="191" t="str">
        <f t="shared" si="91"/>
        <v>Percentage Improvement in Eqpt Efficiency Standards above BAU</v>
      </c>
      <c r="D423" s="193" t="s">
        <v>772</v>
      </c>
      <c r="E423" s="186" t="s">
        <v>810</v>
      </c>
      <c r="F423" s="193" t="s">
        <v>773</v>
      </c>
      <c r="G423" s="186" t="s">
        <v>811</v>
      </c>
      <c r="H423" s="43">
        <v>809</v>
      </c>
      <c r="I423" s="186" t="s">
        <v>332</v>
      </c>
      <c r="J423" s="191" t="str">
        <f t="shared" si="93"/>
        <v>Industry Energy Efficiency Standards</v>
      </c>
      <c r="K423" s="199" t="str">
        <f t="shared" si="93"/>
        <v>indst efficiency standards</v>
      </c>
      <c r="L423" s="199">
        <f t="shared" si="93"/>
        <v>0</v>
      </c>
      <c r="M423" s="199">
        <f t="shared" si="93"/>
        <v>0.33</v>
      </c>
      <c r="N423" s="199">
        <f t="shared" si="93"/>
        <v>0.01</v>
      </c>
      <c r="O423" s="201" t="str">
        <f t="shared" si="93"/>
        <v>% reduction in energy use</v>
      </c>
      <c r="P423"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3" s="201" t="str">
        <f t="shared" si="93"/>
        <v>industry-ag-main.html#eff-stds</v>
      </c>
      <c r="R423" s="201" t="str">
        <f t="shared" si="93"/>
        <v>industry-energy-efficiency-standards.html</v>
      </c>
      <c r="S423" s="221" t="str">
        <f t="shared" si="93"/>
        <v>U.S. DOE, 2016, Industrial Energy Efficiency Potential Analysis, https://energy.gov/sites/prod/files/2017/04/f34/energy-savings-by-state-industrial-methodology.pdf</v>
      </c>
      <c r="T423" s="201" t="str">
        <f t="shared" si="93"/>
        <v>U.S. DOE, 2016, Industrial Energy Efficiency Potential Analysis, https://energy.gov/sites/prod/files/2017/04/f34/energy-savings-by-state-industrial-methodology.pdf</v>
      </c>
      <c r="W423" s="184" cm="1">
        <f t="array" ref="W423">IFERROR(INDEX(A$761:A$954,MATCH(H423,A$761:A$954,0),0),"Save")</f>
        <v>809</v>
      </c>
    </row>
    <row r="424" spans="1:23" s="191" customFormat="1" x14ac:dyDescent="0.25">
      <c r="A424" s="191" t="str">
        <f t="shared" si="91"/>
        <v>Industry</v>
      </c>
      <c r="B424" s="191" t="str">
        <f t="shared" si="91"/>
        <v>Industry Energy Efficiency Standards</v>
      </c>
      <c r="C424" s="191" t="str">
        <f t="shared" si="91"/>
        <v>Percentage Improvement in Eqpt Efficiency Standards above BAU</v>
      </c>
      <c r="D424" s="193" t="s">
        <v>772</v>
      </c>
      <c r="E424" s="186" t="s">
        <v>812</v>
      </c>
      <c r="F424" s="193" t="s">
        <v>773</v>
      </c>
      <c r="G424" s="186" t="s">
        <v>813</v>
      </c>
      <c r="H424" s="43">
        <v>810</v>
      </c>
      <c r="I424" s="186" t="s">
        <v>332</v>
      </c>
      <c r="J424" s="191" t="str">
        <f t="shared" si="93"/>
        <v>Industry Energy Efficiency Standards</v>
      </c>
      <c r="K424" s="199" t="str">
        <f t="shared" si="93"/>
        <v>indst efficiency standards</v>
      </c>
      <c r="L424" s="199">
        <f t="shared" si="93"/>
        <v>0</v>
      </c>
      <c r="M424" s="199">
        <f t="shared" si="93"/>
        <v>0.33</v>
      </c>
      <c r="N424" s="199">
        <f t="shared" si="93"/>
        <v>0.01</v>
      </c>
      <c r="O424" s="201" t="str">
        <f t="shared" si="93"/>
        <v>% reduction in energy use</v>
      </c>
      <c r="P424"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4" s="201" t="str">
        <f t="shared" si="93"/>
        <v>industry-ag-main.html#eff-stds</v>
      </c>
      <c r="R424" s="201" t="str">
        <f t="shared" si="93"/>
        <v>industry-energy-efficiency-standards.html</v>
      </c>
      <c r="S424" s="221" t="str">
        <f t="shared" si="93"/>
        <v>U.S. DOE, 2016, Industrial Energy Efficiency Potential Analysis, https://energy.gov/sites/prod/files/2017/04/f34/energy-savings-by-state-industrial-methodology.pdf</v>
      </c>
      <c r="T424" s="201" t="str">
        <f t="shared" si="93"/>
        <v>U.S. DOE, 2016, Industrial Energy Efficiency Potential Analysis, https://energy.gov/sites/prod/files/2017/04/f34/energy-savings-by-state-industrial-methodology.pdf</v>
      </c>
      <c r="W424" s="184" cm="1">
        <f t="array" ref="W424">IFERROR(INDEX(A$761:A$954,MATCH(H424,A$761:A$954,0),0),"Save")</f>
        <v>810</v>
      </c>
    </row>
    <row r="425" spans="1:23" s="191" customFormat="1" x14ac:dyDescent="0.25">
      <c r="A425" s="191" t="str">
        <f t="shared" si="91"/>
        <v>Industry</v>
      </c>
      <c r="B425" s="191" t="str">
        <f t="shared" si="91"/>
        <v>Industry Energy Efficiency Standards</v>
      </c>
      <c r="C425" s="191" t="str">
        <f t="shared" si="91"/>
        <v>Percentage Improvement in Eqpt Efficiency Standards above BAU</v>
      </c>
      <c r="D425" s="193" t="s">
        <v>772</v>
      </c>
      <c r="E425" s="186" t="s">
        <v>814</v>
      </c>
      <c r="F425" s="193" t="s">
        <v>773</v>
      </c>
      <c r="G425" s="186" t="s">
        <v>815</v>
      </c>
      <c r="H425" s="43">
        <v>811</v>
      </c>
      <c r="I425" s="186" t="s">
        <v>332</v>
      </c>
      <c r="J425" s="191" t="str">
        <f t="shared" si="93"/>
        <v>Industry Energy Efficiency Standards</v>
      </c>
      <c r="K425" s="199" t="str">
        <f t="shared" si="93"/>
        <v>indst efficiency standards</v>
      </c>
      <c r="L425" s="199">
        <f t="shared" si="93"/>
        <v>0</v>
      </c>
      <c r="M425" s="199">
        <f t="shared" si="93"/>
        <v>0.33</v>
      </c>
      <c r="N425" s="199">
        <f t="shared" si="93"/>
        <v>0.01</v>
      </c>
      <c r="O425" s="201" t="str">
        <f t="shared" si="93"/>
        <v>% reduction in energy use</v>
      </c>
      <c r="P425"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5" s="201" t="str">
        <f t="shared" si="93"/>
        <v>industry-ag-main.html#eff-stds</v>
      </c>
      <c r="R425" s="201" t="str">
        <f t="shared" si="93"/>
        <v>industry-energy-efficiency-standards.html</v>
      </c>
      <c r="S425" s="221" t="str">
        <f t="shared" si="93"/>
        <v>U.S. DOE, 2016, Industrial Energy Efficiency Potential Analysis, https://energy.gov/sites/prod/files/2017/04/f34/energy-savings-by-state-industrial-methodology.pdf</v>
      </c>
      <c r="T425" s="201" t="str">
        <f t="shared" si="93"/>
        <v>U.S. DOE, 2016, Industrial Energy Efficiency Potential Analysis, https://energy.gov/sites/prod/files/2017/04/f34/energy-savings-by-state-industrial-methodology.pdf</v>
      </c>
      <c r="W425" s="184" cm="1">
        <f t="array" ref="W425">IFERROR(INDEX(A$761:A$954,MATCH(H425,A$761:A$954,0),0),"Save")</f>
        <v>811</v>
      </c>
    </row>
    <row r="426" spans="1:23" s="191" customFormat="1" x14ac:dyDescent="0.25">
      <c r="A426" s="191" t="str">
        <f t="shared" si="91"/>
        <v>Industry</v>
      </c>
      <c r="B426" s="191" t="str">
        <f t="shared" si="91"/>
        <v>Industry Energy Efficiency Standards</v>
      </c>
      <c r="C426" s="191" t="str">
        <f t="shared" si="91"/>
        <v>Percentage Improvement in Eqpt Efficiency Standards above BAU</v>
      </c>
      <c r="D426" s="193" t="s">
        <v>772</v>
      </c>
      <c r="E426" s="186" t="s">
        <v>816</v>
      </c>
      <c r="F426" s="193" t="s">
        <v>773</v>
      </c>
      <c r="G426" s="186" t="s">
        <v>817</v>
      </c>
      <c r="H426" s="43">
        <v>812</v>
      </c>
      <c r="I426" s="186" t="s">
        <v>332</v>
      </c>
      <c r="J426" s="191" t="str">
        <f t="shared" si="93"/>
        <v>Industry Energy Efficiency Standards</v>
      </c>
      <c r="K426" s="199" t="str">
        <f t="shared" si="93"/>
        <v>indst efficiency standards</v>
      </c>
      <c r="L426" s="199">
        <f t="shared" si="93"/>
        <v>0</v>
      </c>
      <c r="M426" s="199">
        <f t="shared" si="93"/>
        <v>0.33</v>
      </c>
      <c r="N426" s="199">
        <f t="shared" si="93"/>
        <v>0.01</v>
      </c>
      <c r="O426" s="201" t="str">
        <f t="shared" si="93"/>
        <v>% reduction in energy use</v>
      </c>
      <c r="P426"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6" s="201" t="str">
        <f t="shared" si="93"/>
        <v>industry-ag-main.html#eff-stds</v>
      </c>
      <c r="R426" s="201" t="str">
        <f t="shared" si="93"/>
        <v>industry-energy-efficiency-standards.html</v>
      </c>
      <c r="S426" s="221" t="str">
        <f t="shared" si="93"/>
        <v>U.S. DOE, 2016, Industrial Energy Efficiency Potential Analysis, https://energy.gov/sites/prod/files/2017/04/f34/energy-savings-by-state-industrial-methodology.pdf</v>
      </c>
      <c r="T426" s="201" t="str">
        <f t="shared" si="93"/>
        <v>U.S. DOE, 2016, Industrial Energy Efficiency Potential Analysis, https://energy.gov/sites/prod/files/2017/04/f34/energy-savings-by-state-industrial-methodology.pdf</v>
      </c>
      <c r="W426" s="184" cm="1">
        <f t="array" ref="W426">IFERROR(INDEX(A$761:A$954,MATCH(H426,A$761:A$954,0),0),"Save")</f>
        <v>812</v>
      </c>
    </row>
    <row r="427" spans="1:23" s="191" customFormat="1" x14ac:dyDescent="0.25">
      <c r="A427" s="191" t="str">
        <f t="shared" si="91"/>
        <v>Industry</v>
      </c>
      <c r="B427" s="191" t="str">
        <f t="shared" si="91"/>
        <v>Industry Energy Efficiency Standards</v>
      </c>
      <c r="C427" s="191" t="str">
        <f t="shared" si="91"/>
        <v>Percentage Improvement in Eqpt Efficiency Standards above BAU</v>
      </c>
      <c r="D427" s="193" t="s">
        <v>772</v>
      </c>
      <c r="E427" s="186" t="s">
        <v>818</v>
      </c>
      <c r="F427" s="193" t="s">
        <v>773</v>
      </c>
      <c r="G427" s="186" t="s">
        <v>819</v>
      </c>
      <c r="H427" s="43">
        <v>813</v>
      </c>
      <c r="I427" s="186" t="s">
        <v>332</v>
      </c>
      <c r="J427" s="191" t="str">
        <f t="shared" si="93"/>
        <v>Industry Energy Efficiency Standards</v>
      </c>
      <c r="K427" s="199" t="str">
        <f t="shared" si="93"/>
        <v>indst efficiency standards</v>
      </c>
      <c r="L427" s="199">
        <f t="shared" si="93"/>
        <v>0</v>
      </c>
      <c r="M427" s="199">
        <f t="shared" si="93"/>
        <v>0.33</v>
      </c>
      <c r="N427" s="199">
        <f t="shared" si="93"/>
        <v>0.01</v>
      </c>
      <c r="O427" s="201" t="str">
        <f t="shared" si="93"/>
        <v>% reduction in energy use</v>
      </c>
      <c r="P427"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7" s="201" t="str">
        <f t="shared" si="93"/>
        <v>industry-ag-main.html#eff-stds</v>
      </c>
      <c r="R427" s="201" t="str">
        <f t="shared" si="93"/>
        <v>industry-energy-efficiency-standards.html</v>
      </c>
      <c r="S427" s="221" t="str">
        <f t="shared" si="93"/>
        <v>U.S. DOE, 2016, Industrial Energy Efficiency Potential Analysis, https://energy.gov/sites/prod/files/2017/04/f34/energy-savings-by-state-industrial-methodology.pdf</v>
      </c>
      <c r="T427" s="201" t="str">
        <f t="shared" si="93"/>
        <v>U.S. DOE, 2016, Industrial Energy Efficiency Potential Analysis, https://energy.gov/sites/prod/files/2017/04/f34/energy-savings-by-state-industrial-methodology.pdf</v>
      </c>
      <c r="W427" s="184" cm="1">
        <f t="array" ref="W427">IFERROR(INDEX(A$761:A$954,MATCH(H427,A$761:A$954,0),0),"Save")</f>
        <v>813</v>
      </c>
    </row>
    <row r="428" spans="1:23" s="191" customFormat="1" x14ac:dyDescent="0.25">
      <c r="A428" s="191" t="str">
        <f t="shared" si="91"/>
        <v>Industry</v>
      </c>
      <c r="B428" s="191" t="str">
        <f t="shared" si="91"/>
        <v>Industry Energy Efficiency Standards</v>
      </c>
      <c r="C428" s="191" t="str">
        <f t="shared" si="91"/>
        <v>Percentage Improvement in Eqpt Efficiency Standards above BAU</v>
      </c>
      <c r="D428" s="193" t="s">
        <v>772</v>
      </c>
      <c r="E428" s="186" t="s">
        <v>820</v>
      </c>
      <c r="F428" s="193" t="s">
        <v>773</v>
      </c>
      <c r="G428" s="186" t="s">
        <v>821</v>
      </c>
      <c r="H428" s="43">
        <v>814</v>
      </c>
      <c r="I428" s="186" t="s">
        <v>332</v>
      </c>
      <c r="J428" s="191" t="str">
        <f t="shared" si="93"/>
        <v>Industry Energy Efficiency Standards</v>
      </c>
      <c r="K428" s="199" t="str">
        <f t="shared" si="93"/>
        <v>indst efficiency standards</v>
      </c>
      <c r="L428" s="199">
        <f t="shared" si="93"/>
        <v>0</v>
      </c>
      <c r="M428" s="199">
        <f t="shared" si="93"/>
        <v>0.33</v>
      </c>
      <c r="N428" s="199">
        <f t="shared" si="93"/>
        <v>0.01</v>
      </c>
      <c r="O428" s="201" t="str">
        <f t="shared" si="93"/>
        <v>% reduction in energy use</v>
      </c>
      <c r="P428"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8" s="201" t="str">
        <f t="shared" si="93"/>
        <v>industry-ag-main.html#eff-stds</v>
      </c>
      <c r="R428" s="201" t="str">
        <f t="shared" si="93"/>
        <v>industry-energy-efficiency-standards.html</v>
      </c>
      <c r="S428" s="221" t="str">
        <f t="shared" si="93"/>
        <v>U.S. DOE, 2016, Industrial Energy Efficiency Potential Analysis, https://energy.gov/sites/prod/files/2017/04/f34/energy-savings-by-state-industrial-methodology.pdf</v>
      </c>
      <c r="T428" s="201" t="str">
        <f t="shared" si="93"/>
        <v>U.S. DOE, 2016, Industrial Energy Efficiency Potential Analysis, https://energy.gov/sites/prod/files/2017/04/f34/energy-savings-by-state-industrial-methodology.pdf</v>
      </c>
      <c r="W428" s="184" cm="1">
        <f t="array" ref="W428">IFERROR(INDEX(A$761:A$954,MATCH(H428,A$761:A$954,0),0),"Save")</f>
        <v>814</v>
      </c>
    </row>
    <row r="429" spans="1:23" s="191" customFormat="1" x14ac:dyDescent="0.25">
      <c r="A429" s="191" t="str">
        <f t="shared" si="91"/>
        <v>Industry</v>
      </c>
      <c r="B429" s="191" t="str">
        <f t="shared" si="91"/>
        <v>Industry Energy Efficiency Standards</v>
      </c>
      <c r="C429" s="191" t="str">
        <f t="shared" si="91"/>
        <v>Percentage Improvement in Eqpt Efficiency Standards above BAU</v>
      </c>
      <c r="D429" s="193" t="s">
        <v>772</v>
      </c>
      <c r="E429" s="186" t="s">
        <v>822</v>
      </c>
      <c r="F429" s="193" t="s">
        <v>773</v>
      </c>
      <c r="G429" s="186" t="s">
        <v>823</v>
      </c>
      <c r="H429" s="43">
        <v>815</v>
      </c>
      <c r="I429" s="186" t="s">
        <v>332</v>
      </c>
      <c r="J429" s="191" t="str">
        <f t="shared" si="93"/>
        <v>Industry Energy Efficiency Standards</v>
      </c>
      <c r="K429" s="199" t="str">
        <f t="shared" si="93"/>
        <v>indst efficiency standards</v>
      </c>
      <c r="L429" s="199">
        <f t="shared" si="93"/>
        <v>0</v>
      </c>
      <c r="M429" s="199">
        <f t="shared" si="93"/>
        <v>0.33</v>
      </c>
      <c r="N429" s="199">
        <f t="shared" si="93"/>
        <v>0.01</v>
      </c>
      <c r="O429" s="201" t="str">
        <f t="shared" si="93"/>
        <v>% reduction in energy use</v>
      </c>
      <c r="P429"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9" s="201" t="str">
        <f t="shared" si="93"/>
        <v>industry-ag-main.html#eff-stds</v>
      </c>
      <c r="R429" s="201" t="str">
        <f t="shared" si="93"/>
        <v>industry-energy-efficiency-standards.html</v>
      </c>
      <c r="S429" s="221" t="str">
        <f t="shared" si="93"/>
        <v>U.S. DOE, 2016, Industrial Energy Efficiency Potential Analysis, https://energy.gov/sites/prod/files/2017/04/f34/energy-savings-by-state-industrial-methodology.pdf</v>
      </c>
      <c r="T429" s="201" t="str">
        <f t="shared" si="93"/>
        <v>U.S. DOE, 2016, Industrial Energy Efficiency Potential Analysis, https://energy.gov/sites/prod/files/2017/04/f34/energy-savings-by-state-industrial-methodology.pdf</v>
      </c>
      <c r="W429" s="184" cm="1">
        <f t="array" ref="W429">IFERROR(INDEX(A$761:A$954,MATCH(H429,A$761:A$954,0),0),"Save")</f>
        <v>815</v>
      </c>
    </row>
    <row r="430" spans="1:23" s="191" customFormat="1" x14ac:dyDescent="0.25">
      <c r="A430" s="191" t="str">
        <f t="shared" si="91"/>
        <v>Industry</v>
      </c>
      <c r="B430" s="191" t="str">
        <f t="shared" si="91"/>
        <v>Industry Energy Efficiency Standards</v>
      </c>
      <c r="C430" s="191" t="str">
        <f t="shared" si="91"/>
        <v>Percentage Improvement in Eqpt Efficiency Standards above BAU</v>
      </c>
      <c r="D430" s="193" t="s">
        <v>774</v>
      </c>
      <c r="E430" s="186" t="s">
        <v>799</v>
      </c>
      <c r="F430" s="193" t="s">
        <v>775</v>
      </c>
      <c r="G430" s="186" t="s">
        <v>800</v>
      </c>
      <c r="H430" s="43">
        <v>816</v>
      </c>
      <c r="I430" s="186" t="s">
        <v>310</v>
      </c>
      <c r="J430" s="191" t="str">
        <f t="shared" si="93"/>
        <v>Industry Energy Efficiency Standards</v>
      </c>
      <c r="K430" s="199" t="str">
        <f t="shared" si="93"/>
        <v>indst efficiency standards</v>
      </c>
      <c r="L430" s="199">
        <f t="shared" si="93"/>
        <v>0</v>
      </c>
      <c r="M430" s="199">
        <f t="shared" si="93"/>
        <v>0.33</v>
      </c>
      <c r="N430" s="199">
        <f t="shared" si="93"/>
        <v>0.01</v>
      </c>
      <c r="O430" s="201" t="str">
        <f t="shared" si="93"/>
        <v>% reduction in energy use</v>
      </c>
      <c r="P430"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0" s="201" t="str">
        <f t="shared" si="93"/>
        <v>industry-ag-main.html#eff-stds</v>
      </c>
      <c r="R430" s="201" t="str">
        <f t="shared" si="93"/>
        <v>industry-energy-efficiency-standards.html</v>
      </c>
      <c r="S430" s="221" t="str">
        <f t="shared" si="93"/>
        <v>U.S. DOE, 2016, Industrial Energy Efficiency Potential Analysis, https://energy.gov/sites/prod/files/2017/04/f34/energy-savings-by-state-industrial-methodology.pdf</v>
      </c>
      <c r="T430" s="201" t="str">
        <f t="shared" si="93"/>
        <v>U.S. DOE, 2016, Industrial Energy Efficiency Potential Analysis, https://energy.gov/sites/prod/files/2017/04/f34/energy-savings-by-state-industrial-methodology.pdf</v>
      </c>
      <c r="W430" s="184" cm="1">
        <f t="array" ref="W430">IFERROR(INDEX(A$761:A$954,MATCH(H430,A$761:A$954,0),0),"Save")</f>
        <v>816</v>
      </c>
    </row>
    <row r="431" spans="1:23" s="191" customFormat="1" x14ac:dyDescent="0.25">
      <c r="A431" s="191" t="str">
        <f t="shared" ref="A431:C449" si="94">A$370</f>
        <v>Industry</v>
      </c>
      <c r="B431" s="191" t="str">
        <f t="shared" si="94"/>
        <v>Industry Energy Efficiency Standards</v>
      </c>
      <c r="C431" s="191" t="str">
        <f t="shared" si="94"/>
        <v>Percentage Improvement in Eqpt Efficiency Standards above BAU</v>
      </c>
      <c r="D431" s="193" t="s">
        <v>774</v>
      </c>
      <c r="E431" s="186" t="s">
        <v>806</v>
      </c>
      <c r="F431" s="193" t="s">
        <v>775</v>
      </c>
      <c r="G431" s="186" t="s">
        <v>807</v>
      </c>
      <c r="H431" s="43">
        <v>817</v>
      </c>
      <c r="I431" s="186" t="s">
        <v>332</v>
      </c>
      <c r="J431" s="191" t="str">
        <f t="shared" ref="J431:T440" si="95">J$370</f>
        <v>Industry Energy Efficiency Standards</v>
      </c>
      <c r="K431" s="199" t="str">
        <f t="shared" si="95"/>
        <v>indst efficiency standards</v>
      </c>
      <c r="L431" s="199">
        <f t="shared" si="95"/>
        <v>0</v>
      </c>
      <c r="M431" s="199">
        <f t="shared" si="95"/>
        <v>0.33</v>
      </c>
      <c r="N431" s="199">
        <f t="shared" si="95"/>
        <v>0.01</v>
      </c>
      <c r="O431" s="201" t="str">
        <f t="shared" si="95"/>
        <v>% reduction in energy use</v>
      </c>
      <c r="P431"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1" s="201" t="str">
        <f t="shared" si="95"/>
        <v>industry-ag-main.html#eff-stds</v>
      </c>
      <c r="R431" s="201" t="str">
        <f t="shared" si="95"/>
        <v>industry-energy-efficiency-standards.html</v>
      </c>
      <c r="S431" s="221" t="str">
        <f t="shared" si="95"/>
        <v>U.S. DOE, 2016, Industrial Energy Efficiency Potential Analysis, https://energy.gov/sites/prod/files/2017/04/f34/energy-savings-by-state-industrial-methodology.pdf</v>
      </c>
      <c r="T431" s="201" t="str">
        <f t="shared" si="95"/>
        <v>U.S. DOE, 2016, Industrial Energy Efficiency Potential Analysis, https://energy.gov/sites/prod/files/2017/04/f34/energy-savings-by-state-industrial-methodology.pdf</v>
      </c>
      <c r="W431" s="184" cm="1">
        <f t="array" ref="W431">IFERROR(INDEX(A$761:A$954,MATCH(H431,A$761:A$954,0),0),"Save")</f>
        <v>817</v>
      </c>
    </row>
    <row r="432" spans="1:23" s="191" customFormat="1" x14ac:dyDescent="0.25">
      <c r="A432" s="191" t="str">
        <f t="shared" si="94"/>
        <v>Industry</v>
      </c>
      <c r="B432" s="191" t="str">
        <f t="shared" si="94"/>
        <v>Industry Energy Efficiency Standards</v>
      </c>
      <c r="C432" s="191" t="str">
        <f t="shared" si="94"/>
        <v>Percentage Improvement in Eqpt Efficiency Standards above BAU</v>
      </c>
      <c r="D432" s="193" t="s">
        <v>774</v>
      </c>
      <c r="E432" s="186" t="s">
        <v>808</v>
      </c>
      <c r="F432" s="193" t="s">
        <v>775</v>
      </c>
      <c r="G432" s="186" t="s">
        <v>809</v>
      </c>
      <c r="H432" s="43">
        <v>818</v>
      </c>
      <c r="I432" s="186" t="s">
        <v>310</v>
      </c>
      <c r="J432" s="191" t="str">
        <f t="shared" si="95"/>
        <v>Industry Energy Efficiency Standards</v>
      </c>
      <c r="K432" s="199" t="str">
        <f t="shared" si="95"/>
        <v>indst efficiency standards</v>
      </c>
      <c r="L432" s="199">
        <f t="shared" si="95"/>
        <v>0</v>
      </c>
      <c r="M432" s="199">
        <f t="shared" si="95"/>
        <v>0.33</v>
      </c>
      <c r="N432" s="199">
        <f t="shared" si="95"/>
        <v>0.01</v>
      </c>
      <c r="O432" s="201" t="str">
        <f t="shared" si="95"/>
        <v>% reduction in energy use</v>
      </c>
      <c r="P432"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2" s="201" t="str">
        <f t="shared" si="95"/>
        <v>industry-ag-main.html#eff-stds</v>
      </c>
      <c r="R432" s="201" t="str">
        <f t="shared" si="95"/>
        <v>industry-energy-efficiency-standards.html</v>
      </c>
      <c r="S432" s="221" t="str">
        <f t="shared" si="95"/>
        <v>U.S. DOE, 2016, Industrial Energy Efficiency Potential Analysis, https://energy.gov/sites/prod/files/2017/04/f34/energy-savings-by-state-industrial-methodology.pdf</v>
      </c>
      <c r="T432" s="201" t="str">
        <f t="shared" si="95"/>
        <v>U.S. DOE, 2016, Industrial Energy Efficiency Potential Analysis, https://energy.gov/sites/prod/files/2017/04/f34/energy-savings-by-state-industrial-methodology.pdf</v>
      </c>
      <c r="W432" s="184" cm="1">
        <f t="array" ref="W432">IFERROR(INDEX(A$761:A$954,MATCH(H432,A$761:A$954,0),0),"Save")</f>
        <v>818</v>
      </c>
    </row>
    <row r="433" spans="1:23" s="191" customFormat="1" x14ac:dyDescent="0.25">
      <c r="A433" s="191" t="str">
        <f t="shared" si="94"/>
        <v>Industry</v>
      </c>
      <c r="B433" s="191" t="str">
        <f t="shared" si="94"/>
        <v>Industry Energy Efficiency Standards</v>
      </c>
      <c r="C433" s="191" t="str">
        <f t="shared" si="94"/>
        <v>Percentage Improvement in Eqpt Efficiency Standards above BAU</v>
      </c>
      <c r="D433" s="193" t="s">
        <v>774</v>
      </c>
      <c r="E433" s="186" t="s">
        <v>810</v>
      </c>
      <c r="F433" s="193" t="s">
        <v>775</v>
      </c>
      <c r="G433" s="186" t="s">
        <v>811</v>
      </c>
      <c r="H433" s="43">
        <v>819</v>
      </c>
      <c r="I433" s="186" t="s">
        <v>332</v>
      </c>
      <c r="J433" s="191" t="str">
        <f t="shared" si="95"/>
        <v>Industry Energy Efficiency Standards</v>
      </c>
      <c r="K433" s="199" t="str">
        <f t="shared" si="95"/>
        <v>indst efficiency standards</v>
      </c>
      <c r="L433" s="199">
        <f t="shared" si="95"/>
        <v>0</v>
      </c>
      <c r="M433" s="199">
        <f t="shared" si="95"/>
        <v>0.33</v>
      </c>
      <c r="N433" s="199">
        <f t="shared" si="95"/>
        <v>0.01</v>
      </c>
      <c r="O433" s="201" t="str">
        <f t="shared" si="95"/>
        <v>% reduction in energy use</v>
      </c>
      <c r="P433"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3" s="201" t="str">
        <f t="shared" si="95"/>
        <v>industry-ag-main.html#eff-stds</v>
      </c>
      <c r="R433" s="201" t="str">
        <f t="shared" si="95"/>
        <v>industry-energy-efficiency-standards.html</v>
      </c>
      <c r="S433" s="221" t="str">
        <f t="shared" si="95"/>
        <v>U.S. DOE, 2016, Industrial Energy Efficiency Potential Analysis, https://energy.gov/sites/prod/files/2017/04/f34/energy-savings-by-state-industrial-methodology.pdf</v>
      </c>
      <c r="T433" s="201" t="str">
        <f t="shared" si="95"/>
        <v>U.S. DOE, 2016, Industrial Energy Efficiency Potential Analysis, https://energy.gov/sites/prod/files/2017/04/f34/energy-savings-by-state-industrial-methodology.pdf</v>
      </c>
      <c r="W433" s="184" cm="1">
        <f t="array" ref="W433">IFERROR(INDEX(A$761:A$954,MATCH(H433,A$761:A$954,0),0),"Save")</f>
        <v>819</v>
      </c>
    </row>
    <row r="434" spans="1:23" s="191" customFormat="1" x14ac:dyDescent="0.25">
      <c r="A434" s="191" t="str">
        <f t="shared" si="94"/>
        <v>Industry</v>
      </c>
      <c r="B434" s="191" t="str">
        <f t="shared" si="94"/>
        <v>Industry Energy Efficiency Standards</v>
      </c>
      <c r="C434" s="191" t="str">
        <f t="shared" si="94"/>
        <v>Percentage Improvement in Eqpt Efficiency Standards above BAU</v>
      </c>
      <c r="D434" s="193" t="s">
        <v>774</v>
      </c>
      <c r="E434" s="186" t="s">
        <v>812</v>
      </c>
      <c r="F434" s="193" t="s">
        <v>775</v>
      </c>
      <c r="G434" s="186" t="s">
        <v>813</v>
      </c>
      <c r="H434" s="43">
        <v>820</v>
      </c>
      <c r="I434" s="186" t="s">
        <v>310</v>
      </c>
      <c r="J434" s="191" t="str">
        <f t="shared" si="95"/>
        <v>Industry Energy Efficiency Standards</v>
      </c>
      <c r="K434" s="199" t="str">
        <f t="shared" si="95"/>
        <v>indst efficiency standards</v>
      </c>
      <c r="L434" s="199">
        <f t="shared" si="95"/>
        <v>0</v>
      </c>
      <c r="M434" s="199">
        <f t="shared" si="95"/>
        <v>0.33</v>
      </c>
      <c r="N434" s="199">
        <f t="shared" si="95"/>
        <v>0.01</v>
      </c>
      <c r="O434" s="201" t="str">
        <f t="shared" si="95"/>
        <v>% reduction in energy use</v>
      </c>
      <c r="P434"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4" s="201" t="str">
        <f t="shared" si="95"/>
        <v>industry-ag-main.html#eff-stds</v>
      </c>
      <c r="R434" s="201" t="str">
        <f t="shared" si="95"/>
        <v>industry-energy-efficiency-standards.html</v>
      </c>
      <c r="S434" s="221" t="str">
        <f t="shared" si="95"/>
        <v>U.S. DOE, 2016, Industrial Energy Efficiency Potential Analysis, https://energy.gov/sites/prod/files/2017/04/f34/energy-savings-by-state-industrial-methodology.pdf</v>
      </c>
      <c r="T434" s="201" t="str">
        <f t="shared" si="95"/>
        <v>U.S. DOE, 2016, Industrial Energy Efficiency Potential Analysis, https://energy.gov/sites/prod/files/2017/04/f34/energy-savings-by-state-industrial-methodology.pdf</v>
      </c>
      <c r="W434" s="184" cm="1">
        <f t="array" ref="W434">IFERROR(INDEX(A$761:A$954,MATCH(H434,A$761:A$954,0),0),"Save")</f>
        <v>820</v>
      </c>
    </row>
    <row r="435" spans="1:23" s="191" customFormat="1" x14ac:dyDescent="0.25">
      <c r="A435" s="191" t="str">
        <f t="shared" si="94"/>
        <v>Industry</v>
      </c>
      <c r="B435" s="191" t="str">
        <f t="shared" si="94"/>
        <v>Industry Energy Efficiency Standards</v>
      </c>
      <c r="C435" s="191" t="str">
        <f t="shared" si="94"/>
        <v>Percentage Improvement in Eqpt Efficiency Standards above BAU</v>
      </c>
      <c r="D435" s="193" t="s">
        <v>774</v>
      </c>
      <c r="E435" s="186" t="s">
        <v>814</v>
      </c>
      <c r="F435" s="193" t="s">
        <v>775</v>
      </c>
      <c r="G435" s="186" t="s">
        <v>815</v>
      </c>
      <c r="H435" s="43">
        <v>821</v>
      </c>
      <c r="I435" s="186" t="s">
        <v>332</v>
      </c>
      <c r="J435" s="191" t="str">
        <f t="shared" si="95"/>
        <v>Industry Energy Efficiency Standards</v>
      </c>
      <c r="K435" s="199" t="str">
        <f t="shared" si="95"/>
        <v>indst efficiency standards</v>
      </c>
      <c r="L435" s="199">
        <f t="shared" si="95"/>
        <v>0</v>
      </c>
      <c r="M435" s="199">
        <f t="shared" si="95"/>
        <v>0.33</v>
      </c>
      <c r="N435" s="199">
        <f t="shared" si="95"/>
        <v>0.01</v>
      </c>
      <c r="O435" s="201" t="str">
        <f t="shared" si="95"/>
        <v>% reduction in energy use</v>
      </c>
      <c r="P435"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5" s="201" t="str">
        <f t="shared" si="95"/>
        <v>industry-ag-main.html#eff-stds</v>
      </c>
      <c r="R435" s="201" t="str">
        <f t="shared" si="95"/>
        <v>industry-energy-efficiency-standards.html</v>
      </c>
      <c r="S435" s="221" t="str">
        <f t="shared" si="95"/>
        <v>U.S. DOE, 2016, Industrial Energy Efficiency Potential Analysis, https://energy.gov/sites/prod/files/2017/04/f34/energy-savings-by-state-industrial-methodology.pdf</v>
      </c>
      <c r="T435" s="201" t="str">
        <f t="shared" si="95"/>
        <v>U.S. DOE, 2016, Industrial Energy Efficiency Potential Analysis, https://energy.gov/sites/prod/files/2017/04/f34/energy-savings-by-state-industrial-methodology.pdf</v>
      </c>
      <c r="W435" s="184" cm="1">
        <f t="array" ref="W435">IFERROR(INDEX(A$761:A$954,MATCH(H435,A$761:A$954,0),0),"Save")</f>
        <v>821</v>
      </c>
    </row>
    <row r="436" spans="1:23" s="191" customFormat="1" x14ac:dyDescent="0.25">
      <c r="A436" s="191" t="str">
        <f t="shared" si="94"/>
        <v>Industry</v>
      </c>
      <c r="B436" s="191" t="str">
        <f t="shared" si="94"/>
        <v>Industry Energy Efficiency Standards</v>
      </c>
      <c r="C436" s="191" t="str">
        <f t="shared" si="94"/>
        <v>Percentage Improvement in Eqpt Efficiency Standards above BAU</v>
      </c>
      <c r="D436" s="193" t="s">
        <v>774</v>
      </c>
      <c r="E436" s="186" t="s">
        <v>816</v>
      </c>
      <c r="F436" s="193" t="s">
        <v>775</v>
      </c>
      <c r="G436" s="186" t="s">
        <v>817</v>
      </c>
      <c r="H436" s="43">
        <v>822</v>
      </c>
      <c r="I436" s="186" t="s">
        <v>332</v>
      </c>
      <c r="J436" s="191" t="str">
        <f t="shared" si="95"/>
        <v>Industry Energy Efficiency Standards</v>
      </c>
      <c r="K436" s="199" t="str">
        <f t="shared" si="95"/>
        <v>indst efficiency standards</v>
      </c>
      <c r="L436" s="199">
        <f t="shared" si="95"/>
        <v>0</v>
      </c>
      <c r="M436" s="199">
        <f t="shared" si="95"/>
        <v>0.33</v>
      </c>
      <c r="N436" s="199">
        <f t="shared" si="95"/>
        <v>0.01</v>
      </c>
      <c r="O436" s="201" t="str">
        <f t="shared" si="95"/>
        <v>% reduction in energy use</v>
      </c>
      <c r="P436"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6" s="201" t="str">
        <f t="shared" si="95"/>
        <v>industry-ag-main.html#eff-stds</v>
      </c>
      <c r="R436" s="201" t="str">
        <f t="shared" si="95"/>
        <v>industry-energy-efficiency-standards.html</v>
      </c>
      <c r="S436" s="221" t="str">
        <f t="shared" si="95"/>
        <v>U.S. DOE, 2016, Industrial Energy Efficiency Potential Analysis, https://energy.gov/sites/prod/files/2017/04/f34/energy-savings-by-state-industrial-methodology.pdf</v>
      </c>
      <c r="T436" s="201" t="str">
        <f t="shared" si="95"/>
        <v>U.S. DOE, 2016, Industrial Energy Efficiency Potential Analysis, https://energy.gov/sites/prod/files/2017/04/f34/energy-savings-by-state-industrial-methodology.pdf</v>
      </c>
      <c r="W436" s="184" cm="1">
        <f t="array" ref="W436">IFERROR(INDEX(A$761:A$954,MATCH(H436,A$761:A$954,0),0),"Save")</f>
        <v>822</v>
      </c>
    </row>
    <row r="437" spans="1:23" s="191" customFormat="1" x14ac:dyDescent="0.25">
      <c r="A437" s="191" t="str">
        <f t="shared" si="94"/>
        <v>Industry</v>
      </c>
      <c r="B437" s="191" t="str">
        <f t="shared" si="94"/>
        <v>Industry Energy Efficiency Standards</v>
      </c>
      <c r="C437" s="191" t="str">
        <f t="shared" si="94"/>
        <v>Percentage Improvement in Eqpt Efficiency Standards above BAU</v>
      </c>
      <c r="D437" s="193" t="s">
        <v>774</v>
      </c>
      <c r="E437" s="186" t="s">
        <v>818</v>
      </c>
      <c r="F437" s="193" t="s">
        <v>775</v>
      </c>
      <c r="G437" s="186" t="s">
        <v>819</v>
      </c>
      <c r="H437" s="43">
        <v>823</v>
      </c>
      <c r="I437" s="186" t="s">
        <v>310</v>
      </c>
      <c r="J437" s="191" t="str">
        <f t="shared" si="95"/>
        <v>Industry Energy Efficiency Standards</v>
      </c>
      <c r="K437" s="199" t="str">
        <f t="shared" si="95"/>
        <v>indst efficiency standards</v>
      </c>
      <c r="L437" s="199">
        <f t="shared" si="95"/>
        <v>0</v>
      </c>
      <c r="M437" s="199">
        <f t="shared" si="95"/>
        <v>0.33</v>
      </c>
      <c r="N437" s="199">
        <f t="shared" si="95"/>
        <v>0.01</v>
      </c>
      <c r="O437" s="201" t="str">
        <f t="shared" si="95"/>
        <v>% reduction in energy use</v>
      </c>
      <c r="P437"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7" s="201" t="str">
        <f t="shared" si="95"/>
        <v>industry-ag-main.html#eff-stds</v>
      </c>
      <c r="R437" s="201" t="str">
        <f t="shared" si="95"/>
        <v>industry-energy-efficiency-standards.html</v>
      </c>
      <c r="S437" s="221" t="str">
        <f t="shared" si="95"/>
        <v>U.S. DOE, 2016, Industrial Energy Efficiency Potential Analysis, https://energy.gov/sites/prod/files/2017/04/f34/energy-savings-by-state-industrial-methodology.pdf</v>
      </c>
      <c r="T437" s="201" t="str">
        <f t="shared" si="95"/>
        <v>U.S. DOE, 2016, Industrial Energy Efficiency Potential Analysis, https://energy.gov/sites/prod/files/2017/04/f34/energy-savings-by-state-industrial-methodology.pdf</v>
      </c>
      <c r="W437" s="184" cm="1">
        <f t="array" ref="W437">IFERROR(INDEX(A$761:A$954,MATCH(H437,A$761:A$954,0),0),"Save")</f>
        <v>823</v>
      </c>
    </row>
    <row r="438" spans="1:23" s="191" customFormat="1" x14ac:dyDescent="0.25">
      <c r="A438" s="191" t="str">
        <f t="shared" si="94"/>
        <v>Industry</v>
      </c>
      <c r="B438" s="191" t="str">
        <f t="shared" si="94"/>
        <v>Industry Energy Efficiency Standards</v>
      </c>
      <c r="C438" s="191" t="str">
        <f t="shared" si="94"/>
        <v>Percentage Improvement in Eqpt Efficiency Standards above BAU</v>
      </c>
      <c r="D438" s="193" t="s">
        <v>774</v>
      </c>
      <c r="E438" s="186" t="s">
        <v>820</v>
      </c>
      <c r="F438" s="193" t="s">
        <v>775</v>
      </c>
      <c r="G438" s="186" t="s">
        <v>821</v>
      </c>
      <c r="H438" s="43">
        <v>824</v>
      </c>
      <c r="I438" s="186" t="s">
        <v>310</v>
      </c>
      <c r="J438" s="191" t="str">
        <f t="shared" si="95"/>
        <v>Industry Energy Efficiency Standards</v>
      </c>
      <c r="K438" s="199" t="str">
        <f t="shared" si="95"/>
        <v>indst efficiency standards</v>
      </c>
      <c r="L438" s="199">
        <f t="shared" si="95"/>
        <v>0</v>
      </c>
      <c r="M438" s="199">
        <f t="shared" si="95"/>
        <v>0.33</v>
      </c>
      <c r="N438" s="199">
        <f t="shared" si="95"/>
        <v>0.01</v>
      </c>
      <c r="O438" s="201" t="str">
        <f t="shared" si="95"/>
        <v>% reduction in energy use</v>
      </c>
      <c r="P438"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8" s="201" t="str">
        <f t="shared" si="95"/>
        <v>industry-ag-main.html#eff-stds</v>
      </c>
      <c r="R438" s="201" t="str">
        <f t="shared" si="95"/>
        <v>industry-energy-efficiency-standards.html</v>
      </c>
      <c r="S438" s="221" t="str">
        <f t="shared" si="95"/>
        <v>U.S. DOE, 2016, Industrial Energy Efficiency Potential Analysis, https://energy.gov/sites/prod/files/2017/04/f34/energy-savings-by-state-industrial-methodology.pdf</v>
      </c>
      <c r="T438" s="201" t="str">
        <f t="shared" si="95"/>
        <v>U.S. DOE, 2016, Industrial Energy Efficiency Potential Analysis, https://energy.gov/sites/prod/files/2017/04/f34/energy-savings-by-state-industrial-methodology.pdf</v>
      </c>
      <c r="W438" s="184" cm="1">
        <f t="array" ref="W438">IFERROR(INDEX(A$761:A$954,MATCH(H438,A$761:A$954,0),0),"Save")</f>
        <v>824</v>
      </c>
    </row>
    <row r="439" spans="1:23" s="191" customFormat="1" x14ac:dyDescent="0.25">
      <c r="A439" s="191" t="str">
        <f t="shared" si="94"/>
        <v>Industry</v>
      </c>
      <c r="B439" s="191" t="str">
        <f t="shared" si="94"/>
        <v>Industry Energy Efficiency Standards</v>
      </c>
      <c r="C439" s="191" t="str">
        <f t="shared" si="94"/>
        <v>Percentage Improvement in Eqpt Efficiency Standards above BAU</v>
      </c>
      <c r="D439" s="193" t="s">
        <v>774</v>
      </c>
      <c r="E439" s="186" t="s">
        <v>822</v>
      </c>
      <c r="F439" s="193" t="s">
        <v>775</v>
      </c>
      <c r="G439" s="186" t="s">
        <v>823</v>
      </c>
      <c r="H439" s="43">
        <v>825</v>
      </c>
      <c r="I439" s="186" t="s">
        <v>332</v>
      </c>
      <c r="J439" s="191" t="str">
        <f t="shared" si="95"/>
        <v>Industry Energy Efficiency Standards</v>
      </c>
      <c r="K439" s="199" t="str">
        <f t="shared" si="95"/>
        <v>indst efficiency standards</v>
      </c>
      <c r="L439" s="199">
        <f t="shared" si="95"/>
        <v>0</v>
      </c>
      <c r="M439" s="199">
        <f t="shared" si="95"/>
        <v>0.33</v>
      </c>
      <c r="N439" s="199">
        <f t="shared" si="95"/>
        <v>0.01</v>
      </c>
      <c r="O439" s="201" t="str">
        <f t="shared" si="95"/>
        <v>% reduction in energy use</v>
      </c>
      <c r="P439"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9" s="201" t="str">
        <f t="shared" si="95"/>
        <v>industry-ag-main.html#eff-stds</v>
      </c>
      <c r="R439" s="201" t="str">
        <f t="shared" si="95"/>
        <v>industry-energy-efficiency-standards.html</v>
      </c>
      <c r="S439" s="221" t="str">
        <f t="shared" si="95"/>
        <v>U.S. DOE, 2016, Industrial Energy Efficiency Potential Analysis, https://energy.gov/sites/prod/files/2017/04/f34/energy-savings-by-state-industrial-methodology.pdf</v>
      </c>
      <c r="T439" s="201" t="str">
        <f t="shared" si="95"/>
        <v>U.S. DOE, 2016, Industrial Energy Efficiency Potential Analysis, https://energy.gov/sites/prod/files/2017/04/f34/energy-savings-by-state-industrial-methodology.pdf</v>
      </c>
      <c r="W439" s="184" cm="1">
        <f t="array" ref="W439">IFERROR(INDEX(A$761:A$954,MATCH(H439,A$761:A$954,0),0),"Save")</f>
        <v>825</v>
      </c>
    </row>
    <row r="440" spans="1:23" s="191" customFormat="1" x14ac:dyDescent="0.25">
      <c r="A440" s="191" t="str">
        <f t="shared" si="94"/>
        <v>Industry</v>
      </c>
      <c r="B440" s="191" t="str">
        <f t="shared" si="94"/>
        <v>Industry Energy Efficiency Standards</v>
      </c>
      <c r="C440" s="191" t="str">
        <f t="shared" si="94"/>
        <v>Percentage Improvement in Eqpt Efficiency Standards above BAU</v>
      </c>
      <c r="D440" s="193" t="s">
        <v>776</v>
      </c>
      <c r="E440" s="186" t="s">
        <v>799</v>
      </c>
      <c r="F440" s="193" t="s">
        <v>777</v>
      </c>
      <c r="G440" s="186" t="s">
        <v>800</v>
      </c>
      <c r="H440" s="43">
        <v>826</v>
      </c>
      <c r="I440" s="186" t="s">
        <v>310</v>
      </c>
      <c r="J440" s="191" t="str">
        <f t="shared" si="95"/>
        <v>Industry Energy Efficiency Standards</v>
      </c>
      <c r="K440" s="199" t="str">
        <f t="shared" si="95"/>
        <v>indst efficiency standards</v>
      </c>
      <c r="L440" s="199">
        <f t="shared" si="95"/>
        <v>0</v>
      </c>
      <c r="M440" s="199">
        <f t="shared" si="95"/>
        <v>0.33</v>
      </c>
      <c r="N440" s="199">
        <f t="shared" si="95"/>
        <v>0.01</v>
      </c>
      <c r="O440" s="201" t="str">
        <f t="shared" si="95"/>
        <v>% reduction in energy use</v>
      </c>
      <c r="P440"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0" s="201" t="str">
        <f t="shared" si="95"/>
        <v>industry-ag-main.html#eff-stds</v>
      </c>
      <c r="R440" s="201" t="str">
        <f t="shared" si="95"/>
        <v>industry-energy-efficiency-standards.html</v>
      </c>
      <c r="S440" s="221" t="str">
        <f t="shared" si="95"/>
        <v>U.S. DOE, 2016, Industrial Energy Efficiency Potential Analysis, https://energy.gov/sites/prod/files/2017/04/f34/energy-savings-by-state-industrial-methodology.pdf</v>
      </c>
      <c r="T440" s="201" t="str">
        <f t="shared" si="95"/>
        <v>U.S. DOE, 2016, Industrial Energy Efficiency Potential Analysis, https://energy.gov/sites/prod/files/2017/04/f34/energy-savings-by-state-industrial-methodology.pdf</v>
      </c>
      <c r="W440" s="184" cm="1">
        <f t="array" ref="W440">IFERROR(INDEX(A$761:A$954,MATCH(H440,A$761:A$954,0),0),"Save")</f>
        <v>826</v>
      </c>
    </row>
    <row r="441" spans="1:23" s="191" customFormat="1" x14ac:dyDescent="0.25">
      <c r="A441" s="191" t="str">
        <f t="shared" si="94"/>
        <v>Industry</v>
      </c>
      <c r="B441" s="191" t="str">
        <f t="shared" si="94"/>
        <v>Industry Energy Efficiency Standards</v>
      </c>
      <c r="C441" s="191" t="str">
        <f t="shared" si="94"/>
        <v>Percentage Improvement in Eqpt Efficiency Standards above BAU</v>
      </c>
      <c r="D441" s="193" t="s">
        <v>776</v>
      </c>
      <c r="E441" s="186" t="s">
        <v>806</v>
      </c>
      <c r="F441" s="193" t="s">
        <v>777</v>
      </c>
      <c r="G441" s="186" t="s">
        <v>807</v>
      </c>
      <c r="H441" s="43">
        <v>827</v>
      </c>
      <c r="I441" s="186" t="s">
        <v>310</v>
      </c>
      <c r="J441" s="191" t="str">
        <f t="shared" ref="J441:T449" si="96">J$370</f>
        <v>Industry Energy Efficiency Standards</v>
      </c>
      <c r="K441" s="199" t="str">
        <f t="shared" si="96"/>
        <v>indst efficiency standards</v>
      </c>
      <c r="L441" s="199">
        <f t="shared" si="96"/>
        <v>0</v>
      </c>
      <c r="M441" s="199">
        <f t="shared" si="96"/>
        <v>0.33</v>
      </c>
      <c r="N441" s="199">
        <f t="shared" si="96"/>
        <v>0.01</v>
      </c>
      <c r="O441" s="201" t="str">
        <f t="shared" si="96"/>
        <v>% reduction in energy use</v>
      </c>
      <c r="P441"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1" s="201" t="str">
        <f t="shared" si="96"/>
        <v>industry-ag-main.html#eff-stds</v>
      </c>
      <c r="R441" s="201" t="str">
        <f t="shared" si="96"/>
        <v>industry-energy-efficiency-standards.html</v>
      </c>
      <c r="S441" s="221" t="str">
        <f t="shared" si="96"/>
        <v>U.S. DOE, 2016, Industrial Energy Efficiency Potential Analysis, https://energy.gov/sites/prod/files/2017/04/f34/energy-savings-by-state-industrial-methodology.pdf</v>
      </c>
      <c r="T441" s="201" t="str">
        <f t="shared" si="96"/>
        <v>U.S. DOE, 2016, Industrial Energy Efficiency Potential Analysis, https://energy.gov/sites/prod/files/2017/04/f34/energy-savings-by-state-industrial-methodology.pdf</v>
      </c>
      <c r="W441" s="184" cm="1">
        <f t="array" ref="W441">IFERROR(INDEX(A$761:A$954,MATCH(H441,A$761:A$954,0),0),"Save")</f>
        <v>827</v>
      </c>
    </row>
    <row r="442" spans="1:23" s="191" customFormat="1" x14ac:dyDescent="0.25">
      <c r="A442" s="191" t="str">
        <f t="shared" si="94"/>
        <v>Industry</v>
      </c>
      <c r="B442" s="191" t="str">
        <f t="shared" si="94"/>
        <v>Industry Energy Efficiency Standards</v>
      </c>
      <c r="C442" s="191" t="str">
        <f t="shared" si="94"/>
        <v>Percentage Improvement in Eqpt Efficiency Standards above BAU</v>
      </c>
      <c r="D442" s="193" t="s">
        <v>776</v>
      </c>
      <c r="E442" s="186" t="s">
        <v>808</v>
      </c>
      <c r="F442" s="193" t="s">
        <v>777</v>
      </c>
      <c r="G442" s="186" t="s">
        <v>809</v>
      </c>
      <c r="H442" s="43">
        <v>828</v>
      </c>
      <c r="I442" s="186" t="s">
        <v>310</v>
      </c>
      <c r="J442" s="191" t="str">
        <f t="shared" si="96"/>
        <v>Industry Energy Efficiency Standards</v>
      </c>
      <c r="K442" s="199" t="str">
        <f t="shared" si="96"/>
        <v>indst efficiency standards</v>
      </c>
      <c r="L442" s="199">
        <f t="shared" si="96"/>
        <v>0</v>
      </c>
      <c r="M442" s="199">
        <f t="shared" si="96"/>
        <v>0.33</v>
      </c>
      <c r="N442" s="199">
        <f t="shared" si="96"/>
        <v>0.01</v>
      </c>
      <c r="O442" s="201" t="str">
        <f t="shared" si="96"/>
        <v>% reduction in energy use</v>
      </c>
      <c r="P442"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2" s="201" t="str">
        <f t="shared" si="96"/>
        <v>industry-ag-main.html#eff-stds</v>
      </c>
      <c r="R442" s="201" t="str">
        <f t="shared" si="96"/>
        <v>industry-energy-efficiency-standards.html</v>
      </c>
      <c r="S442" s="221" t="str">
        <f t="shared" si="96"/>
        <v>U.S. DOE, 2016, Industrial Energy Efficiency Potential Analysis, https://energy.gov/sites/prod/files/2017/04/f34/energy-savings-by-state-industrial-methodology.pdf</v>
      </c>
      <c r="T442" s="201" t="str">
        <f t="shared" si="96"/>
        <v>U.S. DOE, 2016, Industrial Energy Efficiency Potential Analysis, https://energy.gov/sites/prod/files/2017/04/f34/energy-savings-by-state-industrial-methodology.pdf</v>
      </c>
      <c r="W442" s="184" cm="1">
        <f t="array" ref="W442">IFERROR(INDEX(A$761:A$954,MATCH(H442,A$761:A$954,0),0),"Save")</f>
        <v>828</v>
      </c>
    </row>
    <row r="443" spans="1:23" s="191" customFormat="1" x14ac:dyDescent="0.25">
      <c r="A443" s="191" t="str">
        <f t="shared" si="94"/>
        <v>Industry</v>
      </c>
      <c r="B443" s="191" t="str">
        <f t="shared" si="94"/>
        <v>Industry Energy Efficiency Standards</v>
      </c>
      <c r="C443" s="191" t="str">
        <f t="shared" si="94"/>
        <v>Percentage Improvement in Eqpt Efficiency Standards above BAU</v>
      </c>
      <c r="D443" s="193" t="s">
        <v>776</v>
      </c>
      <c r="E443" s="186" t="s">
        <v>810</v>
      </c>
      <c r="F443" s="193" t="s">
        <v>777</v>
      </c>
      <c r="G443" s="186" t="s">
        <v>811</v>
      </c>
      <c r="H443" s="43">
        <v>829</v>
      </c>
      <c r="I443" s="186" t="s">
        <v>332</v>
      </c>
      <c r="J443" s="191" t="str">
        <f t="shared" si="96"/>
        <v>Industry Energy Efficiency Standards</v>
      </c>
      <c r="K443" s="199" t="str">
        <f t="shared" si="96"/>
        <v>indst efficiency standards</v>
      </c>
      <c r="L443" s="199">
        <f t="shared" si="96"/>
        <v>0</v>
      </c>
      <c r="M443" s="199">
        <f t="shared" si="96"/>
        <v>0.33</v>
      </c>
      <c r="N443" s="199">
        <f t="shared" si="96"/>
        <v>0.01</v>
      </c>
      <c r="O443" s="201" t="str">
        <f t="shared" si="96"/>
        <v>% reduction in energy use</v>
      </c>
      <c r="P443"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3" s="201" t="str">
        <f t="shared" si="96"/>
        <v>industry-ag-main.html#eff-stds</v>
      </c>
      <c r="R443" s="201" t="str">
        <f t="shared" si="96"/>
        <v>industry-energy-efficiency-standards.html</v>
      </c>
      <c r="S443" s="221" t="str">
        <f t="shared" si="96"/>
        <v>U.S. DOE, 2016, Industrial Energy Efficiency Potential Analysis, https://energy.gov/sites/prod/files/2017/04/f34/energy-savings-by-state-industrial-methodology.pdf</v>
      </c>
      <c r="T443" s="201" t="str">
        <f t="shared" si="96"/>
        <v>U.S. DOE, 2016, Industrial Energy Efficiency Potential Analysis, https://energy.gov/sites/prod/files/2017/04/f34/energy-savings-by-state-industrial-methodology.pdf</v>
      </c>
      <c r="W443" s="184" cm="1">
        <f t="array" ref="W443">IFERROR(INDEX(A$761:A$954,MATCH(H443,A$761:A$954,0),0),"Save")</f>
        <v>829</v>
      </c>
    </row>
    <row r="444" spans="1:23" s="191" customFormat="1" x14ac:dyDescent="0.25">
      <c r="A444" s="191" t="str">
        <f t="shared" si="94"/>
        <v>Industry</v>
      </c>
      <c r="B444" s="191" t="str">
        <f t="shared" si="94"/>
        <v>Industry Energy Efficiency Standards</v>
      </c>
      <c r="C444" s="191" t="str">
        <f t="shared" si="94"/>
        <v>Percentage Improvement in Eqpt Efficiency Standards above BAU</v>
      </c>
      <c r="D444" s="193" t="s">
        <v>776</v>
      </c>
      <c r="E444" s="186" t="s">
        <v>812</v>
      </c>
      <c r="F444" s="193" t="s">
        <v>777</v>
      </c>
      <c r="G444" s="186" t="s">
        <v>813</v>
      </c>
      <c r="H444" s="43">
        <v>830</v>
      </c>
      <c r="I444" s="186" t="s">
        <v>310</v>
      </c>
      <c r="J444" s="191" t="str">
        <f t="shared" si="96"/>
        <v>Industry Energy Efficiency Standards</v>
      </c>
      <c r="K444" s="199" t="str">
        <f t="shared" si="96"/>
        <v>indst efficiency standards</v>
      </c>
      <c r="L444" s="199">
        <f t="shared" si="96"/>
        <v>0</v>
      </c>
      <c r="M444" s="199">
        <f t="shared" si="96"/>
        <v>0.33</v>
      </c>
      <c r="N444" s="199">
        <f t="shared" si="96"/>
        <v>0.01</v>
      </c>
      <c r="O444" s="201" t="str">
        <f t="shared" si="96"/>
        <v>% reduction in energy use</v>
      </c>
      <c r="P444"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4" s="201" t="str">
        <f t="shared" si="96"/>
        <v>industry-ag-main.html#eff-stds</v>
      </c>
      <c r="R444" s="201" t="str">
        <f t="shared" si="96"/>
        <v>industry-energy-efficiency-standards.html</v>
      </c>
      <c r="S444" s="221" t="str">
        <f t="shared" si="96"/>
        <v>U.S. DOE, 2016, Industrial Energy Efficiency Potential Analysis, https://energy.gov/sites/prod/files/2017/04/f34/energy-savings-by-state-industrial-methodology.pdf</v>
      </c>
      <c r="T444" s="201" t="str">
        <f t="shared" si="96"/>
        <v>U.S. DOE, 2016, Industrial Energy Efficiency Potential Analysis, https://energy.gov/sites/prod/files/2017/04/f34/energy-savings-by-state-industrial-methodology.pdf</v>
      </c>
      <c r="W444" s="184" cm="1">
        <f t="array" ref="W444">IFERROR(INDEX(A$761:A$954,MATCH(H444,A$761:A$954,0),0),"Save")</f>
        <v>830</v>
      </c>
    </row>
    <row r="445" spans="1:23" s="191" customFormat="1" x14ac:dyDescent="0.25">
      <c r="A445" s="191" t="str">
        <f t="shared" si="94"/>
        <v>Industry</v>
      </c>
      <c r="B445" s="191" t="str">
        <f t="shared" si="94"/>
        <v>Industry Energy Efficiency Standards</v>
      </c>
      <c r="C445" s="191" t="str">
        <f t="shared" si="94"/>
        <v>Percentage Improvement in Eqpt Efficiency Standards above BAU</v>
      </c>
      <c r="D445" s="193" t="s">
        <v>776</v>
      </c>
      <c r="E445" s="186" t="s">
        <v>814</v>
      </c>
      <c r="F445" s="193" t="s">
        <v>777</v>
      </c>
      <c r="G445" s="186" t="s">
        <v>815</v>
      </c>
      <c r="H445" s="43">
        <v>831</v>
      </c>
      <c r="I445" s="186" t="s">
        <v>332</v>
      </c>
      <c r="J445" s="191" t="str">
        <f t="shared" si="96"/>
        <v>Industry Energy Efficiency Standards</v>
      </c>
      <c r="K445" s="199" t="str">
        <f t="shared" si="96"/>
        <v>indst efficiency standards</v>
      </c>
      <c r="L445" s="199">
        <f t="shared" si="96"/>
        <v>0</v>
      </c>
      <c r="M445" s="199">
        <f t="shared" si="96"/>
        <v>0.33</v>
      </c>
      <c r="N445" s="199">
        <f t="shared" si="96"/>
        <v>0.01</v>
      </c>
      <c r="O445" s="201" t="str">
        <f t="shared" si="96"/>
        <v>% reduction in energy use</v>
      </c>
      <c r="P445"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5" s="201" t="str">
        <f t="shared" si="96"/>
        <v>industry-ag-main.html#eff-stds</v>
      </c>
      <c r="R445" s="201" t="str">
        <f t="shared" si="96"/>
        <v>industry-energy-efficiency-standards.html</v>
      </c>
      <c r="S445" s="221" t="str">
        <f t="shared" si="96"/>
        <v>U.S. DOE, 2016, Industrial Energy Efficiency Potential Analysis, https://energy.gov/sites/prod/files/2017/04/f34/energy-savings-by-state-industrial-methodology.pdf</v>
      </c>
      <c r="T445" s="201" t="str">
        <f t="shared" si="96"/>
        <v>U.S. DOE, 2016, Industrial Energy Efficiency Potential Analysis, https://energy.gov/sites/prod/files/2017/04/f34/energy-savings-by-state-industrial-methodology.pdf</v>
      </c>
      <c r="W445" s="184" cm="1">
        <f t="array" ref="W445">IFERROR(INDEX(A$761:A$954,MATCH(H445,A$761:A$954,0),0),"Save")</f>
        <v>831</v>
      </c>
    </row>
    <row r="446" spans="1:23" s="191" customFormat="1" x14ac:dyDescent="0.25">
      <c r="A446" s="191" t="str">
        <f t="shared" si="94"/>
        <v>Industry</v>
      </c>
      <c r="B446" s="191" t="str">
        <f t="shared" si="94"/>
        <v>Industry Energy Efficiency Standards</v>
      </c>
      <c r="C446" s="191" t="str">
        <f t="shared" si="94"/>
        <v>Percentage Improvement in Eqpt Efficiency Standards above BAU</v>
      </c>
      <c r="D446" s="193" t="s">
        <v>776</v>
      </c>
      <c r="E446" s="186" t="s">
        <v>816</v>
      </c>
      <c r="F446" s="193" t="s">
        <v>777</v>
      </c>
      <c r="G446" s="186" t="s">
        <v>817</v>
      </c>
      <c r="H446" s="43">
        <v>832</v>
      </c>
      <c r="I446" s="186" t="s">
        <v>332</v>
      </c>
      <c r="J446" s="191" t="str">
        <f t="shared" si="96"/>
        <v>Industry Energy Efficiency Standards</v>
      </c>
      <c r="K446" s="199" t="str">
        <f t="shared" si="96"/>
        <v>indst efficiency standards</v>
      </c>
      <c r="L446" s="199">
        <f t="shared" si="96"/>
        <v>0</v>
      </c>
      <c r="M446" s="199">
        <f t="shared" si="96"/>
        <v>0.33</v>
      </c>
      <c r="N446" s="199">
        <f t="shared" si="96"/>
        <v>0.01</v>
      </c>
      <c r="O446" s="201" t="str">
        <f t="shared" si="96"/>
        <v>% reduction in energy use</v>
      </c>
      <c r="P446"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6" s="201" t="str">
        <f t="shared" si="96"/>
        <v>industry-ag-main.html#eff-stds</v>
      </c>
      <c r="R446" s="201" t="str">
        <f t="shared" si="96"/>
        <v>industry-energy-efficiency-standards.html</v>
      </c>
      <c r="S446" s="221" t="str">
        <f t="shared" si="96"/>
        <v>U.S. DOE, 2016, Industrial Energy Efficiency Potential Analysis, https://energy.gov/sites/prod/files/2017/04/f34/energy-savings-by-state-industrial-methodology.pdf</v>
      </c>
      <c r="T446" s="201" t="str">
        <f t="shared" si="96"/>
        <v>U.S. DOE, 2016, Industrial Energy Efficiency Potential Analysis, https://energy.gov/sites/prod/files/2017/04/f34/energy-savings-by-state-industrial-methodology.pdf</v>
      </c>
      <c r="W446" s="184" cm="1">
        <f t="array" ref="W446">IFERROR(INDEX(A$761:A$954,MATCH(H446,A$761:A$954,0),0),"Save")</f>
        <v>832</v>
      </c>
    </row>
    <row r="447" spans="1:23" s="191" customFormat="1" x14ac:dyDescent="0.25">
      <c r="A447" s="191" t="str">
        <f t="shared" si="94"/>
        <v>Industry</v>
      </c>
      <c r="B447" s="191" t="str">
        <f t="shared" si="94"/>
        <v>Industry Energy Efficiency Standards</v>
      </c>
      <c r="C447" s="191" t="str">
        <f t="shared" si="94"/>
        <v>Percentage Improvement in Eqpt Efficiency Standards above BAU</v>
      </c>
      <c r="D447" s="193" t="s">
        <v>776</v>
      </c>
      <c r="E447" s="186" t="s">
        <v>818</v>
      </c>
      <c r="F447" s="193" t="s">
        <v>777</v>
      </c>
      <c r="G447" s="186" t="s">
        <v>819</v>
      </c>
      <c r="H447" s="43">
        <v>833</v>
      </c>
      <c r="I447" s="186" t="s">
        <v>310</v>
      </c>
      <c r="J447" s="191" t="str">
        <f t="shared" si="96"/>
        <v>Industry Energy Efficiency Standards</v>
      </c>
      <c r="K447" s="199" t="str">
        <f t="shared" si="96"/>
        <v>indst efficiency standards</v>
      </c>
      <c r="L447" s="199">
        <f t="shared" si="96"/>
        <v>0</v>
      </c>
      <c r="M447" s="199">
        <f t="shared" si="96"/>
        <v>0.33</v>
      </c>
      <c r="N447" s="199">
        <f t="shared" si="96"/>
        <v>0.01</v>
      </c>
      <c r="O447" s="201" t="str">
        <f t="shared" si="96"/>
        <v>% reduction in energy use</v>
      </c>
      <c r="P447"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7" s="201" t="str">
        <f t="shared" si="96"/>
        <v>industry-ag-main.html#eff-stds</v>
      </c>
      <c r="R447" s="201" t="str">
        <f t="shared" si="96"/>
        <v>industry-energy-efficiency-standards.html</v>
      </c>
      <c r="S447" s="221" t="str">
        <f t="shared" si="96"/>
        <v>U.S. DOE, 2016, Industrial Energy Efficiency Potential Analysis, https://energy.gov/sites/prod/files/2017/04/f34/energy-savings-by-state-industrial-methodology.pdf</v>
      </c>
      <c r="T447" s="201" t="str">
        <f t="shared" si="96"/>
        <v>U.S. DOE, 2016, Industrial Energy Efficiency Potential Analysis, https://energy.gov/sites/prod/files/2017/04/f34/energy-savings-by-state-industrial-methodology.pdf</v>
      </c>
      <c r="W447" s="184" cm="1">
        <f t="array" ref="W447">IFERROR(INDEX(A$761:A$954,MATCH(H447,A$761:A$954,0),0),"Save")</f>
        <v>833</v>
      </c>
    </row>
    <row r="448" spans="1:23" s="191" customFormat="1" x14ac:dyDescent="0.25">
      <c r="A448" s="191" t="str">
        <f t="shared" si="94"/>
        <v>Industry</v>
      </c>
      <c r="B448" s="191" t="str">
        <f t="shared" si="94"/>
        <v>Industry Energy Efficiency Standards</v>
      </c>
      <c r="C448" s="191" t="str">
        <f t="shared" si="94"/>
        <v>Percentage Improvement in Eqpt Efficiency Standards above BAU</v>
      </c>
      <c r="D448" s="193" t="s">
        <v>776</v>
      </c>
      <c r="E448" s="186" t="s">
        <v>820</v>
      </c>
      <c r="F448" s="193" t="s">
        <v>777</v>
      </c>
      <c r="G448" s="186" t="s">
        <v>821</v>
      </c>
      <c r="H448" s="43">
        <v>834</v>
      </c>
      <c r="I448" s="186" t="s">
        <v>310</v>
      </c>
      <c r="J448" s="191" t="str">
        <f t="shared" si="96"/>
        <v>Industry Energy Efficiency Standards</v>
      </c>
      <c r="K448" s="199" t="str">
        <f t="shared" si="96"/>
        <v>indst efficiency standards</v>
      </c>
      <c r="L448" s="199">
        <f t="shared" si="96"/>
        <v>0</v>
      </c>
      <c r="M448" s="199">
        <f t="shared" si="96"/>
        <v>0.33</v>
      </c>
      <c r="N448" s="199">
        <f t="shared" si="96"/>
        <v>0.01</v>
      </c>
      <c r="O448" s="201" t="str">
        <f t="shared" si="96"/>
        <v>% reduction in energy use</v>
      </c>
      <c r="P448"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8" s="201" t="str">
        <f t="shared" si="96"/>
        <v>industry-ag-main.html#eff-stds</v>
      </c>
      <c r="R448" s="201" t="str">
        <f t="shared" si="96"/>
        <v>industry-energy-efficiency-standards.html</v>
      </c>
      <c r="S448" s="221" t="str">
        <f t="shared" si="96"/>
        <v>U.S. DOE, 2016, Industrial Energy Efficiency Potential Analysis, https://energy.gov/sites/prod/files/2017/04/f34/energy-savings-by-state-industrial-methodology.pdf</v>
      </c>
      <c r="T448" s="201" t="str">
        <f t="shared" si="96"/>
        <v>U.S. DOE, 2016, Industrial Energy Efficiency Potential Analysis, https://energy.gov/sites/prod/files/2017/04/f34/energy-savings-by-state-industrial-methodology.pdf</v>
      </c>
      <c r="W448" s="184" cm="1">
        <f t="array" ref="W448">IFERROR(INDEX(A$761:A$954,MATCH(H448,A$761:A$954,0),0),"Save")</f>
        <v>834</v>
      </c>
    </row>
    <row r="449" spans="1:23" s="191" customFormat="1" x14ac:dyDescent="0.25">
      <c r="A449" s="191" t="str">
        <f t="shared" si="94"/>
        <v>Industry</v>
      </c>
      <c r="B449" s="191" t="str">
        <f t="shared" si="94"/>
        <v>Industry Energy Efficiency Standards</v>
      </c>
      <c r="C449" s="191" t="str">
        <f t="shared" si="94"/>
        <v>Percentage Improvement in Eqpt Efficiency Standards above BAU</v>
      </c>
      <c r="D449" s="193" t="s">
        <v>776</v>
      </c>
      <c r="E449" s="186" t="s">
        <v>822</v>
      </c>
      <c r="F449" s="193" t="s">
        <v>777</v>
      </c>
      <c r="G449" s="186" t="s">
        <v>823</v>
      </c>
      <c r="H449" s="43">
        <v>835</v>
      </c>
      <c r="I449" s="186" t="s">
        <v>332</v>
      </c>
      <c r="J449" s="191" t="str">
        <f t="shared" si="96"/>
        <v>Industry Energy Efficiency Standards</v>
      </c>
      <c r="K449" s="199" t="str">
        <f t="shared" si="96"/>
        <v>indst efficiency standards</v>
      </c>
      <c r="L449" s="199">
        <f t="shared" si="96"/>
        <v>0</v>
      </c>
      <c r="M449" s="199">
        <f t="shared" si="96"/>
        <v>0.33</v>
      </c>
      <c r="N449" s="199">
        <f t="shared" si="96"/>
        <v>0.01</v>
      </c>
      <c r="O449" s="201" t="str">
        <f t="shared" si="96"/>
        <v>% reduction in energy use</v>
      </c>
      <c r="P449"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9" s="201" t="str">
        <f t="shared" si="96"/>
        <v>industry-ag-main.html#eff-stds</v>
      </c>
      <c r="R449" s="201" t="str">
        <f t="shared" si="96"/>
        <v>industry-energy-efficiency-standards.html</v>
      </c>
      <c r="S449" s="221" t="str">
        <f t="shared" si="96"/>
        <v>U.S. DOE, 2016, Industrial Energy Efficiency Potential Analysis, https://energy.gov/sites/prod/files/2017/04/f34/energy-savings-by-state-industrial-methodology.pdf</v>
      </c>
      <c r="T449" s="201" t="str">
        <f t="shared" si="96"/>
        <v>U.S. DOE, 2016, Industrial Energy Efficiency Potential Analysis, https://energy.gov/sites/prod/files/2017/04/f34/energy-savings-by-state-industrial-methodology.pdf</v>
      </c>
      <c r="W449" s="184" cm="1">
        <f t="array" ref="W449">IFERROR(INDEX(A$761:A$954,MATCH(H449,A$761:A$954,0),0),"Save")</f>
        <v>835</v>
      </c>
    </row>
    <row r="450" spans="1:23" s="191" customFormat="1" hidden="1" x14ac:dyDescent="0.25">
      <c r="A450" s="183" t="s">
        <v>753</v>
      </c>
      <c r="B450" s="183" t="s">
        <v>824</v>
      </c>
      <c r="C450" s="183" t="s">
        <v>825</v>
      </c>
      <c r="D450" s="186"/>
      <c r="E450" s="186"/>
      <c r="F450" s="186"/>
      <c r="G450" s="186"/>
      <c r="H450" s="43">
        <v>54</v>
      </c>
      <c r="I450" s="186" t="s">
        <v>310</v>
      </c>
      <c r="J450" s="183" t="s">
        <v>824</v>
      </c>
      <c r="K450" s="183" t="s">
        <v>826</v>
      </c>
      <c r="L450" s="205">
        <v>0</v>
      </c>
      <c r="M450" s="206">
        <v>1</v>
      </c>
      <c r="N450" s="206">
        <v>0.01</v>
      </c>
      <c r="O450" s="186" t="s">
        <v>653</v>
      </c>
      <c r="P450" s="188" t="s">
        <v>827</v>
      </c>
      <c r="Q450" s="186" t="s">
        <v>828</v>
      </c>
      <c r="R450" s="193" t="s">
        <v>829</v>
      </c>
      <c r="S450" s="207" t="s">
        <v>445</v>
      </c>
      <c r="T450" s="201"/>
      <c r="W450" s="184" t="str" cm="1">
        <f t="array" ref="W450">IFERROR(INDEX(A$761:A$954,MATCH(H450,A$761:A$954,0),0),"Save")</f>
        <v>Save</v>
      </c>
    </row>
    <row r="451" spans="1:23" x14ac:dyDescent="0.25">
      <c r="A451" s="183" t="s">
        <v>753</v>
      </c>
      <c r="B451" s="183" t="s">
        <v>830</v>
      </c>
      <c r="C451" s="183" t="s">
        <v>831</v>
      </c>
      <c r="D451" s="186" t="s">
        <v>755</v>
      </c>
      <c r="E451" s="186" t="s">
        <v>799</v>
      </c>
      <c r="F451" s="193" t="s">
        <v>757</v>
      </c>
      <c r="G451" s="186" t="s">
        <v>800</v>
      </c>
      <c r="H451" s="43">
        <v>381</v>
      </c>
      <c r="I451" s="186" t="s">
        <v>332</v>
      </c>
      <c r="J451" s="183" t="s">
        <v>830</v>
      </c>
      <c r="K451" s="183" t="s">
        <v>832</v>
      </c>
      <c r="L451" s="205">
        <v>0</v>
      </c>
      <c r="M451" s="205">
        <v>1</v>
      </c>
      <c r="N451" s="206">
        <v>0.01</v>
      </c>
      <c r="O451" s="186" t="s">
        <v>833</v>
      </c>
      <c r="P451" s="203"/>
      <c r="Q451" s="186" t="s">
        <v>834</v>
      </c>
      <c r="R451" s="193" t="s">
        <v>835</v>
      </c>
      <c r="S451" s="207"/>
      <c r="T451" s="186"/>
      <c r="W451" s="184" cm="1">
        <f t="array" ref="W451">IFERROR(INDEX(A$761:A$954,MATCH(H451,A$761:A$954,0),0),"Save")</f>
        <v>381</v>
      </c>
    </row>
    <row r="452" spans="1:23" x14ac:dyDescent="0.25">
      <c r="A452" s="191" t="str">
        <f t="shared" ref="A452:C471" si="97">A$451</f>
        <v>Industry</v>
      </c>
      <c r="B452" s="191" t="str">
        <f t="shared" si="97"/>
        <v>Electrification + Hydrogen</v>
      </c>
      <c r="C452" s="191" t="str">
        <f t="shared" si="97"/>
        <v>Fraction of Industrial Fuel Use Shifted to Other Fuels</v>
      </c>
      <c r="D452" s="186" t="s">
        <v>755</v>
      </c>
      <c r="E452" s="186" t="s">
        <v>806</v>
      </c>
      <c r="F452" s="193" t="s">
        <v>757</v>
      </c>
      <c r="G452" s="186" t="s">
        <v>807</v>
      </c>
      <c r="H452" s="43">
        <v>382</v>
      </c>
      <c r="I452" s="186" t="s">
        <v>310</v>
      </c>
      <c r="J452" s="191" t="str">
        <f t="shared" ref="J452:O461" si="98">J$451</f>
        <v>Electrification + Hydrogen</v>
      </c>
      <c r="K452" s="191" t="str">
        <f t="shared" si="98"/>
        <v>indst fuel type shifting</v>
      </c>
      <c r="L452" s="192">
        <f t="shared" si="98"/>
        <v>0</v>
      </c>
      <c r="M452" s="192">
        <f t="shared" si="98"/>
        <v>1</v>
      </c>
      <c r="N452" s="192">
        <f t="shared" si="98"/>
        <v>0.01</v>
      </c>
      <c r="O452" s="191" t="str">
        <f t="shared" si="98"/>
        <v>% of fuel shifted</v>
      </c>
      <c r="P452" s="188" t="s">
        <v>836</v>
      </c>
      <c r="Q452" s="191" t="str">
        <f t="shared" ref="Q452:R471" si="99">Q$451</f>
        <v>industry-ag-main.html#fuel-switching</v>
      </c>
      <c r="R452" s="191" t="str">
        <f t="shared" si="99"/>
        <v>industry-elec-and-hydrogen.html</v>
      </c>
      <c r="S452" s="207"/>
      <c r="T452" s="186"/>
      <c r="W452" s="184" cm="1">
        <f t="array" ref="W452">IFERROR(INDEX(A$761:A$954,MATCH(H452,A$761:A$954,0),0),"Save")</f>
        <v>382</v>
      </c>
    </row>
    <row r="453" spans="1:23" x14ac:dyDescent="0.25">
      <c r="A453" s="191" t="str">
        <f t="shared" si="97"/>
        <v>Industry</v>
      </c>
      <c r="B453" s="191" t="str">
        <f t="shared" si="97"/>
        <v>Electrification + Hydrogen</v>
      </c>
      <c r="C453" s="191" t="str">
        <f t="shared" si="97"/>
        <v>Fraction of Industrial Fuel Use Shifted to Other Fuels</v>
      </c>
      <c r="D453" s="186" t="s">
        <v>755</v>
      </c>
      <c r="E453" s="186" t="s">
        <v>808</v>
      </c>
      <c r="F453" s="193" t="s">
        <v>757</v>
      </c>
      <c r="G453" s="186" t="s">
        <v>809</v>
      </c>
      <c r="H453" s="43">
        <v>383</v>
      </c>
      <c r="I453" s="186" t="s">
        <v>310</v>
      </c>
      <c r="J453" s="191" t="str">
        <f t="shared" si="98"/>
        <v>Electrification + Hydrogen</v>
      </c>
      <c r="K453" s="191" t="str">
        <f t="shared" si="98"/>
        <v>indst fuel type shifting</v>
      </c>
      <c r="L453" s="192">
        <f t="shared" si="98"/>
        <v>0</v>
      </c>
      <c r="M453" s="192">
        <f t="shared" si="98"/>
        <v>1</v>
      </c>
      <c r="N453" s="192">
        <f t="shared" si="98"/>
        <v>0.01</v>
      </c>
      <c r="O453" s="191" t="str">
        <f t="shared" si="98"/>
        <v>% of fuel shifted</v>
      </c>
      <c r="P453" s="188" t="s">
        <v>837</v>
      </c>
      <c r="Q453" s="191" t="str">
        <f t="shared" si="99"/>
        <v>industry-ag-main.html#fuel-switching</v>
      </c>
      <c r="R453" s="191" t="str">
        <f t="shared" si="99"/>
        <v>industry-elec-and-hydrogen.html</v>
      </c>
      <c r="S453" s="207"/>
      <c r="T453" s="186"/>
      <c r="W453" s="184" cm="1">
        <f t="array" ref="W453">IFERROR(INDEX(A$761:A$954,MATCH(H453,A$761:A$954,0),0),"Save")</f>
        <v>383</v>
      </c>
    </row>
    <row r="454" spans="1:23" x14ac:dyDescent="0.25">
      <c r="A454" s="191" t="str">
        <f t="shared" si="97"/>
        <v>Industry</v>
      </c>
      <c r="B454" s="191" t="str">
        <f t="shared" si="97"/>
        <v>Electrification + Hydrogen</v>
      </c>
      <c r="C454" s="191" t="str">
        <f t="shared" si="97"/>
        <v>Fraction of Industrial Fuel Use Shifted to Other Fuels</v>
      </c>
      <c r="D454" s="186" t="s">
        <v>755</v>
      </c>
      <c r="E454" s="186" t="s">
        <v>810</v>
      </c>
      <c r="F454" s="193" t="s">
        <v>757</v>
      </c>
      <c r="G454" s="186" t="s">
        <v>811</v>
      </c>
      <c r="H454" s="43">
        <v>384</v>
      </c>
      <c r="I454" s="186" t="s">
        <v>310</v>
      </c>
      <c r="J454" s="191" t="str">
        <f t="shared" si="98"/>
        <v>Electrification + Hydrogen</v>
      </c>
      <c r="K454" s="191" t="str">
        <f t="shared" si="98"/>
        <v>indst fuel type shifting</v>
      </c>
      <c r="L454" s="192">
        <f t="shared" si="98"/>
        <v>0</v>
      </c>
      <c r="M454" s="192">
        <f t="shared" si="98"/>
        <v>1</v>
      </c>
      <c r="N454" s="192">
        <f t="shared" si="98"/>
        <v>0.01</v>
      </c>
      <c r="O454" s="191" t="str">
        <f t="shared" si="98"/>
        <v>% of fuel shifted</v>
      </c>
      <c r="P454" s="188" t="s">
        <v>838</v>
      </c>
      <c r="Q454" s="191" t="str">
        <f t="shared" si="99"/>
        <v>industry-ag-main.html#fuel-switching</v>
      </c>
      <c r="R454" s="191" t="str">
        <f t="shared" si="99"/>
        <v>industry-elec-and-hydrogen.html</v>
      </c>
      <c r="S454" s="207"/>
      <c r="T454" s="186"/>
      <c r="W454" s="184" cm="1">
        <f t="array" ref="W454">IFERROR(INDEX(A$761:A$954,MATCH(H454,A$761:A$954,0),0),"Save")</f>
        <v>384</v>
      </c>
    </row>
    <row r="455" spans="1:23" x14ac:dyDescent="0.25">
      <c r="A455" s="191" t="str">
        <f t="shared" si="97"/>
        <v>Industry</v>
      </c>
      <c r="B455" s="191" t="str">
        <f t="shared" si="97"/>
        <v>Electrification + Hydrogen</v>
      </c>
      <c r="C455" s="191" t="str">
        <f t="shared" si="97"/>
        <v>Fraction of Industrial Fuel Use Shifted to Other Fuels</v>
      </c>
      <c r="D455" s="186" t="s">
        <v>755</v>
      </c>
      <c r="E455" s="186" t="s">
        <v>812</v>
      </c>
      <c r="F455" s="193" t="s">
        <v>757</v>
      </c>
      <c r="G455" s="186" t="s">
        <v>813</v>
      </c>
      <c r="H455" s="43">
        <v>385</v>
      </c>
      <c r="I455" s="186" t="s">
        <v>310</v>
      </c>
      <c r="J455" s="191" t="str">
        <f t="shared" si="98"/>
        <v>Electrification + Hydrogen</v>
      </c>
      <c r="K455" s="191" t="str">
        <f t="shared" si="98"/>
        <v>indst fuel type shifting</v>
      </c>
      <c r="L455" s="192">
        <f t="shared" si="98"/>
        <v>0</v>
      </c>
      <c r="M455" s="192">
        <f t="shared" si="98"/>
        <v>1</v>
      </c>
      <c r="N455" s="192">
        <f t="shared" si="98"/>
        <v>0.01</v>
      </c>
      <c r="O455" s="191" t="str">
        <f t="shared" si="98"/>
        <v>% of fuel shifted</v>
      </c>
      <c r="P455" s="188" t="s">
        <v>839</v>
      </c>
      <c r="Q455" s="191" t="str">
        <f t="shared" si="99"/>
        <v>industry-ag-main.html#fuel-switching</v>
      </c>
      <c r="R455" s="191" t="str">
        <f t="shared" si="99"/>
        <v>industry-elec-and-hydrogen.html</v>
      </c>
      <c r="S455" s="207"/>
      <c r="T455" s="186"/>
      <c r="W455" s="184" cm="1">
        <f t="array" ref="W455">IFERROR(INDEX(A$761:A$954,MATCH(H455,A$761:A$954,0),0),"Save")</f>
        <v>385</v>
      </c>
    </row>
    <row r="456" spans="1:23" x14ac:dyDescent="0.25">
      <c r="A456" s="191" t="str">
        <f t="shared" si="97"/>
        <v>Industry</v>
      </c>
      <c r="B456" s="191" t="str">
        <f t="shared" si="97"/>
        <v>Electrification + Hydrogen</v>
      </c>
      <c r="C456" s="191" t="str">
        <f t="shared" si="97"/>
        <v>Fraction of Industrial Fuel Use Shifted to Other Fuels</v>
      </c>
      <c r="D456" s="186" t="s">
        <v>755</v>
      </c>
      <c r="E456" s="186" t="s">
        <v>814</v>
      </c>
      <c r="F456" s="193" t="s">
        <v>757</v>
      </c>
      <c r="G456" s="186" t="s">
        <v>815</v>
      </c>
      <c r="H456" s="43">
        <v>386</v>
      </c>
      <c r="I456" s="186" t="s">
        <v>332</v>
      </c>
      <c r="J456" s="191" t="str">
        <f t="shared" si="98"/>
        <v>Electrification + Hydrogen</v>
      </c>
      <c r="K456" s="191" t="str">
        <f t="shared" si="98"/>
        <v>indst fuel type shifting</v>
      </c>
      <c r="L456" s="192">
        <f t="shared" si="98"/>
        <v>0</v>
      </c>
      <c r="M456" s="192">
        <f t="shared" si="98"/>
        <v>1</v>
      </c>
      <c r="N456" s="192">
        <f t="shared" si="98"/>
        <v>0.01</v>
      </c>
      <c r="O456" s="191" t="str">
        <f t="shared" si="98"/>
        <v>% of fuel shifted</v>
      </c>
      <c r="P456" s="188"/>
      <c r="Q456" s="191" t="str">
        <f t="shared" si="99"/>
        <v>industry-ag-main.html#fuel-switching</v>
      </c>
      <c r="R456" s="191" t="str">
        <f t="shared" si="99"/>
        <v>industry-elec-and-hydrogen.html</v>
      </c>
      <c r="S456" s="207"/>
      <c r="T456" s="186"/>
      <c r="W456" s="184" cm="1">
        <f t="array" ref="W456">IFERROR(INDEX(A$761:A$954,MATCH(H456,A$761:A$954,0),0),"Save")</f>
        <v>386</v>
      </c>
    </row>
    <row r="457" spans="1:23" x14ac:dyDescent="0.25">
      <c r="A457" s="191" t="str">
        <f t="shared" si="97"/>
        <v>Industry</v>
      </c>
      <c r="B457" s="191" t="str">
        <f t="shared" si="97"/>
        <v>Electrification + Hydrogen</v>
      </c>
      <c r="C457" s="191" t="str">
        <f t="shared" si="97"/>
        <v>Fraction of Industrial Fuel Use Shifted to Other Fuels</v>
      </c>
      <c r="D457" s="186" t="s">
        <v>755</v>
      </c>
      <c r="E457" s="186" t="s">
        <v>816</v>
      </c>
      <c r="F457" s="193" t="s">
        <v>757</v>
      </c>
      <c r="G457" s="186" t="s">
        <v>817</v>
      </c>
      <c r="H457" s="43">
        <v>387</v>
      </c>
      <c r="I457" s="186" t="s">
        <v>332</v>
      </c>
      <c r="J457" s="191" t="str">
        <f t="shared" si="98"/>
        <v>Electrification + Hydrogen</v>
      </c>
      <c r="K457" s="191" t="str">
        <f t="shared" si="98"/>
        <v>indst fuel type shifting</v>
      </c>
      <c r="L457" s="192">
        <f t="shared" si="98"/>
        <v>0</v>
      </c>
      <c r="M457" s="192">
        <f t="shared" si="98"/>
        <v>1</v>
      </c>
      <c r="N457" s="192">
        <f t="shared" si="98"/>
        <v>0.01</v>
      </c>
      <c r="O457" s="191" t="str">
        <f t="shared" si="98"/>
        <v>% of fuel shifted</v>
      </c>
      <c r="P457" s="188"/>
      <c r="Q457" s="191" t="str">
        <f t="shared" si="99"/>
        <v>industry-ag-main.html#fuel-switching</v>
      </c>
      <c r="R457" s="191" t="str">
        <f t="shared" si="99"/>
        <v>industry-elec-and-hydrogen.html</v>
      </c>
      <c r="S457" s="207"/>
      <c r="T457" s="186"/>
      <c r="W457" s="184" cm="1">
        <f t="array" ref="W457">IFERROR(INDEX(A$761:A$954,MATCH(H457,A$761:A$954,0),0),"Save")</f>
        <v>387</v>
      </c>
    </row>
    <row r="458" spans="1:23" x14ac:dyDescent="0.25">
      <c r="A458" s="191" t="str">
        <f t="shared" si="97"/>
        <v>Industry</v>
      </c>
      <c r="B458" s="191" t="str">
        <f t="shared" si="97"/>
        <v>Electrification + Hydrogen</v>
      </c>
      <c r="C458" s="191" t="str">
        <f t="shared" si="97"/>
        <v>Fraction of Industrial Fuel Use Shifted to Other Fuels</v>
      </c>
      <c r="D458" s="186" t="s">
        <v>755</v>
      </c>
      <c r="E458" s="186" t="s">
        <v>818</v>
      </c>
      <c r="F458" s="193" t="s">
        <v>757</v>
      </c>
      <c r="G458" s="186" t="s">
        <v>819</v>
      </c>
      <c r="H458" s="43">
        <v>388</v>
      </c>
      <c r="I458" s="186" t="s">
        <v>310</v>
      </c>
      <c r="J458" s="191" t="str">
        <f t="shared" si="98"/>
        <v>Electrification + Hydrogen</v>
      </c>
      <c r="K458" s="191" t="str">
        <f t="shared" si="98"/>
        <v>indst fuel type shifting</v>
      </c>
      <c r="L458" s="192">
        <f t="shared" si="98"/>
        <v>0</v>
      </c>
      <c r="M458" s="192">
        <f t="shared" si="98"/>
        <v>1</v>
      </c>
      <c r="N458" s="192">
        <f t="shared" si="98"/>
        <v>0.01</v>
      </c>
      <c r="O458" s="191" t="str">
        <f t="shared" si="98"/>
        <v>% of fuel shifted</v>
      </c>
      <c r="P458" s="188" t="s">
        <v>840</v>
      </c>
      <c r="Q458" s="191" t="str">
        <f t="shared" si="99"/>
        <v>industry-ag-main.html#fuel-switching</v>
      </c>
      <c r="R458" s="191" t="str">
        <f t="shared" si="99"/>
        <v>industry-elec-and-hydrogen.html</v>
      </c>
      <c r="S458" s="207"/>
      <c r="T458" s="186"/>
      <c r="W458" s="184" cm="1">
        <f t="array" ref="W458">IFERROR(INDEX(A$761:A$954,MATCH(H458,A$761:A$954,0),0),"Save")</f>
        <v>388</v>
      </c>
    </row>
    <row r="459" spans="1:23" x14ac:dyDescent="0.25">
      <c r="A459" s="191" t="str">
        <f t="shared" si="97"/>
        <v>Industry</v>
      </c>
      <c r="B459" s="191" t="str">
        <f t="shared" si="97"/>
        <v>Electrification + Hydrogen</v>
      </c>
      <c r="C459" s="191" t="str">
        <f t="shared" si="97"/>
        <v>Fraction of Industrial Fuel Use Shifted to Other Fuels</v>
      </c>
      <c r="D459" s="186" t="s">
        <v>755</v>
      </c>
      <c r="E459" s="186" t="s">
        <v>820</v>
      </c>
      <c r="F459" s="193" t="s">
        <v>757</v>
      </c>
      <c r="G459" s="186" t="s">
        <v>821</v>
      </c>
      <c r="H459" s="43">
        <v>389</v>
      </c>
      <c r="I459" s="186" t="s">
        <v>310</v>
      </c>
      <c r="J459" s="191" t="str">
        <f t="shared" si="98"/>
        <v>Electrification + Hydrogen</v>
      </c>
      <c r="K459" s="191" t="str">
        <f t="shared" si="98"/>
        <v>indst fuel type shifting</v>
      </c>
      <c r="L459" s="192">
        <f t="shared" si="98"/>
        <v>0</v>
      </c>
      <c r="M459" s="192">
        <f t="shared" si="98"/>
        <v>1</v>
      </c>
      <c r="N459" s="192">
        <f t="shared" si="98"/>
        <v>0.01</v>
      </c>
      <c r="O459" s="191" t="str">
        <f t="shared" si="98"/>
        <v>% of fuel shifted</v>
      </c>
      <c r="P459" s="188" t="s">
        <v>841</v>
      </c>
      <c r="Q459" s="191" t="str">
        <f t="shared" si="99"/>
        <v>industry-ag-main.html#fuel-switching</v>
      </c>
      <c r="R459" s="191" t="str">
        <f t="shared" si="99"/>
        <v>industry-elec-and-hydrogen.html</v>
      </c>
      <c r="S459" s="207"/>
      <c r="T459" s="186"/>
      <c r="W459" s="184" cm="1">
        <f t="array" ref="W459">IFERROR(INDEX(A$761:A$954,MATCH(H459,A$761:A$954,0),0),"Save")</f>
        <v>389</v>
      </c>
    </row>
    <row r="460" spans="1:23" x14ac:dyDescent="0.25">
      <c r="A460" s="191" t="str">
        <f t="shared" si="97"/>
        <v>Industry</v>
      </c>
      <c r="B460" s="191" t="str">
        <f t="shared" si="97"/>
        <v>Electrification + Hydrogen</v>
      </c>
      <c r="C460" s="191" t="str">
        <f t="shared" si="97"/>
        <v>Fraction of Industrial Fuel Use Shifted to Other Fuels</v>
      </c>
      <c r="D460" s="186" t="s">
        <v>755</v>
      </c>
      <c r="E460" s="186" t="s">
        <v>822</v>
      </c>
      <c r="F460" s="193" t="s">
        <v>757</v>
      </c>
      <c r="G460" s="186" t="s">
        <v>823</v>
      </c>
      <c r="H460" s="43">
        <v>390</v>
      </c>
      <c r="I460" s="186" t="s">
        <v>332</v>
      </c>
      <c r="J460" s="191" t="str">
        <f t="shared" si="98"/>
        <v>Electrification + Hydrogen</v>
      </c>
      <c r="K460" s="191" t="str">
        <f t="shared" si="98"/>
        <v>indst fuel type shifting</v>
      </c>
      <c r="L460" s="192">
        <f t="shared" si="98"/>
        <v>0</v>
      </c>
      <c r="M460" s="192">
        <f t="shared" si="98"/>
        <v>1</v>
      </c>
      <c r="N460" s="192">
        <f t="shared" si="98"/>
        <v>0.01</v>
      </c>
      <c r="O460" s="191" t="str">
        <f t="shared" si="98"/>
        <v>% of fuel shifted</v>
      </c>
      <c r="P460" s="188"/>
      <c r="Q460" s="191" t="str">
        <f t="shared" si="99"/>
        <v>industry-ag-main.html#fuel-switching</v>
      </c>
      <c r="R460" s="191" t="str">
        <f t="shared" si="99"/>
        <v>industry-elec-and-hydrogen.html</v>
      </c>
      <c r="S460" s="207"/>
      <c r="T460" s="186"/>
      <c r="W460" s="184" cm="1">
        <f t="array" ref="W460">IFERROR(INDEX(A$761:A$954,MATCH(H460,A$761:A$954,0),0),"Save")</f>
        <v>390</v>
      </c>
    </row>
    <row r="461" spans="1:23" x14ac:dyDescent="0.25">
      <c r="A461" s="191" t="str">
        <f t="shared" si="97"/>
        <v>Industry</v>
      </c>
      <c r="B461" s="191" t="str">
        <f t="shared" si="97"/>
        <v>Electrification + Hydrogen</v>
      </c>
      <c r="C461" s="191" t="str">
        <f t="shared" si="97"/>
        <v>Fraction of Industrial Fuel Use Shifted to Other Fuels</v>
      </c>
      <c r="D461" s="193" t="s">
        <v>764</v>
      </c>
      <c r="E461" s="186" t="s">
        <v>799</v>
      </c>
      <c r="F461" s="193" t="s">
        <v>765</v>
      </c>
      <c r="G461" s="186" t="s">
        <v>800</v>
      </c>
      <c r="H461" s="43">
        <v>391</v>
      </c>
      <c r="I461" s="186" t="s">
        <v>332</v>
      </c>
      <c r="J461" s="191" t="str">
        <f t="shared" si="98"/>
        <v>Electrification + Hydrogen</v>
      </c>
      <c r="K461" s="191" t="str">
        <f t="shared" si="98"/>
        <v>indst fuel type shifting</v>
      </c>
      <c r="L461" s="192">
        <f t="shared" si="98"/>
        <v>0</v>
      </c>
      <c r="M461" s="192">
        <f t="shared" si="98"/>
        <v>1</v>
      </c>
      <c r="N461" s="192">
        <f t="shared" si="98"/>
        <v>0.01</v>
      </c>
      <c r="O461" s="191" t="str">
        <f t="shared" si="98"/>
        <v>% of fuel shifted</v>
      </c>
      <c r="P461" s="188"/>
      <c r="Q461" s="191" t="str">
        <f t="shared" si="99"/>
        <v>industry-ag-main.html#fuel-switching</v>
      </c>
      <c r="R461" s="191" t="str">
        <f t="shared" si="99"/>
        <v>industry-elec-and-hydrogen.html</v>
      </c>
      <c r="S461" s="207"/>
      <c r="T461" s="186"/>
      <c r="W461" s="184" cm="1">
        <f t="array" ref="W461">IFERROR(INDEX(A$761:A$954,MATCH(H461,A$761:A$954,0),0),"Save")</f>
        <v>391</v>
      </c>
    </row>
    <row r="462" spans="1:23" x14ac:dyDescent="0.25">
      <c r="A462" s="191" t="str">
        <f t="shared" si="97"/>
        <v>Industry</v>
      </c>
      <c r="B462" s="191" t="str">
        <f t="shared" si="97"/>
        <v>Electrification + Hydrogen</v>
      </c>
      <c r="C462" s="191" t="str">
        <f t="shared" si="97"/>
        <v>Fraction of Industrial Fuel Use Shifted to Other Fuels</v>
      </c>
      <c r="D462" s="193" t="s">
        <v>764</v>
      </c>
      <c r="E462" s="186" t="s">
        <v>806</v>
      </c>
      <c r="F462" s="193" t="s">
        <v>765</v>
      </c>
      <c r="G462" s="186" t="s">
        <v>807</v>
      </c>
      <c r="H462" s="43">
        <v>392</v>
      </c>
      <c r="I462" s="186" t="s">
        <v>310</v>
      </c>
      <c r="J462" s="191" t="str">
        <f t="shared" ref="J462:O471" si="100">J$451</f>
        <v>Electrification + Hydrogen</v>
      </c>
      <c r="K462" s="191" t="str">
        <f t="shared" si="100"/>
        <v>indst fuel type shifting</v>
      </c>
      <c r="L462" s="192">
        <f t="shared" si="100"/>
        <v>0</v>
      </c>
      <c r="M462" s="192">
        <f t="shared" si="100"/>
        <v>1</v>
      </c>
      <c r="N462" s="192">
        <f t="shared" si="100"/>
        <v>0.01</v>
      </c>
      <c r="O462" s="191" t="str">
        <f t="shared" si="100"/>
        <v>% of fuel shifted</v>
      </c>
      <c r="P462" s="188" t="s">
        <v>842</v>
      </c>
      <c r="Q462" s="191" t="str">
        <f t="shared" si="99"/>
        <v>industry-ag-main.html#fuel-switching</v>
      </c>
      <c r="R462" s="191" t="str">
        <f t="shared" si="99"/>
        <v>industry-elec-and-hydrogen.html</v>
      </c>
      <c r="S462" s="207"/>
      <c r="T462" s="186"/>
      <c r="W462" s="184" cm="1">
        <f t="array" ref="W462">IFERROR(INDEX(A$761:A$954,MATCH(H462,A$761:A$954,0),0),"Save")</f>
        <v>392</v>
      </c>
    </row>
    <row r="463" spans="1:23" x14ac:dyDescent="0.25">
      <c r="A463" s="191" t="str">
        <f t="shared" si="97"/>
        <v>Industry</v>
      </c>
      <c r="B463" s="191" t="str">
        <f t="shared" si="97"/>
        <v>Electrification + Hydrogen</v>
      </c>
      <c r="C463" s="191" t="str">
        <f t="shared" si="97"/>
        <v>Fraction of Industrial Fuel Use Shifted to Other Fuels</v>
      </c>
      <c r="D463" s="193" t="s">
        <v>764</v>
      </c>
      <c r="E463" s="186" t="s">
        <v>808</v>
      </c>
      <c r="F463" s="193" t="s">
        <v>765</v>
      </c>
      <c r="G463" s="186" t="s">
        <v>809</v>
      </c>
      <c r="H463" s="43">
        <v>393</v>
      </c>
      <c r="I463" s="186" t="s">
        <v>310</v>
      </c>
      <c r="J463" s="191" t="str">
        <f t="shared" si="100"/>
        <v>Electrification + Hydrogen</v>
      </c>
      <c r="K463" s="191" t="str">
        <f t="shared" si="100"/>
        <v>indst fuel type shifting</v>
      </c>
      <c r="L463" s="192">
        <f t="shared" si="100"/>
        <v>0</v>
      </c>
      <c r="M463" s="192">
        <f t="shared" si="100"/>
        <v>1</v>
      </c>
      <c r="N463" s="192">
        <f t="shared" si="100"/>
        <v>0.01</v>
      </c>
      <c r="O463" s="191" t="str">
        <f t="shared" si="100"/>
        <v>% of fuel shifted</v>
      </c>
      <c r="P463" s="188" t="s">
        <v>843</v>
      </c>
      <c r="Q463" s="191" t="str">
        <f t="shared" si="99"/>
        <v>industry-ag-main.html#fuel-switching</v>
      </c>
      <c r="R463" s="191" t="str">
        <f t="shared" si="99"/>
        <v>industry-elec-and-hydrogen.html</v>
      </c>
      <c r="S463" s="207"/>
      <c r="T463" s="186"/>
      <c r="W463" s="184" cm="1">
        <f t="array" ref="W463">IFERROR(INDEX(A$761:A$954,MATCH(H463,A$761:A$954,0),0),"Save")</f>
        <v>393</v>
      </c>
    </row>
    <row r="464" spans="1:23" x14ac:dyDescent="0.25">
      <c r="A464" s="191" t="str">
        <f t="shared" si="97"/>
        <v>Industry</v>
      </c>
      <c r="B464" s="191" t="str">
        <f t="shared" si="97"/>
        <v>Electrification + Hydrogen</v>
      </c>
      <c r="C464" s="191" t="str">
        <f t="shared" si="97"/>
        <v>Fraction of Industrial Fuel Use Shifted to Other Fuels</v>
      </c>
      <c r="D464" s="193" t="s">
        <v>764</v>
      </c>
      <c r="E464" s="186" t="s">
        <v>810</v>
      </c>
      <c r="F464" s="193" t="s">
        <v>765</v>
      </c>
      <c r="G464" s="186" t="s">
        <v>811</v>
      </c>
      <c r="H464" s="43">
        <v>394</v>
      </c>
      <c r="I464" s="186" t="s">
        <v>310</v>
      </c>
      <c r="J464" s="191" t="str">
        <f t="shared" si="100"/>
        <v>Electrification + Hydrogen</v>
      </c>
      <c r="K464" s="191" t="str">
        <f t="shared" si="100"/>
        <v>indst fuel type shifting</v>
      </c>
      <c r="L464" s="192">
        <f t="shared" si="100"/>
        <v>0</v>
      </c>
      <c r="M464" s="192">
        <f t="shared" si="100"/>
        <v>1</v>
      </c>
      <c r="N464" s="192">
        <f t="shared" si="100"/>
        <v>0.01</v>
      </c>
      <c r="O464" s="191" t="str">
        <f t="shared" si="100"/>
        <v>% of fuel shifted</v>
      </c>
      <c r="P464" s="188" t="s">
        <v>844</v>
      </c>
      <c r="Q464" s="191" t="str">
        <f t="shared" si="99"/>
        <v>industry-ag-main.html#fuel-switching</v>
      </c>
      <c r="R464" s="191" t="str">
        <f t="shared" si="99"/>
        <v>industry-elec-and-hydrogen.html</v>
      </c>
      <c r="S464" s="207"/>
      <c r="T464" s="186"/>
      <c r="W464" s="184" cm="1">
        <f t="array" ref="W464">IFERROR(INDEX(A$761:A$954,MATCH(H464,A$761:A$954,0),0),"Save")</f>
        <v>394</v>
      </c>
    </row>
    <row r="465" spans="1:23" x14ac:dyDescent="0.25">
      <c r="A465" s="191" t="str">
        <f t="shared" si="97"/>
        <v>Industry</v>
      </c>
      <c r="B465" s="191" t="str">
        <f t="shared" si="97"/>
        <v>Electrification + Hydrogen</v>
      </c>
      <c r="C465" s="191" t="str">
        <f t="shared" si="97"/>
        <v>Fraction of Industrial Fuel Use Shifted to Other Fuels</v>
      </c>
      <c r="D465" s="193" t="s">
        <v>764</v>
      </c>
      <c r="E465" s="186" t="s">
        <v>812</v>
      </c>
      <c r="F465" s="193" t="s">
        <v>765</v>
      </c>
      <c r="G465" s="186" t="s">
        <v>813</v>
      </c>
      <c r="H465" s="43">
        <v>395</v>
      </c>
      <c r="I465" s="186" t="s">
        <v>332</v>
      </c>
      <c r="J465" s="191" t="str">
        <f t="shared" si="100"/>
        <v>Electrification + Hydrogen</v>
      </c>
      <c r="K465" s="191" t="str">
        <f t="shared" si="100"/>
        <v>indst fuel type shifting</v>
      </c>
      <c r="L465" s="192">
        <f t="shared" si="100"/>
        <v>0</v>
      </c>
      <c r="M465" s="192">
        <f t="shared" si="100"/>
        <v>1</v>
      </c>
      <c r="N465" s="192">
        <f t="shared" si="100"/>
        <v>0.01</v>
      </c>
      <c r="O465" s="191" t="str">
        <f t="shared" si="100"/>
        <v>% of fuel shifted</v>
      </c>
      <c r="P465" s="188"/>
      <c r="Q465" s="191" t="str">
        <f t="shared" si="99"/>
        <v>industry-ag-main.html#fuel-switching</v>
      </c>
      <c r="R465" s="191" t="str">
        <f t="shared" si="99"/>
        <v>industry-elec-and-hydrogen.html</v>
      </c>
      <c r="S465" s="207"/>
      <c r="T465" s="186"/>
      <c r="W465" s="184" cm="1">
        <f t="array" ref="W465">IFERROR(INDEX(A$761:A$954,MATCH(H465,A$761:A$954,0),0),"Save")</f>
        <v>395</v>
      </c>
    </row>
    <row r="466" spans="1:23" x14ac:dyDescent="0.25">
      <c r="A466" s="191" t="str">
        <f t="shared" si="97"/>
        <v>Industry</v>
      </c>
      <c r="B466" s="191" t="str">
        <f t="shared" si="97"/>
        <v>Electrification + Hydrogen</v>
      </c>
      <c r="C466" s="191" t="str">
        <f t="shared" si="97"/>
        <v>Fraction of Industrial Fuel Use Shifted to Other Fuels</v>
      </c>
      <c r="D466" s="193" t="s">
        <v>764</v>
      </c>
      <c r="E466" s="186" t="s">
        <v>814</v>
      </c>
      <c r="F466" s="193" t="s">
        <v>765</v>
      </c>
      <c r="G466" s="186" t="s">
        <v>815</v>
      </c>
      <c r="H466" s="43">
        <v>396</v>
      </c>
      <c r="I466" s="186" t="s">
        <v>332</v>
      </c>
      <c r="J466" s="191" t="str">
        <f t="shared" si="100"/>
        <v>Electrification + Hydrogen</v>
      </c>
      <c r="K466" s="191" t="str">
        <f t="shared" si="100"/>
        <v>indst fuel type shifting</v>
      </c>
      <c r="L466" s="192">
        <f t="shared" si="100"/>
        <v>0</v>
      </c>
      <c r="M466" s="192">
        <f t="shared" si="100"/>
        <v>1</v>
      </c>
      <c r="N466" s="192">
        <f t="shared" si="100"/>
        <v>0.01</v>
      </c>
      <c r="O466" s="191" t="str">
        <f t="shared" si="100"/>
        <v>% of fuel shifted</v>
      </c>
      <c r="P466" s="188"/>
      <c r="Q466" s="191" t="str">
        <f t="shared" si="99"/>
        <v>industry-ag-main.html#fuel-switching</v>
      </c>
      <c r="R466" s="191" t="str">
        <f t="shared" si="99"/>
        <v>industry-elec-and-hydrogen.html</v>
      </c>
      <c r="S466" s="207"/>
      <c r="T466" s="186"/>
      <c r="W466" s="184" cm="1">
        <f t="array" ref="W466">IFERROR(INDEX(A$761:A$954,MATCH(H466,A$761:A$954,0),0),"Save")</f>
        <v>396</v>
      </c>
    </row>
    <row r="467" spans="1:23" x14ac:dyDescent="0.25">
      <c r="A467" s="191" t="str">
        <f t="shared" si="97"/>
        <v>Industry</v>
      </c>
      <c r="B467" s="191" t="str">
        <f t="shared" si="97"/>
        <v>Electrification + Hydrogen</v>
      </c>
      <c r="C467" s="191" t="str">
        <f t="shared" si="97"/>
        <v>Fraction of Industrial Fuel Use Shifted to Other Fuels</v>
      </c>
      <c r="D467" s="193" t="s">
        <v>764</v>
      </c>
      <c r="E467" s="186" t="s">
        <v>816</v>
      </c>
      <c r="F467" s="193" t="s">
        <v>765</v>
      </c>
      <c r="G467" s="186" t="s">
        <v>817</v>
      </c>
      <c r="H467" s="43">
        <v>397</v>
      </c>
      <c r="I467" s="186" t="s">
        <v>310</v>
      </c>
      <c r="J467" s="191" t="str">
        <f t="shared" si="100"/>
        <v>Electrification + Hydrogen</v>
      </c>
      <c r="K467" s="191" t="str">
        <f t="shared" si="100"/>
        <v>indst fuel type shifting</v>
      </c>
      <c r="L467" s="192">
        <f t="shared" si="100"/>
        <v>0</v>
      </c>
      <c r="M467" s="192">
        <f t="shared" si="100"/>
        <v>1</v>
      </c>
      <c r="N467" s="192">
        <f t="shared" si="100"/>
        <v>0.01</v>
      </c>
      <c r="O467" s="191" t="str">
        <f t="shared" si="100"/>
        <v>% of fuel shifted</v>
      </c>
      <c r="P467" s="188" t="s">
        <v>845</v>
      </c>
      <c r="Q467" s="191" t="str">
        <f t="shared" si="99"/>
        <v>industry-ag-main.html#fuel-switching</v>
      </c>
      <c r="R467" s="191" t="str">
        <f t="shared" si="99"/>
        <v>industry-elec-and-hydrogen.html</v>
      </c>
      <c r="S467" s="207"/>
      <c r="T467" s="186"/>
      <c r="W467" s="184" cm="1">
        <f t="array" ref="W467">IFERROR(INDEX(A$761:A$954,MATCH(H467,A$761:A$954,0),0),"Save")</f>
        <v>397</v>
      </c>
    </row>
    <row r="468" spans="1:23" x14ac:dyDescent="0.25">
      <c r="A468" s="191" t="str">
        <f t="shared" si="97"/>
        <v>Industry</v>
      </c>
      <c r="B468" s="191" t="str">
        <f t="shared" si="97"/>
        <v>Electrification + Hydrogen</v>
      </c>
      <c r="C468" s="191" t="str">
        <f t="shared" si="97"/>
        <v>Fraction of Industrial Fuel Use Shifted to Other Fuels</v>
      </c>
      <c r="D468" s="193" t="s">
        <v>764</v>
      </c>
      <c r="E468" s="186" t="s">
        <v>818</v>
      </c>
      <c r="F468" s="193" t="s">
        <v>765</v>
      </c>
      <c r="G468" s="186" t="s">
        <v>819</v>
      </c>
      <c r="H468" s="43">
        <v>398</v>
      </c>
      <c r="I468" s="186" t="s">
        <v>332</v>
      </c>
      <c r="J468" s="191" t="str">
        <f t="shared" si="100"/>
        <v>Electrification + Hydrogen</v>
      </c>
      <c r="K468" s="191" t="str">
        <f t="shared" si="100"/>
        <v>indst fuel type shifting</v>
      </c>
      <c r="L468" s="192">
        <f t="shared" si="100"/>
        <v>0</v>
      </c>
      <c r="M468" s="192">
        <f t="shared" si="100"/>
        <v>1</v>
      </c>
      <c r="N468" s="192">
        <f t="shared" si="100"/>
        <v>0.01</v>
      </c>
      <c r="O468" s="191" t="str">
        <f t="shared" si="100"/>
        <v>% of fuel shifted</v>
      </c>
      <c r="P468" s="188"/>
      <c r="Q468" s="191" t="str">
        <f t="shared" si="99"/>
        <v>industry-ag-main.html#fuel-switching</v>
      </c>
      <c r="R468" s="191" t="str">
        <f t="shared" si="99"/>
        <v>industry-elec-and-hydrogen.html</v>
      </c>
      <c r="S468" s="207"/>
      <c r="T468" s="186"/>
      <c r="W468" s="184" cm="1">
        <f t="array" ref="W468">IFERROR(INDEX(A$761:A$954,MATCH(H468,A$761:A$954,0),0),"Save")</f>
        <v>398</v>
      </c>
    </row>
    <row r="469" spans="1:23" x14ac:dyDescent="0.25">
      <c r="A469" s="191" t="str">
        <f t="shared" si="97"/>
        <v>Industry</v>
      </c>
      <c r="B469" s="191" t="str">
        <f t="shared" si="97"/>
        <v>Electrification + Hydrogen</v>
      </c>
      <c r="C469" s="191" t="str">
        <f t="shared" si="97"/>
        <v>Fraction of Industrial Fuel Use Shifted to Other Fuels</v>
      </c>
      <c r="D469" s="193" t="s">
        <v>764</v>
      </c>
      <c r="E469" s="186" t="s">
        <v>820</v>
      </c>
      <c r="F469" s="193" t="s">
        <v>765</v>
      </c>
      <c r="G469" s="186" t="s">
        <v>821</v>
      </c>
      <c r="H469" s="43">
        <v>399</v>
      </c>
      <c r="I469" s="186" t="s">
        <v>332</v>
      </c>
      <c r="J469" s="191" t="str">
        <f t="shared" si="100"/>
        <v>Electrification + Hydrogen</v>
      </c>
      <c r="K469" s="191" t="str">
        <f t="shared" si="100"/>
        <v>indst fuel type shifting</v>
      </c>
      <c r="L469" s="192">
        <f t="shared" si="100"/>
        <v>0</v>
      </c>
      <c r="M469" s="192">
        <f t="shared" si="100"/>
        <v>1</v>
      </c>
      <c r="N469" s="192">
        <f t="shared" si="100"/>
        <v>0.01</v>
      </c>
      <c r="O469" s="191" t="str">
        <f t="shared" si="100"/>
        <v>% of fuel shifted</v>
      </c>
      <c r="P469" s="188"/>
      <c r="Q469" s="191" t="str">
        <f t="shared" si="99"/>
        <v>industry-ag-main.html#fuel-switching</v>
      </c>
      <c r="R469" s="191" t="str">
        <f t="shared" si="99"/>
        <v>industry-elec-and-hydrogen.html</v>
      </c>
      <c r="S469" s="207"/>
      <c r="T469" s="186"/>
      <c r="W469" s="184" cm="1">
        <f t="array" ref="W469">IFERROR(INDEX(A$761:A$954,MATCH(H469,A$761:A$954,0),0),"Save")</f>
        <v>399</v>
      </c>
    </row>
    <row r="470" spans="1:23" x14ac:dyDescent="0.25">
      <c r="A470" s="191" t="str">
        <f t="shared" si="97"/>
        <v>Industry</v>
      </c>
      <c r="B470" s="191" t="str">
        <f t="shared" si="97"/>
        <v>Electrification + Hydrogen</v>
      </c>
      <c r="C470" s="191" t="str">
        <f t="shared" si="97"/>
        <v>Fraction of Industrial Fuel Use Shifted to Other Fuels</v>
      </c>
      <c r="D470" s="193" t="s">
        <v>764</v>
      </c>
      <c r="E470" s="186" t="s">
        <v>822</v>
      </c>
      <c r="F470" s="193" t="s">
        <v>765</v>
      </c>
      <c r="G470" s="186" t="s">
        <v>823</v>
      </c>
      <c r="H470" s="43">
        <v>400</v>
      </c>
      <c r="I470" s="186" t="s">
        <v>332</v>
      </c>
      <c r="J470" s="191" t="str">
        <f t="shared" si="100"/>
        <v>Electrification + Hydrogen</v>
      </c>
      <c r="K470" s="191" t="str">
        <f t="shared" si="100"/>
        <v>indst fuel type shifting</v>
      </c>
      <c r="L470" s="192">
        <f t="shared" si="100"/>
        <v>0</v>
      </c>
      <c r="M470" s="192">
        <f t="shared" si="100"/>
        <v>1</v>
      </c>
      <c r="N470" s="192">
        <f t="shared" si="100"/>
        <v>0.01</v>
      </c>
      <c r="O470" s="191" t="str">
        <f t="shared" si="100"/>
        <v>% of fuel shifted</v>
      </c>
      <c r="P470" s="188"/>
      <c r="Q470" s="191" t="str">
        <f t="shared" si="99"/>
        <v>industry-ag-main.html#fuel-switching</v>
      </c>
      <c r="R470" s="191" t="str">
        <f t="shared" si="99"/>
        <v>industry-elec-and-hydrogen.html</v>
      </c>
      <c r="S470" s="207"/>
      <c r="T470" s="186"/>
      <c r="W470" s="184" cm="1">
        <f t="array" ref="W470">IFERROR(INDEX(A$761:A$954,MATCH(H470,A$761:A$954,0),0),"Save")</f>
        <v>400</v>
      </c>
    </row>
    <row r="471" spans="1:23" x14ac:dyDescent="0.25">
      <c r="A471" s="191" t="str">
        <f t="shared" si="97"/>
        <v>Industry</v>
      </c>
      <c r="B471" s="191" t="str">
        <f t="shared" si="97"/>
        <v>Electrification + Hydrogen</v>
      </c>
      <c r="C471" s="191" t="str">
        <f t="shared" si="97"/>
        <v>Fraction of Industrial Fuel Use Shifted to Other Fuels</v>
      </c>
      <c r="D471" s="193" t="s">
        <v>766</v>
      </c>
      <c r="E471" s="186" t="s">
        <v>799</v>
      </c>
      <c r="F471" s="193" t="s">
        <v>767</v>
      </c>
      <c r="G471" s="186" t="s">
        <v>800</v>
      </c>
      <c r="H471" s="43">
        <v>401</v>
      </c>
      <c r="I471" s="186" t="s">
        <v>332</v>
      </c>
      <c r="J471" s="191" t="str">
        <f t="shared" si="100"/>
        <v>Electrification + Hydrogen</v>
      </c>
      <c r="K471" s="191" t="str">
        <f t="shared" si="100"/>
        <v>indst fuel type shifting</v>
      </c>
      <c r="L471" s="192">
        <f t="shared" si="100"/>
        <v>0</v>
      </c>
      <c r="M471" s="192">
        <f t="shared" si="100"/>
        <v>1</v>
      </c>
      <c r="N471" s="192">
        <f t="shared" si="100"/>
        <v>0.01</v>
      </c>
      <c r="O471" s="191" t="str">
        <f t="shared" si="100"/>
        <v>% of fuel shifted</v>
      </c>
      <c r="P471" s="188"/>
      <c r="Q471" s="191" t="str">
        <f t="shared" si="99"/>
        <v>industry-ag-main.html#fuel-switching</v>
      </c>
      <c r="R471" s="191" t="str">
        <f t="shared" si="99"/>
        <v>industry-elec-and-hydrogen.html</v>
      </c>
      <c r="S471" s="207"/>
      <c r="T471" s="186"/>
      <c r="W471" s="184" cm="1">
        <f t="array" ref="W471">IFERROR(INDEX(A$761:A$954,MATCH(H471,A$761:A$954,0),0),"Save")</f>
        <v>401</v>
      </c>
    </row>
    <row r="472" spans="1:23" x14ac:dyDescent="0.25">
      <c r="A472" s="191" t="str">
        <f t="shared" ref="A472:C491" si="101">A$451</f>
        <v>Industry</v>
      </c>
      <c r="B472" s="191" t="str">
        <f t="shared" si="101"/>
        <v>Electrification + Hydrogen</v>
      </c>
      <c r="C472" s="191" t="str">
        <f t="shared" si="101"/>
        <v>Fraction of Industrial Fuel Use Shifted to Other Fuels</v>
      </c>
      <c r="D472" s="193" t="s">
        <v>766</v>
      </c>
      <c r="E472" s="186" t="s">
        <v>806</v>
      </c>
      <c r="F472" s="193" t="s">
        <v>767</v>
      </c>
      <c r="G472" s="186" t="s">
        <v>807</v>
      </c>
      <c r="H472" s="43">
        <v>402</v>
      </c>
      <c r="I472" s="186" t="s">
        <v>310</v>
      </c>
      <c r="J472" s="191" t="str">
        <f t="shared" ref="J472:O481" si="102">J$451</f>
        <v>Electrification + Hydrogen</v>
      </c>
      <c r="K472" s="191" t="str">
        <f t="shared" si="102"/>
        <v>indst fuel type shifting</v>
      </c>
      <c r="L472" s="192">
        <f t="shared" si="102"/>
        <v>0</v>
      </c>
      <c r="M472" s="192">
        <f t="shared" si="102"/>
        <v>1</v>
      </c>
      <c r="N472" s="192">
        <f t="shared" si="102"/>
        <v>0.01</v>
      </c>
      <c r="O472" s="191" t="str">
        <f t="shared" si="102"/>
        <v>% of fuel shifted</v>
      </c>
      <c r="P472" s="188" t="s">
        <v>846</v>
      </c>
      <c r="Q472" s="191" t="str">
        <f t="shared" ref="Q472:R491" si="103">Q$451</f>
        <v>industry-ag-main.html#fuel-switching</v>
      </c>
      <c r="R472" s="191" t="str">
        <f t="shared" si="103"/>
        <v>industry-elec-and-hydrogen.html</v>
      </c>
      <c r="S472" s="207"/>
      <c r="T472" s="186"/>
      <c r="W472" s="184" cm="1">
        <f t="array" ref="W472">IFERROR(INDEX(A$761:A$954,MATCH(H472,A$761:A$954,0),0),"Save")</f>
        <v>402</v>
      </c>
    </row>
    <row r="473" spans="1:23" x14ac:dyDescent="0.25">
      <c r="A473" s="191" t="str">
        <f t="shared" si="101"/>
        <v>Industry</v>
      </c>
      <c r="B473" s="191" t="str">
        <f t="shared" si="101"/>
        <v>Electrification + Hydrogen</v>
      </c>
      <c r="C473" s="191" t="str">
        <f t="shared" si="101"/>
        <v>Fraction of Industrial Fuel Use Shifted to Other Fuels</v>
      </c>
      <c r="D473" s="193" t="s">
        <v>766</v>
      </c>
      <c r="E473" s="186" t="s">
        <v>808</v>
      </c>
      <c r="F473" s="193" t="s">
        <v>767</v>
      </c>
      <c r="G473" s="186" t="s">
        <v>809</v>
      </c>
      <c r="H473" s="43">
        <v>403</v>
      </c>
      <c r="I473" s="186" t="s">
        <v>310</v>
      </c>
      <c r="J473" s="191" t="str">
        <f t="shared" si="102"/>
        <v>Electrification + Hydrogen</v>
      </c>
      <c r="K473" s="191" t="str">
        <f t="shared" si="102"/>
        <v>indst fuel type shifting</v>
      </c>
      <c r="L473" s="192">
        <f t="shared" si="102"/>
        <v>0</v>
      </c>
      <c r="M473" s="192">
        <f t="shared" si="102"/>
        <v>1</v>
      </c>
      <c r="N473" s="192">
        <f t="shared" si="102"/>
        <v>0.01</v>
      </c>
      <c r="O473" s="191" t="str">
        <f t="shared" si="102"/>
        <v>% of fuel shifted</v>
      </c>
      <c r="P473" s="188" t="s">
        <v>847</v>
      </c>
      <c r="Q473" s="191" t="str">
        <f t="shared" si="103"/>
        <v>industry-ag-main.html#fuel-switching</v>
      </c>
      <c r="R473" s="191" t="str">
        <f t="shared" si="103"/>
        <v>industry-elec-and-hydrogen.html</v>
      </c>
      <c r="S473" s="207"/>
      <c r="T473" s="186"/>
      <c r="W473" s="184" cm="1">
        <f t="array" ref="W473">IFERROR(INDEX(A$761:A$954,MATCH(H473,A$761:A$954,0),0),"Save")</f>
        <v>403</v>
      </c>
    </row>
    <row r="474" spans="1:23" x14ac:dyDescent="0.25">
      <c r="A474" s="191" t="str">
        <f t="shared" si="101"/>
        <v>Industry</v>
      </c>
      <c r="B474" s="191" t="str">
        <f t="shared" si="101"/>
        <v>Electrification + Hydrogen</v>
      </c>
      <c r="C474" s="191" t="str">
        <f t="shared" si="101"/>
        <v>Fraction of Industrial Fuel Use Shifted to Other Fuels</v>
      </c>
      <c r="D474" s="193" t="s">
        <v>766</v>
      </c>
      <c r="E474" s="186" t="s">
        <v>810</v>
      </c>
      <c r="F474" s="193" t="s">
        <v>767</v>
      </c>
      <c r="G474" s="186" t="s">
        <v>811</v>
      </c>
      <c r="H474" s="43">
        <v>404</v>
      </c>
      <c r="I474" s="186" t="s">
        <v>332</v>
      </c>
      <c r="J474" s="191" t="str">
        <f t="shared" si="102"/>
        <v>Electrification + Hydrogen</v>
      </c>
      <c r="K474" s="191" t="str">
        <f t="shared" si="102"/>
        <v>indst fuel type shifting</v>
      </c>
      <c r="L474" s="192">
        <f t="shared" si="102"/>
        <v>0</v>
      </c>
      <c r="M474" s="192">
        <f t="shared" si="102"/>
        <v>1</v>
      </c>
      <c r="N474" s="192">
        <f t="shared" si="102"/>
        <v>0.01</v>
      </c>
      <c r="O474" s="191" t="str">
        <f t="shared" si="102"/>
        <v>% of fuel shifted</v>
      </c>
      <c r="P474" s="188"/>
      <c r="Q474" s="191" t="str">
        <f t="shared" si="103"/>
        <v>industry-ag-main.html#fuel-switching</v>
      </c>
      <c r="R474" s="191" t="str">
        <f t="shared" si="103"/>
        <v>industry-elec-and-hydrogen.html</v>
      </c>
      <c r="S474" s="207"/>
      <c r="T474" s="186"/>
      <c r="W474" s="184" cm="1">
        <f t="array" ref="W474">IFERROR(INDEX(A$761:A$954,MATCH(H474,A$761:A$954,0),0),"Save")</f>
        <v>404</v>
      </c>
    </row>
    <row r="475" spans="1:23" x14ac:dyDescent="0.25">
      <c r="A475" s="191" t="str">
        <f t="shared" si="101"/>
        <v>Industry</v>
      </c>
      <c r="B475" s="191" t="str">
        <f t="shared" si="101"/>
        <v>Electrification + Hydrogen</v>
      </c>
      <c r="C475" s="191" t="str">
        <f t="shared" si="101"/>
        <v>Fraction of Industrial Fuel Use Shifted to Other Fuels</v>
      </c>
      <c r="D475" s="193" t="s">
        <v>766</v>
      </c>
      <c r="E475" s="186" t="s">
        <v>812</v>
      </c>
      <c r="F475" s="193" t="s">
        <v>767</v>
      </c>
      <c r="G475" s="186" t="s">
        <v>813</v>
      </c>
      <c r="H475" s="43">
        <v>405</v>
      </c>
      <c r="I475" s="186" t="s">
        <v>310</v>
      </c>
      <c r="J475" s="191" t="str">
        <f t="shared" si="102"/>
        <v>Electrification + Hydrogen</v>
      </c>
      <c r="K475" s="191" t="str">
        <f t="shared" si="102"/>
        <v>indst fuel type shifting</v>
      </c>
      <c r="L475" s="192">
        <f t="shared" si="102"/>
        <v>0</v>
      </c>
      <c r="M475" s="192">
        <f t="shared" si="102"/>
        <v>1</v>
      </c>
      <c r="N475" s="192">
        <f t="shared" si="102"/>
        <v>0.01</v>
      </c>
      <c r="O475" s="191" t="str">
        <f t="shared" si="102"/>
        <v>% of fuel shifted</v>
      </c>
      <c r="P475" s="188" t="s">
        <v>848</v>
      </c>
      <c r="Q475" s="191" t="str">
        <f t="shared" si="103"/>
        <v>industry-ag-main.html#fuel-switching</v>
      </c>
      <c r="R475" s="191" t="str">
        <f t="shared" si="103"/>
        <v>industry-elec-and-hydrogen.html</v>
      </c>
      <c r="S475" s="207"/>
      <c r="T475" s="186"/>
      <c r="W475" s="184" cm="1">
        <f t="array" ref="W475">IFERROR(INDEX(A$761:A$954,MATCH(H475,A$761:A$954,0),0),"Save")</f>
        <v>405</v>
      </c>
    </row>
    <row r="476" spans="1:23" x14ac:dyDescent="0.25">
      <c r="A476" s="191" t="str">
        <f t="shared" si="101"/>
        <v>Industry</v>
      </c>
      <c r="B476" s="191" t="str">
        <f t="shared" si="101"/>
        <v>Electrification + Hydrogen</v>
      </c>
      <c r="C476" s="191" t="str">
        <f t="shared" si="101"/>
        <v>Fraction of Industrial Fuel Use Shifted to Other Fuels</v>
      </c>
      <c r="D476" s="193" t="s">
        <v>766</v>
      </c>
      <c r="E476" s="186" t="s">
        <v>814</v>
      </c>
      <c r="F476" s="193" t="s">
        <v>767</v>
      </c>
      <c r="G476" s="186" t="s">
        <v>815</v>
      </c>
      <c r="H476" s="43">
        <v>406</v>
      </c>
      <c r="I476" s="186" t="s">
        <v>332</v>
      </c>
      <c r="J476" s="191" t="str">
        <f t="shared" si="102"/>
        <v>Electrification + Hydrogen</v>
      </c>
      <c r="K476" s="191" t="str">
        <f t="shared" si="102"/>
        <v>indst fuel type shifting</v>
      </c>
      <c r="L476" s="192">
        <f t="shared" si="102"/>
        <v>0</v>
      </c>
      <c r="M476" s="192">
        <f t="shared" si="102"/>
        <v>1</v>
      </c>
      <c r="N476" s="192">
        <f t="shared" si="102"/>
        <v>0.01</v>
      </c>
      <c r="O476" s="191" t="str">
        <f t="shared" si="102"/>
        <v>% of fuel shifted</v>
      </c>
      <c r="P476" s="188"/>
      <c r="Q476" s="191" t="str">
        <f t="shared" si="103"/>
        <v>industry-ag-main.html#fuel-switching</v>
      </c>
      <c r="R476" s="191" t="str">
        <f t="shared" si="103"/>
        <v>industry-elec-and-hydrogen.html</v>
      </c>
      <c r="S476" s="207"/>
      <c r="T476" s="186"/>
      <c r="W476" s="184" cm="1">
        <f t="array" ref="W476">IFERROR(INDEX(A$761:A$954,MATCH(H476,A$761:A$954,0),0),"Save")</f>
        <v>406</v>
      </c>
    </row>
    <row r="477" spans="1:23" x14ac:dyDescent="0.25">
      <c r="A477" s="191" t="str">
        <f t="shared" si="101"/>
        <v>Industry</v>
      </c>
      <c r="B477" s="191" t="str">
        <f t="shared" si="101"/>
        <v>Electrification + Hydrogen</v>
      </c>
      <c r="C477" s="191" t="str">
        <f t="shared" si="101"/>
        <v>Fraction of Industrial Fuel Use Shifted to Other Fuels</v>
      </c>
      <c r="D477" s="193" t="s">
        <v>766</v>
      </c>
      <c r="E477" s="186" t="s">
        <v>816</v>
      </c>
      <c r="F477" s="193" t="s">
        <v>767</v>
      </c>
      <c r="G477" s="186" t="s">
        <v>817</v>
      </c>
      <c r="H477" s="43">
        <v>407</v>
      </c>
      <c r="I477" s="186" t="s">
        <v>332</v>
      </c>
      <c r="J477" s="191" t="str">
        <f t="shared" si="102"/>
        <v>Electrification + Hydrogen</v>
      </c>
      <c r="K477" s="191" t="str">
        <f t="shared" si="102"/>
        <v>indst fuel type shifting</v>
      </c>
      <c r="L477" s="192">
        <f t="shared" si="102"/>
        <v>0</v>
      </c>
      <c r="M477" s="192">
        <f t="shared" si="102"/>
        <v>1</v>
      </c>
      <c r="N477" s="192">
        <f t="shared" si="102"/>
        <v>0.01</v>
      </c>
      <c r="O477" s="191" t="str">
        <f t="shared" si="102"/>
        <v>% of fuel shifted</v>
      </c>
      <c r="P477" s="188"/>
      <c r="Q477" s="191" t="str">
        <f t="shared" si="103"/>
        <v>industry-ag-main.html#fuel-switching</v>
      </c>
      <c r="R477" s="191" t="str">
        <f t="shared" si="103"/>
        <v>industry-elec-and-hydrogen.html</v>
      </c>
      <c r="S477" s="207"/>
      <c r="T477" s="186"/>
      <c r="W477" s="184" cm="1">
        <f t="array" ref="W477">IFERROR(INDEX(A$761:A$954,MATCH(H477,A$761:A$954,0),0),"Save")</f>
        <v>407</v>
      </c>
    </row>
    <row r="478" spans="1:23" x14ac:dyDescent="0.25">
      <c r="A478" s="191" t="str">
        <f t="shared" si="101"/>
        <v>Industry</v>
      </c>
      <c r="B478" s="191" t="str">
        <f t="shared" si="101"/>
        <v>Electrification + Hydrogen</v>
      </c>
      <c r="C478" s="191" t="str">
        <f t="shared" si="101"/>
        <v>Fraction of Industrial Fuel Use Shifted to Other Fuels</v>
      </c>
      <c r="D478" s="193" t="s">
        <v>766</v>
      </c>
      <c r="E478" s="186" t="s">
        <v>818</v>
      </c>
      <c r="F478" s="193" t="s">
        <v>767</v>
      </c>
      <c r="G478" s="186" t="s">
        <v>819</v>
      </c>
      <c r="H478" s="43">
        <v>408</v>
      </c>
      <c r="I478" s="186" t="s">
        <v>310</v>
      </c>
      <c r="J478" s="191" t="str">
        <f t="shared" si="102"/>
        <v>Electrification + Hydrogen</v>
      </c>
      <c r="K478" s="191" t="str">
        <f t="shared" si="102"/>
        <v>indst fuel type shifting</v>
      </c>
      <c r="L478" s="192">
        <f t="shared" si="102"/>
        <v>0</v>
      </c>
      <c r="M478" s="192">
        <f t="shared" si="102"/>
        <v>1</v>
      </c>
      <c r="N478" s="192">
        <f t="shared" si="102"/>
        <v>0.01</v>
      </c>
      <c r="O478" s="191" t="str">
        <f t="shared" si="102"/>
        <v>% of fuel shifted</v>
      </c>
      <c r="P478" s="188" t="s">
        <v>849</v>
      </c>
      <c r="Q478" s="191" t="str">
        <f t="shared" si="103"/>
        <v>industry-ag-main.html#fuel-switching</v>
      </c>
      <c r="R478" s="191" t="str">
        <f t="shared" si="103"/>
        <v>industry-elec-and-hydrogen.html</v>
      </c>
      <c r="S478" s="207"/>
      <c r="T478" s="186"/>
      <c r="W478" s="184" cm="1">
        <f t="array" ref="W478">IFERROR(INDEX(A$761:A$954,MATCH(H478,A$761:A$954,0),0),"Save")</f>
        <v>408</v>
      </c>
    </row>
    <row r="479" spans="1:23" x14ac:dyDescent="0.25">
      <c r="A479" s="191" t="str">
        <f t="shared" si="101"/>
        <v>Industry</v>
      </c>
      <c r="B479" s="191" t="str">
        <f t="shared" si="101"/>
        <v>Electrification + Hydrogen</v>
      </c>
      <c r="C479" s="191" t="str">
        <f t="shared" si="101"/>
        <v>Fraction of Industrial Fuel Use Shifted to Other Fuels</v>
      </c>
      <c r="D479" s="193" t="s">
        <v>766</v>
      </c>
      <c r="E479" s="186" t="s">
        <v>820</v>
      </c>
      <c r="F479" s="193" t="s">
        <v>767</v>
      </c>
      <c r="G479" s="186" t="s">
        <v>821</v>
      </c>
      <c r="H479" s="43">
        <v>409</v>
      </c>
      <c r="I479" s="186" t="s">
        <v>310</v>
      </c>
      <c r="J479" s="191" t="str">
        <f t="shared" si="102"/>
        <v>Electrification + Hydrogen</v>
      </c>
      <c r="K479" s="191" t="str">
        <f t="shared" si="102"/>
        <v>indst fuel type shifting</v>
      </c>
      <c r="L479" s="192">
        <f t="shared" si="102"/>
        <v>0</v>
      </c>
      <c r="M479" s="192">
        <f t="shared" si="102"/>
        <v>1</v>
      </c>
      <c r="N479" s="192">
        <f t="shared" si="102"/>
        <v>0.01</v>
      </c>
      <c r="O479" s="191" t="str">
        <f t="shared" si="102"/>
        <v>% of fuel shifted</v>
      </c>
      <c r="P479" s="188" t="s">
        <v>850</v>
      </c>
      <c r="Q479" s="191" t="str">
        <f t="shared" si="103"/>
        <v>industry-ag-main.html#fuel-switching</v>
      </c>
      <c r="R479" s="191" t="str">
        <f t="shared" si="103"/>
        <v>industry-elec-and-hydrogen.html</v>
      </c>
      <c r="S479" s="207"/>
      <c r="T479" s="186"/>
      <c r="W479" s="184" cm="1">
        <f t="array" ref="W479">IFERROR(INDEX(A$761:A$954,MATCH(H479,A$761:A$954,0),0),"Save")</f>
        <v>409</v>
      </c>
    </row>
    <row r="480" spans="1:23" x14ac:dyDescent="0.25">
      <c r="A480" s="191" t="str">
        <f t="shared" si="101"/>
        <v>Industry</v>
      </c>
      <c r="B480" s="191" t="str">
        <f t="shared" si="101"/>
        <v>Electrification + Hydrogen</v>
      </c>
      <c r="C480" s="191" t="str">
        <f t="shared" si="101"/>
        <v>Fraction of Industrial Fuel Use Shifted to Other Fuels</v>
      </c>
      <c r="D480" s="193" t="s">
        <v>766</v>
      </c>
      <c r="E480" s="186" t="s">
        <v>822</v>
      </c>
      <c r="F480" s="193" t="s">
        <v>767</v>
      </c>
      <c r="G480" s="186" t="s">
        <v>823</v>
      </c>
      <c r="H480" s="43">
        <v>410</v>
      </c>
      <c r="I480" s="186" t="s">
        <v>332</v>
      </c>
      <c r="J480" s="191" t="str">
        <f t="shared" si="102"/>
        <v>Electrification + Hydrogen</v>
      </c>
      <c r="K480" s="191" t="str">
        <f t="shared" si="102"/>
        <v>indst fuel type shifting</v>
      </c>
      <c r="L480" s="192">
        <f t="shared" si="102"/>
        <v>0</v>
      </c>
      <c r="M480" s="192">
        <f t="shared" si="102"/>
        <v>1</v>
      </c>
      <c r="N480" s="192">
        <f t="shared" si="102"/>
        <v>0.01</v>
      </c>
      <c r="O480" s="191" t="str">
        <f t="shared" si="102"/>
        <v>% of fuel shifted</v>
      </c>
      <c r="P480" s="188"/>
      <c r="Q480" s="191" t="str">
        <f t="shared" si="103"/>
        <v>industry-ag-main.html#fuel-switching</v>
      </c>
      <c r="R480" s="191" t="str">
        <f t="shared" si="103"/>
        <v>industry-elec-and-hydrogen.html</v>
      </c>
      <c r="S480" s="207"/>
      <c r="T480" s="186"/>
      <c r="W480" s="184" cm="1">
        <f t="array" ref="W480">IFERROR(INDEX(A$761:A$954,MATCH(H480,A$761:A$954,0),0),"Save")</f>
        <v>410</v>
      </c>
    </row>
    <row r="481" spans="1:23" x14ac:dyDescent="0.25">
      <c r="A481" s="191" t="str">
        <f t="shared" si="101"/>
        <v>Industry</v>
      </c>
      <c r="B481" s="191" t="str">
        <f t="shared" si="101"/>
        <v>Electrification + Hydrogen</v>
      </c>
      <c r="C481" s="191" t="str">
        <f t="shared" si="101"/>
        <v>Fraction of Industrial Fuel Use Shifted to Other Fuels</v>
      </c>
      <c r="D481" s="193" t="s">
        <v>768</v>
      </c>
      <c r="E481" s="186" t="s">
        <v>799</v>
      </c>
      <c r="F481" s="193" t="s">
        <v>769</v>
      </c>
      <c r="G481" s="186" t="s">
        <v>800</v>
      </c>
      <c r="H481" s="43">
        <v>411</v>
      </c>
      <c r="I481" s="186" t="s">
        <v>332</v>
      </c>
      <c r="J481" s="191" t="str">
        <f t="shared" si="102"/>
        <v>Electrification + Hydrogen</v>
      </c>
      <c r="K481" s="191" t="str">
        <f t="shared" si="102"/>
        <v>indst fuel type shifting</v>
      </c>
      <c r="L481" s="192">
        <f t="shared" si="102"/>
        <v>0</v>
      </c>
      <c r="M481" s="192">
        <f t="shared" si="102"/>
        <v>1</v>
      </c>
      <c r="N481" s="192">
        <f t="shared" si="102"/>
        <v>0.01</v>
      </c>
      <c r="O481" s="191" t="str">
        <f t="shared" si="102"/>
        <v>% of fuel shifted</v>
      </c>
      <c r="P481" s="188"/>
      <c r="Q481" s="191" t="str">
        <f t="shared" si="103"/>
        <v>industry-ag-main.html#fuel-switching</v>
      </c>
      <c r="R481" s="191" t="str">
        <f t="shared" si="103"/>
        <v>industry-elec-and-hydrogen.html</v>
      </c>
      <c r="S481" s="207"/>
      <c r="T481" s="186"/>
      <c r="W481" s="184" cm="1">
        <f t="array" ref="W481">IFERROR(INDEX(A$761:A$954,MATCH(H481,A$761:A$954,0),0),"Save")</f>
        <v>411</v>
      </c>
    </row>
    <row r="482" spans="1:23" x14ac:dyDescent="0.25">
      <c r="A482" s="191" t="str">
        <f t="shared" si="101"/>
        <v>Industry</v>
      </c>
      <c r="B482" s="191" t="str">
        <f t="shared" si="101"/>
        <v>Electrification + Hydrogen</v>
      </c>
      <c r="C482" s="191" t="str">
        <f t="shared" si="101"/>
        <v>Fraction of Industrial Fuel Use Shifted to Other Fuels</v>
      </c>
      <c r="D482" s="193" t="s">
        <v>768</v>
      </c>
      <c r="E482" s="186" t="s">
        <v>806</v>
      </c>
      <c r="F482" s="193" t="s">
        <v>769</v>
      </c>
      <c r="G482" s="186" t="s">
        <v>807</v>
      </c>
      <c r="H482" s="43">
        <v>412</v>
      </c>
      <c r="I482" s="186" t="s">
        <v>310</v>
      </c>
      <c r="J482" s="191" t="str">
        <f t="shared" ref="J482:O491" si="104">J$451</f>
        <v>Electrification + Hydrogen</v>
      </c>
      <c r="K482" s="191" t="str">
        <f t="shared" si="104"/>
        <v>indst fuel type shifting</v>
      </c>
      <c r="L482" s="192">
        <f t="shared" si="104"/>
        <v>0</v>
      </c>
      <c r="M482" s="192">
        <f t="shared" si="104"/>
        <v>1</v>
      </c>
      <c r="N482" s="192">
        <f t="shared" si="104"/>
        <v>0.01</v>
      </c>
      <c r="O482" s="191" t="str">
        <f t="shared" si="104"/>
        <v>% of fuel shifted</v>
      </c>
      <c r="P482" s="188" t="s">
        <v>851</v>
      </c>
      <c r="Q482" s="191" t="str">
        <f t="shared" si="103"/>
        <v>industry-ag-main.html#fuel-switching</v>
      </c>
      <c r="R482" s="191" t="str">
        <f t="shared" si="103"/>
        <v>industry-elec-and-hydrogen.html</v>
      </c>
      <c r="S482" s="207"/>
      <c r="T482" s="186"/>
      <c r="W482" s="184" cm="1">
        <f t="array" ref="W482">IFERROR(INDEX(A$761:A$954,MATCH(H482,A$761:A$954,0),0),"Save")</f>
        <v>412</v>
      </c>
    </row>
    <row r="483" spans="1:23" x14ac:dyDescent="0.25">
      <c r="A483" s="191" t="str">
        <f t="shared" si="101"/>
        <v>Industry</v>
      </c>
      <c r="B483" s="191" t="str">
        <f t="shared" si="101"/>
        <v>Electrification + Hydrogen</v>
      </c>
      <c r="C483" s="191" t="str">
        <f t="shared" si="101"/>
        <v>Fraction of Industrial Fuel Use Shifted to Other Fuels</v>
      </c>
      <c r="D483" s="193" t="s">
        <v>768</v>
      </c>
      <c r="E483" s="186" t="s">
        <v>808</v>
      </c>
      <c r="F483" s="193" t="s">
        <v>769</v>
      </c>
      <c r="G483" s="186" t="s">
        <v>809</v>
      </c>
      <c r="H483" s="43">
        <v>413</v>
      </c>
      <c r="I483" s="186" t="s">
        <v>310</v>
      </c>
      <c r="J483" s="191" t="str">
        <f t="shared" si="104"/>
        <v>Electrification + Hydrogen</v>
      </c>
      <c r="K483" s="191" t="str">
        <f t="shared" si="104"/>
        <v>indst fuel type shifting</v>
      </c>
      <c r="L483" s="192">
        <f t="shared" si="104"/>
        <v>0</v>
      </c>
      <c r="M483" s="192">
        <f t="shared" si="104"/>
        <v>1</v>
      </c>
      <c r="N483" s="192">
        <f t="shared" si="104"/>
        <v>0.01</v>
      </c>
      <c r="O483" s="191" t="str">
        <f t="shared" si="104"/>
        <v>% of fuel shifted</v>
      </c>
      <c r="P483" s="188" t="s">
        <v>852</v>
      </c>
      <c r="Q483" s="191" t="str">
        <f t="shared" si="103"/>
        <v>industry-ag-main.html#fuel-switching</v>
      </c>
      <c r="R483" s="191" t="str">
        <f t="shared" si="103"/>
        <v>industry-elec-and-hydrogen.html</v>
      </c>
      <c r="S483" s="207"/>
      <c r="T483" s="186"/>
      <c r="W483" s="184" cm="1">
        <f t="array" ref="W483">IFERROR(INDEX(A$761:A$954,MATCH(H483,A$761:A$954,0),0),"Save")</f>
        <v>413</v>
      </c>
    </row>
    <row r="484" spans="1:23" x14ac:dyDescent="0.25">
      <c r="A484" s="191" t="str">
        <f t="shared" si="101"/>
        <v>Industry</v>
      </c>
      <c r="B484" s="191" t="str">
        <f t="shared" si="101"/>
        <v>Electrification + Hydrogen</v>
      </c>
      <c r="C484" s="191" t="str">
        <f t="shared" si="101"/>
        <v>Fraction of Industrial Fuel Use Shifted to Other Fuels</v>
      </c>
      <c r="D484" s="193" t="s">
        <v>768</v>
      </c>
      <c r="E484" s="186" t="s">
        <v>810</v>
      </c>
      <c r="F484" s="193" t="s">
        <v>769</v>
      </c>
      <c r="G484" s="186" t="s">
        <v>811</v>
      </c>
      <c r="H484" s="43">
        <v>414</v>
      </c>
      <c r="I484" s="186" t="s">
        <v>332</v>
      </c>
      <c r="J484" s="191" t="str">
        <f t="shared" si="104"/>
        <v>Electrification + Hydrogen</v>
      </c>
      <c r="K484" s="191" t="str">
        <f t="shared" si="104"/>
        <v>indst fuel type shifting</v>
      </c>
      <c r="L484" s="192">
        <f t="shared" si="104"/>
        <v>0</v>
      </c>
      <c r="M484" s="192">
        <f t="shared" si="104"/>
        <v>1</v>
      </c>
      <c r="N484" s="192">
        <f t="shared" si="104"/>
        <v>0.01</v>
      </c>
      <c r="O484" s="191" t="str">
        <f t="shared" si="104"/>
        <v>% of fuel shifted</v>
      </c>
      <c r="P484" s="188"/>
      <c r="Q484" s="191" t="str">
        <f t="shared" si="103"/>
        <v>industry-ag-main.html#fuel-switching</v>
      </c>
      <c r="R484" s="191" t="str">
        <f t="shared" si="103"/>
        <v>industry-elec-and-hydrogen.html</v>
      </c>
      <c r="S484" s="207"/>
      <c r="T484" s="186"/>
      <c r="W484" s="184" cm="1">
        <f t="array" ref="W484">IFERROR(INDEX(A$761:A$954,MATCH(H484,A$761:A$954,0),0),"Save")</f>
        <v>414</v>
      </c>
    </row>
    <row r="485" spans="1:23" x14ac:dyDescent="0.25">
      <c r="A485" s="191" t="str">
        <f t="shared" si="101"/>
        <v>Industry</v>
      </c>
      <c r="B485" s="191" t="str">
        <f t="shared" si="101"/>
        <v>Electrification + Hydrogen</v>
      </c>
      <c r="C485" s="191" t="str">
        <f t="shared" si="101"/>
        <v>Fraction of Industrial Fuel Use Shifted to Other Fuels</v>
      </c>
      <c r="D485" s="193" t="s">
        <v>768</v>
      </c>
      <c r="E485" s="186" t="s">
        <v>812</v>
      </c>
      <c r="F485" s="193" t="s">
        <v>769</v>
      </c>
      <c r="G485" s="186" t="s">
        <v>813</v>
      </c>
      <c r="H485" s="43">
        <v>415</v>
      </c>
      <c r="I485" s="186" t="s">
        <v>310</v>
      </c>
      <c r="J485" s="191" t="str">
        <f t="shared" si="104"/>
        <v>Electrification + Hydrogen</v>
      </c>
      <c r="K485" s="191" t="str">
        <f t="shared" si="104"/>
        <v>indst fuel type shifting</v>
      </c>
      <c r="L485" s="192">
        <f t="shared" si="104"/>
        <v>0</v>
      </c>
      <c r="M485" s="192">
        <f t="shared" si="104"/>
        <v>1</v>
      </c>
      <c r="N485" s="192">
        <f t="shared" si="104"/>
        <v>0.01</v>
      </c>
      <c r="O485" s="191" t="str">
        <f t="shared" si="104"/>
        <v>% of fuel shifted</v>
      </c>
      <c r="P485" s="188" t="s">
        <v>853</v>
      </c>
      <c r="Q485" s="191" t="str">
        <f t="shared" si="103"/>
        <v>industry-ag-main.html#fuel-switching</v>
      </c>
      <c r="R485" s="191" t="str">
        <f t="shared" si="103"/>
        <v>industry-elec-and-hydrogen.html</v>
      </c>
      <c r="S485" s="207"/>
      <c r="T485" s="186"/>
      <c r="W485" s="184" cm="1">
        <f t="array" ref="W485">IFERROR(INDEX(A$761:A$954,MATCH(H485,A$761:A$954,0),0),"Save")</f>
        <v>415</v>
      </c>
    </row>
    <row r="486" spans="1:23" x14ac:dyDescent="0.25">
      <c r="A486" s="191" t="str">
        <f t="shared" si="101"/>
        <v>Industry</v>
      </c>
      <c r="B486" s="191" t="str">
        <f t="shared" si="101"/>
        <v>Electrification + Hydrogen</v>
      </c>
      <c r="C486" s="191" t="str">
        <f t="shared" si="101"/>
        <v>Fraction of Industrial Fuel Use Shifted to Other Fuels</v>
      </c>
      <c r="D486" s="193" t="s">
        <v>768</v>
      </c>
      <c r="E486" s="186" t="s">
        <v>814</v>
      </c>
      <c r="F486" s="193" t="s">
        <v>769</v>
      </c>
      <c r="G486" s="186" t="s">
        <v>815</v>
      </c>
      <c r="H486" s="43">
        <v>416</v>
      </c>
      <c r="I486" s="186" t="s">
        <v>332</v>
      </c>
      <c r="J486" s="191" t="str">
        <f t="shared" si="104"/>
        <v>Electrification + Hydrogen</v>
      </c>
      <c r="K486" s="191" t="str">
        <f t="shared" si="104"/>
        <v>indst fuel type shifting</v>
      </c>
      <c r="L486" s="192">
        <f t="shared" si="104"/>
        <v>0</v>
      </c>
      <c r="M486" s="192">
        <f t="shared" si="104"/>
        <v>1</v>
      </c>
      <c r="N486" s="192">
        <f t="shared" si="104"/>
        <v>0.01</v>
      </c>
      <c r="O486" s="191" t="str">
        <f t="shared" si="104"/>
        <v>% of fuel shifted</v>
      </c>
      <c r="P486" s="188"/>
      <c r="Q486" s="191" t="str">
        <f t="shared" si="103"/>
        <v>industry-ag-main.html#fuel-switching</v>
      </c>
      <c r="R486" s="191" t="str">
        <f t="shared" si="103"/>
        <v>industry-elec-and-hydrogen.html</v>
      </c>
      <c r="S486" s="207"/>
      <c r="T486" s="186"/>
      <c r="W486" s="184" cm="1">
        <f t="array" ref="W486">IFERROR(INDEX(A$761:A$954,MATCH(H486,A$761:A$954,0),0),"Save")</f>
        <v>416</v>
      </c>
    </row>
    <row r="487" spans="1:23" x14ac:dyDescent="0.25">
      <c r="A487" s="191" t="str">
        <f t="shared" si="101"/>
        <v>Industry</v>
      </c>
      <c r="B487" s="191" t="str">
        <f t="shared" si="101"/>
        <v>Electrification + Hydrogen</v>
      </c>
      <c r="C487" s="191" t="str">
        <f t="shared" si="101"/>
        <v>Fraction of Industrial Fuel Use Shifted to Other Fuels</v>
      </c>
      <c r="D487" s="193" t="s">
        <v>768</v>
      </c>
      <c r="E487" s="186" t="s">
        <v>816</v>
      </c>
      <c r="F487" s="193" t="s">
        <v>769</v>
      </c>
      <c r="G487" s="186" t="s">
        <v>817</v>
      </c>
      <c r="H487" s="43">
        <v>417</v>
      </c>
      <c r="I487" s="186" t="s">
        <v>332</v>
      </c>
      <c r="J487" s="191" t="str">
        <f t="shared" si="104"/>
        <v>Electrification + Hydrogen</v>
      </c>
      <c r="K487" s="191" t="str">
        <f t="shared" si="104"/>
        <v>indst fuel type shifting</v>
      </c>
      <c r="L487" s="192">
        <f t="shared" si="104"/>
        <v>0</v>
      </c>
      <c r="M487" s="192">
        <f t="shared" si="104"/>
        <v>1</v>
      </c>
      <c r="N487" s="192">
        <f t="shared" si="104"/>
        <v>0.01</v>
      </c>
      <c r="O487" s="191" t="str">
        <f t="shared" si="104"/>
        <v>% of fuel shifted</v>
      </c>
      <c r="P487" s="188"/>
      <c r="Q487" s="191" t="str">
        <f t="shared" si="103"/>
        <v>industry-ag-main.html#fuel-switching</v>
      </c>
      <c r="R487" s="191" t="str">
        <f t="shared" si="103"/>
        <v>industry-elec-and-hydrogen.html</v>
      </c>
      <c r="S487" s="207"/>
      <c r="T487" s="186"/>
      <c r="W487" s="184" cm="1">
        <f t="array" ref="W487">IFERROR(INDEX(A$761:A$954,MATCH(H487,A$761:A$954,0),0),"Save")</f>
        <v>417</v>
      </c>
    </row>
    <row r="488" spans="1:23" x14ac:dyDescent="0.25">
      <c r="A488" s="191" t="str">
        <f t="shared" si="101"/>
        <v>Industry</v>
      </c>
      <c r="B488" s="191" t="str">
        <f t="shared" si="101"/>
        <v>Electrification + Hydrogen</v>
      </c>
      <c r="C488" s="191" t="str">
        <f t="shared" si="101"/>
        <v>Fraction of Industrial Fuel Use Shifted to Other Fuels</v>
      </c>
      <c r="D488" s="193" t="s">
        <v>768</v>
      </c>
      <c r="E488" s="186" t="s">
        <v>818</v>
      </c>
      <c r="F488" s="193" t="s">
        <v>769</v>
      </c>
      <c r="G488" s="186" t="s">
        <v>819</v>
      </c>
      <c r="H488" s="43">
        <v>418</v>
      </c>
      <c r="I488" s="186" t="s">
        <v>310</v>
      </c>
      <c r="J488" s="191" t="str">
        <f t="shared" si="104"/>
        <v>Electrification + Hydrogen</v>
      </c>
      <c r="K488" s="191" t="str">
        <f t="shared" si="104"/>
        <v>indst fuel type shifting</v>
      </c>
      <c r="L488" s="192">
        <f t="shared" si="104"/>
        <v>0</v>
      </c>
      <c r="M488" s="192">
        <f t="shared" si="104"/>
        <v>1</v>
      </c>
      <c r="N488" s="192">
        <f t="shared" si="104"/>
        <v>0.01</v>
      </c>
      <c r="O488" s="191" t="str">
        <f t="shared" si="104"/>
        <v>% of fuel shifted</v>
      </c>
      <c r="P488" s="188" t="s">
        <v>854</v>
      </c>
      <c r="Q488" s="191" t="str">
        <f t="shared" si="103"/>
        <v>industry-ag-main.html#fuel-switching</v>
      </c>
      <c r="R488" s="191" t="str">
        <f t="shared" si="103"/>
        <v>industry-elec-and-hydrogen.html</v>
      </c>
      <c r="S488" s="207"/>
      <c r="T488" s="186"/>
      <c r="W488" s="184" cm="1">
        <f t="array" ref="W488">IFERROR(INDEX(A$761:A$954,MATCH(H488,A$761:A$954,0),0),"Save")</f>
        <v>418</v>
      </c>
    </row>
    <row r="489" spans="1:23" x14ac:dyDescent="0.25">
      <c r="A489" s="191" t="str">
        <f t="shared" si="101"/>
        <v>Industry</v>
      </c>
      <c r="B489" s="191" t="str">
        <f t="shared" si="101"/>
        <v>Electrification + Hydrogen</v>
      </c>
      <c r="C489" s="191" t="str">
        <f t="shared" si="101"/>
        <v>Fraction of Industrial Fuel Use Shifted to Other Fuels</v>
      </c>
      <c r="D489" s="193" t="s">
        <v>768</v>
      </c>
      <c r="E489" s="186" t="s">
        <v>820</v>
      </c>
      <c r="F489" s="193" t="s">
        <v>769</v>
      </c>
      <c r="G489" s="186" t="s">
        <v>821</v>
      </c>
      <c r="H489" s="43">
        <v>419</v>
      </c>
      <c r="I489" s="186" t="s">
        <v>310</v>
      </c>
      <c r="J489" s="191" t="str">
        <f t="shared" si="104"/>
        <v>Electrification + Hydrogen</v>
      </c>
      <c r="K489" s="191" t="str">
        <f t="shared" si="104"/>
        <v>indst fuel type shifting</v>
      </c>
      <c r="L489" s="192">
        <f t="shared" si="104"/>
        <v>0</v>
      </c>
      <c r="M489" s="192">
        <f t="shared" si="104"/>
        <v>1</v>
      </c>
      <c r="N489" s="192">
        <f t="shared" si="104"/>
        <v>0.01</v>
      </c>
      <c r="O489" s="191" t="str">
        <f t="shared" si="104"/>
        <v>% of fuel shifted</v>
      </c>
      <c r="P489" s="188" t="s">
        <v>855</v>
      </c>
      <c r="Q489" s="191" t="str">
        <f t="shared" si="103"/>
        <v>industry-ag-main.html#fuel-switching</v>
      </c>
      <c r="R489" s="191" t="str">
        <f t="shared" si="103"/>
        <v>industry-elec-and-hydrogen.html</v>
      </c>
      <c r="S489" s="207"/>
      <c r="T489" s="186"/>
      <c r="W489" s="184" cm="1">
        <f t="array" ref="W489">IFERROR(INDEX(A$761:A$954,MATCH(H489,A$761:A$954,0),0),"Save")</f>
        <v>419</v>
      </c>
    </row>
    <row r="490" spans="1:23" x14ac:dyDescent="0.25">
      <c r="A490" s="191" t="str">
        <f t="shared" si="101"/>
        <v>Industry</v>
      </c>
      <c r="B490" s="191" t="str">
        <f t="shared" si="101"/>
        <v>Electrification + Hydrogen</v>
      </c>
      <c r="C490" s="191" t="str">
        <f t="shared" si="101"/>
        <v>Fraction of Industrial Fuel Use Shifted to Other Fuels</v>
      </c>
      <c r="D490" s="193" t="s">
        <v>768</v>
      </c>
      <c r="E490" s="186" t="s">
        <v>822</v>
      </c>
      <c r="F490" s="193" t="s">
        <v>769</v>
      </c>
      <c r="G490" s="186" t="s">
        <v>823</v>
      </c>
      <c r="H490" s="43">
        <v>420</v>
      </c>
      <c r="I490" s="186" t="s">
        <v>332</v>
      </c>
      <c r="J490" s="191" t="str">
        <f t="shared" si="104"/>
        <v>Electrification + Hydrogen</v>
      </c>
      <c r="K490" s="191" t="str">
        <f t="shared" si="104"/>
        <v>indst fuel type shifting</v>
      </c>
      <c r="L490" s="192">
        <f t="shared" si="104"/>
        <v>0</v>
      </c>
      <c r="M490" s="192">
        <f t="shared" si="104"/>
        <v>1</v>
      </c>
      <c r="N490" s="192">
        <f t="shared" si="104"/>
        <v>0.01</v>
      </c>
      <c r="O490" s="191" t="str">
        <f t="shared" si="104"/>
        <v>% of fuel shifted</v>
      </c>
      <c r="P490" s="188"/>
      <c r="Q490" s="191" t="str">
        <f t="shared" si="103"/>
        <v>industry-ag-main.html#fuel-switching</v>
      </c>
      <c r="R490" s="191" t="str">
        <f t="shared" si="103"/>
        <v>industry-elec-and-hydrogen.html</v>
      </c>
      <c r="S490" s="207"/>
      <c r="T490" s="186"/>
      <c r="W490" s="184" cm="1">
        <f t="array" ref="W490">IFERROR(INDEX(A$761:A$954,MATCH(H490,A$761:A$954,0),0),"Save")</f>
        <v>420</v>
      </c>
    </row>
    <row r="491" spans="1:23" x14ac:dyDescent="0.25">
      <c r="A491" s="191" t="str">
        <f t="shared" si="101"/>
        <v>Industry</v>
      </c>
      <c r="B491" s="191" t="str">
        <f t="shared" si="101"/>
        <v>Electrification + Hydrogen</v>
      </c>
      <c r="C491" s="191" t="str">
        <f t="shared" si="101"/>
        <v>Fraction of Industrial Fuel Use Shifted to Other Fuels</v>
      </c>
      <c r="D491" s="193" t="s">
        <v>770</v>
      </c>
      <c r="E491" s="186" t="s">
        <v>799</v>
      </c>
      <c r="F491" s="186" t="s">
        <v>771</v>
      </c>
      <c r="G491" s="186" t="s">
        <v>800</v>
      </c>
      <c r="H491" s="43">
        <v>421</v>
      </c>
      <c r="I491" s="186" t="s">
        <v>332</v>
      </c>
      <c r="J491" s="191" t="str">
        <f t="shared" si="104"/>
        <v>Electrification + Hydrogen</v>
      </c>
      <c r="K491" s="191" t="str">
        <f t="shared" si="104"/>
        <v>indst fuel type shifting</v>
      </c>
      <c r="L491" s="192">
        <f t="shared" si="104"/>
        <v>0</v>
      </c>
      <c r="M491" s="192">
        <f t="shared" si="104"/>
        <v>1</v>
      </c>
      <c r="N491" s="192">
        <f t="shared" si="104"/>
        <v>0.01</v>
      </c>
      <c r="O491" s="191" t="str">
        <f t="shared" si="104"/>
        <v>% of fuel shifted</v>
      </c>
      <c r="P491" s="188"/>
      <c r="Q491" s="191" t="str">
        <f t="shared" si="103"/>
        <v>industry-ag-main.html#fuel-switching</v>
      </c>
      <c r="R491" s="191" t="str">
        <f t="shared" si="103"/>
        <v>industry-elec-and-hydrogen.html</v>
      </c>
      <c r="S491" s="207"/>
      <c r="T491" s="186"/>
      <c r="W491" s="184" cm="1">
        <f t="array" ref="W491">IFERROR(INDEX(A$761:A$954,MATCH(H491,A$761:A$954,0),0),"Save")</f>
        <v>421</v>
      </c>
    </row>
    <row r="492" spans="1:23" x14ac:dyDescent="0.25">
      <c r="A492" s="191" t="str">
        <f t="shared" ref="A492:C511" si="105">A$451</f>
        <v>Industry</v>
      </c>
      <c r="B492" s="191" t="str">
        <f t="shared" si="105"/>
        <v>Electrification + Hydrogen</v>
      </c>
      <c r="C492" s="191" t="str">
        <f t="shared" si="105"/>
        <v>Fraction of Industrial Fuel Use Shifted to Other Fuels</v>
      </c>
      <c r="D492" s="193" t="s">
        <v>770</v>
      </c>
      <c r="E492" s="186" t="s">
        <v>806</v>
      </c>
      <c r="F492" s="186" t="s">
        <v>771</v>
      </c>
      <c r="G492" s="186" t="s">
        <v>807</v>
      </c>
      <c r="H492" s="43">
        <v>422</v>
      </c>
      <c r="I492" s="186" t="s">
        <v>310</v>
      </c>
      <c r="J492" s="191" t="str">
        <f t="shared" ref="J492:O501" si="106">J$451</f>
        <v>Electrification + Hydrogen</v>
      </c>
      <c r="K492" s="191" t="str">
        <f t="shared" si="106"/>
        <v>indst fuel type shifting</v>
      </c>
      <c r="L492" s="192">
        <f t="shared" si="106"/>
        <v>0</v>
      </c>
      <c r="M492" s="192">
        <f t="shared" si="106"/>
        <v>1</v>
      </c>
      <c r="N492" s="192">
        <f t="shared" si="106"/>
        <v>0.01</v>
      </c>
      <c r="O492" s="191" t="str">
        <f t="shared" si="106"/>
        <v>% of fuel shifted</v>
      </c>
      <c r="P492" s="188" t="s">
        <v>856</v>
      </c>
      <c r="Q492" s="191" t="str">
        <f t="shared" ref="Q492:R511" si="107">Q$451</f>
        <v>industry-ag-main.html#fuel-switching</v>
      </c>
      <c r="R492" s="191" t="str">
        <f t="shared" si="107"/>
        <v>industry-elec-and-hydrogen.html</v>
      </c>
      <c r="S492" s="207"/>
      <c r="T492" s="186"/>
      <c r="W492" s="184" cm="1">
        <f t="array" ref="W492">IFERROR(INDEX(A$761:A$954,MATCH(H492,A$761:A$954,0),0),"Save")</f>
        <v>422</v>
      </c>
    </row>
    <row r="493" spans="1:23" x14ac:dyDescent="0.25">
      <c r="A493" s="191" t="str">
        <f t="shared" si="105"/>
        <v>Industry</v>
      </c>
      <c r="B493" s="191" t="str">
        <f t="shared" si="105"/>
        <v>Electrification + Hydrogen</v>
      </c>
      <c r="C493" s="191" t="str">
        <f t="shared" si="105"/>
        <v>Fraction of Industrial Fuel Use Shifted to Other Fuels</v>
      </c>
      <c r="D493" s="193" t="s">
        <v>770</v>
      </c>
      <c r="E493" s="186" t="s">
        <v>808</v>
      </c>
      <c r="F493" s="186" t="s">
        <v>771</v>
      </c>
      <c r="G493" s="186" t="s">
        <v>809</v>
      </c>
      <c r="H493" s="43">
        <v>423</v>
      </c>
      <c r="I493" s="186" t="s">
        <v>310</v>
      </c>
      <c r="J493" s="191" t="str">
        <f t="shared" si="106"/>
        <v>Electrification + Hydrogen</v>
      </c>
      <c r="K493" s="191" t="str">
        <f t="shared" si="106"/>
        <v>indst fuel type shifting</v>
      </c>
      <c r="L493" s="192">
        <f t="shared" si="106"/>
        <v>0</v>
      </c>
      <c r="M493" s="192">
        <f t="shared" si="106"/>
        <v>1</v>
      </c>
      <c r="N493" s="192">
        <f t="shared" si="106"/>
        <v>0.01</v>
      </c>
      <c r="O493" s="191" t="str">
        <f t="shared" si="106"/>
        <v>% of fuel shifted</v>
      </c>
      <c r="P493" s="188" t="s">
        <v>857</v>
      </c>
      <c r="Q493" s="191" t="str">
        <f t="shared" si="107"/>
        <v>industry-ag-main.html#fuel-switching</v>
      </c>
      <c r="R493" s="191" t="str">
        <f t="shared" si="107"/>
        <v>industry-elec-and-hydrogen.html</v>
      </c>
      <c r="S493" s="207"/>
      <c r="T493" s="186"/>
      <c r="W493" s="184" cm="1">
        <f t="array" ref="W493">IFERROR(INDEX(A$761:A$954,MATCH(H493,A$761:A$954,0),0),"Save")</f>
        <v>423</v>
      </c>
    </row>
    <row r="494" spans="1:23" x14ac:dyDescent="0.25">
      <c r="A494" s="191" t="str">
        <f t="shared" si="105"/>
        <v>Industry</v>
      </c>
      <c r="B494" s="191" t="str">
        <f t="shared" si="105"/>
        <v>Electrification + Hydrogen</v>
      </c>
      <c r="C494" s="191" t="str">
        <f t="shared" si="105"/>
        <v>Fraction of Industrial Fuel Use Shifted to Other Fuels</v>
      </c>
      <c r="D494" s="193" t="s">
        <v>770</v>
      </c>
      <c r="E494" s="186" t="s">
        <v>810</v>
      </c>
      <c r="F494" s="186" t="s">
        <v>771</v>
      </c>
      <c r="G494" s="186" t="s">
        <v>811</v>
      </c>
      <c r="H494" s="43">
        <v>424</v>
      </c>
      <c r="I494" s="186" t="s">
        <v>332</v>
      </c>
      <c r="J494" s="191" t="str">
        <f t="shared" si="106"/>
        <v>Electrification + Hydrogen</v>
      </c>
      <c r="K494" s="191" t="str">
        <f t="shared" si="106"/>
        <v>indst fuel type shifting</v>
      </c>
      <c r="L494" s="192">
        <f t="shared" si="106"/>
        <v>0</v>
      </c>
      <c r="M494" s="192">
        <f t="shared" si="106"/>
        <v>1</v>
      </c>
      <c r="N494" s="192">
        <f t="shared" si="106"/>
        <v>0.01</v>
      </c>
      <c r="O494" s="191" t="str">
        <f t="shared" si="106"/>
        <v>% of fuel shifted</v>
      </c>
      <c r="P494" s="188"/>
      <c r="Q494" s="191" t="str">
        <f t="shared" si="107"/>
        <v>industry-ag-main.html#fuel-switching</v>
      </c>
      <c r="R494" s="191" t="str">
        <f t="shared" si="107"/>
        <v>industry-elec-and-hydrogen.html</v>
      </c>
      <c r="S494" s="207"/>
      <c r="T494" s="186"/>
      <c r="W494" s="184" cm="1">
        <f t="array" ref="W494">IFERROR(INDEX(A$761:A$954,MATCH(H494,A$761:A$954,0),0),"Save")</f>
        <v>424</v>
      </c>
    </row>
    <row r="495" spans="1:23" x14ac:dyDescent="0.25">
      <c r="A495" s="191" t="str">
        <f t="shared" si="105"/>
        <v>Industry</v>
      </c>
      <c r="B495" s="191" t="str">
        <f t="shared" si="105"/>
        <v>Electrification + Hydrogen</v>
      </c>
      <c r="C495" s="191" t="str">
        <f t="shared" si="105"/>
        <v>Fraction of Industrial Fuel Use Shifted to Other Fuels</v>
      </c>
      <c r="D495" s="193" t="s">
        <v>770</v>
      </c>
      <c r="E495" s="186" t="s">
        <v>812</v>
      </c>
      <c r="F495" s="186" t="s">
        <v>771</v>
      </c>
      <c r="G495" s="186" t="s">
        <v>813</v>
      </c>
      <c r="H495" s="43">
        <v>425</v>
      </c>
      <c r="I495" s="186" t="s">
        <v>310</v>
      </c>
      <c r="J495" s="191" t="str">
        <f t="shared" si="106"/>
        <v>Electrification + Hydrogen</v>
      </c>
      <c r="K495" s="191" t="str">
        <f t="shared" si="106"/>
        <v>indst fuel type shifting</v>
      </c>
      <c r="L495" s="192">
        <f t="shared" si="106"/>
        <v>0</v>
      </c>
      <c r="M495" s="192">
        <f t="shared" si="106"/>
        <v>1</v>
      </c>
      <c r="N495" s="192">
        <f t="shared" si="106"/>
        <v>0.01</v>
      </c>
      <c r="O495" s="191" t="str">
        <f t="shared" si="106"/>
        <v>% of fuel shifted</v>
      </c>
      <c r="P495" s="188" t="s">
        <v>858</v>
      </c>
      <c r="Q495" s="191" t="str">
        <f t="shared" si="107"/>
        <v>industry-ag-main.html#fuel-switching</v>
      </c>
      <c r="R495" s="191" t="str">
        <f t="shared" si="107"/>
        <v>industry-elec-and-hydrogen.html</v>
      </c>
      <c r="S495" s="207"/>
      <c r="T495" s="186"/>
      <c r="W495" s="184" cm="1">
        <f t="array" ref="W495">IFERROR(INDEX(A$761:A$954,MATCH(H495,A$761:A$954,0),0),"Save")</f>
        <v>425</v>
      </c>
    </row>
    <row r="496" spans="1:23" x14ac:dyDescent="0.25">
      <c r="A496" s="191" t="str">
        <f t="shared" si="105"/>
        <v>Industry</v>
      </c>
      <c r="B496" s="191" t="str">
        <f t="shared" si="105"/>
        <v>Electrification + Hydrogen</v>
      </c>
      <c r="C496" s="191" t="str">
        <f t="shared" si="105"/>
        <v>Fraction of Industrial Fuel Use Shifted to Other Fuels</v>
      </c>
      <c r="D496" s="193" t="s">
        <v>770</v>
      </c>
      <c r="E496" s="186" t="s">
        <v>814</v>
      </c>
      <c r="F496" s="186" t="s">
        <v>771</v>
      </c>
      <c r="G496" s="186" t="s">
        <v>815</v>
      </c>
      <c r="H496" s="43">
        <v>426</v>
      </c>
      <c r="I496" s="186" t="s">
        <v>332</v>
      </c>
      <c r="J496" s="191" t="str">
        <f t="shared" si="106"/>
        <v>Electrification + Hydrogen</v>
      </c>
      <c r="K496" s="191" t="str">
        <f t="shared" si="106"/>
        <v>indst fuel type shifting</v>
      </c>
      <c r="L496" s="192">
        <f t="shared" si="106"/>
        <v>0</v>
      </c>
      <c r="M496" s="192">
        <f t="shared" si="106"/>
        <v>1</v>
      </c>
      <c r="N496" s="192">
        <f t="shared" si="106"/>
        <v>0.01</v>
      </c>
      <c r="O496" s="191" t="str">
        <f t="shared" si="106"/>
        <v>% of fuel shifted</v>
      </c>
      <c r="P496" s="188"/>
      <c r="Q496" s="191" t="str">
        <f t="shared" si="107"/>
        <v>industry-ag-main.html#fuel-switching</v>
      </c>
      <c r="R496" s="191" t="str">
        <f t="shared" si="107"/>
        <v>industry-elec-and-hydrogen.html</v>
      </c>
      <c r="S496" s="207"/>
      <c r="T496" s="186"/>
      <c r="W496" s="184" cm="1">
        <f t="array" ref="W496">IFERROR(INDEX(A$761:A$954,MATCH(H496,A$761:A$954,0),0),"Save")</f>
        <v>426</v>
      </c>
    </row>
    <row r="497" spans="1:23" x14ac:dyDescent="0.25">
      <c r="A497" s="191" t="str">
        <f t="shared" si="105"/>
        <v>Industry</v>
      </c>
      <c r="B497" s="191" t="str">
        <f t="shared" si="105"/>
        <v>Electrification + Hydrogen</v>
      </c>
      <c r="C497" s="191" t="str">
        <f t="shared" si="105"/>
        <v>Fraction of Industrial Fuel Use Shifted to Other Fuels</v>
      </c>
      <c r="D497" s="193" t="s">
        <v>770</v>
      </c>
      <c r="E497" s="186" t="s">
        <v>816</v>
      </c>
      <c r="F497" s="186" t="s">
        <v>771</v>
      </c>
      <c r="G497" s="186" t="s">
        <v>817</v>
      </c>
      <c r="H497" s="43">
        <v>427</v>
      </c>
      <c r="I497" s="186" t="s">
        <v>332</v>
      </c>
      <c r="J497" s="191" t="str">
        <f t="shared" si="106"/>
        <v>Electrification + Hydrogen</v>
      </c>
      <c r="K497" s="191" t="str">
        <f t="shared" si="106"/>
        <v>indst fuel type shifting</v>
      </c>
      <c r="L497" s="192">
        <f t="shared" si="106"/>
        <v>0</v>
      </c>
      <c r="M497" s="192">
        <f t="shared" si="106"/>
        <v>1</v>
      </c>
      <c r="N497" s="192">
        <f t="shared" si="106"/>
        <v>0.01</v>
      </c>
      <c r="O497" s="191" t="str">
        <f t="shared" si="106"/>
        <v>% of fuel shifted</v>
      </c>
      <c r="P497" s="188"/>
      <c r="Q497" s="191" t="str">
        <f t="shared" si="107"/>
        <v>industry-ag-main.html#fuel-switching</v>
      </c>
      <c r="R497" s="191" t="str">
        <f t="shared" si="107"/>
        <v>industry-elec-and-hydrogen.html</v>
      </c>
      <c r="S497" s="207"/>
      <c r="T497" s="186"/>
      <c r="W497" s="184" cm="1">
        <f t="array" ref="W497">IFERROR(INDEX(A$761:A$954,MATCH(H497,A$761:A$954,0),0),"Save")</f>
        <v>427</v>
      </c>
    </row>
    <row r="498" spans="1:23" x14ac:dyDescent="0.25">
      <c r="A498" s="191" t="str">
        <f t="shared" si="105"/>
        <v>Industry</v>
      </c>
      <c r="B498" s="191" t="str">
        <f t="shared" si="105"/>
        <v>Electrification + Hydrogen</v>
      </c>
      <c r="C498" s="191" t="str">
        <f t="shared" si="105"/>
        <v>Fraction of Industrial Fuel Use Shifted to Other Fuels</v>
      </c>
      <c r="D498" s="193" t="s">
        <v>770</v>
      </c>
      <c r="E498" s="186" t="s">
        <v>818</v>
      </c>
      <c r="F498" s="186" t="s">
        <v>771</v>
      </c>
      <c r="G498" s="186" t="s">
        <v>819</v>
      </c>
      <c r="H498" s="43">
        <v>428</v>
      </c>
      <c r="I498" s="186" t="s">
        <v>310</v>
      </c>
      <c r="J498" s="191" t="str">
        <f t="shared" si="106"/>
        <v>Electrification + Hydrogen</v>
      </c>
      <c r="K498" s="191" t="str">
        <f t="shared" si="106"/>
        <v>indst fuel type shifting</v>
      </c>
      <c r="L498" s="192">
        <f t="shared" si="106"/>
        <v>0</v>
      </c>
      <c r="M498" s="192">
        <f t="shared" si="106"/>
        <v>1</v>
      </c>
      <c r="N498" s="192">
        <f t="shared" si="106"/>
        <v>0.01</v>
      </c>
      <c r="O498" s="191" t="str">
        <f t="shared" si="106"/>
        <v>% of fuel shifted</v>
      </c>
      <c r="P498" s="188" t="s">
        <v>859</v>
      </c>
      <c r="Q498" s="191" t="str">
        <f t="shared" si="107"/>
        <v>industry-ag-main.html#fuel-switching</v>
      </c>
      <c r="R498" s="191" t="str">
        <f t="shared" si="107"/>
        <v>industry-elec-and-hydrogen.html</v>
      </c>
      <c r="S498" s="207"/>
      <c r="T498" s="186"/>
      <c r="W498" s="184" cm="1">
        <f t="array" ref="W498">IFERROR(INDEX(A$761:A$954,MATCH(H498,A$761:A$954,0),0),"Save")</f>
        <v>428</v>
      </c>
    </row>
    <row r="499" spans="1:23" x14ac:dyDescent="0.25">
      <c r="A499" s="191" t="str">
        <f t="shared" si="105"/>
        <v>Industry</v>
      </c>
      <c r="B499" s="191" t="str">
        <f t="shared" si="105"/>
        <v>Electrification + Hydrogen</v>
      </c>
      <c r="C499" s="191" t="str">
        <f t="shared" si="105"/>
        <v>Fraction of Industrial Fuel Use Shifted to Other Fuels</v>
      </c>
      <c r="D499" s="193" t="s">
        <v>770</v>
      </c>
      <c r="E499" s="186" t="s">
        <v>820</v>
      </c>
      <c r="F499" s="186" t="s">
        <v>771</v>
      </c>
      <c r="G499" s="186" t="s">
        <v>821</v>
      </c>
      <c r="H499" s="43">
        <v>464</v>
      </c>
      <c r="I499" s="186" t="s">
        <v>332</v>
      </c>
      <c r="J499" s="191" t="str">
        <f t="shared" si="106"/>
        <v>Electrification + Hydrogen</v>
      </c>
      <c r="K499" s="191" t="str">
        <f t="shared" si="106"/>
        <v>indst fuel type shifting</v>
      </c>
      <c r="L499" s="192">
        <f t="shared" si="106"/>
        <v>0</v>
      </c>
      <c r="M499" s="192">
        <f t="shared" si="106"/>
        <v>1</v>
      </c>
      <c r="N499" s="192">
        <f t="shared" si="106"/>
        <v>0.01</v>
      </c>
      <c r="O499" s="191" t="str">
        <f t="shared" si="106"/>
        <v>% of fuel shifted</v>
      </c>
      <c r="P499" s="188"/>
      <c r="Q499" s="191" t="str">
        <f t="shared" si="107"/>
        <v>industry-ag-main.html#fuel-switching</v>
      </c>
      <c r="R499" s="191" t="str">
        <f t="shared" si="107"/>
        <v>industry-elec-and-hydrogen.html</v>
      </c>
      <c r="S499" s="207"/>
      <c r="T499" s="186"/>
      <c r="W499" s="184" cm="1">
        <f t="array" ref="W499">IFERROR(INDEX(A$761:A$954,MATCH(H499,A$761:A$954,0),0),"Save")</f>
        <v>464</v>
      </c>
    </row>
    <row r="500" spans="1:23" x14ac:dyDescent="0.25">
      <c r="A500" s="191" t="str">
        <f t="shared" si="105"/>
        <v>Industry</v>
      </c>
      <c r="B500" s="191" t="str">
        <f t="shared" si="105"/>
        <v>Electrification + Hydrogen</v>
      </c>
      <c r="C500" s="191" t="str">
        <f t="shared" si="105"/>
        <v>Fraction of Industrial Fuel Use Shifted to Other Fuels</v>
      </c>
      <c r="D500" s="193" t="s">
        <v>770</v>
      </c>
      <c r="E500" s="186" t="s">
        <v>822</v>
      </c>
      <c r="F500" s="186" t="s">
        <v>771</v>
      </c>
      <c r="G500" s="186" t="s">
        <v>823</v>
      </c>
      <c r="H500" s="43">
        <v>465</v>
      </c>
      <c r="I500" s="186" t="s">
        <v>332</v>
      </c>
      <c r="J500" s="191" t="str">
        <f t="shared" si="106"/>
        <v>Electrification + Hydrogen</v>
      </c>
      <c r="K500" s="191" t="str">
        <f t="shared" si="106"/>
        <v>indst fuel type shifting</v>
      </c>
      <c r="L500" s="192">
        <f t="shared" si="106"/>
        <v>0</v>
      </c>
      <c r="M500" s="192">
        <f t="shared" si="106"/>
        <v>1</v>
      </c>
      <c r="N500" s="192">
        <f t="shared" si="106"/>
        <v>0.01</v>
      </c>
      <c r="O500" s="191" t="str">
        <f t="shared" si="106"/>
        <v>% of fuel shifted</v>
      </c>
      <c r="P500" s="188"/>
      <c r="Q500" s="191" t="str">
        <f t="shared" si="107"/>
        <v>industry-ag-main.html#fuel-switching</v>
      </c>
      <c r="R500" s="191" t="str">
        <f t="shared" si="107"/>
        <v>industry-elec-and-hydrogen.html</v>
      </c>
      <c r="S500" s="207"/>
      <c r="T500" s="186"/>
      <c r="W500" s="184" cm="1">
        <f t="array" ref="W500">IFERROR(INDEX(A$761:A$954,MATCH(H500,A$761:A$954,0),0),"Save")</f>
        <v>465</v>
      </c>
    </row>
    <row r="501" spans="1:23" x14ac:dyDescent="0.25">
      <c r="A501" s="191" t="str">
        <f t="shared" si="105"/>
        <v>Industry</v>
      </c>
      <c r="B501" s="191" t="str">
        <f t="shared" si="105"/>
        <v>Electrification + Hydrogen</v>
      </c>
      <c r="C501" s="191" t="str">
        <f t="shared" si="105"/>
        <v>Fraction of Industrial Fuel Use Shifted to Other Fuels</v>
      </c>
      <c r="D501" s="193" t="s">
        <v>772</v>
      </c>
      <c r="E501" s="186" t="s">
        <v>799</v>
      </c>
      <c r="F501" s="193" t="s">
        <v>773</v>
      </c>
      <c r="G501" s="186" t="s">
        <v>800</v>
      </c>
      <c r="H501" s="43">
        <v>466</v>
      </c>
      <c r="I501" s="186" t="s">
        <v>332</v>
      </c>
      <c r="J501" s="191" t="str">
        <f t="shared" si="106"/>
        <v>Electrification + Hydrogen</v>
      </c>
      <c r="K501" s="191" t="str">
        <f t="shared" si="106"/>
        <v>indst fuel type shifting</v>
      </c>
      <c r="L501" s="192">
        <f t="shared" si="106"/>
        <v>0</v>
      </c>
      <c r="M501" s="192">
        <f t="shared" si="106"/>
        <v>1</v>
      </c>
      <c r="N501" s="192">
        <f t="shared" si="106"/>
        <v>0.01</v>
      </c>
      <c r="O501" s="191" t="str">
        <f t="shared" si="106"/>
        <v>% of fuel shifted</v>
      </c>
      <c r="P501" s="188"/>
      <c r="Q501" s="191" t="str">
        <f t="shared" si="107"/>
        <v>industry-ag-main.html#fuel-switching</v>
      </c>
      <c r="R501" s="191" t="str">
        <f t="shared" si="107"/>
        <v>industry-elec-and-hydrogen.html</v>
      </c>
      <c r="S501" s="207"/>
      <c r="T501" s="186"/>
      <c r="W501" s="184" cm="1">
        <f t="array" ref="W501">IFERROR(INDEX(A$761:A$954,MATCH(H501,A$761:A$954,0),0),"Save")</f>
        <v>466</v>
      </c>
    </row>
    <row r="502" spans="1:23" x14ac:dyDescent="0.25">
      <c r="A502" s="191" t="str">
        <f t="shared" si="105"/>
        <v>Industry</v>
      </c>
      <c r="B502" s="191" t="str">
        <f t="shared" si="105"/>
        <v>Electrification + Hydrogen</v>
      </c>
      <c r="C502" s="191" t="str">
        <f t="shared" si="105"/>
        <v>Fraction of Industrial Fuel Use Shifted to Other Fuels</v>
      </c>
      <c r="D502" s="193" t="s">
        <v>772</v>
      </c>
      <c r="E502" s="186" t="s">
        <v>806</v>
      </c>
      <c r="F502" s="193" t="s">
        <v>773</v>
      </c>
      <c r="G502" s="186" t="s">
        <v>807</v>
      </c>
      <c r="H502" s="43">
        <v>467</v>
      </c>
      <c r="I502" s="186" t="s">
        <v>332</v>
      </c>
      <c r="J502" s="191" t="str">
        <f t="shared" ref="J502:O511" si="108">J$451</f>
        <v>Electrification + Hydrogen</v>
      </c>
      <c r="K502" s="191" t="str">
        <f t="shared" si="108"/>
        <v>indst fuel type shifting</v>
      </c>
      <c r="L502" s="192">
        <f t="shared" si="108"/>
        <v>0</v>
      </c>
      <c r="M502" s="192">
        <f t="shared" si="108"/>
        <v>1</v>
      </c>
      <c r="N502" s="192">
        <f t="shared" si="108"/>
        <v>0.01</v>
      </c>
      <c r="O502" s="191" t="str">
        <f t="shared" si="108"/>
        <v>% of fuel shifted</v>
      </c>
      <c r="P502" s="188"/>
      <c r="Q502" s="191" t="str">
        <f t="shared" si="107"/>
        <v>industry-ag-main.html#fuel-switching</v>
      </c>
      <c r="R502" s="191" t="str">
        <f t="shared" si="107"/>
        <v>industry-elec-and-hydrogen.html</v>
      </c>
      <c r="S502" s="207"/>
      <c r="T502" s="186"/>
      <c r="W502" s="184" cm="1">
        <f t="array" ref="W502">IFERROR(INDEX(A$761:A$954,MATCH(H502,A$761:A$954,0),0),"Save")</f>
        <v>467</v>
      </c>
    </row>
    <row r="503" spans="1:23" x14ac:dyDescent="0.25">
      <c r="A503" s="191" t="str">
        <f t="shared" si="105"/>
        <v>Industry</v>
      </c>
      <c r="B503" s="191" t="str">
        <f t="shared" si="105"/>
        <v>Electrification + Hydrogen</v>
      </c>
      <c r="C503" s="191" t="str">
        <f t="shared" si="105"/>
        <v>Fraction of Industrial Fuel Use Shifted to Other Fuels</v>
      </c>
      <c r="D503" s="193" t="s">
        <v>772</v>
      </c>
      <c r="E503" s="186" t="s">
        <v>808</v>
      </c>
      <c r="F503" s="193" t="s">
        <v>773</v>
      </c>
      <c r="G503" s="186" t="s">
        <v>809</v>
      </c>
      <c r="H503" s="43">
        <v>468</v>
      </c>
      <c r="I503" s="186" t="s">
        <v>332</v>
      </c>
      <c r="J503" s="191" t="str">
        <f t="shared" si="108"/>
        <v>Electrification + Hydrogen</v>
      </c>
      <c r="K503" s="191" t="str">
        <f t="shared" si="108"/>
        <v>indst fuel type shifting</v>
      </c>
      <c r="L503" s="192">
        <f t="shared" si="108"/>
        <v>0</v>
      </c>
      <c r="M503" s="192">
        <f t="shared" si="108"/>
        <v>1</v>
      </c>
      <c r="N503" s="192">
        <f t="shared" si="108"/>
        <v>0.01</v>
      </c>
      <c r="O503" s="191" t="str">
        <f t="shared" si="108"/>
        <v>% of fuel shifted</v>
      </c>
      <c r="P503" s="188"/>
      <c r="Q503" s="191" t="str">
        <f t="shared" si="107"/>
        <v>industry-ag-main.html#fuel-switching</v>
      </c>
      <c r="R503" s="191" t="str">
        <f t="shared" si="107"/>
        <v>industry-elec-and-hydrogen.html</v>
      </c>
      <c r="S503" s="207"/>
      <c r="T503" s="186"/>
      <c r="W503" s="184" cm="1">
        <f t="array" ref="W503">IFERROR(INDEX(A$761:A$954,MATCH(H503,A$761:A$954,0),0),"Save")</f>
        <v>468</v>
      </c>
    </row>
    <row r="504" spans="1:23" x14ac:dyDescent="0.25">
      <c r="A504" s="191" t="str">
        <f t="shared" si="105"/>
        <v>Industry</v>
      </c>
      <c r="B504" s="191" t="str">
        <f t="shared" si="105"/>
        <v>Electrification + Hydrogen</v>
      </c>
      <c r="C504" s="191" t="str">
        <f t="shared" si="105"/>
        <v>Fraction of Industrial Fuel Use Shifted to Other Fuels</v>
      </c>
      <c r="D504" s="193" t="s">
        <v>772</v>
      </c>
      <c r="E504" s="186" t="s">
        <v>810</v>
      </c>
      <c r="F504" s="193" t="s">
        <v>773</v>
      </c>
      <c r="G504" s="186" t="s">
        <v>811</v>
      </c>
      <c r="H504" s="43">
        <v>469</v>
      </c>
      <c r="I504" s="186" t="s">
        <v>332</v>
      </c>
      <c r="J504" s="191" t="str">
        <f t="shared" si="108"/>
        <v>Electrification + Hydrogen</v>
      </c>
      <c r="K504" s="191" t="str">
        <f t="shared" si="108"/>
        <v>indst fuel type shifting</v>
      </c>
      <c r="L504" s="192">
        <f t="shared" si="108"/>
        <v>0</v>
      </c>
      <c r="M504" s="192">
        <f t="shared" si="108"/>
        <v>1</v>
      </c>
      <c r="N504" s="192">
        <f t="shared" si="108"/>
        <v>0.01</v>
      </c>
      <c r="O504" s="191" t="str">
        <f t="shared" si="108"/>
        <v>% of fuel shifted</v>
      </c>
      <c r="P504" s="188"/>
      <c r="Q504" s="191" t="str">
        <f t="shared" si="107"/>
        <v>industry-ag-main.html#fuel-switching</v>
      </c>
      <c r="R504" s="191" t="str">
        <f t="shared" si="107"/>
        <v>industry-elec-and-hydrogen.html</v>
      </c>
      <c r="S504" s="207"/>
      <c r="T504" s="186"/>
      <c r="W504" s="184" cm="1">
        <f t="array" ref="W504">IFERROR(INDEX(A$761:A$954,MATCH(H504,A$761:A$954,0),0),"Save")</f>
        <v>469</v>
      </c>
    </row>
    <row r="505" spans="1:23" x14ac:dyDescent="0.25">
      <c r="A505" s="191" t="str">
        <f t="shared" si="105"/>
        <v>Industry</v>
      </c>
      <c r="B505" s="191" t="str">
        <f t="shared" si="105"/>
        <v>Electrification + Hydrogen</v>
      </c>
      <c r="C505" s="191" t="str">
        <f t="shared" si="105"/>
        <v>Fraction of Industrial Fuel Use Shifted to Other Fuels</v>
      </c>
      <c r="D505" s="193" t="s">
        <v>772</v>
      </c>
      <c r="E505" s="186" t="s">
        <v>812</v>
      </c>
      <c r="F505" s="193" t="s">
        <v>773</v>
      </c>
      <c r="G505" s="186" t="s">
        <v>813</v>
      </c>
      <c r="H505" s="43">
        <v>470</v>
      </c>
      <c r="I505" s="186" t="s">
        <v>332</v>
      </c>
      <c r="J505" s="191" t="str">
        <f t="shared" si="108"/>
        <v>Electrification + Hydrogen</v>
      </c>
      <c r="K505" s="191" t="str">
        <f t="shared" si="108"/>
        <v>indst fuel type shifting</v>
      </c>
      <c r="L505" s="192">
        <f t="shared" si="108"/>
        <v>0</v>
      </c>
      <c r="M505" s="192">
        <f t="shared" si="108"/>
        <v>1</v>
      </c>
      <c r="N505" s="192">
        <f t="shared" si="108"/>
        <v>0.01</v>
      </c>
      <c r="O505" s="191" t="str">
        <f t="shared" si="108"/>
        <v>% of fuel shifted</v>
      </c>
      <c r="P505" s="188"/>
      <c r="Q505" s="191" t="str">
        <f t="shared" si="107"/>
        <v>industry-ag-main.html#fuel-switching</v>
      </c>
      <c r="R505" s="191" t="str">
        <f t="shared" si="107"/>
        <v>industry-elec-and-hydrogen.html</v>
      </c>
      <c r="S505" s="207"/>
      <c r="T505" s="186"/>
      <c r="W505" s="184" cm="1">
        <f t="array" ref="W505">IFERROR(INDEX(A$761:A$954,MATCH(H505,A$761:A$954,0),0),"Save")</f>
        <v>470</v>
      </c>
    </row>
    <row r="506" spans="1:23" x14ac:dyDescent="0.25">
      <c r="A506" s="191" t="str">
        <f t="shared" si="105"/>
        <v>Industry</v>
      </c>
      <c r="B506" s="191" t="str">
        <f t="shared" si="105"/>
        <v>Electrification + Hydrogen</v>
      </c>
      <c r="C506" s="191" t="str">
        <f t="shared" si="105"/>
        <v>Fraction of Industrial Fuel Use Shifted to Other Fuels</v>
      </c>
      <c r="D506" s="193" t="s">
        <v>772</v>
      </c>
      <c r="E506" s="186" t="s">
        <v>814</v>
      </c>
      <c r="F506" s="193" t="s">
        <v>773</v>
      </c>
      <c r="G506" s="186" t="s">
        <v>815</v>
      </c>
      <c r="H506" s="43">
        <v>471</v>
      </c>
      <c r="I506" s="186" t="s">
        <v>332</v>
      </c>
      <c r="J506" s="191" t="str">
        <f t="shared" si="108"/>
        <v>Electrification + Hydrogen</v>
      </c>
      <c r="K506" s="191" t="str">
        <f t="shared" si="108"/>
        <v>indst fuel type shifting</v>
      </c>
      <c r="L506" s="192">
        <f t="shared" si="108"/>
        <v>0</v>
      </c>
      <c r="M506" s="192">
        <f t="shared" si="108"/>
        <v>1</v>
      </c>
      <c r="N506" s="192">
        <f t="shared" si="108"/>
        <v>0.01</v>
      </c>
      <c r="O506" s="191" t="str">
        <f t="shared" si="108"/>
        <v>% of fuel shifted</v>
      </c>
      <c r="P506" s="188"/>
      <c r="Q506" s="191" t="str">
        <f t="shared" si="107"/>
        <v>industry-ag-main.html#fuel-switching</v>
      </c>
      <c r="R506" s="191" t="str">
        <f t="shared" si="107"/>
        <v>industry-elec-and-hydrogen.html</v>
      </c>
      <c r="S506" s="207"/>
      <c r="T506" s="186"/>
      <c r="W506" s="184" cm="1">
        <f t="array" ref="W506">IFERROR(INDEX(A$761:A$954,MATCH(H506,A$761:A$954,0),0),"Save")</f>
        <v>471</v>
      </c>
    </row>
    <row r="507" spans="1:23" x14ac:dyDescent="0.25">
      <c r="A507" s="191" t="str">
        <f t="shared" si="105"/>
        <v>Industry</v>
      </c>
      <c r="B507" s="191" t="str">
        <f t="shared" si="105"/>
        <v>Electrification + Hydrogen</v>
      </c>
      <c r="C507" s="191" t="str">
        <f t="shared" si="105"/>
        <v>Fraction of Industrial Fuel Use Shifted to Other Fuels</v>
      </c>
      <c r="D507" s="193" t="s">
        <v>772</v>
      </c>
      <c r="E507" s="186" t="s">
        <v>816</v>
      </c>
      <c r="F507" s="193" t="s">
        <v>773</v>
      </c>
      <c r="G507" s="186" t="s">
        <v>817</v>
      </c>
      <c r="H507" s="43">
        <v>472</v>
      </c>
      <c r="I507" s="186" t="s">
        <v>332</v>
      </c>
      <c r="J507" s="191" t="str">
        <f t="shared" si="108"/>
        <v>Electrification + Hydrogen</v>
      </c>
      <c r="K507" s="191" t="str">
        <f t="shared" si="108"/>
        <v>indst fuel type shifting</v>
      </c>
      <c r="L507" s="192">
        <f t="shared" si="108"/>
        <v>0</v>
      </c>
      <c r="M507" s="192">
        <f t="shared" si="108"/>
        <v>1</v>
      </c>
      <c r="N507" s="192">
        <f t="shared" si="108"/>
        <v>0.01</v>
      </c>
      <c r="O507" s="191" t="str">
        <f t="shared" si="108"/>
        <v>% of fuel shifted</v>
      </c>
      <c r="P507" s="188"/>
      <c r="Q507" s="191" t="str">
        <f t="shared" si="107"/>
        <v>industry-ag-main.html#fuel-switching</v>
      </c>
      <c r="R507" s="191" t="str">
        <f t="shared" si="107"/>
        <v>industry-elec-and-hydrogen.html</v>
      </c>
      <c r="S507" s="207"/>
      <c r="T507" s="186"/>
      <c r="W507" s="184" cm="1">
        <f t="array" ref="W507">IFERROR(INDEX(A$761:A$954,MATCH(H507,A$761:A$954,0),0),"Save")</f>
        <v>472</v>
      </c>
    </row>
    <row r="508" spans="1:23" x14ac:dyDescent="0.25">
      <c r="A508" s="191" t="str">
        <f t="shared" si="105"/>
        <v>Industry</v>
      </c>
      <c r="B508" s="191" t="str">
        <f t="shared" si="105"/>
        <v>Electrification + Hydrogen</v>
      </c>
      <c r="C508" s="191" t="str">
        <f t="shared" si="105"/>
        <v>Fraction of Industrial Fuel Use Shifted to Other Fuels</v>
      </c>
      <c r="D508" s="193" t="s">
        <v>772</v>
      </c>
      <c r="E508" s="186" t="s">
        <v>818</v>
      </c>
      <c r="F508" s="193" t="s">
        <v>773</v>
      </c>
      <c r="G508" s="186" t="s">
        <v>819</v>
      </c>
      <c r="H508" s="43">
        <v>473</v>
      </c>
      <c r="I508" s="186" t="s">
        <v>332</v>
      </c>
      <c r="J508" s="191" t="str">
        <f t="shared" si="108"/>
        <v>Electrification + Hydrogen</v>
      </c>
      <c r="K508" s="191" t="str">
        <f t="shared" si="108"/>
        <v>indst fuel type shifting</v>
      </c>
      <c r="L508" s="192">
        <f t="shared" si="108"/>
        <v>0</v>
      </c>
      <c r="M508" s="192">
        <f t="shared" si="108"/>
        <v>1</v>
      </c>
      <c r="N508" s="192">
        <f t="shared" si="108"/>
        <v>0.01</v>
      </c>
      <c r="O508" s="191" t="str">
        <f t="shared" si="108"/>
        <v>% of fuel shifted</v>
      </c>
      <c r="P508" s="188"/>
      <c r="Q508" s="191" t="str">
        <f t="shared" si="107"/>
        <v>industry-ag-main.html#fuel-switching</v>
      </c>
      <c r="R508" s="191" t="str">
        <f t="shared" si="107"/>
        <v>industry-elec-and-hydrogen.html</v>
      </c>
      <c r="S508" s="207"/>
      <c r="T508" s="186"/>
      <c r="W508" s="184" cm="1">
        <f t="array" ref="W508">IFERROR(INDEX(A$761:A$954,MATCH(H508,A$761:A$954,0),0),"Save")</f>
        <v>473</v>
      </c>
    </row>
    <row r="509" spans="1:23" x14ac:dyDescent="0.25">
      <c r="A509" s="191" t="str">
        <f t="shared" si="105"/>
        <v>Industry</v>
      </c>
      <c r="B509" s="191" t="str">
        <f t="shared" si="105"/>
        <v>Electrification + Hydrogen</v>
      </c>
      <c r="C509" s="191" t="str">
        <f t="shared" si="105"/>
        <v>Fraction of Industrial Fuel Use Shifted to Other Fuels</v>
      </c>
      <c r="D509" s="193" t="s">
        <v>772</v>
      </c>
      <c r="E509" s="186" t="s">
        <v>820</v>
      </c>
      <c r="F509" s="193" t="s">
        <v>773</v>
      </c>
      <c r="G509" s="186" t="s">
        <v>821</v>
      </c>
      <c r="H509" s="43">
        <v>474</v>
      </c>
      <c r="I509" s="186" t="s">
        <v>332</v>
      </c>
      <c r="J509" s="191" t="str">
        <f t="shared" si="108"/>
        <v>Electrification + Hydrogen</v>
      </c>
      <c r="K509" s="191" t="str">
        <f t="shared" si="108"/>
        <v>indst fuel type shifting</v>
      </c>
      <c r="L509" s="192">
        <f t="shared" si="108"/>
        <v>0</v>
      </c>
      <c r="M509" s="192">
        <f t="shared" si="108"/>
        <v>1</v>
      </c>
      <c r="N509" s="192">
        <f t="shared" si="108"/>
        <v>0.01</v>
      </c>
      <c r="O509" s="191" t="str">
        <f t="shared" si="108"/>
        <v>% of fuel shifted</v>
      </c>
      <c r="P509" s="188"/>
      <c r="Q509" s="191" t="str">
        <f t="shared" si="107"/>
        <v>industry-ag-main.html#fuel-switching</v>
      </c>
      <c r="R509" s="191" t="str">
        <f t="shared" si="107"/>
        <v>industry-elec-and-hydrogen.html</v>
      </c>
      <c r="S509" s="207"/>
      <c r="T509" s="186"/>
      <c r="W509" s="184" cm="1">
        <f t="array" ref="W509">IFERROR(INDEX(A$761:A$954,MATCH(H509,A$761:A$954,0),0),"Save")</f>
        <v>474</v>
      </c>
    </row>
    <row r="510" spans="1:23" x14ac:dyDescent="0.25">
      <c r="A510" s="191" t="str">
        <f t="shared" si="105"/>
        <v>Industry</v>
      </c>
      <c r="B510" s="191" t="str">
        <f t="shared" si="105"/>
        <v>Electrification + Hydrogen</v>
      </c>
      <c r="C510" s="191" t="str">
        <f t="shared" si="105"/>
        <v>Fraction of Industrial Fuel Use Shifted to Other Fuels</v>
      </c>
      <c r="D510" s="193" t="s">
        <v>772</v>
      </c>
      <c r="E510" s="186" t="s">
        <v>822</v>
      </c>
      <c r="F510" s="193" t="s">
        <v>773</v>
      </c>
      <c r="G510" s="186" t="s">
        <v>823</v>
      </c>
      <c r="H510" s="43">
        <v>475</v>
      </c>
      <c r="I510" s="186" t="s">
        <v>332</v>
      </c>
      <c r="J510" s="191" t="str">
        <f t="shared" si="108"/>
        <v>Electrification + Hydrogen</v>
      </c>
      <c r="K510" s="191" t="str">
        <f t="shared" si="108"/>
        <v>indst fuel type shifting</v>
      </c>
      <c r="L510" s="192">
        <f t="shared" si="108"/>
        <v>0</v>
      </c>
      <c r="M510" s="192">
        <f t="shared" si="108"/>
        <v>1</v>
      </c>
      <c r="N510" s="192">
        <f t="shared" si="108"/>
        <v>0.01</v>
      </c>
      <c r="O510" s="191" t="str">
        <f t="shared" si="108"/>
        <v>% of fuel shifted</v>
      </c>
      <c r="P510" s="188"/>
      <c r="Q510" s="191" t="str">
        <f t="shared" si="107"/>
        <v>industry-ag-main.html#fuel-switching</v>
      </c>
      <c r="R510" s="191" t="str">
        <f t="shared" si="107"/>
        <v>industry-elec-and-hydrogen.html</v>
      </c>
      <c r="S510" s="207"/>
      <c r="T510" s="186"/>
      <c r="W510" s="184" cm="1">
        <f t="array" ref="W510">IFERROR(INDEX(A$761:A$954,MATCH(H510,A$761:A$954,0),0),"Save")</f>
        <v>475</v>
      </c>
    </row>
    <row r="511" spans="1:23" x14ac:dyDescent="0.25">
      <c r="A511" s="191" t="str">
        <f t="shared" si="105"/>
        <v>Industry</v>
      </c>
      <c r="B511" s="191" t="str">
        <f t="shared" si="105"/>
        <v>Electrification + Hydrogen</v>
      </c>
      <c r="C511" s="191" t="str">
        <f t="shared" si="105"/>
        <v>Fraction of Industrial Fuel Use Shifted to Other Fuels</v>
      </c>
      <c r="D511" s="193" t="s">
        <v>774</v>
      </c>
      <c r="E511" s="186" t="s">
        <v>799</v>
      </c>
      <c r="F511" s="193" t="s">
        <v>775</v>
      </c>
      <c r="G511" s="186" t="s">
        <v>800</v>
      </c>
      <c r="H511" s="43">
        <v>476</v>
      </c>
      <c r="I511" s="186" t="s">
        <v>332</v>
      </c>
      <c r="J511" s="191" t="str">
        <f t="shared" si="108"/>
        <v>Electrification + Hydrogen</v>
      </c>
      <c r="K511" s="191" t="str">
        <f t="shared" si="108"/>
        <v>indst fuel type shifting</v>
      </c>
      <c r="L511" s="192">
        <f t="shared" si="108"/>
        <v>0</v>
      </c>
      <c r="M511" s="192">
        <f t="shared" si="108"/>
        <v>1</v>
      </c>
      <c r="N511" s="192">
        <f t="shared" si="108"/>
        <v>0.01</v>
      </c>
      <c r="O511" s="191" t="str">
        <f t="shared" si="108"/>
        <v>% of fuel shifted</v>
      </c>
      <c r="P511" s="188"/>
      <c r="Q511" s="191" t="str">
        <f t="shared" si="107"/>
        <v>industry-ag-main.html#fuel-switching</v>
      </c>
      <c r="R511" s="191" t="str">
        <f t="shared" si="107"/>
        <v>industry-elec-and-hydrogen.html</v>
      </c>
      <c r="S511" s="207"/>
      <c r="T511" s="186"/>
      <c r="W511" s="184" cm="1">
        <f t="array" ref="W511">IFERROR(INDEX(A$761:A$954,MATCH(H511,A$761:A$954,0),0),"Save")</f>
        <v>476</v>
      </c>
    </row>
    <row r="512" spans="1:23" x14ac:dyDescent="0.25">
      <c r="A512" s="191" t="str">
        <f t="shared" ref="A512:C530" si="109">A$451</f>
        <v>Industry</v>
      </c>
      <c r="B512" s="191" t="str">
        <f t="shared" si="109"/>
        <v>Electrification + Hydrogen</v>
      </c>
      <c r="C512" s="191" t="str">
        <f t="shared" si="109"/>
        <v>Fraction of Industrial Fuel Use Shifted to Other Fuels</v>
      </c>
      <c r="D512" s="193" t="s">
        <v>774</v>
      </c>
      <c r="E512" s="186" t="s">
        <v>806</v>
      </c>
      <c r="F512" s="193" t="s">
        <v>775</v>
      </c>
      <c r="G512" s="186" t="s">
        <v>807</v>
      </c>
      <c r="H512" s="43">
        <v>477</v>
      </c>
      <c r="I512" s="186" t="s">
        <v>332</v>
      </c>
      <c r="J512" s="191" t="str">
        <f t="shared" ref="J512:O521" si="110">J$451</f>
        <v>Electrification + Hydrogen</v>
      </c>
      <c r="K512" s="191" t="str">
        <f t="shared" si="110"/>
        <v>indst fuel type shifting</v>
      </c>
      <c r="L512" s="192">
        <f t="shared" si="110"/>
        <v>0</v>
      </c>
      <c r="M512" s="192">
        <f t="shared" si="110"/>
        <v>1</v>
      </c>
      <c r="N512" s="192">
        <f t="shared" si="110"/>
        <v>0.01</v>
      </c>
      <c r="O512" s="191" t="str">
        <f t="shared" si="110"/>
        <v>% of fuel shifted</v>
      </c>
      <c r="P512" s="188"/>
      <c r="Q512" s="191" t="str">
        <f t="shared" ref="Q512:R530" si="111">Q$451</f>
        <v>industry-ag-main.html#fuel-switching</v>
      </c>
      <c r="R512" s="191" t="str">
        <f t="shared" si="111"/>
        <v>industry-elec-and-hydrogen.html</v>
      </c>
      <c r="S512" s="207"/>
      <c r="T512" s="186"/>
      <c r="W512" s="184" cm="1">
        <f t="array" ref="W512">IFERROR(INDEX(A$761:A$954,MATCH(H512,A$761:A$954,0),0),"Save")</f>
        <v>477</v>
      </c>
    </row>
    <row r="513" spans="1:23" x14ac:dyDescent="0.25">
      <c r="A513" s="191" t="str">
        <f t="shared" si="109"/>
        <v>Industry</v>
      </c>
      <c r="B513" s="191" t="str">
        <f t="shared" si="109"/>
        <v>Electrification + Hydrogen</v>
      </c>
      <c r="C513" s="191" t="str">
        <f t="shared" si="109"/>
        <v>Fraction of Industrial Fuel Use Shifted to Other Fuels</v>
      </c>
      <c r="D513" s="193" t="s">
        <v>774</v>
      </c>
      <c r="E513" s="186" t="s">
        <v>808</v>
      </c>
      <c r="F513" s="193" t="s">
        <v>775</v>
      </c>
      <c r="G513" s="186" t="s">
        <v>809</v>
      </c>
      <c r="H513" s="43">
        <v>478</v>
      </c>
      <c r="I513" s="186" t="s">
        <v>310</v>
      </c>
      <c r="J513" s="191" t="str">
        <f t="shared" si="110"/>
        <v>Electrification + Hydrogen</v>
      </c>
      <c r="K513" s="191" t="str">
        <f t="shared" si="110"/>
        <v>indst fuel type shifting</v>
      </c>
      <c r="L513" s="192">
        <f t="shared" si="110"/>
        <v>0</v>
      </c>
      <c r="M513" s="192">
        <f t="shared" si="110"/>
        <v>1</v>
      </c>
      <c r="N513" s="192">
        <f t="shared" si="110"/>
        <v>0.01</v>
      </c>
      <c r="O513" s="191" t="str">
        <f t="shared" si="110"/>
        <v>% of fuel shifted</v>
      </c>
      <c r="P513" s="188" t="s">
        <v>860</v>
      </c>
      <c r="Q513" s="191" t="str">
        <f t="shared" si="111"/>
        <v>industry-ag-main.html#fuel-switching</v>
      </c>
      <c r="R513" s="191" t="str">
        <f t="shared" si="111"/>
        <v>industry-elec-and-hydrogen.html</v>
      </c>
      <c r="S513" s="207"/>
      <c r="T513" s="186"/>
      <c r="W513" s="184" cm="1">
        <f t="array" ref="W513">IFERROR(INDEX(A$761:A$954,MATCH(H513,A$761:A$954,0),0),"Save")</f>
        <v>478</v>
      </c>
    </row>
    <row r="514" spans="1:23" x14ac:dyDescent="0.25">
      <c r="A514" s="191" t="str">
        <f t="shared" si="109"/>
        <v>Industry</v>
      </c>
      <c r="B514" s="191" t="str">
        <f t="shared" si="109"/>
        <v>Electrification + Hydrogen</v>
      </c>
      <c r="C514" s="191" t="str">
        <f t="shared" si="109"/>
        <v>Fraction of Industrial Fuel Use Shifted to Other Fuels</v>
      </c>
      <c r="D514" s="193" t="s">
        <v>774</v>
      </c>
      <c r="E514" s="186" t="s">
        <v>810</v>
      </c>
      <c r="F514" s="193" t="s">
        <v>775</v>
      </c>
      <c r="G514" s="186" t="s">
        <v>811</v>
      </c>
      <c r="H514" s="43">
        <v>479</v>
      </c>
      <c r="I514" s="186" t="s">
        <v>332</v>
      </c>
      <c r="J514" s="191" t="str">
        <f t="shared" si="110"/>
        <v>Electrification + Hydrogen</v>
      </c>
      <c r="K514" s="191" t="str">
        <f t="shared" si="110"/>
        <v>indst fuel type shifting</v>
      </c>
      <c r="L514" s="192">
        <f t="shared" si="110"/>
        <v>0</v>
      </c>
      <c r="M514" s="192">
        <f t="shared" si="110"/>
        <v>1</v>
      </c>
      <c r="N514" s="192">
        <f t="shared" si="110"/>
        <v>0.01</v>
      </c>
      <c r="O514" s="191" t="str">
        <f t="shared" si="110"/>
        <v>% of fuel shifted</v>
      </c>
      <c r="P514" s="188"/>
      <c r="Q514" s="191" t="str">
        <f t="shared" si="111"/>
        <v>industry-ag-main.html#fuel-switching</v>
      </c>
      <c r="R514" s="191" t="str">
        <f t="shared" si="111"/>
        <v>industry-elec-and-hydrogen.html</v>
      </c>
      <c r="S514" s="207"/>
      <c r="T514" s="186"/>
      <c r="W514" s="184" cm="1">
        <f t="array" ref="W514">IFERROR(INDEX(A$761:A$954,MATCH(H514,A$761:A$954,0),0),"Save")</f>
        <v>479</v>
      </c>
    </row>
    <row r="515" spans="1:23" x14ac:dyDescent="0.25">
      <c r="A515" s="191" t="str">
        <f t="shared" si="109"/>
        <v>Industry</v>
      </c>
      <c r="B515" s="191" t="str">
        <f t="shared" si="109"/>
        <v>Electrification + Hydrogen</v>
      </c>
      <c r="C515" s="191" t="str">
        <f t="shared" si="109"/>
        <v>Fraction of Industrial Fuel Use Shifted to Other Fuels</v>
      </c>
      <c r="D515" s="193" t="s">
        <v>774</v>
      </c>
      <c r="E515" s="186" t="s">
        <v>812</v>
      </c>
      <c r="F515" s="193" t="s">
        <v>775</v>
      </c>
      <c r="G515" s="186" t="s">
        <v>813</v>
      </c>
      <c r="H515" s="43">
        <v>480</v>
      </c>
      <c r="I515" s="186" t="s">
        <v>310</v>
      </c>
      <c r="J515" s="191" t="str">
        <f t="shared" si="110"/>
        <v>Electrification + Hydrogen</v>
      </c>
      <c r="K515" s="191" t="str">
        <f t="shared" si="110"/>
        <v>indst fuel type shifting</v>
      </c>
      <c r="L515" s="192">
        <f t="shared" si="110"/>
        <v>0</v>
      </c>
      <c r="M515" s="192">
        <f t="shared" si="110"/>
        <v>1</v>
      </c>
      <c r="N515" s="192">
        <f t="shared" si="110"/>
        <v>0.01</v>
      </c>
      <c r="O515" s="191" t="str">
        <f t="shared" si="110"/>
        <v>% of fuel shifted</v>
      </c>
      <c r="P515" s="188" t="s">
        <v>861</v>
      </c>
      <c r="Q515" s="191" t="str">
        <f t="shared" si="111"/>
        <v>industry-ag-main.html#fuel-switching</v>
      </c>
      <c r="R515" s="191" t="str">
        <f t="shared" si="111"/>
        <v>industry-elec-and-hydrogen.html</v>
      </c>
      <c r="S515" s="207"/>
      <c r="T515" s="186"/>
      <c r="W515" s="184" cm="1">
        <f t="array" ref="W515">IFERROR(INDEX(A$761:A$954,MATCH(H515,A$761:A$954,0),0),"Save")</f>
        <v>480</v>
      </c>
    </row>
    <row r="516" spans="1:23" x14ac:dyDescent="0.25">
      <c r="A516" s="191" t="str">
        <f t="shared" si="109"/>
        <v>Industry</v>
      </c>
      <c r="B516" s="191" t="s">
        <v>2154</v>
      </c>
      <c r="C516" s="191" t="str">
        <f t="shared" si="109"/>
        <v>Fraction of Industrial Fuel Use Shifted to Other Fuels</v>
      </c>
      <c r="D516" s="193" t="s">
        <v>774</v>
      </c>
      <c r="E516" s="186" t="s">
        <v>814</v>
      </c>
      <c r="F516" s="193" t="s">
        <v>775</v>
      </c>
      <c r="G516" s="186" t="s">
        <v>815</v>
      </c>
      <c r="H516" s="43">
        <v>481</v>
      </c>
      <c r="I516" s="186" t="s">
        <v>332</v>
      </c>
      <c r="J516" s="191" t="str">
        <f t="shared" si="110"/>
        <v>Electrification + Hydrogen</v>
      </c>
      <c r="K516" s="191" t="str">
        <f t="shared" si="110"/>
        <v>indst fuel type shifting</v>
      </c>
      <c r="L516" s="192">
        <f t="shared" si="110"/>
        <v>0</v>
      </c>
      <c r="M516" s="192">
        <f t="shared" si="110"/>
        <v>1</v>
      </c>
      <c r="N516" s="192">
        <f t="shared" si="110"/>
        <v>0.01</v>
      </c>
      <c r="O516" s="191" t="str">
        <f t="shared" si="110"/>
        <v>% of fuel shifted</v>
      </c>
      <c r="P516" s="188"/>
      <c r="Q516" s="191" t="str">
        <f t="shared" si="111"/>
        <v>industry-ag-main.html#fuel-switching</v>
      </c>
      <c r="R516" s="191" t="str">
        <f t="shared" si="111"/>
        <v>industry-elec-and-hydrogen.html</v>
      </c>
      <c r="S516" s="207"/>
      <c r="T516" s="186"/>
      <c r="W516" s="184" cm="1">
        <f t="array" ref="W516">IFERROR(INDEX(A$761:A$954,MATCH(H516,A$761:A$954,0),0),"Save")</f>
        <v>481</v>
      </c>
    </row>
    <row r="517" spans="1:23" x14ac:dyDescent="0.25">
      <c r="A517" s="191" t="str">
        <f t="shared" si="109"/>
        <v>Industry</v>
      </c>
      <c r="B517" s="191" t="str">
        <f t="shared" si="109"/>
        <v>Electrification + Hydrogen</v>
      </c>
      <c r="C517" s="191" t="str">
        <f t="shared" si="109"/>
        <v>Fraction of Industrial Fuel Use Shifted to Other Fuels</v>
      </c>
      <c r="D517" s="193" t="s">
        <v>774</v>
      </c>
      <c r="E517" s="186" t="s">
        <v>816</v>
      </c>
      <c r="F517" s="193" t="s">
        <v>775</v>
      </c>
      <c r="G517" s="186" t="s">
        <v>817</v>
      </c>
      <c r="H517" s="43">
        <v>482</v>
      </c>
      <c r="I517" s="186" t="s">
        <v>332</v>
      </c>
      <c r="J517" s="191" t="str">
        <f t="shared" si="110"/>
        <v>Electrification + Hydrogen</v>
      </c>
      <c r="K517" s="191" t="str">
        <f t="shared" si="110"/>
        <v>indst fuel type shifting</v>
      </c>
      <c r="L517" s="192">
        <f t="shared" si="110"/>
        <v>0</v>
      </c>
      <c r="M517" s="192">
        <f t="shared" si="110"/>
        <v>1</v>
      </c>
      <c r="N517" s="192">
        <f t="shared" si="110"/>
        <v>0.01</v>
      </c>
      <c r="O517" s="191" t="str">
        <f t="shared" si="110"/>
        <v>% of fuel shifted</v>
      </c>
      <c r="P517" s="188"/>
      <c r="Q517" s="191" t="str">
        <f t="shared" si="111"/>
        <v>industry-ag-main.html#fuel-switching</v>
      </c>
      <c r="R517" s="191" t="str">
        <f t="shared" si="111"/>
        <v>industry-elec-and-hydrogen.html</v>
      </c>
      <c r="S517" s="207"/>
      <c r="T517" s="186"/>
      <c r="W517" s="184" cm="1">
        <f t="array" ref="W517">IFERROR(INDEX(A$761:A$954,MATCH(H517,A$761:A$954,0),0),"Save")</f>
        <v>482</v>
      </c>
    </row>
    <row r="518" spans="1:23" x14ac:dyDescent="0.25">
      <c r="A518" s="191" t="str">
        <f t="shared" si="109"/>
        <v>Industry</v>
      </c>
      <c r="B518" s="191" t="str">
        <f t="shared" si="109"/>
        <v>Electrification + Hydrogen</v>
      </c>
      <c r="C518" s="191" t="str">
        <f t="shared" si="109"/>
        <v>Fraction of Industrial Fuel Use Shifted to Other Fuels</v>
      </c>
      <c r="D518" s="193" t="s">
        <v>774</v>
      </c>
      <c r="E518" s="186" t="s">
        <v>818</v>
      </c>
      <c r="F518" s="193" t="s">
        <v>775</v>
      </c>
      <c r="G518" s="186" t="s">
        <v>819</v>
      </c>
      <c r="H518" s="43">
        <v>483</v>
      </c>
      <c r="I518" s="186" t="s">
        <v>310</v>
      </c>
      <c r="J518" s="191" t="str">
        <f t="shared" si="110"/>
        <v>Electrification + Hydrogen</v>
      </c>
      <c r="K518" s="191" t="str">
        <f t="shared" si="110"/>
        <v>indst fuel type shifting</v>
      </c>
      <c r="L518" s="192">
        <f t="shared" si="110"/>
        <v>0</v>
      </c>
      <c r="M518" s="192">
        <f t="shared" si="110"/>
        <v>1</v>
      </c>
      <c r="N518" s="192">
        <f t="shared" si="110"/>
        <v>0.01</v>
      </c>
      <c r="O518" s="191" t="str">
        <f t="shared" si="110"/>
        <v>% of fuel shifted</v>
      </c>
      <c r="P518" s="188" t="s">
        <v>862</v>
      </c>
      <c r="Q518" s="191" t="str">
        <f t="shared" si="111"/>
        <v>industry-ag-main.html#fuel-switching</v>
      </c>
      <c r="R518" s="191" t="str">
        <f t="shared" si="111"/>
        <v>industry-elec-and-hydrogen.html</v>
      </c>
      <c r="S518" s="207"/>
      <c r="T518" s="186"/>
      <c r="W518" s="184" cm="1">
        <f t="array" ref="W518">IFERROR(INDEX(A$761:A$954,MATCH(H518,A$761:A$954,0),0),"Save")</f>
        <v>483</v>
      </c>
    </row>
    <row r="519" spans="1:23" x14ac:dyDescent="0.25">
      <c r="A519" s="191" t="str">
        <f t="shared" si="109"/>
        <v>Industry</v>
      </c>
      <c r="B519" s="191" t="str">
        <f t="shared" si="109"/>
        <v>Electrification + Hydrogen</v>
      </c>
      <c r="C519" s="191" t="str">
        <f t="shared" si="109"/>
        <v>Fraction of Industrial Fuel Use Shifted to Other Fuels</v>
      </c>
      <c r="D519" s="193" t="s">
        <v>774</v>
      </c>
      <c r="E519" s="186" t="s">
        <v>820</v>
      </c>
      <c r="F519" s="193" t="s">
        <v>775</v>
      </c>
      <c r="G519" s="186" t="s">
        <v>821</v>
      </c>
      <c r="H519" s="43">
        <v>484</v>
      </c>
      <c r="I519" s="186" t="s">
        <v>310</v>
      </c>
      <c r="J519" s="191" t="str">
        <f t="shared" si="110"/>
        <v>Electrification + Hydrogen</v>
      </c>
      <c r="K519" s="191" t="str">
        <f t="shared" si="110"/>
        <v>indst fuel type shifting</v>
      </c>
      <c r="L519" s="192">
        <f t="shared" si="110"/>
        <v>0</v>
      </c>
      <c r="M519" s="192">
        <f t="shared" si="110"/>
        <v>1</v>
      </c>
      <c r="N519" s="192">
        <f t="shared" si="110"/>
        <v>0.01</v>
      </c>
      <c r="O519" s="191" t="str">
        <f t="shared" si="110"/>
        <v>% of fuel shifted</v>
      </c>
      <c r="P519" s="188" t="s">
        <v>863</v>
      </c>
      <c r="Q519" s="191" t="str">
        <f t="shared" si="111"/>
        <v>industry-ag-main.html#fuel-switching</v>
      </c>
      <c r="R519" s="191" t="str">
        <f t="shared" si="111"/>
        <v>industry-elec-and-hydrogen.html</v>
      </c>
      <c r="S519" s="207"/>
      <c r="T519" s="186"/>
      <c r="W519" s="184" cm="1">
        <f t="array" ref="W519">IFERROR(INDEX(A$761:A$954,MATCH(H519,A$761:A$954,0),0),"Save")</f>
        <v>484</v>
      </c>
    </row>
    <row r="520" spans="1:23" x14ac:dyDescent="0.25">
      <c r="A520" s="191" t="str">
        <f t="shared" si="109"/>
        <v>Industry</v>
      </c>
      <c r="B520" s="191" t="str">
        <f t="shared" si="109"/>
        <v>Electrification + Hydrogen</v>
      </c>
      <c r="C520" s="191" t="str">
        <f t="shared" si="109"/>
        <v>Fraction of Industrial Fuel Use Shifted to Other Fuels</v>
      </c>
      <c r="D520" s="193" t="s">
        <v>774</v>
      </c>
      <c r="E520" s="186" t="s">
        <v>822</v>
      </c>
      <c r="F520" s="193" t="s">
        <v>775</v>
      </c>
      <c r="G520" s="186" t="s">
        <v>823</v>
      </c>
      <c r="H520" s="43">
        <v>485</v>
      </c>
      <c r="I520" s="186" t="s">
        <v>332</v>
      </c>
      <c r="J520" s="191" t="str">
        <f t="shared" si="110"/>
        <v>Electrification + Hydrogen</v>
      </c>
      <c r="K520" s="191" t="str">
        <f t="shared" si="110"/>
        <v>indst fuel type shifting</v>
      </c>
      <c r="L520" s="192">
        <f t="shared" si="110"/>
        <v>0</v>
      </c>
      <c r="M520" s="192">
        <f t="shared" si="110"/>
        <v>1</v>
      </c>
      <c r="N520" s="192">
        <f t="shared" si="110"/>
        <v>0.01</v>
      </c>
      <c r="O520" s="191" t="str">
        <f t="shared" si="110"/>
        <v>% of fuel shifted</v>
      </c>
      <c r="P520" s="188"/>
      <c r="Q520" s="191" t="str">
        <f t="shared" si="111"/>
        <v>industry-ag-main.html#fuel-switching</v>
      </c>
      <c r="R520" s="191" t="str">
        <f t="shared" si="111"/>
        <v>industry-elec-and-hydrogen.html</v>
      </c>
      <c r="S520" s="207"/>
      <c r="T520" s="186"/>
      <c r="W520" s="184" cm="1">
        <f t="array" ref="W520">IFERROR(INDEX(A$761:A$954,MATCH(H520,A$761:A$954,0),0),"Save")</f>
        <v>485</v>
      </c>
    </row>
    <row r="521" spans="1:23" x14ac:dyDescent="0.25">
      <c r="A521" s="191" t="str">
        <f t="shared" si="109"/>
        <v>Industry</v>
      </c>
      <c r="B521" s="191" t="str">
        <f t="shared" si="109"/>
        <v>Electrification + Hydrogen</v>
      </c>
      <c r="C521" s="191" t="str">
        <f t="shared" si="109"/>
        <v>Fraction of Industrial Fuel Use Shifted to Other Fuels</v>
      </c>
      <c r="D521" s="193" t="s">
        <v>776</v>
      </c>
      <c r="E521" s="186" t="s">
        <v>799</v>
      </c>
      <c r="F521" s="193" t="s">
        <v>777</v>
      </c>
      <c r="G521" s="186" t="s">
        <v>800</v>
      </c>
      <c r="H521" s="43">
        <v>486</v>
      </c>
      <c r="I521" s="186" t="s">
        <v>332</v>
      </c>
      <c r="J521" s="191" t="str">
        <f t="shared" si="110"/>
        <v>Electrification + Hydrogen</v>
      </c>
      <c r="K521" s="191" t="str">
        <f t="shared" si="110"/>
        <v>indst fuel type shifting</v>
      </c>
      <c r="L521" s="192">
        <f t="shared" si="110"/>
        <v>0</v>
      </c>
      <c r="M521" s="192">
        <f t="shared" si="110"/>
        <v>1</v>
      </c>
      <c r="N521" s="192">
        <f t="shared" si="110"/>
        <v>0.01</v>
      </c>
      <c r="O521" s="191" t="str">
        <f t="shared" si="110"/>
        <v>% of fuel shifted</v>
      </c>
      <c r="P521" s="188"/>
      <c r="Q521" s="191" t="str">
        <f t="shared" si="111"/>
        <v>industry-ag-main.html#fuel-switching</v>
      </c>
      <c r="R521" s="191" t="str">
        <f t="shared" si="111"/>
        <v>industry-elec-and-hydrogen.html</v>
      </c>
      <c r="S521" s="207"/>
      <c r="T521" s="186"/>
      <c r="W521" s="184" cm="1">
        <f t="array" ref="W521">IFERROR(INDEX(A$761:A$954,MATCH(H521,A$761:A$954,0),0),"Save")</f>
        <v>486</v>
      </c>
    </row>
    <row r="522" spans="1:23" x14ac:dyDescent="0.25">
      <c r="A522" s="191" t="str">
        <f t="shared" si="109"/>
        <v>Industry</v>
      </c>
      <c r="B522" s="191" t="str">
        <f t="shared" si="109"/>
        <v>Electrification + Hydrogen</v>
      </c>
      <c r="C522" s="191" t="str">
        <f t="shared" si="109"/>
        <v>Fraction of Industrial Fuel Use Shifted to Other Fuels</v>
      </c>
      <c r="D522" s="193" t="s">
        <v>776</v>
      </c>
      <c r="E522" s="186" t="s">
        <v>806</v>
      </c>
      <c r="F522" s="193" t="s">
        <v>777</v>
      </c>
      <c r="G522" s="186" t="s">
        <v>807</v>
      </c>
      <c r="H522" s="43">
        <v>487</v>
      </c>
      <c r="I522" s="186" t="s">
        <v>310</v>
      </c>
      <c r="J522" s="191" t="str">
        <f t="shared" ref="J522:O530" si="112">J$451</f>
        <v>Electrification + Hydrogen</v>
      </c>
      <c r="K522" s="191" t="str">
        <f t="shared" si="112"/>
        <v>indst fuel type shifting</v>
      </c>
      <c r="L522" s="192">
        <f t="shared" si="112"/>
        <v>0</v>
      </c>
      <c r="M522" s="192">
        <f t="shared" si="112"/>
        <v>1</v>
      </c>
      <c r="N522" s="192">
        <f t="shared" si="112"/>
        <v>0.01</v>
      </c>
      <c r="O522" s="191" t="str">
        <f t="shared" si="112"/>
        <v>% of fuel shifted</v>
      </c>
      <c r="P522" s="188" t="s">
        <v>864</v>
      </c>
      <c r="Q522" s="191" t="str">
        <f t="shared" si="111"/>
        <v>industry-ag-main.html#fuel-switching</v>
      </c>
      <c r="R522" s="191" t="str">
        <f t="shared" si="111"/>
        <v>industry-elec-and-hydrogen.html</v>
      </c>
      <c r="S522" s="207"/>
      <c r="T522" s="186"/>
      <c r="W522" s="184" cm="1">
        <f t="array" ref="W522">IFERROR(INDEX(A$761:A$954,MATCH(H522,A$761:A$954,0),0),"Save")</f>
        <v>487</v>
      </c>
    </row>
    <row r="523" spans="1:23" x14ac:dyDescent="0.25">
      <c r="A523" s="191" t="str">
        <f t="shared" si="109"/>
        <v>Industry</v>
      </c>
      <c r="B523" s="191" t="str">
        <f t="shared" si="109"/>
        <v>Electrification + Hydrogen</v>
      </c>
      <c r="C523" s="191" t="str">
        <f t="shared" si="109"/>
        <v>Fraction of Industrial Fuel Use Shifted to Other Fuels</v>
      </c>
      <c r="D523" s="193" t="s">
        <v>776</v>
      </c>
      <c r="E523" s="186" t="s">
        <v>808</v>
      </c>
      <c r="F523" s="193" t="s">
        <v>777</v>
      </c>
      <c r="G523" s="186" t="s">
        <v>809</v>
      </c>
      <c r="H523" s="43">
        <v>488</v>
      </c>
      <c r="I523" s="186" t="s">
        <v>310</v>
      </c>
      <c r="J523" s="191" t="str">
        <f t="shared" si="112"/>
        <v>Electrification + Hydrogen</v>
      </c>
      <c r="K523" s="191" t="str">
        <f t="shared" si="112"/>
        <v>indst fuel type shifting</v>
      </c>
      <c r="L523" s="192">
        <f t="shared" si="112"/>
        <v>0</v>
      </c>
      <c r="M523" s="192">
        <f t="shared" si="112"/>
        <v>1</v>
      </c>
      <c r="N523" s="192">
        <f t="shared" si="112"/>
        <v>0.01</v>
      </c>
      <c r="O523" s="191" t="str">
        <f t="shared" si="112"/>
        <v>% of fuel shifted</v>
      </c>
      <c r="P523" s="188" t="s">
        <v>865</v>
      </c>
      <c r="Q523" s="191" t="str">
        <f t="shared" si="111"/>
        <v>industry-ag-main.html#fuel-switching</v>
      </c>
      <c r="R523" s="191" t="str">
        <f t="shared" si="111"/>
        <v>industry-elec-and-hydrogen.html</v>
      </c>
      <c r="S523" s="207"/>
      <c r="T523" s="186"/>
      <c r="W523" s="184" cm="1">
        <f t="array" ref="W523">IFERROR(INDEX(A$761:A$954,MATCH(H523,A$761:A$954,0),0),"Save")</f>
        <v>488</v>
      </c>
    </row>
    <row r="524" spans="1:23" x14ac:dyDescent="0.25">
      <c r="A524" s="191" t="str">
        <f t="shared" si="109"/>
        <v>Industry</v>
      </c>
      <c r="B524" s="191" t="str">
        <f t="shared" si="109"/>
        <v>Electrification + Hydrogen</v>
      </c>
      <c r="C524" s="191" t="str">
        <f t="shared" si="109"/>
        <v>Fraction of Industrial Fuel Use Shifted to Other Fuels</v>
      </c>
      <c r="D524" s="193" t="s">
        <v>776</v>
      </c>
      <c r="E524" s="186" t="s">
        <v>810</v>
      </c>
      <c r="F524" s="193" t="s">
        <v>777</v>
      </c>
      <c r="G524" s="186" t="s">
        <v>811</v>
      </c>
      <c r="H524" s="43">
        <v>489</v>
      </c>
      <c r="I524" s="186" t="s">
        <v>332</v>
      </c>
      <c r="J524" s="191" t="str">
        <f t="shared" si="112"/>
        <v>Electrification + Hydrogen</v>
      </c>
      <c r="K524" s="191" t="str">
        <f t="shared" si="112"/>
        <v>indst fuel type shifting</v>
      </c>
      <c r="L524" s="192">
        <f t="shared" si="112"/>
        <v>0</v>
      </c>
      <c r="M524" s="192">
        <f t="shared" si="112"/>
        <v>1</v>
      </c>
      <c r="N524" s="192">
        <f t="shared" si="112"/>
        <v>0.01</v>
      </c>
      <c r="O524" s="191" t="str">
        <f t="shared" si="112"/>
        <v>% of fuel shifted</v>
      </c>
      <c r="P524" s="188"/>
      <c r="Q524" s="191" t="str">
        <f t="shared" si="111"/>
        <v>industry-ag-main.html#fuel-switching</v>
      </c>
      <c r="R524" s="191" t="str">
        <f t="shared" si="111"/>
        <v>industry-elec-and-hydrogen.html</v>
      </c>
      <c r="S524" s="207"/>
      <c r="T524" s="186"/>
      <c r="W524" s="184" cm="1">
        <f t="array" ref="W524">IFERROR(INDEX(A$761:A$954,MATCH(H524,A$761:A$954,0),0),"Save")</f>
        <v>489</v>
      </c>
    </row>
    <row r="525" spans="1:23" x14ac:dyDescent="0.25">
      <c r="A525" s="191" t="str">
        <f t="shared" si="109"/>
        <v>Industry</v>
      </c>
      <c r="B525" s="191" t="str">
        <f t="shared" si="109"/>
        <v>Electrification + Hydrogen</v>
      </c>
      <c r="C525" s="191" t="str">
        <f t="shared" si="109"/>
        <v>Fraction of Industrial Fuel Use Shifted to Other Fuels</v>
      </c>
      <c r="D525" s="193" t="s">
        <v>776</v>
      </c>
      <c r="E525" s="186" t="s">
        <v>812</v>
      </c>
      <c r="F525" s="193" t="s">
        <v>777</v>
      </c>
      <c r="G525" s="186" t="s">
        <v>813</v>
      </c>
      <c r="H525" s="43">
        <v>490</v>
      </c>
      <c r="I525" s="186" t="s">
        <v>310</v>
      </c>
      <c r="J525" s="191" t="str">
        <f t="shared" si="112"/>
        <v>Electrification + Hydrogen</v>
      </c>
      <c r="K525" s="191" t="str">
        <f t="shared" si="112"/>
        <v>indst fuel type shifting</v>
      </c>
      <c r="L525" s="192">
        <f t="shared" si="112"/>
        <v>0</v>
      </c>
      <c r="M525" s="192">
        <f t="shared" si="112"/>
        <v>1</v>
      </c>
      <c r="N525" s="192">
        <f t="shared" si="112"/>
        <v>0.01</v>
      </c>
      <c r="O525" s="191" t="str">
        <f t="shared" si="112"/>
        <v>% of fuel shifted</v>
      </c>
      <c r="P525" s="188" t="s">
        <v>866</v>
      </c>
      <c r="Q525" s="191" t="str">
        <f t="shared" si="111"/>
        <v>industry-ag-main.html#fuel-switching</v>
      </c>
      <c r="R525" s="191" t="str">
        <f t="shared" si="111"/>
        <v>industry-elec-and-hydrogen.html</v>
      </c>
      <c r="S525" s="207"/>
      <c r="T525" s="186"/>
      <c r="W525" s="184" cm="1">
        <f t="array" ref="W525">IFERROR(INDEX(A$761:A$954,MATCH(H525,A$761:A$954,0),0),"Save")</f>
        <v>490</v>
      </c>
    </row>
    <row r="526" spans="1:23" x14ac:dyDescent="0.25">
      <c r="A526" s="191" t="str">
        <f t="shared" si="109"/>
        <v>Industry</v>
      </c>
      <c r="B526" s="191" t="str">
        <f t="shared" si="109"/>
        <v>Electrification + Hydrogen</v>
      </c>
      <c r="C526" s="191" t="str">
        <f t="shared" si="109"/>
        <v>Fraction of Industrial Fuel Use Shifted to Other Fuels</v>
      </c>
      <c r="D526" s="193" t="s">
        <v>776</v>
      </c>
      <c r="E526" s="186" t="s">
        <v>814</v>
      </c>
      <c r="F526" s="193" t="s">
        <v>777</v>
      </c>
      <c r="G526" s="186" t="s">
        <v>815</v>
      </c>
      <c r="H526" s="43">
        <v>491</v>
      </c>
      <c r="I526" s="186" t="s">
        <v>332</v>
      </c>
      <c r="J526" s="191" t="str">
        <f t="shared" si="112"/>
        <v>Electrification + Hydrogen</v>
      </c>
      <c r="K526" s="191" t="str">
        <f t="shared" si="112"/>
        <v>indst fuel type shifting</v>
      </c>
      <c r="L526" s="192">
        <f t="shared" si="112"/>
        <v>0</v>
      </c>
      <c r="M526" s="192">
        <f t="shared" si="112"/>
        <v>1</v>
      </c>
      <c r="N526" s="192">
        <f t="shared" si="112"/>
        <v>0.01</v>
      </c>
      <c r="O526" s="191" t="str">
        <f t="shared" si="112"/>
        <v>% of fuel shifted</v>
      </c>
      <c r="P526" s="188"/>
      <c r="Q526" s="191" t="str">
        <f t="shared" si="111"/>
        <v>industry-ag-main.html#fuel-switching</v>
      </c>
      <c r="R526" s="191" t="str">
        <f t="shared" si="111"/>
        <v>industry-elec-and-hydrogen.html</v>
      </c>
      <c r="S526" s="207"/>
      <c r="T526" s="186"/>
      <c r="W526" s="184" cm="1">
        <f t="array" ref="W526">IFERROR(INDEX(A$761:A$954,MATCH(H526,A$761:A$954,0),0),"Save")</f>
        <v>491</v>
      </c>
    </row>
    <row r="527" spans="1:23" x14ac:dyDescent="0.25">
      <c r="A527" s="191" t="str">
        <f t="shared" si="109"/>
        <v>Industry</v>
      </c>
      <c r="B527" s="191" t="str">
        <f t="shared" si="109"/>
        <v>Electrification + Hydrogen</v>
      </c>
      <c r="C527" s="191" t="str">
        <f t="shared" si="109"/>
        <v>Fraction of Industrial Fuel Use Shifted to Other Fuels</v>
      </c>
      <c r="D527" s="193" t="s">
        <v>776</v>
      </c>
      <c r="E527" s="186" t="s">
        <v>816</v>
      </c>
      <c r="F527" s="193" t="s">
        <v>777</v>
      </c>
      <c r="G527" s="186" t="s">
        <v>817</v>
      </c>
      <c r="H527" s="43">
        <v>492</v>
      </c>
      <c r="I527" s="186" t="s">
        <v>332</v>
      </c>
      <c r="J527" s="191" t="str">
        <f t="shared" si="112"/>
        <v>Electrification + Hydrogen</v>
      </c>
      <c r="K527" s="191" t="str">
        <f t="shared" si="112"/>
        <v>indst fuel type shifting</v>
      </c>
      <c r="L527" s="192">
        <f t="shared" si="112"/>
        <v>0</v>
      </c>
      <c r="M527" s="192">
        <f t="shared" si="112"/>
        <v>1</v>
      </c>
      <c r="N527" s="192">
        <f t="shared" si="112"/>
        <v>0.01</v>
      </c>
      <c r="O527" s="191" t="str">
        <f t="shared" si="112"/>
        <v>% of fuel shifted</v>
      </c>
      <c r="P527" s="188"/>
      <c r="Q527" s="191" t="str">
        <f t="shared" si="111"/>
        <v>industry-ag-main.html#fuel-switching</v>
      </c>
      <c r="R527" s="191" t="str">
        <f t="shared" si="111"/>
        <v>industry-elec-and-hydrogen.html</v>
      </c>
      <c r="S527" s="207"/>
      <c r="T527" s="186"/>
      <c r="W527" s="184" cm="1">
        <f t="array" ref="W527">IFERROR(INDEX(A$761:A$954,MATCH(H527,A$761:A$954,0),0),"Save")</f>
        <v>492</v>
      </c>
    </row>
    <row r="528" spans="1:23" x14ac:dyDescent="0.25">
      <c r="A528" s="191" t="str">
        <f t="shared" si="109"/>
        <v>Industry</v>
      </c>
      <c r="B528" s="191" t="str">
        <f t="shared" si="109"/>
        <v>Electrification + Hydrogen</v>
      </c>
      <c r="C528" s="191" t="str">
        <f t="shared" si="109"/>
        <v>Fraction of Industrial Fuel Use Shifted to Other Fuels</v>
      </c>
      <c r="D528" s="193" t="s">
        <v>776</v>
      </c>
      <c r="E528" s="186" t="s">
        <v>818</v>
      </c>
      <c r="F528" s="193" t="s">
        <v>777</v>
      </c>
      <c r="G528" s="186" t="s">
        <v>819</v>
      </c>
      <c r="H528" s="43">
        <v>493</v>
      </c>
      <c r="I528" s="186" t="s">
        <v>310</v>
      </c>
      <c r="J528" s="191" t="str">
        <f t="shared" si="112"/>
        <v>Electrification + Hydrogen</v>
      </c>
      <c r="K528" s="191" t="str">
        <f t="shared" si="112"/>
        <v>indst fuel type shifting</v>
      </c>
      <c r="L528" s="192">
        <f t="shared" si="112"/>
        <v>0</v>
      </c>
      <c r="M528" s="192">
        <f t="shared" si="112"/>
        <v>1</v>
      </c>
      <c r="N528" s="192">
        <f t="shared" si="112"/>
        <v>0.01</v>
      </c>
      <c r="O528" s="191" t="str">
        <f t="shared" si="112"/>
        <v>% of fuel shifted</v>
      </c>
      <c r="P528" s="188" t="s">
        <v>867</v>
      </c>
      <c r="Q528" s="191" t="str">
        <f t="shared" si="111"/>
        <v>industry-ag-main.html#fuel-switching</v>
      </c>
      <c r="R528" s="191" t="str">
        <f t="shared" si="111"/>
        <v>industry-elec-and-hydrogen.html</v>
      </c>
      <c r="S528" s="207"/>
      <c r="T528" s="186"/>
      <c r="W528" s="184" cm="1">
        <f t="array" ref="W528">IFERROR(INDEX(A$761:A$954,MATCH(H528,A$761:A$954,0),0),"Save")</f>
        <v>493</v>
      </c>
    </row>
    <row r="529" spans="1:26" x14ac:dyDescent="0.25">
      <c r="A529" s="191" t="str">
        <f t="shared" si="109"/>
        <v>Industry</v>
      </c>
      <c r="B529" s="191" t="str">
        <f t="shared" si="109"/>
        <v>Electrification + Hydrogen</v>
      </c>
      <c r="C529" s="191" t="str">
        <f t="shared" si="109"/>
        <v>Fraction of Industrial Fuel Use Shifted to Other Fuels</v>
      </c>
      <c r="D529" s="193" t="s">
        <v>776</v>
      </c>
      <c r="E529" s="186" t="s">
        <v>820</v>
      </c>
      <c r="F529" s="193" t="s">
        <v>777</v>
      </c>
      <c r="G529" s="186" t="s">
        <v>821</v>
      </c>
      <c r="H529" s="43">
        <v>494</v>
      </c>
      <c r="I529" s="186" t="s">
        <v>310</v>
      </c>
      <c r="J529" s="191" t="str">
        <f t="shared" si="112"/>
        <v>Electrification + Hydrogen</v>
      </c>
      <c r="K529" s="191" t="str">
        <f t="shared" si="112"/>
        <v>indst fuel type shifting</v>
      </c>
      <c r="L529" s="192">
        <f t="shared" si="112"/>
        <v>0</v>
      </c>
      <c r="M529" s="192">
        <f t="shared" si="112"/>
        <v>1</v>
      </c>
      <c r="N529" s="192">
        <f t="shared" si="112"/>
        <v>0.01</v>
      </c>
      <c r="O529" s="191" t="str">
        <f t="shared" si="112"/>
        <v>% of fuel shifted</v>
      </c>
      <c r="P529" s="188" t="s">
        <v>868</v>
      </c>
      <c r="Q529" s="191" t="str">
        <f t="shared" si="111"/>
        <v>industry-ag-main.html#fuel-switching</v>
      </c>
      <c r="R529" s="191" t="str">
        <f t="shared" si="111"/>
        <v>industry-elec-and-hydrogen.html</v>
      </c>
      <c r="S529" s="207"/>
      <c r="T529" s="186"/>
      <c r="W529" s="184" cm="1">
        <f t="array" ref="W529">IFERROR(INDEX(A$761:A$954,MATCH(H529,A$761:A$954,0),0),"Save")</f>
        <v>494</v>
      </c>
    </row>
    <row r="530" spans="1:26" x14ac:dyDescent="0.25">
      <c r="A530" s="191" t="str">
        <f t="shared" si="109"/>
        <v>Industry</v>
      </c>
      <c r="B530" s="191" t="str">
        <f t="shared" si="109"/>
        <v>Electrification + Hydrogen</v>
      </c>
      <c r="C530" s="191" t="str">
        <f t="shared" si="109"/>
        <v>Fraction of Industrial Fuel Use Shifted to Other Fuels</v>
      </c>
      <c r="D530" s="193" t="s">
        <v>776</v>
      </c>
      <c r="E530" s="186" t="s">
        <v>822</v>
      </c>
      <c r="F530" s="193" t="s">
        <v>777</v>
      </c>
      <c r="G530" s="186" t="s">
        <v>823</v>
      </c>
      <c r="H530" s="43">
        <v>495</v>
      </c>
      <c r="I530" s="186" t="s">
        <v>332</v>
      </c>
      <c r="J530" s="191" t="str">
        <f t="shared" si="112"/>
        <v>Electrification + Hydrogen</v>
      </c>
      <c r="K530" s="191" t="str">
        <f t="shared" si="112"/>
        <v>indst fuel type shifting</v>
      </c>
      <c r="L530" s="192">
        <f t="shared" si="112"/>
        <v>0</v>
      </c>
      <c r="M530" s="192">
        <f t="shared" si="112"/>
        <v>1</v>
      </c>
      <c r="N530" s="192">
        <f t="shared" si="112"/>
        <v>0.01</v>
      </c>
      <c r="O530" s="191" t="str">
        <f t="shared" si="112"/>
        <v>% of fuel shifted</v>
      </c>
      <c r="P530" s="188"/>
      <c r="Q530" s="191" t="str">
        <f t="shared" si="111"/>
        <v>industry-ag-main.html#fuel-switching</v>
      </c>
      <c r="R530" s="191" t="str">
        <f t="shared" si="111"/>
        <v>industry-elec-and-hydrogen.html</v>
      </c>
      <c r="S530" s="207"/>
      <c r="T530" s="186"/>
      <c r="W530" s="184" cm="1">
        <f t="array" ref="W530">IFERROR(INDEX(A$761:A$954,MATCH(H530,A$761:A$954,0),0),"Save")</f>
        <v>495</v>
      </c>
    </row>
    <row r="531" spans="1:26" s="184" customFormat="1" hidden="1" x14ac:dyDescent="0.25">
      <c r="A531" s="184" t="s">
        <v>753</v>
      </c>
      <c r="B531" s="184" t="s">
        <v>869</v>
      </c>
      <c r="C531" s="184" t="s">
        <v>870</v>
      </c>
      <c r="D531" s="193"/>
      <c r="E531" s="193"/>
      <c r="F531" s="193"/>
      <c r="G531" s="193"/>
      <c r="H531" s="185">
        <v>58</v>
      </c>
      <c r="I531" s="193" t="s">
        <v>310</v>
      </c>
      <c r="J531" s="184" t="s">
        <v>871</v>
      </c>
      <c r="K531" s="184" t="s">
        <v>872</v>
      </c>
      <c r="L531" s="196">
        <v>0</v>
      </c>
      <c r="M531" s="187">
        <v>1</v>
      </c>
      <c r="N531" s="187">
        <v>0.01</v>
      </c>
      <c r="O531" s="193" t="s">
        <v>653</v>
      </c>
      <c r="P531" s="188" t="s">
        <v>873</v>
      </c>
      <c r="Q531" s="193" t="s">
        <v>874</v>
      </c>
      <c r="R531" s="193" t="s">
        <v>875</v>
      </c>
      <c r="S531" s="214" t="s">
        <v>445</v>
      </c>
      <c r="T531" s="193"/>
      <c r="W531" s="184" t="str" cm="1">
        <f t="array" ref="W531">IFERROR(INDEX(A$761:A$954,MATCH(H531,A$761:A$954,0),0),"Save")</f>
        <v>Save</v>
      </c>
    </row>
    <row r="532" spans="1:26" s="184" customFormat="1" hidden="1" x14ac:dyDescent="0.25">
      <c r="A532" s="184" t="s">
        <v>753</v>
      </c>
      <c r="B532" s="184" t="s">
        <v>876</v>
      </c>
      <c r="C532" s="184" t="s">
        <v>877</v>
      </c>
      <c r="D532" s="193"/>
      <c r="E532" s="193"/>
      <c r="F532" s="193"/>
      <c r="G532" s="193"/>
      <c r="H532" s="185">
        <v>510</v>
      </c>
      <c r="I532" s="193" t="s">
        <v>310</v>
      </c>
      <c r="J532" s="184" t="s">
        <v>871</v>
      </c>
      <c r="K532" s="184" t="s">
        <v>878</v>
      </c>
      <c r="L532" s="196">
        <v>0</v>
      </c>
      <c r="M532" s="187">
        <v>1</v>
      </c>
      <c r="N532" s="187">
        <v>0.01</v>
      </c>
      <c r="O532" s="193" t="s">
        <v>653</v>
      </c>
      <c r="P532" s="188" t="s">
        <v>879</v>
      </c>
      <c r="Q532" s="193" t="s">
        <v>874</v>
      </c>
      <c r="R532" s="193" t="s">
        <v>875</v>
      </c>
      <c r="S532" s="214"/>
      <c r="T532" s="193"/>
      <c r="W532" s="184" t="str" cm="1">
        <f t="array" ref="W532">IFERROR(INDEX(A$761:A$954,MATCH(H532,A$761:A$954,0),0),"Save")</f>
        <v>Save</v>
      </c>
    </row>
    <row r="533" spans="1:26" s="184" customFormat="1" hidden="1" x14ac:dyDescent="0.25">
      <c r="A533" s="184" t="s">
        <v>753</v>
      </c>
      <c r="B533" s="184" t="s">
        <v>880</v>
      </c>
      <c r="C533" s="184" t="s">
        <v>881</v>
      </c>
      <c r="D533" s="193"/>
      <c r="E533" s="193"/>
      <c r="F533" s="193"/>
      <c r="G533" s="193"/>
      <c r="H533" s="185">
        <v>511</v>
      </c>
      <c r="I533" s="193" t="s">
        <v>310</v>
      </c>
      <c r="J533" s="184" t="s">
        <v>871</v>
      </c>
      <c r="K533" s="184" t="s">
        <v>882</v>
      </c>
      <c r="L533" s="196">
        <v>0</v>
      </c>
      <c r="M533" s="187">
        <v>1</v>
      </c>
      <c r="N533" s="187">
        <v>0.01</v>
      </c>
      <c r="O533" s="193" t="s">
        <v>653</v>
      </c>
      <c r="P533" s="188" t="s">
        <v>883</v>
      </c>
      <c r="Q533" s="193" t="s">
        <v>874</v>
      </c>
      <c r="R533" s="193" t="s">
        <v>875</v>
      </c>
      <c r="S533" s="214"/>
      <c r="T533" s="193"/>
      <c r="W533" s="184" t="str" cm="1">
        <f t="array" ref="W533">IFERROR(INDEX(A$761:A$954,MATCH(H533,A$761:A$954,0),0),"Save")</f>
        <v>Save</v>
      </c>
    </row>
    <row r="534" spans="1:26" s="184" customFormat="1" hidden="1" x14ac:dyDescent="0.25">
      <c r="A534" s="184" t="s">
        <v>753</v>
      </c>
      <c r="B534" s="184" t="s">
        <v>884</v>
      </c>
      <c r="C534" s="184" t="s">
        <v>885</v>
      </c>
      <c r="D534" s="193"/>
      <c r="E534" s="193"/>
      <c r="F534" s="193"/>
      <c r="G534" s="193"/>
      <c r="H534" s="185">
        <v>512</v>
      </c>
      <c r="I534" s="193" t="s">
        <v>310</v>
      </c>
      <c r="J534" s="184" t="s">
        <v>871</v>
      </c>
      <c r="K534" s="184" t="s">
        <v>886</v>
      </c>
      <c r="L534" s="196">
        <v>0</v>
      </c>
      <c r="M534" s="187">
        <v>1</v>
      </c>
      <c r="N534" s="187">
        <v>0.01</v>
      </c>
      <c r="O534" s="193" t="s">
        <v>653</v>
      </c>
      <c r="P534" s="188" t="s">
        <v>887</v>
      </c>
      <c r="Q534" s="193" t="s">
        <v>874</v>
      </c>
      <c r="R534" s="193" t="s">
        <v>875</v>
      </c>
      <c r="S534" s="214"/>
      <c r="T534" s="193"/>
      <c r="W534" s="184" t="str" cm="1">
        <f t="array" ref="W534">IFERROR(INDEX(A$761:A$954,MATCH(H534,A$761:A$954,0),0),"Save")</f>
        <v>Save</v>
      </c>
    </row>
    <row r="535" spans="1:26" s="191" customFormat="1" hidden="1" x14ac:dyDescent="0.25">
      <c r="A535" s="183" t="s">
        <v>753</v>
      </c>
      <c r="B535" s="183" t="s">
        <v>888</v>
      </c>
      <c r="C535" s="183" t="s">
        <v>889</v>
      </c>
      <c r="D535" s="186" t="s">
        <v>755</v>
      </c>
      <c r="E535" s="186"/>
      <c r="F535" s="193" t="s">
        <v>757</v>
      </c>
      <c r="G535" s="186"/>
      <c r="H535" s="43">
        <v>429</v>
      </c>
      <c r="I535" s="186" t="s">
        <v>310</v>
      </c>
      <c r="J535" s="183" t="s">
        <v>888</v>
      </c>
      <c r="K535" s="183" t="s">
        <v>890</v>
      </c>
      <c r="L535" s="205">
        <v>0</v>
      </c>
      <c r="M535" s="206">
        <v>1</v>
      </c>
      <c r="N535" s="206">
        <v>0.01</v>
      </c>
      <c r="O535" s="186" t="s">
        <v>891</v>
      </c>
      <c r="P535" s="188" t="s">
        <v>892</v>
      </c>
      <c r="Q535" s="186"/>
      <c r="R535" s="193" t="s">
        <v>893</v>
      </c>
      <c r="S535" s="207" t="s">
        <v>894</v>
      </c>
      <c r="T535" s="201"/>
      <c r="W535" s="184" t="str" cm="1">
        <f t="array" ref="W535">IFERROR(INDEX(A$761:A$954,MATCH(H535,A$761:A$954,0),0),"Save")</f>
        <v>Save</v>
      </c>
    </row>
    <row r="536" spans="1:26" s="191" customFormat="1" hidden="1" x14ac:dyDescent="0.25">
      <c r="A536" s="191" t="str">
        <f t="shared" ref="A536:C537" si="113">A$535</f>
        <v>Industry</v>
      </c>
      <c r="B536" s="191" t="str">
        <f t="shared" si="113"/>
        <v>Material Efficiency, Longevity, &amp; Re-Use</v>
      </c>
      <c r="C536" s="191" t="str">
        <f t="shared" si="113"/>
        <v>Percent Reduction in Nonenergy Nonagriculture Industry Product Demand</v>
      </c>
      <c r="D536" s="193" t="s">
        <v>766</v>
      </c>
      <c r="E536" s="186"/>
      <c r="F536" s="193" t="s">
        <v>767</v>
      </c>
      <c r="G536" s="186"/>
      <c r="H536" s="43">
        <v>430</v>
      </c>
      <c r="I536" s="186" t="s">
        <v>310</v>
      </c>
      <c r="J536" s="191" t="str">
        <f t="shared" ref="J536:O537" si="114">J$535</f>
        <v>Material Efficiency, Longevity, &amp; Re-Use</v>
      </c>
      <c r="K536" s="191" t="str">
        <f t="shared" si="114"/>
        <v>indst reduce nonenergy product demand</v>
      </c>
      <c r="L536" s="192">
        <f t="shared" si="114"/>
        <v>0</v>
      </c>
      <c r="M536" s="192">
        <f t="shared" si="114"/>
        <v>1</v>
      </c>
      <c r="N536" s="192">
        <f t="shared" si="114"/>
        <v>0.01</v>
      </c>
      <c r="O536" s="192" t="str">
        <f t="shared" si="114"/>
        <v>% demand reduction</v>
      </c>
      <c r="P536" s="188" t="s">
        <v>895</v>
      </c>
      <c r="Q536" s="186"/>
      <c r="R536" s="191" t="str">
        <f>R$535</f>
        <v>material-efficiency-longevity-reuse.html</v>
      </c>
      <c r="S536" s="207" t="s">
        <v>896</v>
      </c>
      <c r="T536" s="201"/>
      <c r="W536" s="184" t="str" cm="1">
        <f t="array" ref="W536">IFERROR(INDEX(A$761:A$954,MATCH(H536,A$761:A$954,0),0),"Save")</f>
        <v>Save</v>
      </c>
    </row>
    <row r="537" spans="1:26" s="191" customFormat="1" hidden="1" x14ac:dyDescent="0.25">
      <c r="A537" s="191" t="str">
        <f t="shared" si="113"/>
        <v>Industry</v>
      </c>
      <c r="B537" s="191" t="str">
        <f t="shared" si="113"/>
        <v>Material Efficiency, Longevity, &amp; Re-Use</v>
      </c>
      <c r="C537" s="191" t="str">
        <f t="shared" si="113"/>
        <v>Percent Reduction in Nonenergy Nonagriculture Industry Product Demand</v>
      </c>
      <c r="D537" s="193" t="s">
        <v>772</v>
      </c>
      <c r="E537" s="186"/>
      <c r="F537" s="193" t="s">
        <v>773</v>
      </c>
      <c r="G537" s="186"/>
      <c r="H537" s="43">
        <v>432</v>
      </c>
      <c r="I537" s="186" t="s">
        <v>310</v>
      </c>
      <c r="J537" s="191" t="str">
        <f t="shared" si="114"/>
        <v>Material Efficiency, Longevity, &amp; Re-Use</v>
      </c>
      <c r="K537" s="191" t="str">
        <f t="shared" si="114"/>
        <v>indst reduce nonenergy product demand</v>
      </c>
      <c r="L537" s="192">
        <f t="shared" si="114"/>
        <v>0</v>
      </c>
      <c r="M537" s="192">
        <f t="shared" si="114"/>
        <v>1</v>
      </c>
      <c r="N537" s="192">
        <f t="shared" si="114"/>
        <v>0.01</v>
      </c>
      <c r="O537" s="192" t="str">
        <f t="shared" si="114"/>
        <v>% demand reduction</v>
      </c>
      <c r="P537" s="188" t="s">
        <v>897</v>
      </c>
      <c r="Q537" s="186"/>
      <c r="R537" s="193" t="s">
        <v>898</v>
      </c>
      <c r="S537" s="207" t="s">
        <v>899</v>
      </c>
      <c r="T537" s="201"/>
      <c r="W537" s="184" t="str" cm="1">
        <f t="array" ref="W537">IFERROR(INDEX(A$761:A$954,MATCH(H537,A$761:A$954,0),0),"Save")</f>
        <v>Save</v>
      </c>
    </row>
    <row r="538" spans="1:26" x14ac:dyDescent="0.25">
      <c r="A538" s="183" t="s">
        <v>753</v>
      </c>
      <c r="B538" s="183" t="s">
        <v>900</v>
      </c>
      <c r="C538" s="183" t="s">
        <v>901</v>
      </c>
      <c r="D538" s="186" t="s">
        <v>764</v>
      </c>
      <c r="E538" s="186"/>
      <c r="F538" s="193" t="s">
        <v>765</v>
      </c>
      <c r="G538" s="186"/>
      <c r="H538" s="43">
        <v>56</v>
      </c>
      <c r="I538" s="186" t="s">
        <v>310</v>
      </c>
      <c r="J538" s="43" t="s">
        <v>902</v>
      </c>
      <c r="K538" s="183" t="s">
        <v>903</v>
      </c>
      <c r="L538" s="205">
        <v>0</v>
      </c>
      <c r="M538" s="206">
        <v>1</v>
      </c>
      <c r="N538" s="206">
        <v>0.01</v>
      </c>
      <c r="O538" s="186" t="s">
        <v>653</v>
      </c>
      <c r="P538" s="188" t="s">
        <v>904</v>
      </c>
      <c r="Q538" s="186" t="s">
        <v>905</v>
      </c>
      <c r="R538" s="193" t="s">
        <v>906</v>
      </c>
      <c r="S538" s="207" t="s">
        <v>445</v>
      </c>
      <c r="T538" s="186"/>
      <c r="W538" s="184" cm="1">
        <f t="array" ref="W538">IFERROR(INDEX(A$761:A$954,MATCH(H538,A$761:A$954,0),0),"Save")</f>
        <v>56</v>
      </c>
    </row>
    <row r="539" spans="1:26" hidden="1" x14ac:dyDescent="0.25">
      <c r="A539" s="191" t="str">
        <f t="shared" ref="A539:C540" si="115">A$538</f>
        <v>Industry</v>
      </c>
      <c r="B539" s="191" t="str">
        <f t="shared" si="115"/>
        <v>Methane Capture</v>
      </c>
      <c r="C539" s="191" t="str">
        <f t="shared" si="115"/>
        <v>Fraction of Methane Capture Opportunities Achieved</v>
      </c>
      <c r="D539" s="186" t="s">
        <v>770</v>
      </c>
      <c r="E539" s="186"/>
      <c r="F539" s="186" t="s">
        <v>771</v>
      </c>
      <c r="G539" s="186"/>
      <c r="H539" s="43">
        <v>513</v>
      </c>
      <c r="I539" s="186" t="s">
        <v>310</v>
      </c>
      <c r="J539" s="191" t="str">
        <f t="shared" ref="J539:O540" si="116">J$538</f>
        <v>Methane Capture and Destruction</v>
      </c>
      <c r="K539" s="191" t="str">
        <f t="shared" si="116"/>
        <v>indst methane capture</v>
      </c>
      <c r="L539" s="192">
        <f t="shared" si="116"/>
        <v>0</v>
      </c>
      <c r="M539" s="192">
        <f t="shared" si="116"/>
        <v>1</v>
      </c>
      <c r="N539" s="192">
        <f t="shared" si="116"/>
        <v>0.01</v>
      </c>
      <c r="O539" s="191" t="str">
        <f t="shared" si="116"/>
        <v>% of potential achieved</v>
      </c>
      <c r="P539" s="188" t="s">
        <v>907</v>
      </c>
      <c r="Q539" s="191" t="str">
        <f t="shared" ref="Q539:S540" si="117">Q$538</f>
        <v>industry-ag-main.html#methane-capture</v>
      </c>
      <c r="R539" s="191" t="str">
        <f t="shared" si="117"/>
        <v>methane-capture.html</v>
      </c>
      <c r="S539" s="226" t="str">
        <f t="shared" si="117"/>
        <v>Calculated from model data; see the relevant variable(s) in the InputData folder for source information.</v>
      </c>
      <c r="T539" s="186"/>
      <c r="W539" s="184" t="str" cm="1">
        <f t="array" ref="W539">IFERROR(INDEX(A$761:A$954,MATCH(H539,A$761:A$954,0),0),"Save")</f>
        <v>Save</v>
      </c>
    </row>
    <row r="540" spans="1:26" hidden="1" x14ac:dyDescent="0.25">
      <c r="A540" s="191" t="str">
        <f t="shared" si="115"/>
        <v>Industry</v>
      </c>
      <c r="B540" s="191" t="str">
        <f t="shared" si="115"/>
        <v>Methane Capture</v>
      </c>
      <c r="C540" s="191" t="str">
        <f t="shared" si="115"/>
        <v>Fraction of Methane Capture Opportunities Achieved</v>
      </c>
      <c r="D540" s="186" t="s">
        <v>772</v>
      </c>
      <c r="E540" s="186"/>
      <c r="F540" s="193" t="s">
        <v>773</v>
      </c>
      <c r="G540" s="186"/>
      <c r="H540" s="43">
        <v>514</v>
      </c>
      <c r="I540" s="186" t="s">
        <v>310</v>
      </c>
      <c r="J540" s="191" t="str">
        <f t="shared" si="116"/>
        <v>Methane Capture and Destruction</v>
      </c>
      <c r="K540" s="191" t="str">
        <f t="shared" si="116"/>
        <v>indst methane capture</v>
      </c>
      <c r="L540" s="192">
        <f t="shared" si="116"/>
        <v>0</v>
      </c>
      <c r="M540" s="192">
        <f t="shared" si="116"/>
        <v>1</v>
      </c>
      <c r="N540" s="192">
        <f t="shared" si="116"/>
        <v>0.01</v>
      </c>
      <c r="O540" s="191" t="str">
        <f t="shared" si="116"/>
        <v>% of potential achieved</v>
      </c>
      <c r="P540" s="188" t="s">
        <v>908</v>
      </c>
      <c r="Q540" s="191" t="str">
        <f t="shared" si="117"/>
        <v>industry-ag-main.html#methane-capture</v>
      </c>
      <c r="R540" s="191" t="str">
        <f t="shared" si="117"/>
        <v>methane-capture.html</v>
      </c>
      <c r="S540" s="226" t="str">
        <f t="shared" si="117"/>
        <v>Calculated from model data; see the relevant variable(s) in the InputData folder for source information.</v>
      </c>
      <c r="T540" s="186"/>
      <c r="W540" s="184" t="str" cm="1">
        <f t="array" ref="W540">IFERROR(INDEX(A$761:A$954,MATCH(H540,A$761:A$954,0),0),"Save")</f>
        <v>Save</v>
      </c>
    </row>
    <row r="541" spans="1:26" x14ac:dyDescent="0.25">
      <c r="A541" s="183" t="s">
        <v>753</v>
      </c>
      <c r="B541" s="183" t="s">
        <v>909</v>
      </c>
      <c r="C541" s="183" t="s">
        <v>910</v>
      </c>
      <c r="D541" s="186" t="s">
        <v>764</v>
      </c>
      <c r="E541" s="186"/>
      <c r="F541" s="193" t="s">
        <v>765</v>
      </c>
      <c r="G541" s="186"/>
      <c r="H541" s="43">
        <v>57</v>
      </c>
      <c r="I541" s="186" t="s">
        <v>310</v>
      </c>
      <c r="J541" s="43" t="s">
        <v>902</v>
      </c>
      <c r="K541" s="183" t="s">
        <v>911</v>
      </c>
      <c r="L541" s="205">
        <v>0</v>
      </c>
      <c r="M541" s="206">
        <v>1</v>
      </c>
      <c r="N541" s="206">
        <v>0.01</v>
      </c>
      <c r="O541" s="186" t="s">
        <v>653</v>
      </c>
      <c r="P541" s="188" t="s">
        <v>912</v>
      </c>
      <c r="Q541" s="186" t="s">
        <v>913</v>
      </c>
      <c r="R541" s="193" t="s">
        <v>914</v>
      </c>
      <c r="S541" s="207" t="s">
        <v>445</v>
      </c>
      <c r="T541" s="186"/>
      <c r="W541" s="184" cm="1">
        <f t="array" ref="W541">IFERROR(INDEX(A$761:A$954,MATCH(H541,A$761:A$954,0),0),"Save")</f>
        <v>57</v>
      </c>
    </row>
    <row r="542" spans="1:26" hidden="1" x14ac:dyDescent="0.25">
      <c r="A542" s="191" t="str">
        <f t="shared" ref="A542:C543" si="118">A$541</f>
        <v>Industry</v>
      </c>
      <c r="B542" s="191" t="str">
        <f t="shared" si="118"/>
        <v>Methane Destruction</v>
      </c>
      <c r="C542" s="191" t="str">
        <f t="shared" si="118"/>
        <v>Fraction of Methane Destruction Opportunities Achieved</v>
      </c>
      <c r="D542" s="186" t="s">
        <v>770</v>
      </c>
      <c r="E542" s="186"/>
      <c r="F542" s="186" t="s">
        <v>771</v>
      </c>
      <c r="G542" s="186"/>
      <c r="H542" s="43">
        <v>515</v>
      </c>
      <c r="I542" s="186" t="s">
        <v>310</v>
      </c>
      <c r="J542" s="191" t="str">
        <f t="shared" ref="J542:O543" si="119">J$541</f>
        <v>Methane Capture and Destruction</v>
      </c>
      <c r="K542" s="191" t="str">
        <f t="shared" si="119"/>
        <v>indst methane destruction</v>
      </c>
      <c r="L542" s="192">
        <f t="shared" si="119"/>
        <v>0</v>
      </c>
      <c r="M542" s="192">
        <f t="shared" si="119"/>
        <v>1</v>
      </c>
      <c r="N542" s="192">
        <f t="shared" si="119"/>
        <v>0.01</v>
      </c>
      <c r="O542" s="191" t="str">
        <f t="shared" si="119"/>
        <v>% of potential achieved</v>
      </c>
      <c r="P542" s="188" t="s">
        <v>915</v>
      </c>
      <c r="Q542" s="191" t="str">
        <f t="shared" ref="Q542:S543" si="120">Q$541</f>
        <v>industry-ag-main.html#methane-destr</v>
      </c>
      <c r="R542" s="191" t="str">
        <f t="shared" si="120"/>
        <v>methane-destruction.html</v>
      </c>
      <c r="S542" s="226" t="str">
        <f t="shared" si="120"/>
        <v>Calculated from model data; see the relevant variable(s) in the InputData folder for source information.</v>
      </c>
      <c r="T542" s="186"/>
      <c r="W542" s="184" t="str" cm="1">
        <f t="array" ref="W542">IFERROR(INDEX(A$761:A$954,MATCH(H542,A$761:A$954,0),0),"Save")</f>
        <v>Save</v>
      </c>
    </row>
    <row r="543" spans="1:26" hidden="1" x14ac:dyDescent="0.25">
      <c r="A543" s="191" t="str">
        <f t="shared" si="118"/>
        <v>Industry</v>
      </c>
      <c r="B543" s="191" t="str">
        <f t="shared" si="118"/>
        <v>Methane Destruction</v>
      </c>
      <c r="C543" s="191" t="str">
        <f t="shared" si="118"/>
        <v>Fraction of Methane Destruction Opportunities Achieved</v>
      </c>
      <c r="D543" s="186" t="s">
        <v>772</v>
      </c>
      <c r="E543" s="186"/>
      <c r="F543" s="193" t="s">
        <v>773</v>
      </c>
      <c r="G543" s="186"/>
      <c r="H543" s="43">
        <v>516</v>
      </c>
      <c r="I543" s="186" t="s">
        <v>310</v>
      </c>
      <c r="J543" s="191" t="str">
        <f t="shared" si="119"/>
        <v>Methane Capture and Destruction</v>
      </c>
      <c r="K543" s="191" t="str">
        <f t="shared" si="119"/>
        <v>indst methane destruction</v>
      </c>
      <c r="L543" s="192">
        <f t="shared" si="119"/>
        <v>0</v>
      </c>
      <c r="M543" s="192">
        <f t="shared" si="119"/>
        <v>1</v>
      </c>
      <c r="N543" s="192">
        <f t="shared" si="119"/>
        <v>0.01</v>
      </c>
      <c r="O543" s="191" t="str">
        <f t="shared" si="119"/>
        <v>% of potential achieved</v>
      </c>
      <c r="P543" s="188" t="s">
        <v>916</v>
      </c>
      <c r="Q543" s="191" t="str">
        <f t="shared" si="120"/>
        <v>industry-ag-main.html#methane-destr</v>
      </c>
      <c r="R543" s="191" t="str">
        <f t="shared" si="120"/>
        <v>methane-destruction.html</v>
      </c>
      <c r="S543" s="226" t="str">
        <f t="shared" si="120"/>
        <v>Calculated from model data; see the relevant variable(s) in the InputData folder for source information.</v>
      </c>
      <c r="T543" s="186"/>
      <c r="W543" s="184" t="str" cm="1">
        <f t="array" ref="W543">IFERROR(INDEX(A$761:A$954,MATCH(H543,A$761:A$954,0),0),"Save")</f>
        <v>Save</v>
      </c>
    </row>
    <row r="544" spans="1:26" hidden="1" x14ac:dyDescent="0.25">
      <c r="A544" s="183" t="s">
        <v>753</v>
      </c>
      <c r="B544" s="183" t="s">
        <v>917</v>
      </c>
      <c r="C544" s="183" t="s">
        <v>918</v>
      </c>
      <c r="D544" s="193" t="s">
        <v>251</v>
      </c>
      <c r="E544" s="186"/>
      <c r="F544" s="193" t="s">
        <v>579</v>
      </c>
      <c r="G544" s="186"/>
      <c r="H544" s="43">
        <v>451</v>
      </c>
      <c r="I544" s="186" t="s">
        <v>310</v>
      </c>
      <c r="J544" s="183" t="s">
        <v>918</v>
      </c>
      <c r="K544" s="183" t="s">
        <v>919</v>
      </c>
      <c r="L544" s="205">
        <v>0</v>
      </c>
      <c r="M544" s="206">
        <v>1</v>
      </c>
      <c r="N544" s="206">
        <v>0.01</v>
      </c>
      <c r="O544" s="186" t="s">
        <v>920</v>
      </c>
      <c r="P544" s="220" t="str">
        <f ca="1">_xlfn.CONCAT("**Description:** This policy reduces production of ",'PolicyLevers Old'!D544,"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",IF(LOOKUP(D544,'Supporting Data'!$R$62:$Y$63,'Supporting Data'!$R$63:$Y$63)=0,"The model assumes zero production. ",_xlfn.CONCAT("The model assumes that exports represent ",'Supporting Data'!L88,"% of ",'Supporting Data'!$A$6,"'s ",'PolicyLevers Old'!D544," production.")))</f>
        <v xml:space="preserve">**Description:**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4" s="186"/>
      <c r="R544" s="193" t="s">
        <v>921</v>
      </c>
      <c r="S544" s="207" t="s">
        <v>445</v>
      </c>
      <c r="T544" s="186"/>
      <c r="U544" s="183" t="s">
        <v>149</v>
      </c>
      <c r="W544" s="184" t="str" cm="1">
        <f t="array" ref="W544">IFERROR(INDEX(A$761:A$954,MATCH(H544,A$761:A$954,0),0),"Save")</f>
        <v>Save</v>
      </c>
      <c r="Z544" s="183" t="s">
        <v>922</v>
      </c>
    </row>
    <row r="545" spans="1:23" hidden="1" x14ac:dyDescent="0.25">
      <c r="A545" s="191" t="str">
        <f t="shared" ref="A545:C552" si="121">A$544</f>
        <v>Industry</v>
      </c>
      <c r="B545" s="191" t="str">
        <f t="shared" si="121"/>
        <v>Reduce Fossil Fuel Exports</v>
      </c>
      <c r="C545" s="191" t="str">
        <f t="shared" si="121"/>
        <v>Percent Reduction in Fossil Fuel Exports</v>
      </c>
      <c r="D545" s="193" t="s">
        <v>255</v>
      </c>
      <c r="E545" s="186"/>
      <c r="F545" s="193" t="s">
        <v>741</v>
      </c>
      <c r="G545" s="186"/>
      <c r="H545" s="43">
        <v>452</v>
      </c>
      <c r="I545" s="186" t="s">
        <v>310</v>
      </c>
      <c r="J545" s="191" t="str">
        <f t="shared" ref="J545:O548" si="122">J$544</f>
        <v>Percent Reduction in Fossil Fuel Exports</v>
      </c>
      <c r="K545" s="191" t="str">
        <f t="shared" si="122"/>
        <v>indst reduce fossil fuel exports</v>
      </c>
      <c r="L545" s="192">
        <f t="shared" si="122"/>
        <v>0</v>
      </c>
      <c r="M545" s="192">
        <f t="shared" si="122"/>
        <v>1</v>
      </c>
      <c r="N545" s="192">
        <f t="shared" si="122"/>
        <v>0.01</v>
      </c>
      <c r="O545" s="191" t="str">
        <f t="shared" si="122"/>
        <v>% reduction in exports</v>
      </c>
      <c r="P545" s="220" t="str">
        <f ca="1">_xlfn.CONCAT("**Description:** This policy reduces production of ",'PolicyLevers Old'!D545,"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",IF(LOOKUP(D545,'Supporting Data'!$R$62:$Y$63,'Supporting Data'!$R$63:$Y$63)=0,"The model assumes zero production. ",_xlfn.CONCAT("The model assumes that exports represent ",'Supporting Data'!P88,"% of ",'Supporting Data'!$A$6,"'s ",'PolicyLevers Old'!D545," production.")))</f>
        <v xml:space="preserve">**Description:** This policy reduces production of natural gas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5" s="186"/>
      <c r="R545" s="191" t="str">
        <f t="shared" ref="R545:S548" si="123">R$544</f>
        <v>reduce-fuel-exports.html</v>
      </c>
      <c r="S545" s="226" t="str">
        <f t="shared" si="123"/>
        <v>Calculated from model data; see the relevant variable(s) in the InputData folder for source information.</v>
      </c>
      <c r="T545" s="186"/>
      <c r="U545" s="183" t="s">
        <v>149</v>
      </c>
      <c r="W545" s="184" t="str" cm="1">
        <f t="array" ref="W545">IFERROR(INDEX(A$761:A$954,MATCH(H545,A$761:A$954,0),0),"Save")</f>
        <v>Save</v>
      </c>
    </row>
    <row r="546" spans="1:23" hidden="1" x14ac:dyDescent="0.25">
      <c r="A546" s="191" t="str">
        <f t="shared" si="121"/>
        <v>Industry</v>
      </c>
      <c r="B546" s="191" t="str">
        <f t="shared" si="121"/>
        <v>Reduce Fossil Fuel Exports</v>
      </c>
      <c r="C546" s="191" t="str">
        <f t="shared" si="121"/>
        <v>Percent Reduction in Fossil Fuel Exports</v>
      </c>
      <c r="D546" s="193" t="s">
        <v>257</v>
      </c>
      <c r="E546" s="186"/>
      <c r="F546" s="193" t="s">
        <v>923</v>
      </c>
      <c r="G546" s="186"/>
      <c r="H546" s="43">
        <v>453</v>
      </c>
      <c r="I546" s="186" t="s">
        <v>310</v>
      </c>
      <c r="J546" s="191" t="str">
        <f t="shared" si="122"/>
        <v>Percent Reduction in Fossil Fuel Exports</v>
      </c>
      <c r="K546" s="191" t="str">
        <f t="shared" si="122"/>
        <v>indst reduce fossil fuel exports</v>
      </c>
      <c r="L546" s="192">
        <f t="shared" si="122"/>
        <v>0</v>
      </c>
      <c r="M546" s="192">
        <f t="shared" si="122"/>
        <v>1</v>
      </c>
      <c r="N546" s="192">
        <f t="shared" si="122"/>
        <v>0.01</v>
      </c>
      <c r="O546" s="191" t="str">
        <f t="shared" si="122"/>
        <v>% reduction in exports</v>
      </c>
      <c r="P546" s="220" t="str">
        <f ca="1">_xlfn.CONCAT("**Description:** This policy reduces production of ",'PolicyLevers Old'!D546,"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",IF(LOOKUP(D546,'Supporting Data'!$R$62:$Y$63,'Supporting Data'!$R$63:$Y$63)=0,"The model assumes zero production. ",_xlfn.CONCAT("The model assumes that exports represent ",'Supporting Data'!R88,"% of ",'Supporting Data'!$A$6,"'s ",'PolicyLevers Old'!D546," production.")))</f>
        <v xml:space="preserve">**Description:** This policy reduces production of petroleum gasoline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6" s="186"/>
      <c r="R546" s="191" t="str">
        <f t="shared" si="123"/>
        <v>reduce-fuel-exports.html</v>
      </c>
      <c r="S546" s="226" t="str">
        <f t="shared" si="123"/>
        <v>Calculated from model data; see the relevant variable(s) in the InputData folder for source information.</v>
      </c>
      <c r="T546" s="186"/>
      <c r="U546" s="183" t="s">
        <v>149</v>
      </c>
      <c r="W546" s="184" t="str" cm="1">
        <f t="array" ref="W546">IFERROR(INDEX(A$761:A$954,MATCH(H546,A$761:A$954,0),0),"Save")</f>
        <v>Save</v>
      </c>
    </row>
    <row r="547" spans="1:23" hidden="1" x14ac:dyDescent="0.25">
      <c r="A547" s="191" t="str">
        <f t="shared" si="121"/>
        <v>Industry</v>
      </c>
      <c r="B547" s="191" t="str">
        <f t="shared" si="121"/>
        <v>Reduce Fossil Fuel Exports</v>
      </c>
      <c r="C547" s="191" t="str">
        <f t="shared" si="121"/>
        <v>Percent Reduction in Fossil Fuel Exports</v>
      </c>
      <c r="D547" s="193" t="s">
        <v>256</v>
      </c>
      <c r="E547" s="186"/>
      <c r="F547" s="193" t="s">
        <v>924</v>
      </c>
      <c r="G547" s="186"/>
      <c r="H547" s="43">
        <v>454</v>
      </c>
      <c r="I547" s="186" t="s">
        <v>310</v>
      </c>
      <c r="J547" s="191" t="str">
        <f t="shared" si="122"/>
        <v>Percent Reduction in Fossil Fuel Exports</v>
      </c>
      <c r="K547" s="191" t="str">
        <f t="shared" si="122"/>
        <v>indst reduce fossil fuel exports</v>
      </c>
      <c r="L547" s="192">
        <f t="shared" si="122"/>
        <v>0</v>
      </c>
      <c r="M547" s="192">
        <f t="shared" si="122"/>
        <v>1</v>
      </c>
      <c r="N547" s="192">
        <f t="shared" si="122"/>
        <v>0.01</v>
      </c>
      <c r="O547" s="191" t="str">
        <f t="shared" si="122"/>
        <v>% reduction in exports</v>
      </c>
      <c r="P547" s="220" t="str">
        <f ca="1">_xlfn.CONCAT("**Description:** This policy reduces production of ",'PolicyLevers Old'!D547,"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",IF(LOOKUP(D547,'Supporting Data'!$R$62:$Y$63,'Supporting Data'!$R$63:$Y$63)=0,"The model assumes zero production. ",_xlfn.CONCAT("The model assumes that exports represent ",'Supporting Data'!Q88,"% of ",'Supporting Data'!$A$6,"'s ",'PolicyLevers Old'!D547," production.")))</f>
        <v xml:space="preserve">**Description:** This policy reduces production of petroleum diesel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7" s="186"/>
      <c r="R547" s="191" t="str">
        <f t="shared" si="123"/>
        <v>reduce-fuel-exports.html</v>
      </c>
      <c r="S547" s="226" t="str">
        <f t="shared" si="123"/>
        <v>Calculated from model data; see the relevant variable(s) in the InputData folder for source information.</v>
      </c>
      <c r="T547" s="186"/>
      <c r="U547" s="183" t="s">
        <v>149</v>
      </c>
      <c r="W547" s="184" t="str" cm="1">
        <f t="array" ref="W547">IFERROR(INDEX(A$761:A$954,MATCH(H547,A$761:A$954,0),0),"Save")</f>
        <v>Save</v>
      </c>
    </row>
    <row r="548" spans="1:23" hidden="1" x14ac:dyDescent="0.25">
      <c r="A548" s="191" t="str">
        <f t="shared" si="121"/>
        <v>Industry</v>
      </c>
      <c r="B548" s="191" t="str">
        <f t="shared" si="121"/>
        <v>Reduce Fossil Fuel Exports</v>
      </c>
      <c r="C548" s="191" t="str">
        <f t="shared" si="121"/>
        <v>Percent Reduction in Fossil Fuel Exports</v>
      </c>
      <c r="D548" s="193" t="s">
        <v>253</v>
      </c>
      <c r="E548" s="186"/>
      <c r="F548" s="193" t="s">
        <v>925</v>
      </c>
      <c r="G548" s="186"/>
      <c r="H548" s="43">
        <v>455</v>
      </c>
      <c r="I548" s="186" t="s">
        <v>310</v>
      </c>
      <c r="J548" s="191" t="str">
        <f t="shared" si="122"/>
        <v>Percent Reduction in Fossil Fuel Exports</v>
      </c>
      <c r="K548" s="191" t="str">
        <f t="shared" si="122"/>
        <v>indst reduce fossil fuel exports</v>
      </c>
      <c r="L548" s="192">
        <f t="shared" si="122"/>
        <v>0</v>
      </c>
      <c r="M548" s="192">
        <f t="shared" si="122"/>
        <v>1</v>
      </c>
      <c r="N548" s="192">
        <f t="shared" si="122"/>
        <v>0.01</v>
      </c>
      <c r="O548" s="191" t="str">
        <f t="shared" si="122"/>
        <v>% reduction in exports</v>
      </c>
      <c r="P548" s="220" t="str">
        <f ca="1">_xlfn.CONCAT("**Description:** This policy reduces production of ",'PolicyLevers Old'!D548,"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",IF(LOOKUP(D548,'Supporting Data'!$R$62:$Y$63,'Supporting Data'!$R$63:$Y$63)=0,"The model assumes zero production. ",_xlfn.CONCAT("The model assumes that exports represent ",'Supporting Data'!N88,"% of ",'Supporting Data'!$A$6,"'s ",'PolicyLevers Old'!D548," production.")))</f>
        <v xml:space="preserve">**Description:** This policy reduces production of jet fuel or kerosene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8" s="186"/>
      <c r="R548" s="191" t="str">
        <f t="shared" si="123"/>
        <v>reduce-fuel-exports.html</v>
      </c>
      <c r="S548" s="226" t="str">
        <f t="shared" si="123"/>
        <v>Calculated from model data; see the relevant variable(s) in the InputData folder for source information.</v>
      </c>
      <c r="T548" s="186"/>
      <c r="U548" s="183" t="s">
        <v>149</v>
      </c>
      <c r="W548" s="184" t="str" cm="1">
        <f t="array" ref="W548">IFERROR(INDEX(A$761:A$954,MATCH(H548,A$761:A$954,0),0),"Save")</f>
        <v>Save</v>
      </c>
    </row>
    <row r="549" spans="1:23" hidden="1" x14ac:dyDescent="0.25">
      <c r="A549" s="191" t="str">
        <f t="shared" si="121"/>
        <v>Industry</v>
      </c>
      <c r="B549" s="191" t="str">
        <f t="shared" si="121"/>
        <v>Reduce Fossil Fuel Exports</v>
      </c>
      <c r="C549" s="191" t="str">
        <f t="shared" si="121"/>
        <v>Percent Reduction in Fossil Fuel Exports</v>
      </c>
      <c r="D549" s="193" t="s">
        <v>926</v>
      </c>
      <c r="E549" s="186"/>
      <c r="F549" s="193" t="s">
        <v>609</v>
      </c>
      <c r="G549" s="186"/>
      <c r="H549" s="43">
        <v>456</v>
      </c>
      <c r="I549" s="193" t="s">
        <v>332</v>
      </c>
      <c r="J549" s="191"/>
      <c r="K549" s="191"/>
      <c r="L549" s="192"/>
      <c r="M549" s="192"/>
      <c r="N549" s="192"/>
      <c r="O549" s="191"/>
      <c r="P549" s="188"/>
      <c r="Q549" s="186"/>
      <c r="R549" s="193"/>
      <c r="S549" s="226" t="str">
        <f>S$544</f>
        <v>Calculated from model data; see the relevant variable(s) in the InputData folder for source information.</v>
      </c>
      <c r="T549" s="186"/>
      <c r="W549" s="184" t="str" cm="1">
        <f t="array" ref="W549">IFERROR(INDEX(A$761:A$954,MATCH(H549,A$761:A$954,0),0),"Save")</f>
        <v>Save</v>
      </c>
    </row>
    <row r="550" spans="1:23" hidden="1" x14ac:dyDescent="0.25">
      <c r="A550" s="191" t="str">
        <f t="shared" si="121"/>
        <v>Industry</v>
      </c>
      <c r="B550" s="191" t="str">
        <f t="shared" si="121"/>
        <v>Reduce Fossil Fuel Exports</v>
      </c>
      <c r="C550" s="191" t="str">
        <f t="shared" si="121"/>
        <v>Percent Reduction in Fossil Fuel Exports</v>
      </c>
      <c r="D550" s="193" t="s">
        <v>250</v>
      </c>
      <c r="E550" s="186"/>
      <c r="F550" s="193" t="s">
        <v>614</v>
      </c>
      <c r="G550" s="186"/>
      <c r="H550" s="43">
        <v>457</v>
      </c>
      <c r="I550" s="186" t="s">
        <v>310</v>
      </c>
      <c r="J550" s="191" t="str">
        <f t="shared" ref="J550:O552" si="124">J$544</f>
        <v>Percent Reduction in Fossil Fuel Exports</v>
      </c>
      <c r="K550" s="191" t="str">
        <f t="shared" si="124"/>
        <v>indst reduce fossil fuel exports</v>
      </c>
      <c r="L550" s="192">
        <f t="shared" si="124"/>
        <v>0</v>
      </c>
      <c r="M550" s="192">
        <f t="shared" si="124"/>
        <v>1</v>
      </c>
      <c r="N550" s="192">
        <f t="shared" si="124"/>
        <v>0.01</v>
      </c>
      <c r="O550" s="191" t="str">
        <f t="shared" si="124"/>
        <v>% reduction in exports</v>
      </c>
      <c r="P550" s="220" t="str">
        <f ca="1">_xlfn.CONCAT("**Description:** This policy reduces production of ",'PolicyLevers Old'!D550,"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",IF(LOOKUP(D550,'Supporting Data'!$R$62:$Y$63,'Supporting Data'!$R$63:$Y$63)=0,"The model assumes zero production. ",_xlfn.CONCAT("The model assumes that exports represent ",'Supporting Data'!K88,"% of ",'Supporting Data'!$A$6,"'s ",'PolicyLevers Old'!D550," production.")))</f>
        <v xml:space="preserve">**Description:** This policy reduces production of crude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0" s="186"/>
      <c r="R550" s="191" t="str">
        <f>R$544</f>
        <v>reduce-fuel-exports.html</v>
      </c>
      <c r="S550" s="226" t="str">
        <f>S$544</f>
        <v>Calculated from model data; see the relevant variable(s) in the InputData folder for source information.</v>
      </c>
      <c r="T550" s="186"/>
      <c r="U550" s="183" t="s">
        <v>149</v>
      </c>
      <c r="W550" s="184" t="str" cm="1">
        <f t="array" ref="W550">IFERROR(INDEX(A$761:A$954,MATCH(H550,A$761:A$954,0),0),"Save")</f>
        <v>Save</v>
      </c>
    </row>
    <row r="551" spans="1:23" hidden="1" x14ac:dyDescent="0.25">
      <c r="A551" s="191" t="str">
        <f t="shared" si="121"/>
        <v>Industry</v>
      </c>
      <c r="B551" s="191" t="str">
        <f t="shared" si="121"/>
        <v>Reduce Fossil Fuel Exports</v>
      </c>
      <c r="C551" s="191" t="str">
        <f t="shared" si="121"/>
        <v>Percent Reduction in Fossil Fuel Exports</v>
      </c>
      <c r="D551" s="193" t="s">
        <v>927</v>
      </c>
      <c r="E551" s="186"/>
      <c r="F551" s="193" t="s">
        <v>928</v>
      </c>
      <c r="G551" s="186"/>
      <c r="H551" s="43">
        <v>458</v>
      </c>
      <c r="I551" s="186" t="s">
        <v>310</v>
      </c>
      <c r="J551" s="191" t="str">
        <f t="shared" si="124"/>
        <v>Percent Reduction in Fossil Fuel Exports</v>
      </c>
      <c r="K551" s="191" t="str">
        <f t="shared" si="124"/>
        <v>indst reduce fossil fuel exports</v>
      </c>
      <c r="L551" s="192">
        <f t="shared" si="124"/>
        <v>0</v>
      </c>
      <c r="M551" s="192">
        <f t="shared" si="124"/>
        <v>1</v>
      </c>
      <c r="N551" s="192">
        <f t="shared" si="124"/>
        <v>0.01</v>
      </c>
      <c r="O551" s="191" t="str">
        <f t="shared" si="124"/>
        <v>% reduction in exports</v>
      </c>
      <c r="P551" s="220" t="str">
        <f ca="1">_xlfn.CONCAT("**Description:** This policy reduces production of ",'PolicyLevers Old'!D551,"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",IF(LOOKUP(D551,'Supporting Data'!$R$62:$Y$63,'Supporting Data'!$R$63:$Y$63)=0,"The model assumes zero production. ",_xlfn.CONCAT("The model assumes that exports represent ",'Supporting Data'!M88,"% of ",'Supporting Data'!$A$6,"'s ",'PolicyLevers Old'!D551," production.")))</f>
        <v xml:space="preserve">**Description:** This policy reduces production of heavy or residual fuel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1" s="186"/>
      <c r="R551" s="191" t="str">
        <f>R$544</f>
        <v>reduce-fuel-exports.html</v>
      </c>
      <c r="S551" s="226" t="str">
        <f>S$544</f>
        <v>Calculated from model data; see the relevant variable(s) in the InputData folder for source information.</v>
      </c>
      <c r="T551" s="186"/>
      <c r="U551" s="183" t="s">
        <v>149</v>
      </c>
      <c r="W551" s="184" t="str" cm="1">
        <f t="array" ref="W551">IFERROR(INDEX(A$761:A$954,MATCH(H551,A$761:A$954,0),0),"Save")</f>
        <v>Save</v>
      </c>
    </row>
    <row r="552" spans="1:23" hidden="1" x14ac:dyDescent="0.25">
      <c r="A552" s="191" t="str">
        <f t="shared" si="121"/>
        <v>Industry</v>
      </c>
      <c r="B552" s="191" t="str">
        <f t="shared" si="121"/>
        <v>Reduce Fossil Fuel Exports</v>
      </c>
      <c r="C552" s="191" t="str">
        <f t="shared" si="121"/>
        <v>Percent Reduction in Fossil Fuel Exports</v>
      </c>
      <c r="D552" s="193" t="s">
        <v>254</v>
      </c>
      <c r="E552" s="186"/>
      <c r="F552" s="193" t="s">
        <v>929</v>
      </c>
      <c r="G552" s="186"/>
      <c r="H552" s="43">
        <v>459</v>
      </c>
      <c r="I552" s="186" t="s">
        <v>310</v>
      </c>
      <c r="J552" s="191" t="str">
        <f t="shared" si="124"/>
        <v>Percent Reduction in Fossil Fuel Exports</v>
      </c>
      <c r="K552" s="191" t="str">
        <f t="shared" si="124"/>
        <v>indst reduce fossil fuel exports</v>
      </c>
      <c r="L552" s="192">
        <f t="shared" si="124"/>
        <v>0</v>
      </c>
      <c r="M552" s="192">
        <f t="shared" si="124"/>
        <v>1</v>
      </c>
      <c r="N552" s="192">
        <f t="shared" si="124"/>
        <v>0.01</v>
      </c>
      <c r="O552" s="191" t="str">
        <f t="shared" si="124"/>
        <v>% reduction in exports</v>
      </c>
      <c r="P552" s="220" t="str">
        <f ca="1">_xlfn.CONCAT("**Description:** This policy reduces production of ",'PolicyLevers Old'!D552,"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",IF(LOOKUP(D552,'Supporting Data'!$R$62:$Y$63,'Supporting Data'!$R$63:$Y$63)=0,"The model assumes zero production. ",_xlfn.CONCAT("The model assumes that exports represent ",'Supporting Data'!O88,"% of ",'Supporting Data'!$A$6,"'s ",'PolicyLevers Old'!D552," production.")))</f>
        <v xml:space="preserve">**Description:** This policy reduces production of LPG propane or butane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2" s="186"/>
      <c r="R552" s="191" t="str">
        <f>R$544</f>
        <v>reduce-fuel-exports.html</v>
      </c>
      <c r="S552" s="226" t="str">
        <f>S$544</f>
        <v>Calculated from model data; see the relevant variable(s) in the InputData folder for source information.</v>
      </c>
      <c r="T552" s="186"/>
      <c r="U552" s="183" t="s">
        <v>149</v>
      </c>
      <c r="W552" s="184" t="str" cm="1">
        <f t="array" ref="W552">IFERROR(INDEX(A$761:A$954,MATCH(H552,A$761:A$954,0),0),"Save")</f>
        <v>Save</v>
      </c>
    </row>
    <row r="553" spans="1:23" hidden="1" x14ac:dyDescent="0.25">
      <c r="A553" s="183" t="s">
        <v>930</v>
      </c>
      <c r="B553" s="183" t="s">
        <v>931</v>
      </c>
      <c r="C553" s="183" t="s">
        <v>932</v>
      </c>
      <c r="D553" s="186"/>
      <c r="E553" s="186"/>
      <c r="F553" s="186"/>
      <c r="G553" s="186"/>
      <c r="H553" s="43">
        <v>60</v>
      </c>
      <c r="I553" s="186" t="s">
        <v>310</v>
      </c>
      <c r="J553" s="183" t="s">
        <v>931</v>
      </c>
      <c r="K553" s="183" t="s">
        <v>933</v>
      </c>
      <c r="L553" s="205">
        <v>0</v>
      </c>
      <c r="M553" s="206">
        <v>1</v>
      </c>
      <c r="N553" s="206">
        <v>0.01</v>
      </c>
      <c r="O553" s="186" t="s">
        <v>653</v>
      </c>
      <c r="P553" s="220" t="str">
        <f>_xlfn.CONCAT("**Description:**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",'Supporting Data'!AQ6," thousand acres per year in 2050"," (roughly equal to 0.1% of the land area of the state).")</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0 thousand acres per year in 2050 (roughly equal to 0.1% of the land area of the state).</v>
      </c>
      <c r="Q553" s="186" t="s">
        <v>934</v>
      </c>
      <c r="R553" s="193" t="s">
        <v>935</v>
      </c>
      <c r="S553" s="207" t="s">
        <v>445</v>
      </c>
      <c r="T553" s="186" t="s">
        <v>936</v>
      </c>
      <c r="W553" s="184" t="str" cm="1">
        <f t="array" ref="W553">IFERROR(INDEX(A$761:A$954,MATCH(H553,A$761:A$954,0),0),"Save")</f>
        <v>Save</v>
      </c>
    </row>
    <row r="554" spans="1:23" hidden="1" x14ac:dyDescent="0.25">
      <c r="A554" s="183" t="s">
        <v>930</v>
      </c>
      <c r="B554" s="183" t="s">
        <v>937</v>
      </c>
      <c r="C554" s="183" t="s">
        <v>938</v>
      </c>
      <c r="D554" s="186"/>
      <c r="E554" s="186"/>
      <c r="F554" s="186"/>
      <c r="G554" s="186"/>
      <c r="H554" s="43">
        <v>705</v>
      </c>
      <c r="I554" s="193" t="s">
        <v>332</v>
      </c>
      <c r="J554" s="183" t="s">
        <v>937</v>
      </c>
      <c r="K554" s="183" t="s">
        <v>939</v>
      </c>
      <c r="L554" s="205"/>
      <c r="M554" s="206"/>
      <c r="N554" s="206"/>
      <c r="O554" s="186"/>
      <c r="P554" s="188"/>
      <c r="Q554" s="186" t="s">
        <v>940</v>
      </c>
      <c r="R554" s="193" t="s">
        <v>941</v>
      </c>
      <c r="S554" s="207"/>
      <c r="T554" s="186"/>
      <c r="W554" s="184" t="str" cm="1">
        <f t="array" ref="W554">IFERROR(INDEX(A$761:A$954,MATCH(H554,A$761:A$954,0),0),"Save")</f>
        <v>Save</v>
      </c>
    </row>
    <row r="555" spans="1:23" hidden="1" x14ac:dyDescent="0.25">
      <c r="A555" s="183" t="s">
        <v>930</v>
      </c>
      <c r="B555" s="183" t="s">
        <v>942</v>
      </c>
      <c r="C555" s="183" t="s">
        <v>943</v>
      </c>
      <c r="D555" s="186"/>
      <c r="E555" s="186"/>
      <c r="F555" s="186"/>
      <c r="G555" s="186"/>
      <c r="H555" s="43">
        <v>177</v>
      </c>
      <c r="I555" s="193" t="s">
        <v>332</v>
      </c>
      <c r="J555" s="183" t="s">
        <v>942</v>
      </c>
      <c r="K555" s="183" t="s">
        <v>944</v>
      </c>
      <c r="L555" s="205"/>
      <c r="M555" s="206"/>
      <c r="N555" s="206"/>
      <c r="O555" s="186"/>
      <c r="P555" s="188"/>
      <c r="Q555" s="186"/>
      <c r="R555" s="193" t="s">
        <v>945</v>
      </c>
      <c r="S555" s="207"/>
      <c r="T555" s="186"/>
      <c r="W555" s="184" t="str" cm="1">
        <f t="array" ref="W555">IFERROR(INDEX(A$761:A$954,MATCH(H555,A$761:A$954,0),0),"Save")</f>
        <v>Save</v>
      </c>
    </row>
    <row r="556" spans="1:23" hidden="1" x14ac:dyDescent="0.25">
      <c r="A556" s="183" t="s">
        <v>930</v>
      </c>
      <c r="B556" s="183" t="s">
        <v>946</v>
      </c>
      <c r="C556" s="183" t="s">
        <v>947</v>
      </c>
      <c r="D556" s="186"/>
      <c r="E556" s="186"/>
      <c r="F556" s="186"/>
      <c r="G556" s="186"/>
      <c r="H556" s="43">
        <v>61</v>
      </c>
      <c r="I556" s="186" t="s">
        <v>310</v>
      </c>
      <c r="J556" s="183" t="s">
        <v>946</v>
      </c>
      <c r="K556" s="183" t="s">
        <v>948</v>
      </c>
      <c r="L556" s="205">
        <v>0</v>
      </c>
      <c r="M556" s="206">
        <v>1</v>
      </c>
      <c r="N556" s="206">
        <v>0.01</v>
      </c>
      <c r="O556" s="186" t="s">
        <v>653</v>
      </c>
      <c r="P556" s="188" t="s">
        <v>949</v>
      </c>
      <c r="Q556" s="186" t="s">
        <v>950</v>
      </c>
      <c r="R556" s="193" t="s">
        <v>951</v>
      </c>
      <c r="S556" s="207" t="s">
        <v>445</v>
      </c>
      <c r="T556" s="186"/>
      <c r="W556" s="184" t="str" cm="1">
        <f t="array" ref="W556">IFERROR(INDEX(A$761:A$954,MATCH(H556,A$761:A$954,0),0),"Save")</f>
        <v>Save</v>
      </c>
    </row>
    <row r="557" spans="1:23" hidden="1" x14ac:dyDescent="0.25">
      <c r="A557" s="183" t="s">
        <v>930</v>
      </c>
      <c r="B557" s="183" t="s">
        <v>952</v>
      </c>
      <c r="C557" s="183" t="s">
        <v>953</v>
      </c>
      <c r="D557" s="186"/>
      <c r="E557" s="186"/>
      <c r="F557" s="186"/>
      <c r="G557" s="186"/>
      <c r="H557" s="43">
        <v>62</v>
      </c>
      <c r="I557" s="186" t="s">
        <v>310</v>
      </c>
      <c r="J557" s="183" t="s">
        <v>952</v>
      </c>
      <c r="K557" s="183" t="s">
        <v>954</v>
      </c>
      <c r="L557" s="205">
        <v>0</v>
      </c>
      <c r="M557" s="206">
        <v>1</v>
      </c>
      <c r="N557" s="206">
        <v>0.01</v>
      </c>
      <c r="O557" s="186" t="s">
        <v>653</v>
      </c>
      <c r="P557" s="188" t="s">
        <v>955</v>
      </c>
      <c r="Q557" s="186" t="s">
        <v>956</v>
      </c>
      <c r="R557" s="193" t="s">
        <v>957</v>
      </c>
      <c r="S557" s="207" t="s">
        <v>445</v>
      </c>
      <c r="T557" s="186"/>
      <c r="W557" s="184" t="str" cm="1">
        <f t="array" ref="W557">IFERROR(INDEX(A$761:A$954,MATCH(H557,A$761:A$954,0),0),"Save")</f>
        <v>Save</v>
      </c>
    </row>
    <row r="558" spans="1:23" hidden="1" x14ac:dyDescent="0.25">
      <c r="A558" s="183" t="s">
        <v>930</v>
      </c>
      <c r="B558" s="183" t="s">
        <v>958</v>
      </c>
      <c r="C558" s="183" t="s">
        <v>959</v>
      </c>
      <c r="D558" s="186"/>
      <c r="E558" s="186"/>
      <c r="F558" s="186"/>
      <c r="G558" s="186"/>
      <c r="H558" s="43">
        <v>63</v>
      </c>
      <c r="I558" s="186" t="s">
        <v>310</v>
      </c>
      <c r="J558" s="183" t="s">
        <v>958</v>
      </c>
      <c r="K558" s="183" t="s">
        <v>960</v>
      </c>
      <c r="L558" s="205">
        <v>0</v>
      </c>
      <c r="M558" s="206">
        <v>1</v>
      </c>
      <c r="N558" s="206">
        <v>0.01</v>
      </c>
      <c r="O558" s="186" t="s">
        <v>653</v>
      </c>
      <c r="P558" s="188" t="s">
        <v>961</v>
      </c>
      <c r="Q558" s="186" t="s">
        <v>962</v>
      </c>
      <c r="R558" s="193" t="s">
        <v>963</v>
      </c>
      <c r="S558" s="207" t="s">
        <v>445</v>
      </c>
      <c r="T558" s="186"/>
      <c r="W558" s="184" t="str" cm="1">
        <f t="array" ref="W558">IFERROR(INDEX(A$761:A$954,MATCH(H558,A$761:A$954,0),0),"Save")</f>
        <v>Save</v>
      </c>
    </row>
    <row r="559" spans="1:23" hidden="1" x14ac:dyDescent="0.25">
      <c r="A559" s="183" t="s">
        <v>930</v>
      </c>
      <c r="B559" s="183" t="s">
        <v>964</v>
      </c>
      <c r="C559" s="183" t="s">
        <v>965</v>
      </c>
      <c r="D559" s="186"/>
      <c r="E559" s="186"/>
      <c r="F559" s="186"/>
      <c r="G559" s="186"/>
      <c r="H559" s="43">
        <v>64</v>
      </c>
      <c r="I559" s="186" t="s">
        <v>310</v>
      </c>
      <c r="J559" s="183" t="s">
        <v>964</v>
      </c>
      <c r="K559" s="183" t="s">
        <v>966</v>
      </c>
      <c r="L559" s="205">
        <v>0</v>
      </c>
      <c r="M559" s="206">
        <v>1</v>
      </c>
      <c r="N559" s="206">
        <v>0.01</v>
      </c>
      <c r="O559" s="186" t="s">
        <v>653</v>
      </c>
      <c r="P559" s="188" t="s">
        <v>967</v>
      </c>
      <c r="Q559" s="186" t="s">
        <v>968</v>
      </c>
      <c r="R559" s="193" t="s">
        <v>969</v>
      </c>
      <c r="S559" s="207" t="s">
        <v>445</v>
      </c>
      <c r="T559" s="186"/>
      <c r="W559" s="184" t="str" cm="1">
        <f t="array" ref="W559">IFERROR(INDEX(A$761:A$954,MATCH(H559,A$761:A$954,0),0),"Save")</f>
        <v>Save</v>
      </c>
    </row>
    <row r="560" spans="1:23" hidden="1" x14ac:dyDescent="0.25">
      <c r="A560" s="183" t="s">
        <v>930</v>
      </c>
      <c r="B560" s="183" t="s">
        <v>970</v>
      </c>
      <c r="C560" s="183" t="s">
        <v>971</v>
      </c>
      <c r="D560" s="186"/>
      <c r="E560" s="186"/>
      <c r="F560" s="186"/>
      <c r="G560" s="186"/>
      <c r="H560" s="43">
        <v>178</v>
      </c>
      <c r="I560" s="186" t="s">
        <v>332</v>
      </c>
      <c r="J560" s="183" t="s">
        <v>970</v>
      </c>
      <c r="K560" s="183" t="s">
        <v>972</v>
      </c>
      <c r="L560" s="205"/>
      <c r="M560" s="206"/>
      <c r="N560" s="206"/>
      <c r="O560" s="186"/>
      <c r="P560" s="188"/>
      <c r="Q560" s="186"/>
      <c r="R560" s="193" t="s">
        <v>973</v>
      </c>
      <c r="S560" s="207"/>
      <c r="T560" s="186"/>
      <c r="W560" s="184" t="str" cm="1">
        <f t="array" ref="W560">IFERROR(INDEX(A$761:A$954,MATCH(H560,A$761:A$954,0),0),"Save")</f>
        <v>Save</v>
      </c>
    </row>
    <row r="561" spans="1:23" hidden="1" x14ac:dyDescent="0.25">
      <c r="A561" s="183" t="s">
        <v>930</v>
      </c>
      <c r="B561" s="183" t="s">
        <v>974</v>
      </c>
      <c r="C561" s="183" t="s">
        <v>975</v>
      </c>
      <c r="D561" s="186"/>
      <c r="E561" s="186"/>
      <c r="F561" s="186"/>
      <c r="G561" s="186"/>
      <c r="H561" s="43">
        <v>434</v>
      </c>
      <c r="I561" s="186" t="s">
        <v>310</v>
      </c>
      <c r="J561" s="183" t="s">
        <v>974</v>
      </c>
      <c r="K561" s="183" t="s">
        <v>976</v>
      </c>
      <c r="L561" s="205">
        <v>0</v>
      </c>
      <c r="M561" s="206">
        <v>1</v>
      </c>
      <c r="N561" s="206">
        <v>0.01</v>
      </c>
      <c r="O561" s="186" t="s">
        <v>977</v>
      </c>
      <c r="P561" s="188" t="s">
        <v>978</v>
      </c>
      <c r="Q561" s="186"/>
      <c r="R561" s="193" t="s">
        <v>979</v>
      </c>
      <c r="S561" s="200" t="s">
        <v>980</v>
      </c>
      <c r="T561" s="186"/>
      <c r="W561" s="184" t="str" cm="1">
        <f t="array" ref="W561">IFERROR(INDEX(A$761:A$954,MATCH(H561,A$761:A$954,0),0),"Save")</f>
        <v>Save</v>
      </c>
    </row>
    <row r="562" spans="1:23" s="184" customFormat="1" hidden="1" x14ac:dyDescent="0.25">
      <c r="A562" s="184" t="s">
        <v>981</v>
      </c>
      <c r="B562" s="184" t="s">
        <v>982</v>
      </c>
      <c r="C562" s="184" t="s">
        <v>983</v>
      </c>
      <c r="D562" s="193"/>
      <c r="E562" s="193"/>
      <c r="F562" s="193"/>
      <c r="G562" s="193"/>
      <c r="H562" s="43">
        <v>68</v>
      </c>
      <c r="I562" s="193" t="s">
        <v>310</v>
      </c>
      <c r="J562" s="184" t="s">
        <v>984</v>
      </c>
      <c r="K562" s="183" t="s">
        <v>985</v>
      </c>
      <c r="L562" s="187">
        <v>0</v>
      </c>
      <c r="M562" s="187">
        <v>1</v>
      </c>
      <c r="N562" s="187">
        <v>0.01</v>
      </c>
      <c r="O562" s="193" t="s">
        <v>986</v>
      </c>
      <c r="P562" s="188" t="s">
        <v>987</v>
      </c>
      <c r="Q562" s="193" t="s">
        <v>988</v>
      </c>
      <c r="R562" s="193" t="s">
        <v>989</v>
      </c>
      <c r="S562" s="207" t="s">
        <v>445</v>
      </c>
      <c r="T562" s="193"/>
      <c r="W562" s="184" t="str" cm="1">
        <f t="array" ref="W562">IFERROR(INDEX(A$761:A$954,MATCH(H562,A$761:A$954,0),0),"Save")</f>
        <v>Save</v>
      </c>
    </row>
    <row r="563" spans="1:23" s="184" customFormat="1" hidden="1" x14ac:dyDescent="0.25">
      <c r="A563" s="184" t="s">
        <v>981</v>
      </c>
      <c r="B563" s="184" t="s">
        <v>990</v>
      </c>
      <c r="C563" s="184" t="s">
        <v>991</v>
      </c>
      <c r="D563" s="193"/>
      <c r="E563" s="193"/>
      <c r="F563" s="193"/>
      <c r="G563" s="193"/>
      <c r="H563" s="43">
        <v>176</v>
      </c>
      <c r="I563" s="193" t="s">
        <v>310</v>
      </c>
      <c r="J563" s="184" t="s">
        <v>992</v>
      </c>
      <c r="K563" s="183" t="s">
        <v>993</v>
      </c>
      <c r="L563" s="187">
        <v>0</v>
      </c>
      <c r="M563" s="187">
        <v>1</v>
      </c>
      <c r="N563" s="187">
        <v>0.01</v>
      </c>
      <c r="O563" s="186" t="s">
        <v>994</v>
      </c>
      <c r="P563" s="188" t="s">
        <v>995</v>
      </c>
      <c r="Q563" s="193" t="s">
        <v>996</v>
      </c>
      <c r="R563" s="193" t="s">
        <v>997</v>
      </c>
      <c r="S563" s="207" t="s">
        <v>445</v>
      </c>
      <c r="T563" s="193"/>
      <c r="U563" s="183"/>
      <c r="W563" s="184" t="str" cm="1">
        <f t="array" ref="W563">IFERROR(INDEX(A$761:A$954,MATCH(H563,A$761:A$954,0),0),"Save")</f>
        <v>Save</v>
      </c>
    </row>
    <row r="564" spans="1:23" s="184" customFormat="1" hidden="1" x14ac:dyDescent="0.25">
      <c r="A564" s="184" t="s">
        <v>981</v>
      </c>
      <c r="B564" s="184" t="s">
        <v>998</v>
      </c>
      <c r="C564" s="184" t="s">
        <v>999</v>
      </c>
      <c r="D564" s="193"/>
      <c r="E564" s="193"/>
      <c r="F564" s="193"/>
      <c r="G564" s="193"/>
      <c r="H564" s="43">
        <v>450</v>
      </c>
      <c r="I564" s="193" t="s">
        <v>310</v>
      </c>
      <c r="J564" s="184" t="s">
        <v>1000</v>
      </c>
      <c r="K564" s="183" t="s">
        <v>1001</v>
      </c>
      <c r="L564" s="187">
        <v>0</v>
      </c>
      <c r="M564" s="187">
        <v>1</v>
      </c>
      <c r="N564" s="187">
        <v>0.01</v>
      </c>
      <c r="O564" s="186" t="s">
        <v>1002</v>
      </c>
      <c r="P564" s="188" t="s">
        <v>1003</v>
      </c>
      <c r="Q564" s="193"/>
      <c r="R564" s="193" t="s">
        <v>1004</v>
      </c>
      <c r="S564" s="207"/>
      <c r="T564" s="193"/>
      <c r="W564" s="184" t="str" cm="1">
        <f t="array" ref="W564">IFERROR(INDEX(A$761:A$954,MATCH(H564,A$761:A$954,0),0),"Save")</f>
        <v>Save</v>
      </c>
    </row>
    <row r="565" spans="1:23" s="191" customFormat="1" hidden="1" x14ac:dyDescent="0.25">
      <c r="A565" s="183" t="s">
        <v>1005</v>
      </c>
      <c r="B565" s="183" t="s">
        <v>1006</v>
      </c>
      <c r="C565" s="183" t="s">
        <v>1007</v>
      </c>
      <c r="D565" s="186" t="s">
        <v>1008</v>
      </c>
      <c r="E565" s="186"/>
      <c r="F565" s="186" t="s">
        <v>1009</v>
      </c>
      <c r="G565" s="186"/>
      <c r="H565" s="43">
        <v>171</v>
      </c>
      <c r="I565" s="186" t="s">
        <v>310</v>
      </c>
      <c r="J565" s="183" t="s">
        <v>1006</v>
      </c>
      <c r="K565" s="183" t="s">
        <v>1010</v>
      </c>
      <c r="L565" s="183">
        <v>0</v>
      </c>
      <c r="M565" s="183">
        <v>300</v>
      </c>
      <c r="N565" s="183">
        <v>5</v>
      </c>
      <c r="O565" s="225" t="str">
        <f>UnitControlCenter!B44</f>
        <v>$/metric ton CO2e</v>
      </c>
      <c r="P565" s="235" t="str">
        <f>_xlfn.CONCAT("**Description:** This policy applies a tax on fuels used in the ",F565," based on their greenhouse gas emissions.  It also increases the base cost of vehicles according to their embedded carbon content. // **Guidance for setting values:** ",'Repeating Values'!$D$9)</f>
        <v>**Description:** This policy applies a tax on fuels used in the Transportation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5" s="186" t="s">
        <v>1011</v>
      </c>
      <c r="R565" s="193" t="s">
        <v>1012</v>
      </c>
      <c r="S565" s="214" t="s">
        <v>1013</v>
      </c>
      <c r="T565" s="193" t="s">
        <v>1014</v>
      </c>
      <c r="W565" s="184" t="str" cm="1">
        <f t="array" ref="W565">IFERROR(INDEX(A$761:A$954,MATCH(H565,A$761:A$954,0),0),"Save")</f>
        <v>Save</v>
      </c>
    </row>
    <row r="566" spans="1:23" s="191" customFormat="1" hidden="1" x14ac:dyDescent="0.25">
      <c r="A566" s="191" t="str">
        <f t="shared" ref="A566:C570" si="125">A$565</f>
        <v>Cross-Sector</v>
      </c>
      <c r="B566" s="191" t="str">
        <f t="shared" si="125"/>
        <v>Carbon Tax</v>
      </c>
      <c r="C566" s="191" t="str">
        <f t="shared" si="125"/>
        <v>Additional Carbon Tax Rate</v>
      </c>
      <c r="D566" s="186" t="s">
        <v>1015</v>
      </c>
      <c r="E566" s="186"/>
      <c r="F566" s="186" t="s">
        <v>1016</v>
      </c>
      <c r="G566" s="186"/>
      <c r="H566" s="43">
        <v>172</v>
      </c>
      <c r="I566" s="186" t="s">
        <v>310</v>
      </c>
      <c r="J566" s="191" t="str">
        <f t="shared" ref="J566:O570" si="126">J$565</f>
        <v>Carbon Tax</v>
      </c>
      <c r="K566" s="191" t="str">
        <f t="shared" si="126"/>
        <v>cross carbon tax</v>
      </c>
      <c r="L566" s="191">
        <f t="shared" si="126"/>
        <v>0</v>
      </c>
      <c r="M566" s="191">
        <f t="shared" si="126"/>
        <v>300</v>
      </c>
      <c r="N566" s="191">
        <f t="shared" si="126"/>
        <v>5</v>
      </c>
      <c r="O566" s="201" t="str">
        <f t="shared" si="126"/>
        <v>$/metric ton CO2e</v>
      </c>
      <c r="P566" s="235" t="str">
        <f>_xlfn.CONCAT("**Description:** This policy applies a tax on fuels used in the ",F566," based on their greenhouse gas emissions.  It also increases the base cost of vehicles according to their embedded carbon content. // **Guidance for setting values:** ",'Repeating Values'!$D$9)</f>
        <v>**Description:** This policy applies a tax on fuels used in the Electricity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6" s="201" t="str">
        <f t="shared" ref="Q566:R570" si="127">Q$565</f>
        <v>fuels.html#carbon-tax</v>
      </c>
      <c r="R566" s="201" t="str">
        <f t="shared" si="127"/>
        <v>carbon-tax.html</v>
      </c>
      <c r="S566" s="214"/>
      <c r="T566" s="201"/>
      <c r="W566" s="184" t="str" cm="1">
        <f t="array" ref="W566">IFERROR(INDEX(A$761:A$954,MATCH(H566,A$761:A$954,0),0),"Save")</f>
        <v>Save</v>
      </c>
    </row>
    <row r="567" spans="1:23" s="191" customFormat="1" hidden="1" x14ac:dyDescent="0.25">
      <c r="A567" s="191" t="str">
        <f t="shared" si="125"/>
        <v>Cross-Sector</v>
      </c>
      <c r="B567" s="191" t="str">
        <f t="shared" si="125"/>
        <v>Carbon Tax</v>
      </c>
      <c r="C567" s="191" t="str">
        <f t="shared" si="125"/>
        <v>Additional Carbon Tax Rate</v>
      </c>
      <c r="D567" s="186" t="s">
        <v>1017</v>
      </c>
      <c r="E567" s="186"/>
      <c r="F567" s="186" t="s">
        <v>1018</v>
      </c>
      <c r="G567" s="186"/>
      <c r="H567" s="43">
        <v>173</v>
      </c>
      <c r="I567" s="186" t="s">
        <v>310</v>
      </c>
      <c r="J567" s="191" t="str">
        <f t="shared" si="126"/>
        <v>Carbon Tax</v>
      </c>
      <c r="K567" s="191" t="str">
        <f t="shared" si="126"/>
        <v>cross carbon tax</v>
      </c>
      <c r="L567" s="191">
        <f t="shared" si="126"/>
        <v>0</v>
      </c>
      <c r="M567" s="191">
        <f t="shared" si="126"/>
        <v>300</v>
      </c>
      <c r="N567" s="191">
        <f t="shared" si="126"/>
        <v>5</v>
      </c>
      <c r="O567" s="201" t="str">
        <f t="shared" si="126"/>
        <v>$/metric ton CO2e</v>
      </c>
      <c r="P567" s="235" t="str">
        <f>_xlfn.CONCAT("**Description:** This policy applies a tax on fuels used in the ",F567," based on their greenhouse gas emissions.  It also increases the base cost of vehicles according to their embedded carbon content. // **Guidance for setting values:** ",'Repeating Values'!$D$9)</f>
        <v>**Description:** This policy applies a tax on fuels used in the Residential Bldg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7" s="201" t="str">
        <f t="shared" si="127"/>
        <v>fuels.html#carbon-tax</v>
      </c>
      <c r="R567" s="201" t="str">
        <f t="shared" si="127"/>
        <v>carbon-tax.html</v>
      </c>
      <c r="S567" s="214"/>
      <c r="T567" s="201"/>
      <c r="W567" s="184" t="str" cm="1">
        <f t="array" ref="W567">IFERROR(INDEX(A$761:A$954,MATCH(H567,A$761:A$954,0),0),"Save")</f>
        <v>Save</v>
      </c>
    </row>
    <row r="568" spans="1:23" s="191" customFormat="1" hidden="1" x14ac:dyDescent="0.25">
      <c r="A568" s="191" t="str">
        <f t="shared" si="125"/>
        <v>Cross-Sector</v>
      </c>
      <c r="B568" s="191" t="str">
        <f t="shared" si="125"/>
        <v>Carbon Tax</v>
      </c>
      <c r="C568" s="191" t="str">
        <f t="shared" si="125"/>
        <v>Additional Carbon Tax Rate</v>
      </c>
      <c r="D568" s="186" t="s">
        <v>1019</v>
      </c>
      <c r="E568" s="186"/>
      <c r="F568" s="186" t="s">
        <v>1020</v>
      </c>
      <c r="G568" s="186"/>
      <c r="H568" s="43">
        <v>174</v>
      </c>
      <c r="I568" s="186" t="s">
        <v>310</v>
      </c>
      <c r="J568" s="191" t="str">
        <f t="shared" si="126"/>
        <v>Carbon Tax</v>
      </c>
      <c r="K568" s="191" t="str">
        <f t="shared" si="126"/>
        <v>cross carbon tax</v>
      </c>
      <c r="L568" s="191">
        <f t="shared" si="126"/>
        <v>0</v>
      </c>
      <c r="M568" s="191">
        <f t="shared" si="126"/>
        <v>300</v>
      </c>
      <c r="N568" s="191">
        <f t="shared" si="126"/>
        <v>5</v>
      </c>
      <c r="O568" s="201" t="str">
        <f t="shared" si="126"/>
        <v>$/metric ton CO2e</v>
      </c>
      <c r="P568" s="235" t="str">
        <f>_xlfn.CONCAT("**Description:** This policy applies a tax on fuels used in the ",F568," based on their greenhouse gas emissions.  It also increases the base cost of vehicles according to their embedded carbon content. // **Guidance for setting values:** ",'Repeating Values'!$D$9)</f>
        <v>**Description:** This policy applies a tax on fuels used in the Commercial Bldg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8" s="201" t="str">
        <f t="shared" si="127"/>
        <v>fuels.html#carbon-tax</v>
      </c>
      <c r="R568" s="201" t="str">
        <f t="shared" si="127"/>
        <v>carbon-tax.html</v>
      </c>
      <c r="S568" s="214"/>
      <c r="T568" s="201"/>
      <c r="W568" s="184" t="str" cm="1">
        <f t="array" ref="W568">IFERROR(INDEX(A$761:A$954,MATCH(H568,A$761:A$954,0),0),"Save")</f>
        <v>Save</v>
      </c>
    </row>
    <row r="569" spans="1:23" s="191" customFormat="1" hidden="1" x14ac:dyDescent="0.25">
      <c r="A569" s="191" t="str">
        <f t="shared" si="125"/>
        <v>Cross-Sector</v>
      </c>
      <c r="B569" s="191" t="str">
        <f t="shared" si="125"/>
        <v>Carbon Tax</v>
      </c>
      <c r="C569" s="191" t="str">
        <f t="shared" si="125"/>
        <v>Additional Carbon Tax Rate</v>
      </c>
      <c r="D569" s="186" t="s">
        <v>1021</v>
      </c>
      <c r="E569" s="186"/>
      <c r="F569" s="186" t="s">
        <v>1022</v>
      </c>
      <c r="G569" s="186"/>
      <c r="H569" s="43">
        <v>175</v>
      </c>
      <c r="I569" s="186" t="s">
        <v>310</v>
      </c>
      <c r="J569" s="191" t="str">
        <f t="shared" si="126"/>
        <v>Carbon Tax</v>
      </c>
      <c r="K569" s="191" t="str">
        <f t="shared" si="126"/>
        <v>cross carbon tax</v>
      </c>
      <c r="L569" s="191">
        <f t="shared" si="126"/>
        <v>0</v>
      </c>
      <c r="M569" s="191">
        <f t="shared" si="126"/>
        <v>300</v>
      </c>
      <c r="N569" s="191">
        <f t="shared" si="126"/>
        <v>5</v>
      </c>
      <c r="O569" s="201" t="str">
        <f t="shared" si="126"/>
        <v>$/metric ton CO2e</v>
      </c>
      <c r="P569" s="236" t="str">
        <f>_xlfn.CONCAT("**Description:**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values:**",'Repeating Values'!D9)</f>
        <v>**Description:**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values:**The U.S. government's revised 2015 Social Cost of Carbon estimates for the year 2050 range from $32 to $115 per ton (in inflation-adjusted 2018 dollars), depending on one's choice of discount rate.</v>
      </c>
      <c r="Q569" s="201" t="str">
        <f t="shared" si="127"/>
        <v>fuels.html#carbon-tax</v>
      </c>
      <c r="R569" s="201" t="str">
        <f t="shared" si="127"/>
        <v>carbon-tax.html</v>
      </c>
      <c r="S569" s="214"/>
      <c r="T569" s="201"/>
      <c r="W569" s="184" t="str" cm="1">
        <f t="array" ref="W569">IFERROR(INDEX(A$761:A$954,MATCH(H569,A$761:A$954,0),0),"Save")</f>
        <v>Save</v>
      </c>
    </row>
    <row r="570" spans="1:23" s="191" customFormat="1" hidden="1" x14ac:dyDescent="0.25">
      <c r="A570" s="191" t="str">
        <f t="shared" si="125"/>
        <v>Cross-Sector</v>
      </c>
      <c r="B570" s="191" t="str">
        <f t="shared" si="125"/>
        <v>Carbon Tax</v>
      </c>
      <c r="C570" s="191" t="str">
        <f t="shared" si="125"/>
        <v>Additional Carbon Tax Rate</v>
      </c>
      <c r="D570" s="186" t="s">
        <v>1023</v>
      </c>
      <c r="E570" s="186"/>
      <c r="F570" s="186" t="s">
        <v>1024</v>
      </c>
      <c r="G570" s="186"/>
      <c r="H570" s="43">
        <v>544</v>
      </c>
      <c r="I570" s="186" t="s">
        <v>310</v>
      </c>
      <c r="J570" s="191" t="str">
        <f t="shared" si="126"/>
        <v>Carbon Tax</v>
      </c>
      <c r="K570" s="191" t="str">
        <f t="shared" si="126"/>
        <v>cross carbon tax</v>
      </c>
      <c r="L570" s="191">
        <f t="shared" si="126"/>
        <v>0</v>
      </c>
      <c r="M570" s="191">
        <f t="shared" si="126"/>
        <v>300</v>
      </c>
      <c r="N570" s="191">
        <f t="shared" si="126"/>
        <v>5</v>
      </c>
      <c r="O570" s="201" t="str">
        <f t="shared" si="126"/>
        <v>$/metric ton CO2e</v>
      </c>
      <c r="P570" s="235" t="str">
        <f>_xlfn.CONCAT("**Description:** This policy applies a tax on fuels used in the ",F570," based on their greenhouse gas emissions.  It also increases the base cost of vehicles according to their embedded carbon content. // **Guidance for setting values:** ",'Repeating Values'!$D$9)</f>
        <v>**Description:** This policy applies a tax on fuels used in the District Heat &amp; Hydrogen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70" s="201" t="str">
        <f t="shared" si="127"/>
        <v>fuels.html#carbon-tax</v>
      </c>
      <c r="R570" s="201" t="str">
        <f t="shared" si="127"/>
        <v>carbon-tax.html</v>
      </c>
      <c r="S570" s="214"/>
      <c r="T570" s="201"/>
      <c r="W570" s="184" t="str" cm="1">
        <f t="array" ref="W570">IFERROR(INDEX(A$761:A$954,MATCH(H570,A$761:A$954,0),0),"Save")</f>
        <v>Save</v>
      </c>
    </row>
    <row r="571" spans="1:23" s="191" customFormat="1" hidden="1" x14ac:dyDescent="0.25">
      <c r="A571" s="183" t="s">
        <v>1005</v>
      </c>
      <c r="B571" s="183" t="s">
        <v>1025</v>
      </c>
      <c r="C571" s="183" t="s">
        <v>1026</v>
      </c>
      <c r="D571" s="186" t="s">
        <v>1027</v>
      </c>
      <c r="E571" s="186"/>
      <c r="F571" s="186" t="s">
        <v>1028</v>
      </c>
      <c r="G571" s="186"/>
      <c r="H571" s="43">
        <v>706</v>
      </c>
      <c r="I571" s="193" t="s">
        <v>332</v>
      </c>
      <c r="J571" s="183" t="s">
        <v>1025</v>
      </c>
      <c r="K571" s="183" t="s">
        <v>1029</v>
      </c>
      <c r="L571" s="183"/>
      <c r="M571" s="183"/>
      <c r="N571" s="183"/>
      <c r="O571" s="186"/>
      <c r="P571" s="188"/>
      <c r="Q571" s="201"/>
      <c r="R571" s="193"/>
      <c r="S571" s="221"/>
      <c r="T571" s="201"/>
      <c r="W571" s="184" t="str" cm="1">
        <f t="array" ref="W571">IFERROR(INDEX(A$761:A$954,MATCH(H571,A$761:A$954,0),0),"Save")</f>
        <v>Save</v>
      </c>
    </row>
    <row r="572" spans="1:23" s="191" customFormat="1" hidden="1" x14ac:dyDescent="0.25">
      <c r="A572" s="191" t="str">
        <f t="shared" ref="A572:C591" si="128">A$571</f>
        <v>Cross-Sector</v>
      </c>
      <c r="B572" s="191" t="str">
        <f t="shared" si="128"/>
        <v>End Existing Subsidies</v>
      </c>
      <c r="C572" s="191" t="str">
        <f t="shared" si="128"/>
        <v>Percent Reduction in BAU Subsidies</v>
      </c>
      <c r="D572" s="193" t="s">
        <v>251</v>
      </c>
      <c r="E572" s="186"/>
      <c r="F572" s="193" t="s">
        <v>579</v>
      </c>
      <c r="G572" s="186"/>
      <c r="H572" s="43">
        <v>69</v>
      </c>
      <c r="I572" s="193" t="s">
        <v>310</v>
      </c>
      <c r="J572" s="191" t="str">
        <f t="shared" ref="J572:K591" si="129">J$571</f>
        <v>End Existing Subsidies</v>
      </c>
      <c r="K572" s="191" t="str">
        <f t="shared" si="129"/>
        <v>cross reduce BAU subsidies</v>
      </c>
      <c r="L572" s="187">
        <v>0</v>
      </c>
      <c r="M572" s="187">
        <v>1</v>
      </c>
      <c r="N572" s="187">
        <v>0.01</v>
      </c>
      <c r="O572" s="186" t="s">
        <v>1030</v>
      </c>
      <c r="P572" s="188" t="s">
        <v>1031</v>
      </c>
      <c r="Q572" s="193" t="s">
        <v>1032</v>
      </c>
      <c r="R572" s="193" t="s">
        <v>1033</v>
      </c>
      <c r="S572" s="207" t="s">
        <v>445</v>
      </c>
      <c r="T572" s="201"/>
      <c r="W572" s="184" t="str" cm="1">
        <f t="array" ref="W572">IFERROR(INDEX(A$761:A$954,MATCH(H572,A$761:A$954,0),0),"Save")</f>
        <v>Save</v>
      </c>
    </row>
    <row r="573" spans="1:23" s="191" customFormat="1" hidden="1" x14ac:dyDescent="0.25">
      <c r="A573" s="191" t="str">
        <f t="shared" si="128"/>
        <v>Cross-Sector</v>
      </c>
      <c r="B573" s="191" t="str">
        <f t="shared" si="128"/>
        <v>End Existing Subsidies</v>
      </c>
      <c r="C573" s="191" t="str">
        <f t="shared" si="128"/>
        <v>Percent Reduction in BAU Subsidies</v>
      </c>
      <c r="D573" s="193" t="s">
        <v>255</v>
      </c>
      <c r="E573" s="186"/>
      <c r="F573" s="193" t="s">
        <v>741</v>
      </c>
      <c r="G573" s="186"/>
      <c r="H573" s="43">
        <v>70</v>
      </c>
      <c r="I573" s="193" t="s">
        <v>310</v>
      </c>
      <c r="J573" s="191" t="str">
        <f t="shared" si="129"/>
        <v>End Existing Subsidies</v>
      </c>
      <c r="K573" s="191" t="str">
        <f t="shared" si="129"/>
        <v>cross reduce BAU subsidies</v>
      </c>
      <c r="L573" s="199">
        <f t="shared" ref="L573:O574" si="130">L$572</f>
        <v>0</v>
      </c>
      <c r="M573" s="199">
        <f t="shared" si="130"/>
        <v>1</v>
      </c>
      <c r="N573" s="199">
        <f t="shared" si="130"/>
        <v>0.01</v>
      </c>
      <c r="O573" s="201" t="str">
        <f t="shared" si="130"/>
        <v>% reduction in BAU subsidies</v>
      </c>
      <c r="P573" s="188" t="s">
        <v>1034</v>
      </c>
      <c r="Q573" s="193" t="s">
        <v>1032</v>
      </c>
      <c r="R573" s="193" t="s">
        <v>1033</v>
      </c>
      <c r="S573" s="207" t="s">
        <v>445</v>
      </c>
      <c r="T573" s="201"/>
      <c r="W573" s="184" t="str" cm="1">
        <f t="array" ref="W573">IFERROR(INDEX(A$761:A$954,MATCH(H573,A$761:A$954,0),0),"Save")</f>
        <v>Save</v>
      </c>
    </row>
    <row r="574" spans="1:23" s="191" customFormat="1" hidden="1" x14ac:dyDescent="0.25">
      <c r="A574" s="191" t="str">
        <f t="shared" si="128"/>
        <v>Cross-Sector</v>
      </c>
      <c r="B574" s="191" t="str">
        <f t="shared" si="128"/>
        <v>End Existing Subsidies</v>
      </c>
      <c r="C574" s="191" t="str">
        <f t="shared" si="128"/>
        <v>Percent Reduction in BAU Subsidies</v>
      </c>
      <c r="D574" s="193" t="s">
        <v>1035</v>
      </c>
      <c r="E574" s="186"/>
      <c r="F574" s="193" t="s">
        <v>589</v>
      </c>
      <c r="G574" s="186"/>
      <c r="H574" s="43">
        <v>71</v>
      </c>
      <c r="I574" s="193" t="s">
        <v>310</v>
      </c>
      <c r="J574" s="191" t="str">
        <f t="shared" si="129"/>
        <v>End Existing Subsidies</v>
      </c>
      <c r="K574" s="191" t="str">
        <f t="shared" si="129"/>
        <v>cross reduce BAU subsidies</v>
      </c>
      <c r="L574" s="199">
        <f t="shared" si="130"/>
        <v>0</v>
      </c>
      <c r="M574" s="199">
        <f t="shared" si="130"/>
        <v>1</v>
      </c>
      <c r="N574" s="199">
        <f t="shared" si="130"/>
        <v>0.01</v>
      </c>
      <c r="O574" s="201" t="str">
        <f t="shared" si="130"/>
        <v>% reduction in BAU subsidies</v>
      </c>
      <c r="P574" s="188" t="s">
        <v>1036</v>
      </c>
      <c r="Q574" s="193" t="s">
        <v>1032</v>
      </c>
      <c r="R574" s="193" t="s">
        <v>1033</v>
      </c>
      <c r="S574" s="207" t="s">
        <v>445</v>
      </c>
      <c r="T574" s="201"/>
      <c r="W574" s="184" t="str" cm="1">
        <f t="array" ref="W574">IFERROR(INDEX(A$761:A$954,MATCH(H574,A$761:A$954,0),0),"Save")</f>
        <v>Save</v>
      </c>
    </row>
    <row r="575" spans="1:23" s="191" customFormat="1" hidden="1" x14ac:dyDescent="0.25">
      <c r="A575" s="191" t="str">
        <f t="shared" si="128"/>
        <v>Cross-Sector</v>
      </c>
      <c r="B575" s="191" t="str">
        <f t="shared" si="128"/>
        <v>End Existing Subsidies</v>
      </c>
      <c r="C575" s="191" t="str">
        <f t="shared" si="128"/>
        <v>Percent Reduction in BAU Subsidies</v>
      </c>
      <c r="D575" s="193" t="s">
        <v>1037</v>
      </c>
      <c r="E575" s="186"/>
      <c r="F575" s="193" t="s">
        <v>592</v>
      </c>
      <c r="G575" s="186"/>
      <c r="H575" s="43">
        <v>72</v>
      </c>
      <c r="I575" s="193" t="s">
        <v>332</v>
      </c>
      <c r="J575" s="191" t="str">
        <f t="shared" si="129"/>
        <v>End Existing Subsidies</v>
      </c>
      <c r="K575" s="191" t="str">
        <f t="shared" si="129"/>
        <v>cross reduce BAU subsidies</v>
      </c>
      <c r="L575" s="199"/>
      <c r="M575" s="199"/>
      <c r="N575" s="199"/>
      <c r="O575" s="201"/>
      <c r="P575" s="188"/>
      <c r="Q575" s="193"/>
      <c r="R575" s="193"/>
      <c r="S575" s="207"/>
      <c r="T575" s="201"/>
      <c r="W575" s="184" t="str" cm="1">
        <f t="array" ref="W575">IFERROR(INDEX(A$761:A$954,MATCH(H575,A$761:A$954,0),0),"Save")</f>
        <v>Save</v>
      </c>
    </row>
    <row r="576" spans="1:23" s="191" customFormat="1" hidden="1" x14ac:dyDescent="0.25">
      <c r="A576" s="191" t="str">
        <f t="shared" si="128"/>
        <v>Cross-Sector</v>
      </c>
      <c r="B576" s="191" t="str">
        <f t="shared" si="128"/>
        <v>End Existing Subsidies</v>
      </c>
      <c r="C576" s="191" t="str">
        <f t="shared" si="128"/>
        <v>Percent Reduction in BAU Subsidies</v>
      </c>
      <c r="D576" s="193" t="s">
        <v>1038</v>
      </c>
      <c r="E576" s="186"/>
      <c r="F576" s="193" t="s">
        <v>595</v>
      </c>
      <c r="G576" s="186"/>
      <c r="H576" s="43">
        <v>73</v>
      </c>
      <c r="I576" s="193" t="s">
        <v>332</v>
      </c>
      <c r="J576" s="191" t="str">
        <f t="shared" si="129"/>
        <v>End Existing Subsidies</v>
      </c>
      <c r="K576" s="191" t="str">
        <f t="shared" si="129"/>
        <v>cross reduce BAU subsidies</v>
      </c>
      <c r="L576" s="199"/>
      <c r="M576" s="199"/>
      <c r="N576" s="199"/>
      <c r="O576" s="201"/>
      <c r="P576" s="188"/>
      <c r="Q576" s="193"/>
      <c r="R576" s="193"/>
      <c r="S576" s="207"/>
      <c r="T576" s="201"/>
      <c r="W576" s="184" t="str" cm="1">
        <f t="array" ref="W576">IFERROR(INDEX(A$761:A$954,MATCH(H576,A$761:A$954,0),0),"Save")</f>
        <v>Save</v>
      </c>
    </row>
    <row r="577" spans="1:23" s="191" customFormat="1" hidden="1" x14ac:dyDescent="0.25">
      <c r="A577" s="191" t="str">
        <f t="shared" si="128"/>
        <v>Cross-Sector</v>
      </c>
      <c r="B577" s="191" t="str">
        <f t="shared" si="128"/>
        <v>End Existing Subsidies</v>
      </c>
      <c r="C577" s="191" t="str">
        <f t="shared" si="128"/>
        <v>Percent Reduction in BAU Subsidies</v>
      </c>
      <c r="D577" s="193" t="s">
        <v>1039</v>
      </c>
      <c r="E577" s="186"/>
      <c r="F577" s="193" t="s">
        <v>1040</v>
      </c>
      <c r="G577" s="186"/>
      <c r="H577" s="43">
        <v>74</v>
      </c>
      <c r="I577" s="193" t="s">
        <v>310</v>
      </c>
      <c r="J577" s="191" t="str">
        <f t="shared" si="129"/>
        <v>End Existing Subsidies</v>
      </c>
      <c r="K577" s="191" t="str">
        <f t="shared" si="129"/>
        <v>cross reduce BAU subsidies</v>
      </c>
      <c r="L577" s="199">
        <f>L$572</f>
        <v>0</v>
      </c>
      <c r="M577" s="199">
        <f>M$572</f>
        <v>1</v>
      </c>
      <c r="N577" s="199">
        <f>N$572</f>
        <v>0.01</v>
      </c>
      <c r="O577" s="201" t="str">
        <f>O$572</f>
        <v>% reduction in BAU subsidies</v>
      </c>
      <c r="P577" s="188" t="s">
        <v>1041</v>
      </c>
      <c r="Q577" s="193" t="s">
        <v>1032</v>
      </c>
      <c r="R577" s="193" t="s">
        <v>1033</v>
      </c>
      <c r="S577" s="207" t="s">
        <v>445</v>
      </c>
      <c r="T577" s="201"/>
      <c r="W577" s="184" t="str" cm="1">
        <f t="array" ref="W577">IFERROR(INDEX(A$761:A$954,MATCH(H577,A$761:A$954,0),0),"Save")</f>
        <v>Save</v>
      </c>
    </row>
    <row r="578" spans="1:23" s="191" customFormat="1" hidden="1" x14ac:dyDescent="0.25">
      <c r="A578" s="191" t="str">
        <f t="shared" si="128"/>
        <v>Cross-Sector</v>
      </c>
      <c r="B578" s="191" t="str">
        <f t="shared" si="128"/>
        <v>End Existing Subsidies</v>
      </c>
      <c r="C578" s="191" t="str">
        <f t="shared" si="128"/>
        <v>Percent Reduction in BAU Subsidies</v>
      </c>
      <c r="D578" s="193" t="s">
        <v>1042</v>
      </c>
      <c r="E578" s="186"/>
      <c r="F578" s="193" t="s">
        <v>601</v>
      </c>
      <c r="G578" s="186"/>
      <c r="H578" s="43">
        <v>707</v>
      </c>
      <c r="I578" s="193" t="s">
        <v>332</v>
      </c>
      <c r="J578" s="191" t="str">
        <f t="shared" si="129"/>
        <v>End Existing Subsidies</v>
      </c>
      <c r="K578" s="191" t="str">
        <f t="shared" si="129"/>
        <v>cross reduce BAU subsidies</v>
      </c>
      <c r="L578" s="183"/>
      <c r="M578" s="183"/>
      <c r="N578" s="183"/>
      <c r="O578" s="186"/>
      <c r="P578" s="188"/>
      <c r="Q578" s="201"/>
      <c r="R578" s="193"/>
      <c r="S578" s="221"/>
      <c r="T578" s="201"/>
      <c r="W578" s="184" t="str" cm="1">
        <f t="array" ref="W578">IFERROR(INDEX(A$761:A$954,MATCH(H578,A$761:A$954,0),0),"Save")</f>
        <v>Save</v>
      </c>
    </row>
    <row r="579" spans="1:23" s="191" customFormat="1" hidden="1" x14ac:dyDescent="0.25">
      <c r="A579" s="191" t="str">
        <f t="shared" si="128"/>
        <v>Cross-Sector</v>
      </c>
      <c r="B579" s="191" t="str">
        <f t="shared" si="128"/>
        <v>End Existing Subsidies</v>
      </c>
      <c r="C579" s="191" t="str">
        <f t="shared" si="128"/>
        <v>Percent Reduction in BAU Subsidies</v>
      </c>
      <c r="D579" s="193" t="s">
        <v>257</v>
      </c>
      <c r="E579" s="186"/>
      <c r="F579" s="193" t="s">
        <v>923</v>
      </c>
      <c r="G579" s="186"/>
      <c r="H579" s="43">
        <v>75</v>
      </c>
      <c r="I579" s="193" t="s">
        <v>310</v>
      </c>
      <c r="J579" s="191" t="str">
        <f t="shared" si="129"/>
        <v>End Existing Subsidies</v>
      </c>
      <c r="K579" s="191" t="str">
        <f t="shared" si="129"/>
        <v>cross reduce BAU subsidies</v>
      </c>
      <c r="L579" s="199">
        <f t="shared" ref="L579:O580" si="131">L$572</f>
        <v>0</v>
      </c>
      <c r="M579" s="199">
        <f t="shared" si="131"/>
        <v>1</v>
      </c>
      <c r="N579" s="199">
        <f t="shared" si="131"/>
        <v>0.01</v>
      </c>
      <c r="O579" s="201" t="str">
        <f t="shared" si="131"/>
        <v>% reduction in BAU subsidies</v>
      </c>
      <c r="P579" s="188" t="s">
        <v>1043</v>
      </c>
      <c r="Q579" s="193" t="s">
        <v>1032</v>
      </c>
      <c r="R579" s="193" t="s">
        <v>1033</v>
      </c>
      <c r="S579" s="207" t="s">
        <v>445</v>
      </c>
      <c r="T579" s="201"/>
      <c r="W579" s="184" t="str" cm="1">
        <f t="array" ref="W579">IFERROR(INDEX(A$761:A$954,MATCH(H579,A$761:A$954,0),0),"Save")</f>
        <v>Save</v>
      </c>
    </row>
    <row r="580" spans="1:23" s="191" customFormat="1" hidden="1" x14ac:dyDescent="0.25">
      <c r="A580" s="191" t="str">
        <f t="shared" si="128"/>
        <v>Cross-Sector</v>
      </c>
      <c r="B580" s="191" t="str">
        <f t="shared" si="128"/>
        <v>End Existing Subsidies</v>
      </c>
      <c r="C580" s="191" t="str">
        <f t="shared" si="128"/>
        <v>Percent Reduction in BAU Subsidies</v>
      </c>
      <c r="D580" s="193" t="s">
        <v>256</v>
      </c>
      <c r="E580" s="186"/>
      <c r="F580" s="193" t="s">
        <v>924</v>
      </c>
      <c r="G580" s="186"/>
      <c r="H580" s="43">
        <v>76</v>
      </c>
      <c r="I580" s="193" t="s">
        <v>310</v>
      </c>
      <c r="J580" s="191" t="str">
        <f t="shared" si="129"/>
        <v>End Existing Subsidies</v>
      </c>
      <c r="K580" s="191" t="str">
        <f t="shared" si="129"/>
        <v>cross reduce BAU subsidies</v>
      </c>
      <c r="L580" s="199">
        <f t="shared" si="131"/>
        <v>0</v>
      </c>
      <c r="M580" s="199">
        <f t="shared" si="131"/>
        <v>1</v>
      </c>
      <c r="N580" s="199">
        <f t="shared" si="131"/>
        <v>0.01</v>
      </c>
      <c r="O580" s="201" t="str">
        <f t="shared" si="131"/>
        <v>% reduction in BAU subsidies</v>
      </c>
      <c r="P580" s="188" t="s">
        <v>1044</v>
      </c>
      <c r="Q580" s="193" t="s">
        <v>1032</v>
      </c>
      <c r="R580" s="193" t="s">
        <v>1033</v>
      </c>
      <c r="S580" s="207" t="s">
        <v>445</v>
      </c>
      <c r="T580" s="201"/>
      <c r="W580" s="184" t="str" cm="1">
        <f t="array" ref="W580">IFERROR(INDEX(A$761:A$954,MATCH(H580,A$761:A$954,0),0),"Save")</f>
        <v>Save</v>
      </c>
    </row>
    <row r="581" spans="1:23" s="191" customFormat="1" hidden="1" x14ac:dyDescent="0.25">
      <c r="A581" s="191" t="str">
        <f t="shared" si="128"/>
        <v>Cross-Sector</v>
      </c>
      <c r="B581" s="191" t="str">
        <f t="shared" si="128"/>
        <v>End Existing Subsidies</v>
      </c>
      <c r="C581" s="191" t="str">
        <f t="shared" si="128"/>
        <v>Percent Reduction in BAU Subsidies</v>
      </c>
      <c r="D581" s="193" t="s">
        <v>1045</v>
      </c>
      <c r="E581" s="186"/>
      <c r="F581" s="193" t="s">
        <v>1046</v>
      </c>
      <c r="G581" s="186"/>
      <c r="H581" s="43">
        <v>708</v>
      </c>
      <c r="I581" s="193" t="s">
        <v>332</v>
      </c>
      <c r="J581" s="191" t="str">
        <f t="shared" si="129"/>
        <v>End Existing Subsidies</v>
      </c>
      <c r="K581" s="191" t="str">
        <f t="shared" si="129"/>
        <v>cross reduce BAU subsidies</v>
      </c>
      <c r="L581" s="183"/>
      <c r="M581" s="183"/>
      <c r="N581" s="183"/>
      <c r="O581" s="186"/>
      <c r="P581" s="188"/>
      <c r="Q581" s="201"/>
      <c r="R581" s="193"/>
      <c r="S581" s="221"/>
      <c r="T581" s="201"/>
      <c r="W581" s="184" t="str" cm="1">
        <f t="array" ref="W581">IFERROR(INDEX(A$761:A$954,MATCH(H581,A$761:A$954,0),0),"Save")</f>
        <v>Save</v>
      </c>
    </row>
    <row r="582" spans="1:23" s="191" customFormat="1" hidden="1" x14ac:dyDescent="0.25">
      <c r="A582" s="191" t="str">
        <f t="shared" si="128"/>
        <v>Cross-Sector</v>
      </c>
      <c r="B582" s="191" t="str">
        <f t="shared" si="128"/>
        <v>End Existing Subsidies</v>
      </c>
      <c r="C582" s="191" t="str">
        <f t="shared" si="128"/>
        <v>Percent Reduction in BAU Subsidies</v>
      </c>
      <c r="D582" s="193" t="s">
        <v>1047</v>
      </c>
      <c r="E582" s="186"/>
      <c r="F582" s="193" t="s">
        <v>1048</v>
      </c>
      <c r="G582" s="186"/>
      <c r="H582" s="43">
        <v>709</v>
      </c>
      <c r="I582" s="193" t="s">
        <v>332</v>
      </c>
      <c r="J582" s="191" t="str">
        <f t="shared" si="129"/>
        <v>End Existing Subsidies</v>
      </c>
      <c r="K582" s="191" t="str">
        <f t="shared" si="129"/>
        <v>cross reduce BAU subsidies</v>
      </c>
      <c r="L582" s="183"/>
      <c r="M582" s="183"/>
      <c r="N582" s="183"/>
      <c r="O582" s="186"/>
      <c r="P582" s="188" t="s">
        <v>1049</v>
      </c>
      <c r="Q582" s="201"/>
      <c r="R582" s="193"/>
      <c r="S582" s="221"/>
      <c r="T582" s="201"/>
      <c r="W582" s="184" t="str" cm="1">
        <f t="array" ref="W582">IFERROR(INDEX(A$761:A$954,MATCH(H582,A$761:A$954,0),0),"Save")</f>
        <v>Save</v>
      </c>
    </row>
    <row r="583" spans="1:23" s="191" customFormat="1" hidden="1" x14ac:dyDescent="0.25">
      <c r="A583" s="191" t="str">
        <f t="shared" si="128"/>
        <v>Cross-Sector</v>
      </c>
      <c r="B583" s="191" t="str">
        <f t="shared" si="128"/>
        <v>End Existing Subsidies</v>
      </c>
      <c r="C583" s="191" t="str">
        <f t="shared" si="128"/>
        <v>Percent Reduction in BAU Subsidies</v>
      </c>
      <c r="D583" s="193" t="s">
        <v>253</v>
      </c>
      <c r="E583" s="186"/>
      <c r="F583" s="193" t="s">
        <v>925</v>
      </c>
      <c r="G583" s="186"/>
      <c r="H583" s="43">
        <v>710</v>
      </c>
      <c r="I583" s="193" t="s">
        <v>332</v>
      </c>
      <c r="J583" s="191" t="str">
        <f t="shared" si="129"/>
        <v>End Existing Subsidies</v>
      </c>
      <c r="K583" s="191" t="str">
        <f t="shared" si="129"/>
        <v>cross reduce BAU subsidies</v>
      </c>
      <c r="L583" s="199"/>
      <c r="M583" s="199"/>
      <c r="N583" s="199"/>
      <c r="O583" s="201"/>
      <c r="P583" s="188"/>
      <c r="Q583" s="193"/>
      <c r="R583" s="193"/>
      <c r="S583" s="207"/>
      <c r="T583" s="201"/>
      <c r="W583" s="184" t="str" cm="1">
        <f t="array" ref="W583">IFERROR(INDEX(A$761:A$954,MATCH(H583,A$761:A$954,0),0),"Save")</f>
        <v>Save</v>
      </c>
    </row>
    <row r="584" spans="1:23" s="191" customFormat="1" hidden="1" x14ac:dyDescent="0.25">
      <c r="A584" s="191" t="str">
        <f t="shared" si="128"/>
        <v>Cross-Sector</v>
      </c>
      <c r="B584" s="191" t="str">
        <f t="shared" si="128"/>
        <v>End Existing Subsidies</v>
      </c>
      <c r="C584" s="191" t="str">
        <f t="shared" si="128"/>
        <v>Percent Reduction in BAU Subsidies</v>
      </c>
      <c r="D584" s="193" t="s">
        <v>1050</v>
      </c>
      <c r="E584" s="186"/>
      <c r="F584" s="193" t="s">
        <v>1051</v>
      </c>
      <c r="G584" s="186"/>
      <c r="H584" s="43">
        <v>711</v>
      </c>
      <c r="I584" s="193" t="s">
        <v>332</v>
      </c>
      <c r="J584" s="191" t="str">
        <f t="shared" si="129"/>
        <v>End Existing Subsidies</v>
      </c>
      <c r="K584" s="191" t="str">
        <f t="shared" si="129"/>
        <v>cross reduce BAU subsidies</v>
      </c>
      <c r="L584" s="183"/>
      <c r="M584" s="183"/>
      <c r="N584" s="183"/>
      <c r="O584" s="186"/>
      <c r="P584" s="188"/>
      <c r="Q584" s="201"/>
      <c r="R584" s="193"/>
      <c r="S584" s="221"/>
      <c r="T584" s="201"/>
      <c r="W584" s="184" t="str" cm="1">
        <f t="array" ref="W584">IFERROR(INDEX(A$761:A$954,MATCH(H584,A$761:A$954,0),0),"Save")</f>
        <v>Save</v>
      </c>
    </row>
    <row r="585" spans="1:23" s="191" customFormat="1" hidden="1" x14ac:dyDescent="0.25">
      <c r="A585" s="191" t="str">
        <f t="shared" si="128"/>
        <v>Cross-Sector</v>
      </c>
      <c r="B585" s="191" t="str">
        <f t="shared" si="128"/>
        <v>End Existing Subsidies</v>
      </c>
      <c r="C585" s="191" t="str">
        <f t="shared" si="128"/>
        <v>Percent Reduction in BAU Subsidies</v>
      </c>
      <c r="D585" s="193" t="s">
        <v>1052</v>
      </c>
      <c r="E585" s="186"/>
      <c r="F585" s="193" t="s">
        <v>603</v>
      </c>
      <c r="G585" s="186"/>
      <c r="H585" s="43">
        <v>712</v>
      </c>
      <c r="I585" s="193" t="s">
        <v>332</v>
      </c>
      <c r="J585" s="191" t="str">
        <f t="shared" si="129"/>
        <v>End Existing Subsidies</v>
      </c>
      <c r="K585" s="191" t="str">
        <f t="shared" si="129"/>
        <v>cross reduce BAU subsidies</v>
      </c>
      <c r="L585" s="183"/>
      <c r="M585" s="183"/>
      <c r="N585" s="183"/>
      <c r="O585" s="186"/>
      <c r="P585" s="188"/>
      <c r="Q585" s="201"/>
      <c r="R585" s="193"/>
      <c r="S585" s="221"/>
      <c r="T585" s="201"/>
      <c r="W585" s="184" t="str" cm="1">
        <f t="array" ref="W585">IFERROR(INDEX(A$761:A$954,MATCH(H585,A$761:A$954,0),0),"Save")</f>
        <v>Save</v>
      </c>
    </row>
    <row r="586" spans="1:23" s="191" customFormat="1" hidden="1" x14ac:dyDescent="0.25">
      <c r="A586" s="191" t="str">
        <f t="shared" si="128"/>
        <v>Cross-Sector</v>
      </c>
      <c r="B586" s="191" t="str">
        <f t="shared" si="128"/>
        <v>End Existing Subsidies</v>
      </c>
      <c r="C586" s="191" t="str">
        <f t="shared" si="128"/>
        <v>Percent Reduction in BAU Subsidies</v>
      </c>
      <c r="D586" s="193" t="s">
        <v>926</v>
      </c>
      <c r="E586" s="186"/>
      <c r="F586" s="193" t="s">
        <v>609</v>
      </c>
      <c r="G586" s="186"/>
      <c r="H586" s="43">
        <v>713</v>
      </c>
      <c r="I586" s="193" t="s">
        <v>332</v>
      </c>
      <c r="J586" s="191" t="str">
        <f t="shared" si="129"/>
        <v>End Existing Subsidies</v>
      </c>
      <c r="K586" s="191" t="str">
        <f t="shared" si="129"/>
        <v>cross reduce BAU subsidies</v>
      </c>
      <c r="L586" s="192"/>
      <c r="M586" s="192"/>
      <c r="N586" s="192"/>
      <c r="O586" s="201"/>
      <c r="P586" s="188"/>
      <c r="Q586" s="201"/>
      <c r="R586" s="193"/>
      <c r="S586" s="221"/>
      <c r="T586" s="201"/>
      <c r="W586" s="184" t="str" cm="1">
        <f t="array" ref="W586">IFERROR(INDEX(A$761:A$954,MATCH(H586,A$761:A$954,0),0),"Save")</f>
        <v>Save</v>
      </c>
    </row>
    <row r="587" spans="1:23" s="191" customFormat="1" hidden="1" x14ac:dyDescent="0.25">
      <c r="A587" s="191" t="str">
        <f t="shared" si="128"/>
        <v>Cross-Sector</v>
      </c>
      <c r="B587" s="191" t="str">
        <f t="shared" si="128"/>
        <v>End Existing Subsidies</v>
      </c>
      <c r="C587" s="191" t="str">
        <f t="shared" si="128"/>
        <v>Percent Reduction in BAU Subsidies</v>
      </c>
      <c r="D587" s="193" t="s">
        <v>250</v>
      </c>
      <c r="E587" s="186"/>
      <c r="F587" s="193" t="s">
        <v>614</v>
      </c>
      <c r="G587" s="186"/>
      <c r="H587" s="43">
        <v>714</v>
      </c>
      <c r="I587" s="193" t="s">
        <v>332</v>
      </c>
      <c r="J587" s="191" t="str">
        <f t="shared" si="129"/>
        <v>End Existing Subsidies</v>
      </c>
      <c r="K587" s="191" t="str">
        <f t="shared" si="129"/>
        <v>cross reduce BAU subsidies</v>
      </c>
      <c r="L587" s="192"/>
      <c r="M587" s="192"/>
      <c r="N587" s="192"/>
      <c r="O587" s="201"/>
      <c r="P587" s="188"/>
      <c r="Q587" s="201"/>
      <c r="R587" s="193"/>
      <c r="S587" s="221"/>
      <c r="T587" s="201"/>
      <c r="W587" s="184" t="str" cm="1">
        <f t="array" ref="W587">IFERROR(INDEX(A$761:A$954,MATCH(H587,A$761:A$954,0),0),"Save")</f>
        <v>Save</v>
      </c>
    </row>
    <row r="588" spans="1:23" s="191" customFormat="1" hidden="1" x14ac:dyDescent="0.25">
      <c r="A588" s="191" t="str">
        <f t="shared" si="128"/>
        <v>Cross-Sector</v>
      </c>
      <c r="B588" s="191" t="str">
        <f t="shared" si="128"/>
        <v>End Existing Subsidies</v>
      </c>
      <c r="C588" s="191" t="str">
        <f t="shared" si="128"/>
        <v>Percent Reduction in BAU Subsidies</v>
      </c>
      <c r="D588" s="193" t="s">
        <v>927</v>
      </c>
      <c r="E588" s="186"/>
      <c r="F588" s="193" t="s">
        <v>928</v>
      </c>
      <c r="G588" s="186"/>
      <c r="H588" s="43">
        <v>715</v>
      </c>
      <c r="I588" s="193" t="s">
        <v>332</v>
      </c>
      <c r="J588" s="191" t="str">
        <f t="shared" si="129"/>
        <v>End Existing Subsidies</v>
      </c>
      <c r="K588" s="191" t="str">
        <f t="shared" si="129"/>
        <v>cross reduce BAU subsidies</v>
      </c>
      <c r="L588" s="192"/>
      <c r="M588" s="192"/>
      <c r="N588" s="192"/>
      <c r="O588" s="201"/>
      <c r="P588" s="188"/>
      <c r="Q588" s="201"/>
      <c r="R588" s="193"/>
      <c r="S588" s="221"/>
      <c r="T588" s="201"/>
      <c r="W588" s="184" t="str" cm="1">
        <f t="array" ref="W588">IFERROR(INDEX(A$761:A$954,MATCH(H588,A$761:A$954,0),0),"Save")</f>
        <v>Save</v>
      </c>
    </row>
    <row r="589" spans="1:23" s="191" customFormat="1" hidden="1" x14ac:dyDescent="0.25">
      <c r="A589" s="191" t="str">
        <f t="shared" si="128"/>
        <v>Cross-Sector</v>
      </c>
      <c r="B589" s="191" t="str">
        <f t="shared" si="128"/>
        <v>End Existing Subsidies</v>
      </c>
      <c r="C589" s="191" t="str">
        <f t="shared" si="128"/>
        <v>Percent Reduction in BAU Subsidies</v>
      </c>
      <c r="D589" s="193" t="s">
        <v>254</v>
      </c>
      <c r="E589" s="186"/>
      <c r="F589" s="193" t="s">
        <v>929</v>
      </c>
      <c r="G589" s="186"/>
      <c r="H589" s="43">
        <v>716</v>
      </c>
      <c r="I589" s="193" t="s">
        <v>332</v>
      </c>
      <c r="J589" s="191" t="str">
        <f t="shared" si="129"/>
        <v>End Existing Subsidies</v>
      </c>
      <c r="K589" s="191" t="str">
        <f t="shared" si="129"/>
        <v>cross reduce BAU subsidies</v>
      </c>
      <c r="L589" s="192"/>
      <c r="M589" s="192"/>
      <c r="N589" s="192"/>
      <c r="O589" s="201"/>
      <c r="P589" s="188"/>
      <c r="Q589" s="201"/>
      <c r="R589" s="193"/>
      <c r="S589" s="221"/>
      <c r="T589" s="201"/>
      <c r="W589" s="184" t="str" cm="1">
        <f t="array" ref="W589">IFERROR(INDEX(A$761:A$954,MATCH(H589,A$761:A$954,0),0),"Save")</f>
        <v>Save</v>
      </c>
    </row>
    <row r="590" spans="1:23" s="191" customFormat="1" hidden="1" x14ac:dyDescent="0.25">
      <c r="A590" s="191" t="str">
        <f t="shared" si="128"/>
        <v>Cross-Sector</v>
      </c>
      <c r="B590" s="191" t="str">
        <f t="shared" si="128"/>
        <v>End Existing Subsidies</v>
      </c>
      <c r="C590" s="191" t="str">
        <f t="shared" si="128"/>
        <v>Percent Reduction in BAU Subsidies</v>
      </c>
      <c r="D590" s="193" t="s">
        <v>1053</v>
      </c>
      <c r="E590" s="186"/>
      <c r="F590" s="193" t="s">
        <v>618</v>
      </c>
      <c r="G590" s="186"/>
      <c r="H590" s="43">
        <v>717</v>
      </c>
      <c r="I590" s="193" t="s">
        <v>332</v>
      </c>
      <c r="J590" s="191" t="str">
        <f t="shared" si="129"/>
        <v>End Existing Subsidies</v>
      </c>
      <c r="K590" s="191" t="str">
        <f t="shared" si="129"/>
        <v>cross reduce BAU subsidies</v>
      </c>
      <c r="L590" s="192"/>
      <c r="M590" s="192"/>
      <c r="N590" s="192"/>
      <c r="O590" s="201"/>
      <c r="P590" s="188"/>
      <c r="Q590" s="201"/>
      <c r="R590" s="193"/>
      <c r="S590" s="221"/>
      <c r="T590" s="201"/>
      <c r="W590" s="184" t="str" cm="1">
        <f t="array" ref="W590">IFERROR(INDEX(A$761:A$954,MATCH(H590,A$761:A$954,0),0),"Save")</f>
        <v>Save</v>
      </c>
    </row>
    <row r="591" spans="1:23" s="191" customFormat="1" hidden="1" x14ac:dyDescent="0.25">
      <c r="A591" s="191" t="str">
        <f t="shared" si="128"/>
        <v>Cross-Sector</v>
      </c>
      <c r="B591" s="191" t="str">
        <f t="shared" si="128"/>
        <v>End Existing Subsidies</v>
      </c>
      <c r="C591" s="191" t="str">
        <f t="shared" si="128"/>
        <v>Percent Reduction in BAU Subsidies</v>
      </c>
      <c r="D591" s="193" t="s">
        <v>1054</v>
      </c>
      <c r="E591" s="186"/>
      <c r="F591" s="193" t="s">
        <v>1055</v>
      </c>
      <c r="G591" s="186"/>
      <c r="H591" s="43">
        <v>718</v>
      </c>
      <c r="I591" s="193" t="s">
        <v>332</v>
      </c>
      <c r="J591" s="191" t="str">
        <f t="shared" si="129"/>
        <v>End Existing Subsidies</v>
      </c>
      <c r="K591" s="191" t="str">
        <f t="shared" si="129"/>
        <v>cross reduce BAU subsidies</v>
      </c>
      <c r="L591" s="192"/>
      <c r="M591" s="192"/>
      <c r="N591" s="192"/>
      <c r="O591" s="201"/>
      <c r="P591" s="188"/>
      <c r="Q591" s="201"/>
      <c r="R591" s="193"/>
      <c r="S591" s="221"/>
      <c r="T591" s="201"/>
      <c r="W591" s="184" t="str" cm="1">
        <f t="array" ref="W591">IFERROR(INDEX(A$761:A$954,MATCH(H591,A$761:A$954,0),0),"Save")</f>
        <v>Save</v>
      </c>
    </row>
    <row r="592" spans="1:23" s="184" customFormat="1" hidden="1" x14ac:dyDescent="0.25">
      <c r="A592" s="184" t="s">
        <v>1005</v>
      </c>
      <c r="B592" s="184" t="s">
        <v>1056</v>
      </c>
      <c r="C592" s="184" t="s">
        <v>1057</v>
      </c>
      <c r="D592" s="193"/>
      <c r="E592" s="193"/>
      <c r="F592" s="193"/>
      <c r="G592" s="193"/>
      <c r="H592" s="43">
        <v>719</v>
      </c>
      <c r="I592" s="193" t="s">
        <v>332</v>
      </c>
      <c r="J592" s="184" t="s">
        <v>1058</v>
      </c>
      <c r="K592" s="184" t="s">
        <v>1059</v>
      </c>
      <c r="L592" s="196"/>
      <c r="M592" s="196"/>
      <c r="N592" s="196"/>
      <c r="O592" s="193"/>
      <c r="P592" s="188"/>
      <c r="Q592" s="193"/>
      <c r="R592" s="193"/>
      <c r="S592" s="214"/>
      <c r="T592" s="193"/>
      <c r="W592" s="184" t="str" cm="1">
        <f t="array" ref="W592">IFERROR(INDEX(A$761:A$954,MATCH(H592,A$761:A$954,0),0),"Save")</f>
        <v>Save</v>
      </c>
    </row>
    <row r="593" spans="1:23" s="184" customFormat="1" hidden="1" x14ac:dyDescent="0.25">
      <c r="A593" s="184" t="s">
        <v>1005</v>
      </c>
      <c r="B593" s="184" t="s">
        <v>1060</v>
      </c>
      <c r="C593" s="184" t="s">
        <v>1061</v>
      </c>
      <c r="D593" s="193"/>
      <c r="E593" s="193"/>
      <c r="F593" s="193"/>
      <c r="G593" s="193"/>
      <c r="H593" s="185">
        <v>509</v>
      </c>
      <c r="I593" s="193" t="s">
        <v>310</v>
      </c>
      <c r="J593" s="184" t="s">
        <v>1062</v>
      </c>
      <c r="K593" s="184" t="s">
        <v>1063</v>
      </c>
      <c r="L593" s="183">
        <v>0</v>
      </c>
      <c r="M593" s="183">
        <v>1</v>
      </c>
      <c r="N593" s="183">
        <v>1</v>
      </c>
      <c r="O593" s="186" t="s">
        <v>528</v>
      </c>
      <c r="P593" s="215" t="s">
        <v>1064</v>
      </c>
      <c r="Q593" s="186" t="s">
        <v>1011</v>
      </c>
      <c r="R593" s="193" t="s">
        <v>1012</v>
      </c>
      <c r="S593" s="214"/>
      <c r="T593" s="193"/>
      <c r="W593" s="184" t="str" cm="1">
        <f t="array" ref="W593">IFERROR(INDEX(A$761:A$954,MATCH(H593,A$761:A$954,0),0),"Save")</f>
        <v>Save</v>
      </c>
    </row>
    <row r="594" spans="1:23" s="184" customFormat="1" hidden="1" x14ac:dyDescent="0.25">
      <c r="A594" s="184" t="s">
        <v>1005</v>
      </c>
      <c r="B594" s="184" t="s">
        <v>1065</v>
      </c>
      <c r="C594" s="184" t="s">
        <v>1066</v>
      </c>
      <c r="D594" s="193" t="s">
        <v>1027</v>
      </c>
      <c r="E594" s="193"/>
      <c r="F594" s="193" t="s">
        <v>1028</v>
      </c>
      <c r="G594" s="193"/>
      <c r="H594" s="43">
        <v>720</v>
      </c>
      <c r="I594" s="193" t="s">
        <v>332</v>
      </c>
      <c r="J594" s="184" t="s">
        <v>1065</v>
      </c>
      <c r="K594" s="183" t="s">
        <v>1067</v>
      </c>
      <c r="L594" s="183"/>
      <c r="M594" s="183"/>
      <c r="N594" s="183"/>
      <c r="O594" s="193"/>
      <c r="P594" s="188"/>
      <c r="Q594" s="193"/>
      <c r="R594" s="193"/>
      <c r="S594" s="207"/>
      <c r="T594" s="193"/>
      <c r="W594" s="184" t="str" cm="1">
        <f t="array" ref="W594">IFERROR(INDEX(A$761:A$954,MATCH(H594,A$761:A$954,0),0),"Save")</f>
        <v>Save</v>
      </c>
    </row>
    <row r="595" spans="1:23" s="184" customFormat="1" hidden="1" x14ac:dyDescent="0.25">
      <c r="A595" s="191" t="str">
        <f t="shared" ref="A595:C596" si="132">A$594</f>
        <v>Cross-Sector</v>
      </c>
      <c r="B595" s="191" t="str">
        <f t="shared" si="132"/>
        <v>Fixed Energy Prices</v>
      </c>
      <c r="C595" s="191" t="str">
        <f t="shared" si="132"/>
        <v>Toggle Whether Policies Affect Energy Prices</v>
      </c>
      <c r="D595" s="193" t="s">
        <v>1050</v>
      </c>
      <c r="E595" s="193"/>
      <c r="F595" s="193" t="s">
        <v>1051</v>
      </c>
      <c r="G595" s="193"/>
      <c r="H595" s="43">
        <v>721</v>
      </c>
      <c r="I595" s="193" t="s">
        <v>332</v>
      </c>
      <c r="J595" s="191" t="str">
        <f>J$594</f>
        <v>Fixed Energy Prices</v>
      </c>
      <c r="K595" s="191" t="str">
        <f>K$594</f>
        <v>cross toggle whether policies affect energy prices</v>
      </c>
      <c r="L595" s="183"/>
      <c r="M595" s="183"/>
      <c r="N595" s="183"/>
      <c r="O595" s="193"/>
      <c r="P595" s="188"/>
      <c r="Q595" s="193"/>
      <c r="R595" s="193"/>
      <c r="S595" s="207"/>
      <c r="T595" s="193"/>
      <c r="W595" s="184" t="str" cm="1">
        <f t="array" ref="W595">IFERROR(INDEX(A$761:A$954,MATCH(H595,A$761:A$954,0),0),"Save")</f>
        <v>Save</v>
      </c>
    </row>
    <row r="596" spans="1:23" s="184" customFormat="1" hidden="1" x14ac:dyDescent="0.25">
      <c r="A596" s="191" t="str">
        <f t="shared" si="132"/>
        <v>Cross-Sector</v>
      </c>
      <c r="B596" s="191" t="str">
        <f t="shared" si="132"/>
        <v>Fixed Energy Prices</v>
      </c>
      <c r="C596" s="191" t="str">
        <f t="shared" si="132"/>
        <v>Toggle Whether Policies Affect Energy Prices</v>
      </c>
      <c r="D596" s="193" t="s">
        <v>1054</v>
      </c>
      <c r="E596" s="193"/>
      <c r="F596" s="193" t="s">
        <v>1055</v>
      </c>
      <c r="G596" s="193"/>
      <c r="H596" s="43">
        <v>722</v>
      </c>
      <c r="I596" s="193" t="s">
        <v>332</v>
      </c>
      <c r="J596" s="191" t="str">
        <f>J$594</f>
        <v>Fixed Energy Prices</v>
      </c>
      <c r="K596" s="191" t="str">
        <f>K$594</f>
        <v>cross toggle whether policies affect energy prices</v>
      </c>
      <c r="L596" s="183"/>
      <c r="M596" s="183"/>
      <c r="N596" s="183"/>
      <c r="O596" s="193"/>
      <c r="P596" s="188"/>
      <c r="Q596" s="193"/>
      <c r="R596" s="193"/>
      <c r="S596" s="207"/>
      <c r="T596" s="193"/>
      <c r="W596" s="184" t="str" cm="1">
        <f t="array" ref="W596">IFERROR(INDEX(A$761:A$954,MATCH(H596,A$761:A$954,0),0),"Save")</f>
        <v>Save</v>
      </c>
    </row>
    <row r="597" spans="1:23" s="184" customFormat="1" hidden="1" x14ac:dyDescent="0.25">
      <c r="A597" s="184" t="s">
        <v>1005</v>
      </c>
      <c r="B597" s="184" t="s">
        <v>1068</v>
      </c>
      <c r="C597" s="184" t="s">
        <v>1066</v>
      </c>
      <c r="D597" s="193" t="s">
        <v>251</v>
      </c>
      <c r="E597" s="186"/>
      <c r="F597" s="193" t="s">
        <v>579</v>
      </c>
      <c r="G597" s="193"/>
      <c r="H597" s="185">
        <v>836</v>
      </c>
      <c r="I597" s="193" t="s">
        <v>332</v>
      </c>
      <c r="J597" s="184" t="s">
        <v>1068</v>
      </c>
      <c r="K597" s="191" t="str">
        <f t="shared" ref="K597:K608" si="133">K$594</f>
        <v>cross toggle whether policies affect energy prices</v>
      </c>
      <c r="L597" s="183"/>
      <c r="M597" s="183"/>
      <c r="N597" s="183"/>
      <c r="O597" s="193"/>
      <c r="P597" s="215"/>
      <c r="Q597" s="193"/>
      <c r="R597" s="193"/>
      <c r="S597" s="207"/>
      <c r="T597" s="193"/>
      <c r="W597" s="184" t="str" cm="1">
        <f t="array" ref="W597">IFERROR(INDEX(A$761:A$954,MATCH(H597,A$761:A$954,0),0),"Save")</f>
        <v>Save</v>
      </c>
    </row>
    <row r="598" spans="1:23" s="184" customFormat="1" hidden="1" x14ac:dyDescent="0.25">
      <c r="A598" s="191" t="str">
        <f t="shared" ref="A598:C608" si="134">A$597</f>
        <v>Cross-Sector</v>
      </c>
      <c r="B598" s="191" t="str">
        <f t="shared" si="134"/>
        <v>Variable Energy Prices</v>
      </c>
      <c r="C598" s="191" t="str">
        <f t="shared" si="134"/>
        <v>Toggle Whether Policies Affect Energy Prices</v>
      </c>
      <c r="D598" s="193" t="s">
        <v>255</v>
      </c>
      <c r="E598" s="186"/>
      <c r="F598" s="193" t="s">
        <v>741</v>
      </c>
      <c r="G598" s="193"/>
      <c r="H598" s="43">
        <v>837</v>
      </c>
      <c r="I598" s="193" t="s">
        <v>332</v>
      </c>
      <c r="J598" s="191" t="str">
        <f t="shared" ref="J598:J608" si="135">J$597</f>
        <v>Variable Energy Prices</v>
      </c>
      <c r="K598" s="191" t="str">
        <f t="shared" si="133"/>
        <v>cross toggle whether policies affect energy prices</v>
      </c>
      <c r="L598" s="183"/>
      <c r="M598" s="183"/>
      <c r="N598" s="183"/>
      <c r="O598" s="193"/>
      <c r="P598" s="215"/>
      <c r="Q598" s="193"/>
      <c r="R598" s="193"/>
      <c r="S598" s="207"/>
      <c r="T598" s="193"/>
      <c r="W598" s="184" t="str" cm="1">
        <f t="array" ref="W598">IFERROR(INDEX(A$761:A$954,MATCH(H598,A$761:A$954,0),0),"Save")</f>
        <v>Save</v>
      </c>
    </row>
    <row r="599" spans="1:23" s="184" customFormat="1" hidden="1" x14ac:dyDescent="0.25">
      <c r="A599" s="191" t="str">
        <f t="shared" si="134"/>
        <v>Cross-Sector</v>
      </c>
      <c r="B599" s="191" t="str">
        <f t="shared" si="134"/>
        <v>Variable Energy Prices</v>
      </c>
      <c r="C599" s="191" t="str">
        <f t="shared" si="134"/>
        <v>Toggle Whether Policies Affect Energy Prices</v>
      </c>
      <c r="D599" s="193" t="s">
        <v>1042</v>
      </c>
      <c r="E599" s="186"/>
      <c r="F599" s="193" t="s">
        <v>601</v>
      </c>
      <c r="G599" s="193"/>
      <c r="H599" s="185">
        <v>838</v>
      </c>
      <c r="I599" s="193" t="s">
        <v>332</v>
      </c>
      <c r="J599" s="191" t="str">
        <f t="shared" si="135"/>
        <v>Variable Energy Prices</v>
      </c>
      <c r="K599" s="191" t="str">
        <f t="shared" si="133"/>
        <v>cross toggle whether policies affect energy prices</v>
      </c>
      <c r="L599" s="183"/>
      <c r="M599" s="183"/>
      <c r="N599" s="183"/>
      <c r="O599" s="193"/>
      <c r="P599" s="215"/>
      <c r="Q599" s="193"/>
      <c r="R599" s="193"/>
      <c r="S599" s="207"/>
      <c r="T599" s="193"/>
      <c r="W599" s="184" t="str" cm="1">
        <f t="array" ref="W599">IFERROR(INDEX(A$761:A$954,MATCH(H599,A$761:A$954,0),0),"Save")</f>
        <v>Save</v>
      </c>
    </row>
    <row r="600" spans="1:23" s="184" customFormat="1" hidden="1" x14ac:dyDescent="0.25">
      <c r="A600" s="191" t="str">
        <f t="shared" si="134"/>
        <v>Cross-Sector</v>
      </c>
      <c r="B600" s="191" t="str">
        <f t="shared" si="134"/>
        <v>Variable Energy Prices</v>
      </c>
      <c r="C600" s="191" t="str">
        <f t="shared" si="134"/>
        <v>Toggle Whether Policies Affect Energy Prices</v>
      </c>
      <c r="D600" s="193" t="s">
        <v>257</v>
      </c>
      <c r="E600" s="186"/>
      <c r="F600" s="193" t="s">
        <v>923</v>
      </c>
      <c r="G600" s="193"/>
      <c r="H600" s="43">
        <v>839</v>
      </c>
      <c r="I600" s="193" t="s">
        <v>332</v>
      </c>
      <c r="J600" s="191" t="str">
        <f t="shared" si="135"/>
        <v>Variable Energy Prices</v>
      </c>
      <c r="K600" s="191" t="str">
        <f t="shared" si="133"/>
        <v>cross toggle whether policies affect energy prices</v>
      </c>
      <c r="L600" s="183"/>
      <c r="M600" s="183"/>
      <c r="N600" s="183"/>
      <c r="O600" s="193"/>
      <c r="P600" s="215"/>
      <c r="Q600" s="193"/>
      <c r="R600" s="193"/>
      <c r="S600" s="207"/>
      <c r="T600" s="193"/>
      <c r="W600" s="184" t="str" cm="1">
        <f t="array" ref="W600">IFERROR(INDEX(A$761:A$954,MATCH(H600,A$761:A$954,0),0),"Save")</f>
        <v>Save</v>
      </c>
    </row>
    <row r="601" spans="1:23" s="184" customFormat="1" hidden="1" x14ac:dyDescent="0.25">
      <c r="A601" s="191" t="str">
        <f t="shared" si="134"/>
        <v>Cross-Sector</v>
      </c>
      <c r="B601" s="191" t="str">
        <f t="shared" si="134"/>
        <v>Variable Energy Prices</v>
      </c>
      <c r="C601" s="191" t="str">
        <f t="shared" si="134"/>
        <v>Toggle Whether Policies Affect Energy Prices</v>
      </c>
      <c r="D601" s="193" t="s">
        <v>256</v>
      </c>
      <c r="E601" s="186"/>
      <c r="F601" s="193" t="s">
        <v>924</v>
      </c>
      <c r="G601" s="193"/>
      <c r="H601" s="185">
        <v>840</v>
      </c>
      <c r="I601" s="193" t="s">
        <v>332</v>
      </c>
      <c r="J601" s="191" t="str">
        <f t="shared" si="135"/>
        <v>Variable Energy Prices</v>
      </c>
      <c r="K601" s="191" t="str">
        <f t="shared" si="133"/>
        <v>cross toggle whether policies affect energy prices</v>
      </c>
      <c r="L601" s="183"/>
      <c r="M601" s="183"/>
      <c r="N601" s="183"/>
      <c r="O601" s="193"/>
      <c r="P601" s="215"/>
      <c r="Q601" s="193"/>
      <c r="R601" s="193"/>
      <c r="S601" s="207"/>
      <c r="T601" s="193"/>
      <c r="W601" s="184" t="str" cm="1">
        <f t="array" ref="W601">IFERROR(INDEX(A$761:A$954,MATCH(H601,A$761:A$954,0),0),"Save")</f>
        <v>Save</v>
      </c>
    </row>
    <row r="602" spans="1:23" s="184" customFormat="1" hidden="1" x14ac:dyDescent="0.25">
      <c r="A602" s="191" t="str">
        <f t="shared" si="134"/>
        <v>Cross-Sector</v>
      </c>
      <c r="B602" s="191" t="str">
        <f t="shared" si="134"/>
        <v>Variable Energy Prices</v>
      </c>
      <c r="C602" s="191" t="str">
        <f t="shared" si="134"/>
        <v>Toggle Whether Policies Affect Energy Prices</v>
      </c>
      <c r="D602" s="193" t="s">
        <v>1045</v>
      </c>
      <c r="E602" s="186"/>
      <c r="F602" s="193" t="s">
        <v>1046</v>
      </c>
      <c r="G602" s="193"/>
      <c r="H602" s="43">
        <v>841</v>
      </c>
      <c r="I602" s="193" t="s">
        <v>332</v>
      </c>
      <c r="J602" s="191" t="str">
        <f t="shared" si="135"/>
        <v>Variable Energy Prices</v>
      </c>
      <c r="K602" s="191" t="str">
        <f t="shared" si="133"/>
        <v>cross toggle whether policies affect energy prices</v>
      </c>
      <c r="L602" s="183"/>
      <c r="M602" s="183"/>
      <c r="N602" s="183"/>
      <c r="O602" s="193"/>
      <c r="P602" s="215"/>
      <c r="Q602" s="193"/>
      <c r="R602" s="193"/>
      <c r="S602" s="207"/>
      <c r="T602" s="193"/>
      <c r="W602" s="184" t="str" cm="1">
        <f t="array" ref="W602">IFERROR(INDEX(A$761:A$954,MATCH(H602,A$761:A$954,0),0),"Save")</f>
        <v>Save</v>
      </c>
    </row>
    <row r="603" spans="1:23" s="184" customFormat="1" hidden="1" x14ac:dyDescent="0.25">
      <c r="A603" s="191" t="str">
        <f t="shared" si="134"/>
        <v>Cross-Sector</v>
      </c>
      <c r="B603" s="191" t="str">
        <f t="shared" si="134"/>
        <v>Variable Energy Prices</v>
      </c>
      <c r="C603" s="191" t="str">
        <f t="shared" si="134"/>
        <v>Toggle Whether Policies Affect Energy Prices</v>
      </c>
      <c r="D603" s="193" t="s">
        <v>1047</v>
      </c>
      <c r="E603" s="186"/>
      <c r="F603" s="193" t="s">
        <v>1048</v>
      </c>
      <c r="G603" s="193"/>
      <c r="H603" s="185">
        <v>842</v>
      </c>
      <c r="I603" s="193" t="s">
        <v>332</v>
      </c>
      <c r="J603" s="191" t="str">
        <f t="shared" si="135"/>
        <v>Variable Energy Prices</v>
      </c>
      <c r="K603" s="191" t="str">
        <f t="shared" si="133"/>
        <v>cross toggle whether policies affect energy prices</v>
      </c>
      <c r="L603" s="183"/>
      <c r="M603" s="183"/>
      <c r="N603" s="183"/>
      <c r="O603" s="193"/>
      <c r="P603" s="215"/>
      <c r="Q603" s="193"/>
      <c r="R603" s="193"/>
      <c r="S603" s="207"/>
      <c r="T603" s="193"/>
      <c r="W603" s="184" t="str" cm="1">
        <f t="array" ref="W603">IFERROR(INDEX(A$761:A$954,MATCH(H603,A$761:A$954,0),0),"Save")</f>
        <v>Save</v>
      </c>
    </row>
    <row r="604" spans="1:23" s="184" customFormat="1" hidden="1" x14ac:dyDescent="0.25">
      <c r="A604" s="191" t="str">
        <f t="shared" si="134"/>
        <v>Cross-Sector</v>
      </c>
      <c r="B604" s="191" t="str">
        <f t="shared" si="134"/>
        <v>Variable Energy Prices</v>
      </c>
      <c r="C604" s="191" t="str">
        <f t="shared" si="134"/>
        <v>Toggle Whether Policies Affect Energy Prices</v>
      </c>
      <c r="D604" s="193" t="s">
        <v>253</v>
      </c>
      <c r="E604" s="186"/>
      <c r="F604" s="193" t="s">
        <v>925</v>
      </c>
      <c r="G604" s="193"/>
      <c r="H604" s="43">
        <v>843</v>
      </c>
      <c r="I604" s="193" t="s">
        <v>332</v>
      </c>
      <c r="J604" s="191" t="str">
        <f t="shared" si="135"/>
        <v>Variable Energy Prices</v>
      </c>
      <c r="K604" s="191" t="str">
        <f t="shared" si="133"/>
        <v>cross toggle whether policies affect energy prices</v>
      </c>
      <c r="L604" s="183"/>
      <c r="M604" s="183"/>
      <c r="N604" s="183"/>
      <c r="O604" s="193"/>
      <c r="P604" s="215"/>
      <c r="Q604" s="193"/>
      <c r="R604" s="193"/>
      <c r="S604" s="207"/>
      <c r="T604" s="193"/>
      <c r="W604" s="184" t="str" cm="1">
        <f t="array" ref="W604">IFERROR(INDEX(A$761:A$954,MATCH(H604,A$761:A$954,0),0),"Save")</f>
        <v>Save</v>
      </c>
    </row>
    <row r="605" spans="1:23" s="184" customFormat="1" hidden="1" x14ac:dyDescent="0.25">
      <c r="A605" s="191" t="str">
        <f t="shared" si="134"/>
        <v>Cross-Sector</v>
      </c>
      <c r="B605" s="191" t="str">
        <f t="shared" si="134"/>
        <v>Variable Energy Prices</v>
      </c>
      <c r="C605" s="191" t="str">
        <f t="shared" si="134"/>
        <v>Toggle Whether Policies Affect Energy Prices</v>
      </c>
      <c r="D605" s="193" t="s">
        <v>926</v>
      </c>
      <c r="E605" s="186"/>
      <c r="F605" s="193" t="s">
        <v>609</v>
      </c>
      <c r="G605" s="193"/>
      <c r="H605" s="185">
        <v>844</v>
      </c>
      <c r="I605" s="193" t="s">
        <v>332</v>
      </c>
      <c r="J605" s="191" t="str">
        <f t="shared" si="135"/>
        <v>Variable Energy Prices</v>
      </c>
      <c r="K605" s="191" t="str">
        <f t="shared" si="133"/>
        <v>cross toggle whether policies affect energy prices</v>
      </c>
      <c r="L605" s="183"/>
      <c r="M605" s="183"/>
      <c r="N605" s="183"/>
      <c r="O605" s="193"/>
      <c r="P605" s="215"/>
      <c r="Q605" s="193"/>
      <c r="R605" s="193"/>
      <c r="S605" s="207"/>
      <c r="T605" s="193"/>
      <c r="W605" s="184" t="str" cm="1">
        <f t="array" ref="W605">IFERROR(INDEX(A$761:A$954,MATCH(H605,A$761:A$954,0),0),"Save")</f>
        <v>Save</v>
      </c>
    </row>
    <row r="606" spans="1:23" s="184" customFormat="1" hidden="1" x14ac:dyDescent="0.25">
      <c r="A606" s="191" t="str">
        <f t="shared" si="134"/>
        <v>Cross-Sector</v>
      </c>
      <c r="B606" s="191" t="str">
        <f t="shared" si="134"/>
        <v>Variable Energy Prices</v>
      </c>
      <c r="C606" s="191" t="str">
        <f t="shared" si="134"/>
        <v>Toggle Whether Policies Affect Energy Prices</v>
      </c>
      <c r="D606" s="193" t="s">
        <v>250</v>
      </c>
      <c r="E606" s="186"/>
      <c r="F606" s="193" t="s">
        <v>614</v>
      </c>
      <c r="G606" s="193"/>
      <c r="H606" s="43">
        <v>845</v>
      </c>
      <c r="I606" s="193" t="s">
        <v>332</v>
      </c>
      <c r="J606" s="191" t="str">
        <f t="shared" si="135"/>
        <v>Variable Energy Prices</v>
      </c>
      <c r="K606" s="191" t="str">
        <f t="shared" si="133"/>
        <v>cross toggle whether policies affect energy prices</v>
      </c>
      <c r="L606" s="183"/>
      <c r="M606" s="183"/>
      <c r="N606" s="183"/>
      <c r="O606" s="193"/>
      <c r="P606" s="215"/>
      <c r="Q606" s="193"/>
      <c r="R606" s="193"/>
      <c r="S606" s="207"/>
      <c r="T606" s="193"/>
      <c r="W606" s="184" t="str" cm="1">
        <f t="array" ref="W606">IFERROR(INDEX(A$761:A$954,MATCH(H606,A$761:A$954,0),0),"Save")</f>
        <v>Save</v>
      </c>
    </row>
    <row r="607" spans="1:23" s="184" customFormat="1" hidden="1" x14ac:dyDescent="0.25">
      <c r="A607" s="191" t="str">
        <f t="shared" si="134"/>
        <v>Cross-Sector</v>
      </c>
      <c r="B607" s="191" t="str">
        <f t="shared" si="134"/>
        <v>Variable Energy Prices</v>
      </c>
      <c r="C607" s="191" t="str">
        <f t="shared" si="134"/>
        <v>Toggle Whether Policies Affect Energy Prices</v>
      </c>
      <c r="D607" s="193" t="s">
        <v>927</v>
      </c>
      <c r="E607" s="186"/>
      <c r="F607" s="193" t="s">
        <v>928</v>
      </c>
      <c r="G607" s="193"/>
      <c r="H607" s="185">
        <v>846</v>
      </c>
      <c r="I607" s="193" t="s">
        <v>332</v>
      </c>
      <c r="J607" s="191" t="str">
        <f t="shared" si="135"/>
        <v>Variable Energy Prices</v>
      </c>
      <c r="K607" s="191" t="str">
        <f t="shared" si="133"/>
        <v>cross toggle whether policies affect energy prices</v>
      </c>
      <c r="L607" s="183"/>
      <c r="M607" s="183"/>
      <c r="N607" s="183"/>
      <c r="O607" s="193"/>
      <c r="P607" s="215"/>
      <c r="Q607" s="193"/>
      <c r="R607" s="193"/>
      <c r="S607" s="207"/>
      <c r="T607" s="193"/>
      <c r="W607" s="184" t="str" cm="1">
        <f t="array" ref="W607">IFERROR(INDEX(A$761:A$954,MATCH(H607,A$761:A$954,0),0),"Save")</f>
        <v>Save</v>
      </c>
    </row>
    <row r="608" spans="1:23" s="184" customFormat="1" hidden="1" x14ac:dyDescent="0.25">
      <c r="A608" s="191" t="str">
        <f t="shared" si="134"/>
        <v>Cross-Sector</v>
      </c>
      <c r="B608" s="191" t="str">
        <f t="shared" si="134"/>
        <v>Variable Energy Prices</v>
      </c>
      <c r="C608" s="191" t="str">
        <f t="shared" si="134"/>
        <v>Toggle Whether Policies Affect Energy Prices</v>
      </c>
      <c r="D608" s="193" t="s">
        <v>254</v>
      </c>
      <c r="E608" s="186"/>
      <c r="F608" s="193" t="s">
        <v>929</v>
      </c>
      <c r="G608" s="193"/>
      <c r="H608" s="43">
        <v>847</v>
      </c>
      <c r="I608" s="193" t="s">
        <v>332</v>
      </c>
      <c r="J608" s="191" t="str">
        <f t="shared" si="135"/>
        <v>Variable Energy Prices</v>
      </c>
      <c r="K608" s="191" t="str">
        <f t="shared" si="133"/>
        <v>cross toggle whether policies affect energy prices</v>
      </c>
      <c r="L608" s="183"/>
      <c r="M608" s="183"/>
      <c r="N608" s="183"/>
      <c r="O608" s="193"/>
      <c r="P608" s="215"/>
      <c r="Q608" s="193"/>
      <c r="R608" s="193"/>
      <c r="S608" s="207"/>
      <c r="T608" s="193"/>
      <c r="W608" s="184" t="str" cm="1">
        <f t="array" ref="W608">IFERROR(INDEX(A$761:A$954,MATCH(H608,A$761:A$954,0),0),"Save")</f>
        <v>Save</v>
      </c>
    </row>
    <row r="609" spans="1:23" s="184" customFormat="1" hidden="1" x14ac:dyDescent="0.25">
      <c r="A609" s="184" t="s">
        <v>1005</v>
      </c>
      <c r="B609" s="184" t="s">
        <v>1069</v>
      </c>
      <c r="C609" s="184" t="s">
        <v>1069</v>
      </c>
      <c r="D609" s="193" t="s">
        <v>251</v>
      </c>
      <c r="E609" s="186"/>
      <c r="F609" s="193" t="s">
        <v>579</v>
      </c>
      <c r="G609" s="193"/>
      <c r="H609" s="43">
        <v>723</v>
      </c>
      <c r="I609" s="193" t="s">
        <v>332</v>
      </c>
      <c r="J609" s="184" t="s">
        <v>1069</v>
      </c>
      <c r="K609" s="184" t="s">
        <v>1070</v>
      </c>
      <c r="L609" s="187">
        <v>0</v>
      </c>
      <c r="M609" s="187">
        <v>1</v>
      </c>
      <c r="N609" s="187">
        <v>0.01</v>
      </c>
      <c r="O609" s="186" t="s">
        <v>1071</v>
      </c>
      <c r="P609" s="188" t="s">
        <v>1072</v>
      </c>
      <c r="Q609" s="193" t="s">
        <v>1073</v>
      </c>
      <c r="R609" s="193"/>
      <c r="S609" s="207"/>
      <c r="T609" s="193"/>
      <c r="W609" s="184" t="str" cm="1">
        <f t="array" ref="W609">IFERROR(INDEX(A$761:A$954,MATCH(H609,A$761:A$954,0),0),"Save")</f>
        <v>Save</v>
      </c>
    </row>
    <row r="610" spans="1:23" s="184" customFormat="1" hidden="1" x14ac:dyDescent="0.25">
      <c r="A610" s="191" t="str">
        <f t="shared" ref="A610:C623" si="136">A$609</f>
        <v>Cross-Sector</v>
      </c>
      <c r="B610" s="191" t="str">
        <f t="shared" si="136"/>
        <v>Fuel Price Deregulation</v>
      </c>
      <c r="C610" s="191" t="str">
        <f t="shared" si="136"/>
        <v>Fuel Price Deregulation</v>
      </c>
      <c r="D610" s="193" t="s">
        <v>255</v>
      </c>
      <c r="E610" s="186"/>
      <c r="F610" s="193" t="s">
        <v>741</v>
      </c>
      <c r="G610" s="193"/>
      <c r="H610" s="43">
        <v>724</v>
      </c>
      <c r="I610" s="193" t="s">
        <v>332</v>
      </c>
      <c r="J610" s="191" t="str">
        <f t="shared" ref="J610:K623" si="137">J$609</f>
        <v>Fuel Price Deregulation</v>
      </c>
      <c r="K610" s="191" t="str">
        <f t="shared" si="137"/>
        <v>cross fuel price deregulation</v>
      </c>
      <c r="L610" s="183"/>
      <c r="M610" s="183"/>
      <c r="N610" s="183"/>
      <c r="O610" s="193"/>
      <c r="P610" s="188"/>
      <c r="Q610" s="193"/>
      <c r="R610" s="193"/>
      <c r="S610" s="207"/>
      <c r="T610" s="193"/>
      <c r="W610" s="184" t="str" cm="1">
        <f t="array" ref="W610">IFERROR(INDEX(A$761:A$954,MATCH(H610,A$761:A$954,0),0),"Save")</f>
        <v>Save</v>
      </c>
    </row>
    <row r="611" spans="1:23" s="184" customFormat="1" hidden="1" x14ac:dyDescent="0.25">
      <c r="A611" s="191" t="str">
        <f t="shared" si="136"/>
        <v>Cross-Sector</v>
      </c>
      <c r="B611" s="191" t="str">
        <f t="shared" si="136"/>
        <v>Fuel Price Deregulation</v>
      </c>
      <c r="C611" s="191" t="str">
        <f t="shared" si="136"/>
        <v>Fuel Price Deregulation</v>
      </c>
      <c r="D611" s="193" t="s">
        <v>1035</v>
      </c>
      <c r="E611" s="186"/>
      <c r="F611" s="193" t="s">
        <v>589</v>
      </c>
      <c r="G611" s="193"/>
      <c r="H611" s="43">
        <v>725</v>
      </c>
      <c r="I611" s="193" t="s">
        <v>332</v>
      </c>
      <c r="J611" s="191" t="str">
        <f t="shared" si="137"/>
        <v>Fuel Price Deregulation</v>
      </c>
      <c r="K611" s="191" t="str">
        <f t="shared" si="137"/>
        <v>cross fuel price deregulation</v>
      </c>
      <c r="L611" s="183"/>
      <c r="M611" s="183"/>
      <c r="N611" s="183"/>
      <c r="O611" s="193"/>
      <c r="P611" s="188"/>
      <c r="Q611" s="193"/>
      <c r="R611" s="193"/>
      <c r="S611" s="207"/>
      <c r="T611" s="193"/>
      <c r="W611" s="184" t="str" cm="1">
        <f t="array" ref="W611">IFERROR(INDEX(A$761:A$954,MATCH(H611,A$761:A$954,0),0),"Save")</f>
        <v>Save</v>
      </c>
    </row>
    <row r="612" spans="1:23" s="184" customFormat="1" hidden="1" x14ac:dyDescent="0.25">
      <c r="A612" s="191" t="str">
        <f t="shared" si="136"/>
        <v>Cross-Sector</v>
      </c>
      <c r="B612" s="191" t="str">
        <f t="shared" si="136"/>
        <v>Fuel Price Deregulation</v>
      </c>
      <c r="C612" s="191" t="str">
        <f t="shared" si="136"/>
        <v>Fuel Price Deregulation</v>
      </c>
      <c r="D612" s="193" t="s">
        <v>1042</v>
      </c>
      <c r="E612" s="186"/>
      <c r="F612" s="193" t="s">
        <v>601</v>
      </c>
      <c r="G612" s="193"/>
      <c r="H612" s="43">
        <v>726</v>
      </c>
      <c r="I612" s="193" t="s">
        <v>332</v>
      </c>
      <c r="J612" s="191" t="str">
        <f t="shared" si="137"/>
        <v>Fuel Price Deregulation</v>
      </c>
      <c r="K612" s="191" t="str">
        <f t="shared" si="137"/>
        <v>cross fuel price deregulation</v>
      </c>
      <c r="L612" s="183"/>
      <c r="M612" s="183"/>
      <c r="N612" s="183"/>
      <c r="O612" s="193"/>
      <c r="P612" s="188"/>
      <c r="Q612" s="193"/>
      <c r="R612" s="193"/>
      <c r="S612" s="207"/>
      <c r="T612" s="193"/>
      <c r="W612" s="184" t="str" cm="1">
        <f t="array" ref="W612">IFERROR(INDEX(A$761:A$954,MATCH(H612,A$761:A$954,0),0),"Save")</f>
        <v>Save</v>
      </c>
    </row>
    <row r="613" spans="1:23" s="184" customFormat="1" hidden="1" x14ac:dyDescent="0.25">
      <c r="A613" s="191" t="str">
        <f t="shared" si="136"/>
        <v>Cross-Sector</v>
      </c>
      <c r="B613" s="191" t="str">
        <f t="shared" si="136"/>
        <v>Fuel Price Deregulation</v>
      </c>
      <c r="C613" s="191" t="str">
        <f t="shared" si="136"/>
        <v>Fuel Price Deregulation</v>
      </c>
      <c r="D613" s="193" t="s">
        <v>257</v>
      </c>
      <c r="E613" s="186"/>
      <c r="F613" s="193" t="s">
        <v>923</v>
      </c>
      <c r="G613" s="193"/>
      <c r="H613" s="43">
        <v>727</v>
      </c>
      <c r="I613" s="193" t="s">
        <v>332</v>
      </c>
      <c r="J613" s="191" t="str">
        <f t="shared" si="137"/>
        <v>Fuel Price Deregulation</v>
      </c>
      <c r="K613" s="191" t="str">
        <f t="shared" si="137"/>
        <v>cross fuel price deregulation</v>
      </c>
      <c r="L613" s="183"/>
      <c r="M613" s="183"/>
      <c r="N613" s="183"/>
      <c r="O613" s="193"/>
      <c r="P613" s="188"/>
      <c r="Q613" s="193"/>
      <c r="R613" s="193"/>
      <c r="S613" s="207"/>
      <c r="T613" s="193"/>
      <c r="W613" s="184" t="str" cm="1">
        <f t="array" ref="W613">IFERROR(INDEX(A$761:A$954,MATCH(H613,A$761:A$954,0),0),"Save")</f>
        <v>Save</v>
      </c>
    </row>
    <row r="614" spans="1:23" s="184" customFormat="1" hidden="1" x14ac:dyDescent="0.25">
      <c r="A614" s="191" t="str">
        <f t="shared" si="136"/>
        <v>Cross-Sector</v>
      </c>
      <c r="B614" s="191" t="str">
        <f t="shared" si="136"/>
        <v>Fuel Price Deregulation</v>
      </c>
      <c r="C614" s="191" t="str">
        <f t="shared" si="136"/>
        <v>Fuel Price Deregulation</v>
      </c>
      <c r="D614" s="193" t="s">
        <v>256</v>
      </c>
      <c r="E614" s="186"/>
      <c r="F614" s="193" t="s">
        <v>924</v>
      </c>
      <c r="G614" s="193"/>
      <c r="H614" s="43">
        <v>728</v>
      </c>
      <c r="I614" s="193" t="s">
        <v>332</v>
      </c>
      <c r="J614" s="191" t="str">
        <f t="shared" si="137"/>
        <v>Fuel Price Deregulation</v>
      </c>
      <c r="K614" s="191" t="str">
        <f t="shared" si="137"/>
        <v>cross fuel price deregulation</v>
      </c>
      <c r="L614" s="183"/>
      <c r="M614" s="183"/>
      <c r="N614" s="183"/>
      <c r="O614" s="193"/>
      <c r="P614" s="188"/>
      <c r="Q614" s="193"/>
      <c r="R614" s="193"/>
      <c r="S614" s="207"/>
      <c r="T614" s="193"/>
      <c r="W614" s="184" t="str" cm="1">
        <f t="array" ref="W614">IFERROR(INDEX(A$761:A$954,MATCH(H614,A$761:A$954,0),0),"Save")</f>
        <v>Save</v>
      </c>
    </row>
    <row r="615" spans="1:23" s="184" customFormat="1" hidden="1" x14ac:dyDescent="0.25">
      <c r="A615" s="191" t="str">
        <f t="shared" si="136"/>
        <v>Cross-Sector</v>
      </c>
      <c r="B615" s="191" t="str">
        <f t="shared" si="136"/>
        <v>Fuel Price Deregulation</v>
      </c>
      <c r="C615" s="191" t="str">
        <f t="shared" si="136"/>
        <v>Fuel Price Deregulation</v>
      </c>
      <c r="D615" s="193" t="s">
        <v>1045</v>
      </c>
      <c r="E615" s="186"/>
      <c r="F615" s="193" t="s">
        <v>1046</v>
      </c>
      <c r="G615" s="193"/>
      <c r="H615" s="43">
        <v>729</v>
      </c>
      <c r="I615" s="193" t="s">
        <v>332</v>
      </c>
      <c r="J615" s="191" t="str">
        <f t="shared" si="137"/>
        <v>Fuel Price Deregulation</v>
      </c>
      <c r="K615" s="191" t="str">
        <f t="shared" si="137"/>
        <v>cross fuel price deregulation</v>
      </c>
      <c r="L615" s="183"/>
      <c r="M615" s="183"/>
      <c r="N615" s="183"/>
      <c r="O615" s="193"/>
      <c r="P615" s="188"/>
      <c r="Q615" s="193"/>
      <c r="R615" s="193"/>
      <c r="S615" s="207"/>
      <c r="T615" s="193"/>
      <c r="W615" s="184" t="str" cm="1">
        <f t="array" ref="W615">IFERROR(INDEX(A$761:A$954,MATCH(H615,A$761:A$954,0),0),"Save")</f>
        <v>Save</v>
      </c>
    </row>
    <row r="616" spans="1:23" s="184" customFormat="1" hidden="1" x14ac:dyDescent="0.25">
      <c r="A616" s="191" t="str">
        <f t="shared" si="136"/>
        <v>Cross-Sector</v>
      </c>
      <c r="B616" s="191" t="str">
        <f t="shared" si="136"/>
        <v>Fuel Price Deregulation</v>
      </c>
      <c r="C616" s="191" t="str">
        <f t="shared" si="136"/>
        <v>Fuel Price Deregulation</v>
      </c>
      <c r="D616" s="193" t="s">
        <v>1047</v>
      </c>
      <c r="E616" s="186"/>
      <c r="F616" s="193" t="s">
        <v>1048</v>
      </c>
      <c r="G616" s="193"/>
      <c r="H616" s="43">
        <v>730</v>
      </c>
      <c r="I616" s="193" t="s">
        <v>332</v>
      </c>
      <c r="J616" s="191" t="str">
        <f t="shared" si="137"/>
        <v>Fuel Price Deregulation</v>
      </c>
      <c r="K616" s="191" t="str">
        <f t="shared" si="137"/>
        <v>cross fuel price deregulation</v>
      </c>
      <c r="L616" s="183"/>
      <c r="M616" s="183"/>
      <c r="N616" s="183"/>
      <c r="O616" s="193"/>
      <c r="P616" s="188"/>
      <c r="Q616" s="193"/>
      <c r="R616" s="193"/>
      <c r="S616" s="207"/>
      <c r="T616" s="193"/>
      <c r="W616" s="184" t="str" cm="1">
        <f t="array" ref="W616">IFERROR(INDEX(A$761:A$954,MATCH(H616,A$761:A$954,0),0),"Save")</f>
        <v>Save</v>
      </c>
    </row>
    <row r="617" spans="1:23" s="184" customFormat="1" hidden="1" x14ac:dyDescent="0.25">
      <c r="A617" s="191" t="str">
        <f t="shared" si="136"/>
        <v>Cross-Sector</v>
      </c>
      <c r="B617" s="191" t="str">
        <f t="shared" si="136"/>
        <v>Fuel Price Deregulation</v>
      </c>
      <c r="C617" s="191" t="str">
        <f t="shared" si="136"/>
        <v>Fuel Price Deregulation</v>
      </c>
      <c r="D617" s="193" t="s">
        <v>253</v>
      </c>
      <c r="E617" s="186"/>
      <c r="F617" s="193" t="s">
        <v>925</v>
      </c>
      <c r="G617" s="193"/>
      <c r="H617" s="43">
        <v>731</v>
      </c>
      <c r="I617" s="193" t="s">
        <v>332</v>
      </c>
      <c r="J617" s="191" t="str">
        <f t="shared" si="137"/>
        <v>Fuel Price Deregulation</v>
      </c>
      <c r="K617" s="191" t="str">
        <f t="shared" si="137"/>
        <v>cross fuel price deregulation</v>
      </c>
      <c r="L617" s="183"/>
      <c r="M617" s="183"/>
      <c r="N617" s="183"/>
      <c r="O617" s="193"/>
      <c r="P617" s="188"/>
      <c r="Q617" s="193"/>
      <c r="R617" s="193"/>
      <c r="S617" s="207"/>
      <c r="T617" s="193"/>
      <c r="W617" s="184" t="str" cm="1">
        <f t="array" ref="W617">IFERROR(INDEX(A$761:A$954,MATCH(H617,A$761:A$954,0),0),"Save")</f>
        <v>Save</v>
      </c>
    </row>
    <row r="618" spans="1:23" s="184" customFormat="1" hidden="1" x14ac:dyDescent="0.25">
      <c r="A618" s="191" t="str">
        <f t="shared" si="136"/>
        <v>Cross-Sector</v>
      </c>
      <c r="B618" s="191" t="str">
        <f t="shared" si="136"/>
        <v>Fuel Price Deregulation</v>
      </c>
      <c r="C618" s="191" t="str">
        <f t="shared" si="136"/>
        <v>Fuel Price Deregulation</v>
      </c>
      <c r="D618" s="193" t="s">
        <v>926</v>
      </c>
      <c r="E618" s="186"/>
      <c r="F618" s="193" t="s">
        <v>609</v>
      </c>
      <c r="G618" s="193"/>
      <c r="H618" s="43">
        <v>732</v>
      </c>
      <c r="I618" s="193" t="s">
        <v>332</v>
      </c>
      <c r="J618" s="191" t="str">
        <f t="shared" si="137"/>
        <v>Fuel Price Deregulation</v>
      </c>
      <c r="K618" s="191" t="str">
        <f t="shared" si="137"/>
        <v>cross fuel price deregulation</v>
      </c>
      <c r="L618" s="183"/>
      <c r="M618" s="183"/>
      <c r="N618" s="183"/>
      <c r="O618" s="193"/>
      <c r="P618" s="188"/>
      <c r="Q618" s="193"/>
      <c r="R618" s="193"/>
      <c r="S618" s="207"/>
      <c r="T618" s="193"/>
      <c r="W618" s="184" t="str" cm="1">
        <f t="array" ref="W618">IFERROR(INDEX(A$761:A$954,MATCH(H618,A$761:A$954,0),0),"Save")</f>
        <v>Save</v>
      </c>
    </row>
    <row r="619" spans="1:23" s="184" customFormat="1" hidden="1" x14ac:dyDescent="0.25">
      <c r="A619" s="191" t="str">
        <f t="shared" si="136"/>
        <v>Cross-Sector</v>
      </c>
      <c r="B619" s="191" t="str">
        <f t="shared" si="136"/>
        <v>Fuel Price Deregulation</v>
      </c>
      <c r="C619" s="191" t="str">
        <f t="shared" si="136"/>
        <v>Fuel Price Deregulation</v>
      </c>
      <c r="D619" s="193" t="s">
        <v>250</v>
      </c>
      <c r="E619" s="186"/>
      <c r="F619" s="193" t="s">
        <v>614</v>
      </c>
      <c r="G619" s="193"/>
      <c r="H619" s="43">
        <v>733</v>
      </c>
      <c r="I619" s="193" t="s">
        <v>332</v>
      </c>
      <c r="J619" s="191" t="str">
        <f t="shared" si="137"/>
        <v>Fuel Price Deregulation</v>
      </c>
      <c r="K619" s="191" t="str">
        <f t="shared" si="137"/>
        <v>cross fuel price deregulation</v>
      </c>
      <c r="L619" s="183"/>
      <c r="M619" s="183"/>
      <c r="N619" s="183"/>
      <c r="O619" s="193"/>
      <c r="P619" s="188"/>
      <c r="Q619" s="193"/>
      <c r="R619" s="193"/>
      <c r="S619" s="207"/>
      <c r="T619" s="193"/>
      <c r="W619" s="184" t="str" cm="1">
        <f t="array" ref="W619">IFERROR(INDEX(A$761:A$954,MATCH(H619,A$761:A$954,0),0),"Save")</f>
        <v>Save</v>
      </c>
    </row>
    <row r="620" spans="1:23" s="184" customFormat="1" hidden="1" x14ac:dyDescent="0.25">
      <c r="A620" s="191" t="str">
        <f t="shared" si="136"/>
        <v>Cross-Sector</v>
      </c>
      <c r="B620" s="191" t="str">
        <f t="shared" si="136"/>
        <v>Fuel Price Deregulation</v>
      </c>
      <c r="C620" s="191" t="str">
        <f t="shared" si="136"/>
        <v>Fuel Price Deregulation</v>
      </c>
      <c r="D620" s="193" t="s">
        <v>927</v>
      </c>
      <c r="E620" s="186"/>
      <c r="F620" s="193" t="s">
        <v>928</v>
      </c>
      <c r="G620" s="193"/>
      <c r="H620" s="43">
        <v>734</v>
      </c>
      <c r="I620" s="193" t="s">
        <v>332</v>
      </c>
      <c r="J620" s="191" t="str">
        <f t="shared" si="137"/>
        <v>Fuel Price Deregulation</v>
      </c>
      <c r="K620" s="191" t="str">
        <f t="shared" si="137"/>
        <v>cross fuel price deregulation</v>
      </c>
      <c r="L620" s="183"/>
      <c r="M620" s="183"/>
      <c r="N620" s="183"/>
      <c r="O620" s="193"/>
      <c r="P620" s="188"/>
      <c r="Q620" s="193"/>
      <c r="R620" s="193"/>
      <c r="S620" s="207"/>
      <c r="T620" s="193"/>
      <c r="W620" s="184" t="str" cm="1">
        <f t="array" ref="W620">IFERROR(INDEX(A$761:A$954,MATCH(H620,A$761:A$954,0),0),"Save")</f>
        <v>Save</v>
      </c>
    </row>
    <row r="621" spans="1:23" s="184" customFormat="1" hidden="1" x14ac:dyDescent="0.25">
      <c r="A621" s="191" t="str">
        <f t="shared" si="136"/>
        <v>Cross-Sector</v>
      </c>
      <c r="B621" s="191" t="str">
        <f t="shared" si="136"/>
        <v>Fuel Price Deregulation</v>
      </c>
      <c r="C621" s="191" t="str">
        <f t="shared" si="136"/>
        <v>Fuel Price Deregulation</v>
      </c>
      <c r="D621" s="193" t="s">
        <v>254</v>
      </c>
      <c r="E621" s="186"/>
      <c r="F621" s="193" t="s">
        <v>929</v>
      </c>
      <c r="G621" s="193"/>
      <c r="H621" s="43">
        <v>735</v>
      </c>
      <c r="I621" s="193" t="s">
        <v>332</v>
      </c>
      <c r="J621" s="191" t="str">
        <f t="shared" si="137"/>
        <v>Fuel Price Deregulation</v>
      </c>
      <c r="K621" s="191" t="str">
        <f t="shared" si="137"/>
        <v>cross fuel price deregulation</v>
      </c>
      <c r="L621" s="183"/>
      <c r="M621" s="183"/>
      <c r="N621" s="183"/>
      <c r="O621" s="193"/>
      <c r="P621" s="188"/>
      <c r="Q621" s="193"/>
      <c r="R621" s="193"/>
      <c r="S621" s="207"/>
      <c r="T621" s="193"/>
      <c r="W621" s="184" t="str" cm="1">
        <f t="array" ref="W621">IFERROR(INDEX(A$761:A$954,MATCH(H621,A$761:A$954,0),0),"Save")</f>
        <v>Save</v>
      </c>
    </row>
    <row r="622" spans="1:23" s="184" customFormat="1" hidden="1" x14ac:dyDescent="0.25">
      <c r="A622" s="191" t="str">
        <f t="shared" si="136"/>
        <v>Cross-Sector</v>
      </c>
      <c r="B622" s="191" t="str">
        <f t="shared" si="136"/>
        <v>Fuel Price Deregulation</v>
      </c>
      <c r="C622" s="191" t="str">
        <f t="shared" si="136"/>
        <v>Fuel Price Deregulation</v>
      </c>
      <c r="D622" s="193" t="s">
        <v>1053</v>
      </c>
      <c r="E622" s="186"/>
      <c r="F622" s="193" t="s">
        <v>618</v>
      </c>
      <c r="G622" s="193"/>
      <c r="H622" s="43">
        <v>736</v>
      </c>
      <c r="I622" s="193" t="s">
        <v>332</v>
      </c>
      <c r="J622" s="191" t="str">
        <f t="shared" si="137"/>
        <v>Fuel Price Deregulation</v>
      </c>
      <c r="K622" s="191" t="str">
        <f t="shared" si="137"/>
        <v>cross fuel price deregulation</v>
      </c>
      <c r="L622" s="183"/>
      <c r="M622" s="183"/>
      <c r="N622" s="183"/>
      <c r="O622" s="193"/>
      <c r="P622" s="188"/>
      <c r="Q622" s="193"/>
      <c r="R622" s="193"/>
      <c r="S622" s="207"/>
      <c r="T622" s="193"/>
      <c r="W622" s="184" t="str" cm="1">
        <f t="array" ref="W622">IFERROR(INDEX(A$761:A$954,MATCH(H622,A$761:A$954,0),0),"Save")</f>
        <v>Save</v>
      </c>
    </row>
    <row r="623" spans="1:23" s="184" customFormat="1" hidden="1" x14ac:dyDescent="0.25">
      <c r="A623" s="191" t="str">
        <f t="shared" si="136"/>
        <v>Cross-Sector</v>
      </c>
      <c r="B623" s="191" t="str">
        <f t="shared" si="136"/>
        <v>Fuel Price Deregulation</v>
      </c>
      <c r="C623" s="191" t="str">
        <f t="shared" si="136"/>
        <v>Fuel Price Deregulation</v>
      </c>
      <c r="D623" s="193" t="s">
        <v>1054</v>
      </c>
      <c r="E623" s="186"/>
      <c r="F623" s="193" t="s">
        <v>1055</v>
      </c>
      <c r="G623" s="193"/>
      <c r="H623" s="43">
        <v>737</v>
      </c>
      <c r="I623" s="193" t="s">
        <v>332</v>
      </c>
      <c r="J623" s="191" t="str">
        <f t="shared" si="137"/>
        <v>Fuel Price Deregulation</v>
      </c>
      <c r="K623" s="191" t="str">
        <f t="shared" si="137"/>
        <v>cross fuel price deregulation</v>
      </c>
      <c r="L623" s="183"/>
      <c r="M623" s="183"/>
      <c r="N623" s="183"/>
      <c r="O623" s="193"/>
      <c r="P623" s="188"/>
      <c r="Q623" s="193"/>
      <c r="R623" s="193"/>
      <c r="S623" s="207"/>
      <c r="T623" s="193"/>
      <c r="W623" s="184" t="str" cm="1">
        <f t="array" ref="W623">IFERROR(INDEX(A$761:A$954,MATCH(H623,A$761:A$954,0),0),"Save")</f>
        <v>Save</v>
      </c>
    </row>
    <row r="624" spans="1:23" s="191" customFormat="1" hidden="1" x14ac:dyDescent="0.25">
      <c r="A624" s="183" t="s">
        <v>1005</v>
      </c>
      <c r="B624" s="183" t="s">
        <v>1074</v>
      </c>
      <c r="C624" s="183" t="s">
        <v>1075</v>
      </c>
      <c r="D624" s="186" t="s">
        <v>1027</v>
      </c>
      <c r="E624" s="186"/>
      <c r="F624" s="186" t="s">
        <v>1028</v>
      </c>
      <c r="G624" s="186"/>
      <c r="H624" s="43">
        <v>78</v>
      </c>
      <c r="I624" s="186" t="s">
        <v>310</v>
      </c>
      <c r="J624" s="183" t="s">
        <v>1074</v>
      </c>
      <c r="K624" s="183" t="s">
        <v>1076</v>
      </c>
      <c r="L624" s="205">
        <v>0</v>
      </c>
      <c r="M624" s="205">
        <v>0.2</v>
      </c>
      <c r="N624" s="237">
        <v>5.0000000000000001E-3</v>
      </c>
      <c r="O624" s="186" t="s">
        <v>1077</v>
      </c>
      <c r="P624" s="238" t="s">
        <v>1078</v>
      </c>
      <c r="Q624" s="193" t="s">
        <v>1079</v>
      </c>
      <c r="R624" s="193" t="s">
        <v>1080</v>
      </c>
      <c r="S624" s="214" t="s">
        <v>1081</v>
      </c>
      <c r="T624" s="201"/>
      <c r="W624" s="184" t="str" cm="1">
        <f t="array" ref="W624">IFERROR(INDEX(A$761:A$954,MATCH(H624,A$761:A$954,0),0),"Save")</f>
        <v>Save</v>
      </c>
    </row>
    <row r="625" spans="1:23" s="191" customFormat="1" hidden="1" x14ac:dyDescent="0.25">
      <c r="A625" s="202" t="str">
        <f t="shared" ref="A625:C640" si="138">A$624</f>
        <v>Cross-Sector</v>
      </c>
      <c r="B625" s="202" t="str">
        <f t="shared" si="138"/>
        <v>Fuel Taxes</v>
      </c>
      <c r="C625" s="202" t="str">
        <f t="shared" si="138"/>
        <v>Additional Fuel Tax Rate by Fuel</v>
      </c>
      <c r="D625" s="193" t="s">
        <v>251</v>
      </c>
      <c r="E625" s="193"/>
      <c r="F625" s="193" t="s">
        <v>579</v>
      </c>
      <c r="G625" s="201"/>
      <c r="H625" s="43">
        <v>79</v>
      </c>
      <c r="I625" s="193" t="s">
        <v>310</v>
      </c>
      <c r="J625" s="202" t="str">
        <f t="shared" ref="J625:O626" si="139">J$624</f>
        <v>Fuel Taxes</v>
      </c>
      <c r="K625" s="192" t="str">
        <f t="shared" si="139"/>
        <v>cross fuel tax</v>
      </c>
      <c r="L625" s="192">
        <f t="shared" si="139"/>
        <v>0</v>
      </c>
      <c r="M625" s="192">
        <f t="shared" si="139"/>
        <v>0.2</v>
      </c>
      <c r="N625" s="239">
        <f t="shared" si="139"/>
        <v>5.0000000000000001E-3</v>
      </c>
      <c r="O625" s="217" t="str">
        <f t="shared" si="139"/>
        <v>% of BAU price</v>
      </c>
      <c r="P625" s="240" t="s">
        <v>1082</v>
      </c>
      <c r="Q625" s="193" t="s">
        <v>1079</v>
      </c>
      <c r="R625" s="193" t="s">
        <v>1080</v>
      </c>
      <c r="S625"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5" s="201"/>
      <c r="W625" s="184" t="str" cm="1">
        <f t="array" ref="W625">IFERROR(INDEX(A$761:A$954,MATCH(H625,A$761:A$954,0),0),"Save")</f>
        <v>Save</v>
      </c>
    </row>
    <row r="626" spans="1:23" s="191" customFormat="1" hidden="1" x14ac:dyDescent="0.25">
      <c r="A626" s="202" t="str">
        <f t="shared" si="138"/>
        <v>Cross-Sector</v>
      </c>
      <c r="B626" s="202" t="str">
        <f t="shared" si="138"/>
        <v>Fuel Taxes</v>
      </c>
      <c r="C626" s="202" t="str">
        <f t="shared" si="138"/>
        <v>Additional Fuel Tax Rate by Fuel</v>
      </c>
      <c r="D626" s="193" t="s">
        <v>255</v>
      </c>
      <c r="E626" s="193"/>
      <c r="F626" s="193" t="s">
        <v>741</v>
      </c>
      <c r="G626" s="201"/>
      <c r="H626" s="43">
        <v>80</v>
      </c>
      <c r="I626" s="193" t="s">
        <v>310</v>
      </c>
      <c r="J626" s="202" t="str">
        <f t="shared" si="139"/>
        <v>Fuel Taxes</v>
      </c>
      <c r="K626" s="192" t="str">
        <f t="shared" si="139"/>
        <v>cross fuel tax</v>
      </c>
      <c r="L626" s="192">
        <f t="shared" si="139"/>
        <v>0</v>
      </c>
      <c r="M626" s="192">
        <f t="shared" si="139"/>
        <v>0.2</v>
      </c>
      <c r="N626" s="239">
        <f t="shared" si="139"/>
        <v>5.0000000000000001E-3</v>
      </c>
      <c r="O626" s="217" t="str">
        <f t="shared" si="139"/>
        <v>% of BAU price</v>
      </c>
      <c r="P626" s="240" t="s">
        <v>1083</v>
      </c>
      <c r="Q626" s="193" t="s">
        <v>1079</v>
      </c>
      <c r="R626" s="193" t="s">
        <v>1080</v>
      </c>
      <c r="S626"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6" s="201"/>
      <c r="W626" s="184" t="str" cm="1">
        <f t="array" ref="W626">IFERROR(INDEX(A$761:A$954,MATCH(H626,A$761:A$954,0),0),"Save")</f>
        <v>Save</v>
      </c>
    </row>
    <row r="627" spans="1:23" s="191" customFormat="1" hidden="1" x14ac:dyDescent="0.25">
      <c r="A627" s="202" t="str">
        <f t="shared" si="138"/>
        <v>Cross-Sector</v>
      </c>
      <c r="B627" s="202" t="str">
        <f t="shared" si="138"/>
        <v>Fuel Taxes</v>
      </c>
      <c r="C627" s="202" t="str">
        <f t="shared" si="138"/>
        <v>Additional Fuel Tax Rate by Fuel</v>
      </c>
      <c r="D627" s="193" t="s">
        <v>1035</v>
      </c>
      <c r="E627" s="193"/>
      <c r="F627" s="193" t="s">
        <v>589</v>
      </c>
      <c r="G627" s="201"/>
      <c r="H627" s="43">
        <v>738</v>
      </c>
      <c r="I627" s="193" t="s">
        <v>332</v>
      </c>
      <c r="J627" s="202" t="str">
        <f t="shared" ref="J627:K640" si="140">J$624</f>
        <v>Fuel Taxes</v>
      </c>
      <c r="K627" s="192" t="str">
        <f t="shared" si="140"/>
        <v>cross fuel tax</v>
      </c>
      <c r="L627" s="192"/>
      <c r="M627" s="192"/>
      <c r="N627" s="239"/>
      <c r="O627" s="217"/>
      <c r="P627" s="188"/>
      <c r="Q627" s="201"/>
      <c r="R627" s="193"/>
      <c r="S627" s="221"/>
      <c r="T627" s="201"/>
      <c r="W627" s="184" t="str" cm="1">
        <f t="array" ref="W627">IFERROR(INDEX(A$761:A$954,MATCH(H627,A$761:A$954,0),0),"Save")</f>
        <v>Save</v>
      </c>
    </row>
    <row r="628" spans="1:23" s="191" customFormat="1" hidden="1" x14ac:dyDescent="0.25">
      <c r="A628" s="202" t="str">
        <f t="shared" si="138"/>
        <v>Cross-Sector</v>
      </c>
      <c r="B628" s="202" t="str">
        <f t="shared" si="138"/>
        <v>Fuel Taxes</v>
      </c>
      <c r="C628" s="202" t="str">
        <f t="shared" si="138"/>
        <v>Additional Fuel Tax Rate by Fuel</v>
      </c>
      <c r="D628" s="193" t="s">
        <v>1042</v>
      </c>
      <c r="E628" s="193"/>
      <c r="F628" s="193" t="s">
        <v>601</v>
      </c>
      <c r="G628" s="201"/>
      <c r="H628" s="43">
        <v>739</v>
      </c>
      <c r="I628" s="193" t="s">
        <v>332</v>
      </c>
      <c r="J628" s="202" t="str">
        <f t="shared" si="140"/>
        <v>Fuel Taxes</v>
      </c>
      <c r="K628" s="192" t="str">
        <f t="shared" si="140"/>
        <v>cross fuel tax</v>
      </c>
      <c r="L628" s="192"/>
      <c r="M628" s="192"/>
      <c r="N628" s="239"/>
      <c r="O628" s="217"/>
      <c r="P628" s="188"/>
      <c r="Q628" s="201"/>
      <c r="R628" s="193"/>
      <c r="S628" s="221"/>
      <c r="T628" s="201"/>
      <c r="W628" s="184" t="str" cm="1">
        <f t="array" ref="W628">IFERROR(INDEX(A$761:A$954,MATCH(H628,A$761:A$954,0),0),"Save")</f>
        <v>Save</v>
      </c>
    </row>
    <row r="629" spans="1:23" s="191" customFormat="1" hidden="1" x14ac:dyDescent="0.25">
      <c r="A629" s="202" t="str">
        <f t="shared" si="138"/>
        <v>Cross-Sector</v>
      </c>
      <c r="B629" s="202" t="str">
        <f t="shared" si="138"/>
        <v>Fuel Taxes</v>
      </c>
      <c r="C629" s="202" t="str">
        <f t="shared" si="138"/>
        <v>Additional Fuel Tax Rate by Fuel</v>
      </c>
      <c r="D629" s="193" t="s">
        <v>257</v>
      </c>
      <c r="E629" s="193"/>
      <c r="F629" s="193" t="s">
        <v>923</v>
      </c>
      <c r="G629" s="201"/>
      <c r="H629" s="43">
        <v>81</v>
      </c>
      <c r="I629" s="193" t="s">
        <v>310</v>
      </c>
      <c r="J629" s="202" t="str">
        <f t="shared" si="140"/>
        <v>Fuel Taxes</v>
      </c>
      <c r="K629" s="192" t="str">
        <f t="shared" si="140"/>
        <v>cross fuel tax</v>
      </c>
      <c r="L629" s="192">
        <f t="shared" ref="L629:O630" si="141">L$624</f>
        <v>0</v>
      </c>
      <c r="M629" s="192">
        <f t="shared" si="141"/>
        <v>0.2</v>
      </c>
      <c r="N629" s="239">
        <f t="shared" si="141"/>
        <v>5.0000000000000001E-3</v>
      </c>
      <c r="O629" s="217" t="str">
        <f t="shared" si="141"/>
        <v>% of BAU price</v>
      </c>
      <c r="P629" s="238" t="s">
        <v>1084</v>
      </c>
      <c r="Q629" s="193" t="s">
        <v>1079</v>
      </c>
      <c r="R629" s="193" t="s">
        <v>1080</v>
      </c>
      <c r="S629"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9" s="201"/>
      <c r="W629" s="184" t="str" cm="1">
        <f t="array" ref="W629">IFERROR(INDEX(A$761:A$954,MATCH(H629,A$761:A$954,0),0),"Save")</f>
        <v>Save</v>
      </c>
    </row>
    <row r="630" spans="1:23" s="191" customFormat="1" hidden="1" x14ac:dyDescent="0.25">
      <c r="A630" s="202" t="str">
        <f t="shared" si="138"/>
        <v>Cross-Sector</v>
      </c>
      <c r="B630" s="202" t="str">
        <f t="shared" si="138"/>
        <v>Fuel Taxes</v>
      </c>
      <c r="C630" s="202" t="str">
        <f t="shared" si="138"/>
        <v>Additional Fuel Tax Rate by Fuel</v>
      </c>
      <c r="D630" s="193" t="s">
        <v>256</v>
      </c>
      <c r="E630" s="193"/>
      <c r="F630" s="193" t="s">
        <v>924</v>
      </c>
      <c r="G630" s="201"/>
      <c r="H630" s="43">
        <v>82</v>
      </c>
      <c r="I630" s="193" t="s">
        <v>310</v>
      </c>
      <c r="J630" s="202" t="str">
        <f t="shared" si="140"/>
        <v>Fuel Taxes</v>
      </c>
      <c r="K630" s="192" t="str">
        <f t="shared" si="140"/>
        <v>cross fuel tax</v>
      </c>
      <c r="L630" s="192">
        <f t="shared" si="141"/>
        <v>0</v>
      </c>
      <c r="M630" s="192">
        <f t="shared" si="141"/>
        <v>0.2</v>
      </c>
      <c r="N630" s="239">
        <f t="shared" si="141"/>
        <v>5.0000000000000001E-3</v>
      </c>
      <c r="O630" s="217" t="str">
        <f t="shared" si="141"/>
        <v>% of BAU price</v>
      </c>
      <c r="P630" s="240" t="s">
        <v>1085</v>
      </c>
      <c r="Q630" s="193" t="s">
        <v>1079</v>
      </c>
      <c r="R630" s="193" t="s">
        <v>1080</v>
      </c>
      <c r="S630"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30" s="201"/>
      <c r="W630" s="184" t="str" cm="1">
        <f t="array" ref="W630">IFERROR(INDEX(A$761:A$954,MATCH(H630,A$761:A$954,0),0),"Save")</f>
        <v>Save</v>
      </c>
    </row>
    <row r="631" spans="1:23" s="191" customFormat="1" hidden="1" x14ac:dyDescent="0.25">
      <c r="A631" s="202" t="str">
        <f t="shared" si="138"/>
        <v>Cross-Sector</v>
      </c>
      <c r="B631" s="202" t="str">
        <f t="shared" si="138"/>
        <v>Fuel Taxes</v>
      </c>
      <c r="C631" s="202" t="str">
        <f t="shared" si="138"/>
        <v>Additional Fuel Tax Rate by Fuel</v>
      </c>
      <c r="D631" s="193" t="s">
        <v>1045</v>
      </c>
      <c r="E631" s="193"/>
      <c r="F631" s="193" t="s">
        <v>1046</v>
      </c>
      <c r="G631" s="201"/>
      <c r="H631" s="43">
        <v>740</v>
      </c>
      <c r="I631" s="193" t="s">
        <v>332</v>
      </c>
      <c r="J631" s="202" t="str">
        <f t="shared" si="140"/>
        <v>Fuel Taxes</v>
      </c>
      <c r="K631" s="192" t="str">
        <f t="shared" si="140"/>
        <v>cross fuel tax</v>
      </c>
      <c r="L631" s="192"/>
      <c r="M631" s="192"/>
      <c r="N631" s="239"/>
      <c r="O631" s="217"/>
      <c r="P631" s="188"/>
      <c r="Q631" s="201"/>
      <c r="R631" s="193"/>
      <c r="S631" s="221"/>
      <c r="T631" s="201"/>
      <c r="W631" s="184" t="str" cm="1">
        <f t="array" ref="W631">IFERROR(INDEX(A$761:A$954,MATCH(H631,A$761:A$954,0),0),"Save")</f>
        <v>Save</v>
      </c>
    </row>
    <row r="632" spans="1:23" s="191" customFormat="1" hidden="1" x14ac:dyDescent="0.25">
      <c r="A632" s="202" t="str">
        <f t="shared" si="138"/>
        <v>Cross-Sector</v>
      </c>
      <c r="B632" s="202" t="str">
        <f t="shared" si="138"/>
        <v>Fuel Taxes</v>
      </c>
      <c r="C632" s="202" t="str">
        <f t="shared" si="138"/>
        <v>Additional Fuel Tax Rate by Fuel</v>
      </c>
      <c r="D632" s="193" t="s">
        <v>1047</v>
      </c>
      <c r="E632" s="193"/>
      <c r="F632" s="193" t="s">
        <v>1048</v>
      </c>
      <c r="G632" s="201"/>
      <c r="H632" s="43">
        <v>741</v>
      </c>
      <c r="I632" s="193" t="s">
        <v>332</v>
      </c>
      <c r="J632" s="202" t="str">
        <f t="shared" si="140"/>
        <v>Fuel Taxes</v>
      </c>
      <c r="K632" s="192" t="str">
        <f t="shared" si="140"/>
        <v>cross fuel tax</v>
      </c>
      <c r="L632" s="192"/>
      <c r="M632" s="192"/>
      <c r="N632" s="239"/>
      <c r="O632" s="217"/>
      <c r="P632" s="188"/>
      <c r="Q632" s="201"/>
      <c r="R632" s="193"/>
      <c r="S632" s="221"/>
      <c r="T632" s="201"/>
      <c r="W632" s="184" t="str" cm="1">
        <f t="array" ref="W632">IFERROR(INDEX(A$761:A$954,MATCH(H632,A$761:A$954,0),0),"Save")</f>
        <v>Save</v>
      </c>
    </row>
    <row r="633" spans="1:23" hidden="1" x14ac:dyDescent="0.25">
      <c r="A633" s="202" t="str">
        <f t="shared" si="138"/>
        <v>Cross-Sector</v>
      </c>
      <c r="B633" s="202" t="str">
        <f t="shared" si="138"/>
        <v>Fuel Taxes</v>
      </c>
      <c r="C633" s="202" t="str">
        <f t="shared" si="138"/>
        <v>Additional Fuel Tax Rate by Fuel</v>
      </c>
      <c r="D633" s="193" t="s">
        <v>253</v>
      </c>
      <c r="E633" s="193"/>
      <c r="F633" s="193" t="s">
        <v>925</v>
      </c>
      <c r="G633" s="201"/>
      <c r="H633" s="43">
        <v>742</v>
      </c>
      <c r="I633" s="193" t="s">
        <v>332</v>
      </c>
      <c r="J633" s="202" t="str">
        <f t="shared" si="140"/>
        <v>Fuel Taxes</v>
      </c>
      <c r="K633" s="192" t="str">
        <f t="shared" si="140"/>
        <v>cross fuel tax</v>
      </c>
      <c r="L633" s="192"/>
      <c r="M633" s="192"/>
      <c r="N633" s="239"/>
      <c r="O633" s="217"/>
      <c r="P633" s="188"/>
      <c r="Q633" s="193"/>
      <c r="R633" s="193"/>
      <c r="S633" s="221"/>
      <c r="T633" s="186"/>
      <c r="W633" s="184" t="str" cm="1">
        <f t="array" ref="W633">IFERROR(INDEX(A$761:A$954,MATCH(H633,A$761:A$954,0),0),"Save")</f>
        <v>Save</v>
      </c>
    </row>
    <row r="634" spans="1:23" hidden="1" x14ac:dyDescent="0.25">
      <c r="A634" s="202" t="str">
        <f t="shared" si="138"/>
        <v>Cross-Sector</v>
      </c>
      <c r="B634" s="202" t="str">
        <f t="shared" si="138"/>
        <v>Fuel Taxes</v>
      </c>
      <c r="C634" s="202" t="str">
        <f t="shared" si="138"/>
        <v>Additional Fuel Tax Rate by Fuel</v>
      </c>
      <c r="D634" s="193" t="s">
        <v>1050</v>
      </c>
      <c r="E634" s="193"/>
      <c r="F634" s="193" t="s">
        <v>1051</v>
      </c>
      <c r="G634" s="201"/>
      <c r="H634" s="43">
        <v>743</v>
      </c>
      <c r="I634" s="193" t="s">
        <v>332</v>
      </c>
      <c r="J634" s="202" t="str">
        <f t="shared" si="140"/>
        <v>Fuel Taxes</v>
      </c>
      <c r="K634" s="192" t="str">
        <f t="shared" si="140"/>
        <v>cross fuel tax</v>
      </c>
      <c r="L634" s="192"/>
      <c r="M634" s="192"/>
      <c r="N634" s="239"/>
      <c r="O634" s="217"/>
      <c r="P634" s="188"/>
      <c r="Q634" s="186"/>
      <c r="R634" s="193"/>
      <c r="S634" s="207"/>
      <c r="T634" s="186"/>
      <c r="W634" s="184" t="str" cm="1">
        <f t="array" ref="W634">IFERROR(INDEX(A$761:A$954,MATCH(H634,A$761:A$954,0),0),"Save")</f>
        <v>Save</v>
      </c>
    </row>
    <row r="635" spans="1:23" hidden="1" x14ac:dyDescent="0.25">
      <c r="A635" s="202" t="str">
        <f t="shared" si="138"/>
        <v>Cross-Sector</v>
      </c>
      <c r="B635" s="202" t="str">
        <f t="shared" si="138"/>
        <v>Fuel Taxes</v>
      </c>
      <c r="C635" s="202" t="str">
        <f t="shared" si="138"/>
        <v>Additional Fuel Tax Rate by Fuel</v>
      </c>
      <c r="D635" s="193" t="s">
        <v>926</v>
      </c>
      <c r="E635" s="193"/>
      <c r="F635" s="193" t="s">
        <v>609</v>
      </c>
      <c r="G635" s="201"/>
      <c r="H635" s="43">
        <v>744</v>
      </c>
      <c r="I635" s="193" t="s">
        <v>332</v>
      </c>
      <c r="J635" s="202" t="str">
        <f t="shared" si="140"/>
        <v>Fuel Taxes</v>
      </c>
      <c r="K635" s="192" t="str">
        <f t="shared" si="140"/>
        <v>cross fuel tax</v>
      </c>
      <c r="L635" s="192"/>
      <c r="M635" s="192"/>
      <c r="N635" s="192"/>
      <c r="O635" s="217"/>
      <c r="P635" s="188"/>
      <c r="Q635" s="186"/>
      <c r="R635" s="193"/>
      <c r="S635" s="207"/>
      <c r="T635" s="186"/>
      <c r="W635" s="184" t="str" cm="1">
        <f t="array" ref="W635">IFERROR(INDEX(A$761:A$954,MATCH(H635,A$761:A$954,0),0),"Save")</f>
        <v>Save</v>
      </c>
    </row>
    <row r="636" spans="1:23" hidden="1" x14ac:dyDescent="0.25">
      <c r="A636" s="202" t="str">
        <f t="shared" si="138"/>
        <v>Cross-Sector</v>
      </c>
      <c r="B636" s="202" t="str">
        <f t="shared" si="138"/>
        <v>Fuel Taxes</v>
      </c>
      <c r="C636" s="202" t="str">
        <f t="shared" si="138"/>
        <v>Additional Fuel Tax Rate by Fuel</v>
      </c>
      <c r="D636" s="193" t="s">
        <v>250</v>
      </c>
      <c r="E636" s="193"/>
      <c r="F636" s="193" t="s">
        <v>614</v>
      </c>
      <c r="G636" s="201"/>
      <c r="H636" s="43">
        <v>745</v>
      </c>
      <c r="I636" s="193" t="s">
        <v>332</v>
      </c>
      <c r="J636" s="202" t="str">
        <f t="shared" si="140"/>
        <v>Fuel Taxes</v>
      </c>
      <c r="K636" s="192" t="str">
        <f t="shared" si="140"/>
        <v>cross fuel tax</v>
      </c>
      <c r="L636" s="192"/>
      <c r="M636" s="192"/>
      <c r="N636" s="192"/>
      <c r="O636" s="217"/>
      <c r="P636" s="188"/>
      <c r="Q636" s="186"/>
      <c r="R636" s="193"/>
      <c r="S636" s="207"/>
      <c r="T636" s="186"/>
      <c r="W636" s="184" t="str" cm="1">
        <f t="array" ref="W636">IFERROR(INDEX(A$761:A$954,MATCH(H636,A$761:A$954,0),0),"Save")</f>
        <v>Save</v>
      </c>
    </row>
    <row r="637" spans="1:23" hidden="1" x14ac:dyDescent="0.25">
      <c r="A637" s="202" t="str">
        <f t="shared" si="138"/>
        <v>Cross-Sector</v>
      </c>
      <c r="B637" s="202" t="str">
        <f t="shared" si="138"/>
        <v>Fuel Taxes</v>
      </c>
      <c r="C637" s="202" t="str">
        <f t="shared" si="138"/>
        <v>Additional Fuel Tax Rate by Fuel</v>
      </c>
      <c r="D637" s="193" t="s">
        <v>927</v>
      </c>
      <c r="E637" s="193"/>
      <c r="F637" s="193" t="s">
        <v>928</v>
      </c>
      <c r="G637" s="201"/>
      <c r="H637" s="43">
        <v>746</v>
      </c>
      <c r="I637" s="193" t="s">
        <v>332</v>
      </c>
      <c r="J637" s="202" t="str">
        <f t="shared" si="140"/>
        <v>Fuel Taxes</v>
      </c>
      <c r="K637" s="192" t="str">
        <f t="shared" si="140"/>
        <v>cross fuel tax</v>
      </c>
      <c r="L637" s="192"/>
      <c r="M637" s="192"/>
      <c r="N637" s="192"/>
      <c r="O637" s="217"/>
      <c r="P637" s="188"/>
      <c r="Q637" s="186"/>
      <c r="R637" s="193"/>
      <c r="S637" s="207"/>
      <c r="T637" s="186"/>
      <c r="W637" s="184" t="str" cm="1">
        <f t="array" ref="W637">IFERROR(INDEX(A$761:A$954,MATCH(H637,A$761:A$954,0),0),"Save")</f>
        <v>Save</v>
      </c>
    </row>
    <row r="638" spans="1:23" hidden="1" x14ac:dyDescent="0.25">
      <c r="A638" s="202" t="str">
        <f t="shared" si="138"/>
        <v>Cross-Sector</v>
      </c>
      <c r="B638" s="202" t="str">
        <f t="shared" si="138"/>
        <v>Fuel Taxes</v>
      </c>
      <c r="C638" s="202" t="str">
        <f t="shared" si="138"/>
        <v>Additional Fuel Tax Rate by Fuel</v>
      </c>
      <c r="D638" s="193" t="s">
        <v>254</v>
      </c>
      <c r="E638" s="193"/>
      <c r="F638" s="193" t="s">
        <v>929</v>
      </c>
      <c r="G638" s="201"/>
      <c r="H638" s="43">
        <v>747</v>
      </c>
      <c r="I638" s="193" t="s">
        <v>332</v>
      </c>
      <c r="J638" s="202" t="str">
        <f t="shared" si="140"/>
        <v>Fuel Taxes</v>
      </c>
      <c r="K638" s="192" t="str">
        <f t="shared" si="140"/>
        <v>cross fuel tax</v>
      </c>
      <c r="L638" s="192"/>
      <c r="M638" s="192"/>
      <c r="N638" s="192"/>
      <c r="O638" s="217"/>
      <c r="P638" s="188"/>
      <c r="Q638" s="186"/>
      <c r="R638" s="193"/>
      <c r="S638" s="207"/>
      <c r="T638" s="186"/>
      <c r="W638" s="184" t="str" cm="1">
        <f t="array" ref="W638">IFERROR(INDEX(A$761:A$954,MATCH(H638,A$761:A$954,0),0),"Save")</f>
        <v>Save</v>
      </c>
    </row>
    <row r="639" spans="1:23" hidden="1" x14ac:dyDescent="0.25">
      <c r="A639" s="202" t="str">
        <f t="shared" si="138"/>
        <v>Cross-Sector</v>
      </c>
      <c r="B639" s="202" t="str">
        <f t="shared" si="138"/>
        <v>Fuel Taxes</v>
      </c>
      <c r="C639" s="202" t="str">
        <f t="shared" si="138"/>
        <v>Additional Fuel Tax Rate by Fuel</v>
      </c>
      <c r="D639" s="193" t="s">
        <v>1053</v>
      </c>
      <c r="E639" s="193"/>
      <c r="F639" s="193" t="s">
        <v>618</v>
      </c>
      <c r="G639" s="201"/>
      <c r="H639" s="43">
        <v>748</v>
      </c>
      <c r="I639" s="193" t="s">
        <v>332</v>
      </c>
      <c r="J639" s="202" t="str">
        <f t="shared" si="140"/>
        <v>Fuel Taxes</v>
      </c>
      <c r="K639" s="192" t="str">
        <f t="shared" si="140"/>
        <v>cross fuel tax</v>
      </c>
      <c r="L639" s="192"/>
      <c r="M639" s="192"/>
      <c r="N639" s="192"/>
      <c r="O639" s="217"/>
      <c r="P639" s="188"/>
      <c r="Q639" s="186"/>
      <c r="R639" s="193"/>
      <c r="S639" s="207"/>
      <c r="T639" s="186"/>
      <c r="W639" s="184" t="str" cm="1">
        <f t="array" ref="W639">IFERROR(INDEX(A$761:A$954,MATCH(H639,A$761:A$954,0),0),"Save")</f>
        <v>Save</v>
      </c>
    </row>
    <row r="640" spans="1:23" hidden="1" x14ac:dyDescent="0.25">
      <c r="A640" s="202" t="str">
        <f t="shared" si="138"/>
        <v>Cross-Sector</v>
      </c>
      <c r="B640" s="202" t="str">
        <f t="shared" si="138"/>
        <v>Fuel Taxes</v>
      </c>
      <c r="C640" s="202" t="str">
        <f t="shared" si="138"/>
        <v>Additional Fuel Tax Rate by Fuel</v>
      </c>
      <c r="D640" s="193" t="s">
        <v>1054</v>
      </c>
      <c r="E640" s="193"/>
      <c r="F640" s="193" t="s">
        <v>1055</v>
      </c>
      <c r="G640" s="201"/>
      <c r="H640" s="43">
        <v>749</v>
      </c>
      <c r="I640" s="193" t="s">
        <v>332</v>
      </c>
      <c r="J640" s="202" t="str">
        <f t="shared" si="140"/>
        <v>Fuel Taxes</v>
      </c>
      <c r="K640" s="192" t="str">
        <f t="shared" si="140"/>
        <v>cross fuel tax</v>
      </c>
      <c r="L640" s="192"/>
      <c r="M640" s="192"/>
      <c r="N640" s="192"/>
      <c r="O640" s="217"/>
      <c r="P640" s="188"/>
      <c r="Q640" s="186"/>
      <c r="R640" s="193"/>
      <c r="S640" s="207"/>
      <c r="T640" s="186"/>
      <c r="W640" s="184" t="str" cm="1">
        <f t="array" ref="W640">IFERROR(INDEX(A$761:A$954,MATCH(H640,A$761:A$954,0),0),"Save")</f>
        <v>Save</v>
      </c>
    </row>
    <row r="641" spans="1:23" hidden="1" x14ac:dyDescent="0.25">
      <c r="A641" s="183" t="s">
        <v>1086</v>
      </c>
      <c r="B641" s="183" t="s">
        <v>1087</v>
      </c>
      <c r="C641" s="183" t="s">
        <v>1088</v>
      </c>
      <c r="D641" s="186" t="s">
        <v>493</v>
      </c>
      <c r="E641" s="186"/>
      <c r="F641" s="186" t="s">
        <v>1089</v>
      </c>
      <c r="G641" s="186"/>
      <c r="H641" s="43">
        <v>85</v>
      </c>
      <c r="I641" s="186" t="s">
        <v>310</v>
      </c>
      <c r="J641" s="183" t="s">
        <v>1090</v>
      </c>
      <c r="K641" s="183" t="s">
        <v>1091</v>
      </c>
      <c r="L641" s="206">
        <v>0</v>
      </c>
      <c r="M641" s="206">
        <v>0.4</v>
      </c>
      <c r="N641" s="205">
        <v>0.01</v>
      </c>
      <c r="O641" s="186" t="s">
        <v>1092</v>
      </c>
      <c r="P641" s="188" t="s">
        <v>1093</v>
      </c>
      <c r="Q641" s="186" t="s">
        <v>1094</v>
      </c>
      <c r="R641" s="193" t="s">
        <v>1095</v>
      </c>
      <c r="S641" s="207" t="s">
        <v>532</v>
      </c>
      <c r="T641" s="186"/>
      <c r="W641" s="184" t="str" cm="1">
        <f t="array" ref="W641">IFERROR(INDEX(A$761:A$954,MATCH(H641,A$761:A$954,0),0),"Save")</f>
        <v>Save</v>
      </c>
    </row>
    <row r="642" spans="1:23" hidden="1" x14ac:dyDescent="0.25">
      <c r="A642" s="191" t="str">
        <f t="shared" ref="A642:C646" si="142">A$641</f>
        <v>Research and Development</v>
      </c>
      <c r="B642" s="191" t="str">
        <f t="shared" si="142"/>
        <v>Capital Cost Reduction</v>
      </c>
      <c r="C642" s="191" t="str">
        <f t="shared" si="142"/>
        <v>RnD Building Capital Cost Perc Reduction</v>
      </c>
      <c r="D642" s="186" t="s">
        <v>501</v>
      </c>
      <c r="E642" s="186"/>
      <c r="F642" s="186" t="s">
        <v>1096</v>
      </c>
      <c r="G642" s="186"/>
      <c r="H642" s="43">
        <v>86</v>
      </c>
      <c r="I642" s="186" t="s">
        <v>310</v>
      </c>
      <c r="J642" s="191" t="str">
        <f t="shared" ref="J642:O646" si="143">J$641</f>
        <v>R&amp;D Capital Cost Reductions</v>
      </c>
      <c r="K642" s="192" t="str">
        <f t="shared" si="143"/>
        <v>RnD building capital cost reduction</v>
      </c>
      <c r="L642" s="192">
        <f t="shared" si="143"/>
        <v>0</v>
      </c>
      <c r="M642" s="192">
        <f t="shared" si="143"/>
        <v>0.4</v>
      </c>
      <c r="N642" s="192">
        <f t="shared" si="143"/>
        <v>0.01</v>
      </c>
      <c r="O642" s="201" t="str">
        <f t="shared" si="143"/>
        <v>% reduction in cost</v>
      </c>
      <c r="P642" s="188" t="s">
        <v>1097</v>
      </c>
      <c r="Q642" s="186" t="s">
        <v>1094</v>
      </c>
      <c r="R642" s="193" t="s">
        <v>1095</v>
      </c>
      <c r="S642" s="207" t="s">
        <v>532</v>
      </c>
      <c r="T642" s="186"/>
      <c r="W642" s="184" t="str" cm="1">
        <f t="array" ref="W642">IFERROR(INDEX(A$761:A$954,MATCH(H642,A$761:A$954,0),0),"Save")</f>
        <v>Save</v>
      </c>
    </row>
    <row r="643" spans="1:23" hidden="1" x14ac:dyDescent="0.25">
      <c r="A643" s="191" t="str">
        <f t="shared" si="142"/>
        <v>Research and Development</v>
      </c>
      <c r="B643" s="191" t="str">
        <f t="shared" si="142"/>
        <v>Capital Cost Reduction</v>
      </c>
      <c r="C643" s="191" t="str">
        <f t="shared" si="142"/>
        <v>RnD Building Capital Cost Perc Reduction</v>
      </c>
      <c r="D643" s="186" t="s">
        <v>523</v>
      </c>
      <c r="E643" s="186"/>
      <c r="F643" s="186" t="s">
        <v>1098</v>
      </c>
      <c r="G643" s="186"/>
      <c r="H643" s="43">
        <v>87</v>
      </c>
      <c r="I643" s="186" t="s">
        <v>310</v>
      </c>
      <c r="J643" s="191" t="str">
        <f t="shared" si="143"/>
        <v>R&amp;D Capital Cost Reductions</v>
      </c>
      <c r="K643" s="192" t="str">
        <f t="shared" si="143"/>
        <v>RnD building capital cost reduction</v>
      </c>
      <c r="L643" s="192">
        <f t="shared" si="143"/>
        <v>0</v>
      </c>
      <c r="M643" s="192">
        <f t="shared" si="143"/>
        <v>0.4</v>
      </c>
      <c r="N643" s="192">
        <f t="shared" si="143"/>
        <v>0.01</v>
      </c>
      <c r="O643" s="201" t="str">
        <f t="shared" si="143"/>
        <v>% reduction in cost</v>
      </c>
      <c r="P643" s="188" t="s">
        <v>1099</v>
      </c>
      <c r="Q643" s="186" t="s">
        <v>1094</v>
      </c>
      <c r="R643" s="193" t="s">
        <v>1095</v>
      </c>
      <c r="S643" s="207" t="s">
        <v>532</v>
      </c>
      <c r="T643" s="186"/>
      <c r="W643" s="184" t="str" cm="1">
        <f t="array" ref="W643">IFERROR(INDEX(A$761:A$954,MATCH(H643,A$761:A$954,0),0),"Save")</f>
        <v>Save</v>
      </c>
    </row>
    <row r="644" spans="1:23" hidden="1" x14ac:dyDescent="0.25">
      <c r="A644" s="191" t="str">
        <f t="shared" si="142"/>
        <v>Research and Development</v>
      </c>
      <c r="B644" s="191" t="str">
        <f t="shared" si="142"/>
        <v>Capital Cost Reduction</v>
      </c>
      <c r="C644" s="191" t="str">
        <f t="shared" si="142"/>
        <v>RnD Building Capital Cost Perc Reduction</v>
      </c>
      <c r="D644" s="186" t="s">
        <v>503</v>
      </c>
      <c r="E644" s="186"/>
      <c r="F644" s="186" t="s">
        <v>1100</v>
      </c>
      <c r="G644" s="186"/>
      <c r="H644" s="43">
        <v>88</v>
      </c>
      <c r="I644" s="186" t="s">
        <v>310</v>
      </c>
      <c r="J644" s="191" t="str">
        <f t="shared" si="143"/>
        <v>R&amp;D Capital Cost Reductions</v>
      </c>
      <c r="K644" s="192" t="str">
        <f t="shared" si="143"/>
        <v>RnD building capital cost reduction</v>
      </c>
      <c r="L644" s="192">
        <f t="shared" si="143"/>
        <v>0</v>
      </c>
      <c r="M644" s="192">
        <f t="shared" si="143"/>
        <v>0.4</v>
      </c>
      <c r="N644" s="192">
        <f t="shared" si="143"/>
        <v>0.01</v>
      </c>
      <c r="O644" s="201" t="str">
        <f t="shared" si="143"/>
        <v>% reduction in cost</v>
      </c>
      <c r="P644" s="188" t="s">
        <v>1101</v>
      </c>
      <c r="Q644" s="186" t="s">
        <v>1094</v>
      </c>
      <c r="R644" s="193" t="s">
        <v>1095</v>
      </c>
      <c r="S644" s="207" t="s">
        <v>532</v>
      </c>
      <c r="T644" s="186"/>
      <c r="W644" s="184" t="str" cm="1">
        <f t="array" ref="W644">IFERROR(INDEX(A$761:A$954,MATCH(H644,A$761:A$954,0),0),"Save")</f>
        <v>Save</v>
      </c>
    </row>
    <row r="645" spans="1:23" hidden="1" x14ac:dyDescent="0.25">
      <c r="A645" s="191" t="str">
        <f t="shared" si="142"/>
        <v>Research and Development</v>
      </c>
      <c r="B645" s="191" t="str">
        <f t="shared" si="142"/>
        <v>Capital Cost Reduction</v>
      </c>
      <c r="C645" s="191" t="str">
        <f t="shared" si="142"/>
        <v>RnD Building Capital Cost Perc Reduction</v>
      </c>
      <c r="D645" s="186" t="s">
        <v>505</v>
      </c>
      <c r="E645" s="186"/>
      <c r="F645" s="186" t="s">
        <v>1102</v>
      </c>
      <c r="G645" s="186"/>
      <c r="H645" s="43">
        <v>89</v>
      </c>
      <c r="I645" s="186" t="s">
        <v>310</v>
      </c>
      <c r="J645" s="191" t="str">
        <f t="shared" si="143"/>
        <v>R&amp;D Capital Cost Reductions</v>
      </c>
      <c r="K645" s="192" t="str">
        <f t="shared" si="143"/>
        <v>RnD building capital cost reduction</v>
      </c>
      <c r="L645" s="192">
        <f t="shared" si="143"/>
        <v>0</v>
      </c>
      <c r="M645" s="192">
        <f t="shared" si="143"/>
        <v>0.4</v>
      </c>
      <c r="N645" s="192">
        <f t="shared" si="143"/>
        <v>0.01</v>
      </c>
      <c r="O645" s="201" t="str">
        <f t="shared" si="143"/>
        <v>% reduction in cost</v>
      </c>
      <c r="P645" s="188" t="s">
        <v>1103</v>
      </c>
      <c r="Q645" s="186" t="s">
        <v>1094</v>
      </c>
      <c r="R645" s="193" t="s">
        <v>1095</v>
      </c>
      <c r="S645" s="207" t="s">
        <v>532</v>
      </c>
      <c r="T645" s="186"/>
      <c r="W645" s="184" t="str" cm="1">
        <f t="array" ref="W645">IFERROR(INDEX(A$761:A$954,MATCH(H645,A$761:A$954,0),0),"Save")</f>
        <v>Save</v>
      </c>
    </row>
    <row r="646" spans="1:23" hidden="1" x14ac:dyDescent="0.25">
      <c r="A646" s="191" t="str">
        <f t="shared" si="142"/>
        <v>Research and Development</v>
      </c>
      <c r="B646" s="191" t="str">
        <f t="shared" si="142"/>
        <v>Capital Cost Reduction</v>
      </c>
      <c r="C646" s="191" t="str">
        <f t="shared" si="142"/>
        <v>RnD Building Capital Cost Perc Reduction</v>
      </c>
      <c r="D646" s="186" t="s">
        <v>507</v>
      </c>
      <c r="E646" s="186"/>
      <c r="F646" s="186" t="s">
        <v>1104</v>
      </c>
      <c r="G646" s="186"/>
      <c r="H646" s="43">
        <v>90</v>
      </c>
      <c r="I646" s="186" t="s">
        <v>310</v>
      </c>
      <c r="J646" s="191" t="str">
        <f t="shared" si="143"/>
        <v>R&amp;D Capital Cost Reductions</v>
      </c>
      <c r="K646" s="192" t="str">
        <f t="shared" si="143"/>
        <v>RnD building capital cost reduction</v>
      </c>
      <c r="L646" s="192">
        <f t="shared" si="143"/>
        <v>0</v>
      </c>
      <c r="M646" s="192">
        <f t="shared" si="143"/>
        <v>0.4</v>
      </c>
      <c r="N646" s="192">
        <f t="shared" si="143"/>
        <v>0.01</v>
      </c>
      <c r="O646" s="201" t="str">
        <f t="shared" si="143"/>
        <v>% reduction in cost</v>
      </c>
      <c r="P646" s="188" t="s">
        <v>1105</v>
      </c>
      <c r="Q646" s="186" t="s">
        <v>1094</v>
      </c>
      <c r="R646" s="193" t="s">
        <v>1095</v>
      </c>
      <c r="S646" s="207" t="s">
        <v>532</v>
      </c>
      <c r="T646" s="186"/>
      <c r="W646" s="184" t="str" cm="1">
        <f t="array" ref="W646">IFERROR(INDEX(A$761:A$954,MATCH(H646,A$761:A$954,0),0),"Save")</f>
        <v>Save</v>
      </c>
    </row>
    <row r="647" spans="1:23" hidden="1" x14ac:dyDescent="0.25">
      <c r="A647" s="191" t="str">
        <f>A$641</f>
        <v>Research and Development</v>
      </c>
      <c r="B647" s="191" t="str">
        <f>B$641</f>
        <v>Capital Cost Reduction</v>
      </c>
      <c r="C647" s="183" t="s">
        <v>1106</v>
      </c>
      <c r="D647" s="186"/>
      <c r="E647" s="186"/>
      <c r="F647" s="186" t="s">
        <v>619</v>
      </c>
      <c r="G647" s="186"/>
      <c r="H647" s="43">
        <v>91</v>
      </c>
      <c r="I647" s="186" t="s">
        <v>310</v>
      </c>
      <c r="J647" s="191" t="str">
        <f t="shared" ref="J647:J673" si="144">J$641</f>
        <v>R&amp;D Capital Cost Reductions</v>
      </c>
      <c r="K647" s="183" t="s">
        <v>1107</v>
      </c>
      <c r="L647" s="206">
        <v>0</v>
      </c>
      <c r="M647" s="206">
        <v>0.4</v>
      </c>
      <c r="N647" s="205">
        <v>0.01</v>
      </c>
      <c r="O647" s="186" t="s">
        <v>1092</v>
      </c>
      <c r="P647" s="188" t="s">
        <v>1108</v>
      </c>
      <c r="Q647" s="186" t="s">
        <v>1094</v>
      </c>
      <c r="R647" s="193" t="s">
        <v>1095</v>
      </c>
      <c r="S647" s="207" t="s">
        <v>532</v>
      </c>
      <c r="T647" s="186"/>
      <c r="W647" s="184" t="str" cm="1">
        <f t="array" ref="W647">IFERROR(INDEX(A$761:A$954,MATCH(H647,A$761:A$954,0),0),"Save")</f>
        <v>Save</v>
      </c>
    </row>
    <row r="648" spans="1:23" hidden="1" x14ac:dyDescent="0.25">
      <c r="A648" s="183" t="s">
        <v>1086</v>
      </c>
      <c r="B648" s="191" t="str">
        <f>B$641</f>
        <v>Capital Cost Reduction</v>
      </c>
      <c r="C648" s="183" t="s">
        <v>1109</v>
      </c>
      <c r="D648" s="186" t="s">
        <v>578</v>
      </c>
      <c r="E648" s="186"/>
      <c r="F648" s="193" t="s">
        <v>1110</v>
      </c>
      <c r="G648" s="186"/>
      <c r="H648" s="43">
        <v>92</v>
      </c>
      <c r="I648" s="186" t="s">
        <v>310</v>
      </c>
      <c r="J648" s="191" t="str">
        <f t="shared" si="144"/>
        <v>R&amp;D Capital Cost Reductions</v>
      </c>
      <c r="K648" s="183" t="s">
        <v>1111</v>
      </c>
      <c r="L648" s="206">
        <v>0</v>
      </c>
      <c r="M648" s="206">
        <v>0.4</v>
      </c>
      <c r="N648" s="205">
        <v>0.01</v>
      </c>
      <c r="O648" s="186" t="s">
        <v>1092</v>
      </c>
      <c r="P648" s="188" t="s">
        <v>1112</v>
      </c>
      <c r="Q648" s="186" t="s">
        <v>1094</v>
      </c>
      <c r="R648" s="193" t="s">
        <v>1095</v>
      </c>
      <c r="S648" s="207" t="s">
        <v>532</v>
      </c>
      <c r="T648" s="186"/>
      <c r="W648" s="184" t="str" cm="1">
        <f t="array" ref="W648">IFERROR(INDEX(A$761:A$954,MATCH(H648,A$761:A$954,0),0),"Save")</f>
        <v>Save</v>
      </c>
    </row>
    <row r="649" spans="1:23" hidden="1" x14ac:dyDescent="0.25">
      <c r="A649" s="191" t="str">
        <f t="shared" ref="A649:C658" si="145">A$648</f>
        <v>Research and Development</v>
      </c>
      <c r="B649" s="191" t="str">
        <f t="shared" si="145"/>
        <v>Capital Cost Reduction</v>
      </c>
      <c r="C649" s="191" t="str">
        <f t="shared" si="145"/>
        <v>RnD Electricity Capital Cost Perc Reduction</v>
      </c>
      <c r="D649" s="193" t="s">
        <v>585</v>
      </c>
      <c r="E649" s="201"/>
      <c r="F649" s="193" t="s">
        <v>1113</v>
      </c>
      <c r="G649" s="186"/>
      <c r="H649" s="43">
        <v>93</v>
      </c>
      <c r="I649" s="186" t="s">
        <v>310</v>
      </c>
      <c r="J649" s="191" t="str">
        <f t="shared" si="144"/>
        <v>R&amp;D Capital Cost Reductions</v>
      </c>
      <c r="K649" s="192" t="str">
        <f t="shared" ref="K649:O658" si="146">K$648</f>
        <v>RnD electricity capital cost reduction</v>
      </c>
      <c r="L649" s="192">
        <f t="shared" si="146"/>
        <v>0</v>
      </c>
      <c r="M649" s="199">
        <f t="shared" si="146"/>
        <v>0.4</v>
      </c>
      <c r="N649" s="199">
        <f t="shared" si="146"/>
        <v>0.01</v>
      </c>
      <c r="O649" s="201" t="str">
        <f t="shared" si="146"/>
        <v>% reduction in cost</v>
      </c>
      <c r="P649" s="188" t="s">
        <v>1114</v>
      </c>
      <c r="Q649" s="186" t="s">
        <v>1094</v>
      </c>
      <c r="R649" s="193" t="s">
        <v>1095</v>
      </c>
      <c r="S649" s="207" t="s">
        <v>532</v>
      </c>
      <c r="T649" s="186"/>
      <c r="W649" s="184" t="str" cm="1">
        <f t="array" ref="W649">IFERROR(INDEX(A$761:A$954,MATCH(H649,A$761:A$954,0),0),"Save")</f>
        <v>Save</v>
      </c>
    </row>
    <row r="650" spans="1:23" hidden="1" x14ac:dyDescent="0.25">
      <c r="A650" s="191" t="str">
        <f t="shared" si="145"/>
        <v>Research and Development</v>
      </c>
      <c r="B650" s="191" t="str">
        <f t="shared" si="145"/>
        <v>Capital Cost Reduction</v>
      </c>
      <c r="C650" s="191" t="str">
        <f t="shared" si="145"/>
        <v>RnD Electricity Capital Cost Perc Reduction</v>
      </c>
      <c r="D650" s="193" t="s">
        <v>588</v>
      </c>
      <c r="E650" s="201"/>
      <c r="F650" s="193" t="s">
        <v>1115</v>
      </c>
      <c r="G650" s="186"/>
      <c r="H650" s="43">
        <v>94</v>
      </c>
      <c r="I650" s="186" t="s">
        <v>310</v>
      </c>
      <c r="J650" s="191" t="str">
        <f t="shared" si="144"/>
        <v>R&amp;D Capital Cost Reductions</v>
      </c>
      <c r="K650" s="192" t="str">
        <f t="shared" si="146"/>
        <v>RnD electricity capital cost reduction</v>
      </c>
      <c r="L650" s="192">
        <f t="shared" si="146"/>
        <v>0</v>
      </c>
      <c r="M650" s="199">
        <f t="shared" si="146"/>
        <v>0.4</v>
      </c>
      <c r="N650" s="199">
        <f t="shared" si="146"/>
        <v>0.01</v>
      </c>
      <c r="O650" s="201" t="str">
        <f t="shared" si="146"/>
        <v>% reduction in cost</v>
      </c>
      <c r="P650" s="188" t="s">
        <v>1116</v>
      </c>
      <c r="Q650" s="186" t="s">
        <v>1094</v>
      </c>
      <c r="R650" s="193" t="s">
        <v>1095</v>
      </c>
      <c r="S650" s="207" t="s">
        <v>532</v>
      </c>
      <c r="T650" s="186"/>
      <c r="W650" s="184" t="str" cm="1">
        <f t="array" ref="W650">IFERROR(INDEX(A$761:A$954,MATCH(H650,A$761:A$954,0),0),"Save")</f>
        <v>Save</v>
      </c>
    </row>
    <row r="651" spans="1:23" hidden="1" x14ac:dyDescent="0.25">
      <c r="A651" s="191" t="str">
        <f t="shared" si="145"/>
        <v>Research and Development</v>
      </c>
      <c r="B651" s="191" t="str">
        <f t="shared" si="145"/>
        <v>Capital Cost Reduction</v>
      </c>
      <c r="C651" s="191" t="str">
        <f t="shared" si="145"/>
        <v>RnD Electricity Capital Cost Perc Reduction</v>
      </c>
      <c r="D651" s="193" t="s">
        <v>591</v>
      </c>
      <c r="E651" s="201"/>
      <c r="F651" s="193" t="s">
        <v>1117</v>
      </c>
      <c r="G651" s="186"/>
      <c r="H651" s="43">
        <v>95</v>
      </c>
      <c r="I651" s="186" t="s">
        <v>310</v>
      </c>
      <c r="J651" s="191" t="str">
        <f t="shared" si="144"/>
        <v>R&amp;D Capital Cost Reductions</v>
      </c>
      <c r="K651" s="192" t="str">
        <f t="shared" si="146"/>
        <v>RnD electricity capital cost reduction</v>
      </c>
      <c r="L651" s="192">
        <f t="shared" si="146"/>
        <v>0</v>
      </c>
      <c r="M651" s="199">
        <f t="shared" si="146"/>
        <v>0.4</v>
      </c>
      <c r="N651" s="199">
        <f t="shared" si="146"/>
        <v>0.01</v>
      </c>
      <c r="O651" s="201" t="str">
        <f t="shared" si="146"/>
        <v>% reduction in cost</v>
      </c>
      <c r="P651" s="188" t="s">
        <v>1118</v>
      </c>
      <c r="Q651" s="186" t="s">
        <v>1094</v>
      </c>
      <c r="R651" s="193" t="s">
        <v>1095</v>
      </c>
      <c r="S651" s="207" t="s">
        <v>532</v>
      </c>
      <c r="T651" s="186"/>
      <c r="W651" s="184" t="str" cm="1">
        <f t="array" ref="W651">IFERROR(INDEX(A$761:A$954,MATCH(H651,A$761:A$954,0),0),"Save")</f>
        <v>Save</v>
      </c>
    </row>
    <row r="652" spans="1:23" hidden="1" x14ac:dyDescent="0.25">
      <c r="A652" s="191" t="str">
        <f t="shared" si="145"/>
        <v>Research and Development</v>
      </c>
      <c r="B652" s="191" t="str">
        <f t="shared" si="145"/>
        <v>Capital Cost Reduction</v>
      </c>
      <c r="C652" s="191" t="str">
        <f t="shared" si="145"/>
        <v>RnD Electricity Capital Cost Perc Reduction</v>
      </c>
      <c r="D652" s="193" t="s">
        <v>594</v>
      </c>
      <c r="E652" s="201"/>
      <c r="F652" s="193" t="s">
        <v>1119</v>
      </c>
      <c r="G652" s="186"/>
      <c r="H652" s="43">
        <v>96</v>
      </c>
      <c r="I652" s="186" t="s">
        <v>310</v>
      </c>
      <c r="J652" s="191" t="str">
        <f t="shared" si="144"/>
        <v>R&amp;D Capital Cost Reductions</v>
      </c>
      <c r="K652" s="192" t="str">
        <f t="shared" si="146"/>
        <v>RnD electricity capital cost reduction</v>
      </c>
      <c r="L652" s="192">
        <f t="shared" si="146"/>
        <v>0</v>
      </c>
      <c r="M652" s="199">
        <f t="shared" si="146"/>
        <v>0.4</v>
      </c>
      <c r="N652" s="199">
        <f t="shared" si="146"/>
        <v>0.01</v>
      </c>
      <c r="O652" s="201" t="str">
        <f t="shared" si="146"/>
        <v>% reduction in cost</v>
      </c>
      <c r="P652" s="188" t="s">
        <v>1120</v>
      </c>
      <c r="Q652" s="186" t="s">
        <v>1094</v>
      </c>
      <c r="R652" s="193" t="s">
        <v>1095</v>
      </c>
      <c r="S652" s="207" t="s">
        <v>532</v>
      </c>
      <c r="T652" s="186"/>
      <c r="W652" s="184" t="str" cm="1">
        <f t="array" ref="W652">IFERROR(INDEX(A$761:A$954,MATCH(H652,A$761:A$954,0),0),"Save")</f>
        <v>Save</v>
      </c>
    </row>
    <row r="653" spans="1:23" hidden="1" x14ac:dyDescent="0.25">
      <c r="A653" s="191" t="str">
        <f t="shared" si="145"/>
        <v>Research and Development</v>
      </c>
      <c r="B653" s="191" t="str">
        <f t="shared" si="145"/>
        <v>Capital Cost Reduction</v>
      </c>
      <c r="C653" s="191" t="str">
        <f t="shared" si="145"/>
        <v>RnD Electricity Capital Cost Perc Reduction</v>
      </c>
      <c r="D653" s="193" t="s">
        <v>596</v>
      </c>
      <c r="E653" s="201"/>
      <c r="F653" s="193" t="s">
        <v>1121</v>
      </c>
      <c r="G653" s="186"/>
      <c r="H653" s="43">
        <v>97</v>
      </c>
      <c r="I653" s="186" t="s">
        <v>310</v>
      </c>
      <c r="J653" s="191" t="str">
        <f t="shared" si="144"/>
        <v>R&amp;D Capital Cost Reductions</v>
      </c>
      <c r="K653" s="192" t="str">
        <f t="shared" si="146"/>
        <v>RnD electricity capital cost reduction</v>
      </c>
      <c r="L653" s="192">
        <f t="shared" si="146"/>
        <v>0</v>
      </c>
      <c r="M653" s="199">
        <f t="shared" si="146"/>
        <v>0.4</v>
      </c>
      <c r="N653" s="199">
        <f t="shared" si="146"/>
        <v>0.01</v>
      </c>
      <c r="O653" s="201" t="str">
        <f t="shared" si="146"/>
        <v>% reduction in cost</v>
      </c>
      <c r="P653" s="188" t="s">
        <v>1122</v>
      </c>
      <c r="Q653" s="186" t="s">
        <v>1094</v>
      </c>
      <c r="R653" s="193" t="s">
        <v>1095</v>
      </c>
      <c r="S653" s="207" t="s">
        <v>532</v>
      </c>
      <c r="T653" s="186"/>
      <c r="W653" s="184" t="str" cm="1">
        <f t="array" ref="W653">IFERROR(INDEX(A$761:A$954,MATCH(H653,A$761:A$954,0),0),"Save")</f>
        <v>Save</v>
      </c>
    </row>
    <row r="654" spans="1:23" hidden="1" x14ac:dyDescent="0.25">
      <c r="A654" s="191" t="str">
        <f t="shared" si="145"/>
        <v>Research and Development</v>
      </c>
      <c r="B654" s="191" t="str">
        <f t="shared" si="145"/>
        <v>Capital Cost Reduction</v>
      </c>
      <c r="C654" s="191" t="str">
        <f t="shared" si="145"/>
        <v>RnD Electricity Capital Cost Perc Reduction</v>
      </c>
      <c r="D654" s="193" t="s">
        <v>598</v>
      </c>
      <c r="E654" s="201"/>
      <c r="F654" s="193" t="s">
        <v>1123</v>
      </c>
      <c r="G654" s="186"/>
      <c r="H654" s="43">
        <v>98</v>
      </c>
      <c r="I654" s="186" t="s">
        <v>310</v>
      </c>
      <c r="J654" s="191" t="str">
        <f t="shared" si="144"/>
        <v>R&amp;D Capital Cost Reductions</v>
      </c>
      <c r="K654" s="192" t="str">
        <f t="shared" si="146"/>
        <v>RnD electricity capital cost reduction</v>
      </c>
      <c r="L654" s="192">
        <f t="shared" si="146"/>
        <v>0</v>
      </c>
      <c r="M654" s="199">
        <f t="shared" si="146"/>
        <v>0.4</v>
      </c>
      <c r="N654" s="199">
        <f t="shared" si="146"/>
        <v>0.01</v>
      </c>
      <c r="O654" s="201" t="str">
        <f t="shared" si="146"/>
        <v>% reduction in cost</v>
      </c>
      <c r="P654" s="188" t="s">
        <v>1124</v>
      </c>
      <c r="Q654" s="186" t="s">
        <v>1094</v>
      </c>
      <c r="R654" s="193" t="s">
        <v>1095</v>
      </c>
      <c r="S654" s="207" t="s">
        <v>532</v>
      </c>
      <c r="T654" s="186"/>
      <c r="W654" s="184" t="str" cm="1">
        <f t="array" ref="W654">IFERROR(INDEX(A$761:A$954,MATCH(H654,A$761:A$954,0),0),"Save")</f>
        <v>Save</v>
      </c>
    </row>
    <row r="655" spans="1:23" hidden="1" x14ac:dyDescent="0.25">
      <c r="A655" s="191" t="str">
        <f t="shared" si="145"/>
        <v>Research and Development</v>
      </c>
      <c r="B655" s="191" t="str">
        <f t="shared" si="145"/>
        <v>Capital Cost Reduction</v>
      </c>
      <c r="C655" s="191" t="str">
        <f t="shared" si="145"/>
        <v>RnD Electricity Capital Cost Perc Reduction</v>
      </c>
      <c r="D655" s="193" t="s">
        <v>600</v>
      </c>
      <c r="E655" s="201"/>
      <c r="F655" s="193" t="s">
        <v>1125</v>
      </c>
      <c r="G655" s="186"/>
      <c r="H655" s="43">
        <v>99</v>
      </c>
      <c r="I655" s="186" t="s">
        <v>310</v>
      </c>
      <c r="J655" s="191" t="str">
        <f t="shared" si="144"/>
        <v>R&amp;D Capital Cost Reductions</v>
      </c>
      <c r="K655" s="192" t="str">
        <f t="shared" si="146"/>
        <v>RnD electricity capital cost reduction</v>
      </c>
      <c r="L655" s="192">
        <f t="shared" si="146"/>
        <v>0</v>
      </c>
      <c r="M655" s="199">
        <f t="shared" si="146"/>
        <v>0.4</v>
      </c>
      <c r="N655" s="199">
        <f t="shared" si="146"/>
        <v>0.01</v>
      </c>
      <c r="O655" s="201" t="str">
        <f t="shared" si="146"/>
        <v>% reduction in cost</v>
      </c>
      <c r="P655" s="188" t="s">
        <v>1126</v>
      </c>
      <c r="Q655" s="186" t="s">
        <v>1094</v>
      </c>
      <c r="R655" s="193" t="s">
        <v>1095</v>
      </c>
      <c r="S655" s="207" t="s">
        <v>532</v>
      </c>
      <c r="T655" s="186"/>
      <c r="W655" s="184" t="str" cm="1">
        <f t="array" ref="W655">IFERROR(INDEX(A$761:A$954,MATCH(H655,A$761:A$954,0),0),"Save")</f>
        <v>Save</v>
      </c>
    </row>
    <row r="656" spans="1:23" hidden="1" x14ac:dyDescent="0.25">
      <c r="A656" s="191" t="str">
        <f t="shared" si="145"/>
        <v>Research and Development</v>
      </c>
      <c r="B656" s="191" t="str">
        <f t="shared" si="145"/>
        <v>Capital Cost Reduction</v>
      </c>
      <c r="C656" s="191" t="str">
        <f t="shared" si="145"/>
        <v>RnD Electricity Capital Cost Perc Reduction</v>
      </c>
      <c r="D656" s="193" t="s">
        <v>606</v>
      </c>
      <c r="E656" s="201"/>
      <c r="F656" s="193" t="s">
        <v>1127</v>
      </c>
      <c r="G656" s="186"/>
      <c r="H656" s="43">
        <v>192</v>
      </c>
      <c r="I656" s="186" t="s">
        <v>310</v>
      </c>
      <c r="J656" s="191" t="str">
        <f t="shared" si="144"/>
        <v>R&amp;D Capital Cost Reductions</v>
      </c>
      <c r="K656" s="192" t="str">
        <f t="shared" si="146"/>
        <v>RnD electricity capital cost reduction</v>
      </c>
      <c r="L656" s="192">
        <f t="shared" si="146"/>
        <v>0</v>
      </c>
      <c r="M656" s="199">
        <f t="shared" si="146"/>
        <v>0.4</v>
      </c>
      <c r="N656" s="199">
        <f t="shared" si="146"/>
        <v>0.01</v>
      </c>
      <c r="O656" s="201" t="str">
        <f t="shared" si="146"/>
        <v>% reduction in cost</v>
      </c>
      <c r="P656" s="188" t="s">
        <v>1128</v>
      </c>
      <c r="Q656" s="186" t="s">
        <v>1094</v>
      </c>
      <c r="R656" s="193" t="s">
        <v>1095</v>
      </c>
      <c r="S656" s="207" t="s">
        <v>532</v>
      </c>
      <c r="T656" s="186"/>
      <c r="W656" s="184" t="str" cm="1">
        <f t="array" ref="W656">IFERROR(INDEX(A$761:A$954,MATCH(H656,A$761:A$954,0),0),"Save")</f>
        <v>Save</v>
      </c>
    </row>
    <row r="657" spans="1:23" hidden="1" x14ac:dyDescent="0.25">
      <c r="A657" s="191" t="str">
        <f t="shared" si="145"/>
        <v>Research and Development</v>
      </c>
      <c r="B657" s="191" t="str">
        <f t="shared" si="145"/>
        <v>Capital Cost Reduction</v>
      </c>
      <c r="C657" s="191" t="str">
        <f t="shared" si="145"/>
        <v>RnD Electricity Capital Cost Perc Reduction</v>
      </c>
      <c r="D657" s="193" t="s">
        <v>608</v>
      </c>
      <c r="E657" s="201"/>
      <c r="F657" s="193" t="s">
        <v>1129</v>
      </c>
      <c r="G657" s="186"/>
      <c r="H657" s="43">
        <v>180</v>
      </c>
      <c r="I657" s="186" t="s">
        <v>310</v>
      </c>
      <c r="J657" s="191" t="str">
        <f t="shared" si="144"/>
        <v>R&amp;D Capital Cost Reductions</v>
      </c>
      <c r="K657" s="192" t="str">
        <f t="shared" si="146"/>
        <v>RnD electricity capital cost reduction</v>
      </c>
      <c r="L657" s="192">
        <f t="shared" si="146"/>
        <v>0</v>
      </c>
      <c r="M657" s="199">
        <f t="shared" si="146"/>
        <v>0.4</v>
      </c>
      <c r="N657" s="199">
        <f t="shared" si="146"/>
        <v>0.01</v>
      </c>
      <c r="O657" s="201" t="str">
        <f t="shared" si="146"/>
        <v>% reduction in cost</v>
      </c>
      <c r="P657" s="188" t="s">
        <v>1130</v>
      </c>
      <c r="Q657" s="186" t="s">
        <v>1094</v>
      </c>
      <c r="R657" s="193" t="s">
        <v>1095</v>
      </c>
      <c r="S657" s="207" t="s">
        <v>532</v>
      </c>
      <c r="T657" s="186"/>
      <c r="W657" s="184" t="str" cm="1">
        <f t="array" ref="W657">IFERROR(INDEX(A$761:A$954,MATCH(H657,A$761:A$954,0),0),"Save")</f>
        <v>Save</v>
      </c>
    </row>
    <row r="658" spans="1:23" hidden="1" x14ac:dyDescent="0.25">
      <c r="A658" s="191" t="str">
        <f t="shared" si="145"/>
        <v>Research and Development</v>
      </c>
      <c r="B658" s="191" t="str">
        <f t="shared" si="145"/>
        <v>Capital Cost Reduction</v>
      </c>
      <c r="C658" s="191" t="str">
        <f t="shared" si="145"/>
        <v>RnD Electricity Capital Cost Perc Reduction</v>
      </c>
      <c r="D658" s="193" t="s">
        <v>611</v>
      </c>
      <c r="E658" s="201"/>
      <c r="F658" s="193" t="s">
        <v>1131</v>
      </c>
      <c r="G658" s="186"/>
      <c r="H658" s="43">
        <v>183</v>
      </c>
      <c r="I658" s="186" t="s">
        <v>310</v>
      </c>
      <c r="J658" s="191" t="str">
        <f t="shared" si="144"/>
        <v>R&amp;D Capital Cost Reductions</v>
      </c>
      <c r="K658" s="192" t="str">
        <f t="shared" si="146"/>
        <v>RnD electricity capital cost reduction</v>
      </c>
      <c r="L658" s="192">
        <f t="shared" si="146"/>
        <v>0</v>
      </c>
      <c r="M658" s="199">
        <f t="shared" si="146"/>
        <v>0.4</v>
      </c>
      <c r="N658" s="199">
        <f t="shared" si="146"/>
        <v>0.01</v>
      </c>
      <c r="O658" s="201" t="str">
        <f t="shared" si="146"/>
        <v>% reduction in cost</v>
      </c>
      <c r="P658" s="188" t="s">
        <v>1132</v>
      </c>
      <c r="Q658" s="186" t="s">
        <v>1094</v>
      </c>
      <c r="R658" s="193" t="s">
        <v>1095</v>
      </c>
      <c r="S658" s="207" t="s">
        <v>532</v>
      </c>
      <c r="T658" s="186"/>
      <c r="W658" s="184" t="str" cm="1">
        <f t="array" ref="W658">IFERROR(INDEX(A$761:A$954,MATCH(H658,A$761:A$954,0),0),"Save")</f>
        <v>Save</v>
      </c>
    </row>
    <row r="659" spans="1:23" x14ac:dyDescent="0.25">
      <c r="A659" s="183" t="s">
        <v>1086</v>
      </c>
      <c r="B659" s="191" t="str">
        <f>B$648</f>
        <v>Capital Cost Reduction</v>
      </c>
      <c r="C659" s="183" t="s">
        <v>1133</v>
      </c>
      <c r="D659" s="186" t="s">
        <v>755</v>
      </c>
      <c r="E659" s="186"/>
      <c r="F659" s="193" t="s">
        <v>1134</v>
      </c>
      <c r="G659" s="186"/>
      <c r="H659" s="43">
        <v>100</v>
      </c>
      <c r="I659" s="186" t="s">
        <v>310</v>
      </c>
      <c r="J659" s="191" t="str">
        <f t="shared" si="144"/>
        <v>R&amp;D Capital Cost Reductions</v>
      </c>
      <c r="K659" s="183" t="s">
        <v>1135</v>
      </c>
      <c r="L659" s="206">
        <v>0</v>
      </c>
      <c r="M659" s="206">
        <v>0.4</v>
      </c>
      <c r="N659" s="205">
        <v>0.01</v>
      </c>
      <c r="O659" s="186" t="s">
        <v>1092</v>
      </c>
      <c r="P659" s="188" t="s">
        <v>1136</v>
      </c>
      <c r="Q659" s="186" t="s">
        <v>1094</v>
      </c>
      <c r="R659" s="193" t="s">
        <v>1095</v>
      </c>
      <c r="S659" s="207" t="s">
        <v>532</v>
      </c>
      <c r="T659" s="186"/>
      <c r="W659" s="184" cm="1">
        <f t="array" ref="W659">IFERROR(INDEX(A$761:A$954,MATCH(H659,A$761:A$954,0),0),"Save")</f>
        <v>100</v>
      </c>
    </row>
    <row r="660" spans="1:23" x14ac:dyDescent="0.25">
      <c r="A660" s="191" t="str">
        <f t="shared" ref="A660:C666" si="147">A$659</f>
        <v>Research and Development</v>
      </c>
      <c r="B660" s="191" t="str">
        <f t="shared" si="147"/>
        <v>Capital Cost Reduction</v>
      </c>
      <c r="C660" s="191" t="str">
        <f t="shared" si="147"/>
        <v>RnD Industry Capital Cost Perc Reduction</v>
      </c>
      <c r="D660" s="193" t="s">
        <v>764</v>
      </c>
      <c r="E660" s="186"/>
      <c r="F660" s="193" t="s">
        <v>1137</v>
      </c>
      <c r="G660" s="186"/>
      <c r="H660" s="43">
        <v>101</v>
      </c>
      <c r="I660" s="186" t="s">
        <v>310</v>
      </c>
      <c r="J660" s="191" t="str">
        <f t="shared" si="144"/>
        <v>R&amp;D Capital Cost Reductions</v>
      </c>
      <c r="K660" s="192" t="str">
        <f t="shared" ref="K660:O666" si="148">K$659</f>
        <v>RnD industry capital cost reduction</v>
      </c>
      <c r="L660" s="192">
        <f t="shared" si="148"/>
        <v>0</v>
      </c>
      <c r="M660" s="192">
        <f t="shared" si="148"/>
        <v>0.4</v>
      </c>
      <c r="N660" s="192">
        <f t="shared" si="148"/>
        <v>0.01</v>
      </c>
      <c r="O660" s="201" t="str">
        <f t="shared" si="148"/>
        <v>% reduction in cost</v>
      </c>
      <c r="P660" s="188" t="s">
        <v>1138</v>
      </c>
      <c r="Q660" s="186" t="s">
        <v>1094</v>
      </c>
      <c r="R660" s="193" t="s">
        <v>1095</v>
      </c>
      <c r="S660" s="207" t="s">
        <v>532</v>
      </c>
      <c r="T660" s="186"/>
      <c r="W660" s="184" cm="1">
        <f t="array" ref="W660">IFERROR(INDEX(A$761:A$954,MATCH(H660,A$761:A$954,0),0),"Save")</f>
        <v>101</v>
      </c>
    </row>
    <row r="661" spans="1:23" x14ac:dyDescent="0.25">
      <c r="A661" s="191" t="str">
        <f t="shared" si="147"/>
        <v>Research and Development</v>
      </c>
      <c r="B661" s="191" t="str">
        <f t="shared" si="147"/>
        <v>Capital Cost Reduction</v>
      </c>
      <c r="C661" s="191" t="str">
        <f t="shared" si="147"/>
        <v>RnD Industry Capital Cost Perc Reduction</v>
      </c>
      <c r="D661" s="193" t="s">
        <v>766</v>
      </c>
      <c r="E661" s="186"/>
      <c r="F661" s="193" t="s">
        <v>1139</v>
      </c>
      <c r="G661" s="186"/>
      <c r="H661" s="43">
        <v>102</v>
      </c>
      <c r="I661" s="186" t="s">
        <v>310</v>
      </c>
      <c r="J661" s="191" t="str">
        <f t="shared" si="144"/>
        <v>R&amp;D Capital Cost Reductions</v>
      </c>
      <c r="K661" s="192" t="str">
        <f t="shared" si="148"/>
        <v>RnD industry capital cost reduction</v>
      </c>
      <c r="L661" s="192">
        <f t="shared" si="148"/>
        <v>0</v>
      </c>
      <c r="M661" s="192">
        <f t="shared" si="148"/>
        <v>0.4</v>
      </c>
      <c r="N661" s="192">
        <f t="shared" si="148"/>
        <v>0.01</v>
      </c>
      <c r="O661" s="201" t="str">
        <f t="shared" si="148"/>
        <v>% reduction in cost</v>
      </c>
      <c r="P661" s="188" t="s">
        <v>1140</v>
      </c>
      <c r="Q661" s="186" t="s">
        <v>1094</v>
      </c>
      <c r="R661" s="193" t="s">
        <v>1095</v>
      </c>
      <c r="S661" s="207" t="s">
        <v>532</v>
      </c>
      <c r="T661" s="186"/>
      <c r="W661" s="184" cm="1">
        <f t="array" ref="W661">IFERROR(INDEX(A$761:A$954,MATCH(H661,A$761:A$954,0),0),"Save")</f>
        <v>102</v>
      </c>
    </row>
    <row r="662" spans="1:23" x14ac:dyDescent="0.25">
      <c r="A662" s="191" t="str">
        <f t="shared" si="147"/>
        <v>Research and Development</v>
      </c>
      <c r="B662" s="191" t="str">
        <f t="shared" si="147"/>
        <v>Capital Cost Reduction</v>
      </c>
      <c r="C662" s="191" t="str">
        <f t="shared" si="147"/>
        <v>RnD Industry Capital Cost Perc Reduction</v>
      </c>
      <c r="D662" s="193" t="s">
        <v>768</v>
      </c>
      <c r="E662" s="186"/>
      <c r="F662" s="193" t="s">
        <v>1141</v>
      </c>
      <c r="G662" s="186"/>
      <c r="H662" s="43">
        <v>103</v>
      </c>
      <c r="I662" s="186" t="s">
        <v>310</v>
      </c>
      <c r="J662" s="191" t="str">
        <f t="shared" si="144"/>
        <v>R&amp;D Capital Cost Reductions</v>
      </c>
      <c r="K662" s="192" t="str">
        <f t="shared" si="148"/>
        <v>RnD industry capital cost reduction</v>
      </c>
      <c r="L662" s="192">
        <f t="shared" si="148"/>
        <v>0</v>
      </c>
      <c r="M662" s="192">
        <f t="shared" si="148"/>
        <v>0.4</v>
      </c>
      <c r="N662" s="192">
        <f t="shared" si="148"/>
        <v>0.01</v>
      </c>
      <c r="O662" s="201" t="str">
        <f t="shared" si="148"/>
        <v>% reduction in cost</v>
      </c>
      <c r="P662" s="188" t="s">
        <v>1142</v>
      </c>
      <c r="Q662" s="186" t="s">
        <v>1094</v>
      </c>
      <c r="R662" s="193" t="s">
        <v>1095</v>
      </c>
      <c r="S662" s="207" t="s">
        <v>532</v>
      </c>
      <c r="T662" s="186"/>
      <c r="W662" s="184" cm="1">
        <f t="array" ref="W662">IFERROR(INDEX(A$761:A$954,MATCH(H662,A$761:A$954,0),0),"Save")</f>
        <v>103</v>
      </c>
    </row>
    <row r="663" spans="1:23" x14ac:dyDescent="0.25">
      <c r="A663" s="191" t="str">
        <f t="shared" si="147"/>
        <v>Research and Development</v>
      </c>
      <c r="B663" s="191" t="str">
        <f t="shared" si="147"/>
        <v>Capital Cost Reduction</v>
      </c>
      <c r="C663" s="191" t="str">
        <f t="shared" si="147"/>
        <v>RnD Industry Capital Cost Perc Reduction</v>
      </c>
      <c r="D663" s="193" t="s">
        <v>770</v>
      </c>
      <c r="E663" s="186"/>
      <c r="F663" s="193" t="s">
        <v>1143</v>
      </c>
      <c r="G663" s="186"/>
      <c r="H663" s="43">
        <v>104</v>
      </c>
      <c r="I663" s="186" t="s">
        <v>310</v>
      </c>
      <c r="J663" s="191" t="str">
        <f t="shared" si="144"/>
        <v>R&amp;D Capital Cost Reductions</v>
      </c>
      <c r="K663" s="192" t="str">
        <f t="shared" si="148"/>
        <v>RnD industry capital cost reduction</v>
      </c>
      <c r="L663" s="192">
        <f t="shared" si="148"/>
        <v>0</v>
      </c>
      <c r="M663" s="192">
        <f t="shared" si="148"/>
        <v>0.4</v>
      </c>
      <c r="N663" s="192">
        <f t="shared" si="148"/>
        <v>0.01</v>
      </c>
      <c r="O663" s="201" t="str">
        <f t="shared" si="148"/>
        <v>% reduction in cost</v>
      </c>
      <c r="P663" s="188" t="s">
        <v>1144</v>
      </c>
      <c r="Q663" s="186" t="s">
        <v>1094</v>
      </c>
      <c r="R663" s="193" t="s">
        <v>1095</v>
      </c>
      <c r="S663" s="207" t="s">
        <v>532</v>
      </c>
      <c r="T663" s="186"/>
      <c r="W663" s="184" cm="1">
        <f t="array" ref="W663">IFERROR(INDEX(A$761:A$954,MATCH(H663,A$761:A$954,0),0),"Save")</f>
        <v>104</v>
      </c>
    </row>
    <row r="664" spans="1:23" x14ac:dyDescent="0.25">
      <c r="A664" s="191" t="str">
        <f t="shared" si="147"/>
        <v>Research and Development</v>
      </c>
      <c r="B664" s="191" t="str">
        <f t="shared" si="147"/>
        <v>Capital Cost Reduction</v>
      </c>
      <c r="C664" s="191" t="str">
        <f t="shared" si="147"/>
        <v>RnD Industry Capital Cost Perc Reduction</v>
      </c>
      <c r="D664" s="193" t="s">
        <v>772</v>
      </c>
      <c r="E664" s="186"/>
      <c r="F664" s="193" t="s">
        <v>1145</v>
      </c>
      <c r="G664" s="186"/>
      <c r="H664" s="43">
        <v>105</v>
      </c>
      <c r="I664" s="186" t="s">
        <v>310</v>
      </c>
      <c r="J664" s="191" t="str">
        <f t="shared" si="144"/>
        <v>R&amp;D Capital Cost Reductions</v>
      </c>
      <c r="K664" s="192" t="str">
        <f t="shared" si="148"/>
        <v>RnD industry capital cost reduction</v>
      </c>
      <c r="L664" s="192">
        <f t="shared" si="148"/>
        <v>0</v>
      </c>
      <c r="M664" s="192">
        <f t="shared" si="148"/>
        <v>0.4</v>
      </c>
      <c r="N664" s="192">
        <f t="shared" si="148"/>
        <v>0.01</v>
      </c>
      <c r="O664" s="201" t="str">
        <f t="shared" si="148"/>
        <v>% reduction in cost</v>
      </c>
      <c r="P664" s="188" t="s">
        <v>1146</v>
      </c>
      <c r="Q664" s="186" t="s">
        <v>1094</v>
      </c>
      <c r="R664" s="193" t="s">
        <v>1095</v>
      </c>
      <c r="S664" s="207" t="s">
        <v>532</v>
      </c>
      <c r="T664" s="186"/>
      <c r="W664" s="184" cm="1">
        <f t="array" ref="W664">IFERROR(INDEX(A$761:A$954,MATCH(H664,A$761:A$954,0),0),"Save")</f>
        <v>105</v>
      </c>
    </row>
    <row r="665" spans="1:23" x14ac:dyDescent="0.25">
      <c r="A665" s="191" t="str">
        <f t="shared" si="147"/>
        <v>Research and Development</v>
      </c>
      <c r="B665" s="191" t="str">
        <f t="shared" si="147"/>
        <v>Capital Cost Reduction</v>
      </c>
      <c r="C665" s="191" t="str">
        <f t="shared" si="147"/>
        <v>RnD Industry Capital Cost Perc Reduction</v>
      </c>
      <c r="D665" s="193" t="s">
        <v>774</v>
      </c>
      <c r="E665" s="186"/>
      <c r="F665" s="193" t="s">
        <v>1147</v>
      </c>
      <c r="G665" s="186"/>
      <c r="H665" s="43">
        <v>106</v>
      </c>
      <c r="I665" s="186" t="s">
        <v>310</v>
      </c>
      <c r="J665" s="191" t="str">
        <f t="shared" si="144"/>
        <v>R&amp;D Capital Cost Reductions</v>
      </c>
      <c r="K665" s="192" t="str">
        <f t="shared" si="148"/>
        <v>RnD industry capital cost reduction</v>
      </c>
      <c r="L665" s="192">
        <f t="shared" si="148"/>
        <v>0</v>
      </c>
      <c r="M665" s="192">
        <f t="shared" si="148"/>
        <v>0.4</v>
      </c>
      <c r="N665" s="192">
        <f t="shared" si="148"/>
        <v>0.01</v>
      </c>
      <c r="O665" s="201" t="str">
        <f t="shared" si="148"/>
        <v>% reduction in cost</v>
      </c>
      <c r="P665" s="188" t="s">
        <v>1148</v>
      </c>
      <c r="Q665" s="186" t="s">
        <v>1094</v>
      </c>
      <c r="R665" s="193" t="s">
        <v>1095</v>
      </c>
      <c r="S665" s="207" t="s">
        <v>532</v>
      </c>
      <c r="T665" s="186"/>
      <c r="W665" s="184" cm="1">
        <f t="array" ref="W665">IFERROR(INDEX(A$761:A$954,MATCH(H665,A$761:A$954,0),0),"Save")</f>
        <v>106</v>
      </c>
    </row>
    <row r="666" spans="1:23" x14ac:dyDescent="0.25">
      <c r="A666" s="191" t="str">
        <f t="shared" si="147"/>
        <v>Research and Development</v>
      </c>
      <c r="B666" s="191" t="str">
        <f t="shared" si="147"/>
        <v>Capital Cost Reduction</v>
      </c>
      <c r="C666" s="191" t="str">
        <f t="shared" si="147"/>
        <v>RnD Industry Capital Cost Perc Reduction</v>
      </c>
      <c r="D666" s="193" t="s">
        <v>776</v>
      </c>
      <c r="E666" s="186"/>
      <c r="F666" s="193" t="s">
        <v>1149</v>
      </c>
      <c r="G666" s="186"/>
      <c r="H666" s="43">
        <v>107</v>
      </c>
      <c r="I666" s="186" t="s">
        <v>310</v>
      </c>
      <c r="J666" s="191" t="str">
        <f t="shared" si="144"/>
        <v>R&amp;D Capital Cost Reductions</v>
      </c>
      <c r="K666" s="192" t="str">
        <f t="shared" si="148"/>
        <v>RnD industry capital cost reduction</v>
      </c>
      <c r="L666" s="192">
        <f t="shared" si="148"/>
        <v>0</v>
      </c>
      <c r="M666" s="192">
        <f t="shared" si="148"/>
        <v>0.4</v>
      </c>
      <c r="N666" s="192">
        <f t="shared" si="148"/>
        <v>0.01</v>
      </c>
      <c r="O666" s="201" t="str">
        <f t="shared" si="148"/>
        <v>% reduction in cost</v>
      </c>
      <c r="P666" s="188" t="s">
        <v>1150</v>
      </c>
      <c r="Q666" s="186" t="s">
        <v>1094</v>
      </c>
      <c r="R666" s="193" t="s">
        <v>1095</v>
      </c>
      <c r="S666" s="207" t="s">
        <v>532</v>
      </c>
      <c r="T666" s="186"/>
      <c r="W666" s="184" cm="1">
        <f t="array" ref="W666">IFERROR(INDEX(A$761:A$954,MATCH(H666,A$761:A$954,0),0),"Save")</f>
        <v>107</v>
      </c>
    </row>
    <row r="667" spans="1:23" hidden="1" x14ac:dyDescent="0.25">
      <c r="A667" s="183" t="s">
        <v>1086</v>
      </c>
      <c r="B667" s="191" t="str">
        <f>B$659</f>
        <v>Capital Cost Reduction</v>
      </c>
      <c r="C667" s="184" t="s">
        <v>1151</v>
      </c>
      <c r="D667" s="186" t="s">
        <v>1152</v>
      </c>
      <c r="E667" s="186"/>
      <c r="F667" s="186" t="s">
        <v>1153</v>
      </c>
      <c r="G667" s="186"/>
      <c r="H667" s="43">
        <v>108</v>
      </c>
      <c r="I667" s="186" t="s">
        <v>310</v>
      </c>
      <c r="J667" s="191" t="str">
        <f t="shared" si="144"/>
        <v>R&amp;D Capital Cost Reductions</v>
      </c>
      <c r="K667" s="183" t="s">
        <v>1154</v>
      </c>
      <c r="L667" s="206">
        <v>0</v>
      </c>
      <c r="M667" s="206">
        <v>0.4</v>
      </c>
      <c r="N667" s="205">
        <v>0.01</v>
      </c>
      <c r="O667" s="186" t="s">
        <v>1092</v>
      </c>
      <c r="P667" s="188" t="s">
        <v>1155</v>
      </c>
      <c r="Q667" s="186" t="s">
        <v>1094</v>
      </c>
      <c r="R667" s="193" t="s">
        <v>1095</v>
      </c>
      <c r="S667" s="207" t="s">
        <v>532</v>
      </c>
      <c r="T667" s="186"/>
      <c r="W667" s="184" t="str" cm="1">
        <f t="array" ref="W667">IFERROR(INDEX(A$761:A$954,MATCH(H667,A$761:A$954,0),0),"Save")</f>
        <v>Save</v>
      </c>
    </row>
    <row r="668" spans="1:23" hidden="1" x14ac:dyDescent="0.25">
      <c r="A668" s="191" t="str">
        <f t="shared" ref="A668:C673" si="149">A$667</f>
        <v>Research and Development</v>
      </c>
      <c r="B668" s="191" t="str">
        <f t="shared" si="149"/>
        <v>Capital Cost Reduction</v>
      </c>
      <c r="C668" s="191" t="str">
        <f t="shared" si="149"/>
        <v>RnD Transportation Capital Cost Perc Reduction</v>
      </c>
      <c r="D668" s="186" t="s">
        <v>1156</v>
      </c>
      <c r="E668" s="186"/>
      <c r="F668" s="186" t="s">
        <v>1157</v>
      </c>
      <c r="G668" s="186"/>
      <c r="H668" s="43">
        <v>109</v>
      </c>
      <c r="I668" s="186" t="s">
        <v>310</v>
      </c>
      <c r="J668" s="191" t="str">
        <f t="shared" si="144"/>
        <v>R&amp;D Capital Cost Reductions</v>
      </c>
      <c r="K668" s="192" t="str">
        <f t="shared" ref="K668:O673" si="150">K$667</f>
        <v>RnD transportation capital cost reduction</v>
      </c>
      <c r="L668" s="192">
        <f t="shared" si="150"/>
        <v>0</v>
      </c>
      <c r="M668" s="192">
        <f t="shared" si="150"/>
        <v>0.4</v>
      </c>
      <c r="N668" s="192">
        <f t="shared" si="150"/>
        <v>0.01</v>
      </c>
      <c r="O668" s="201" t="str">
        <f t="shared" si="150"/>
        <v>% reduction in cost</v>
      </c>
      <c r="P668" s="188" t="s">
        <v>1158</v>
      </c>
      <c r="Q668" s="186" t="s">
        <v>1094</v>
      </c>
      <c r="R668" s="193" t="s">
        <v>1095</v>
      </c>
      <c r="S668" s="207" t="s">
        <v>532</v>
      </c>
      <c r="T668" s="186"/>
      <c r="W668" s="184" t="str" cm="1">
        <f t="array" ref="W668">IFERROR(INDEX(A$761:A$954,MATCH(H668,A$761:A$954,0),0),"Save")</f>
        <v>Save</v>
      </c>
    </row>
    <row r="669" spans="1:23" hidden="1" x14ac:dyDescent="0.25">
      <c r="A669" s="191" t="str">
        <f t="shared" si="149"/>
        <v>Research and Development</v>
      </c>
      <c r="B669" s="191" t="str">
        <f t="shared" si="149"/>
        <v>Capital Cost Reduction</v>
      </c>
      <c r="C669" s="191" t="str">
        <f t="shared" si="149"/>
        <v>RnD Transportation Capital Cost Perc Reduction</v>
      </c>
      <c r="D669" s="186" t="s">
        <v>1159</v>
      </c>
      <c r="E669" s="186"/>
      <c r="F669" s="186" t="s">
        <v>1160</v>
      </c>
      <c r="G669" s="186"/>
      <c r="H669" s="43">
        <v>110</v>
      </c>
      <c r="I669" s="186" t="s">
        <v>310</v>
      </c>
      <c r="J669" s="191" t="str">
        <f t="shared" si="144"/>
        <v>R&amp;D Capital Cost Reductions</v>
      </c>
      <c r="K669" s="192" t="str">
        <f t="shared" si="150"/>
        <v>RnD transportation capital cost reduction</v>
      </c>
      <c r="L669" s="192">
        <f t="shared" si="150"/>
        <v>0</v>
      </c>
      <c r="M669" s="192">
        <f t="shared" si="150"/>
        <v>0.4</v>
      </c>
      <c r="N669" s="192">
        <f t="shared" si="150"/>
        <v>0.01</v>
      </c>
      <c r="O669" s="201" t="str">
        <f t="shared" si="150"/>
        <v>% reduction in cost</v>
      </c>
      <c r="P669" s="188" t="s">
        <v>1161</v>
      </c>
      <c r="Q669" s="186" t="s">
        <v>1094</v>
      </c>
      <c r="R669" s="193" t="s">
        <v>1095</v>
      </c>
      <c r="S669" s="207" t="s">
        <v>532</v>
      </c>
      <c r="T669" s="186"/>
      <c r="W669" s="184" t="str" cm="1">
        <f t="array" ref="W669">IFERROR(INDEX(A$761:A$954,MATCH(H669,A$761:A$954,0),0),"Save")</f>
        <v>Save</v>
      </c>
    </row>
    <row r="670" spans="1:23" hidden="1" x14ac:dyDescent="0.25">
      <c r="A670" s="191" t="str">
        <f t="shared" si="149"/>
        <v>Research and Development</v>
      </c>
      <c r="B670" s="191" t="str">
        <f t="shared" si="149"/>
        <v>Capital Cost Reduction</v>
      </c>
      <c r="C670" s="191" t="str">
        <f t="shared" si="149"/>
        <v>RnD Transportation Capital Cost Perc Reduction</v>
      </c>
      <c r="D670" s="186" t="s">
        <v>1162</v>
      </c>
      <c r="E670" s="186"/>
      <c r="F670" s="186" t="s">
        <v>1163</v>
      </c>
      <c r="G670" s="186"/>
      <c r="H670" s="43">
        <v>111</v>
      </c>
      <c r="I670" s="186" t="s">
        <v>310</v>
      </c>
      <c r="J670" s="191" t="str">
        <f t="shared" si="144"/>
        <v>R&amp;D Capital Cost Reductions</v>
      </c>
      <c r="K670" s="192" t="str">
        <f t="shared" si="150"/>
        <v>RnD transportation capital cost reduction</v>
      </c>
      <c r="L670" s="192">
        <f t="shared" si="150"/>
        <v>0</v>
      </c>
      <c r="M670" s="192">
        <f t="shared" si="150"/>
        <v>0.4</v>
      </c>
      <c r="N670" s="192">
        <f t="shared" si="150"/>
        <v>0.01</v>
      </c>
      <c r="O670" s="201" t="str">
        <f t="shared" si="150"/>
        <v>% reduction in cost</v>
      </c>
      <c r="P670" s="188" t="s">
        <v>1164</v>
      </c>
      <c r="Q670" s="186" t="s">
        <v>1094</v>
      </c>
      <c r="R670" s="193" t="s">
        <v>1095</v>
      </c>
      <c r="S670" s="207" t="s">
        <v>532</v>
      </c>
      <c r="T670" s="186"/>
      <c r="W670" s="184" t="str" cm="1">
        <f t="array" ref="W670">IFERROR(INDEX(A$761:A$954,MATCH(H670,A$761:A$954,0),0),"Save")</f>
        <v>Save</v>
      </c>
    </row>
    <row r="671" spans="1:23" hidden="1" x14ac:dyDescent="0.25">
      <c r="A671" s="191" t="str">
        <f t="shared" si="149"/>
        <v>Research and Development</v>
      </c>
      <c r="B671" s="191" t="str">
        <f t="shared" si="149"/>
        <v>Capital Cost Reduction</v>
      </c>
      <c r="C671" s="191" t="str">
        <f t="shared" si="149"/>
        <v>RnD Transportation Capital Cost Perc Reduction</v>
      </c>
      <c r="D671" s="186" t="s">
        <v>1165</v>
      </c>
      <c r="E671" s="186"/>
      <c r="F671" s="186" t="s">
        <v>1166</v>
      </c>
      <c r="G671" s="186"/>
      <c r="H671" s="43">
        <v>112</v>
      </c>
      <c r="I671" s="186" t="s">
        <v>310</v>
      </c>
      <c r="J671" s="191" t="str">
        <f t="shared" si="144"/>
        <v>R&amp;D Capital Cost Reductions</v>
      </c>
      <c r="K671" s="192" t="str">
        <f t="shared" si="150"/>
        <v>RnD transportation capital cost reduction</v>
      </c>
      <c r="L671" s="192">
        <f t="shared" si="150"/>
        <v>0</v>
      </c>
      <c r="M671" s="192">
        <f t="shared" si="150"/>
        <v>0.4</v>
      </c>
      <c r="N671" s="192">
        <f t="shared" si="150"/>
        <v>0.01</v>
      </c>
      <c r="O671" s="201" t="str">
        <f t="shared" si="150"/>
        <v>% reduction in cost</v>
      </c>
      <c r="P671" s="188" t="s">
        <v>1167</v>
      </c>
      <c r="Q671" s="186" t="s">
        <v>1094</v>
      </c>
      <c r="R671" s="193" t="s">
        <v>1095</v>
      </c>
      <c r="S671" s="207" t="s">
        <v>532</v>
      </c>
      <c r="T671" s="186"/>
      <c r="W671" s="184" t="str" cm="1">
        <f t="array" ref="W671">IFERROR(INDEX(A$761:A$954,MATCH(H671,A$761:A$954,0),0),"Save")</f>
        <v>Save</v>
      </c>
    </row>
    <row r="672" spans="1:23" hidden="1" x14ac:dyDescent="0.25">
      <c r="A672" s="191" t="str">
        <f t="shared" si="149"/>
        <v>Research and Development</v>
      </c>
      <c r="B672" s="191" t="str">
        <f t="shared" si="149"/>
        <v>Capital Cost Reduction</v>
      </c>
      <c r="C672" s="191" t="str">
        <f t="shared" si="149"/>
        <v>RnD Transportation Capital Cost Perc Reduction</v>
      </c>
      <c r="D672" s="186" t="s">
        <v>1168</v>
      </c>
      <c r="E672" s="186"/>
      <c r="F672" s="186" t="s">
        <v>1169</v>
      </c>
      <c r="G672" s="186"/>
      <c r="H672" s="43">
        <v>113</v>
      </c>
      <c r="I672" s="186" t="s">
        <v>310</v>
      </c>
      <c r="J672" s="191" t="str">
        <f t="shared" si="144"/>
        <v>R&amp;D Capital Cost Reductions</v>
      </c>
      <c r="K672" s="192" t="str">
        <f t="shared" si="150"/>
        <v>RnD transportation capital cost reduction</v>
      </c>
      <c r="L672" s="192">
        <f t="shared" si="150"/>
        <v>0</v>
      </c>
      <c r="M672" s="192">
        <f t="shared" si="150"/>
        <v>0.4</v>
      </c>
      <c r="N672" s="192">
        <f t="shared" si="150"/>
        <v>0.01</v>
      </c>
      <c r="O672" s="201" t="str">
        <f t="shared" si="150"/>
        <v>% reduction in cost</v>
      </c>
      <c r="P672" s="188" t="s">
        <v>1170</v>
      </c>
      <c r="Q672" s="186" t="s">
        <v>1094</v>
      </c>
      <c r="R672" s="193" t="s">
        <v>1095</v>
      </c>
      <c r="S672" s="207" t="s">
        <v>532</v>
      </c>
      <c r="T672" s="186"/>
      <c r="W672" s="184" t="str" cm="1">
        <f t="array" ref="W672">IFERROR(INDEX(A$761:A$954,MATCH(H672,A$761:A$954,0),0),"Save")</f>
        <v>Save</v>
      </c>
    </row>
    <row r="673" spans="1:23" hidden="1" x14ac:dyDescent="0.25">
      <c r="A673" s="191" t="str">
        <f t="shared" si="149"/>
        <v>Research and Development</v>
      </c>
      <c r="B673" s="191" t="str">
        <f t="shared" si="149"/>
        <v>Capital Cost Reduction</v>
      </c>
      <c r="C673" s="191" t="str">
        <f t="shared" si="149"/>
        <v>RnD Transportation Capital Cost Perc Reduction</v>
      </c>
      <c r="D673" s="186" t="s">
        <v>1171</v>
      </c>
      <c r="E673" s="186"/>
      <c r="F673" s="186" t="s">
        <v>1172</v>
      </c>
      <c r="G673" s="186"/>
      <c r="H673" s="43">
        <v>523</v>
      </c>
      <c r="I673" s="186" t="s">
        <v>310</v>
      </c>
      <c r="J673" s="191" t="str">
        <f t="shared" si="144"/>
        <v>R&amp;D Capital Cost Reductions</v>
      </c>
      <c r="K673" s="192" t="str">
        <f t="shared" si="150"/>
        <v>RnD transportation capital cost reduction</v>
      </c>
      <c r="L673" s="192">
        <f t="shared" si="150"/>
        <v>0</v>
      </c>
      <c r="M673" s="192">
        <f t="shared" si="150"/>
        <v>0.4</v>
      </c>
      <c r="N673" s="192">
        <f t="shared" si="150"/>
        <v>0.01</v>
      </c>
      <c r="O673" s="201" t="str">
        <f t="shared" si="150"/>
        <v>% reduction in cost</v>
      </c>
      <c r="P673" s="188" t="s">
        <v>1173</v>
      </c>
      <c r="Q673" s="186" t="s">
        <v>1094</v>
      </c>
      <c r="R673" s="193" t="s">
        <v>1095</v>
      </c>
      <c r="S673" s="207" t="s">
        <v>532</v>
      </c>
      <c r="T673" s="186"/>
      <c r="W673" s="184" t="str" cm="1">
        <f t="array" ref="W673">IFERROR(INDEX(A$761:A$954,MATCH(H673,A$761:A$954,0),0),"Save")</f>
        <v>Save</v>
      </c>
    </row>
    <row r="674" spans="1:23" s="184" customFormat="1" hidden="1" x14ac:dyDescent="0.25">
      <c r="A674" s="184" t="s">
        <v>1086</v>
      </c>
      <c r="B674" s="184" t="s">
        <v>1174</v>
      </c>
      <c r="C674" s="184" t="s">
        <v>1175</v>
      </c>
      <c r="D674" s="193"/>
      <c r="E674" s="193"/>
      <c r="F674" s="193"/>
      <c r="G674" s="193"/>
      <c r="H674" s="185">
        <v>525</v>
      </c>
      <c r="I674" s="193" t="s">
        <v>310</v>
      </c>
      <c r="J674" s="184" t="s">
        <v>1174</v>
      </c>
      <c r="K674" s="196" t="s">
        <v>1176</v>
      </c>
      <c r="L674" s="206">
        <v>0</v>
      </c>
      <c r="M674" s="206">
        <v>1</v>
      </c>
      <c r="N674" s="205">
        <v>0.01</v>
      </c>
      <c r="O674" s="186" t="s">
        <v>653</v>
      </c>
      <c r="P674" s="188" t="s">
        <v>1177</v>
      </c>
      <c r="Q674" s="193" t="s">
        <v>1178</v>
      </c>
      <c r="R674" s="193" t="s">
        <v>1179</v>
      </c>
      <c r="S674" s="214" t="s">
        <v>1180</v>
      </c>
      <c r="T674" s="193"/>
      <c r="W674" s="184" t="str" cm="1">
        <f t="array" ref="W674">IFERROR(INDEX(A$761:A$954,MATCH(H674,A$761:A$954,0),0),"Save")</f>
        <v>Save</v>
      </c>
    </row>
    <row r="675" spans="1:23" hidden="1" x14ac:dyDescent="0.25">
      <c r="A675" s="183" t="s">
        <v>1086</v>
      </c>
      <c r="B675" s="183" t="s">
        <v>1181</v>
      </c>
      <c r="C675" s="183" t="s">
        <v>1182</v>
      </c>
      <c r="D675" s="186" t="s">
        <v>493</v>
      </c>
      <c r="E675" s="186"/>
      <c r="F675" s="186" t="s">
        <v>1089</v>
      </c>
      <c r="G675" s="186"/>
      <c r="H675" s="43">
        <v>114</v>
      </c>
      <c r="I675" s="186" t="s">
        <v>310</v>
      </c>
      <c r="J675" s="183" t="s">
        <v>1183</v>
      </c>
      <c r="K675" s="183" t="s">
        <v>1184</v>
      </c>
      <c r="L675" s="206">
        <v>0</v>
      </c>
      <c r="M675" s="206">
        <v>0.4</v>
      </c>
      <c r="N675" s="205">
        <v>0.01</v>
      </c>
      <c r="O675" s="186" t="s">
        <v>1185</v>
      </c>
      <c r="P675" s="188" t="s">
        <v>1186</v>
      </c>
      <c r="Q675" s="186" t="s">
        <v>1094</v>
      </c>
      <c r="R675" s="193" t="s">
        <v>1095</v>
      </c>
      <c r="S675" s="207" t="s">
        <v>532</v>
      </c>
      <c r="T675" s="186"/>
      <c r="W675" s="184" t="str" cm="1">
        <f t="array" ref="W675">IFERROR(INDEX(A$761:A$954,MATCH(H675,A$761:A$954,0),0),"Save")</f>
        <v>Save</v>
      </c>
    </row>
    <row r="676" spans="1:23" hidden="1" x14ac:dyDescent="0.25">
      <c r="A676" s="191" t="str">
        <f t="shared" ref="A676:C680" si="151">A$675</f>
        <v>Research and Development</v>
      </c>
      <c r="B676" s="191" t="str">
        <f t="shared" si="151"/>
        <v>Fuel Use Reduction</v>
      </c>
      <c r="C676" s="191" t="str">
        <f t="shared" si="151"/>
        <v>RnD Building Fuel Use Perc Reduction</v>
      </c>
      <c r="D676" s="186" t="s">
        <v>501</v>
      </c>
      <c r="E676" s="186"/>
      <c r="F676" s="186" t="s">
        <v>1096</v>
      </c>
      <c r="G676" s="186"/>
      <c r="H676" s="43">
        <v>115</v>
      </c>
      <c r="I676" s="186" t="s">
        <v>310</v>
      </c>
      <c r="J676" s="191" t="str">
        <f t="shared" ref="J676:O676" si="152">J$675</f>
        <v>R&amp;D Fuel Use Reductions</v>
      </c>
      <c r="K676" s="192" t="str">
        <f t="shared" si="152"/>
        <v>RnD building fuel use reduction</v>
      </c>
      <c r="L676" s="192">
        <f t="shared" si="152"/>
        <v>0</v>
      </c>
      <c r="M676" s="192">
        <f t="shared" si="152"/>
        <v>0.4</v>
      </c>
      <c r="N676" s="192">
        <f t="shared" si="152"/>
        <v>0.01</v>
      </c>
      <c r="O676" s="201" t="str">
        <f t="shared" si="152"/>
        <v>% reduction in fuel use</v>
      </c>
      <c r="P676" s="188" t="s">
        <v>1187</v>
      </c>
      <c r="Q676" s="186" t="s">
        <v>1094</v>
      </c>
      <c r="R676" s="193" t="s">
        <v>1095</v>
      </c>
      <c r="S676" s="207" t="s">
        <v>532</v>
      </c>
      <c r="T676" s="186"/>
      <c r="W676" s="184" t="str" cm="1">
        <f t="array" ref="W676">IFERROR(INDEX(A$761:A$954,MATCH(H676,A$761:A$954,0),0),"Save")</f>
        <v>Save</v>
      </c>
    </row>
    <row r="677" spans="1:23" hidden="1" x14ac:dyDescent="0.25">
      <c r="A677" s="191" t="str">
        <f t="shared" si="151"/>
        <v>Research and Development</v>
      </c>
      <c r="B677" s="191" t="str">
        <f t="shared" si="151"/>
        <v>Fuel Use Reduction</v>
      </c>
      <c r="C677" s="191" t="str">
        <f t="shared" si="151"/>
        <v>RnD Building Fuel Use Perc Reduction</v>
      </c>
      <c r="D677" s="186" t="s">
        <v>523</v>
      </c>
      <c r="E677" s="186"/>
      <c r="F677" s="186" t="s">
        <v>1098</v>
      </c>
      <c r="G677" s="186"/>
      <c r="H677" s="43">
        <v>750</v>
      </c>
      <c r="I677" s="186" t="s">
        <v>332</v>
      </c>
      <c r="J677" s="191" t="str">
        <f t="shared" ref="J677:K680" si="153">J$675</f>
        <v>R&amp;D Fuel Use Reductions</v>
      </c>
      <c r="K677" s="192" t="str">
        <f t="shared" si="153"/>
        <v>RnD building fuel use reduction</v>
      </c>
      <c r="L677" s="192"/>
      <c r="M677" s="192"/>
      <c r="N677" s="192"/>
      <c r="O677" s="201"/>
      <c r="P677" s="188"/>
      <c r="Q677" s="186"/>
      <c r="R677" s="193"/>
      <c r="S677" s="207"/>
      <c r="T677" s="186"/>
      <c r="W677" s="184" t="str" cm="1">
        <f t="array" ref="W677">IFERROR(INDEX(A$761:A$954,MATCH(H677,A$761:A$954,0),0),"Save")</f>
        <v>Save</v>
      </c>
    </row>
    <row r="678" spans="1:23" hidden="1" x14ac:dyDescent="0.25">
      <c r="A678" s="191" t="str">
        <f t="shared" si="151"/>
        <v>Research and Development</v>
      </c>
      <c r="B678" s="191" t="str">
        <f t="shared" si="151"/>
        <v>Fuel Use Reduction</v>
      </c>
      <c r="C678" s="191" t="str">
        <f t="shared" si="151"/>
        <v>RnD Building Fuel Use Perc Reduction</v>
      </c>
      <c r="D678" s="186" t="s">
        <v>503</v>
      </c>
      <c r="E678" s="186"/>
      <c r="F678" s="186" t="s">
        <v>1100</v>
      </c>
      <c r="G678" s="186"/>
      <c r="H678" s="43">
        <v>117</v>
      </c>
      <c r="I678" s="186" t="s">
        <v>310</v>
      </c>
      <c r="J678" s="191" t="str">
        <f t="shared" si="153"/>
        <v>R&amp;D Fuel Use Reductions</v>
      </c>
      <c r="K678" s="192" t="str">
        <f t="shared" si="153"/>
        <v>RnD building fuel use reduction</v>
      </c>
      <c r="L678" s="192">
        <f t="shared" ref="L678:O680" si="154">L$675</f>
        <v>0</v>
      </c>
      <c r="M678" s="192">
        <f t="shared" si="154"/>
        <v>0.4</v>
      </c>
      <c r="N678" s="192">
        <f t="shared" si="154"/>
        <v>0.01</v>
      </c>
      <c r="O678" s="201" t="str">
        <f t="shared" si="154"/>
        <v>% reduction in fuel use</v>
      </c>
      <c r="P678" s="188" t="s">
        <v>1188</v>
      </c>
      <c r="Q678" s="186" t="s">
        <v>1094</v>
      </c>
      <c r="R678" s="193" t="s">
        <v>1095</v>
      </c>
      <c r="S678" s="207" t="s">
        <v>532</v>
      </c>
      <c r="T678" s="186"/>
      <c r="W678" s="184" t="str" cm="1">
        <f t="array" ref="W678">IFERROR(INDEX(A$761:A$954,MATCH(H678,A$761:A$954,0),0),"Save")</f>
        <v>Save</v>
      </c>
    </row>
    <row r="679" spans="1:23" hidden="1" x14ac:dyDescent="0.25">
      <c r="A679" s="191" t="str">
        <f t="shared" si="151"/>
        <v>Research and Development</v>
      </c>
      <c r="B679" s="191" t="str">
        <f t="shared" si="151"/>
        <v>Fuel Use Reduction</v>
      </c>
      <c r="C679" s="191" t="str">
        <f t="shared" si="151"/>
        <v>RnD Building Fuel Use Perc Reduction</v>
      </c>
      <c r="D679" s="186" t="s">
        <v>505</v>
      </c>
      <c r="E679" s="186"/>
      <c r="F679" s="186" t="s">
        <v>1102</v>
      </c>
      <c r="G679" s="186"/>
      <c r="H679" s="43">
        <v>118</v>
      </c>
      <c r="I679" s="186" t="s">
        <v>310</v>
      </c>
      <c r="J679" s="191" t="str">
        <f t="shared" si="153"/>
        <v>R&amp;D Fuel Use Reductions</v>
      </c>
      <c r="K679" s="192" t="str">
        <f t="shared" si="153"/>
        <v>RnD building fuel use reduction</v>
      </c>
      <c r="L679" s="192">
        <f t="shared" si="154"/>
        <v>0</v>
      </c>
      <c r="M679" s="192">
        <f t="shared" si="154"/>
        <v>0.4</v>
      </c>
      <c r="N679" s="192">
        <f t="shared" si="154"/>
        <v>0.01</v>
      </c>
      <c r="O679" s="201" t="str">
        <f t="shared" si="154"/>
        <v>% reduction in fuel use</v>
      </c>
      <c r="P679" s="188" t="s">
        <v>1189</v>
      </c>
      <c r="Q679" s="186" t="s">
        <v>1094</v>
      </c>
      <c r="R679" s="193" t="s">
        <v>1095</v>
      </c>
      <c r="S679" s="207" t="s">
        <v>532</v>
      </c>
      <c r="T679" s="186"/>
      <c r="W679" s="184" t="str" cm="1">
        <f t="array" ref="W679">IFERROR(INDEX(A$761:A$954,MATCH(H679,A$761:A$954,0),0),"Save")</f>
        <v>Save</v>
      </c>
    </row>
    <row r="680" spans="1:23" hidden="1" x14ac:dyDescent="0.25">
      <c r="A680" s="191" t="str">
        <f t="shared" si="151"/>
        <v>Research and Development</v>
      </c>
      <c r="B680" s="191" t="str">
        <f t="shared" si="151"/>
        <v>Fuel Use Reduction</v>
      </c>
      <c r="C680" s="191" t="str">
        <f t="shared" si="151"/>
        <v>RnD Building Fuel Use Perc Reduction</v>
      </c>
      <c r="D680" s="186" t="s">
        <v>507</v>
      </c>
      <c r="E680" s="186"/>
      <c r="F680" s="186" t="s">
        <v>1104</v>
      </c>
      <c r="G680" s="186"/>
      <c r="H680" s="43">
        <v>119</v>
      </c>
      <c r="I680" s="186" t="s">
        <v>310</v>
      </c>
      <c r="J680" s="191" t="str">
        <f t="shared" si="153"/>
        <v>R&amp;D Fuel Use Reductions</v>
      </c>
      <c r="K680" s="192" t="str">
        <f t="shared" si="153"/>
        <v>RnD building fuel use reduction</v>
      </c>
      <c r="L680" s="192">
        <f t="shared" si="154"/>
        <v>0</v>
      </c>
      <c r="M680" s="192">
        <f t="shared" si="154"/>
        <v>0.4</v>
      </c>
      <c r="N680" s="192">
        <f t="shared" si="154"/>
        <v>0.01</v>
      </c>
      <c r="O680" s="201" t="str">
        <f t="shared" si="154"/>
        <v>% reduction in fuel use</v>
      </c>
      <c r="P680" s="188" t="s">
        <v>1190</v>
      </c>
      <c r="Q680" s="186" t="s">
        <v>1094</v>
      </c>
      <c r="R680" s="193" t="s">
        <v>1095</v>
      </c>
      <c r="S680" s="207" t="s">
        <v>532</v>
      </c>
      <c r="T680" s="186"/>
      <c r="W680" s="184" t="str" cm="1">
        <f t="array" ref="W680">IFERROR(INDEX(A$761:A$954,MATCH(H680,A$761:A$954,0),0),"Save")</f>
        <v>Save</v>
      </c>
    </row>
    <row r="681" spans="1:23" hidden="1" x14ac:dyDescent="0.25">
      <c r="A681" s="183" t="s">
        <v>1086</v>
      </c>
      <c r="B681" s="191" t="str">
        <f>B$675</f>
        <v>Fuel Use Reduction</v>
      </c>
      <c r="C681" s="183" t="s">
        <v>1191</v>
      </c>
      <c r="D681" s="186"/>
      <c r="E681" s="186"/>
      <c r="F681" s="186" t="s">
        <v>619</v>
      </c>
      <c r="G681" s="186"/>
      <c r="H681" s="43">
        <v>120</v>
      </c>
      <c r="I681" s="186" t="s">
        <v>310</v>
      </c>
      <c r="J681" s="191" t="str">
        <f t="shared" ref="J681:J707" si="155">J$675</f>
        <v>R&amp;D Fuel Use Reductions</v>
      </c>
      <c r="K681" s="183" t="s">
        <v>1192</v>
      </c>
      <c r="L681" s="206">
        <v>0</v>
      </c>
      <c r="M681" s="206">
        <v>0.4</v>
      </c>
      <c r="N681" s="205">
        <v>0.01</v>
      </c>
      <c r="O681" s="186" t="s">
        <v>1185</v>
      </c>
      <c r="P681" s="188" t="s">
        <v>1193</v>
      </c>
      <c r="Q681" s="186" t="s">
        <v>1094</v>
      </c>
      <c r="R681" s="193" t="s">
        <v>1095</v>
      </c>
      <c r="S681" s="207" t="s">
        <v>532</v>
      </c>
      <c r="T681" s="186"/>
      <c r="W681" s="184" t="str" cm="1">
        <f t="array" ref="W681">IFERROR(INDEX(A$761:A$954,MATCH(H681,A$761:A$954,0),0),"Save")</f>
        <v>Save</v>
      </c>
    </row>
    <row r="682" spans="1:23" hidden="1" x14ac:dyDescent="0.25">
      <c r="A682" s="183" t="s">
        <v>1086</v>
      </c>
      <c r="B682" s="191" t="str">
        <f>B$675</f>
        <v>Fuel Use Reduction</v>
      </c>
      <c r="C682" s="183" t="s">
        <v>1194</v>
      </c>
      <c r="D682" s="186" t="s">
        <v>578</v>
      </c>
      <c r="E682" s="186"/>
      <c r="F682" s="193" t="s">
        <v>1110</v>
      </c>
      <c r="G682" s="186"/>
      <c r="H682" s="43">
        <v>121</v>
      </c>
      <c r="I682" s="186" t="s">
        <v>310</v>
      </c>
      <c r="J682" s="191" t="str">
        <f t="shared" si="155"/>
        <v>R&amp;D Fuel Use Reductions</v>
      </c>
      <c r="K682" s="183" t="s">
        <v>1195</v>
      </c>
      <c r="L682" s="206">
        <v>0</v>
      </c>
      <c r="M682" s="206">
        <v>0.4</v>
      </c>
      <c r="N682" s="205">
        <v>0.01</v>
      </c>
      <c r="O682" s="186" t="s">
        <v>1185</v>
      </c>
      <c r="P682" s="188" t="s">
        <v>1196</v>
      </c>
      <c r="Q682" s="186" t="s">
        <v>1094</v>
      </c>
      <c r="R682" s="193" t="s">
        <v>1095</v>
      </c>
      <c r="S682" s="207" t="s">
        <v>532</v>
      </c>
      <c r="T682" s="186"/>
      <c r="W682" s="184" t="str" cm="1">
        <f t="array" ref="W682">IFERROR(INDEX(A$761:A$954,MATCH(H682,A$761:A$954,0),0),"Save")</f>
        <v>Save</v>
      </c>
    </row>
    <row r="683" spans="1:23" hidden="1" x14ac:dyDescent="0.25">
      <c r="A683" s="191" t="str">
        <f t="shared" ref="A683:C692" si="156">A$682</f>
        <v>Research and Development</v>
      </c>
      <c r="B683" s="191" t="str">
        <f t="shared" si="156"/>
        <v>Fuel Use Reduction</v>
      </c>
      <c r="C683" s="191" t="str">
        <f t="shared" si="156"/>
        <v>RnD Electricity Fuel Use Perc Reduction</v>
      </c>
      <c r="D683" s="193" t="s">
        <v>585</v>
      </c>
      <c r="E683" s="201"/>
      <c r="F683" s="193" t="s">
        <v>1113</v>
      </c>
      <c r="G683" s="186"/>
      <c r="H683" s="43">
        <v>122</v>
      </c>
      <c r="I683" s="186" t="s">
        <v>310</v>
      </c>
      <c r="J683" s="191" t="str">
        <f t="shared" si="155"/>
        <v>R&amp;D Fuel Use Reductions</v>
      </c>
      <c r="K683" s="192" t="str">
        <f t="shared" ref="K683:O684" si="157">K$682</f>
        <v>RnD electricity fuel use reduction</v>
      </c>
      <c r="L683" s="192">
        <f t="shared" si="157"/>
        <v>0</v>
      </c>
      <c r="M683" s="192">
        <f t="shared" si="157"/>
        <v>0.4</v>
      </c>
      <c r="N683" s="192">
        <f t="shared" si="157"/>
        <v>0.01</v>
      </c>
      <c r="O683" s="201" t="str">
        <f t="shared" si="157"/>
        <v>% reduction in fuel use</v>
      </c>
      <c r="P683" s="188" t="s">
        <v>1197</v>
      </c>
      <c r="Q683" s="186" t="s">
        <v>1094</v>
      </c>
      <c r="R683" s="193" t="s">
        <v>1095</v>
      </c>
      <c r="S683" s="207" t="s">
        <v>532</v>
      </c>
      <c r="T683" s="186"/>
      <c r="W683" s="184" t="str" cm="1">
        <f t="array" ref="W683">IFERROR(INDEX(A$761:A$954,MATCH(H683,A$761:A$954,0),0),"Save")</f>
        <v>Save</v>
      </c>
    </row>
    <row r="684" spans="1:23" hidden="1" x14ac:dyDescent="0.25">
      <c r="A684" s="191" t="str">
        <f t="shared" si="156"/>
        <v>Research and Development</v>
      </c>
      <c r="B684" s="191" t="str">
        <f t="shared" si="156"/>
        <v>Fuel Use Reduction</v>
      </c>
      <c r="C684" s="191" t="str">
        <f t="shared" si="156"/>
        <v>RnD Electricity Fuel Use Perc Reduction</v>
      </c>
      <c r="D684" s="193" t="s">
        <v>588</v>
      </c>
      <c r="E684" s="201"/>
      <c r="F684" s="193" t="s">
        <v>1115</v>
      </c>
      <c r="G684" s="186"/>
      <c r="H684" s="43">
        <v>123</v>
      </c>
      <c r="I684" s="186" t="s">
        <v>310</v>
      </c>
      <c r="J684" s="191" t="str">
        <f t="shared" si="155"/>
        <v>R&amp;D Fuel Use Reductions</v>
      </c>
      <c r="K684" s="192" t="str">
        <f t="shared" si="157"/>
        <v>RnD electricity fuel use reduction</v>
      </c>
      <c r="L684" s="192">
        <f t="shared" si="157"/>
        <v>0</v>
      </c>
      <c r="M684" s="192">
        <f t="shared" si="157"/>
        <v>0.4</v>
      </c>
      <c r="N684" s="192">
        <f t="shared" si="157"/>
        <v>0.01</v>
      </c>
      <c r="O684" s="201" t="str">
        <f t="shared" si="157"/>
        <v>% reduction in fuel use</v>
      </c>
      <c r="P684" s="188" t="s">
        <v>1198</v>
      </c>
      <c r="Q684" s="186" t="s">
        <v>1094</v>
      </c>
      <c r="R684" s="193" t="s">
        <v>1095</v>
      </c>
      <c r="S684" s="207" t="s">
        <v>532</v>
      </c>
      <c r="T684" s="186"/>
      <c r="W684" s="184" t="str" cm="1">
        <f t="array" ref="W684">IFERROR(INDEX(A$761:A$954,MATCH(H684,A$761:A$954,0),0),"Save")</f>
        <v>Save</v>
      </c>
    </row>
    <row r="685" spans="1:23" hidden="1" x14ac:dyDescent="0.25">
      <c r="A685" s="191" t="str">
        <f t="shared" si="156"/>
        <v>Research and Development</v>
      </c>
      <c r="B685" s="191" t="str">
        <f t="shared" si="156"/>
        <v>Fuel Use Reduction</v>
      </c>
      <c r="C685" s="191" t="str">
        <f t="shared" si="156"/>
        <v>RnD Electricity Fuel Use Perc Reduction</v>
      </c>
      <c r="D685" s="193" t="s">
        <v>591</v>
      </c>
      <c r="E685" s="201"/>
      <c r="F685" s="193" t="s">
        <v>1117</v>
      </c>
      <c r="G685" s="186"/>
      <c r="H685" s="43">
        <v>751</v>
      </c>
      <c r="I685" s="186" t="s">
        <v>332</v>
      </c>
      <c r="J685" s="191" t="str">
        <f t="shared" si="155"/>
        <v>R&amp;D Fuel Use Reductions</v>
      </c>
      <c r="K685" s="192" t="str">
        <f t="shared" ref="K685:K692" si="158">K$682</f>
        <v>RnD electricity fuel use reduction</v>
      </c>
      <c r="L685" s="192"/>
      <c r="M685" s="192"/>
      <c r="N685" s="192"/>
      <c r="O685" s="201"/>
      <c r="P685" s="188"/>
      <c r="Q685" s="186"/>
      <c r="R685" s="193"/>
      <c r="S685" s="207"/>
      <c r="T685" s="186"/>
      <c r="W685" s="184" t="str" cm="1">
        <f t="array" ref="W685">IFERROR(INDEX(A$761:A$954,MATCH(H685,A$761:A$954,0),0),"Save")</f>
        <v>Save</v>
      </c>
    </row>
    <row r="686" spans="1:23" hidden="1" x14ac:dyDescent="0.25">
      <c r="A686" s="191" t="str">
        <f t="shared" si="156"/>
        <v>Research and Development</v>
      </c>
      <c r="B686" s="191" t="str">
        <f t="shared" si="156"/>
        <v>Fuel Use Reduction</v>
      </c>
      <c r="C686" s="191" t="str">
        <f t="shared" si="156"/>
        <v>RnD Electricity Fuel Use Perc Reduction</v>
      </c>
      <c r="D686" s="193" t="s">
        <v>594</v>
      </c>
      <c r="E686" s="201"/>
      <c r="F686" s="193" t="s">
        <v>1119</v>
      </c>
      <c r="G686" s="186"/>
      <c r="H686" s="43">
        <v>752</v>
      </c>
      <c r="I686" s="186" t="s">
        <v>332</v>
      </c>
      <c r="J686" s="191" t="str">
        <f t="shared" si="155"/>
        <v>R&amp;D Fuel Use Reductions</v>
      </c>
      <c r="K686" s="192" t="str">
        <f t="shared" si="158"/>
        <v>RnD electricity fuel use reduction</v>
      </c>
      <c r="L686" s="192"/>
      <c r="M686" s="192"/>
      <c r="N686" s="192"/>
      <c r="O686" s="201"/>
      <c r="P686" s="188"/>
      <c r="Q686" s="186"/>
      <c r="R686" s="193"/>
      <c r="S686" s="207"/>
      <c r="T686" s="186"/>
      <c r="W686" s="184" t="str" cm="1">
        <f t="array" ref="W686">IFERROR(INDEX(A$761:A$954,MATCH(H686,A$761:A$954,0),0),"Save")</f>
        <v>Save</v>
      </c>
    </row>
    <row r="687" spans="1:23" hidden="1" x14ac:dyDescent="0.25">
      <c r="A687" s="191" t="str">
        <f t="shared" si="156"/>
        <v>Research and Development</v>
      </c>
      <c r="B687" s="191" t="str">
        <f t="shared" si="156"/>
        <v>Fuel Use Reduction</v>
      </c>
      <c r="C687" s="191" t="str">
        <f t="shared" si="156"/>
        <v>RnD Electricity Fuel Use Perc Reduction</v>
      </c>
      <c r="D687" s="193" t="s">
        <v>596</v>
      </c>
      <c r="E687" s="201"/>
      <c r="F687" s="193" t="s">
        <v>1121</v>
      </c>
      <c r="G687" s="186"/>
      <c r="H687" s="43">
        <v>753</v>
      </c>
      <c r="I687" s="186" t="s">
        <v>332</v>
      </c>
      <c r="J687" s="191" t="str">
        <f t="shared" si="155"/>
        <v>R&amp;D Fuel Use Reductions</v>
      </c>
      <c r="K687" s="192" t="str">
        <f t="shared" si="158"/>
        <v>RnD electricity fuel use reduction</v>
      </c>
      <c r="L687" s="192"/>
      <c r="M687" s="192"/>
      <c r="N687" s="192"/>
      <c r="O687" s="201"/>
      <c r="P687" s="188"/>
      <c r="Q687" s="186"/>
      <c r="R687" s="193"/>
      <c r="S687" s="207"/>
      <c r="T687" s="186"/>
      <c r="W687" s="184" t="str" cm="1">
        <f t="array" ref="W687">IFERROR(INDEX(A$761:A$954,MATCH(H687,A$761:A$954,0),0),"Save")</f>
        <v>Save</v>
      </c>
    </row>
    <row r="688" spans="1:23" hidden="1" x14ac:dyDescent="0.25">
      <c r="A688" s="191" t="str">
        <f t="shared" si="156"/>
        <v>Research and Development</v>
      </c>
      <c r="B688" s="191" t="str">
        <f t="shared" si="156"/>
        <v>Fuel Use Reduction</v>
      </c>
      <c r="C688" s="191" t="str">
        <f t="shared" si="156"/>
        <v>RnD Electricity Fuel Use Perc Reduction</v>
      </c>
      <c r="D688" s="193" t="s">
        <v>598</v>
      </c>
      <c r="E688" s="201"/>
      <c r="F688" s="193" t="s">
        <v>1123</v>
      </c>
      <c r="G688" s="186"/>
      <c r="H688" s="43">
        <v>754</v>
      </c>
      <c r="I688" s="186" t="s">
        <v>332</v>
      </c>
      <c r="J688" s="191" t="str">
        <f t="shared" si="155"/>
        <v>R&amp;D Fuel Use Reductions</v>
      </c>
      <c r="K688" s="192" t="str">
        <f t="shared" si="158"/>
        <v>RnD electricity fuel use reduction</v>
      </c>
      <c r="L688" s="192"/>
      <c r="M688" s="192"/>
      <c r="N688" s="192"/>
      <c r="O688" s="201"/>
      <c r="P688" s="188"/>
      <c r="Q688" s="186"/>
      <c r="R688" s="193"/>
      <c r="S688" s="207"/>
      <c r="T688" s="186"/>
      <c r="W688" s="184" t="str" cm="1">
        <f t="array" ref="W688">IFERROR(INDEX(A$761:A$954,MATCH(H688,A$761:A$954,0),0),"Save")</f>
        <v>Save</v>
      </c>
    </row>
    <row r="689" spans="1:23" hidden="1" x14ac:dyDescent="0.25">
      <c r="A689" s="191" t="str">
        <f t="shared" si="156"/>
        <v>Research and Development</v>
      </c>
      <c r="B689" s="191" t="str">
        <f t="shared" si="156"/>
        <v>Fuel Use Reduction</v>
      </c>
      <c r="C689" s="191" t="str">
        <f t="shared" si="156"/>
        <v>RnD Electricity Fuel Use Perc Reduction</v>
      </c>
      <c r="D689" s="193" t="s">
        <v>600</v>
      </c>
      <c r="E689" s="201"/>
      <c r="F689" s="193" t="s">
        <v>1125</v>
      </c>
      <c r="G689" s="186"/>
      <c r="H689" s="43">
        <v>124</v>
      </c>
      <c r="I689" s="186" t="s">
        <v>310</v>
      </c>
      <c r="J689" s="191" t="str">
        <f t="shared" si="155"/>
        <v>R&amp;D Fuel Use Reductions</v>
      </c>
      <c r="K689" s="192" t="str">
        <f t="shared" si="158"/>
        <v>RnD electricity fuel use reduction</v>
      </c>
      <c r="L689" s="192">
        <f t="shared" ref="L689:O691" si="159">L$682</f>
        <v>0</v>
      </c>
      <c r="M689" s="192">
        <f t="shared" si="159"/>
        <v>0.4</v>
      </c>
      <c r="N689" s="192">
        <f t="shared" si="159"/>
        <v>0.01</v>
      </c>
      <c r="O689" s="201" t="str">
        <f t="shared" si="159"/>
        <v>% reduction in fuel use</v>
      </c>
      <c r="P689" s="188" t="s">
        <v>1199</v>
      </c>
      <c r="Q689" s="186" t="s">
        <v>1094</v>
      </c>
      <c r="R689" s="193" t="s">
        <v>1095</v>
      </c>
      <c r="S689" s="207" t="s">
        <v>532</v>
      </c>
      <c r="T689" s="186"/>
      <c r="W689" s="184" t="str" cm="1">
        <f t="array" ref="W689">IFERROR(INDEX(A$761:A$954,MATCH(H689,A$761:A$954,0),0),"Save")</f>
        <v>Save</v>
      </c>
    </row>
    <row r="690" spans="1:23" hidden="1" x14ac:dyDescent="0.25">
      <c r="A690" s="191" t="str">
        <f t="shared" si="156"/>
        <v>Research and Development</v>
      </c>
      <c r="B690" s="191" t="str">
        <f t="shared" si="156"/>
        <v>Fuel Use Reduction</v>
      </c>
      <c r="C690" s="191" t="str">
        <f t="shared" si="156"/>
        <v>RnD Electricity Fuel Use Perc Reduction</v>
      </c>
      <c r="D690" s="193" t="s">
        <v>606</v>
      </c>
      <c r="E690" s="201"/>
      <c r="F690" s="193" t="s">
        <v>1127</v>
      </c>
      <c r="G690" s="186"/>
      <c r="H690" s="43">
        <v>193</v>
      </c>
      <c r="I690" s="186" t="s">
        <v>310</v>
      </c>
      <c r="J690" s="191" t="str">
        <f t="shared" si="155"/>
        <v>R&amp;D Fuel Use Reductions</v>
      </c>
      <c r="K690" s="192" t="str">
        <f t="shared" si="158"/>
        <v>RnD electricity fuel use reduction</v>
      </c>
      <c r="L690" s="192">
        <f t="shared" si="159"/>
        <v>0</v>
      </c>
      <c r="M690" s="192">
        <f t="shared" si="159"/>
        <v>0.4</v>
      </c>
      <c r="N690" s="192">
        <f t="shared" si="159"/>
        <v>0.01</v>
      </c>
      <c r="O690" s="201" t="str">
        <f t="shared" si="159"/>
        <v>% reduction in fuel use</v>
      </c>
      <c r="P690" s="188" t="s">
        <v>1200</v>
      </c>
      <c r="Q690" s="186" t="s">
        <v>1094</v>
      </c>
      <c r="R690" s="193" t="s">
        <v>1095</v>
      </c>
      <c r="S690" s="207" t="s">
        <v>532</v>
      </c>
      <c r="T690" s="186"/>
      <c r="W690" s="184" t="str" cm="1">
        <f t="array" ref="W690">IFERROR(INDEX(A$761:A$954,MATCH(H690,A$761:A$954,0),0),"Save")</f>
        <v>Save</v>
      </c>
    </row>
    <row r="691" spans="1:23" hidden="1" x14ac:dyDescent="0.25">
      <c r="A691" s="191" t="str">
        <f t="shared" si="156"/>
        <v>Research and Development</v>
      </c>
      <c r="B691" s="191" t="str">
        <f t="shared" si="156"/>
        <v>Fuel Use Reduction</v>
      </c>
      <c r="C691" s="191" t="str">
        <f t="shared" si="156"/>
        <v>RnD Electricity Fuel Use Perc Reduction</v>
      </c>
      <c r="D691" s="193" t="s">
        <v>608</v>
      </c>
      <c r="E691" s="201"/>
      <c r="F691" s="193" t="s">
        <v>1129</v>
      </c>
      <c r="G691" s="186"/>
      <c r="H691" s="43">
        <v>181</v>
      </c>
      <c r="I691" s="186" t="s">
        <v>310</v>
      </c>
      <c r="J691" s="191" t="str">
        <f t="shared" si="155"/>
        <v>R&amp;D Fuel Use Reductions</v>
      </c>
      <c r="K691" s="192" t="str">
        <f t="shared" si="158"/>
        <v>RnD electricity fuel use reduction</v>
      </c>
      <c r="L691" s="192">
        <f t="shared" si="159"/>
        <v>0</v>
      </c>
      <c r="M691" s="192">
        <f t="shared" si="159"/>
        <v>0.4</v>
      </c>
      <c r="N691" s="192">
        <f t="shared" si="159"/>
        <v>0.01</v>
      </c>
      <c r="O691" s="201" t="str">
        <f t="shared" si="159"/>
        <v>% reduction in fuel use</v>
      </c>
      <c r="P691" s="188" t="s">
        <v>1201</v>
      </c>
      <c r="Q691" s="186" t="s">
        <v>1094</v>
      </c>
      <c r="R691" s="193" t="s">
        <v>1095</v>
      </c>
      <c r="S691" s="207" t="s">
        <v>532</v>
      </c>
      <c r="T691" s="186"/>
      <c r="W691" s="184" t="str" cm="1">
        <f t="array" ref="W691">IFERROR(INDEX(A$761:A$954,MATCH(H691,A$761:A$954,0),0),"Save")</f>
        <v>Save</v>
      </c>
    </row>
    <row r="692" spans="1:23" hidden="1" x14ac:dyDescent="0.25">
      <c r="A692" s="191" t="str">
        <f t="shared" si="156"/>
        <v>Research and Development</v>
      </c>
      <c r="B692" s="191" t="str">
        <f t="shared" si="156"/>
        <v>Fuel Use Reduction</v>
      </c>
      <c r="C692" s="191" t="str">
        <f t="shared" si="156"/>
        <v>RnD Electricity Fuel Use Perc Reduction</v>
      </c>
      <c r="D692" s="193" t="s">
        <v>611</v>
      </c>
      <c r="E692" s="201"/>
      <c r="F692" s="193" t="s">
        <v>1131</v>
      </c>
      <c r="G692" s="186"/>
      <c r="H692" s="43">
        <v>755</v>
      </c>
      <c r="I692" s="186" t="s">
        <v>332</v>
      </c>
      <c r="J692" s="191" t="str">
        <f t="shared" si="155"/>
        <v>R&amp;D Fuel Use Reductions</v>
      </c>
      <c r="K692" s="192" t="str">
        <f t="shared" si="158"/>
        <v>RnD electricity fuel use reduction</v>
      </c>
      <c r="L692" s="192"/>
      <c r="M692" s="192"/>
      <c r="N692" s="192"/>
      <c r="O692" s="201"/>
      <c r="P692" s="188"/>
      <c r="Q692" s="186"/>
      <c r="R692" s="193"/>
      <c r="S692" s="207"/>
      <c r="T692" s="186"/>
      <c r="W692" s="184" t="str" cm="1">
        <f t="array" ref="W692">IFERROR(INDEX(A$761:A$954,MATCH(H692,A$761:A$954,0),0),"Save")</f>
        <v>Save</v>
      </c>
    </row>
    <row r="693" spans="1:23" x14ac:dyDescent="0.25">
      <c r="A693" s="183" t="s">
        <v>1086</v>
      </c>
      <c r="B693" s="191" t="str">
        <f>B$682</f>
        <v>Fuel Use Reduction</v>
      </c>
      <c r="C693" s="183" t="s">
        <v>1202</v>
      </c>
      <c r="D693" s="186" t="s">
        <v>755</v>
      </c>
      <c r="E693" s="186"/>
      <c r="F693" s="193" t="s">
        <v>1134</v>
      </c>
      <c r="G693" s="186"/>
      <c r="H693" s="43">
        <v>125</v>
      </c>
      <c r="I693" s="186" t="s">
        <v>310</v>
      </c>
      <c r="J693" s="191" t="str">
        <f t="shared" si="155"/>
        <v>R&amp;D Fuel Use Reductions</v>
      </c>
      <c r="K693" s="183" t="s">
        <v>1203</v>
      </c>
      <c r="L693" s="206">
        <v>0</v>
      </c>
      <c r="M693" s="206">
        <v>0.4</v>
      </c>
      <c r="N693" s="205">
        <v>0.01</v>
      </c>
      <c r="O693" s="186" t="s">
        <v>1185</v>
      </c>
      <c r="P693" s="188" t="s">
        <v>1204</v>
      </c>
      <c r="Q693" s="186" t="s">
        <v>1094</v>
      </c>
      <c r="R693" s="193" t="s">
        <v>1095</v>
      </c>
      <c r="S693" s="207" t="s">
        <v>532</v>
      </c>
      <c r="T693" s="186"/>
      <c r="W693" s="184" cm="1">
        <f t="array" ref="W693">IFERROR(INDEX(A$761:A$954,MATCH(H693,A$761:A$954,0),0),"Save")</f>
        <v>125</v>
      </c>
    </row>
    <row r="694" spans="1:23" x14ac:dyDescent="0.25">
      <c r="A694" s="191" t="str">
        <f t="shared" ref="A694:C700" si="160">A$693</f>
        <v>Research and Development</v>
      </c>
      <c r="B694" s="191" t="str">
        <f t="shared" si="160"/>
        <v>Fuel Use Reduction</v>
      </c>
      <c r="C694" s="191" t="str">
        <f t="shared" si="160"/>
        <v>RnD Industry Fuel Use Perc Reduction</v>
      </c>
      <c r="D694" s="193" t="s">
        <v>764</v>
      </c>
      <c r="E694" s="186"/>
      <c r="F694" s="193" t="s">
        <v>1137</v>
      </c>
      <c r="G694" s="186"/>
      <c r="H694" s="43">
        <v>126</v>
      </c>
      <c r="I694" s="186" t="s">
        <v>310</v>
      </c>
      <c r="J694" s="191" t="str">
        <f t="shared" si="155"/>
        <v>R&amp;D Fuel Use Reductions</v>
      </c>
      <c r="K694" s="192" t="str">
        <f t="shared" ref="K694:O700" si="161">K$693</f>
        <v>RnD industry fuel use reduction</v>
      </c>
      <c r="L694" s="192">
        <f t="shared" si="161"/>
        <v>0</v>
      </c>
      <c r="M694" s="192">
        <f t="shared" si="161"/>
        <v>0.4</v>
      </c>
      <c r="N694" s="192">
        <f t="shared" si="161"/>
        <v>0.01</v>
      </c>
      <c r="O694" s="201" t="str">
        <f t="shared" si="161"/>
        <v>% reduction in fuel use</v>
      </c>
      <c r="P694" s="188" t="s">
        <v>1205</v>
      </c>
      <c r="Q694" s="186" t="s">
        <v>1094</v>
      </c>
      <c r="R694" s="193" t="s">
        <v>1095</v>
      </c>
      <c r="S694" s="207" t="s">
        <v>532</v>
      </c>
      <c r="T694" s="186"/>
      <c r="W694" s="184" cm="1">
        <f t="array" ref="W694">IFERROR(INDEX(A$761:A$954,MATCH(H694,A$761:A$954,0),0),"Save")</f>
        <v>126</v>
      </c>
    </row>
    <row r="695" spans="1:23" x14ac:dyDescent="0.25">
      <c r="A695" s="191" t="str">
        <f t="shared" si="160"/>
        <v>Research and Development</v>
      </c>
      <c r="B695" s="191" t="str">
        <f t="shared" si="160"/>
        <v>Fuel Use Reduction</v>
      </c>
      <c r="C695" s="191" t="str">
        <f t="shared" si="160"/>
        <v>RnD Industry Fuel Use Perc Reduction</v>
      </c>
      <c r="D695" s="193" t="s">
        <v>766</v>
      </c>
      <c r="E695" s="186"/>
      <c r="F695" s="193" t="s">
        <v>1139</v>
      </c>
      <c r="G695" s="186"/>
      <c r="H695" s="43">
        <v>127</v>
      </c>
      <c r="I695" s="186" t="s">
        <v>310</v>
      </c>
      <c r="J695" s="191" t="str">
        <f t="shared" si="155"/>
        <v>R&amp;D Fuel Use Reductions</v>
      </c>
      <c r="K695" s="192" t="str">
        <f t="shared" si="161"/>
        <v>RnD industry fuel use reduction</v>
      </c>
      <c r="L695" s="192">
        <f t="shared" si="161"/>
        <v>0</v>
      </c>
      <c r="M695" s="192">
        <f t="shared" si="161"/>
        <v>0.4</v>
      </c>
      <c r="N695" s="192">
        <f t="shared" si="161"/>
        <v>0.01</v>
      </c>
      <c r="O695" s="201" t="str">
        <f t="shared" si="161"/>
        <v>% reduction in fuel use</v>
      </c>
      <c r="P695" s="188" t="s">
        <v>1206</v>
      </c>
      <c r="Q695" s="186" t="s">
        <v>1094</v>
      </c>
      <c r="R695" s="193" t="s">
        <v>1095</v>
      </c>
      <c r="S695" s="207" t="s">
        <v>532</v>
      </c>
      <c r="T695" s="186"/>
      <c r="W695" s="184" cm="1">
        <f t="array" ref="W695">IFERROR(INDEX(A$761:A$954,MATCH(H695,A$761:A$954,0),0),"Save")</f>
        <v>127</v>
      </c>
    </row>
    <row r="696" spans="1:23" x14ac:dyDescent="0.25">
      <c r="A696" s="191" t="str">
        <f t="shared" si="160"/>
        <v>Research and Development</v>
      </c>
      <c r="B696" s="191" t="str">
        <f t="shared" si="160"/>
        <v>Fuel Use Reduction</v>
      </c>
      <c r="C696" s="191" t="str">
        <f t="shared" si="160"/>
        <v>RnD Industry Fuel Use Perc Reduction</v>
      </c>
      <c r="D696" s="193" t="s">
        <v>768</v>
      </c>
      <c r="E696" s="186"/>
      <c r="F696" s="193" t="s">
        <v>1141</v>
      </c>
      <c r="G696" s="186"/>
      <c r="H696" s="43">
        <v>128</v>
      </c>
      <c r="I696" s="186" t="s">
        <v>310</v>
      </c>
      <c r="J696" s="191" t="str">
        <f t="shared" si="155"/>
        <v>R&amp;D Fuel Use Reductions</v>
      </c>
      <c r="K696" s="192" t="str">
        <f t="shared" si="161"/>
        <v>RnD industry fuel use reduction</v>
      </c>
      <c r="L696" s="192">
        <f t="shared" si="161"/>
        <v>0</v>
      </c>
      <c r="M696" s="192">
        <f t="shared" si="161"/>
        <v>0.4</v>
      </c>
      <c r="N696" s="192">
        <f t="shared" si="161"/>
        <v>0.01</v>
      </c>
      <c r="O696" s="201" t="str">
        <f t="shared" si="161"/>
        <v>% reduction in fuel use</v>
      </c>
      <c r="P696" s="188" t="s">
        <v>1207</v>
      </c>
      <c r="Q696" s="186" t="s">
        <v>1094</v>
      </c>
      <c r="R696" s="193" t="s">
        <v>1095</v>
      </c>
      <c r="S696" s="207" t="s">
        <v>532</v>
      </c>
      <c r="T696" s="186"/>
      <c r="W696" s="184" cm="1">
        <f t="array" ref="W696">IFERROR(INDEX(A$761:A$954,MATCH(H696,A$761:A$954,0),0),"Save")</f>
        <v>128</v>
      </c>
    </row>
    <row r="697" spans="1:23" x14ac:dyDescent="0.25">
      <c r="A697" s="191" t="str">
        <f t="shared" si="160"/>
        <v>Research and Development</v>
      </c>
      <c r="B697" s="191" t="str">
        <f t="shared" si="160"/>
        <v>Fuel Use Reduction</v>
      </c>
      <c r="C697" s="191" t="str">
        <f t="shared" si="160"/>
        <v>RnD Industry Fuel Use Perc Reduction</v>
      </c>
      <c r="D697" s="193" t="s">
        <v>770</v>
      </c>
      <c r="E697" s="186"/>
      <c r="F697" s="193" t="s">
        <v>1143</v>
      </c>
      <c r="G697" s="186"/>
      <c r="H697" s="43">
        <v>129</v>
      </c>
      <c r="I697" s="186" t="s">
        <v>310</v>
      </c>
      <c r="J697" s="191" t="str">
        <f t="shared" si="155"/>
        <v>R&amp;D Fuel Use Reductions</v>
      </c>
      <c r="K697" s="192" t="str">
        <f t="shared" si="161"/>
        <v>RnD industry fuel use reduction</v>
      </c>
      <c r="L697" s="192">
        <f t="shared" si="161"/>
        <v>0</v>
      </c>
      <c r="M697" s="192">
        <f t="shared" si="161"/>
        <v>0.4</v>
      </c>
      <c r="N697" s="192">
        <f t="shared" si="161"/>
        <v>0.01</v>
      </c>
      <c r="O697" s="201" t="str">
        <f t="shared" si="161"/>
        <v>% reduction in fuel use</v>
      </c>
      <c r="P697" s="188" t="s">
        <v>1208</v>
      </c>
      <c r="Q697" s="186" t="s">
        <v>1094</v>
      </c>
      <c r="R697" s="193" t="s">
        <v>1095</v>
      </c>
      <c r="S697" s="207" t="s">
        <v>532</v>
      </c>
      <c r="T697" s="186"/>
      <c r="W697" s="184" cm="1">
        <f t="array" ref="W697">IFERROR(INDEX(A$761:A$954,MATCH(H697,A$761:A$954,0),0),"Save")</f>
        <v>129</v>
      </c>
    </row>
    <row r="698" spans="1:23" x14ac:dyDescent="0.25">
      <c r="A698" s="191" t="str">
        <f t="shared" si="160"/>
        <v>Research and Development</v>
      </c>
      <c r="B698" s="191" t="str">
        <f t="shared" si="160"/>
        <v>Fuel Use Reduction</v>
      </c>
      <c r="C698" s="191" t="str">
        <f t="shared" si="160"/>
        <v>RnD Industry Fuel Use Perc Reduction</v>
      </c>
      <c r="D698" s="193" t="s">
        <v>772</v>
      </c>
      <c r="E698" s="186"/>
      <c r="F698" s="193" t="s">
        <v>1145</v>
      </c>
      <c r="G698" s="186"/>
      <c r="H698" s="43">
        <v>130</v>
      </c>
      <c r="I698" s="186" t="s">
        <v>310</v>
      </c>
      <c r="J698" s="191" t="str">
        <f t="shared" si="155"/>
        <v>R&amp;D Fuel Use Reductions</v>
      </c>
      <c r="K698" s="192" t="str">
        <f t="shared" si="161"/>
        <v>RnD industry fuel use reduction</v>
      </c>
      <c r="L698" s="192">
        <f t="shared" si="161"/>
        <v>0</v>
      </c>
      <c r="M698" s="192">
        <f t="shared" si="161"/>
        <v>0.4</v>
      </c>
      <c r="N698" s="192">
        <f t="shared" si="161"/>
        <v>0.01</v>
      </c>
      <c r="O698" s="201" t="str">
        <f t="shared" si="161"/>
        <v>% reduction in fuel use</v>
      </c>
      <c r="P698" s="188" t="s">
        <v>1209</v>
      </c>
      <c r="Q698" s="186" t="s">
        <v>1094</v>
      </c>
      <c r="R698" s="193" t="s">
        <v>1095</v>
      </c>
      <c r="S698" s="207" t="s">
        <v>532</v>
      </c>
      <c r="T698" s="186"/>
      <c r="W698" s="184" cm="1">
        <f t="array" ref="W698">IFERROR(INDEX(A$761:A$954,MATCH(H698,A$761:A$954,0),0),"Save")</f>
        <v>130</v>
      </c>
    </row>
    <row r="699" spans="1:23" x14ac:dyDescent="0.25">
      <c r="A699" s="191" t="str">
        <f t="shared" si="160"/>
        <v>Research and Development</v>
      </c>
      <c r="B699" s="191" t="str">
        <f t="shared" si="160"/>
        <v>Fuel Use Reduction</v>
      </c>
      <c r="C699" s="191" t="str">
        <f t="shared" si="160"/>
        <v>RnD Industry Fuel Use Perc Reduction</v>
      </c>
      <c r="D699" s="193" t="s">
        <v>774</v>
      </c>
      <c r="E699" s="186"/>
      <c r="F699" s="193" t="s">
        <v>1147</v>
      </c>
      <c r="G699" s="186"/>
      <c r="H699" s="43">
        <v>131</v>
      </c>
      <c r="I699" s="186" t="s">
        <v>310</v>
      </c>
      <c r="J699" s="191" t="str">
        <f t="shared" si="155"/>
        <v>R&amp;D Fuel Use Reductions</v>
      </c>
      <c r="K699" s="192" t="str">
        <f t="shared" si="161"/>
        <v>RnD industry fuel use reduction</v>
      </c>
      <c r="L699" s="192">
        <f t="shared" si="161"/>
        <v>0</v>
      </c>
      <c r="M699" s="192">
        <f t="shared" si="161"/>
        <v>0.4</v>
      </c>
      <c r="N699" s="192">
        <f t="shared" si="161"/>
        <v>0.01</v>
      </c>
      <c r="O699" s="201" t="str">
        <f t="shared" si="161"/>
        <v>% reduction in fuel use</v>
      </c>
      <c r="P699" s="188" t="s">
        <v>1210</v>
      </c>
      <c r="Q699" s="186" t="s">
        <v>1094</v>
      </c>
      <c r="R699" s="193" t="s">
        <v>1095</v>
      </c>
      <c r="S699" s="207" t="s">
        <v>532</v>
      </c>
      <c r="T699" s="186"/>
      <c r="W699" s="184" cm="1">
        <f t="array" ref="W699">IFERROR(INDEX(A$761:A$954,MATCH(H699,A$761:A$954,0),0),"Save")</f>
        <v>131</v>
      </c>
    </row>
    <row r="700" spans="1:23" x14ac:dyDescent="0.25">
      <c r="A700" s="191" t="str">
        <f t="shared" si="160"/>
        <v>Research and Development</v>
      </c>
      <c r="B700" s="191" t="str">
        <f t="shared" si="160"/>
        <v>Fuel Use Reduction</v>
      </c>
      <c r="C700" s="191" t="str">
        <f t="shared" si="160"/>
        <v>RnD Industry Fuel Use Perc Reduction</v>
      </c>
      <c r="D700" s="193" t="s">
        <v>776</v>
      </c>
      <c r="E700" s="186"/>
      <c r="F700" s="193" t="s">
        <v>1149</v>
      </c>
      <c r="G700" s="186"/>
      <c r="H700" s="43">
        <v>132</v>
      </c>
      <c r="I700" s="186" t="s">
        <v>310</v>
      </c>
      <c r="J700" s="191" t="str">
        <f t="shared" si="155"/>
        <v>R&amp;D Fuel Use Reductions</v>
      </c>
      <c r="K700" s="192" t="str">
        <f t="shared" si="161"/>
        <v>RnD industry fuel use reduction</v>
      </c>
      <c r="L700" s="192">
        <f t="shared" si="161"/>
        <v>0</v>
      </c>
      <c r="M700" s="192">
        <f t="shared" si="161"/>
        <v>0.4</v>
      </c>
      <c r="N700" s="192">
        <f t="shared" si="161"/>
        <v>0.01</v>
      </c>
      <c r="O700" s="201" t="str">
        <f t="shared" si="161"/>
        <v>% reduction in fuel use</v>
      </c>
      <c r="P700" s="188" t="s">
        <v>1211</v>
      </c>
      <c r="Q700" s="186" t="s">
        <v>1094</v>
      </c>
      <c r="R700" s="193" t="s">
        <v>1095</v>
      </c>
      <c r="S700" s="207" t="s">
        <v>532</v>
      </c>
      <c r="T700" s="186"/>
      <c r="W700" s="184" cm="1">
        <f t="array" ref="W700">IFERROR(INDEX(A$761:A$954,MATCH(H700,A$761:A$954,0),0),"Save")</f>
        <v>132</v>
      </c>
    </row>
    <row r="701" spans="1:23" hidden="1" x14ac:dyDescent="0.25">
      <c r="A701" s="183" t="s">
        <v>1086</v>
      </c>
      <c r="B701" s="191" t="str">
        <f>B$693</f>
        <v>Fuel Use Reduction</v>
      </c>
      <c r="C701" s="183" t="s">
        <v>1212</v>
      </c>
      <c r="D701" s="186" t="s">
        <v>1152</v>
      </c>
      <c r="E701" s="186"/>
      <c r="F701" s="186" t="s">
        <v>1153</v>
      </c>
      <c r="G701" s="186"/>
      <c r="H701" s="43">
        <v>133</v>
      </c>
      <c r="I701" s="186" t="s">
        <v>310</v>
      </c>
      <c r="J701" s="191" t="str">
        <f t="shared" si="155"/>
        <v>R&amp;D Fuel Use Reductions</v>
      </c>
      <c r="K701" s="183" t="s">
        <v>1213</v>
      </c>
      <c r="L701" s="206">
        <v>0</v>
      </c>
      <c r="M701" s="206">
        <v>0.4</v>
      </c>
      <c r="N701" s="205">
        <v>0.01</v>
      </c>
      <c r="O701" s="186" t="s">
        <v>1185</v>
      </c>
      <c r="P701" s="188" t="s">
        <v>1214</v>
      </c>
      <c r="Q701" s="186" t="s">
        <v>1094</v>
      </c>
      <c r="R701" s="193" t="s">
        <v>1095</v>
      </c>
      <c r="S701" s="207" t="s">
        <v>532</v>
      </c>
      <c r="T701" s="186"/>
      <c r="W701" s="184" t="str" cm="1">
        <f t="array" ref="W701">IFERROR(INDEX(A$761:A$954,MATCH(H701,A$761:A$954,0),0),"Save")</f>
        <v>Save</v>
      </c>
    </row>
    <row r="702" spans="1:23" hidden="1" x14ac:dyDescent="0.25">
      <c r="A702" s="191" t="str">
        <f t="shared" ref="A702:C707" si="162">A$701</f>
        <v>Research and Development</v>
      </c>
      <c r="B702" s="191" t="str">
        <f t="shared" si="162"/>
        <v>Fuel Use Reduction</v>
      </c>
      <c r="C702" s="191" t="str">
        <f t="shared" si="162"/>
        <v>RnD Transportation Fuel Use Perc Reduction</v>
      </c>
      <c r="D702" s="186" t="s">
        <v>1156</v>
      </c>
      <c r="E702" s="186"/>
      <c r="F702" s="186" t="s">
        <v>1157</v>
      </c>
      <c r="G702" s="186"/>
      <c r="H702" s="43">
        <v>134</v>
      </c>
      <c r="I702" s="186" t="s">
        <v>310</v>
      </c>
      <c r="J702" s="191" t="str">
        <f t="shared" si="155"/>
        <v>R&amp;D Fuel Use Reductions</v>
      </c>
      <c r="K702" s="192" t="str">
        <f t="shared" ref="K702:O707" si="163">K$701</f>
        <v>RnD transportation fuel use reduction</v>
      </c>
      <c r="L702" s="192">
        <f t="shared" si="163"/>
        <v>0</v>
      </c>
      <c r="M702" s="192">
        <f t="shared" si="163"/>
        <v>0.4</v>
      </c>
      <c r="N702" s="192">
        <f t="shared" si="163"/>
        <v>0.01</v>
      </c>
      <c r="O702" s="201" t="str">
        <f t="shared" si="163"/>
        <v>% reduction in fuel use</v>
      </c>
      <c r="P702" s="188" t="s">
        <v>1215</v>
      </c>
      <c r="Q702" s="186" t="s">
        <v>1094</v>
      </c>
      <c r="R702" s="193" t="s">
        <v>1095</v>
      </c>
      <c r="S702" s="207" t="s">
        <v>532</v>
      </c>
      <c r="T702" s="186"/>
      <c r="W702" s="184" t="str" cm="1">
        <f t="array" ref="W702">IFERROR(INDEX(A$761:A$954,MATCH(H702,A$761:A$954,0),0),"Save")</f>
        <v>Save</v>
      </c>
    </row>
    <row r="703" spans="1:23" hidden="1" x14ac:dyDescent="0.25">
      <c r="A703" s="191" t="str">
        <f t="shared" si="162"/>
        <v>Research and Development</v>
      </c>
      <c r="B703" s="191" t="str">
        <f t="shared" si="162"/>
        <v>Fuel Use Reduction</v>
      </c>
      <c r="C703" s="191" t="str">
        <f t="shared" si="162"/>
        <v>RnD Transportation Fuel Use Perc Reduction</v>
      </c>
      <c r="D703" s="186" t="s">
        <v>1159</v>
      </c>
      <c r="E703" s="186"/>
      <c r="F703" s="186" t="s">
        <v>1160</v>
      </c>
      <c r="G703" s="186"/>
      <c r="H703" s="43">
        <v>135</v>
      </c>
      <c r="I703" s="186" t="s">
        <v>310</v>
      </c>
      <c r="J703" s="191" t="str">
        <f t="shared" si="155"/>
        <v>R&amp;D Fuel Use Reductions</v>
      </c>
      <c r="K703" s="192" t="str">
        <f t="shared" si="163"/>
        <v>RnD transportation fuel use reduction</v>
      </c>
      <c r="L703" s="192">
        <f t="shared" si="163"/>
        <v>0</v>
      </c>
      <c r="M703" s="192">
        <f t="shared" si="163"/>
        <v>0.4</v>
      </c>
      <c r="N703" s="192">
        <f t="shared" si="163"/>
        <v>0.01</v>
      </c>
      <c r="O703" s="201" t="str">
        <f t="shared" si="163"/>
        <v>% reduction in fuel use</v>
      </c>
      <c r="P703" s="188" t="s">
        <v>1216</v>
      </c>
      <c r="Q703" s="186" t="s">
        <v>1094</v>
      </c>
      <c r="R703" s="193" t="s">
        <v>1095</v>
      </c>
      <c r="S703" s="207" t="s">
        <v>532</v>
      </c>
      <c r="T703" s="186"/>
      <c r="W703" s="184" t="str" cm="1">
        <f t="array" ref="W703">IFERROR(INDEX(A$761:A$954,MATCH(H703,A$761:A$954,0),0),"Save")</f>
        <v>Save</v>
      </c>
    </row>
    <row r="704" spans="1:23" hidden="1" x14ac:dyDescent="0.25">
      <c r="A704" s="191" t="str">
        <f t="shared" si="162"/>
        <v>Research and Development</v>
      </c>
      <c r="B704" s="191" t="str">
        <f t="shared" si="162"/>
        <v>Fuel Use Reduction</v>
      </c>
      <c r="C704" s="191" t="str">
        <f t="shared" si="162"/>
        <v>RnD Transportation Fuel Use Perc Reduction</v>
      </c>
      <c r="D704" s="186" t="s">
        <v>1162</v>
      </c>
      <c r="E704" s="186"/>
      <c r="F704" s="186" t="s">
        <v>1163</v>
      </c>
      <c r="G704" s="186"/>
      <c r="H704" s="43">
        <v>136</v>
      </c>
      <c r="I704" s="186" t="s">
        <v>310</v>
      </c>
      <c r="J704" s="191" t="str">
        <f t="shared" si="155"/>
        <v>R&amp;D Fuel Use Reductions</v>
      </c>
      <c r="K704" s="192" t="str">
        <f t="shared" si="163"/>
        <v>RnD transportation fuel use reduction</v>
      </c>
      <c r="L704" s="192">
        <f t="shared" si="163"/>
        <v>0</v>
      </c>
      <c r="M704" s="192">
        <f t="shared" si="163"/>
        <v>0.4</v>
      </c>
      <c r="N704" s="192">
        <f t="shared" si="163"/>
        <v>0.01</v>
      </c>
      <c r="O704" s="201" t="str">
        <f t="shared" si="163"/>
        <v>% reduction in fuel use</v>
      </c>
      <c r="P704" s="188" t="s">
        <v>1217</v>
      </c>
      <c r="Q704" s="186" t="s">
        <v>1094</v>
      </c>
      <c r="R704" s="193" t="s">
        <v>1095</v>
      </c>
      <c r="S704" s="207" t="s">
        <v>532</v>
      </c>
      <c r="T704" s="186"/>
      <c r="W704" s="184" t="str" cm="1">
        <f t="array" ref="W704">IFERROR(INDEX(A$761:A$954,MATCH(H704,A$761:A$954,0),0),"Save")</f>
        <v>Save</v>
      </c>
    </row>
    <row r="705" spans="1:23" hidden="1" x14ac:dyDescent="0.25">
      <c r="A705" s="191" t="str">
        <f t="shared" si="162"/>
        <v>Research and Development</v>
      </c>
      <c r="B705" s="191" t="str">
        <f t="shared" si="162"/>
        <v>Fuel Use Reduction</v>
      </c>
      <c r="C705" s="191" t="str">
        <f t="shared" si="162"/>
        <v>RnD Transportation Fuel Use Perc Reduction</v>
      </c>
      <c r="D705" s="186" t="s">
        <v>1165</v>
      </c>
      <c r="E705" s="186"/>
      <c r="F705" s="186" t="s">
        <v>1166</v>
      </c>
      <c r="G705" s="186"/>
      <c r="H705" s="43">
        <v>137</v>
      </c>
      <c r="I705" s="186" t="s">
        <v>310</v>
      </c>
      <c r="J705" s="191" t="str">
        <f t="shared" si="155"/>
        <v>R&amp;D Fuel Use Reductions</v>
      </c>
      <c r="K705" s="192" t="str">
        <f t="shared" si="163"/>
        <v>RnD transportation fuel use reduction</v>
      </c>
      <c r="L705" s="192">
        <f t="shared" si="163"/>
        <v>0</v>
      </c>
      <c r="M705" s="192">
        <f t="shared" si="163"/>
        <v>0.4</v>
      </c>
      <c r="N705" s="192">
        <f t="shared" si="163"/>
        <v>0.01</v>
      </c>
      <c r="O705" s="201" t="str">
        <f t="shared" si="163"/>
        <v>% reduction in fuel use</v>
      </c>
      <c r="P705" s="188" t="s">
        <v>1218</v>
      </c>
      <c r="Q705" s="186" t="s">
        <v>1094</v>
      </c>
      <c r="R705" s="193" t="s">
        <v>1095</v>
      </c>
      <c r="S705" s="207" t="s">
        <v>532</v>
      </c>
      <c r="T705" s="186"/>
      <c r="W705" s="184" t="str" cm="1">
        <f t="array" ref="W705">IFERROR(INDEX(A$761:A$954,MATCH(H705,A$761:A$954,0),0),"Save")</f>
        <v>Save</v>
      </c>
    </row>
    <row r="706" spans="1:23" hidden="1" x14ac:dyDescent="0.25">
      <c r="A706" s="191" t="str">
        <f t="shared" si="162"/>
        <v>Research and Development</v>
      </c>
      <c r="B706" s="191" t="str">
        <f t="shared" si="162"/>
        <v>Fuel Use Reduction</v>
      </c>
      <c r="C706" s="191" t="str">
        <f t="shared" si="162"/>
        <v>RnD Transportation Fuel Use Perc Reduction</v>
      </c>
      <c r="D706" s="186" t="s">
        <v>1168</v>
      </c>
      <c r="E706" s="186"/>
      <c r="F706" s="186" t="s">
        <v>1169</v>
      </c>
      <c r="G706" s="186"/>
      <c r="H706" s="43">
        <v>138</v>
      </c>
      <c r="I706" s="186" t="s">
        <v>310</v>
      </c>
      <c r="J706" s="191" t="str">
        <f t="shared" si="155"/>
        <v>R&amp;D Fuel Use Reductions</v>
      </c>
      <c r="K706" s="192" t="str">
        <f t="shared" si="163"/>
        <v>RnD transportation fuel use reduction</v>
      </c>
      <c r="L706" s="192">
        <f t="shared" si="163"/>
        <v>0</v>
      </c>
      <c r="M706" s="192">
        <f t="shared" si="163"/>
        <v>0.4</v>
      </c>
      <c r="N706" s="192">
        <f t="shared" si="163"/>
        <v>0.01</v>
      </c>
      <c r="O706" s="201" t="str">
        <f t="shared" si="163"/>
        <v>% reduction in fuel use</v>
      </c>
      <c r="P706" s="188" t="s">
        <v>1219</v>
      </c>
      <c r="Q706" s="186" t="s">
        <v>1094</v>
      </c>
      <c r="R706" s="193" t="s">
        <v>1095</v>
      </c>
      <c r="S706" s="207" t="s">
        <v>532</v>
      </c>
      <c r="T706" s="186"/>
      <c r="W706" s="184" t="str" cm="1">
        <f t="array" ref="W706">IFERROR(INDEX(A$761:A$954,MATCH(H706,A$761:A$954,0),0),"Save")</f>
        <v>Save</v>
      </c>
    </row>
    <row r="707" spans="1:23" hidden="1" x14ac:dyDescent="0.25">
      <c r="A707" s="191" t="str">
        <f t="shared" si="162"/>
        <v>Research and Development</v>
      </c>
      <c r="B707" s="191" t="str">
        <f t="shared" si="162"/>
        <v>Fuel Use Reduction</v>
      </c>
      <c r="C707" s="191" t="str">
        <f t="shared" si="162"/>
        <v>RnD Transportation Fuel Use Perc Reduction</v>
      </c>
      <c r="D707" s="186" t="s">
        <v>1171</v>
      </c>
      <c r="E707" s="186"/>
      <c r="F707" s="186" t="s">
        <v>1172</v>
      </c>
      <c r="G707" s="186"/>
      <c r="H707" s="43">
        <v>524</v>
      </c>
      <c r="I707" s="186" t="s">
        <v>310</v>
      </c>
      <c r="J707" s="191" t="str">
        <f t="shared" si="155"/>
        <v>R&amp;D Fuel Use Reductions</v>
      </c>
      <c r="K707" s="192" t="str">
        <f t="shared" si="163"/>
        <v>RnD transportation fuel use reduction</v>
      </c>
      <c r="L707" s="192">
        <f t="shared" si="163"/>
        <v>0</v>
      </c>
      <c r="M707" s="192">
        <f t="shared" si="163"/>
        <v>0.4</v>
      </c>
      <c r="N707" s="192">
        <f t="shared" si="163"/>
        <v>0.01</v>
      </c>
      <c r="O707" s="201" t="str">
        <f t="shared" si="163"/>
        <v>% reduction in fuel use</v>
      </c>
      <c r="P707" s="188" t="s">
        <v>1220</v>
      </c>
      <c r="Q707" s="186" t="s">
        <v>1094</v>
      </c>
      <c r="R707" s="193" t="s">
        <v>1095</v>
      </c>
      <c r="S707" s="207" t="s">
        <v>532</v>
      </c>
      <c r="T707" s="186"/>
      <c r="W707" s="184" t="str" cm="1">
        <f t="array" ref="W707">IFERROR(INDEX(A$761:A$954,MATCH(H707,A$761:A$954,0),0),"Save")</f>
        <v>Save</v>
      </c>
    </row>
    <row r="708" spans="1:23" hidden="1" x14ac:dyDescent="0.25">
      <c r="A708" s="183" t="s">
        <v>1221</v>
      </c>
      <c r="B708" s="183" t="s">
        <v>1222</v>
      </c>
      <c r="C708" s="183" t="s">
        <v>1223</v>
      </c>
      <c r="H708" s="43">
        <v>543</v>
      </c>
      <c r="I708" s="183" t="s">
        <v>310</v>
      </c>
      <c r="J708" s="225"/>
      <c r="K708" s="183" t="s">
        <v>1224</v>
      </c>
      <c r="L708" s="206">
        <v>-0.08</v>
      </c>
      <c r="M708" s="206">
        <v>0.02</v>
      </c>
      <c r="N708" s="223">
        <v>1E-3</v>
      </c>
      <c r="O708" s="183" t="s">
        <v>1225</v>
      </c>
      <c r="P708" s="203" t="s">
        <v>1226</v>
      </c>
      <c r="R708" s="183"/>
      <c r="S708" s="241" t="s">
        <v>1227</v>
      </c>
      <c r="W708" s="184" t="str" cm="1">
        <f t="array" ref="W708">IFERROR(INDEX(A$761:A$954,MATCH(H708,A$761:A$954,0),0),"Save")</f>
        <v>Save</v>
      </c>
    </row>
    <row r="709" spans="1:23" hidden="1" x14ac:dyDescent="0.25">
      <c r="A709" s="183" t="s">
        <v>1228</v>
      </c>
      <c r="B709" s="183" t="s">
        <v>1229</v>
      </c>
      <c r="C709" s="183" t="s">
        <v>1230</v>
      </c>
      <c r="D709" s="183" t="s">
        <v>1231</v>
      </c>
      <c r="F709" s="183" t="s">
        <v>1232</v>
      </c>
      <c r="H709" s="43">
        <v>545</v>
      </c>
      <c r="I709" s="183" t="s">
        <v>310</v>
      </c>
      <c r="J709" s="225"/>
      <c r="K709" s="183" t="s">
        <v>1233</v>
      </c>
      <c r="L709" s="183">
        <v>0</v>
      </c>
      <c r="M709" s="183">
        <v>10</v>
      </c>
      <c r="N709" s="183">
        <v>1</v>
      </c>
      <c r="O709" s="183" t="s">
        <v>1234</v>
      </c>
      <c r="P709" s="163" t="s">
        <v>1235</v>
      </c>
      <c r="Q709" s="183" t="s">
        <v>1236</v>
      </c>
      <c r="R709" s="183"/>
      <c r="W709" s="184" t="str" cm="1">
        <f t="array" ref="W709">IFERROR(INDEX(A$761:A$954,MATCH(H709,A$761:A$954,0),0),"Save")</f>
        <v>Save</v>
      </c>
    </row>
    <row r="710" spans="1:23" hidden="1" x14ac:dyDescent="0.25">
      <c r="A710" s="191" t="str">
        <f t="shared" ref="A710:C713" si="164">A$709</f>
        <v>Government Revenue Accounting</v>
      </c>
      <c r="B710" s="191" t="str">
        <f t="shared" si="164"/>
        <v>Carbon Tax Revenue</v>
      </c>
      <c r="C710" s="191" t="str">
        <f t="shared" si="164"/>
        <v>GRA for Carbon Tax Revenue</v>
      </c>
      <c r="D710" s="183" t="s">
        <v>1237</v>
      </c>
      <c r="F710" s="183" t="s">
        <v>1238</v>
      </c>
      <c r="H710" s="43">
        <v>546</v>
      </c>
      <c r="I710" s="191" t="str">
        <f>I$709</f>
        <v>Yes</v>
      </c>
      <c r="J710" s="225"/>
      <c r="K710" s="191" t="str">
        <f t="shared" ref="K710:O713" si="165">K$709</f>
        <v>GRA carbon tax revenue</v>
      </c>
      <c r="L710" s="191">
        <f t="shared" si="165"/>
        <v>0</v>
      </c>
      <c r="M710" s="191">
        <f t="shared" si="165"/>
        <v>10</v>
      </c>
      <c r="N710" s="191">
        <f t="shared" si="165"/>
        <v>1</v>
      </c>
      <c r="O710" s="191" t="str">
        <f t="shared" si="165"/>
        <v>weight</v>
      </c>
      <c r="P710" s="163" t="s">
        <v>1239</v>
      </c>
      <c r="Q710" s="191" t="str">
        <f>Q$709</f>
        <v>io-model.html</v>
      </c>
      <c r="R710" s="183"/>
      <c r="W710" s="184" t="str" cm="1">
        <f t="array" ref="W710">IFERROR(INDEX(A$761:A$954,MATCH(H710,A$761:A$954,0),0),"Save")</f>
        <v>Save</v>
      </c>
    </row>
    <row r="711" spans="1:23" hidden="1" x14ac:dyDescent="0.25">
      <c r="A711" s="191" t="str">
        <f t="shared" si="164"/>
        <v>Government Revenue Accounting</v>
      </c>
      <c r="B711" s="191" t="str">
        <f t="shared" si="164"/>
        <v>Carbon Tax Revenue</v>
      </c>
      <c r="C711" s="191" t="str">
        <f t="shared" si="164"/>
        <v>GRA for Carbon Tax Revenue</v>
      </c>
      <c r="D711" s="183" t="s">
        <v>1240</v>
      </c>
      <c r="F711" s="183" t="s">
        <v>1241</v>
      </c>
      <c r="H711" s="43">
        <v>547</v>
      </c>
      <c r="I711" s="191" t="str">
        <f>I$709</f>
        <v>Yes</v>
      </c>
      <c r="J711" s="225"/>
      <c r="K711" s="191" t="str">
        <f t="shared" si="165"/>
        <v>GRA carbon tax revenue</v>
      </c>
      <c r="L711" s="191">
        <f t="shared" si="165"/>
        <v>0</v>
      </c>
      <c r="M711" s="191">
        <f t="shared" si="165"/>
        <v>10</v>
      </c>
      <c r="N711" s="191">
        <f t="shared" si="165"/>
        <v>1</v>
      </c>
      <c r="O711" s="191" t="str">
        <f t="shared" si="165"/>
        <v>weight</v>
      </c>
      <c r="P711" s="163" t="s">
        <v>1242</v>
      </c>
      <c r="Q711" s="191" t="str">
        <f>Q$709</f>
        <v>io-model.html</v>
      </c>
      <c r="R711" s="183"/>
      <c r="W711" s="184" t="str" cm="1">
        <f t="array" ref="W711">IFERROR(INDEX(A$761:A$954,MATCH(H711,A$761:A$954,0),0),"Save")</f>
        <v>Save</v>
      </c>
    </row>
    <row r="712" spans="1:23" hidden="1" x14ac:dyDescent="0.25">
      <c r="A712" s="191" t="str">
        <f t="shared" si="164"/>
        <v>Government Revenue Accounting</v>
      </c>
      <c r="B712" s="191" t="str">
        <f t="shared" si="164"/>
        <v>Carbon Tax Revenue</v>
      </c>
      <c r="C712" s="191" t="str">
        <f t="shared" si="164"/>
        <v>GRA for Carbon Tax Revenue</v>
      </c>
      <c r="D712" s="183" t="s">
        <v>1243</v>
      </c>
      <c r="F712" s="183" t="s">
        <v>1244</v>
      </c>
      <c r="H712" s="43">
        <v>548</v>
      </c>
      <c r="I712" s="191" t="str">
        <f>I$709</f>
        <v>Yes</v>
      </c>
      <c r="J712" s="225"/>
      <c r="K712" s="191" t="str">
        <f t="shared" si="165"/>
        <v>GRA carbon tax revenue</v>
      </c>
      <c r="L712" s="191">
        <f t="shared" si="165"/>
        <v>0</v>
      </c>
      <c r="M712" s="191">
        <f t="shared" si="165"/>
        <v>10</v>
      </c>
      <c r="N712" s="191">
        <f t="shared" si="165"/>
        <v>1</v>
      </c>
      <c r="O712" s="191" t="str">
        <f t="shared" si="165"/>
        <v>weight</v>
      </c>
      <c r="P712" s="163" t="s">
        <v>1245</v>
      </c>
      <c r="Q712" s="191" t="str">
        <f>Q$709</f>
        <v>io-model.html</v>
      </c>
      <c r="R712" s="183"/>
      <c r="W712" s="184" t="str" cm="1">
        <f t="array" ref="W712">IFERROR(INDEX(A$761:A$954,MATCH(H712,A$761:A$954,0),0),"Save")</f>
        <v>Save</v>
      </c>
    </row>
    <row r="713" spans="1:23" hidden="1" x14ac:dyDescent="0.25">
      <c r="A713" s="191" t="str">
        <f t="shared" si="164"/>
        <v>Government Revenue Accounting</v>
      </c>
      <c r="B713" s="191" t="str">
        <f t="shared" si="164"/>
        <v>Carbon Tax Revenue</v>
      </c>
      <c r="C713" s="191" t="str">
        <f t="shared" si="164"/>
        <v>GRA for Carbon Tax Revenue</v>
      </c>
      <c r="D713" s="183" t="s">
        <v>1246</v>
      </c>
      <c r="F713" s="183" t="s">
        <v>1247</v>
      </c>
      <c r="H713" s="43">
        <v>549</v>
      </c>
      <c r="I713" s="191" t="str">
        <f>I$709</f>
        <v>Yes</v>
      </c>
      <c r="J713" s="225"/>
      <c r="K713" s="191" t="str">
        <f t="shared" si="165"/>
        <v>GRA carbon tax revenue</v>
      </c>
      <c r="L713" s="191">
        <f t="shared" si="165"/>
        <v>0</v>
      </c>
      <c r="M713" s="191">
        <f t="shared" si="165"/>
        <v>10</v>
      </c>
      <c r="N713" s="191">
        <f t="shared" si="165"/>
        <v>1</v>
      </c>
      <c r="O713" s="191" t="str">
        <f t="shared" si="165"/>
        <v>weight</v>
      </c>
      <c r="P713" s="163" t="s">
        <v>1248</v>
      </c>
      <c r="Q713" s="191" t="str">
        <f>Q$709</f>
        <v>io-model.html</v>
      </c>
      <c r="R713" s="183"/>
      <c r="W713" s="184" t="str" cm="1">
        <f t="array" ref="W713">IFERROR(INDEX(A$761:A$954,MATCH(H713,A$761:A$954,0),0),"Save")</f>
        <v>Save</v>
      </c>
    </row>
    <row r="714" spans="1:23" hidden="1" x14ac:dyDescent="0.25">
      <c r="A714" s="183" t="s">
        <v>1228</v>
      </c>
      <c r="B714" s="183" t="s">
        <v>1249</v>
      </c>
      <c r="C714" s="183" t="s">
        <v>1250</v>
      </c>
      <c r="D714" s="183" t="s">
        <v>1231</v>
      </c>
      <c r="F714" s="183" t="s">
        <v>1232</v>
      </c>
      <c r="H714" s="43">
        <v>550</v>
      </c>
      <c r="I714" s="183" t="s">
        <v>310</v>
      </c>
      <c r="J714" s="225"/>
      <c r="K714" s="183" t="s">
        <v>1251</v>
      </c>
      <c r="L714" s="183">
        <v>0</v>
      </c>
      <c r="M714" s="183">
        <v>10</v>
      </c>
      <c r="N714" s="183">
        <v>1</v>
      </c>
      <c r="O714" s="183" t="s">
        <v>1234</v>
      </c>
      <c r="P71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4" s="183" t="s">
        <v>1236</v>
      </c>
      <c r="R714" s="183"/>
      <c r="W714" s="184" t="str" cm="1">
        <f t="array" ref="W714">IFERROR(INDEX(A$761:A$954,MATCH(H714,A$761:A$954,0),0),"Save")</f>
        <v>Save</v>
      </c>
    </row>
    <row r="715" spans="1:23" hidden="1" x14ac:dyDescent="0.25">
      <c r="A715" s="191" t="str">
        <f t="shared" ref="A715:C718" si="166">A$714</f>
        <v>Government Revenue Accounting</v>
      </c>
      <c r="B715" s="191" t="str">
        <f t="shared" si="166"/>
        <v>Fuel Tax Revenue</v>
      </c>
      <c r="C715" s="191" t="str">
        <f t="shared" si="166"/>
        <v>GRA for Fuel Tax Revenue</v>
      </c>
      <c r="D715" s="183" t="s">
        <v>1237</v>
      </c>
      <c r="F715" s="183" t="s">
        <v>1238</v>
      </c>
      <c r="H715" s="43">
        <v>551</v>
      </c>
      <c r="I715" s="191" t="str">
        <f>I$714</f>
        <v>Yes</v>
      </c>
      <c r="J715" s="225"/>
      <c r="K715" s="191" t="str">
        <f t="shared" ref="K715:O718" si="167">K$714</f>
        <v>GRA fuel tax revenue</v>
      </c>
      <c r="L715" s="191">
        <f t="shared" si="167"/>
        <v>0</v>
      </c>
      <c r="M715" s="191">
        <f t="shared" si="167"/>
        <v>10</v>
      </c>
      <c r="N715" s="191">
        <f t="shared" si="167"/>
        <v>1</v>
      </c>
      <c r="O715" s="191" t="str">
        <f t="shared" si="167"/>
        <v>weight</v>
      </c>
      <c r="P71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5" s="191" t="str">
        <f>Q$714</f>
        <v>io-model.html</v>
      </c>
      <c r="R715" s="183"/>
      <c r="W715" s="184" t="str" cm="1">
        <f t="array" ref="W715">IFERROR(INDEX(A$761:A$954,MATCH(H715,A$761:A$954,0),0),"Save")</f>
        <v>Save</v>
      </c>
    </row>
    <row r="716" spans="1:23" hidden="1" x14ac:dyDescent="0.25">
      <c r="A716" s="191" t="str">
        <f t="shared" si="166"/>
        <v>Government Revenue Accounting</v>
      </c>
      <c r="B716" s="191" t="str">
        <f t="shared" si="166"/>
        <v>Fuel Tax Revenue</v>
      </c>
      <c r="C716" s="191" t="str">
        <f t="shared" si="166"/>
        <v>GRA for Fuel Tax Revenue</v>
      </c>
      <c r="D716" s="183" t="s">
        <v>1240</v>
      </c>
      <c r="F716" s="183" t="s">
        <v>1241</v>
      </c>
      <c r="H716" s="43">
        <v>552</v>
      </c>
      <c r="I716" s="191" t="str">
        <f>I$714</f>
        <v>Yes</v>
      </c>
      <c r="J716" s="225"/>
      <c r="K716" s="191" t="str">
        <f t="shared" si="167"/>
        <v>GRA fuel tax revenue</v>
      </c>
      <c r="L716" s="191">
        <f t="shared" si="167"/>
        <v>0</v>
      </c>
      <c r="M716" s="191">
        <f t="shared" si="167"/>
        <v>10</v>
      </c>
      <c r="N716" s="191">
        <f t="shared" si="167"/>
        <v>1</v>
      </c>
      <c r="O716" s="191" t="str">
        <f t="shared" si="167"/>
        <v>weight</v>
      </c>
      <c r="P71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6" s="191" t="str">
        <f>Q$714</f>
        <v>io-model.html</v>
      </c>
      <c r="R716" s="183"/>
      <c r="W716" s="184" t="str" cm="1">
        <f t="array" ref="W716">IFERROR(INDEX(A$761:A$954,MATCH(H716,A$761:A$954,0),0),"Save")</f>
        <v>Save</v>
      </c>
    </row>
    <row r="717" spans="1:23" hidden="1" x14ac:dyDescent="0.25">
      <c r="A717" s="191" t="str">
        <f t="shared" si="166"/>
        <v>Government Revenue Accounting</v>
      </c>
      <c r="B717" s="191" t="str">
        <f t="shared" si="166"/>
        <v>Fuel Tax Revenue</v>
      </c>
      <c r="C717" s="191" t="str">
        <f t="shared" si="166"/>
        <v>GRA for Fuel Tax Revenue</v>
      </c>
      <c r="D717" s="183" t="s">
        <v>1243</v>
      </c>
      <c r="F717" s="183" t="s">
        <v>1244</v>
      </c>
      <c r="H717" s="43">
        <v>553</v>
      </c>
      <c r="I717" s="191" t="str">
        <f>I$714</f>
        <v>Yes</v>
      </c>
      <c r="J717" s="225"/>
      <c r="K717" s="191" t="str">
        <f t="shared" si="167"/>
        <v>GRA fuel tax revenue</v>
      </c>
      <c r="L717" s="191">
        <f t="shared" si="167"/>
        <v>0</v>
      </c>
      <c r="M717" s="191">
        <f t="shared" si="167"/>
        <v>10</v>
      </c>
      <c r="N717" s="191">
        <f t="shared" si="167"/>
        <v>1</v>
      </c>
      <c r="O717" s="191" t="str">
        <f t="shared" si="167"/>
        <v>weight</v>
      </c>
      <c r="P71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7" s="191" t="str">
        <f>Q$714</f>
        <v>io-model.html</v>
      </c>
      <c r="R717" s="183"/>
      <c r="W717" s="184" t="str" cm="1">
        <f t="array" ref="W717">IFERROR(INDEX(A$761:A$954,MATCH(H717,A$761:A$954,0),0),"Save")</f>
        <v>Save</v>
      </c>
    </row>
    <row r="718" spans="1:23" hidden="1" x14ac:dyDescent="0.25">
      <c r="A718" s="191" t="str">
        <f t="shared" si="166"/>
        <v>Government Revenue Accounting</v>
      </c>
      <c r="B718" s="191" t="str">
        <f t="shared" si="166"/>
        <v>Fuel Tax Revenue</v>
      </c>
      <c r="C718" s="191" t="str">
        <f t="shared" si="166"/>
        <v>GRA for Fuel Tax Revenue</v>
      </c>
      <c r="D718" s="183" t="s">
        <v>1246</v>
      </c>
      <c r="F718" s="183" t="s">
        <v>1247</v>
      </c>
      <c r="H718" s="43">
        <v>554</v>
      </c>
      <c r="I718" s="191" t="str">
        <f>I$714</f>
        <v>Yes</v>
      </c>
      <c r="J718" s="225"/>
      <c r="K718" s="191" t="str">
        <f t="shared" si="167"/>
        <v>GRA fuel tax revenue</v>
      </c>
      <c r="L718" s="191">
        <f t="shared" si="167"/>
        <v>0</v>
      </c>
      <c r="M718" s="191">
        <f t="shared" si="167"/>
        <v>10</v>
      </c>
      <c r="N718" s="191">
        <f t="shared" si="167"/>
        <v>1</v>
      </c>
      <c r="O718" s="191" t="str">
        <f t="shared" si="167"/>
        <v>weight</v>
      </c>
      <c r="P71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8" s="191" t="str">
        <f>Q$714</f>
        <v>io-model.html</v>
      </c>
      <c r="R718" s="183"/>
      <c r="W718" s="184" t="str" cm="1">
        <f t="array" ref="W718">IFERROR(INDEX(A$761:A$954,MATCH(H718,A$761:A$954,0),0),"Save")</f>
        <v>Save</v>
      </c>
    </row>
    <row r="719" spans="1:23" hidden="1" x14ac:dyDescent="0.25">
      <c r="A719" s="183" t="s">
        <v>1228</v>
      </c>
      <c r="B719" s="183" t="s">
        <v>414</v>
      </c>
      <c r="C719" s="183" t="s">
        <v>1252</v>
      </c>
      <c r="D719" s="183" t="s">
        <v>1231</v>
      </c>
      <c r="F719" s="183" t="s">
        <v>1232</v>
      </c>
      <c r="H719" s="43">
        <v>555</v>
      </c>
      <c r="I719" s="183" t="s">
        <v>310</v>
      </c>
      <c r="J719" s="225"/>
      <c r="K719" s="183" t="s">
        <v>1253</v>
      </c>
      <c r="L719" s="183">
        <v>0</v>
      </c>
      <c r="M719" s="183">
        <v>10</v>
      </c>
      <c r="N719" s="183">
        <v>1</v>
      </c>
      <c r="O719" s="183" t="s">
        <v>1234</v>
      </c>
      <c r="P71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9" s="183" t="s">
        <v>1236</v>
      </c>
      <c r="R719" s="183"/>
      <c r="W719" s="184" t="str" cm="1">
        <f t="array" ref="W719">IFERROR(INDEX(A$761:A$954,MATCH(H719,A$761:A$954,0),0),"Save")</f>
        <v>Save</v>
      </c>
    </row>
    <row r="720" spans="1:23" hidden="1" x14ac:dyDescent="0.25">
      <c r="A720" s="191" t="str">
        <f t="shared" ref="A720:C723" si="168">A$719</f>
        <v>Government Revenue Accounting</v>
      </c>
      <c r="B720" s="191" t="str">
        <f t="shared" si="168"/>
        <v>EV Subsidy</v>
      </c>
      <c r="C720" s="191" t="str">
        <f t="shared" si="168"/>
        <v>GRA for EV Subsidy</v>
      </c>
      <c r="D720" s="183" t="s">
        <v>1237</v>
      </c>
      <c r="F720" s="183" t="s">
        <v>1238</v>
      </c>
      <c r="H720" s="43">
        <v>556</v>
      </c>
      <c r="I720" s="191" t="str">
        <f>I$719</f>
        <v>Yes</v>
      </c>
      <c r="J720" s="225"/>
      <c r="K720" s="191" t="str">
        <f t="shared" ref="K720:O723" si="169">K$719</f>
        <v>GRA EV subsidy</v>
      </c>
      <c r="L720" s="191">
        <f t="shared" si="169"/>
        <v>0</v>
      </c>
      <c r="M720" s="191">
        <f t="shared" si="169"/>
        <v>10</v>
      </c>
      <c r="N720" s="191">
        <f t="shared" si="169"/>
        <v>1</v>
      </c>
      <c r="O720" s="191" t="str">
        <f t="shared" si="169"/>
        <v>weight</v>
      </c>
      <c r="P72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0" s="191" t="str">
        <f>Q$719</f>
        <v>io-model.html</v>
      </c>
      <c r="R720" s="183"/>
      <c r="W720" s="184" t="str" cm="1">
        <f t="array" ref="W720">IFERROR(INDEX(A$761:A$954,MATCH(H720,A$761:A$954,0),0),"Save")</f>
        <v>Save</v>
      </c>
    </row>
    <row r="721" spans="1:23" hidden="1" x14ac:dyDescent="0.25">
      <c r="A721" s="191" t="str">
        <f t="shared" si="168"/>
        <v>Government Revenue Accounting</v>
      </c>
      <c r="B721" s="191" t="str">
        <f t="shared" si="168"/>
        <v>EV Subsidy</v>
      </c>
      <c r="C721" s="191" t="str">
        <f t="shared" si="168"/>
        <v>GRA for EV Subsidy</v>
      </c>
      <c r="D721" s="183" t="s">
        <v>1240</v>
      </c>
      <c r="F721" s="183" t="s">
        <v>1241</v>
      </c>
      <c r="H721" s="43">
        <v>557</v>
      </c>
      <c r="I721" s="191" t="str">
        <f>I$719</f>
        <v>Yes</v>
      </c>
      <c r="J721" s="225"/>
      <c r="K721" s="191" t="str">
        <f t="shared" si="169"/>
        <v>GRA EV subsidy</v>
      </c>
      <c r="L721" s="191">
        <f t="shared" si="169"/>
        <v>0</v>
      </c>
      <c r="M721" s="191">
        <f t="shared" si="169"/>
        <v>10</v>
      </c>
      <c r="N721" s="191">
        <f t="shared" si="169"/>
        <v>1</v>
      </c>
      <c r="O721" s="191" t="str">
        <f t="shared" si="169"/>
        <v>weight</v>
      </c>
      <c r="P72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1" s="191" t="str">
        <f>Q$719</f>
        <v>io-model.html</v>
      </c>
      <c r="R721" s="183"/>
      <c r="W721" s="184" t="str" cm="1">
        <f t="array" ref="W721">IFERROR(INDEX(A$761:A$954,MATCH(H721,A$761:A$954,0),0),"Save")</f>
        <v>Save</v>
      </c>
    </row>
    <row r="722" spans="1:23" hidden="1" x14ac:dyDescent="0.25">
      <c r="A722" s="191" t="str">
        <f t="shared" si="168"/>
        <v>Government Revenue Accounting</v>
      </c>
      <c r="B722" s="191" t="str">
        <f t="shared" si="168"/>
        <v>EV Subsidy</v>
      </c>
      <c r="C722" s="191" t="str">
        <f t="shared" si="168"/>
        <v>GRA for EV Subsidy</v>
      </c>
      <c r="D722" s="183" t="s">
        <v>1243</v>
      </c>
      <c r="F722" s="183" t="s">
        <v>1244</v>
      </c>
      <c r="H722" s="43">
        <v>558</v>
      </c>
      <c r="I722" s="191" t="str">
        <f>I$719</f>
        <v>Yes</v>
      </c>
      <c r="J722" s="225"/>
      <c r="K722" s="191" t="str">
        <f t="shared" si="169"/>
        <v>GRA EV subsidy</v>
      </c>
      <c r="L722" s="191">
        <f t="shared" si="169"/>
        <v>0</v>
      </c>
      <c r="M722" s="191">
        <f t="shared" si="169"/>
        <v>10</v>
      </c>
      <c r="N722" s="191">
        <f t="shared" si="169"/>
        <v>1</v>
      </c>
      <c r="O722" s="191" t="str">
        <f t="shared" si="169"/>
        <v>weight</v>
      </c>
      <c r="P72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2" s="191" t="str">
        <f>Q$719</f>
        <v>io-model.html</v>
      </c>
      <c r="R722" s="183"/>
      <c r="W722" s="184" t="str" cm="1">
        <f t="array" ref="W722">IFERROR(INDEX(A$761:A$954,MATCH(H722,A$761:A$954,0),0),"Save")</f>
        <v>Save</v>
      </c>
    </row>
    <row r="723" spans="1:23" hidden="1" x14ac:dyDescent="0.25">
      <c r="A723" s="191" t="str">
        <f t="shared" si="168"/>
        <v>Government Revenue Accounting</v>
      </c>
      <c r="B723" s="191" t="str">
        <f t="shared" si="168"/>
        <v>EV Subsidy</v>
      </c>
      <c r="C723" s="191" t="str">
        <f t="shared" si="168"/>
        <v>GRA for EV Subsidy</v>
      </c>
      <c r="D723" s="183" t="s">
        <v>1246</v>
      </c>
      <c r="F723" s="183" t="s">
        <v>1247</v>
      </c>
      <c r="H723" s="43">
        <v>559</v>
      </c>
      <c r="I723" s="191" t="str">
        <f>I$719</f>
        <v>Yes</v>
      </c>
      <c r="J723" s="225"/>
      <c r="K723" s="191" t="str">
        <f t="shared" si="169"/>
        <v>GRA EV subsidy</v>
      </c>
      <c r="L723" s="191">
        <f t="shared" si="169"/>
        <v>0</v>
      </c>
      <c r="M723" s="191">
        <f t="shared" si="169"/>
        <v>10</v>
      </c>
      <c r="N723" s="191">
        <f t="shared" si="169"/>
        <v>1</v>
      </c>
      <c r="O723" s="191" t="str">
        <f t="shared" si="169"/>
        <v>weight</v>
      </c>
      <c r="P72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3" s="191" t="str">
        <f>Q$719</f>
        <v>io-model.html</v>
      </c>
      <c r="R723" s="183"/>
      <c r="W723" s="184" t="str" cm="1">
        <f t="array" ref="W723">IFERROR(INDEX(A$761:A$954,MATCH(H723,A$761:A$954,0),0),"Save")</f>
        <v>Save</v>
      </c>
    </row>
    <row r="724" spans="1:23" hidden="1" x14ac:dyDescent="0.25">
      <c r="A724" s="183" t="s">
        <v>1228</v>
      </c>
      <c r="B724" s="183" t="s">
        <v>1254</v>
      </c>
      <c r="C724" s="183" t="s">
        <v>1255</v>
      </c>
      <c r="D724" s="183" t="s">
        <v>1231</v>
      </c>
      <c r="F724" s="183" t="s">
        <v>1232</v>
      </c>
      <c r="H724" s="43">
        <v>560</v>
      </c>
      <c r="I724" s="183" t="s">
        <v>310</v>
      </c>
      <c r="J724" s="225"/>
      <c r="K724" s="183" t="s">
        <v>1256</v>
      </c>
      <c r="L724" s="183">
        <v>0</v>
      </c>
      <c r="M724" s="183">
        <v>10</v>
      </c>
      <c r="N724" s="183">
        <v>1</v>
      </c>
      <c r="O724" s="183" t="s">
        <v>1234</v>
      </c>
      <c r="P72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4" s="183" t="s">
        <v>1236</v>
      </c>
      <c r="R724" s="183"/>
      <c r="W724" s="184" t="str" cm="1">
        <f t="array" ref="W724">IFERROR(INDEX(A$761:A$954,MATCH(H724,A$761:A$954,0),0),"Save")</f>
        <v>Save</v>
      </c>
    </row>
    <row r="725" spans="1:23" hidden="1" x14ac:dyDescent="0.25">
      <c r="A725" s="191" t="str">
        <f t="shared" ref="A725:C728" si="170">A$724</f>
        <v>Government Revenue Accounting</v>
      </c>
      <c r="B725" s="191" t="str">
        <f t="shared" si="170"/>
        <v>Electricity Generation Subsidy</v>
      </c>
      <c r="C725" s="191" t="str">
        <f t="shared" si="170"/>
        <v>GRA for Electricity Generation Subsidies</v>
      </c>
      <c r="D725" s="183" t="s">
        <v>1237</v>
      </c>
      <c r="F725" s="183" t="s">
        <v>1238</v>
      </c>
      <c r="H725" s="43">
        <v>561</v>
      </c>
      <c r="I725" s="191" t="str">
        <f>I$724</f>
        <v>Yes</v>
      </c>
      <c r="J725" s="225"/>
      <c r="K725" s="191" t="str">
        <f t="shared" ref="K725:O728" si="171">K$724</f>
        <v>GRA elec gen subsidy</v>
      </c>
      <c r="L725" s="191">
        <f t="shared" si="171"/>
        <v>0</v>
      </c>
      <c r="M725" s="191">
        <f t="shared" si="171"/>
        <v>10</v>
      </c>
      <c r="N725" s="191">
        <f t="shared" si="171"/>
        <v>1</v>
      </c>
      <c r="O725" s="191" t="str">
        <f t="shared" si="171"/>
        <v>weight</v>
      </c>
      <c r="P72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5" s="191" t="str">
        <f>Q$724</f>
        <v>io-model.html</v>
      </c>
      <c r="R725" s="183"/>
      <c r="W725" s="184" t="str" cm="1">
        <f t="array" ref="W725">IFERROR(INDEX(A$761:A$954,MATCH(H725,A$761:A$954,0),0),"Save")</f>
        <v>Save</v>
      </c>
    </row>
    <row r="726" spans="1:23" hidden="1" x14ac:dyDescent="0.25">
      <c r="A726" s="191" t="str">
        <f t="shared" si="170"/>
        <v>Government Revenue Accounting</v>
      </c>
      <c r="B726" s="191" t="str">
        <f t="shared" si="170"/>
        <v>Electricity Generation Subsidy</v>
      </c>
      <c r="C726" s="191" t="str">
        <f t="shared" si="170"/>
        <v>GRA for Electricity Generation Subsidies</v>
      </c>
      <c r="D726" s="183" t="s">
        <v>1240</v>
      </c>
      <c r="F726" s="183" t="s">
        <v>1241</v>
      </c>
      <c r="H726" s="43">
        <v>562</v>
      </c>
      <c r="I726" s="191" t="str">
        <f>I$724</f>
        <v>Yes</v>
      </c>
      <c r="J726" s="225"/>
      <c r="K726" s="191" t="str">
        <f t="shared" si="171"/>
        <v>GRA elec gen subsidy</v>
      </c>
      <c r="L726" s="191">
        <f t="shared" si="171"/>
        <v>0</v>
      </c>
      <c r="M726" s="191">
        <f t="shared" si="171"/>
        <v>10</v>
      </c>
      <c r="N726" s="191">
        <f t="shared" si="171"/>
        <v>1</v>
      </c>
      <c r="O726" s="191" t="str">
        <f t="shared" si="171"/>
        <v>weight</v>
      </c>
      <c r="P72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6" s="191" t="str">
        <f>Q$724</f>
        <v>io-model.html</v>
      </c>
      <c r="R726" s="183"/>
      <c r="W726" s="184" t="str" cm="1">
        <f t="array" ref="W726">IFERROR(INDEX(A$761:A$954,MATCH(H726,A$761:A$954,0),0),"Save")</f>
        <v>Save</v>
      </c>
    </row>
    <row r="727" spans="1:23" hidden="1" x14ac:dyDescent="0.25">
      <c r="A727" s="191" t="str">
        <f t="shared" si="170"/>
        <v>Government Revenue Accounting</v>
      </c>
      <c r="B727" s="191" t="str">
        <f t="shared" si="170"/>
        <v>Electricity Generation Subsidy</v>
      </c>
      <c r="C727" s="191" t="str">
        <f t="shared" si="170"/>
        <v>GRA for Electricity Generation Subsidies</v>
      </c>
      <c r="D727" s="183" t="s">
        <v>1243</v>
      </c>
      <c r="F727" s="183" t="s">
        <v>1244</v>
      </c>
      <c r="H727" s="43">
        <v>563</v>
      </c>
      <c r="I727" s="191" t="str">
        <f>I$724</f>
        <v>Yes</v>
      </c>
      <c r="J727" s="225"/>
      <c r="K727" s="191" t="str">
        <f t="shared" si="171"/>
        <v>GRA elec gen subsidy</v>
      </c>
      <c r="L727" s="191">
        <f t="shared" si="171"/>
        <v>0</v>
      </c>
      <c r="M727" s="191">
        <f t="shared" si="171"/>
        <v>10</v>
      </c>
      <c r="N727" s="191">
        <f t="shared" si="171"/>
        <v>1</v>
      </c>
      <c r="O727" s="191" t="str">
        <f t="shared" si="171"/>
        <v>weight</v>
      </c>
      <c r="P72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7" s="191" t="str">
        <f>Q$724</f>
        <v>io-model.html</v>
      </c>
      <c r="R727" s="183"/>
      <c r="W727" s="184" t="str" cm="1">
        <f t="array" ref="W727">IFERROR(INDEX(A$761:A$954,MATCH(H727,A$761:A$954,0),0),"Save")</f>
        <v>Save</v>
      </c>
    </row>
    <row r="728" spans="1:23" hidden="1" x14ac:dyDescent="0.25">
      <c r="A728" s="191" t="str">
        <f t="shared" si="170"/>
        <v>Government Revenue Accounting</v>
      </c>
      <c r="B728" s="191" t="str">
        <f t="shared" si="170"/>
        <v>Electricity Generation Subsidy</v>
      </c>
      <c r="C728" s="191" t="str">
        <f t="shared" si="170"/>
        <v>GRA for Electricity Generation Subsidies</v>
      </c>
      <c r="D728" s="183" t="s">
        <v>1246</v>
      </c>
      <c r="F728" s="183" t="s">
        <v>1247</v>
      </c>
      <c r="H728" s="43">
        <v>564</v>
      </c>
      <c r="I728" s="191" t="str">
        <f>I$724</f>
        <v>Yes</v>
      </c>
      <c r="J728" s="225"/>
      <c r="K728" s="191" t="str">
        <f t="shared" si="171"/>
        <v>GRA elec gen subsidy</v>
      </c>
      <c r="L728" s="191">
        <f t="shared" si="171"/>
        <v>0</v>
      </c>
      <c r="M728" s="191">
        <f t="shared" si="171"/>
        <v>10</v>
      </c>
      <c r="N728" s="191">
        <f t="shared" si="171"/>
        <v>1</v>
      </c>
      <c r="O728" s="191" t="str">
        <f t="shared" si="171"/>
        <v>weight</v>
      </c>
      <c r="P72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8" s="191" t="str">
        <f>Q$724</f>
        <v>io-model.html</v>
      </c>
      <c r="R728" s="183"/>
      <c r="W728" s="184" t="str" cm="1">
        <f t="array" ref="W728">IFERROR(INDEX(A$761:A$954,MATCH(H728,A$761:A$954,0),0),"Save")</f>
        <v>Save</v>
      </c>
    </row>
    <row r="729" spans="1:23" hidden="1" x14ac:dyDescent="0.25">
      <c r="A729" s="183" t="s">
        <v>1228</v>
      </c>
      <c r="B729" s="183" t="s">
        <v>1257</v>
      </c>
      <c r="C729" s="183" t="s">
        <v>1258</v>
      </c>
      <c r="D729" s="183" t="s">
        <v>1231</v>
      </c>
      <c r="F729" s="183" t="s">
        <v>1232</v>
      </c>
      <c r="H729" s="43">
        <v>565</v>
      </c>
      <c r="I729" s="183" t="s">
        <v>310</v>
      </c>
      <c r="J729" s="225"/>
      <c r="K729" s="183" t="s">
        <v>1259</v>
      </c>
      <c r="L729" s="183">
        <v>0</v>
      </c>
      <c r="M729" s="183">
        <v>10</v>
      </c>
      <c r="N729" s="183">
        <v>1</v>
      </c>
      <c r="O729" s="183" t="s">
        <v>1234</v>
      </c>
      <c r="P72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9" s="183" t="s">
        <v>1236</v>
      </c>
      <c r="R729" s="183"/>
      <c r="W729" s="184" t="str" cm="1">
        <f t="array" ref="W729">IFERROR(INDEX(A$761:A$954,MATCH(H729,A$761:A$954,0),0),"Save")</f>
        <v>Save</v>
      </c>
    </row>
    <row r="730" spans="1:23" hidden="1" x14ac:dyDescent="0.25">
      <c r="A730" s="191" t="str">
        <f t="shared" ref="A730:C733" si="172">A$729</f>
        <v>Government Revenue Accounting</v>
      </c>
      <c r="B730" s="191" t="str">
        <f t="shared" si="172"/>
        <v>Electricity Capacity Construction Subsidy</v>
      </c>
      <c r="C730" s="191" t="str">
        <f t="shared" si="172"/>
        <v>GRA for Electricity Capacity Construction Subsidies</v>
      </c>
      <c r="D730" s="183" t="s">
        <v>1237</v>
      </c>
      <c r="F730" s="183" t="s">
        <v>1238</v>
      </c>
      <c r="H730" s="43">
        <v>566</v>
      </c>
      <c r="I730" s="191" t="str">
        <f>I$729</f>
        <v>Yes</v>
      </c>
      <c r="J730" s="225"/>
      <c r="K730" s="191" t="str">
        <f t="shared" ref="K730:O733" si="173">K$729</f>
        <v>GRA elec cap const subsidy</v>
      </c>
      <c r="L730" s="191">
        <f t="shared" si="173"/>
        <v>0</v>
      </c>
      <c r="M730" s="191">
        <f t="shared" si="173"/>
        <v>10</v>
      </c>
      <c r="N730" s="191">
        <f t="shared" si="173"/>
        <v>1</v>
      </c>
      <c r="O730" s="191" t="str">
        <f t="shared" si="173"/>
        <v>weight</v>
      </c>
      <c r="P73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0" s="191" t="str">
        <f>Q$729</f>
        <v>io-model.html</v>
      </c>
      <c r="R730" s="183"/>
      <c r="W730" s="184" t="str" cm="1">
        <f t="array" ref="W730">IFERROR(INDEX(A$761:A$954,MATCH(H730,A$761:A$954,0),0),"Save")</f>
        <v>Save</v>
      </c>
    </row>
    <row r="731" spans="1:23" hidden="1" x14ac:dyDescent="0.25">
      <c r="A731" s="191" t="str">
        <f t="shared" si="172"/>
        <v>Government Revenue Accounting</v>
      </c>
      <c r="B731" s="191" t="str">
        <f t="shared" si="172"/>
        <v>Electricity Capacity Construction Subsidy</v>
      </c>
      <c r="C731" s="191" t="str">
        <f t="shared" si="172"/>
        <v>GRA for Electricity Capacity Construction Subsidies</v>
      </c>
      <c r="D731" s="183" t="s">
        <v>1240</v>
      </c>
      <c r="F731" s="183" t="s">
        <v>1241</v>
      </c>
      <c r="H731" s="43">
        <v>567</v>
      </c>
      <c r="I731" s="191" t="str">
        <f>I$729</f>
        <v>Yes</v>
      </c>
      <c r="J731" s="225"/>
      <c r="K731" s="191" t="str">
        <f t="shared" si="173"/>
        <v>GRA elec cap const subsidy</v>
      </c>
      <c r="L731" s="191">
        <f t="shared" si="173"/>
        <v>0</v>
      </c>
      <c r="M731" s="191">
        <f t="shared" si="173"/>
        <v>10</v>
      </c>
      <c r="N731" s="191">
        <f t="shared" si="173"/>
        <v>1</v>
      </c>
      <c r="O731" s="191" t="str">
        <f t="shared" si="173"/>
        <v>weight</v>
      </c>
      <c r="P73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1" s="191" t="str">
        <f>Q$729</f>
        <v>io-model.html</v>
      </c>
      <c r="R731" s="183"/>
      <c r="W731" s="184" t="str" cm="1">
        <f t="array" ref="W731">IFERROR(INDEX(A$761:A$954,MATCH(H731,A$761:A$954,0),0),"Save")</f>
        <v>Save</v>
      </c>
    </row>
    <row r="732" spans="1:23" hidden="1" x14ac:dyDescent="0.25">
      <c r="A732" s="191" t="str">
        <f t="shared" si="172"/>
        <v>Government Revenue Accounting</v>
      </c>
      <c r="B732" s="191" t="str">
        <f t="shared" si="172"/>
        <v>Electricity Capacity Construction Subsidy</v>
      </c>
      <c r="C732" s="191" t="str">
        <f t="shared" si="172"/>
        <v>GRA for Electricity Capacity Construction Subsidies</v>
      </c>
      <c r="D732" s="183" t="s">
        <v>1243</v>
      </c>
      <c r="F732" s="183" t="s">
        <v>1244</v>
      </c>
      <c r="H732" s="43">
        <v>568</v>
      </c>
      <c r="I732" s="191" t="str">
        <f>I$729</f>
        <v>Yes</v>
      </c>
      <c r="J732" s="225"/>
      <c r="K732" s="191" t="str">
        <f t="shared" si="173"/>
        <v>GRA elec cap const subsidy</v>
      </c>
      <c r="L732" s="191">
        <f t="shared" si="173"/>
        <v>0</v>
      </c>
      <c r="M732" s="191">
        <f t="shared" si="173"/>
        <v>10</v>
      </c>
      <c r="N732" s="191">
        <f t="shared" si="173"/>
        <v>1</v>
      </c>
      <c r="O732" s="191" t="str">
        <f t="shared" si="173"/>
        <v>weight</v>
      </c>
      <c r="P73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2" s="191" t="str">
        <f>Q$729</f>
        <v>io-model.html</v>
      </c>
      <c r="R732" s="183"/>
      <c r="W732" s="184" t="str" cm="1">
        <f t="array" ref="W732">IFERROR(INDEX(A$761:A$954,MATCH(H732,A$761:A$954,0),0),"Save")</f>
        <v>Save</v>
      </c>
    </row>
    <row r="733" spans="1:23" hidden="1" x14ac:dyDescent="0.25">
      <c r="A733" s="191" t="str">
        <f t="shared" si="172"/>
        <v>Government Revenue Accounting</v>
      </c>
      <c r="B733" s="191" t="str">
        <f t="shared" si="172"/>
        <v>Electricity Capacity Construction Subsidy</v>
      </c>
      <c r="C733" s="191" t="str">
        <f t="shared" si="172"/>
        <v>GRA for Electricity Capacity Construction Subsidies</v>
      </c>
      <c r="D733" s="183" t="s">
        <v>1246</v>
      </c>
      <c r="F733" s="183" t="s">
        <v>1247</v>
      </c>
      <c r="H733" s="43">
        <v>569</v>
      </c>
      <c r="I733" s="191" t="str">
        <f>I$729</f>
        <v>Yes</v>
      </c>
      <c r="J733" s="225"/>
      <c r="K733" s="191" t="str">
        <f t="shared" si="173"/>
        <v>GRA elec cap const subsidy</v>
      </c>
      <c r="L733" s="191">
        <f t="shared" si="173"/>
        <v>0</v>
      </c>
      <c r="M733" s="191">
        <f t="shared" si="173"/>
        <v>10</v>
      </c>
      <c r="N733" s="191">
        <f t="shared" si="173"/>
        <v>1</v>
      </c>
      <c r="O733" s="191" t="str">
        <f t="shared" si="173"/>
        <v>weight</v>
      </c>
      <c r="P73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3" s="191" t="str">
        <f>Q$729</f>
        <v>io-model.html</v>
      </c>
      <c r="R733" s="183"/>
      <c r="W733" s="184" t="str" cm="1">
        <f t="array" ref="W733">IFERROR(INDEX(A$761:A$954,MATCH(H733,A$761:A$954,0),0),"Save")</f>
        <v>Save</v>
      </c>
    </row>
    <row r="734" spans="1:23" hidden="1" x14ac:dyDescent="0.25">
      <c r="A734" s="183" t="s">
        <v>1228</v>
      </c>
      <c r="B734" s="183" t="s">
        <v>543</v>
      </c>
      <c r="C734" s="183" t="s">
        <v>1260</v>
      </c>
      <c r="D734" s="183" t="s">
        <v>1231</v>
      </c>
      <c r="F734" s="183" t="s">
        <v>1232</v>
      </c>
      <c r="H734" s="43">
        <v>570</v>
      </c>
      <c r="I734" s="183" t="s">
        <v>310</v>
      </c>
      <c r="J734" s="225"/>
      <c r="K734" s="183" t="s">
        <v>1261</v>
      </c>
      <c r="L734" s="183">
        <v>0</v>
      </c>
      <c r="M734" s="183">
        <v>10</v>
      </c>
      <c r="N734" s="183">
        <v>1</v>
      </c>
      <c r="O734" s="183" t="s">
        <v>1234</v>
      </c>
      <c r="P73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4" s="183" t="s">
        <v>1236</v>
      </c>
      <c r="R734" s="183"/>
      <c r="W734" s="184" t="str" cm="1">
        <f t="array" ref="W734">IFERROR(INDEX(A$761:A$954,MATCH(H734,A$761:A$954,0),0),"Save")</f>
        <v>Save</v>
      </c>
    </row>
    <row r="735" spans="1:23" hidden="1" x14ac:dyDescent="0.25">
      <c r="A735" s="191" t="str">
        <f t="shared" ref="A735:C738" si="174">A$734</f>
        <v>Government Revenue Accounting</v>
      </c>
      <c r="B735" s="191" t="str">
        <f t="shared" si="174"/>
        <v>Distributed Solar Subsidy</v>
      </c>
      <c r="C735" s="191" t="str">
        <f t="shared" si="174"/>
        <v>GRA for Distributed Solar Subsidy</v>
      </c>
      <c r="D735" s="183" t="s">
        <v>1237</v>
      </c>
      <c r="F735" s="183" t="s">
        <v>1238</v>
      </c>
      <c r="H735" s="43">
        <v>571</v>
      </c>
      <c r="I735" s="191" t="str">
        <f>I$734</f>
        <v>Yes</v>
      </c>
      <c r="J735" s="225"/>
      <c r="K735" s="191" t="str">
        <f t="shared" ref="K735:O738" si="175">K$734</f>
        <v>GRA dist solar subsidy</v>
      </c>
      <c r="L735" s="191">
        <f t="shared" si="175"/>
        <v>0</v>
      </c>
      <c r="M735" s="191">
        <f t="shared" si="175"/>
        <v>10</v>
      </c>
      <c r="N735" s="191">
        <f t="shared" si="175"/>
        <v>1</v>
      </c>
      <c r="O735" s="191" t="str">
        <f t="shared" si="175"/>
        <v>weight</v>
      </c>
      <c r="P73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5" s="191" t="str">
        <f>Q$734</f>
        <v>io-model.html</v>
      </c>
      <c r="R735" s="183"/>
      <c r="W735" s="184" t="str" cm="1">
        <f t="array" ref="W735">IFERROR(INDEX(A$761:A$954,MATCH(H735,A$761:A$954,0),0),"Save")</f>
        <v>Save</v>
      </c>
    </row>
    <row r="736" spans="1:23" hidden="1" x14ac:dyDescent="0.25">
      <c r="A736" s="191" t="str">
        <f t="shared" si="174"/>
        <v>Government Revenue Accounting</v>
      </c>
      <c r="B736" s="191" t="str">
        <f t="shared" si="174"/>
        <v>Distributed Solar Subsidy</v>
      </c>
      <c r="C736" s="191" t="str">
        <f t="shared" si="174"/>
        <v>GRA for Distributed Solar Subsidy</v>
      </c>
      <c r="D736" s="183" t="s">
        <v>1240</v>
      </c>
      <c r="F736" s="183" t="s">
        <v>1241</v>
      </c>
      <c r="H736" s="43">
        <v>572</v>
      </c>
      <c r="I736" s="191" t="str">
        <f>I$734</f>
        <v>Yes</v>
      </c>
      <c r="J736" s="225"/>
      <c r="K736" s="191" t="str">
        <f t="shared" si="175"/>
        <v>GRA dist solar subsidy</v>
      </c>
      <c r="L736" s="191">
        <f t="shared" si="175"/>
        <v>0</v>
      </c>
      <c r="M736" s="191">
        <f t="shared" si="175"/>
        <v>10</v>
      </c>
      <c r="N736" s="191">
        <f t="shared" si="175"/>
        <v>1</v>
      </c>
      <c r="O736" s="191" t="str">
        <f t="shared" si="175"/>
        <v>weight</v>
      </c>
      <c r="P73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6" s="191" t="str">
        <f>Q$734</f>
        <v>io-model.html</v>
      </c>
      <c r="R736" s="183"/>
      <c r="W736" s="184" t="str" cm="1">
        <f t="array" ref="W736">IFERROR(INDEX(A$761:A$954,MATCH(H736,A$761:A$954,0),0),"Save")</f>
        <v>Save</v>
      </c>
    </row>
    <row r="737" spans="1:23" hidden="1" x14ac:dyDescent="0.25">
      <c r="A737" s="191" t="str">
        <f t="shared" si="174"/>
        <v>Government Revenue Accounting</v>
      </c>
      <c r="B737" s="191" t="str">
        <f t="shared" si="174"/>
        <v>Distributed Solar Subsidy</v>
      </c>
      <c r="C737" s="191" t="str">
        <f t="shared" si="174"/>
        <v>GRA for Distributed Solar Subsidy</v>
      </c>
      <c r="D737" s="183" t="s">
        <v>1243</v>
      </c>
      <c r="F737" s="183" t="s">
        <v>1244</v>
      </c>
      <c r="H737" s="43">
        <v>573</v>
      </c>
      <c r="I737" s="191" t="str">
        <f>I$734</f>
        <v>Yes</v>
      </c>
      <c r="J737" s="225"/>
      <c r="K737" s="191" t="str">
        <f t="shared" si="175"/>
        <v>GRA dist solar subsidy</v>
      </c>
      <c r="L737" s="191">
        <f t="shared" si="175"/>
        <v>0</v>
      </c>
      <c r="M737" s="191">
        <f t="shared" si="175"/>
        <v>10</v>
      </c>
      <c r="N737" s="191">
        <f t="shared" si="175"/>
        <v>1</v>
      </c>
      <c r="O737" s="191" t="str">
        <f t="shared" si="175"/>
        <v>weight</v>
      </c>
      <c r="P73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7" s="191" t="str">
        <f>Q$734</f>
        <v>io-model.html</v>
      </c>
      <c r="R737" s="183"/>
      <c r="W737" s="184" t="str" cm="1">
        <f t="array" ref="W737">IFERROR(INDEX(A$761:A$954,MATCH(H737,A$761:A$954,0),0),"Save")</f>
        <v>Save</v>
      </c>
    </row>
    <row r="738" spans="1:23" hidden="1" x14ac:dyDescent="0.25">
      <c r="A738" s="191" t="str">
        <f t="shared" si="174"/>
        <v>Government Revenue Accounting</v>
      </c>
      <c r="B738" s="191" t="str">
        <f t="shared" si="174"/>
        <v>Distributed Solar Subsidy</v>
      </c>
      <c r="C738" s="191" t="str">
        <f t="shared" si="174"/>
        <v>GRA for Distributed Solar Subsidy</v>
      </c>
      <c r="D738" s="183" t="s">
        <v>1246</v>
      </c>
      <c r="F738" s="183" t="s">
        <v>1247</v>
      </c>
      <c r="H738" s="43">
        <v>574</v>
      </c>
      <c r="I738" s="191" t="str">
        <f>I$734</f>
        <v>Yes</v>
      </c>
      <c r="J738" s="225"/>
      <c r="K738" s="191" t="str">
        <f t="shared" si="175"/>
        <v>GRA dist solar subsidy</v>
      </c>
      <c r="L738" s="191">
        <f t="shared" si="175"/>
        <v>0</v>
      </c>
      <c r="M738" s="191">
        <f t="shared" si="175"/>
        <v>10</v>
      </c>
      <c r="N738" s="191">
        <f t="shared" si="175"/>
        <v>1</v>
      </c>
      <c r="O738" s="191" t="str">
        <f t="shared" si="175"/>
        <v>weight</v>
      </c>
      <c r="P73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8" s="191" t="str">
        <f>Q$734</f>
        <v>io-model.html</v>
      </c>
      <c r="R738" s="183"/>
      <c r="W738" s="184" t="str" cm="1">
        <f t="array" ref="W738">IFERROR(INDEX(A$761:A$954,MATCH(H738,A$761:A$954,0),0),"Save")</f>
        <v>Save</v>
      </c>
    </row>
    <row r="739" spans="1:23" hidden="1" x14ac:dyDescent="0.25">
      <c r="A739" s="183" t="s">
        <v>1228</v>
      </c>
      <c r="B739" s="183" t="s">
        <v>1262</v>
      </c>
      <c r="C739" s="183" t="s">
        <v>1263</v>
      </c>
      <c r="D739" s="183" t="s">
        <v>1231</v>
      </c>
      <c r="F739" s="183" t="s">
        <v>1232</v>
      </c>
      <c r="H739" s="43">
        <v>575</v>
      </c>
      <c r="I739" s="183" t="s">
        <v>310</v>
      </c>
      <c r="J739" s="225"/>
      <c r="K739" s="183" t="s">
        <v>1264</v>
      </c>
      <c r="L739" s="183">
        <v>0</v>
      </c>
      <c r="M739" s="183">
        <v>10</v>
      </c>
      <c r="N739" s="183">
        <v>1</v>
      </c>
      <c r="O739" s="183" t="s">
        <v>1234</v>
      </c>
      <c r="P73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9" s="183" t="s">
        <v>1236</v>
      </c>
      <c r="R739" s="183"/>
      <c r="W739" s="184" t="str" cm="1">
        <f t="array" ref="W739">IFERROR(INDEX(A$761:A$954,MATCH(H739,A$761:A$954,0),0),"Save")</f>
        <v>Save</v>
      </c>
    </row>
    <row r="740" spans="1:23" hidden="1" x14ac:dyDescent="0.25">
      <c r="A740" s="191" t="str">
        <f t="shared" ref="A740:C743" si="176">A$739</f>
        <v>Government Revenue Accounting</v>
      </c>
      <c r="B740" s="191" t="str">
        <f t="shared" si="176"/>
        <v>Fuel Subsidy</v>
      </c>
      <c r="C740" s="191" t="str">
        <f t="shared" si="176"/>
        <v>GRA for Fuel Subsidies</v>
      </c>
      <c r="D740" s="183" t="s">
        <v>1237</v>
      </c>
      <c r="F740" s="183" t="s">
        <v>1238</v>
      </c>
      <c r="H740" s="43">
        <v>576</v>
      </c>
      <c r="I740" s="191" t="str">
        <f>I$739</f>
        <v>Yes</v>
      </c>
      <c r="J740" s="225"/>
      <c r="K740" s="191" t="str">
        <f t="shared" ref="K740:O743" si="177">K$739</f>
        <v>GRA fuel subsidy</v>
      </c>
      <c r="L740" s="191">
        <f t="shared" si="177"/>
        <v>0</v>
      </c>
      <c r="M740" s="191">
        <f t="shared" si="177"/>
        <v>10</v>
      </c>
      <c r="N740" s="191">
        <f t="shared" si="177"/>
        <v>1</v>
      </c>
      <c r="O740" s="191" t="str">
        <f t="shared" si="177"/>
        <v>weight</v>
      </c>
      <c r="P74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0" s="191" t="str">
        <f>Q$739</f>
        <v>io-model.html</v>
      </c>
      <c r="R740" s="183"/>
      <c r="W740" s="184" t="str" cm="1">
        <f t="array" ref="W740">IFERROR(INDEX(A$761:A$954,MATCH(H740,A$761:A$954,0),0),"Save")</f>
        <v>Save</v>
      </c>
    </row>
    <row r="741" spans="1:23" hidden="1" x14ac:dyDescent="0.25">
      <c r="A741" s="191" t="str">
        <f t="shared" si="176"/>
        <v>Government Revenue Accounting</v>
      </c>
      <c r="B741" s="191" t="str">
        <f t="shared" si="176"/>
        <v>Fuel Subsidy</v>
      </c>
      <c r="C741" s="191" t="str">
        <f t="shared" si="176"/>
        <v>GRA for Fuel Subsidies</v>
      </c>
      <c r="D741" s="183" t="s">
        <v>1240</v>
      </c>
      <c r="F741" s="183" t="s">
        <v>1241</v>
      </c>
      <c r="H741" s="43">
        <v>577</v>
      </c>
      <c r="I741" s="191" t="str">
        <f>I$739</f>
        <v>Yes</v>
      </c>
      <c r="J741" s="225"/>
      <c r="K741" s="191" t="str">
        <f t="shared" si="177"/>
        <v>GRA fuel subsidy</v>
      </c>
      <c r="L741" s="191">
        <f t="shared" si="177"/>
        <v>0</v>
      </c>
      <c r="M741" s="191">
        <f t="shared" si="177"/>
        <v>10</v>
      </c>
      <c r="N741" s="191">
        <f t="shared" si="177"/>
        <v>1</v>
      </c>
      <c r="O741" s="191" t="str">
        <f t="shared" si="177"/>
        <v>weight</v>
      </c>
      <c r="P74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1" s="191" t="str">
        <f>Q$739</f>
        <v>io-model.html</v>
      </c>
      <c r="R741" s="183"/>
      <c r="W741" s="184" t="str" cm="1">
        <f t="array" ref="W741">IFERROR(INDEX(A$761:A$954,MATCH(H741,A$761:A$954,0),0),"Save")</f>
        <v>Save</v>
      </c>
    </row>
    <row r="742" spans="1:23" hidden="1" x14ac:dyDescent="0.25">
      <c r="A742" s="191" t="str">
        <f t="shared" si="176"/>
        <v>Government Revenue Accounting</v>
      </c>
      <c r="B742" s="191" t="str">
        <f t="shared" si="176"/>
        <v>Fuel Subsidy</v>
      </c>
      <c r="C742" s="191" t="str">
        <f t="shared" si="176"/>
        <v>GRA for Fuel Subsidies</v>
      </c>
      <c r="D742" s="183" t="s">
        <v>1243</v>
      </c>
      <c r="F742" s="183" t="s">
        <v>1244</v>
      </c>
      <c r="H742" s="43">
        <v>578</v>
      </c>
      <c r="I742" s="191" t="str">
        <f>I$739</f>
        <v>Yes</v>
      </c>
      <c r="J742" s="225"/>
      <c r="K742" s="191" t="str">
        <f t="shared" si="177"/>
        <v>GRA fuel subsidy</v>
      </c>
      <c r="L742" s="191">
        <f t="shared" si="177"/>
        <v>0</v>
      </c>
      <c r="M742" s="191">
        <f t="shared" si="177"/>
        <v>10</v>
      </c>
      <c r="N742" s="191">
        <f t="shared" si="177"/>
        <v>1</v>
      </c>
      <c r="O742" s="191" t="str">
        <f t="shared" si="177"/>
        <v>weight</v>
      </c>
      <c r="P74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2" s="191" t="str">
        <f>Q$739</f>
        <v>io-model.html</v>
      </c>
      <c r="R742" s="183"/>
      <c r="W742" s="184" t="str" cm="1">
        <f t="array" ref="W742">IFERROR(INDEX(A$761:A$954,MATCH(H742,A$761:A$954,0),0),"Save")</f>
        <v>Save</v>
      </c>
    </row>
    <row r="743" spans="1:23" hidden="1" x14ac:dyDescent="0.25">
      <c r="A743" s="191" t="str">
        <f t="shared" si="176"/>
        <v>Government Revenue Accounting</v>
      </c>
      <c r="B743" s="191" t="str">
        <f t="shared" si="176"/>
        <v>Fuel Subsidy</v>
      </c>
      <c r="C743" s="191" t="str">
        <f t="shared" si="176"/>
        <v>GRA for Fuel Subsidies</v>
      </c>
      <c r="D743" s="183" t="s">
        <v>1246</v>
      </c>
      <c r="F743" s="183" t="s">
        <v>1247</v>
      </c>
      <c r="H743" s="43">
        <v>579</v>
      </c>
      <c r="I743" s="191" t="str">
        <f>I$739</f>
        <v>Yes</v>
      </c>
      <c r="J743" s="225"/>
      <c r="K743" s="191" t="str">
        <f t="shared" si="177"/>
        <v>GRA fuel subsidy</v>
      </c>
      <c r="L743" s="191">
        <f t="shared" si="177"/>
        <v>0</v>
      </c>
      <c r="M743" s="191">
        <f t="shared" si="177"/>
        <v>10</v>
      </c>
      <c r="N743" s="191">
        <f t="shared" si="177"/>
        <v>1</v>
      </c>
      <c r="O743" s="191" t="str">
        <f t="shared" si="177"/>
        <v>weight</v>
      </c>
      <c r="P74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3" s="191" t="str">
        <f>Q$739</f>
        <v>io-model.html</v>
      </c>
      <c r="R743" s="183"/>
      <c r="W743" s="184" t="str" cm="1">
        <f t="array" ref="W743">IFERROR(INDEX(A$761:A$954,MATCH(H743,A$761:A$954,0),0),"Save")</f>
        <v>Save</v>
      </c>
    </row>
    <row r="744" spans="1:23" hidden="1" x14ac:dyDescent="0.25">
      <c r="A744" s="183" t="s">
        <v>1228</v>
      </c>
      <c r="B744" s="183" t="s">
        <v>1265</v>
      </c>
      <c r="C744" s="183" t="s">
        <v>1266</v>
      </c>
      <c r="D744" s="183" t="s">
        <v>1231</v>
      </c>
      <c r="F744" s="183" t="s">
        <v>1232</v>
      </c>
      <c r="H744" s="43">
        <v>580</v>
      </c>
      <c r="I744" s="183" t="s">
        <v>310</v>
      </c>
      <c r="J744" s="225"/>
      <c r="K744" s="183" t="s">
        <v>1267</v>
      </c>
      <c r="L744" s="183">
        <v>0</v>
      </c>
      <c r="M744" s="183">
        <v>10</v>
      </c>
      <c r="N744" s="183">
        <v>1</v>
      </c>
      <c r="O744" s="183" t="s">
        <v>1234</v>
      </c>
      <c r="P74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4" s="183" t="s">
        <v>1236</v>
      </c>
      <c r="R744" s="183"/>
      <c r="W744" s="184" t="str" cm="1">
        <f t="array" ref="W744">IFERROR(INDEX(A$761:A$954,MATCH(H744,A$761:A$954,0),0),"Save")</f>
        <v>Save</v>
      </c>
    </row>
    <row r="745" spans="1:23" hidden="1" x14ac:dyDescent="0.25">
      <c r="A745" s="191" t="str">
        <f t="shared" ref="A745:C748" si="178">A$744</f>
        <v>Government Revenue Accounting</v>
      </c>
      <c r="B745" s="191" t="str">
        <f t="shared" si="178"/>
        <v>National Debt Interest</v>
      </c>
      <c r="C745" s="191" t="str">
        <f t="shared" si="178"/>
        <v>GRA for National Debt Interest</v>
      </c>
      <c r="D745" s="183" t="s">
        <v>1237</v>
      </c>
      <c r="F745" s="183" t="s">
        <v>1238</v>
      </c>
      <c r="H745" s="43">
        <v>581</v>
      </c>
      <c r="I745" s="191" t="str">
        <f>I$744</f>
        <v>Yes</v>
      </c>
      <c r="J745" s="225"/>
      <c r="K745" s="191" t="str">
        <f t="shared" ref="K745:O748" si="179">K$744</f>
        <v>GRA national debt interest</v>
      </c>
      <c r="L745" s="191">
        <f t="shared" si="179"/>
        <v>0</v>
      </c>
      <c r="M745" s="191">
        <f t="shared" si="179"/>
        <v>10</v>
      </c>
      <c r="N745" s="191">
        <f t="shared" si="179"/>
        <v>1</v>
      </c>
      <c r="O745" s="191" t="str">
        <f t="shared" si="179"/>
        <v>weight</v>
      </c>
      <c r="P74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5" s="191" t="str">
        <f>Q$744</f>
        <v>io-model.html</v>
      </c>
      <c r="R745" s="183"/>
      <c r="W745" s="184" t="str" cm="1">
        <f t="array" ref="W745">IFERROR(INDEX(A$761:A$954,MATCH(H745,A$761:A$954,0),0),"Save")</f>
        <v>Save</v>
      </c>
    </row>
    <row r="746" spans="1:23" hidden="1" x14ac:dyDescent="0.25">
      <c r="A746" s="191" t="str">
        <f t="shared" si="178"/>
        <v>Government Revenue Accounting</v>
      </c>
      <c r="B746" s="191" t="str">
        <f t="shared" si="178"/>
        <v>National Debt Interest</v>
      </c>
      <c r="C746" s="191" t="str">
        <f t="shared" si="178"/>
        <v>GRA for National Debt Interest</v>
      </c>
      <c r="D746" s="183" t="s">
        <v>1240</v>
      </c>
      <c r="F746" s="183" t="s">
        <v>1241</v>
      </c>
      <c r="H746" s="43">
        <v>582</v>
      </c>
      <c r="I746" s="191" t="str">
        <f>I$744</f>
        <v>Yes</v>
      </c>
      <c r="J746" s="225"/>
      <c r="K746" s="191" t="str">
        <f t="shared" si="179"/>
        <v>GRA national debt interest</v>
      </c>
      <c r="L746" s="191">
        <f t="shared" si="179"/>
        <v>0</v>
      </c>
      <c r="M746" s="191">
        <f t="shared" si="179"/>
        <v>10</v>
      </c>
      <c r="N746" s="191">
        <f t="shared" si="179"/>
        <v>1</v>
      </c>
      <c r="O746" s="191" t="str">
        <f t="shared" si="179"/>
        <v>weight</v>
      </c>
      <c r="P74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6" s="191" t="str">
        <f>Q$744</f>
        <v>io-model.html</v>
      </c>
      <c r="R746" s="183"/>
      <c r="W746" s="184" t="str" cm="1">
        <f t="array" ref="W746">IFERROR(INDEX(A$761:A$954,MATCH(H746,A$761:A$954,0),0),"Save")</f>
        <v>Save</v>
      </c>
    </row>
    <row r="747" spans="1:23" hidden="1" x14ac:dyDescent="0.25">
      <c r="A747" s="191" t="str">
        <f t="shared" si="178"/>
        <v>Government Revenue Accounting</v>
      </c>
      <c r="B747" s="191" t="str">
        <f t="shared" si="178"/>
        <v>National Debt Interest</v>
      </c>
      <c r="C747" s="191" t="str">
        <f t="shared" si="178"/>
        <v>GRA for National Debt Interest</v>
      </c>
      <c r="D747" s="183" t="s">
        <v>1243</v>
      </c>
      <c r="F747" s="183" t="s">
        <v>1244</v>
      </c>
      <c r="H747" s="43">
        <v>583</v>
      </c>
      <c r="I747" s="191" t="str">
        <f>I$744</f>
        <v>Yes</v>
      </c>
      <c r="J747" s="225"/>
      <c r="K747" s="191" t="str">
        <f t="shared" si="179"/>
        <v>GRA national debt interest</v>
      </c>
      <c r="L747" s="191">
        <f t="shared" si="179"/>
        <v>0</v>
      </c>
      <c r="M747" s="191">
        <f t="shared" si="179"/>
        <v>10</v>
      </c>
      <c r="N747" s="191">
        <f t="shared" si="179"/>
        <v>1</v>
      </c>
      <c r="O747" s="191" t="str">
        <f t="shared" si="179"/>
        <v>weight</v>
      </c>
      <c r="P74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7" s="191" t="str">
        <f>Q$744</f>
        <v>io-model.html</v>
      </c>
      <c r="R747" s="183"/>
      <c r="W747" s="184" t="str" cm="1">
        <f t="array" ref="W747">IFERROR(INDEX(A$761:A$954,MATCH(H747,A$761:A$954,0),0),"Save")</f>
        <v>Save</v>
      </c>
    </row>
    <row r="748" spans="1:23" hidden="1" x14ac:dyDescent="0.25">
      <c r="A748" s="191" t="str">
        <f t="shared" si="178"/>
        <v>Government Revenue Accounting</v>
      </c>
      <c r="B748" s="191" t="str">
        <f t="shared" si="178"/>
        <v>National Debt Interest</v>
      </c>
      <c r="C748" s="191" t="str">
        <f t="shared" si="178"/>
        <v>GRA for National Debt Interest</v>
      </c>
      <c r="D748" s="183" t="s">
        <v>1246</v>
      </c>
      <c r="F748" s="183" t="s">
        <v>1247</v>
      </c>
      <c r="H748" s="43">
        <v>584</v>
      </c>
      <c r="I748" s="191" t="str">
        <f>I$744</f>
        <v>Yes</v>
      </c>
      <c r="J748" s="225"/>
      <c r="K748" s="191" t="str">
        <f t="shared" si="179"/>
        <v>GRA national debt interest</v>
      </c>
      <c r="L748" s="191">
        <f t="shared" si="179"/>
        <v>0</v>
      </c>
      <c r="M748" s="191">
        <f t="shared" si="179"/>
        <v>10</v>
      </c>
      <c r="N748" s="191">
        <f t="shared" si="179"/>
        <v>1</v>
      </c>
      <c r="O748" s="191" t="str">
        <f t="shared" si="179"/>
        <v>weight</v>
      </c>
      <c r="P74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8" s="191" t="str">
        <f>Q$744</f>
        <v>io-model.html</v>
      </c>
      <c r="R748" s="183"/>
      <c r="W748" s="184" t="str" cm="1">
        <f t="array" ref="W748">IFERROR(INDEX(A$761:A$954,MATCH(H748,A$761:A$954,0),0),"Save")</f>
        <v>Save</v>
      </c>
    </row>
    <row r="749" spans="1:23" hidden="1" x14ac:dyDescent="0.25">
      <c r="A749" s="183" t="s">
        <v>1228</v>
      </c>
      <c r="B749" s="183" t="s">
        <v>1268</v>
      </c>
      <c r="C749" s="183" t="s">
        <v>1269</v>
      </c>
      <c r="D749" s="183" t="s">
        <v>1231</v>
      </c>
      <c r="F749" s="183" t="s">
        <v>1232</v>
      </c>
      <c r="H749" s="43">
        <v>585</v>
      </c>
      <c r="I749" s="183" t="s">
        <v>310</v>
      </c>
      <c r="J749" s="225"/>
      <c r="K749" s="183" t="s">
        <v>1270</v>
      </c>
      <c r="L749" s="183">
        <v>0</v>
      </c>
      <c r="M749" s="183">
        <v>10</v>
      </c>
      <c r="N749" s="183">
        <v>1</v>
      </c>
      <c r="O749" s="183" t="s">
        <v>1234</v>
      </c>
      <c r="P74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9" s="183" t="s">
        <v>1236</v>
      </c>
      <c r="R749" s="183"/>
      <c r="W749" s="184" t="str" cm="1">
        <f t="array" ref="W749">IFERROR(INDEX(A$761:A$954,MATCH(H749,A$761:A$954,0),0),"Save")</f>
        <v>Save</v>
      </c>
    </row>
    <row r="750" spans="1:23" hidden="1" x14ac:dyDescent="0.25">
      <c r="A750" s="191" t="str">
        <f t="shared" ref="A750:C753" si="180">A$749</f>
        <v>Government Revenue Accounting</v>
      </c>
      <c r="B750" s="191" t="str">
        <f t="shared" si="180"/>
        <v>Remaining Government Cash Flows</v>
      </c>
      <c r="C750" s="191" t="str">
        <f t="shared" si="180"/>
        <v>GRA for Remaining Government Cash Flow Changes</v>
      </c>
      <c r="D750" s="183" t="s">
        <v>1237</v>
      </c>
      <c r="F750" s="183" t="s">
        <v>1238</v>
      </c>
      <c r="H750" s="43">
        <v>586</v>
      </c>
      <c r="I750" s="191" t="str">
        <f>I$749</f>
        <v>Yes</v>
      </c>
      <c r="J750" s="225"/>
      <c r="K750" s="191" t="str">
        <f t="shared" ref="K750:O753" si="181">K$749</f>
        <v>GRA remaining cash flow changes</v>
      </c>
      <c r="L750" s="191">
        <f t="shared" si="181"/>
        <v>0</v>
      </c>
      <c r="M750" s="191">
        <f t="shared" si="181"/>
        <v>10</v>
      </c>
      <c r="N750" s="191">
        <f t="shared" si="181"/>
        <v>1</v>
      </c>
      <c r="O750" s="191" t="str">
        <f t="shared" si="181"/>
        <v>weight</v>
      </c>
      <c r="P75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0" s="191" t="str">
        <f>Q$749</f>
        <v>io-model.html</v>
      </c>
      <c r="R750" s="183"/>
      <c r="W750" s="184" t="str" cm="1">
        <f t="array" ref="W750">IFERROR(INDEX(A$761:A$954,MATCH(H750,A$761:A$954,0),0),"Save")</f>
        <v>Save</v>
      </c>
    </row>
    <row r="751" spans="1:23" hidden="1" x14ac:dyDescent="0.25">
      <c r="A751" s="191" t="str">
        <f t="shared" si="180"/>
        <v>Government Revenue Accounting</v>
      </c>
      <c r="B751" s="191" t="str">
        <f t="shared" si="180"/>
        <v>Remaining Government Cash Flows</v>
      </c>
      <c r="C751" s="191" t="str">
        <f t="shared" si="180"/>
        <v>GRA for Remaining Government Cash Flow Changes</v>
      </c>
      <c r="D751" s="183" t="s">
        <v>1240</v>
      </c>
      <c r="F751" s="183" t="s">
        <v>1241</v>
      </c>
      <c r="H751" s="43">
        <v>587</v>
      </c>
      <c r="I751" s="191" t="str">
        <f>I$749</f>
        <v>Yes</v>
      </c>
      <c r="J751" s="225"/>
      <c r="K751" s="191" t="str">
        <f t="shared" si="181"/>
        <v>GRA remaining cash flow changes</v>
      </c>
      <c r="L751" s="191">
        <f t="shared" si="181"/>
        <v>0</v>
      </c>
      <c r="M751" s="191">
        <f t="shared" si="181"/>
        <v>10</v>
      </c>
      <c r="N751" s="191">
        <f t="shared" si="181"/>
        <v>1</v>
      </c>
      <c r="O751" s="191" t="str">
        <f t="shared" si="181"/>
        <v>weight</v>
      </c>
      <c r="P75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1" s="191" t="str">
        <f>Q$749</f>
        <v>io-model.html</v>
      </c>
      <c r="R751" s="183"/>
      <c r="W751" s="184" t="str" cm="1">
        <f t="array" ref="W751">IFERROR(INDEX(A$761:A$954,MATCH(H751,A$761:A$954,0),0),"Save")</f>
        <v>Save</v>
      </c>
    </row>
    <row r="752" spans="1:23" hidden="1" x14ac:dyDescent="0.25">
      <c r="A752" s="191" t="str">
        <f t="shared" si="180"/>
        <v>Government Revenue Accounting</v>
      </c>
      <c r="B752" s="191" t="str">
        <f t="shared" si="180"/>
        <v>Remaining Government Cash Flows</v>
      </c>
      <c r="C752" s="191" t="str">
        <f t="shared" si="180"/>
        <v>GRA for Remaining Government Cash Flow Changes</v>
      </c>
      <c r="D752" s="183" t="s">
        <v>1243</v>
      </c>
      <c r="F752" s="183" t="s">
        <v>1244</v>
      </c>
      <c r="H752" s="43">
        <v>588</v>
      </c>
      <c r="I752" s="191" t="str">
        <f>I$749</f>
        <v>Yes</v>
      </c>
      <c r="J752" s="225"/>
      <c r="K752" s="191" t="str">
        <f t="shared" si="181"/>
        <v>GRA remaining cash flow changes</v>
      </c>
      <c r="L752" s="191">
        <f t="shared" si="181"/>
        <v>0</v>
      </c>
      <c r="M752" s="191">
        <f t="shared" si="181"/>
        <v>10</v>
      </c>
      <c r="N752" s="191">
        <f t="shared" si="181"/>
        <v>1</v>
      </c>
      <c r="O752" s="191" t="str">
        <f t="shared" si="181"/>
        <v>weight</v>
      </c>
      <c r="P75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2" s="191" t="str">
        <f>Q$749</f>
        <v>io-model.html</v>
      </c>
      <c r="R752" s="183"/>
      <c r="W752" s="184" t="str" cm="1">
        <f t="array" ref="W752">IFERROR(INDEX(A$761:A$954,MATCH(H752,A$761:A$954,0),0),"Save")</f>
        <v>Save</v>
      </c>
    </row>
    <row r="753" spans="1:23" hidden="1" x14ac:dyDescent="0.25">
      <c r="A753" s="191" t="str">
        <f t="shared" si="180"/>
        <v>Government Revenue Accounting</v>
      </c>
      <c r="B753" s="191" t="str">
        <f t="shared" si="180"/>
        <v>Remaining Government Cash Flows</v>
      </c>
      <c r="C753" s="191" t="str">
        <f t="shared" si="180"/>
        <v>GRA for Remaining Government Cash Flow Changes</v>
      </c>
      <c r="D753" s="183" t="s">
        <v>1246</v>
      </c>
      <c r="F753" s="183" t="s">
        <v>1247</v>
      </c>
      <c r="H753" s="43">
        <v>589</v>
      </c>
      <c r="I753" s="191" t="str">
        <f>I$749</f>
        <v>Yes</v>
      </c>
      <c r="J753" s="225"/>
      <c r="K753" s="191" t="str">
        <f t="shared" si="181"/>
        <v>GRA remaining cash flow changes</v>
      </c>
      <c r="L753" s="191">
        <f t="shared" si="181"/>
        <v>0</v>
      </c>
      <c r="M753" s="191">
        <f t="shared" si="181"/>
        <v>10</v>
      </c>
      <c r="N753" s="191">
        <f t="shared" si="181"/>
        <v>1</v>
      </c>
      <c r="O753" s="191" t="str">
        <f t="shared" si="181"/>
        <v>weight</v>
      </c>
      <c r="P75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3" s="191" t="str">
        <f>Q$749</f>
        <v>io-model.html</v>
      </c>
      <c r="R753" s="183"/>
      <c r="W753" s="184" t="str" cm="1">
        <f t="array" ref="W753">IFERROR(INDEX(A$761:A$954,MATCH(H753,A$761:A$954,0),0),"Save")</f>
        <v>Save</v>
      </c>
    </row>
    <row r="754" spans="1:23" x14ac:dyDescent="0.25">
      <c r="H754" s="183"/>
      <c r="J754" s="183"/>
      <c r="P754" s="163"/>
      <c r="R754" s="183"/>
    </row>
    <row r="755" spans="1:23" x14ac:dyDescent="0.25">
      <c r="H755" s="183"/>
      <c r="J755" s="183"/>
      <c r="P755" s="163"/>
      <c r="R755" s="183"/>
    </row>
    <row r="756" spans="1:23" x14ac:dyDescent="0.25">
      <c r="H756" s="183"/>
      <c r="J756" s="183"/>
      <c r="P756" s="163"/>
      <c r="R756" s="183"/>
    </row>
    <row r="757" spans="1:23" x14ac:dyDescent="0.25">
      <c r="H757" s="183"/>
      <c r="J757" s="183"/>
      <c r="P757" s="163"/>
      <c r="R757" s="183"/>
    </row>
    <row r="758" spans="1:23" x14ac:dyDescent="0.25">
      <c r="H758" s="183"/>
      <c r="J758" s="183"/>
      <c r="P758" s="163"/>
      <c r="R758" s="183"/>
    </row>
    <row r="759" spans="1:23" x14ac:dyDescent="0.25">
      <c r="P759" s="163"/>
    </row>
    <row r="760" spans="1:23" x14ac:dyDescent="0.25">
      <c r="P760" s="163"/>
    </row>
    <row r="761" spans="1:23" x14ac:dyDescent="0.25">
      <c r="A761" s="243">
        <v>56</v>
      </c>
      <c r="P761" s="163"/>
    </row>
    <row r="762" spans="1:23" x14ac:dyDescent="0.25">
      <c r="A762" s="243">
        <v>57</v>
      </c>
      <c r="P762" s="163"/>
    </row>
    <row r="763" spans="1:23" x14ac:dyDescent="0.25">
      <c r="A763" s="243">
        <v>100</v>
      </c>
      <c r="P763" s="163"/>
    </row>
    <row r="764" spans="1:23" x14ac:dyDescent="0.25">
      <c r="A764" s="243">
        <v>101</v>
      </c>
      <c r="P764" s="163"/>
    </row>
    <row r="765" spans="1:23" x14ac:dyDescent="0.25">
      <c r="A765" s="243">
        <v>102</v>
      </c>
      <c r="P765" s="163"/>
    </row>
    <row r="766" spans="1:23" x14ac:dyDescent="0.25">
      <c r="A766" s="243">
        <v>103</v>
      </c>
      <c r="P766" s="163"/>
    </row>
    <row r="767" spans="1:23" x14ac:dyDescent="0.25">
      <c r="A767" s="243">
        <v>104</v>
      </c>
      <c r="P767" s="163"/>
    </row>
    <row r="768" spans="1:23" x14ac:dyDescent="0.25">
      <c r="A768" s="243">
        <v>105</v>
      </c>
      <c r="P768" s="163"/>
    </row>
    <row r="769" spans="1:16" x14ac:dyDescent="0.25">
      <c r="A769" s="243">
        <v>106</v>
      </c>
      <c r="P769" s="163"/>
    </row>
    <row r="770" spans="1:16" x14ac:dyDescent="0.25">
      <c r="A770" s="243">
        <v>107</v>
      </c>
      <c r="P770" s="163"/>
    </row>
    <row r="771" spans="1:16" x14ac:dyDescent="0.25">
      <c r="A771" s="243">
        <v>125</v>
      </c>
      <c r="P771" s="163"/>
    </row>
    <row r="772" spans="1:16" x14ac:dyDescent="0.25">
      <c r="A772" s="243">
        <v>126</v>
      </c>
      <c r="P772" s="163"/>
    </row>
    <row r="773" spans="1:16" x14ac:dyDescent="0.25">
      <c r="A773" s="243">
        <v>127</v>
      </c>
      <c r="P773" s="163"/>
    </row>
    <row r="774" spans="1:16" x14ac:dyDescent="0.25">
      <c r="A774" s="243">
        <v>128</v>
      </c>
      <c r="P774" s="163"/>
    </row>
    <row r="775" spans="1:16" x14ac:dyDescent="0.25">
      <c r="A775" s="243">
        <v>129</v>
      </c>
      <c r="P775" s="163"/>
    </row>
    <row r="776" spans="1:16" x14ac:dyDescent="0.25">
      <c r="A776" s="243">
        <v>130</v>
      </c>
      <c r="P776" s="163"/>
    </row>
    <row r="777" spans="1:16" x14ac:dyDescent="0.25">
      <c r="A777" s="243">
        <v>131</v>
      </c>
      <c r="P777" s="163"/>
    </row>
    <row r="778" spans="1:16" x14ac:dyDescent="0.25">
      <c r="A778" s="243">
        <v>132</v>
      </c>
      <c r="P778" s="163"/>
    </row>
    <row r="779" spans="1:16" x14ac:dyDescent="0.25">
      <c r="A779" s="243">
        <v>381</v>
      </c>
      <c r="P779" s="163"/>
    </row>
    <row r="780" spans="1:16" x14ac:dyDescent="0.25">
      <c r="A780" s="243">
        <v>382</v>
      </c>
      <c r="P780" s="163"/>
    </row>
    <row r="781" spans="1:16" x14ac:dyDescent="0.25">
      <c r="A781" s="243">
        <v>383</v>
      </c>
      <c r="P781" s="163"/>
    </row>
    <row r="782" spans="1:16" x14ac:dyDescent="0.25">
      <c r="A782" s="243">
        <v>384</v>
      </c>
      <c r="P782" s="163"/>
    </row>
    <row r="783" spans="1:16" x14ac:dyDescent="0.25">
      <c r="A783" s="243">
        <v>385</v>
      </c>
      <c r="P783" s="163"/>
    </row>
    <row r="784" spans="1:16" x14ac:dyDescent="0.25">
      <c r="A784" s="243">
        <v>386</v>
      </c>
      <c r="P784" s="163"/>
    </row>
    <row r="785" spans="1:16" x14ac:dyDescent="0.25">
      <c r="A785" s="243">
        <v>387</v>
      </c>
      <c r="P785" s="163"/>
    </row>
    <row r="786" spans="1:16" x14ac:dyDescent="0.25">
      <c r="A786" s="243">
        <v>388</v>
      </c>
      <c r="P786" s="163"/>
    </row>
    <row r="787" spans="1:16" x14ac:dyDescent="0.25">
      <c r="A787" s="243">
        <v>389</v>
      </c>
      <c r="P787" s="163"/>
    </row>
    <row r="788" spans="1:16" x14ac:dyDescent="0.25">
      <c r="A788" s="243">
        <v>390</v>
      </c>
      <c r="P788" s="163"/>
    </row>
    <row r="789" spans="1:16" x14ac:dyDescent="0.25">
      <c r="A789" s="243">
        <v>391</v>
      </c>
      <c r="P789" s="163"/>
    </row>
    <row r="790" spans="1:16" x14ac:dyDescent="0.25">
      <c r="A790" s="243">
        <v>392</v>
      </c>
      <c r="P790" s="163"/>
    </row>
    <row r="791" spans="1:16" x14ac:dyDescent="0.25">
      <c r="A791" s="243">
        <v>393</v>
      </c>
      <c r="P791" s="163"/>
    </row>
    <row r="792" spans="1:16" x14ac:dyDescent="0.25">
      <c r="A792" s="243">
        <v>394</v>
      </c>
      <c r="P792" s="163"/>
    </row>
    <row r="793" spans="1:16" x14ac:dyDescent="0.25">
      <c r="A793" s="243">
        <v>395</v>
      </c>
      <c r="P793" s="163"/>
    </row>
    <row r="794" spans="1:16" x14ac:dyDescent="0.25">
      <c r="A794" s="243">
        <v>396</v>
      </c>
      <c r="P794" s="163"/>
    </row>
    <row r="795" spans="1:16" x14ac:dyDescent="0.25">
      <c r="A795" s="243">
        <v>397</v>
      </c>
      <c r="P795" s="163"/>
    </row>
    <row r="796" spans="1:16" x14ac:dyDescent="0.25">
      <c r="A796" s="243">
        <v>398</v>
      </c>
      <c r="P796" s="163"/>
    </row>
    <row r="797" spans="1:16" x14ac:dyDescent="0.25">
      <c r="A797" s="243">
        <v>399</v>
      </c>
      <c r="P797" s="163"/>
    </row>
    <row r="798" spans="1:16" x14ac:dyDescent="0.25">
      <c r="A798" s="243">
        <v>400</v>
      </c>
      <c r="P798" s="163"/>
    </row>
    <row r="799" spans="1:16" x14ac:dyDescent="0.25">
      <c r="A799" s="243">
        <v>401</v>
      </c>
      <c r="P799" s="163"/>
    </row>
    <row r="800" spans="1:16" x14ac:dyDescent="0.25">
      <c r="A800" s="243">
        <v>402</v>
      </c>
      <c r="P800" s="163"/>
    </row>
    <row r="801" spans="1:16" x14ac:dyDescent="0.25">
      <c r="A801" s="243">
        <v>403</v>
      </c>
      <c r="P801" s="163"/>
    </row>
    <row r="802" spans="1:16" x14ac:dyDescent="0.25">
      <c r="A802" s="243">
        <v>404</v>
      </c>
      <c r="P802" s="163"/>
    </row>
    <row r="803" spans="1:16" x14ac:dyDescent="0.25">
      <c r="A803" s="243">
        <v>405</v>
      </c>
      <c r="P803" s="163"/>
    </row>
    <row r="804" spans="1:16" x14ac:dyDescent="0.25">
      <c r="A804" s="243">
        <v>406</v>
      </c>
      <c r="P804" s="163"/>
    </row>
    <row r="805" spans="1:16" x14ac:dyDescent="0.25">
      <c r="A805" s="243">
        <v>407</v>
      </c>
      <c r="P805" s="163"/>
    </row>
    <row r="806" spans="1:16" x14ac:dyDescent="0.25">
      <c r="A806" s="243">
        <v>408</v>
      </c>
      <c r="P806" s="163"/>
    </row>
    <row r="807" spans="1:16" x14ac:dyDescent="0.25">
      <c r="A807" s="243">
        <v>409</v>
      </c>
      <c r="P807" s="163"/>
    </row>
    <row r="808" spans="1:16" x14ac:dyDescent="0.25">
      <c r="A808" s="243">
        <v>410</v>
      </c>
      <c r="P808" s="163"/>
    </row>
    <row r="809" spans="1:16" x14ac:dyDescent="0.25">
      <c r="A809" s="243">
        <v>411</v>
      </c>
      <c r="P809" s="163"/>
    </row>
    <row r="810" spans="1:16" x14ac:dyDescent="0.25">
      <c r="A810" s="243">
        <v>412</v>
      </c>
      <c r="P810" s="163"/>
    </row>
    <row r="811" spans="1:16" x14ac:dyDescent="0.25">
      <c r="A811" s="243">
        <v>413</v>
      </c>
      <c r="P811" s="163"/>
    </row>
    <row r="812" spans="1:16" x14ac:dyDescent="0.25">
      <c r="A812" s="243">
        <v>414</v>
      </c>
      <c r="P812" s="163"/>
    </row>
    <row r="813" spans="1:16" x14ac:dyDescent="0.25">
      <c r="A813" s="243">
        <v>415</v>
      </c>
      <c r="P813" s="163"/>
    </row>
    <row r="814" spans="1:16" x14ac:dyDescent="0.25">
      <c r="A814" s="243">
        <v>416</v>
      </c>
      <c r="P814" s="163"/>
    </row>
    <row r="815" spans="1:16" x14ac:dyDescent="0.25">
      <c r="A815" s="243">
        <v>417</v>
      </c>
      <c r="P815" s="163"/>
    </row>
    <row r="816" spans="1:16" x14ac:dyDescent="0.25">
      <c r="A816" s="243">
        <v>418</v>
      </c>
      <c r="P816" s="163"/>
    </row>
    <row r="817" spans="1:16" x14ac:dyDescent="0.25">
      <c r="A817" s="243">
        <v>419</v>
      </c>
      <c r="P817" s="163"/>
    </row>
    <row r="818" spans="1:16" x14ac:dyDescent="0.25">
      <c r="A818" s="243">
        <v>420</v>
      </c>
      <c r="P818" s="163"/>
    </row>
    <row r="819" spans="1:16" x14ac:dyDescent="0.25">
      <c r="A819" s="243">
        <v>421</v>
      </c>
      <c r="P819" s="163"/>
    </row>
    <row r="820" spans="1:16" x14ac:dyDescent="0.25">
      <c r="A820" s="243">
        <v>422</v>
      </c>
      <c r="P820" s="163"/>
    </row>
    <row r="821" spans="1:16" x14ac:dyDescent="0.25">
      <c r="A821" s="243">
        <v>423</v>
      </c>
      <c r="P821" s="163"/>
    </row>
    <row r="822" spans="1:16" x14ac:dyDescent="0.25">
      <c r="A822" s="243">
        <v>424</v>
      </c>
      <c r="P822" s="163"/>
    </row>
    <row r="823" spans="1:16" x14ac:dyDescent="0.25">
      <c r="A823" s="243">
        <v>425</v>
      </c>
      <c r="P823" s="163"/>
    </row>
    <row r="824" spans="1:16" x14ac:dyDescent="0.25">
      <c r="A824" s="243">
        <v>426</v>
      </c>
      <c r="P824" s="163"/>
    </row>
    <row r="825" spans="1:16" x14ac:dyDescent="0.25">
      <c r="A825" s="243">
        <v>427</v>
      </c>
      <c r="P825" s="163"/>
    </row>
    <row r="826" spans="1:16" x14ac:dyDescent="0.25">
      <c r="A826" s="243">
        <v>428</v>
      </c>
      <c r="P826" s="163"/>
    </row>
    <row r="827" spans="1:16" x14ac:dyDescent="0.25">
      <c r="A827" s="243">
        <v>464</v>
      </c>
      <c r="P827" s="163"/>
    </row>
    <row r="828" spans="1:16" x14ac:dyDescent="0.25">
      <c r="A828" s="243">
        <v>465</v>
      </c>
      <c r="P828" s="163"/>
    </row>
    <row r="829" spans="1:16" x14ac:dyDescent="0.25">
      <c r="A829" s="243">
        <v>466</v>
      </c>
      <c r="P829" s="163"/>
    </row>
    <row r="830" spans="1:16" x14ac:dyDescent="0.25">
      <c r="A830" s="243">
        <v>467</v>
      </c>
      <c r="P830" s="163"/>
    </row>
    <row r="831" spans="1:16" x14ac:dyDescent="0.25">
      <c r="A831" s="243">
        <v>468</v>
      </c>
      <c r="P831" s="163"/>
    </row>
    <row r="832" spans="1:16" x14ac:dyDescent="0.25">
      <c r="A832" s="243">
        <v>469</v>
      </c>
      <c r="P832" s="163"/>
    </row>
    <row r="833" spans="1:16" x14ac:dyDescent="0.25">
      <c r="A833" s="243">
        <v>470</v>
      </c>
      <c r="P833" s="163"/>
    </row>
    <row r="834" spans="1:16" x14ac:dyDescent="0.25">
      <c r="A834" s="243">
        <v>471</v>
      </c>
      <c r="P834" s="163"/>
    </row>
    <row r="835" spans="1:16" x14ac:dyDescent="0.25">
      <c r="A835" s="243">
        <v>472</v>
      </c>
      <c r="P835" s="163"/>
    </row>
    <row r="836" spans="1:16" x14ac:dyDescent="0.25">
      <c r="A836" s="243">
        <v>473</v>
      </c>
      <c r="P836" s="163"/>
    </row>
    <row r="837" spans="1:16" x14ac:dyDescent="0.25">
      <c r="A837" s="243">
        <v>474</v>
      </c>
      <c r="P837" s="163"/>
    </row>
    <row r="838" spans="1:16" x14ac:dyDescent="0.25">
      <c r="A838" s="243">
        <v>475</v>
      </c>
      <c r="P838" s="163"/>
    </row>
    <row r="839" spans="1:16" x14ac:dyDescent="0.25">
      <c r="A839" s="243">
        <v>476</v>
      </c>
      <c r="P839" s="163"/>
    </row>
    <row r="840" spans="1:16" x14ac:dyDescent="0.25">
      <c r="A840" s="243">
        <v>477</v>
      </c>
      <c r="P840" s="163"/>
    </row>
    <row r="841" spans="1:16" x14ac:dyDescent="0.25">
      <c r="A841" s="243">
        <v>478</v>
      </c>
      <c r="P841" s="163"/>
    </row>
    <row r="842" spans="1:16" x14ac:dyDescent="0.25">
      <c r="A842" s="243">
        <v>479</v>
      </c>
      <c r="P842" s="163"/>
    </row>
    <row r="843" spans="1:16" x14ac:dyDescent="0.25">
      <c r="A843" s="243">
        <v>480</v>
      </c>
      <c r="P843" s="163"/>
    </row>
    <row r="844" spans="1:16" x14ac:dyDescent="0.25">
      <c r="A844" s="243">
        <v>481</v>
      </c>
      <c r="P844" s="163"/>
    </row>
    <row r="845" spans="1:16" x14ac:dyDescent="0.25">
      <c r="A845" s="243">
        <v>482</v>
      </c>
      <c r="P845" s="163"/>
    </row>
    <row r="846" spans="1:16" x14ac:dyDescent="0.25">
      <c r="A846" s="243">
        <v>483</v>
      </c>
      <c r="P846" s="163"/>
    </row>
    <row r="847" spans="1:16" x14ac:dyDescent="0.25">
      <c r="A847" s="243">
        <v>484</v>
      </c>
      <c r="P847" s="163"/>
    </row>
    <row r="848" spans="1:16" x14ac:dyDescent="0.25">
      <c r="A848" s="243">
        <v>485</v>
      </c>
      <c r="P848" s="163"/>
    </row>
    <row r="849" spans="1:16" x14ac:dyDescent="0.25">
      <c r="A849" s="243">
        <v>486</v>
      </c>
      <c r="P849" s="163"/>
    </row>
    <row r="850" spans="1:16" x14ac:dyDescent="0.25">
      <c r="A850" s="243">
        <v>487</v>
      </c>
      <c r="P850" s="163"/>
    </row>
    <row r="851" spans="1:16" x14ac:dyDescent="0.25">
      <c r="A851" s="243">
        <v>488</v>
      </c>
      <c r="P851" s="163"/>
    </row>
    <row r="852" spans="1:16" x14ac:dyDescent="0.25">
      <c r="A852" s="243">
        <v>489</v>
      </c>
      <c r="P852" s="163"/>
    </row>
    <row r="853" spans="1:16" x14ac:dyDescent="0.25">
      <c r="A853" s="243">
        <v>490</v>
      </c>
      <c r="P853" s="163"/>
    </row>
    <row r="854" spans="1:16" x14ac:dyDescent="0.25">
      <c r="A854" s="243">
        <v>491</v>
      </c>
      <c r="P854" s="163"/>
    </row>
    <row r="855" spans="1:16" x14ac:dyDescent="0.25">
      <c r="A855" s="243">
        <v>492</v>
      </c>
      <c r="P855" s="163"/>
    </row>
    <row r="856" spans="1:16" x14ac:dyDescent="0.25">
      <c r="A856" s="243">
        <v>493</v>
      </c>
      <c r="P856" s="163"/>
    </row>
    <row r="857" spans="1:16" x14ac:dyDescent="0.25">
      <c r="A857" s="243">
        <v>494</v>
      </c>
      <c r="P857" s="163"/>
    </row>
    <row r="858" spans="1:16" x14ac:dyDescent="0.25">
      <c r="A858" s="243">
        <v>495</v>
      </c>
      <c r="P858" s="163"/>
    </row>
    <row r="859" spans="1:16" x14ac:dyDescent="0.25">
      <c r="A859" s="243">
        <v>756</v>
      </c>
      <c r="P859" s="163"/>
    </row>
    <row r="860" spans="1:16" x14ac:dyDescent="0.25">
      <c r="A860" s="243">
        <v>757</v>
      </c>
      <c r="P860" s="163"/>
    </row>
    <row r="861" spans="1:16" x14ac:dyDescent="0.25">
      <c r="A861" s="243">
        <v>758</v>
      </c>
      <c r="P861" s="163"/>
    </row>
    <row r="862" spans="1:16" x14ac:dyDescent="0.25">
      <c r="A862" s="243">
        <v>759</v>
      </c>
      <c r="P862" s="163"/>
    </row>
    <row r="863" spans="1:16" x14ac:dyDescent="0.25">
      <c r="A863" s="243">
        <v>760</v>
      </c>
      <c r="P863" s="163"/>
    </row>
    <row r="864" spans="1:16" x14ac:dyDescent="0.25">
      <c r="A864" s="243">
        <v>761</v>
      </c>
      <c r="P864" s="163"/>
    </row>
    <row r="865" spans="1:16" x14ac:dyDescent="0.25">
      <c r="A865" s="243">
        <v>762</v>
      </c>
      <c r="P865" s="163"/>
    </row>
    <row r="866" spans="1:16" x14ac:dyDescent="0.25">
      <c r="A866" s="243">
        <v>763</v>
      </c>
      <c r="P866" s="163"/>
    </row>
    <row r="867" spans="1:16" x14ac:dyDescent="0.25">
      <c r="A867" s="243">
        <v>764</v>
      </c>
      <c r="P867" s="163"/>
    </row>
    <row r="868" spans="1:16" x14ac:dyDescent="0.25">
      <c r="A868" s="243">
        <v>765</v>
      </c>
      <c r="P868" s="163"/>
    </row>
    <row r="869" spans="1:16" x14ac:dyDescent="0.25">
      <c r="A869" s="243">
        <v>766</v>
      </c>
      <c r="P869" s="163"/>
    </row>
    <row r="870" spans="1:16" x14ac:dyDescent="0.25">
      <c r="A870" s="243">
        <v>767</v>
      </c>
      <c r="P870" s="163"/>
    </row>
    <row r="871" spans="1:16" x14ac:dyDescent="0.25">
      <c r="A871" s="243">
        <v>768</v>
      </c>
      <c r="P871" s="163"/>
    </row>
    <row r="872" spans="1:16" x14ac:dyDescent="0.25">
      <c r="A872" s="243">
        <v>769</v>
      </c>
      <c r="P872" s="163"/>
    </row>
    <row r="873" spans="1:16" x14ac:dyDescent="0.25">
      <c r="A873" s="243">
        <v>770</v>
      </c>
      <c r="P873" s="163"/>
    </row>
    <row r="874" spans="1:16" x14ac:dyDescent="0.25">
      <c r="A874" s="243">
        <v>771</v>
      </c>
      <c r="P874" s="163"/>
    </row>
    <row r="875" spans="1:16" x14ac:dyDescent="0.25">
      <c r="A875" s="243">
        <v>772</v>
      </c>
      <c r="P875" s="163"/>
    </row>
    <row r="876" spans="1:16" x14ac:dyDescent="0.25">
      <c r="A876" s="243">
        <v>773</v>
      </c>
      <c r="P876" s="163"/>
    </row>
    <row r="877" spans="1:16" x14ac:dyDescent="0.25">
      <c r="A877" s="243">
        <v>774</v>
      </c>
      <c r="P877" s="163"/>
    </row>
    <row r="878" spans="1:16" x14ac:dyDescent="0.25">
      <c r="A878" s="243">
        <v>775</v>
      </c>
      <c r="P878" s="163"/>
    </row>
    <row r="879" spans="1:16" x14ac:dyDescent="0.25">
      <c r="A879" s="243">
        <v>776</v>
      </c>
      <c r="P879" s="163"/>
    </row>
    <row r="880" spans="1:16" x14ac:dyDescent="0.25">
      <c r="A880" s="243">
        <v>777</v>
      </c>
      <c r="P880" s="163"/>
    </row>
    <row r="881" spans="1:16" x14ac:dyDescent="0.25">
      <c r="A881" s="243">
        <v>778</v>
      </c>
      <c r="P881" s="163"/>
    </row>
    <row r="882" spans="1:16" x14ac:dyDescent="0.25">
      <c r="A882" s="243">
        <v>779</v>
      </c>
      <c r="P882" s="163"/>
    </row>
    <row r="883" spans="1:16" x14ac:dyDescent="0.25">
      <c r="A883" s="243">
        <v>780</v>
      </c>
      <c r="P883" s="163"/>
    </row>
    <row r="884" spans="1:16" x14ac:dyDescent="0.25">
      <c r="A884" s="243">
        <v>781</v>
      </c>
      <c r="P884" s="163"/>
    </row>
    <row r="885" spans="1:16" x14ac:dyDescent="0.25">
      <c r="A885" s="243">
        <v>782</v>
      </c>
      <c r="P885" s="163"/>
    </row>
    <row r="886" spans="1:16" x14ac:dyDescent="0.25">
      <c r="A886" s="243">
        <v>783</v>
      </c>
      <c r="P886" s="163"/>
    </row>
    <row r="887" spans="1:16" x14ac:dyDescent="0.25">
      <c r="A887" s="243">
        <v>784</v>
      </c>
      <c r="P887" s="163"/>
    </row>
    <row r="888" spans="1:16" x14ac:dyDescent="0.25">
      <c r="A888" s="243">
        <v>785</v>
      </c>
      <c r="P888" s="163"/>
    </row>
    <row r="889" spans="1:16" x14ac:dyDescent="0.25">
      <c r="A889" s="243">
        <v>786</v>
      </c>
      <c r="P889" s="163"/>
    </row>
    <row r="890" spans="1:16" x14ac:dyDescent="0.25">
      <c r="A890" s="243">
        <v>787</v>
      </c>
      <c r="P890" s="163"/>
    </row>
    <row r="891" spans="1:16" x14ac:dyDescent="0.25">
      <c r="A891" s="243">
        <v>788</v>
      </c>
      <c r="P891" s="163"/>
    </row>
    <row r="892" spans="1:16" x14ac:dyDescent="0.25">
      <c r="A892" s="243">
        <v>789</v>
      </c>
      <c r="P892" s="163"/>
    </row>
    <row r="893" spans="1:16" x14ac:dyDescent="0.25">
      <c r="A893" s="243">
        <v>790</v>
      </c>
      <c r="P893" s="163"/>
    </row>
    <row r="894" spans="1:16" x14ac:dyDescent="0.25">
      <c r="A894" s="243">
        <v>791</v>
      </c>
      <c r="P894" s="163"/>
    </row>
    <row r="895" spans="1:16" x14ac:dyDescent="0.25">
      <c r="A895" s="243">
        <v>792</v>
      </c>
      <c r="P895" s="163"/>
    </row>
    <row r="896" spans="1:16" x14ac:dyDescent="0.25">
      <c r="A896" s="243">
        <v>793</v>
      </c>
      <c r="P896" s="163"/>
    </row>
    <row r="897" spans="1:16" x14ac:dyDescent="0.25">
      <c r="A897" s="243">
        <v>794</v>
      </c>
      <c r="P897" s="163"/>
    </row>
    <row r="898" spans="1:16" x14ac:dyDescent="0.25">
      <c r="A898" s="243">
        <v>795</v>
      </c>
      <c r="P898" s="163"/>
    </row>
    <row r="899" spans="1:16" x14ac:dyDescent="0.25">
      <c r="A899" s="243">
        <v>796</v>
      </c>
      <c r="P899" s="163"/>
    </row>
    <row r="900" spans="1:16" x14ac:dyDescent="0.25">
      <c r="A900" s="243">
        <v>797</v>
      </c>
      <c r="P900" s="163"/>
    </row>
    <row r="901" spans="1:16" x14ac:dyDescent="0.25">
      <c r="A901" s="243">
        <v>798</v>
      </c>
      <c r="P901" s="163"/>
    </row>
    <row r="902" spans="1:16" x14ac:dyDescent="0.25">
      <c r="A902" s="243">
        <v>799</v>
      </c>
      <c r="P902" s="163"/>
    </row>
    <row r="903" spans="1:16" x14ac:dyDescent="0.25">
      <c r="A903" s="243">
        <v>800</v>
      </c>
      <c r="P903" s="163"/>
    </row>
    <row r="904" spans="1:16" x14ac:dyDescent="0.25">
      <c r="A904" s="243">
        <v>801</v>
      </c>
      <c r="P904" s="163"/>
    </row>
    <row r="905" spans="1:16" x14ac:dyDescent="0.25">
      <c r="A905" s="243">
        <v>802</v>
      </c>
      <c r="P905" s="163"/>
    </row>
    <row r="906" spans="1:16" x14ac:dyDescent="0.25">
      <c r="A906" s="243">
        <v>803</v>
      </c>
      <c r="P906" s="163"/>
    </row>
    <row r="907" spans="1:16" x14ac:dyDescent="0.25">
      <c r="A907" s="243">
        <v>804</v>
      </c>
      <c r="P907" s="163"/>
    </row>
    <row r="908" spans="1:16" x14ac:dyDescent="0.25">
      <c r="A908" s="243">
        <v>805</v>
      </c>
      <c r="P908" s="163"/>
    </row>
    <row r="909" spans="1:16" x14ac:dyDescent="0.25">
      <c r="A909" s="243">
        <v>806</v>
      </c>
      <c r="P909" s="163"/>
    </row>
    <row r="910" spans="1:16" x14ac:dyDescent="0.25">
      <c r="A910" s="243">
        <v>807</v>
      </c>
      <c r="P910" s="163"/>
    </row>
    <row r="911" spans="1:16" x14ac:dyDescent="0.25">
      <c r="A911" s="243">
        <v>808</v>
      </c>
      <c r="P911" s="163"/>
    </row>
    <row r="912" spans="1:16" x14ac:dyDescent="0.25">
      <c r="A912" s="243">
        <v>809</v>
      </c>
      <c r="P912" s="163"/>
    </row>
    <row r="913" spans="1:16" x14ac:dyDescent="0.25">
      <c r="A913" s="243">
        <v>810</v>
      </c>
      <c r="P913" s="163"/>
    </row>
    <row r="914" spans="1:16" x14ac:dyDescent="0.25">
      <c r="A914" s="243">
        <v>811</v>
      </c>
      <c r="P914" s="163"/>
    </row>
    <row r="915" spans="1:16" x14ac:dyDescent="0.25">
      <c r="A915" s="243">
        <v>812</v>
      </c>
      <c r="P915" s="163"/>
    </row>
    <row r="916" spans="1:16" x14ac:dyDescent="0.25">
      <c r="A916" s="243">
        <v>813</v>
      </c>
      <c r="P916" s="163"/>
    </row>
    <row r="917" spans="1:16" x14ac:dyDescent="0.25">
      <c r="A917" s="243">
        <v>814</v>
      </c>
      <c r="P917" s="163"/>
    </row>
    <row r="918" spans="1:16" x14ac:dyDescent="0.25">
      <c r="A918" s="243">
        <v>815</v>
      </c>
      <c r="P918" s="163"/>
    </row>
    <row r="919" spans="1:16" x14ac:dyDescent="0.25">
      <c r="A919" s="243">
        <v>816</v>
      </c>
      <c r="P919" s="163"/>
    </row>
    <row r="920" spans="1:16" x14ac:dyDescent="0.25">
      <c r="A920" s="243">
        <v>817</v>
      </c>
      <c r="P920" s="163"/>
    </row>
    <row r="921" spans="1:16" x14ac:dyDescent="0.25">
      <c r="A921" s="243">
        <v>818</v>
      </c>
      <c r="P921" s="163"/>
    </row>
    <row r="922" spans="1:16" x14ac:dyDescent="0.25">
      <c r="A922" s="243">
        <v>819</v>
      </c>
      <c r="P922" s="163"/>
    </row>
    <row r="923" spans="1:16" x14ac:dyDescent="0.25">
      <c r="A923" s="243">
        <v>820</v>
      </c>
      <c r="P923" s="163"/>
    </row>
    <row r="924" spans="1:16" x14ac:dyDescent="0.25">
      <c r="A924" s="243">
        <v>821</v>
      </c>
      <c r="P924" s="163"/>
    </row>
    <row r="925" spans="1:16" x14ac:dyDescent="0.25">
      <c r="A925" s="243">
        <v>822</v>
      </c>
      <c r="P925" s="163"/>
    </row>
    <row r="926" spans="1:16" x14ac:dyDescent="0.25">
      <c r="A926" s="243">
        <v>823</v>
      </c>
      <c r="P926" s="163"/>
    </row>
    <row r="927" spans="1:16" x14ac:dyDescent="0.25">
      <c r="A927" s="243">
        <v>824</v>
      </c>
      <c r="P927" s="163"/>
    </row>
    <row r="928" spans="1:16" x14ac:dyDescent="0.25">
      <c r="A928" s="243">
        <v>825</v>
      </c>
      <c r="P928" s="163"/>
    </row>
    <row r="929" spans="1:16" x14ac:dyDescent="0.25">
      <c r="A929" s="243">
        <v>826</v>
      </c>
      <c r="P929" s="163"/>
    </row>
    <row r="930" spans="1:16" x14ac:dyDescent="0.25">
      <c r="A930" s="243">
        <v>827</v>
      </c>
      <c r="P930" s="163"/>
    </row>
    <row r="931" spans="1:16" x14ac:dyDescent="0.25">
      <c r="A931" s="243">
        <v>828</v>
      </c>
      <c r="P931" s="163"/>
    </row>
    <row r="932" spans="1:16" x14ac:dyDescent="0.25">
      <c r="A932" s="243">
        <v>829</v>
      </c>
      <c r="P932" s="163"/>
    </row>
    <row r="933" spans="1:16" x14ac:dyDescent="0.25">
      <c r="A933" s="243">
        <v>830</v>
      </c>
      <c r="P933" s="163"/>
    </row>
    <row r="934" spans="1:16" x14ac:dyDescent="0.25">
      <c r="A934" s="243">
        <v>831</v>
      </c>
      <c r="P934" s="163"/>
    </row>
    <row r="935" spans="1:16" x14ac:dyDescent="0.25">
      <c r="A935" s="243">
        <v>832</v>
      </c>
      <c r="P935" s="163"/>
    </row>
    <row r="936" spans="1:16" x14ac:dyDescent="0.25">
      <c r="A936" s="243">
        <v>833</v>
      </c>
      <c r="P936" s="163"/>
    </row>
    <row r="937" spans="1:16" x14ac:dyDescent="0.25">
      <c r="A937" s="243">
        <v>834</v>
      </c>
      <c r="P937" s="163"/>
    </row>
    <row r="938" spans="1:16" x14ac:dyDescent="0.25">
      <c r="A938" s="243">
        <v>835</v>
      </c>
      <c r="P938" s="163"/>
    </row>
    <row r="939" spans="1:16" x14ac:dyDescent="0.25">
      <c r="A939" s="243">
        <v>892</v>
      </c>
      <c r="P939" s="163"/>
    </row>
    <row r="940" spans="1:16" x14ac:dyDescent="0.25">
      <c r="A940" s="243">
        <v>893</v>
      </c>
      <c r="P940" s="163"/>
    </row>
    <row r="941" spans="1:16" x14ac:dyDescent="0.25">
      <c r="A941" s="243">
        <v>894</v>
      </c>
      <c r="P941" s="163"/>
    </row>
    <row r="942" spans="1:16" x14ac:dyDescent="0.25">
      <c r="A942" s="243">
        <v>895</v>
      </c>
      <c r="P942" s="163"/>
    </row>
    <row r="943" spans="1:16" x14ac:dyDescent="0.25">
      <c r="A943" s="243">
        <v>896</v>
      </c>
      <c r="P943" s="163"/>
    </row>
    <row r="944" spans="1:16" x14ac:dyDescent="0.25">
      <c r="A944" s="243">
        <v>897</v>
      </c>
      <c r="P944" s="163"/>
    </row>
    <row r="945" spans="1:16" x14ac:dyDescent="0.25">
      <c r="A945" s="243">
        <v>898</v>
      </c>
      <c r="P945" s="163"/>
    </row>
    <row r="946" spans="1:16" x14ac:dyDescent="0.25">
      <c r="A946" s="243">
        <v>899</v>
      </c>
      <c r="P946" s="163"/>
    </row>
    <row r="947" spans="1:16" x14ac:dyDescent="0.25">
      <c r="A947" s="243">
        <v>900</v>
      </c>
      <c r="P947" s="163"/>
    </row>
    <row r="948" spans="1:16" x14ac:dyDescent="0.25">
      <c r="A948" s="243">
        <v>901</v>
      </c>
      <c r="P948" s="163"/>
    </row>
    <row r="949" spans="1:16" x14ac:dyDescent="0.25">
      <c r="A949" s="243">
        <v>902</v>
      </c>
      <c r="P949" s="163"/>
    </row>
    <row r="950" spans="1:16" x14ac:dyDescent="0.25">
      <c r="A950" s="243">
        <v>903</v>
      </c>
      <c r="P950" s="163"/>
    </row>
    <row r="951" spans="1:16" x14ac:dyDescent="0.25">
      <c r="A951" s="243">
        <v>904</v>
      </c>
      <c r="P951" s="163"/>
    </row>
    <row r="952" spans="1:16" x14ac:dyDescent="0.25">
      <c r="A952" s="243">
        <v>905</v>
      </c>
      <c r="P952" s="163"/>
    </row>
    <row r="953" spans="1:16" x14ac:dyDescent="0.25">
      <c r="A953" s="243">
        <v>906</v>
      </c>
      <c r="P953" s="163"/>
    </row>
    <row r="954" spans="1:16" x14ac:dyDescent="0.25">
      <c r="A954" s="243">
        <v>907</v>
      </c>
      <c r="P954" s="163"/>
    </row>
    <row r="955" spans="1:16" x14ac:dyDescent="0.25">
      <c r="P955" s="163"/>
    </row>
    <row r="956" spans="1:16" x14ac:dyDescent="0.25">
      <c r="P956" s="163"/>
    </row>
    <row r="957" spans="1:16" x14ac:dyDescent="0.25">
      <c r="P957" s="163"/>
    </row>
    <row r="958" spans="1:16" x14ac:dyDescent="0.25">
      <c r="P958" s="163"/>
    </row>
    <row r="959" spans="1:16" x14ac:dyDescent="0.25">
      <c r="P959" s="163"/>
    </row>
    <row r="960" spans="1:16" x14ac:dyDescent="0.25">
      <c r="P960" s="163"/>
    </row>
    <row r="961" spans="16:16" x14ac:dyDescent="0.25">
      <c r="P961" s="163"/>
    </row>
    <row r="962" spans="16:16" x14ac:dyDescent="0.25">
      <c r="P962" s="163"/>
    </row>
    <row r="963" spans="16:16" x14ac:dyDescent="0.25">
      <c r="P963" s="163"/>
    </row>
    <row r="964" spans="16:16" x14ac:dyDescent="0.25">
      <c r="P964" s="163"/>
    </row>
    <row r="965" spans="16:16" x14ac:dyDescent="0.25">
      <c r="P965" s="163"/>
    </row>
    <row r="966" spans="16:16" x14ac:dyDescent="0.25">
      <c r="P966" s="163"/>
    </row>
    <row r="967" spans="16:16" x14ac:dyDescent="0.25">
      <c r="P967" s="163"/>
    </row>
    <row r="968" spans="16:16" x14ac:dyDescent="0.25">
      <c r="P968" s="163"/>
    </row>
    <row r="969" spans="16:16" x14ac:dyDescent="0.25">
      <c r="P969" s="163"/>
    </row>
    <row r="970" spans="16:16" x14ac:dyDescent="0.25">
      <c r="P970" s="163"/>
    </row>
    <row r="971" spans="16:16" x14ac:dyDescent="0.25">
      <c r="P971" s="163"/>
    </row>
    <row r="972" spans="16:16" x14ac:dyDescent="0.25">
      <c r="P972" s="163"/>
    </row>
    <row r="973" spans="16:16" x14ac:dyDescent="0.25">
      <c r="P973" s="163"/>
    </row>
    <row r="974" spans="16:16" x14ac:dyDescent="0.25">
      <c r="P974" s="163"/>
    </row>
    <row r="975" spans="16:16" x14ac:dyDescent="0.25">
      <c r="P975" s="163"/>
    </row>
    <row r="976" spans="16:16" x14ac:dyDescent="0.25">
      <c r="P976" s="163"/>
    </row>
    <row r="977" spans="16:16" x14ac:dyDescent="0.25">
      <c r="P977" s="163"/>
    </row>
    <row r="978" spans="16:16" x14ac:dyDescent="0.25">
      <c r="P978" s="163"/>
    </row>
    <row r="979" spans="16:16" x14ac:dyDescent="0.25">
      <c r="P979" s="163"/>
    </row>
    <row r="980" spans="16:16" x14ac:dyDescent="0.25">
      <c r="P980" s="163"/>
    </row>
    <row r="981" spans="16:16" x14ac:dyDescent="0.25">
      <c r="P981" s="163"/>
    </row>
    <row r="982" spans="16:16" x14ac:dyDescent="0.25">
      <c r="P982" s="163"/>
    </row>
    <row r="983" spans="16:16" x14ac:dyDescent="0.25">
      <c r="P983" s="163"/>
    </row>
    <row r="984" spans="16:16" x14ac:dyDescent="0.25">
      <c r="P984" s="163"/>
    </row>
    <row r="985" spans="16:16" x14ac:dyDescent="0.25">
      <c r="P985" s="163"/>
    </row>
    <row r="986" spans="16:16" x14ac:dyDescent="0.25">
      <c r="P986" s="163"/>
    </row>
    <row r="987" spans="16:16" x14ac:dyDescent="0.25">
      <c r="P987" s="163"/>
    </row>
    <row r="988" spans="16:16" x14ac:dyDescent="0.25">
      <c r="P988" s="163"/>
    </row>
    <row r="989" spans="16:16" x14ac:dyDescent="0.25">
      <c r="P989" s="163"/>
    </row>
    <row r="990" spans="16:16" x14ac:dyDescent="0.25">
      <c r="P990" s="163"/>
    </row>
    <row r="991" spans="16:16" x14ac:dyDescent="0.25">
      <c r="P991" s="163"/>
    </row>
    <row r="992" spans="16:16" x14ac:dyDescent="0.25">
      <c r="P992" s="163"/>
    </row>
    <row r="993" spans="16:16" x14ac:dyDescent="0.25">
      <c r="P993" s="163"/>
    </row>
    <row r="994" spans="16:16" x14ac:dyDescent="0.25">
      <c r="P994" s="163"/>
    </row>
    <row r="995" spans="16:16" x14ac:dyDescent="0.25">
      <c r="P995" s="163"/>
    </row>
    <row r="996" spans="16:16" x14ac:dyDescent="0.25">
      <c r="P996" s="163"/>
    </row>
    <row r="997" spans="16:16" x14ac:dyDescent="0.25">
      <c r="P997" s="163"/>
    </row>
    <row r="998" spans="16:16" x14ac:dyDescent="0.25">
      <c r="P998" s="163"/>
    </row>
    <row r="999" spans="16:16" x14ac:dyDescent="0.25">
      <c r="P999" s="163"/>
    </row>
    <row r="1000" spans="16:16" x14ac:dyDescent="0.25">
      <c r="P1000" s="163"/>
    </row>
    <row r="1001" spans="16:16" x14ac:dyDescent="0.25">
      <c r="P1001" s="163"/>
    </row>
    <row r="1002" spans="16:16" x14ac:dyDescent="0.25">
      <c r="P1002" s="163"/>
    </row>
    <row r="1003" spans="16:16" x14ac:dyDescent="0.25">
      <c r="P1003" s="163"/>
    </row>
    <row r="1004" spans="16:16" x14ac:dyDescent="0.25">
      <c r="P1004" s="163"/>
    </row>
    <row r="1005" spans="16:16" x14ac:dyDescent="0.25">
      <c r="P1005" s="163"/>
    </row>
    <row r="1006" spans="16:16" x14ac:dyDescent="0.25">
      <c r="P1006" s="163"/>
    </row>
    <row r="1007" spans="16:16" x14ac:dyDescent="0.25">
      <c r="P1007" s="163"/>
    </row>
    <row r="1008" spans="16:16" x14ac:dyDescent="0.25">
      <c r="P1008" s="163"/>
    </row>
    <row r="1009" spans="16:16" x14ac:dyDescent="0.25">
      <c r="P1009" s="163"/>
    </row>
    <row r="1010" spans="16:16" x14ac:dyDescent="0.25">
      <c r="P1010" s="163"/>
    </row>
    <row r="1011" spans="16:16" x14ac:dyDescent="0.25">
      <c r="P1011" s="163"/>
    </row>
    <row r="1012" spans="16:16" x14ac:dyDescent="0.25">
      <c r="P1012" s="163"/>
    </row>
    <row r="1013" spans="16:16" x14ac:dyDescent="0.25">
      <c r="P1013" s="163"/>
    </row>
    <row r="1014" spans="16:16" x14ac:dyDescent="0.25">
      <c r="P1014" s="163"/>
    </row>
    <row r="1015" spans="16:16" x14ac:dyDescent="0.25">
      <c r="P1015" s="163"/>
    </row>
    <row r="1016" spans="16:16" x14ac:dyDescent="0.25">
      <c r="P1016" s="163"/>
    </row>
    <row r="1017" spans="16:16" x14ac:dyDescent="0.25">
      <c r="P1017" s="163"/>
    </row>
    <row r="1018" spans="16:16" x14ac:dyDescent="0.25">
      <c r="P1018" s="163"/>
    </row>
    <row r="1019" spans="16:16" x14ac:dyDescent="0.25">
      <c r="P1019" s="163"/>
    </row>
    <row r="1020" spans="16:16" x14ac:dyDescent="0.25">
      <c r="P1020" s="163"/>
    </row>
    <row r="1021" spans="16:16" x14ac:dyDescent="0.25">
      <c r="P1021" s="163"/>
    </row>
    <row r="1022" spans="16:16" x14ac:dyDescent="0.25">
      <c r="P1022" s="163"/>
    </row>
    <row r="1023" spans="16:16" x14ac:dyDescent="0.25">
      <c r="P1023" s="163"/>
    </row>
    <row r="1024" spans="16:16" x14ac:dyDescent="0.25">
      <c r="P1024" s="163"/>
    </row>
    <row r="1025" spans="16:16" x14ac:dyDescent="0.25">
      <c r="P1025" s="163"/>
    </row>
    <row r="1026" spans="16:16" x14ac:dyDescent="0.25">
      <c r="P1026" s="163"/>
    </row>
    <row r="1027" spans="16:16" x14ac:dyDescent="0.25">
      <c r="P1027" s="163"/>
    </row>
    <row r="1028" spans="16:16" x14ac:dyDescent="0.25">
      <c r="P1028" s="163"/>
    </row>
    <row r="1029" spans="16:16" x14ac:dyDescent="0.25">
      <c r="P1029" s="163"/>
    </row>
    <row r="1030" spans="16:16" x14ac:dyDescent="0.25">
      <c r="P1030" s="163"/>
    </row>
    <row r="1031" spans="16:16" x14ac:dyDescent="0.25">
      <c r="P1031" s="163"/>
    </row>
    <row r="1032" spans="16:16" x14ac:dyDescent="0.25">
      <c r="P1032" s="163"/>
    </row>
    <row r="1033" spans="16:16" x14ac:dyDescent="0.25">
      <c r="P1033" s="163"/>
    </row>
    <row r="1034" spans="16:16" x14ac:dyDescent="0.25">
      <c r="P1034" s="163"/>
    </row>
    <row r="1035" spans="16:16" x14ac:dyDescent="0.25">
      <c r="P1035" s="163"/>
    </row>
    <row r="1036" spans="16:16" x14ac:dyDescent="0.25">
      <c r="P1036" s="163"/>
    </row>
    <row r="1037" spans="16:16" x14ac:dyDescent="0.25">
      <c r="P1037" s="163"/>
    </row>
    <row r="1038" spans="16:16" x14ac:dyDescent="0.25">
      <c r="P1038" s="163"/>
    </row>
    <row r="1039" spans="16:16" x14ac:dyDescent="0.25">
      <c r="P1039" s="163"/>
    </row>
    <row r="1040" spans="16:16" x14ac:dyDescent="0.25">
      <c r="P1040" s="163"/>
    </row>
    <row r="1041" spans="16:16" x14ac:dyDescent="0.25">
      <c r="P1041" s="163"/>
    </row>
    <row r="1042" spans="16:16" x14ac:dyDescent="0.25">
      <c r="P1042" s="163"/>
    </row>
    <row r="1043" spans="16:16" x14ac:dyDescent="0.25">
      <c r="P1043" s="163"/>
    </row>
    <row r="1044" spans="16:16" x14ac:dyDescent="0.25">
      <c r="P1044" s="163"/>
    </row>
    <row r="1045" spans="16:16" x14ac:dyDescent="0.25">
      <c r="P1045" s="163"/>
    </row>
    <row r="1046" spans="16:16" x14ac:dyDescent="0.25">
      <c r="P1046" s="163"/>
    </row>
  </sheetData>
  <autoFilter ref="W1:W753" xr:uid="{0716378B-AB5B-5844-BD73-8D3633C18FFB}">
    <filterColumn colId="0">
      <filters>
        <filter val="100"/>
        <filter val="101"/>
        <filter val="102"/>
        <filter val="103"/>
        <filter val="104"/>
        <filter val="105"/>
        <filter val="106"/>
        <filter val="107"/>
        <filter val="125"/>
        <filter val="126"/>
        <filter val="127"/>
        <filter val="128"/>
        <filter val="129"/>
        <filter val="130"/>
        <filter val="131"/>
        <filter val="132"/>
        <filter val="381"/>
        <filter val="382"/>
        <filter val="383"/>
        <filter val="384"/>
        <filter val="385"/>
        <filter val="386"/>
        <filter val="387"/>
        <filter val="388"/>
        <filter val="389"/>
        <filter val="390"/>
        <filter val="391"/>
        <filter val="392"/>
        <filter val="393"/>
        <filter val="394"/>
        <filter val="395"/>
        <filter val="396"/>
        <filter val="397"/>
        <filter val="398"/>
        <filter val="399"/>
        <filter val="400"/>
        <filter val="401"/>
        <filter val="402"/>
        <filter val="403"/>
        <filter val="404"/>
        <filter val="405"/>
        <filter val="406"/>
        <filter val="407"/>
        <filter val="408"/>
        <filter val="409"/>
        <filter val="410"/>
        <filter val="411"/>
        <filter val="412"/>
        <filter val="413"/>
        <filter val="414"/>
        <filter val="415"/>
        <filter val="416"/>
        <filter val="417"/>
        <filter val="418"/>
        <filter val="419"/>
        <filter val="420"/>
        <filter val="421"/>
        <filter val="422"/>
        <filter val="423"/>
        <filter val="424"/>
        <filter val="425"/>
        <filter val="426"/>
        <filter val="427"/>
        <filter val="428"/>
        <filter val="464"/>
        <filter val="465"/>
        <filter val="466"/>
        <filter val="467"/>
        <filter val="468"/>
        <filter val="469"/>
        <filter val="470"/>
        <filter val="471"/>
        <filter val="472"/>
        <filter val="473"/>
        <filter val="474"/>
        <filter val="475"/>
        <filter val="476"/>
        <filter val="477"/>
        <filter val="478"/>
        <filter val="479"/>
        <filter val="480"/>
        <filter val="481"/>
        <filter val="482"/>
        <filter val="483"/>
        <filter val="484"/>
        <filter val="485"/>
        <filter val="486"/>
        <filter val="487"/>
        <filter val="488"/>
        <filter val="489"/>
        <filter val="490"/>
        <filter val="491"/>
        <filter val="492"/>
        <filter val="493"/>
        <filter val="494"/>
        <filter val="495"/>
        <filter val="56"/>
        <filter val="57"/>
        <filter val="756"/>
        <filter val="757"/>
        <filter val="758"/>
        <filter val="759"/>
        <filter val="760"/>
        <filter val="761"/>
        <filter val="762"/>
        <filter val="763"/>
        <filter val="764"/>
        <filter val="765"/>
        <filter val="766"/>
        <filter val="767"/>
        <filter val="768"/>
        <filter val="769"/>
        <filter val="770"/>
        <filter val="771"/>
        <filter val="772"/>
        <filter val="773"/>
        <filter val="774"/>
        <filter val="775"/>
        <filter val="776"/>
        <filter val="777"/>
        <filter val="778"/>
        <filter val="779"/>
        <filter val="780"/>
        <filter val="781"/>
        <filter val="782"/>
        <filter val="783"/>
        <filter val="784"/>
        <filter val="785"/>
        <filter val="786"/>
        <filter val="787"/>
        <filter val="788"/>
        <filter val="789"/>
        <filter val="790"/>
        <filter val="791"/>
        <filter val="792"/>
        <filter val="793"/>
        <filter val="794"/>
        <filter val="795"/>
        <filter val="796"/>
        <filter val="797"/>
        <filter val="798"/>
        <filter val="799"/>
        <filter val="800"/>
        <filter val="801"/>
        <filter val="802"/>
        <filter val="803"/>
        <filter val="804"/>
        <filter val="805"/>
        <filter val="806"/>
        <filter val="807"/>
        <filter val="808"/>
        <filter val="809"/>
        <filter val="810"/>
        <filter val="811"/>
        <filter val="812"/>
        <filter val="813"/>
        <filter val="814"/>
        <filter val="815"/>
        <filter val="816"/>
        <filter val="817"/>
        <filter val="818"/>
        <filter val="819"/>
        <filter val="820"/>
        <filter val="821"/>
        <filter val="822"/>
        <filter val="823"/>
        <filter val="824"/>
        <filter val="825"/>
        <filter val="826"/>
        <filter val="827"/>
        <filter val="828"/>
        <filter val="829"/>
        <filter val="830"/>
        <filter val="831"/>
        <filter val="832"/>
        <filter val="833"/>
        <filter val="834"/>
        <filter val="835"/>
        <filter val="892"/>
        <filter val="893"/>
        <filter val="894"/>
        <filter val="895"/>
        <filter val="896"/>
        <filter val="897"/>
        <filter val="898"/>
        <filter val="899"/>
        <filter val="900"/>
        <filter val="901"/>
        <filter val="902"/>
        <filter val="903"/>
        <filter val="904"/>
        <filter val="905"/>
        <filter val="906"/>
        <filter val="907"/>
      </filters>
    </filterColumn>
    <sortState xmlns:xlrd2="http://schemas.microsoft.com/office/spreadsheetml/2017/richdata2" ref="W2:W753">
      <sortCondition ref="W1:W753"/>
    </sortState>
  </autoFilter>
  <conditionalFormatting sqref="I76:I88 I657:I672 I691 I693:I706 I90:I99 I1:I9 I12:I19 I24 I33:I36 I43:I46 I53:I59 I38:I39 I48:I49 I63:I64 I471:I476 I481:I486 I491:I496 I511:I512 I521:I526 I501:I509 I514 I516 I675:I689 I708:I709 I714 I719 I724 I729 I734 I739 I744 I749 I754:I1048576 I450:I466 I113 I126:I187 I204:I241 I258:I350 I367:I369 I531:I655">
    <cfRule type="containsText" dxfId="97" priority="112" operator="containsText" text="No">
      <formula>NOT(ISERROR(SEARCH("No",I1)))</formula>
    </cfRule>
  </conditionalFormatting>
  <conditionalFormatting sqref="I692">
    <cfRule type="containsText" dxfId="96" priority="111" operator="containsText" text="No">
      <formula>NOT(ISERROR(SEARCH("No",I692)))</formula>
    </cfRule>
  </conditionalFormatting>
  <conditionalFormatting sqref="I66 I74 I22 I32 I42 I52">
    <cfRule type="containsText" dxfId="95" priority="110" operator="containsText" text="No">
      <formula>NOT(ISERROR(SEARCH("No",I22)))</formula>
    </cfRule>
  </conditionalFormatting>
  <conditionalFormatting sqref="I75">
    <cfRule type="containsText" dxfId="94" priority="109" operator="containsText" text="No">
      <formula>NOT(ISERROR(SEARCH("No",I75)))</formula>
    </cfRule>
  </conditionalFormatting>
  <conditionalFormatting sqref="I65">
    <cfRule type="containsText" dxfId="93" priority="106" operator="containsText" text="No">
      <formula>NOT(ISERROR(SEARCH("No",I65)))</formula>
    </cfRule>
  </conditionalFormatting>
  <conditionalFormatting sqref="I67:I73">
    <cfRule type="containsText" dxfId="92" priority="105" operator="containsText" text="No">
      <formula>NOT(ISERROR(SEARCH("No",I67)))</formula>
    </cfRule>
  </conditionalFormatting>
  <conditionalFormatting sqref="I89">
    <cfRule type="containsText" dxfId="91" priority="104" operator="containsText" text="No">
      <formula>NOT(ISERROR(SEARCH("No",I89)))</formula>
    </cfRule>
  </conditionalFormatting>
  <conditionalFormatting sqref="I100">
    <cfRule type="containsText" dxfId="90" priority="99" operator="containsText" text="No">
      <formula>NOT(ISERROR(SEARCH("No",I100)))</formula>
    </cfRule>
  </conditionalFormatting>
  <conditionalFormatting sqref="I656">
    <cfRule type="containsText" dxfId="89" priority="98" operator="containsText" text="No">
      <formula>NOT(ISERROR(SEARCH("No",I656)))</formula>
    </cfRule>
  </conditionalFormatting>
  <conditionalFormatting sqref="I690">
    <cfRule type="containsText" dxfId="88" priority="97" operator="containsText" text="No">
      <formula>NOT(ISERROR(SEARCH("No",I690)))</formula>
    </cfRule>
  </conditionalFormatting>
  <conditionalFormatting sqref="I60:I62">
    <cfRule type="containsText" dxfId="87" priority="91" operator="containsText" text="No">
      <formula>NOT(ISERROR(SEARCH("No",I60)))</formula>
    </cfRule>
  </conditionalFormatting>
  <conditionalFormatting sqref="I50:I51">
    <cfRule type="containsText" dxfId="86" priority="90" operator="containsText" text="No">
      <formula>NOT(ISERROR(SEARCH("No",I50)))</formula>
    </cfRule>
  </conditionalFormatting>
  <conditionalFormatting sqref="I40:I41">
    <cfRule type="containsText" dxfId="85" priority="89" operator="containsText" text="No">
      <formula>NOT(ISERROR(SEARCH("No",I40)))</formula>
    </cfRule>
  </conditionalFormatting>
  <conditionalFormatting sqref="I30:I31">
    <cfRule type="containsText" dxfId="84" priority="88" operator="containsText" text="No">
      <formula>NOT(ISERROR(SEARCH("No",I30)))</formula>
    </cfRule>
  </conditionalFormatting>
  <conditionalFormatting sqref="I20:I21">
    <cfRule type="containsText" dxfId="83" priority="87" operator="containsText" text="No">
      <formula>NOT(ISERROR(SEARCH("No",I20)))</formula>
    </cfRule>
  </conditionalFormatting>
  <conditionalFormatting sqref="I10:I11">
    <cfRule type="containsText" dxfId="82" priority="86" operator="containsText" text="No">
      <formula>NOT(ISERROR(SEARCH("No",I10)))</formula>
    </cfRule>
  </conditionalFormatting>
  <conditionalFormatting sqref="I23">
    <cfRule type="containsText" dxfId="81" priority="85" operator="containsText" text="No">
      <formula>NOT(ISERROR(SEARCH("No",I23)))</formula>
    </cfRule>
  </conditionalFormatting>
  <conditionalFormatting sqref="I25:I29">
    <cfRule type="containsText" dxfId="80" priority="84" operator="containsText" text="No">
      <formula>NOT(ISERROR(SEARCH("No",I25)))</formula>
    </cfRule>
  </conditionalFormatting>
  <conditionalFormatting sqref="I37">
    <cfRule type="containsText" dxfId="79" priority="83" operator="containsText" text="No">
      <formula>NOT(ISERROR(SEARCH("No",I37)))</formula>
    </cfRule>
  </conditionalFormatting>
  <conditionalFormatting sqref="I47">
    <cfRule type="containsText" dxfId="78" priority="82" operator="containsText" text="No">
      <formula>NOT(ISERROR(SEARCH("No",I47)))</formula>
    </cfRule>
  </conditionalFormatting>
  <conditionalFormatting sqref="I101:I110">
    <cfRule type="containsText" dxfId="77" priority="80" operator="containsText" text="No">
      <formula>NOT(ISERROR(SEARCH("No",I101)))</formula>
    </cfRule>
  </conditionalFormatting>
  <conditionalFormatting sqref="I111:I112">
    <cfRule type="containsText" dxfId="76" priority="79" operator="containsText" text="No">
      <formula>NOT(ISERROR(SEARCH("No",I111)))</formula>
    </cfRule>
  </conditionalFormatting>
  <conditionalFormatting sqref="I470">
    <cfRule type="containsText" dxfId="75" priority="71" operator="containsText" text="No">
      <formula>NOT(ISERROR(SEARCH("No",I470)))</formula>
    </cfRule>
  </conditionalFormatting>
  <conditionalFormatting sqref="I480">
    <cfRule type="containsText" dxfId="74" priority="70" operator="containsText" text="No">
      <formula>NOT(ISERROR(SEARCH("No",I480)))</formula>
    </cfRule>
  </conditionalFormatting>
  <conditionalFormatting sqref="I490">
    <cfRule type="containsText" dxfId="73" priority="69" operator="containsText" text="No">
      <formula>NOT(ISERROR(SEARCH("No",I490)))</formula>
    </cfRule>
  </conditionalFormatting>
  <conditionalFormatting sqref="I500">
    <cfRule type="containsText" dxfId="72" priority="68" operator="containsText" text="No">
      <formula>NOT(ISERROR(SEARCH("No",I500)))</formula>
    </cfRule>
  </conditionalFormatting>
  <conditionalFormatting sqref="I510">
    <cfRule type="containsText" dxfId="71" priority="67" operator="containsText" text="No">
      <formula>NOT(ISERROR(SEARCH("No",I510)))</formula>
    </cfRule>
  </conditionalFormatting>
  <conditionalFormatting sqref="I520">
    <cfRule type="containsText" dxfId="70" priority="66" operator="containsText" text="No">
      <formula>NOT(ISERROR(SEARCH("No",I520)))</formula>
    </cfRule>
  </conditionalFormatting>
  <conditionalFormatting sqref="I530">
    <cfRule type="containsText" dxfId="69" priority="65" operator="containsText" text="No">
      <formula>NOT(ISERROR(SEARCH("No",I530)))</formula>
    </cfRule>
  </conditionalFormatting>
  <conditionalFormatting sqref="I467">
    <cfRule type="containsText" dxfId="68" priority="64" operator="containsText" text="No">
      <formula>NOT(ISERROR(SEARCH("No",I467)))</formula>
    </cfRule>
  </conditionalFormatting>
  <conditionalFormatting sqref="I468:I469">
    <cfRule type="containsText" dxfId="67" priority="63" operator="containsText" text="No">
      <formula>NOT(ISERROR(SEARCH("No",I468)))</formula>
    </cfRule>
  </conditionalFormatting>
  <conditionalFormatting sqref="I478:I479">
    <cfRule type="containsText" dxfId="66" priority="62" operator="containsText" text="No">
      <formula>NOT(ISERROR(SEARCH("No",I478)))</formula>
    </cfRule>
  </conditionalFormatting>
  <conditionalFormatting sqref="I477">
    <cfRule type="containsText" dxfId="65" priority="61" operator="containsText" text="No">
      <formula>NOT(ISERROR(SEARCH("No",I477)))</formula>
    </cfRule>
  </conditionalFormatting>
  <conditionalFormatting sqref="I488:I489">
    <cfRule type="containsText" dxfId="64" priority="60" operator="containsText" text="No">
      <formula>NOT(ISERROR(SEARCH("No",I488)))</formula>
    </cfRule>
  </conditionalFormatting>
  <conditionalFormatting sqref="I487">
    <cfRule type="containsText" dxfId="63" priority="59" operator="containsText" text="No">
      <formula>NOT(ISERROR(SEARCH("No",I487)))</formula>
    </cfRule>
  </conditionalFormatting>
  <conditionalFormatting sqref="I498">
    <cfRule type="containsText" dxfId="62" priority="58" operator="containsText" text="No">
      <formula>NOT(ISERROR(SEARCH("No",I498)))</formula>
    </cfRule>
  </conditionalFormatting>
  <conditionalFormatting sqref="I497">
    <cfRule type="containsText" dxfId="61" priority="57" operator="containsText" text="No">
      <formula>NOT(ISERROR(SEARCH("No",I497)))</formula>
    </cfRule>
  </conditionalFormatting>
  <conditionalFormatting sqref="I499">
    <cfRule type="containsText" dxfId="60" priority="56" operator="containsText" text="No">
      <formula>NOT(ISERROR(SEARCH("No",I499)))</formula>
    </cfRule>
  </conditionalFormatting>
  <conditionalFormatting sqref="I518:I519">
    <cfRule type="containsText" dxfId="59" priority="55" operator="containsText" text="No">
      <formula>NOT(ISERROR(SEARCH("No",I518)))</formula>
    </cfRule>
  </conditionalFormatting>
  <conditionalFormatting sqref="I517">
    <cfRule type="containsText" dxfId="58" priority="54" operator="containsText" text="No">
      <formula>NOT(ISERROR(SEARCH("No",I517)))</formula>
    </cfRule>
  </conditionalFormatting>
  <conditionalFormatting sqref="I513">
    <cfRule type="containsText" dxfId="57" priority="53" operator="containsText" text="No">
      <formula>NOT(ISERROR(SEARCH("No",I513)))</formula>
    </cfRule>
  </conditionalFormatting>
  <conditionalFormatting sqref="I515">
    <cfRule type="containsText" dxfId="56" priority="52" operator="containsText" text="No">
      <formula>NOT(ISERROR(SEARCH("No",I515)))</formula>
    </cfRule>
  </conditionalFormatting>
  <conditionalFormatting sqref="I528:I529">
    <cfRule type="containsText" dxfId="55" priority="51" operator="containsText" text="No">
      <formula>NOT(ISERROR(SEARCH("No",I528)))</formula>
    </cfRule>
  </conditionalFormatting>
  <conditionalFormatting sqref="I527">
    <cfRule type="containsText" dxfId="54" priority="50" operator="containsText" text="No">
      <formula>NOT(ISERROR(SEARCH("No",I527)))</formula>
    </cfRule>
  </conditionalFormatting>
  <conditionalFormatting sqref="I673:I674">
    <cfRule type="containsText" dxfId="53" priority="49" operator="containsText" text="No">
      <formula>NOT(ISERROR(SEARCH("No",I673)))</formula>
    </cfRule>
  </conditionalFormatting>
  <conditionalFormatting sqref="I707">
    <cfRule type="containsText" dxfId="52" priority="48" operator="containsText" text="No">
      <formula>NOT(ISERROR(SEARCH("No",I707)))</formula>
    </cfRule>
  </conditionalFormatting>
  <conditionalFormatting sqref="I391:I395 I401:I405 I411:I415 I431 I441:I445 I421:I428 I433 I435 I371:I379 I381:I385">
    <cfRule type="containsText" dxfId="51" priority="46" operator="containsText" text="No">
      <formula>NOT(ISERROR(SEARCH("No",I371)))</formula>
    </cfRule>
  </conditionalFormatting>
  <conditionalFormatting sqref="I389">
    <cfRule type="containsText" dxfId="50" priority="45" operator="containsText" text="No">
      <formula>NOT(ISERROR(SEARCH("No",I389)))</formula>
    </cfRule>
  </conditionalFormatting>
  <conditionalFormatting sqref="I399">
    <cfRule type="containsText" dxfId="49" priority="44" operator="containsText" text="No">
      <formula>NOT(ISERROR(SEARCH("No",I399)))</formula>
    </cfRule>
  </conditionalFormatting>
  <conditionalFormatting sqref="I409">
    <cfRule type="containsText" dxfId="48" priority="43" operator="containsText" text="No">
      <formula>NOT(ISERROR(SEARCH("No",I409)))</formula>
    </cfRule>
  </conditionalFormatting>
  <conditionalFormatting sqref="I419">
    <cfRule type="containsText" dxfId="47" priority="42" operator="containsText" text="No">
      <formula>NOT(ISERROR(SEARCH("No",I419)))</formula>
    </cfRule>
  </conditionalFormatting>
  <conditionalFormatting sqref="I429">
    <cfRule type="containsText" dxfId="46" priority="41" operator="containsText" text="No">
      <formula>NOT(ISERROR(SEARCH("No",I429)))</formula>
    </cfRule>
  </conditionalFormatting>
  <conditionalFormatting sqref="I439">
    <cfRule type="containsText" dxfId="45" priority="40" operator="containsText" text="No">
      <formula>NOT(ISERROR(SEARCH("No",I439)))</formula>
    </cfRule>
  </conditionalFormatting>
  <conditionalFormatting sqref="I449">
    <cfRule type="containsText" dxfId="44" priority="39" operator="containsText" text="No">
      <formula>NOT(ISERROR(SEARCH("No",I449)))</formula>
    </cfRule>
  </conditionalFormatting>
  <conditionalFormatting sqref="I386">
    <cfRule type="containsText" dxfId="43" priority="38" operator="containsText" text="No">
      <formula>NOT(ISERROR(SEARCH("No",I386)))</formula>
    </cfRule>
  </conditionalFormatting>
  <conditionalFormatting sqref="I387:I388">
    <cfRule type="containsText" dxfId="42" priority="37" operator="containsText" text="No">
      <formula>NOT(ISERROR(SEARCH("No",I387)))</formula>
    </cfRule>
  </conditionalFormatting>
  <conditionalFormatting sqref="I397:I398">
    <cfRule type="containsText" dxfId="41" priority="36" operator="containsText" text="No">
      <formula>NOT(ISERROR(SEARCH("No",I397)))</formula>
    </cfRule>
  </conditionalFormatting>
  <conditionalFormatting sqref="I396">
    <cfRule type="containsText" dxfId="40" priority="35" operator="containsText" text="No">
      <formula>NOT(ISERROR(SEARCH("No",I396)))</formula>
    </cfRule>
  </conditionalFormatting>
  <conditionalFormatting sqref="I407:I408">
    <cfRule type="containsText" dxfId="39" priority="34" operator="containsText" text="No">
      <formula>NOT(ISERROR(SEARCH("No",I407)))</formula>
    </cfRule>
  </conditionalFormatting>
  <conditionalFormatting sqref="I406">
    <cfRule type="containsText" dxfId="38" priority="33" operator="containsText" text="No">
      <formula>NOT(ISERROR(SEARCH("No",I406)))</formula>
    </cfRule>
  </conditionalFormatting>
  <conditionalFormatting sqref="I417">
    <cfRule type="containsText" dxfId="37" priority="32" operator="containsText" text="No">
      <formula>NOT(ISERROR(SEARCH("No",I417)))</formula>
    </cfRule>
  </conditionalFormatting>
  <conditionalFormatting sqref="I416">
    <cfRule type="containsText" dxfId="36" priority="31" operator="containsText" text="No">
      <formula>NOT(ISERROR(SEARCH("No",I416)))</formula>
    </cfRule>
  </conditionalFormatting>
  <conditionalFormatting sqref="I418">
    <cfRule type="containsText" dxfId="35" priority="30" operator="containsText" text="No">
      <formula>NOT(ISERROR(SEARCH("No",I418)))</formula>
    </cfRule>
  </conditionalFormatting>
  <conditionalFormatting sqref="I437:I438">
    <cfRule type="containsText" dxfId="34" priority="29" operator="containsText" text="No">
      <formula>NOT(ISERROR(SEARCH("No",I437)))</formula>
    </cfRule>
  </conditionalFormatting>
  <conditionalFormatting sqref="I436">
    <cfRule type="containsText" dxfId="33" priority="28" operator="containsText" text="No">
      <formula>NOT(ISERROR(SEARCH("No",I436)))</formula>
    </cfRule>
  </conditionalFormatting>
  <conditionalFormatting sqref="I432">
    <cfRule type="containsText" dxfId="32" priority="27" operator="containsText" text="No">
      <formula>NOT(ISERROR(SEARCH("No",I432)))</formula>
    </cfRule>
  </conditionalFormatting>
  <conditionalFormatting sqref="I434">
    <cfRule type="containsText" dxfId="31" priority="26" operator="containsText" text="No">
      <formula>NOT(ISERROR(SEARCH("No",I434)))</formula>
    </cfRule>
  </conditionalFormatting>
  <conditionalFormatting sqref="I447:I448">
    <cfRule type="containsText" dxfId="30" priority="25" operator="containsText" text="No">
      <formula>NOT(ISERROR(SEARCH("No",I447)))</formula>
    </cfRule>
  </conditionalFormatting>
  <conditionalFormatting sqref="I446">
    <cfRule type="containsText" dxfId="29" priority="24" operator="containsText" text="No">
      <formula>NOT(ISERROR(SEARCH("No",I446)))</formula>
    </cfRule>
  </conditionalFormatting>
  <conditionalFormatting sqref="I370">
    <cfRule type="containsText" dxfId="28" priority="23" operator="containsText" text="No">
      <formula>NOT(ISERROR(SEARCH("No",I370)))</formula>
    </cfRule>
  </conditionalFormatting>
  <conditionalFormatting sqref="I380">
    <cfRule type="containsText" dxfId="27" priority="22" operator="containsText" text="No">
      <formula>NOT(ISERROR(SEARCH("No",I380)))</formula>
    </cfRule>
  </conditionalFormatting>
  <conditionalFormatting sqref="I390">
    <cfRule type="containsText" dxfId="26" priority="21" operator="containsText" text="No">
      <formula>NOT(ISERROR(SEARCH("No",I390)))</formula>
    </cfRule>
  </conditionalFormatting>
  <conditionalFormatting sqref="I400">
    <cfRule type="containsText" dxfId="25" priority="20" operator="containsText" text="No">
      <formula>NOT(ISERROR(SEARCH("No",I400)))</formula>
    </cfRule>
  </conditionalFormatting>
  <conditionalFormatting sqref="I410">
    <cfRule type="containsText" dxfId="24" priority="19" operator="containsText" text="No">
      <formula>NOT(ISERROR(SEARCH("No",I410)))</formula>
    </cfRule>
  </conditionalFormatting>
  <conditionalFormatting sqref="I420">
    <cfRule type="containsText" dxfId="23" priority="18" operator="containsText" text="No">
      <formula>NOT(ISERROR(SEARCH("No",I420)))</formula>
    </cfRule>
  </conditionalFormatting>
  <conditionalFormatting sqref="I430">
    <cfRule type="containsText" dxfId="22" priority="17" operator="containsText" text="No">
      <formula>NOT(ISERROR(SEARCH("No",I430)))</formula>
    </cfRule>
  </conditionalFormatting>
  <conditionalFormatting sqref="I440">
    <cfRule type="containsText" dxfId="21" priority="16" operator="containsText" text="No">
      <formula>NOT(ISERROR(SEARCH("No",I440)))</formula>
    </cfRule>
  </conditionalFormatting>
  <conditionalFormatting sqref="I115 I119:I120 I122:I125">
    <cfRule type="containsText" dxfId="20" priority="15" operator="containsText" text="No">
      <formula>NOT(ISERROR(SEARCH("No",I115)))</formula>
    </cfRule>
  </conditionalFormatting>
  <conditionalFormatting sqref="I114">
    <cfRule type="containsText" dxfId="19" priority="14" operator="containsText" text="No">
      <formula>NOT(ISERROR(SEARCH("No",I114)))</formula>
    </cfRule>
  </conditionalFormatting>
  <conditionalFormatting sqref="I118">
    <cfRule type="containsText" dxfId="18" priority="10" operator="containsText" text="No">
      <formula>NOT(ISERROR(SEARCH("No",I118)))</formula>
    </cfRule>
  </conditionalFormatting>
  <conditionalFormatting sqref="I121">
    <cfRule type="containsText" dxfId="17" priority="8" operator="containsText" text="No">
      <formula>NOT(ISERROR(SEARCH("No",I121)))</formula>
    </cfRule>
  </conditionalFormatting>
  <conditionalFormatting sqref="I117">
    <cfRule type="containsText" dxfId="16" priority="11" operator="containsText" text="No">
      <formula>NOT(ISERROR(SEARCH("No",I117)))</formula>
    </cfRule>
  </conditionalFormatting>
  <conditionalFormatting sqref="I116">
    <cfRule type="containsText" dxfId="15" priority="9" operator="containsText" text="No">
      <formula>NOT(ISERROR(SEARCH("No",I116)))</formula>
    </cfRule>
  </conditionalFormatting>
  <conditionalFormatting sqref="I188:I203">
    <cfRule type="containsText" dxfId="14" priority="7" operator="containsText" text="No">
      <formula>NOT(ISERROR(SEARCH("No",I188)))</formula>
    </cfRule>
  </conditionalFormatting>
  <conditionalFormatting sqref="H188:H203">
    <cfRule type="cellIs" dxfId="13" priority="6" operator="greaterThan">
      <formula>859</formula>
    </cfRule>
  </conditionalFormatting>
  <conditionalFormatting sqref="I242:I257">
    <cfRule type="containsText" dxfId="12" priority="5" operator="containsText" text="No">
      <formula>NOT(ISERROR(SEARCH("No",I242)))</formula>
    </cfRule>
  </conditionalFormatting>
  <conditionalFormatting sqref="H242:H257">
    <cfRule type="cellIs" dxfId="11" priority="4" operator="greaterThan">
      <formula>859</formula>
    </cfRule>
  </conditionalFormatting>
  <conditionalFormatting sqref="I365:I366 I351:I358">
    <cfRule type="containsText" dxfId="10" priority="3" operator="containsText" text="No">
      <formula>NOT(ISERROR(SEARCH("No",I351)))</formula>
    </cfRule>
  </conditionalFormatting>
  <conditionalFormatting sqref="I359:I364">
    <cfRule type="containsText" dxfId="9" priority="2" operator="containsText" text="No">
      <formula>NOT(ISERROR(SEARCH("No",I359)))</formula>
    </cfRule>
  </conditionalFormatting>
  <conditionalFormatting sqref="H351:H366">
    <cfRule type="cellIs" dxfId="8" priority="1" operator="greaterThan">
      <formula>859</formula>
    </cfRule>
  </conditionalFormatting>
  <hyperlinks>
    <hyperlink ref="S64" r:id="rId1" display="https://autoalliance.org/energy-environment/state-electric-vehicle-mandate/" xr:uid="{00000000-0004-0000-0400-000000000000}"/>
    <hyperlink ref="S66" r:id="rId2" xr:uid="{00000000-0004-0000-0400-000001000000}"/>
    <hyperlink ref="S101" r:id="rId3" xr:uid="{00000000-0004-0000-0400-000002000000}"/>
    <hyperlink ref="S327" r:id="rId4" xr:uid="{00000000-0004-0000-0400-000003000000}"/>
    <hyperlink ref="S329" r:id="rId5" xr:uid="{00000000-0004-0000-0400-000004000000}"/>
    <hyperlink ref="S331" r:id="rId6" xr:uid="{00000000-0004-0000-0400-000005000000}"/>
    <hyperlink ref="S332" r:id="rId7" xr:uid="{00000000-0004-0000-0400-000006000000}"/>
    <hyperlink ref="S334" r:id="rId8" xr:uid="{00000000-0004-0000-0400-000007000000}"/>
    <hyperlink ref="T553" r:id="rId9" display="https://www.fas.org/sgp/crs/misc/R40562.pdf, p.3, paragraph 1" xr:uid="{00000000-0004-0000-0400-000008000000}"/>
  </hyperlinks>
  <pageMargins left="0.7" right="0.7" top="0.75" bottom="0.75" header="0.3" footer="0.3"/>
  <pageSetup orientation="portrait" horizontalDpi="1200" verticalDpi="12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4FDA6F-67E3-4A66-BB5E-A53659DE087B}">
  <dimension ref="A1:S155"/>
  <sheetViews>
    <sheetView workbookViewId="0">
      <selection activeCell="F4" sqref="F4"/>
    </sheetView>
  </sheetViews>
  <sheetFormatPr defaultColWidth="9.140625" defaultRowHeight="15" x14ac:dyDescent="0.25"/>
  <cols>
    <col min="1" max="1" width="37.28515625" style="263" customWidth="1"/>
    <col min="2" max="2" width="27.42578125" style="263" customWidth="1"/>
    <col min="3" max="3" width="9" style="263" customWidth="1"/>
    <col min="4" max="4" width="18.7109375" style="263" customWidth="1"/>
    <col min="5" max="5" width="18.140625" style="263" customWidth="1"/>
    <col min="6" max="6" width="34.140625" style="263" customWidth="1"/>
    <col min="7" max="7" width="95" style="263" customWidth="1"/>
    <col min="8" max="8" width="37.42578125" style="263" customWidth="1"/>
    <col min="9" max="9" width="34.28515625" style="263" customWidth="1"/>
    <col min="10" max="10" width="25.42578125" style="263" customWidth="1"/>
    <col min="11" max="11" width="11.140625" style="263" customWidth="1"/>
    <col min="12" max="13" width="16" style="263" customWidth="1"/>
    <col min="14" max="14" width="37.42578125" style="263" customWidth="1"/>
    <col min="15" max="15" width="25.42578125" style="263" customWidth="1"/>
    <col min="16" max="16" width="11.140625" style="263" customWidth="1"/>
    <col min="17" max="18" width="16" style="263" customWidth="1"/>
    <col min="19" max="19" width="37.42578125" style="263" customWidth="1"/>
    <col min="20" max="16384" width="9.140625" style="263"/>
  </cols>
  <sheetData>
    <row r="1" spans="1:19" s="103" customFormat="1" ht="30" x14ac:dyDescent="0.25">
      <c r="A1" s="23" t="s">
        <v>1315</v>
      </c>
      <c r="B1" s="59" t="s">
        <v>1316</v>
      </c>
      <c r="C1" s="60" t="s">
        <v>1317</v>
      </c>
      <c r="D1" s="59" t="s">
        <v>1318</v>
      </c>
      <c r="E1" s="59" t="s">
        <v>1319</v>
      </c>
      <c r="F1" s="59" t="s">
        <v>1320</v>
      </c>
      <c r="G1" s="59" t="s">
        <v>1321</v>
      </c>
      <c r="H1" s="59" t="s">
        <v>1322</v>
      </c>
      <c r="I1" s="24" t="s">
        <v>1323</v>
      </c>
      <c r="J1" s="97" t="s">
        <v>1324</v>
      </c>
      <c r="K1" s="97" t="s">
        <v>1325</v>
      </c>
      <c r="L1" s="97" t="s">
        <v>1326</v>
      </c>
      <c r="M1" s="97" t="s">
        <v>1327</v>
      </c>
      <c r="N1" s="97" t="s">
        <v>1328</v>
      </c>
      <c r="O1" s="97" t="s">
        <v>1329</v>
      </c>
      <c r="P1" s="97" t="s">
        <v>1330</v>
      </c>
      <c r="Q1" s="97" t="s">
        <v>1331</v>
      </c>
      <c r="R1" s="97" t="s">
        <v>1332</v>
      </c>
      <c r="S1" s="97" t="s">
        <v>1333</v>
      </c>
    </row>
    <row r="2" spans="1:19" x14ac:dyDescent="0.25">
      <c r="A2" s="26" t="s">
        <v>1334</v>
      </c>
      <c r="B2" s="263" t="s">
        <v>1335</v>
      </c>
      <c r="C2" s="65">
        <v>1</v>
      </c>
      <c r="D2" s="263" t="s">
        <v>1336</v>
      </c>
      <c r="E2" s="263" t="s">
        <v>1337</v>
      </c>
      <c r="F2" s="263" t="str">
        <f>UnitControlCenter!$B$3</f>
        <v>million metric tons / year</v>
      </c>
      <c r="G2" s="263" t="s">
        <v>1338</v>
      </c>
      <c r="L2" s="265"/>
      <c r="M2" s="265"/>
    </row>
    <row r="3" spans="1:19" x14ac:dyDescent="0.25">
      <c r="A3" s="26" t="s">
        <v>1334</v>
      </c>
      <c r="B3" s="263" t="s">
        <v>1339</v>
      </c>
      <c r="C3" s="25">
        <v>1</v>
      </c>
      <c r="D3" s="26" t="s">
        <v>1336</v>
      </c>
      <c r="E3" s="26" t="s">
        <v>1337</v>
      </c>
      <c r="F3" s="263" t="str">
        <f>UnitControlCenter!$B$3</f>
        <v>million metric tons / year</v>
      </c>
      <c r="G3" s="263" t="s">
        <v>1340</v>
      </c>
    </row>
    <row r="4" spans="1:19" ht="90" x14ac:dyDescent="0.25">
      <c r="A4" s="26" t="s">
        <v>1334</v>
      </c>
      <c r="B4" s="26" t="s">
        <v>1341</v>
      </c>
      <c r="C4" s="65">
        <v>1</v>
      </c>
      <c r="D4" s="263" t="s">
        <v>1342</v>
      </c>
      <c r="E4" s="263" t="s">
        <v>1343</v>
      </c>
      <c r="F4" s="263" t="str">
        <f>UnitControlCenter!$B$3</f>
        <v>million metric tons / year</v>
      </c>
      <c r="G4" s="263" t="s">
        <v>1344</v>
      </c>
      <c r="H4" s="263" t="s">
        <v>1345</v>
      </c>
      <c r="I4" s="263" t="s">
        <v>1346</v>
      </c>
    </row>
    <row r="5" spans="1:19" ht="30" x14ac:dyDescent="0.25">
      <c r="A5" s="26" t="s">
        <v>1334</v>
      </c>
      <c r="B5" s="26" t="s">
        <v>1347</v>
      </c>
      <c r="C5" s="65">
        <v>1</v>
      </c>
      <c r="D5" s="263" t="s">
        <v>1342</v>
      </c>
      <c r="E5" s="263" t="s">
        <v>1343</v>
      </c>
      <c r="F5" s="263" t="str">
        <f>UnitControlCenter!$B$3</f>
        <v>million metric tons / year</v>
      </c>
      <c r="G5" s="263" t="s">
        <v>1348</v>
      </c>
      <c r="H5" s="263" t="s">
        <v>1349</v>
      </c>
      <c r="I5" s="263" t="s">
        <v>1350</v>
      </c>
    </row>
    <row r="6" spans="1:19" ht="30" x14ac:dyDescent="0.25">
      <c r="A6" s="26" t="s">
        <v>1334</v>
      </c>
      <c r="B6" s="26" t="s">
        <v>1351</v>
      </c>
      <c r="C6" s="65">
        <v>1</v>
      </c>
      <c r="D6" s="263" t="s">
        <v>1342</v>
      </c>
      <c r="E6" s="263" t="s">
        <v>1343</v>
      </c>
      <c r="F6" s="263" t="str">
        <f>UnitControlCenter!$B$3</f>
        <v>million metric tons / year</v>
      </c>
      <c r="G6" s="263" t="s">
        <v>1352</v>
      </c>
      <c r="H6" s="263" t="s">
        <v>1353</v>
      </c>
      <c r="I6" s="263" t="s">
        <v>1354</v>
      </c>
    </row>
    <row r="7" spans="1:19" x14ac:dyDescent="0.25">
      <c r="A7" s="26" t="s">
        <v>1334</v>
      </c>
      <c r="B7" s="26" t="s">
        <v>1355</v>
      </c>
      <c r="C7" s="65">
        <v>0</v>
      </c>
      <c r="D7" s="263" t="s">
        <v>1336</v>
      </c>
      <c r="E7" s="263" t="s">
        <v>1337</v>
      </c>
      <c r="F7" s="263" t="str">
        <f>UnitControlCenter!$B$4</f>
        <v>g CO2e / 2019 dollar</v>
      </c>
      <c r="G7" s="263" t="s">
        <v>1356</v>
      </c>
    </row>
    <row r="8" spans="1:19" x14ac:dyDescent="0.25">
      <c r="A8" s="26" t="s">
        <v>1334</v>
      </c>
      <c r="B8" s="26" t="s">
        <v>775</v>
      </c>
      <c r="C8" s="65">
        <v>1</v>
      </c>
      <c r="D8" s="263" t="s">
        <v>1336</v>
      </c>
      <c r="E8" s="263" t="s">
        <v>1337</v>
      </c>
      <c r="F8" s="263" t="str">
        <f>UnitControlCenter!$B$3</f>
        <v>million metric tons / year</v>
      </c>
      <c r="G8" s="263" t="s">
        <v>1357</v>
      </c>
    </row>
    <row r="9" spans="1:19" x14ac:dyDescent="0.25">
      <c r="A9" s="26" t="s">
        <v>1334</v>
      </c>
      <c r="B9" s="26" t="s">
        <v>1358</v>
      </c>
      <c r="C9" s="65">
        <v>1</v>
      </c>
      <c r="D9" s="263" t="s">
        <v>1336</v>
      </c>
      <c r="E9" s="263" t="s">
        <v>1337</v>
      </c>
      <c r="F9" s="263" t="str">
        <f>UnitControlCenter!$B$3</f>
        <v>million metric tons / year</v>
      </c>
      <c r="G9" s="263" t="s">
        <v>1359</v>
      </c>
    </row>
    <row r="10" spans="1:19" x14ac:dyDescent="0.25">
      <c r="A10" s="26" t="s">
        <v>1334</v>
      </c>
      <c r="B10" s="26" t="s">
        <v>1360</v>
      </c>
      <c r="C10" s="65">
        <v>1</v>
      </c>
      <c r="D10" s="263" t="s">
        <v>1336</v>
      </c>
      <c r="E10" s="263" t="s">
        <v>1337</v>
      </c>
      <c r="F10" s="263" t="str">
        <f>UnitControlCenter!$B$3</f>
        <v>million metric tons / year</v>
      </c>
      <c r="G10" s="263" t="s">
        <v>1361</v>
      </c>
    </row>
    <row r="11" spans="1:19" x14ac:dyDescent="0.25">
      <c r="A11" s="26" t="s">
        <v>1334</v>
      </c>
      <c r="B11" s="26" t="s">
        <v>1028</v>
      </c>
      <c r="C11" s="65">
        <v>1</v>
      </c>
      <c r="D11" s="263" t="s">
        <v>1336</v>
      </c>
      <c r="E11" s="263" t="s">
        <v>1337</v>
      </c>
      <c r="F11" s="263" t="str">
        <f>UnitControlCenter!$B$3</f>
        <v>million metric tons / year</v>
      </c>
      <c r="G11" s="263" t="s">
        <v>1362</v>
      </c>
    </row>
    <row r="12" spans="1:19" x14ac:dyDescent="0.25">
      <c r="A12" s="26" t="s">
        <v>1334</v>
      </c>
      <c r="B12" s="26" t="s">
        <v>753</v>
      </c>
      <c r="C12" s="65">
        <v>1</v>
      </c>
      <c r="D12" s="263" t="s">
        <v>1336</v>
      </c>
      <c r="E12" s="263" t="s">
        <v>1337</v>
      </c>
      <c r="F12" s="263" t="str">
        <f>UnitControlCenter!$B$3</f>
        <v>million metric tons / year</v>
      </c>
      <c r="G12" s="263" t="s">
        <v>1363</v>
      </c>
    </row>
    <row r="13" spans="1:19" x14ac:dyDescent="0.25">
      <c r="A13" s="26" t="s">
        <v>1334</v>
      </c>
      <c r="B13" s="26" t="s">
        <v>1364</v>
      </c>
      <c r="C13" s="65">
        <v>1</v>
      </c>
      <c r="D13" s="263" t="s">
        <v>1336</v>
      </c>
      <c r="E13" s="263" t="s">
        <v>1337</v>
      </c>
      <c r="F13" s="263" t="str">
        <f>UnitControlCenter!$B$3</f>
        <v>million metric tons / year</v>
      </c>
      <c r="G13" s="263" t="s">
        <v>1365</v>
      </c>
    </row>
    <row r="14" spans="1:19" x14ac:dyDescent="0.25">
      <c r="A14" s="26" t="s">
        <v>1334</v>
      </c>
      <c r="B14" s="26" t="s">
        <v>304</v>
      </c>
      <c r="C14" s="65">
        <v>1</v>
      </c>
      <c r="D14" s="263" t="s">
        <v>1336</v>
      </c>
      <c r="E14" s="263" t="s">
        <v>1337</v>
      </c>
      <c r="F14" s="263" t="str">
        <f>UnitControlCenter!$B$3</f>
        <v>million metric tons / year</v>
      </c>
      <c r="G14" s="263" t="s">
        <v>1366</v>
      </c>
    </row>
    <row r="15" spans="1:19" ht="15.75" thickBot="1" x14ac:dyDescent="0.3">
      <c r="A15" s="55" t="s">
        <v>1334</v>
      </c>
      <c r="B15" s="55" t="s">
        <v>773</v>
      </c>
      <c r="C15" s="61">
        <v>1</v>
      </c>
      <c r="D15" s="62" t="s">
        <v>1336</v>
      </c>
      <c r="E15" s="62" t="s">
        <v>1337</v>
      </c>
      <c r="F15" s="62" t="str">
        <f>UnitControlCenter!$B$3</f>
        <v>million metric tons / year</v>
      </c>
      <c r="G15" s="62" t="s">
        <v>1367</v>
      </c>
      <c r="H15" s="62"/>
      <c r="I15" s="62"/>
      <c r="J15" s="62"/>
      <c r="K15" s="62"/>
      <c r="L15" s="62"/>
      <c r="M15" s="62"/>
      <c r="N15" s="62"/>
      <c r="O15" s="62"/>
      <c r="P15" s="62"/>
      <c r="Q15" s="62"/>
      <c r="R15" s="62"/>
      <c r="S15" s="62"/>
    </row>
    <row r="16" spans="1:19" x14ac:dyDescent="0.25">
      <c r="A16" s="26" t="s">
        <v>1368</v>
      </c>
      <c r="B16" s="26" t="s">
        <v>1369</v>
      </c>
      <c r="C16" s="65">
        <v>1</v>
      </c>
      <c r="D16" s="263" t="s">
        <v>1336</v>
      </c>
      <c r="E16" s="263" t="s">
        <v>1337</v>
      </c>
      <c r="F16" s="263" t="str">
        <f>UnitControlCenter!$B$3</f>
        <v>million metric tons / year</v>
      </c>
      <c r="G16" s="263" t="s">
        <v>1370</v>
      </c>
    </row>
    <row r="17" spans="1:19" x14ac:dyDescent="0.25">
      <c r="A17" s="26" t="s">
        <v>1368</v>
      </c>
      <c r="B17" s="26" t="s">
        <v>331</v>
      </c>
      <c r="C17" s="65">
        <v>1</v>
      </c>
      <c r="D17" s="263" t="s">
        <v>1336</v>
      </c>
      <c r="E17" s="263" t="s">
        <v>1337</v>
      </c>
      <c r="F17" s="263" t="str">
        <f>UnitControlCenter!$B$3</f>
        <v>million metric tons / year</v>
      </c>
      <c r="G17" s="263" t="s">
        <v>1371</v>
      </c>
    </row>
    <row r="18" spans="1:19" x14ac:dyDescent="0.25">
      <c r="A18" s="26" t="s">
        <v>1368</v>
      </c>
      <c r="B18" s="26" t="s">
        <v>333</v>
      </c>
      <c r="C18" s="65">
        <v>1</v>
      </c>
      <c r="D18" s="263" t="s">
        <v>1336</v>
      </c>
      <c r="E18" s="263" t="s">
        <v>1337</v>
      </c>
      <c r="F18" s="263" t="str">
        <f>UnitControlCenter!$B$3</f>
        <v>million metric tons / year</v>
      </c>
      <c r="G18" s="263" t="s">
        <v>1372</v>
      </c>
    </row>
    <row r="19" spans="1:19" x14ac:dyDescent="0.25">
      <c r="A19" s="26" t="s">
        <v>1368</v>
      </c>
      <c r="B19" s="26" t="s">
        <v>1373</v>
      </c>
      <c r="C19" s="65">
        <v>1</v>
      </c>
      <c r="D19" s="263" t="s">
        <v>1336</v>
      </c>
      <c r="E19" s="263" t="s">
        <v>1337</v>
      </c>
      <c r="F19" s="263" t="str">
        <f>UnitControlCenter!$B$3</f>
        <v>million metric tons / year</v>
      </c>
      <c r="G19" s="263" t="s">
        <v>1374</v>
      </c>
    </row>
    <row r="20" spans="1:19" x14ac:dyDescent="0.25">
      <c r="A20" s="26" t="s">
        <v>1368</v>
      </c>
      <c r="B20" s="26" t="s">
        <v>323</v>
      </c>
      <c r="C20" s="65">
        <v>1</v>
      </c>
      <c r="D20" s="263" t="s">
        <v>1336</v>
      </c>
      <c r="E20" s="263" t="s">
        <v>1337</v>
      </c>
      <c r="F20" s="263" t="str">
        <f>UnitControlCenter!$B$5</f>
        <v>thousand metric tons / year</v>
      </c>
      <c r="G20" s="263" t="s">
        <v>1375</v>
      </c>
    </row>
    <row r="21" spans="1:19" x14ac:dyDescent="0.25">
      <c r="A21" s="26" t="s">
        <v>1368</v>
      </c>
      <c r="B21" s="26" t="s">
        <v>320</v>
      </c>
      <c r="C21" s="65">
        <v>1</v>
      </c>
      <c r="D21" s="263" t="s">
        <v>1336</v>
      </c>
      <c r="E21" s="263" t="s">
        <v>1337</v>
      </c>
      <c r="F21" s="263" t="str">
        <f>UnitControlCenter!$B$5</f>
        <v>thousand metric tons / year</v>
      </c>
      <c r="G21" s="263" t="s">
        <v>1376</v>
      </c>
    </row>
    <row r="22" spans="1:19" x14ac:dyDescent="0.25">
      <c r="A22" s="26" t="s">
        <v>1368</v>
      </c>
      <c r="B22" s="26" t="s">
        <v>327</v>
      </c>
      <c r="C22" s="65">
        <v>1</v>
      </c>
      <c r="D22" s="263" t="s">
        <v>1336</v>
      </c>
      <c r="E22" s="263" t="s">
        <v>1337</v>
      </c>
      <c r="F22" s="263" t="str">
        <f>UnitControlCenter!$B$5</f>
        <v>thousand metric tons / year</v>
      </c>
      <c r="G22" s="263" t="s">
        <v>1377</v>
      </c>
    </row>
    <row r="23" spans="1:19" x14ac:dyDescent="0.25">
      <c r="A23" s="26" t="s">
        <v>1368</v>
      </c>
      <c r="B23" s="26" t="s">
        <v>329</v>
      </c>
      <c r="C23" s="65">
        <v>1</v>
      </c>
      <c r="D23" s="263" t="s">
        <v>1336</v>
      </c>
      <c r="E23" s="263" t="s">
        <v>1337</v>
      </c>
      <c r="F23" s="263" t="str">
        <f>UnitControlCenter!$B$5</f>
        <v>thousand metric tons / year</v>
      </c>
      <c r="G23" s="263" t="s">
        <v>1378</v>
      </c>
    </row>
    <row r="24" spans="1:19" x14ac:dyDescent="0.25">
      <c r="A24" s="26" t="s">
        <v>1368</v>
      </c>
      <c r="B24" s="26" t="s">
        <v>318</v>
      </c>
      <c r="C24" s="65">
        <v>1</v>
      </c>
      <c r="D24" s="263" t="s">
        <v>1336</v>
      </c>
      <c r="E24" s="263" t="s">
        <v>1337</v>
      </c>
      <c r="F24" s="263" t="str">
        <f>UnitControlCenter!$B$3</f>
        <v>million metric tons / year</v>
      </c>
      <c r="G24" s="263" t="s">
        <v>1379</v>
      </c>
    </row>
    <row r="25" spans="1:19" x14ac:dyDescent="0.25">
      <c r="A25" s="26" t="s">
        <v>1368</v>
      </c>
      <c r="B25" s="26" t="s">
        <v>308</v>
      </c>
      <c r="C25" s="65">
        <v>1</v>
      </c>
      <c r="D25" s="263" t="s">
        <v>1336</v>
      </c>
      <c r="E25" s="263" t="s">
        <v>1337</v>
      </c>
      <c r="F25" s="263" t="str">
        <f>UnitControlCenter!$B$5</f>
        <v>thousand metric tons / year</v>
      </c>
      <c r="G25" s="263" t="s">
        <v>1380</v>
      </c>
    </row>
    <row r="26" spans="1:19" x14ac:dyDescent="0.25">
      <c r="A26" s="26" t="s">
        <v>1368</v>
      </c>
      <c r="B26" s="26" t="s">
        <v>325</v>
      </c>
      <c r="C26" s="65">
        <v>1</v>
      </c>
      <c r="D26" s="263" t="s">
        <v>1336</v>
      </c>
      <c r="E26" s="263" t="s">
        <v>1337</v>
      </c>
      <c r="F26" s="263" t="str">
        <f>UnitControlCenter!$B$3</f>
        <v>million metric tons / year</v>
      </c>
      <c r="G26" s="263" t="s">
        <v>1381</v>
      </c>
    </row>
    <row r="27" spans="1:19" ht="15.75" thickBot="1" x14ac:dyDescent="0.3">
      <c r="A27" s="55" t="s">
        <v>1368</v>
      </c>
      <c r="B27" s="55" t="s">
        <v>17</v>
      </c>
      <c r="C27" s="61">
        <v>1</v>
      </c>
      <c r="D27" s="62" t="s">
        <v>1336</v>
      </c>
      <c r="E27" s="62" t="s">
        <v>1337</v>
      </c>
      <c r="F27" s="62" t="str">
        <f>UnitControlCenter!$B$3</f>
        <v>million metric tons / year</v>
      </c>
      <c r="G27" s="62" t="s">
        <v>1382</v>
      </c>
      <c r="H27" s="62"/>
      <c r="I27" s="62"/>
      <c r="J27" s="62"/>
      <c r="K27" s="62"/>
      <c r="L27" s="62"/>
      <c r="M27" s="62"/>
      <c r="N27" s="62"/>
      <c r="O27" s="62"/>
      <c r="P27" s="62"/>
      <c r="Q27" s="62"/>
      <c r="R27" s="62"/>
      <c r="S27" s="62"/>
    </row>
    <row r="28" spans="1:19" ht="75" x14ac:dyDescent="0.25">
      <c r="A28" s="26" t="s">
        <v>1383</v>
      </c>
      <c r="B28" s="26" t="s">
        <v>1341</v>
      </c>
      <c r="C28" s="65">
        <v>1</v>
      </c>
      <c r="D28" s="263" t="s">
        <v>1342</v>
      </c>
      <c r="E28" s="263" t="s">
        <v>1343</v>
      </c>
      <c r="F28" s="263" t="str">
        <f>UnitControlCenter!$B$3</f>
        <v>million metric tons / year</v>
      </c>
      <c r="G28" s="263" t="s">
        <v>1384</v>
      </c>
      <c r="H28" s="263" t="s">
        <v>1385</v>
      </c>
      <c r="I28" s="263" t="s">
        <v>1386</v>
      </c>
    </row>
    <row r="29" spans="1:19" ht="105" x14ac:dyDescent="0.25">
      <c r="A29" s="26" t="s">
        <v>1383</v>
      </c>
      <c r="B29" s="26" t="s">
        <v>1387</v>
      </c>
      <c r="C29" s="65">
        <v>1</v>
      </c>
      <c r="D29" s="263" t="s">
        <v>1342</v>
      </c>
      <c r="E29" s="263" t="s">
        <v>1343</v>
      </c>
      <c r="F29" s="263" t="str">
        <f>UnitControlCenter!$B$3</f>
        <v>million metric tons / year</v>
      </c>
      <c r="G29" s="263" t="s">
        <v>1388</v>
      </c>
      <c r="H29" s="263" t="s">
        <v>1389</v>
      </c>
      <c r="I29" s="263" t="s">
        <v>1390</v>
      </c>
    </row>
    <row r="30" spans="1:19" ht="60" x14ac:dyDescent="0.25">
      <c r="A30" s="26" t="s">
        <v>1383</v>
      </c>
      <c r="B30" s="26" t="s">
        <v>1391</v>
      </c>
      <c r="C30" s="65">
        <v>1</v>
      </c>
      <c r="D30" s="263" t="s">
        <v>1342</v>
      </c>
      <c r="E30" s="263" t="s">
        <v>1343</v>
      </c>
      <c r="F30" s="263" t="str">
        <f>UnitControlCenter!$B$3</f>
        <v>million metric tons / year</v>
      </c>
      <c r="G30" s="263" t="s">
        <v>1392</v>
      </c>
      <c r="H30" s="263" t="s">
        <v>1393</v>
      </c>
      <c r="I30" s="263" t="s">
        <v>1394</v>
      </c>
    </row>
    <row r="31" spans="1:19" ht="15.75" thickBot="1" x14ac:dyDescent="0.3">
      <c r="A31" s="55" t="s">
        <v>1383</v>
      </c>
      <c r="B31" s="55" t="s">
        <v>1355</v>
      </c>
      <c r="C31" s="61">
        <v>0</v>
      </c>
      <c r="D31" s="62" t="s">
        <v>1336</v>
      </c>
      <c r="E31" s="62" t="s">
        <v>1337</v>
      </c>
      <c r="F31" s="62" t="str">
        <f>UnitControlCenter!$B$6</f>
        <v>g CO2 / 2019 dollar</v>
      </c>
      <c r="G31" s="62" t="s">
        <v>1395</v>
      </c>
      <c r="H31" s="62"/>
      <c r="I31" s="62"/>
      <c r="J31" s="62"/>
      <c r="K31" s="62"/>
      <c r="L31" s="62"/>
      <c r="M31" s="62"/>
      <c r="N31" s="62"/>
      <c r="O31" s="62"/>
      <c r="P31" s="62"/>
      <c r="Q31" s="62"/>
      <c r="R31" s="62"/>
      <c r="S31" s="62"/>
    </row>
    <row r="32" spans="1:19" ht="105" x14ac:dyDescent="0.25">
      <c r="A32" s="26" t="s">
        <v>1396</v>
      </c>
      <c r="B32" s="26" t="s">
        <v>1397</v>
      </c>
      <c r="C32" s="65">
        <v>1</v>
      </c>
      <c r="D32" s="263" t="s">
        <v>1336</v>
      </c>
      <c r="E32" s="263" t="s">
        <v>1398</v>
      </c>
      <c r="F32" s="263" t="str">
        <f>UnitControlCenter!$B$3</f>
        <v>million metric tons / year</v>
      </c>
      <c r="G32" s="263" t="s">
        <v>1399</v>
      </c>
    </row>
    <row r="33" spans="1:19" x14ac:dyDescent="0.25">
      <c r="A33" s="26" t="s">
        <v>1396</v>
      </c>
      <c r="B33" s="26" t="s">
        <v>775</v>
      </c>
      <c r="C33" s="65">
        <v>1</v>
      </c>
      <c r="D33" s="263" t="s">
        <v>1336</v>
      </c>
      <c r="E33" s="263" t="s">
        <v>1398</v>
      </c>
      <c r="F33" s="263" t="str">
        <f>UnitControlCenter!$B$3</f>
        <v>million metric tons / year</v>
      </c>
      <c r="G33" s="263" t="s">
        <v>1357</v>
      </c>
    </row>
    <row r="34" spans="1:19" x14ac:dyDescent="0.25">
      <c r="A34" s="26" t="s">
        <v>1396</v>
      </c>
      <c r="B34" s="26" t="s">
        <v>1358</v>
      </c>
      <c r="C34" s="65">
        <v>1</v>
      </c>
      <c r="D34" s="263" t="s">
        <v>1336</v>
      </c>
      <c r="E34" s="263" t="s">
        <v>1398</v>
      </c>
      <c r="F34" s="263" t="str">
        <f>UnitControlCenter!$B$3</f>
        <v>million metric tons / year</v>
      </c>
      <c r="G34" s="263" t="s">
        <v>1359</v>
      </c>
    </row>
    <row r="35" spans="1:19" x14ac:dyDescent="0.25">
      <c r="A35" s="26" t="s">
        <v>1396</v>
      </c>
      <c r="B35" s="26" t="s">
        <v>1360</v>
      </c>
      <c r="C35" s="65">
        <v>1</v>
      </c>
      <c r="D35" s="263" t="s">
        <v>1336</v>
      </c>
      <c r="E35" s="263" t="s">
        <v>1398</v>
      </c>
      <c r="F35" s="263" t="str">
        <f>UnitControlCenter!$B$3</f>
        <v>million metric tons / year</v>
      </c>
      <c r="G35" s="263" t="s">
        <v>1361</v>
      </c>
    </row>
    <row r="36" spans="1:19" x14ac:dyDescent="0.25">
      <c r="A36" s="26" t="s">
        <v>1396</v>
      </c>
      <c r="B36" s="26" t="s">
        <v>1028</v>
      </c>
      <c r="C36" s="65">
        <v>1</v>
      </c>
      <c r="D36" s="263" t="s">
        <v>1336</v>
      </c>
      <c r="E36" s="263" t="s">
        <v>1398</v>
      </c>
      <c r="F36" s="263" t="str">
        <f>UnitControlCenter!$B$3</f>
        <v>million metric tons / year</v>
      </c>
      <c r="G36" s="263" t="s">
        <v>1362</v>
      </c>
    </row>
    <row r="37" spans="1:19" ht="30" x14ac:dyDescent="0.25">
      <c r="A37" s="26" t="s">
        <v>1396</v>
      </c>
      <c r="B37" s="26" t="s">
        <v>753</v>
      </c>
      <c r="C37" s="65">
        <v>1</v>
      </c>
      <c r="D37" s="263" t="s">
        <v>1336</v>
      </c>
      <c r="E37" s="263" t="s">
        <v>1398</v>
      </c>
      <c r="F37" s="263" t="str">
        <f>UnitControlCenter!$B$3</f>
        <v>million metric tons / year</v>
      </c>
      <c r="G37" s="263" t="s">
        <v>1400</v>
      </c>
    </row>
    <row r="38" spans="1:19" ht="15.75" thickBot="1" x14ac:dyDescent="0.3">
      <c r="A38" s="55" t="s">
        <v>1396</v>
      </c>
      <c r="B38" s="55" t="s">
        <v>304</v>
      </c>
      <c r="C38" s="61">
        <v>1</v>
      </c>
      <c r="D38" s="62" t="s">
        <v>1336</v>
      </c>
      <c r="E38" s="62" t="s">
        <v>1398</v>
      </c>
      <c r="F38" s="62" t="str">
        <f>UnitControlCenter!$B$3</f>
        <v>million metric tons / year</v>
      </c>
      <c r="G38" s="62" t="s">
        <v>1366</v>
      </c>
      <c r="H38" s="62"/>
      <c r="I38" s="62"/>
      <c r="J38" s="62"/>
      <c r="K38" s="62"/>
      <c r="L38" s="62"/>
      <c r="M38" s="62"/>
      <c r="N38" s="62"/>
      <c r="O38" s="62"/>
      <c r="P38" s="62"/>
      <c r="Q38" s="62"/>
      <c r="R38" s="62"/>
      <c r="S38" s="62"/>
    </row>
    <row r="39" spans="1:19" ht="45" x14ac:dyDescent="0.25">
      <c r="A39" s="26" t="s">
        <v>1401</v>
      </c>
      <c r="B39" s="26" t="s">
        <v>1402</v>
      </c>
      <c r="C39" s="65">
        <v>1</v>
      </c>
      <c r="D39" s="263" t="s">
        <v>1342</v>
      </c>
      <c r="E39" s="263" t="s">
        <v>1403</v>
      </c>
      <c r="F39" s="263" t="str">
        <f>UnitControlCenter!$B$7</f>
        <v>2019 dollars / ton CO2e abated, Annual average abatement (MtCO2e)</v>
      </c>
      <c r="G39" s="263" t="s">
        <v>1404</v>
      </c>
    </row>
    <row r="40" spans="1:19" ht="45.75" thickBot="1" x14ac:dyDescent="0.3">
      <c r="A40" s="55" t="s">
        <v>1401</v>
      </c>
      <c r="B40" s="55" t="s">
        <v>1405</v>
      </c>
      <c r="C40" s="61">
        <v>1</v>
      </c>
      <c r="D40" s="62" t="s">
        <v>1342</v>
      </c>
      <c r="E40" s="62" t="s">
        <v>1403</v>
      </c>
      <c r="F40" s="62" t="str">
        <f>UnitControlCenter!$B$7</f>
        <v>2019 dollars / ton CO2e abated, Annual average abatement (MtCO2e)</v>
      </c>
      <c r="G40" s="62" t="s">
        <v>1404</v>
      </c>
      <c r="H40" s="62"/>
      <c r="I40" s="62"/>
      <c r="J40" s="62"/>
      <c r="K40" s="62"/>
      <c r="L40" s="62"/>
      <c r="M40" s="62"/>
      <c r="N40" s="62"/>
      <c r="O40" s="62"/>
      <c r="P40" s="62"/>
      <c r="Q40" s="62"/>
      <c r="R40" s="62"/>
      <c r="S40" s="62"/>
    </row>
    <row r="41" spans="1:19" ht="45" x14ac:dyDescent="0.25">
      <c r="A41" s="26" t="s">
        <v>1406</v>
      </c>
      <c r="B41" s="26" t="s">
        <v>1407</v>
      </c>
      <c r="C41" s="65">
        <v>1</v>
      </c>
      <c r="D41" s="263" t="s">
        <v>1342</v>
      </c>
      <c r="E41" s="263" t="s">
        <v>1337</v>
      </c>
      <c r="F41" s="263" t="str">
        <f>UnitControlCenter!$B$8</f>
        <v>billion 2019 dollars / year</v>
      </c>
      <c r="G41" s="263" t="s">
        <v>1408</v>
      </c>
      <c r="H41" s="263" t="s">
        <v>1409</v>
      </c>
      <c r="I41" s="263" t="s">
        <v>1410</v>
      </c>
    </row>
    <row r="42" spans="1:19" x14ac:dyDescent="0.25">
      <c r="A42" s="26" t="s">
        <v>1406</v>
      </c>
      <c r="B42" s="53" t="s">
        <v>1411</v>
      </c>
      <c r="C42" s="65">
        <v>1</v>
      </c>
      <c r="D42" s="263" t="s">
        <v>1336</v>
      </c>
      <c r="E42" s="263" t="s">
        <v>1337</v>
      </c>
      <c r="F42" s="263" t="str">
        <f>UnitControlCenter!$B$8</f>
        <v>billion 2019 dollars / year</v>
      </c>
      <c r="G42" s="263" t="s">
        <v>1412</v>
      </c>
    </row>
    <row r="43" spans="1:19" ht="75" x14ac:dyDescent="0.25">
      <c r="A43" s="26" t="s">
        <v>1406</v>
      </c>
      <c r="B43" s="26" t="s">
        <v>1413</v>
      </c>
      <c r="C43" s="65">
        <v>1</v>
      </c>
      <c r="D43" s="263" t="s">
        <v>1342</v>
      </c>
      <c r="E43" s="263" t="s">
        <v>1343</v>
      </c>
      <c r="F43" s="263" t="str">
        <f>UnitControlCenter!$B$8</f>
        <v>billion 2019 dollars / year</v>
      </c>
      <c r="G43" s="263" t="s">
        <v>1414</v>
      </c>
      <c r="H43" s="263" t="s">
        <v>1415</v>
      </c>
      <c r="I43" s="263" t="s">
        <v>1416</v>
      </c>
    </row>
    <row r="44" spans="1:19" ht="30" x14ac:dyDescent="0.25">
      <c r="A44" s="26" t="s">
        <v>1406</v>
      </c>
      <c r="B44" s="53" t="s">
        <v>1417</v>
      </c>
      <c r="C44" s="65">
        <v>1</v>
      </c>
      <c r="D44" s="263" t="s">
        <v>1336</v>
      </c>
      <c r="E44" s="263" t="s">
        <v>1337</v>
      </c>
      <c r="F44" s="263" t="str">
        <f>UnitControlCenter!$B$9</f>
        <v>billion 2019 dollars</v>
      </c>
      <c r="G44" s="263" t="s">
        <v>1418</v>
      </c>
    </row>
    <row r="45" spans="1:19" ht="30" x14ac:dyDescent="0.25">
      <c r="A45" s="26" t="s">
        <v>1406</v>
      </c>
      <c r="B45" s="53" t="s">
        <v>1419</v>
      </c>
      <c r="C45" s="65">
        <v>1</v>
      </c>
      <c r="D45" s="263" t="s">
        <v>1336</v>
      </c>
      <c r="E45" s="263" t="s">
        <v>1337</v>
      </c>
      <c r="F45" s="263" t="str">
        <f>UnitControlCenter!$B$8</f>
        <v>billion 2019 dollars / year</v>
      </c>
      <c r="G45" s="263" t="s">
        <v>1420</v>
      </c>
    </row>
    <row r="46" spans="1:19" ht="135.75" thickBot="1" x14ac:dyDescent="0.3">
      <c r="A46" s="55" t="s">
        <v>1406</v>
      </c>
      <c r="B46" s="54" t="s">
        <v>1421</v>
      </c>
      <c r="C46" s="61">
        <v>1</v>
      </c>
      <c r="D46" s="62" t="s">
        <v>1342</v>
      </c>
      <c r="E46" s="62" t="s">
        <v>1337</v>
      </c>
      <c r="F46" s="62" t="str">
        <f>UnitControlCenter!$B$8</f>
        <v>billion 2019 dollars / year</v>
      </c>
      <c r="G46" s="62" t="s">
        <v>1422</v>
      </c>
      <c r="H46" s="62" t="s">
        <v>1423</v>
      </c>
      <c r="I46" s="62" t="s">
        <v>1424</v>
      </c>
      <c r="J46" s="62"/>
      <c r="K46" s="62"/>
      <c r="L46" s="62"/>
      <c r="M46" s="62"/>
      <c r="N46" s="62"/>
      <c r="O46" s="62"/>
      <c r="P46" s="62"/>
      <c r="Q46" s="62"/>
      <c r="R46" s="62"/>
      <c r="S46" s="62"/>
    </row>
    <row r="47" spans="1:19" ht="45" x14ac:dyDescent="0.25">
      <c r="A47" s="26" t="s">
        <v>1425</v>
      </c>
      <c r="B47" s="53" t="s">
        <v>1426</v>
      </c>
      <c r="C47" s="65">
        <v>1</v>
      </c>
      <c r="D47" s="263" t="s">
        <v>1342</v>
      </c>
      <c r="E47" s="263" t="s">
        <v>1337</v>
      </c>
      <c r="F47" s="263" t="str">
        <f>UnitControlCenter!$B$10</f>
        <v>jobs</v>
      </c>
      <c r="G47" s="263" t="s">
        <v>1427</v>
      </c>
      <c r="H47" s="263" t="s">
        <v>1428</v>
      </c>
      <c r="I47" s="263" t="s">
        <v>1429</v>
      </c>
    </row>
    <row r="48" spans="1:19" ht="30" x14ac:dyDescent="0.25">
      <c r="A48" s="26" t="s">
        <v>1425</v>
      </c>
      <c r="B48" s="53" t="s">
        <v>1430</v>
      </c>
      <c r="C48" s="65">
        <v>1</v>
      </c>
      <c r="D48" s="263" t="s">
        <v>1342</v>
      </c>
      <c r="E48" s="263" t="s">
        <v>1337</v>
      </c>
      <c r="F48" s="263" t="str">
        <f>UnitControlCenter!$B$10</f>
        <v>jobs</v>
      </c>
      <c r="G48" s="263" t="s">
        <v>1431</v>
      </c>
      <c r="H48" s="263" t="s">
        <v>1432</v>
      </c>
      <c r="I48" s="263" t="s">
        <v>1433</v>
      </c>
    </row>
    <row r="49" spans="1:19" ht="30" x14ac:dyDescent="0.25">
      <c r="A49" s="26" t="s">
        <v>1425</v>
      </c>
      <c r="B49" s="53" t="s">
        <v>1434</v>
      </c>
      <c r="C49" s="65">
        <v>1</v>
      </c>
      <c r="D49" s="263" t="s">
        <v>1342</v>
      </c>
      <c r="E49" s="263" t="s">
        <v>1337</v>
      </c>
      <c r="F49" s="263" t="str">
        <f>UnitControlCenter!$B$10</f>
        <v>jobs</v>
      </c>
      <c r="G49" s="263" t="s">
        <v>1435</v>
      </c>
      <c r="H49" s="263" t="s">
        <v>1436</v>
      </c>
      <c r="I49" s="263" t="s">
        <v>1437</v>
      </c>
    </row>
    <row r="50" spans="1:19" ht="45" x14ac:dyDescent="0.25">
      <c r="A50" s="26" t="s">
        <v>1425</v>
      </c>
      <c r="B50" s="53" t="s">
        <v>1438</v>
      </c>
      <c r="C50" s="65">
        <v>1</v>
      </c>
      <c r="D50" s="263" t="s">
        <v>1342</v>
      </c>
      <c r="E50" s="263" t="s">
        <v>1337</v>
      </c>
      <c r="F50" s="263" t="str">
        <f>UnitControlCenter!$B$10</f>
        <v>jobs</v>
      </c>
      <c r="G50" s="263" t="s">
        <v>1439</v>
      </c>
      <c r="H50" s="263" t="s">
        <v>1428</v>
      </c>
      <c r="I50" s="263" t="s">
        <v>1429</v>
      </c>
    </row>
    <row r="51" spans="1:19" ht="45" x14ac:dyDescent="0.25">
      <c r="A51" s="26" t="s">
        <v>1425</v>
      </c>
      <c r="B51" s="53" t="s">
        <v>1440</v>
      </c>
      <c r="C51" s="65">
        <v>1</v>
      </c>
      <c r="D51" s="263" t="s">
        <v>1342</v>
      </c>
      <c r="E51" s="263" t="s">
        <v>1337</v>
      </c>
      <c r="F51" s="263" t="str">
        <f>UnitControlCenter!$B$8</f>
        <v>billion 2019 dollars / year</v>
      </c>
      <c r="G51" s="263" t="s">
        <v>1441</v>
      </c>
      <c r="H51" s="263" t="s">
        <v>1442</v>
      </c>
      <c r="I51" s="263" t="s">
        <v>1429</v>
      </c>
    </row>
    <row r="52" spans="1:19" ht="45" x14ac:dyDescent="0.25">
      <c r="A52" s="26" t="s">
        <v>1425</v>
      </c>
      <c r="B52" s="53" t="s">
        <v>1443</v>
      </c>
      <c r="C52" s="65">
        <v>1</v>
      </c>
      <c r="D52" s="263" t="s">
        <v>1342</v>
      </c>
      <c r="E52" s="263" t="s">
        <v>1337</v>
      </c>
      <c r="F52" s="263" t="str">
        <f>UnitControlCenter!$B$12</f>
        <v>% change</v>
      </c>
      <c r="G52" s="263" t="s">
        <v>1444</v>
      </c>
      <c r="H52" s="263" t="s">
        <v>1442</v>
      </c>
      <c r="I52" s="263" t="s">
        <v>1429</v>
      </c>
    </row>
    <row r="53" spans="1:19" ht="30" x14ac:dyDescent="0.25">
      <c r="A53" s="26" t="s">
        <v>1425</v>
      </c>
      <c r="B53" s="53" t="s">
        <v>1445</v>
      </c>
      <c r="C53" s="65">
        <v>1</v>
      </c>
      <c r="D53" s="263" t="s">
        <v>1342</v>
      </c>
      <c r="E53" s="263" t="s">
        <v>1337</v>
      </c>
      <c r="F53" s="263" t="str">
        <f>UnitControlCenter!$B$8</f>
        <v>billion 2019 dollars / year</v>
      </c>
      <c r="G53" s="263" t="s">
        <v>1446</v>
      </c>
      <c r="H53" s="263" t="s">
        <v>1436</v>
      </c>
      <c r="I53" s="263" t="s">
        <v>1437</v>
      </c>
    </row>
    <row r="54" spans="1:19" ht="45" x14ac:dyDescent="0.25">
      <c r="A54" s="26" t="s">
        <v>1425</v>
      </c>
      <c r="B54" s="53" t="s">
        <v>1447</v>
      </c>
      <c r="C54" s="65">
        <v>1</v>
      </c>
      <c r="D54" s="263" t="s">
        <v>1342</v>
      </c>
      <c r="E54" s="263" t="s">
        <v>1337</v>
      </c>
      <c r="F54" s="263" t="str">
        <f>UnitControlCenter!$B$8</f>
        <v>billion 2019 dollars / year</v>
      </c>
      <c r="G54" s="263" t="s">
        <v>1448</v>
      </c>
      <c r="H54" s="263" t="s">
        <v>1449</v>
      </c>
      <c r="I54" s="263" t="s">
        <v>1429</v>
      </c>
    </row>
    <row r="55" spans="1:19" ht="30" x14ac:dyDescent="0.25">
      <c r="A55" s="26" t="s">
        <v>1425</v>
      </c>
      <c r="B55" s="53" t="s">
        <v>1450</v>
      </c>
      <c r="C55" s="65">
        <v>1</v>
      </c>
      <c r="D55" s="263" t="s">
        <v>1336</v>
      </c>
      <c r="E55" s="263" t="s">
        <v>1337</v>
      </c>
      <c r="F55" s="263" t="str">
        <f>UnitControlCenter!$B$13</f>
        <v>2019 dollars / employee-year</v>
      </c>
      <c r="G55" s="263" t="s">
        <v>1451</v>
      </c>
    </row>
    <row r="56" spans="1:19" ht="30.75" thickBot="1" x14ac:dyDescent="0.3">
      <c r="A56" s="55" t="s">
        <v>1425</v>
      </c>
      <c r="B56" s="54" t="s">
        <v>1452</v>
      </c>
      <c r="C56" s="61">
        <v>1</v>
      </c>
      <c r="D56" s="62" t="s">
        <v>1342</v>
      </c>
      <c r="E56" s="62" t="s">
        <v>1337</v>
      </c>
      <c r="F56" s="62" t="str">
        <f>UnitControlCenter!$B$8</f>
        <v>billion 2019 dollars / year</v>
      </c>
      <c r="G56" s="62" t="s">
        <v>1453</v>
      </c>
      <c r="H56" s="62" t="s">
        <v>1436</v>
      </c>
      <c r="I56" s="62" t="s">
        <v>1437</v>
      </c>
      <c r="J56" s="62"/>
      <c r="K56" s="62"/>
      <c r="L56" s="62"/>
      <c r="M56" s="62"/>
      <c r="N56" s="62"/>
      <c r="O56" s="62"/>
      <c r="P56" s="62"/>
      <c r="Q56" s="62"/>
      <c r="R56" s="62"/>
      <c r="S56" s="62"/>
    </row>
    <row r="57" spans="1:19" ht="90" x14ac:dyDescent="0.25">
      <c r="A57" s="26" t="s">
        <v>1454</v>
      </c>
      <c r="B57" s="26" t="s">
        <v>1455</v>
      </c>
      <c r="C57" s="65">
        <v>1</v>
      </c>
      <c r="D57" s="263" t="s">
        <v>1342</v>
      </c>
      <c r="E57" s="263" t="s">
        <v>1337</v>
      </c>
      <c r="F57" s="263" t="str">
        <f>UnitControlCenter!$B$8</f>
        <v>billion 2019 dollars / year</v>
      </c>
      <c r="G57" s="263" t="s">
        <v>1456</v>
      </c>
      <c r="H57" s="263" t="s">
        <v>1457</v>
      </c>
      <c r="I57" s="263" t="s">
        <v>1458</v>
      </c>
    </row>
    <row r="58" spans="1:19" ht="45" x14ac:dyDescent="0.25">
      <c r="A58" s="26" t="s">
        <v>1454</v>
      </c>
      <c r="B58" s="26" t="s">
        <v>1459</v>
      </c>
      <c r="C58" s="65">
        <v>1</v>
      </c>
      <c r="D58" s="263" t="s">
        <v>1342</v>
      </c>
      <c r="E58" s="263" t="s">
        <v>1337</v>
      </c>
      <c r="F58" s="263" t="str">
        <f>UnitControlCenter!$B$8</f>
        <v>billion 2019 dollars / year</v>
      </c>
      <c r="G58" s="263" t="s">
        <v>1460</v>
      </c>
      <c r="H58" s="263" t="s">
        <v>1461</v>
      </c>
      <c r="I58" s="263" t="s">
        <v>1462</v>
      </c>
    </row>
    <row r="59" spans="1:19" ht="60" x14ac:dyDescent="0.25">
      <c r="A59" s="26" t="s">
        <v>1454</v>
      </c>
      <c r="B59" s="26" t="s">
        <v>1463</v>
      </c>
      <c r="C59" s="65">
        <v>1</v>
      </c>
      <c r="D59" s="263" t="s">
        <v>1342</v>
      </c>
      <c r="E59" s="263" t="s">
        <v>1337</v>
      </c>
      <c r="F59" s="263" t="str">
        <f>UnitControlCenter!$B$8</f>
        <v>billion 2019 dollars / year</v>
      </c>
      <c r="G59" s="263" t="s">
        <v>1464</v>
      </c>
      <c r="H59" s="263" t="s">
        <v>1465</v>
      </c>
      <c r="I59" s="263" t="s">
        <v>1466</v>
      </c>
    </row>
    <row r="60" spans="1:19" ht="45" x14ac:dyDescent="0.25">
      <c r="A60" s="26" t="s">
        <v>1454</v>
      </c>
      <c r="B60" s="26" t="s">
        <v>1467</v>
      </c>
      <c r="C60" s="65">
        <v>1</v>
      </c>
      <c r="D60" s="263" t="s">
        <v>1342</v>
      </c>
      <c r="E60" s="263" t="s">
        <v>1337</v>
      </c>
      <c r="F60" s="263" t="str">
        <f>UnitControlCenter!$B$8</f>
        <v>billion 2019 dollars / year</v>
      </c>
      <c r="G60" s="263" t="s">
        <v>1468</v>
      </c>
      <c r="H60" s="263" t="s">
        <v>1461</v>
      </c>
      <c r="I60" s="263" t="s">
        <v>1469</v>
      </c>
    </row>
    <row r="61" spans="1:19" ht="45" x14ac:dyDescent="0.25">
      <c r="A61" s="26" t="s">
        <v>1454</v>
      </c>
      <c r="B61" s="26" t="s">
        <v>1470</v>
      </c>
      <c r="C61" s="65">
        <v>1</v>
      </c>
      <c r="D61" s="263" t="s">
        <v>1342</v>
      </c>
      <c r="E61" s="263" t="s">
        <v>1337</v>
      </c>
      <c r="F61" s="263" t="str">
        <f>UnitControlCenter!$B$8</f>
        <v>billion 2019 dollars / year</v>
      </c>
      <c r="G61" s="263" t="s">
        <v>1471</v>
      </c>
      <c r="H61" s="263" t="s">
        <v>1461</v>
      </c>
      <c r="I61" s="263" t="s">
        <v>1472</v>
      </c>
    </row>
    <row r="62" spans="1:19" ht="60" x14ac:dyDescent="0.25">
      <c r="A62" s="26" t="s">
        <v>1454</v>
      </c>
      <c r="B62" s="26" t="s">
        <v>1473</v>
      </c>
      <c r="C62" s="65">
        <v>1</v>
      </c>
      <c r="D62" s="263" t="s">
        <v>1342</v>
      </c>
      <c r="E62" s="263" t="s">
        <v>1337</v>
      </c>
      <c r="F62" s="263" t="str">
        <f>UnitControlCenter!$B$8</f>
        <v>billion 2019 dollars / year</v>
      </c>
      <c r="G62" s="263" t="s">
        <v>1474</v>
      </c>
      <c r="H62" s="263" t="s">
        <v>1465</v>
      </c>
      <c r="I62" s="263" t="s">
        <v>1466</v>
      </c>
    </row>
    <row r="63" spans="1:19" ht="60" x14ac:dyDescent="0.25">
      <c r="A63" s="26" t="s">
        <v>1454</v>
      </c>
      <c r="B63" s="26" t="s">
        <v>1475</v>
      </c>
      <c r="C63" s="65">
        <v>1</v>
      </c>
      <c r="D63" s="263" t="s">
        <v>1342</v>
      </c>
      <c r="E63" s="263" t="s">
        <v>1337</v>
      </c>
      <c r="F63" s="263" t="str">
        <f>UnitControlCenter!$B$8</f>
        <v>billion 2019 dollars / year</v>
      </c>
      <c r="G63" s="263" t="s">
        <v>1476</v>
      </c>
      <c r="H63" s="263" t="s">
        <v>1465</v>
      </c>
      <c r="I63" s="263" t="s">
        <v>1466</v>
      </c>
    </row>
    <row r="64" spans="1:19" ht="75" x14ac:dyDescent="0.25">
      <c r="A64" s="26" t="s">
        <v>1454</v>
      </c>
      <c r="B64" s="26" t="s">
        <v>1477</v>
      </c>
      <c r="C64" s="65">
        <v>1</v>
      </c>
      <c r="D64" s="263" t="s">
        <v>1342</v>
      </c>
      <c r="E64" s="263" t="s">
        <v>1337</v>
      </c>
      <c r="F64" s="263" t="str">
        <f>UnitControlCenter!$B$8</f>
        <v>billion 2019 dollars / year</v>
      </c>
      <c r="G64" s="263" t="s">
        <v>1478</v>
      </c>
      <c r="H64" s="263" t="s">
        <v>1465</v>
      </c>
      <c r="I64" s="263" t="s">
        <v>1466</v>
      </c>
    </row>
    <row r="65" spans="1:19" ht="75" x14ac:dyDescent="0.25">
      <c r="A65" s="26" t="s">
        <v>1454</v>
      </c>
      <c r="B65" s="26" t="s">
        <v>1479</v>
      </c>
      <c r="C65" s="65">
        <v>1</v>
      </c>
      <c r="D65" s="263" t="s">
        <v>1342</v>
      </c>
      <c r="E65" s="263" t="s">
        <v>1337</v>
      </c>
      <c r="F65" s="263" t="str">
        <f>UnitControlCenter!$B$8</f>
        <v>billion 2019 dollars / year</v>
      </c>
      <c r="G65" s="263" t="s">
        <v>1480</v>
      </c>
      <c r="H65" s="263" t="s">
        <v>1465</v>
      </c>
      <c r="I65" s="263" t="s">
        <v>1481</v>
      </c>
    </row>
    <row r="66" spans="1:19" ht="60.75" thickBot="1" x14ac:dyDescent="0.3">
      <c r="A66" s="55" t="s">
        <v>1454</v>
      </c>
      <c r="B66" s="55" t="s">
        <v>1482</v>
      </c>
      <c r="C66" s="61">
        <v>1</v>
      </c>
      <c r="D66" s="62" t="s">
        <v>1342</v>
      </c>
      <c r="E66" s="62" t="s">
        <v>1337</v>
      </c>
      <c r="F66" s="62" t="str">
        <f>UnitControlCenter!$B$8</f>
        <v>billion 2019 dollars / year</v>
      </c>
      <c r="G66" s="62" t="s">
        <v>1483</v>
      </c>
      <c r="H66" s="62" t="s">
        <v>1465</v>
      </c>
      <c r="I66" s="62" t="s">
        <v>1484</v>
      </c>
      <c r="J66" s="62"/>
      <c r="K66" s="62"/>
      <c r="L66" s="62"/>
      <c r="M66" s="62"/>
      <c r="N66" s="62"/>
      <c r="O66" s="62"/>
      <c r="P66" s="62"/>
      <c r="Q66" s="62"/>
      <c r="R66" s="62"/>
      <c r="S66" s="62"/>
    </row>
    <row r="67" spans="1:19" ht="30" x14ac:dyDescent="0.25">
      <c r="A67" s="26" t="s">
        <v>1485</v>
      </c>
      <c r="B67" s="26" t="s">
        <v>1486</v>
      </c>
      <c r="C67" s="65">
        <v>1</v>
      </c>
      <c r="D67" s="263" t="s">
        <v>1336</v>
      </c>
      <c r="E67" s="263" t="s">
        <v>1487</v>
      </c>
      <c r="F67" s="263" t="str">
        <f>UnitControlCenter!$B$11</f>
        <v>incidents / year</v>
      </c>
      <c r="G67" s="263" t="s">
        <v>1488</v>
      </c>
    </row>
    <row r="68" spans="1:19" x14ac:dyDescent="0.25">
      <c r="A68" s="26" t="s">
        <v>1485</v>
      </c>
      <c r="B68" s="26" t="s">
        <v>1489</v>
      </c>
      <c r="C68" s="65">
        <v>1</v>
      </c>
      <c r="D68" s="263" t="s">
        <v>1336</v>
      </c>
      <c r="E68" s="263" t="s">
        <v>1337</v>
      </c>
      <c r="F68" s="263" t="str">
        <f>UnitControlCenter!$B$11</f>
        <v>incidents / year</v>
      </c>
      <c r="G68" s="263" t="s">
        <v>1488</v>
      </c>
    </row>
    <row r="69" spans="1:19" ht="30" x14ac:dyDescent="0.25">
      <c r="A69" s="26" t="s">
        <v>1485</v>
      </c>
      <c r="B69" s="26" t="s">
        <v>1490</v>
      </c>
      <c r="C69" s="65">
        <v>1</v>
      </c>
      <c r="D69" s="263" t="s">
        <v>1336</v>
      </c>
      <c r="E69" s="263" t="s">
        <v>1337</v>
      </c>
      <c r="F69" s="263" t="str">
        <f>UnitControlCenter!$B$8</f>
        <v>billion 2019 dollars / year</v>
      </c>
      <c r="G69" s="263" t="s">
        <v>1491</v>
      </c>
    </row>
    <row r="70" spans="1:19" x14ac:dyDescent="0.25">
      <c r="A70" s="26" t="s">
        <v>1485</v>
      </c>
      <c r="B70" s="26" t="s">
        <v>1492</v>
      </c>
      <c r="C70" s="65">
        <v>1</v>
      </c>
      <c r="D70" s="263" t="s">
        <v>1336</v>
      </c>
      <c r="E70" s="263" t="s">
        <v>1337</v>
      </c>
      <c r="F70" s="263" t="str">
        <f>UnitControlCenter!$B$11</f>
        <v>incidents / year</v>
      </c>
      <c r="G70" s="263" t="s">
        <v>1493</v>
      </c>
    </row>
    <row r="71" spans="1:19" ht="30" x14ac:dyDescent="0.25">
      <c r="A71" s="26" t="s">
        <v>1485</v>
      </c>
      <c r="B71" s="26" t="s">
        <v>1494</v>
      </c>
      <c r="C71" s="65">
        <v>1</v>
      </c>
      <c r="D71" s="263" t="s">
        <v>1336</v>
      </c>
      <c r="E71" s="263" t="s">
        <v>1337</v>
      </c>
      <c r="F71" s="263" t="str">
        <f>UnitControlCenter!$B$11</f>
        <v>incidents / year</v>
      </c>
      <c r="G71" s="263" t="s">
        <v>1495</v>
      </c>
    </row>
    <row r="72" spans="1:19" x14ac:dyDescent="0.25">
      <c r="A72" s="26" t="s">
        <v>1485</v>
      </c>
      <c r="B72" s="26" t="s">
        <v>1496</v>
      </c>
      <c r="C72" s="65">
        <v>1</v>
      </c>
      <c r="D72" s="263" t="s">
        <v>1336</v>
      </c>
      <c r="E72" s="263" t="s">
        <v>1337</v>
      </c>
      <c r="F72" s="263" t="str">
        <f>UnitControlCenter!$B$11</f>
        <v>incidents / year</v>
      </c>
      <c r="G72" s="263" t="s">
        <v>1497</v>
      </c>
    </row>
    <row r="73" spans="1:19" ht="30" x14ac:dyDescent="0.25">
      <c r="A73" s="26" t="s">
        <v>1485</v>
      </c>
      <c r="B73" s="26" t="s">
        <v>1498</v>
      </c>
      <c r="C73" s="65">
        <v>1</v>
      </c>
      <c r="D73" s="263" t="s">
        <v>1336</v>
      </c>
      <c r="E73" s="263" t="s">
        <v>1337</v>
      </c>
      <c r="F73" s="263" t="str">
        <f>UnitControlCenter!$B$11</f>
        <v>incidents / year</v>
      </c>
      <c r="G73" s="263" t="s">
        <v>1499</v>
      </c>
    </row>
    <row r="74" spans="1:19" x14ac:dyDescent="0.25">
      <c r="A74" s="26" t="s">
        <v>1485</v>
      </c>
      <c r="B74" s="26" t="s">
        <v>1500</v>
      </c>
      <c r="C74" s="65">
        <v>1</v>
      </c>
      <c r="D74" s="263" t="s">
        <v>1336</v>
      </c>
      <c r="E74" s="263" t="s">
        <v>1337</v>
      </c>
      <c r="F74" s="263" t="str">
        <f>UnitControlCenter!$B$11</f>
        <v>incidents / year</v>
      </c>
      <c r="G74" s="263" t="s">
        <v>1501</v>
      </c>
    </row>
    <row r="75" spans="1:19" x14ac:dyDescent="0.25">
      <c r="A75" s="26" t="s">
        <v>1485</v>
      </c>
      <c r="B75" s="26" t="s">
        <v>1502</v>
      </c>
      <c r="C75" s="65">
        <v>1</v>
      </c>
      <c r="D75" s="263" t="s">
        <v>1336</v>
      </c>
      <c r="E75" s="263" t="s">
        <v>1337</v>
      </c>
      <c r="F75" s="263" t="str">
        <f>UnitControlCenter!$B$11</f>
        <v>incidents / year</v>
      </c>
      <c r="G75" s="263" t="s">
        <v>1503</v>
      </c>
    </row>
    <row r="76" spans="1:19" ht="30.75" thickBot="1" x14ac:dyDescent="0.3">
      <c r="A76" s="55" t="s">
        <v>1485</v>
      </c>
      <c r="B76" s="55" t="s">
        <v>1504</v>
      </c>
      <c r="C76" s="61">
        <v>1</v>
      </c>
      <c r="D76" s="62" t="s">
        <v>1336</v>
      </c>
      <c r="E76" s="62" t="s">
        <v>1337</v>
      </c>
      <c r="F76" s="62" t="str">
        <f>UnitControlCenter!$B$11</f>
        <v>incidents / year</v>
      </c>
      <c r="G76" s="62" t="s">
        <v>1505</v>
      </c>
      <c r="H76" s="62"/>
      <c r="I76" s="62"/>
      <c r="J76" s="62"/>
      <c r="K76" s="62"/>
      <c r="L76" s="62"/>
      <c r="M76" s="62"/>
      <c r="N76" s="62"/>
      <c r="O76" s="62"/>
      <c r="P76" s="62"/>
      <c r="Q76" s="62"/>
      <c r="R76" s="62"/>
      <c r="S76" s="62"/>
    </row>
    <row r="77" spans="1:19" ht="135" x14ac:dyDescent="0.25">
      <c r="A77" s="26" t="s">
        <v>1506</v>
      </c>
      <c r="B77" s="26" t="s">
        <v>1507</v>
      </c>
      <c r="C77" s="65">
        <v>1</v>
      </c>
      <c r="D77" s="263" t="s">
        <v>1342</v>
      </c>
      <c r="E77" s="263" t="s">
        <v>1343</v>
      </c>
      <c r="F77" s="263" t="str">
        <f>UnitControlCenter!$B$15</f>
        <v>terawatt-hours (TWh) / year</v>
      </c>
      <c r="G77" s="263" t="s">
        <v>1508</v>
      </c>
      <c r="H77" s="263" t="s">
        <v>1509</v>
      </c>
      <c r="I77" s="263" t="s">
        <v>1510</v>
      </c>
    </row>
    <row r="78" spans="1:19" ht="165" x14ac:dyDescent="0.25">
      <c r="A78" s="26" t="s">
        <v>1506</v>
      </c>
      <c r="B78" s="26" t="s">
        <v>1511</v>
      </c>
      <c r="C78" s="65">
        <v>1</v>
      </c>
      <c r="D78" s="263" t="s">
        <v>1342</v>
      </c>
      <c r="E78" s="263" t="s">
        <v>1337</v>
      </c>
      <c r="F78" s="263" t="str">
        <f>UnitControlCenter!$B$15</f>
        <v>terawatt-hours (TWh) / year</v>
      </c>
      <c r="G78" s="263" t="s">
        <v>1512</v>
      </c>
      <c r="H78" s="263" t="s">
        <v>1513</v>
      </c>
      <c r="I78" s="263" t="s">
        <v>1514</v>
      </c>
    </row>
    <row r="79" spans="1:19" ht="135" x14ac:dyDescent="0.25">
      <c r="A79" s="26" t="s">
        <v>1506</v>
      </c>
      <c r="B79" s="26" t="s">
        <v>1515</v>
      </c>
      <c r="C79" s="65">
        <v>1</v>
      </c>
      <c r="D79" s="263" t="s">
        <v>1342</v>
      </c>
      <c r="E79" s="263" t="s">
        <v>1343</v>
      </c>
      <c r="F79" s="263" t="str">
        <f>UnitControlCenter!$B$16</f>
        <v>gigawatts (GW) / year</v>
      </c>
      <c r="G79" s="263" t="s">
        <v>1516</v>
      </c>
      <c r="H79" s="263" t="s">
        <v>1517</v>
      </c>
      <c r="I79" s="263" t="s">
        <v>1518</v>
      </c>
    </row>
    <row r="80" spans="1:19" ht="150" x14ac:dyDescent="0.25">
      <c r="A80" s="26" t="s">
        <v>1506</v>
      </c>
      <c r="B80" s="26" t="s">
        <v>1519</v>
      </c>
      <c r="C80" s="65">
        <v>1</v>
      </c>
      <c r="D80" s="263" t="s">
        <v>1342</v>
      </c>
      <c r="E80" s="263" t="s">
        <v>1337</v>
      </c>
      <c r="F80" s="263" t="str">
        <f>UnitControlCenter!$B$16</f>
        <v>gigawatts (GW) / year</v>
      </c>
      <c r="G80" s="263" t="s">
        <v>1520</v>
      </c>
      <c r="H80" s="263" t="s">
        <v>1521</v>
      </c>
      <c r="I80" s="263" t="s">
        <v>1522</v>
      </c>
    </row>
    <row r="81" spans="1:19" ht="45.75" thickBot="1" x14ac:dyDescent="0.3">
      <c r="A81" s="55" t="s">
        <v>1506</v>
      </c>
      <c r="B81" s="55" t="s">
        <v>1523</v>
      </c>
      <c r="C81" s="61">
        <v>1</v>
      </c>
      <c r="D81" s="62" t="s">
        <v>1342</v>
      </c>
      <c r="E81" s="62" t="s">
        <v>1343</v>
      </c>
      <c r="F81" s="62" t="str">
        <f>UnitControlCenter!$B$15</f>
        <v>terawatt-hours (TWh) / year</v>
      </c>
      <c r="G81" s="62" t="s">
        <v>1524</v>
      </c>
      <c r="H81" s="62" t="s">
        <v>1525</v>
      </c>
      <c r="I81" s="62" t="s">
        <v>1526</v>
      </c>
      <c r="J81" s="62"/>
      <c r="K81" s="62"/>
      <c r="L81" s="62"/>
      <c r="M81" s="62"/>
      <c r="N81" s="62"/>
      <c r="O81" s="62"/>
      <c r="P81" s="62"/>
      <c r="Q81" s="62"/>
      <c r="R81" s="62"/>
      <c r="S81" s="62"/>
    </row>
    <row r="82" spans="1:19" ht="120" x14ac:dyDescent="0.25">
      <c r="A82" s="26" t="s">
        <v>2155</v>
      </c>
      <c r="B82" s="26" t="s">
        <v>1527</v>
      </c>
      <c r="C82" s="65">
        <v>1</v>
      </c>
      <c r="D82" s="263" t="s">
        <v>1342</v>
      </c>
      <c r="E82" s="263" t="s">
        <v>1528</v>
      </c>
      <c r="F82" s="263" t="str">
        <f>UnitControlCenter!$B$17</f>
        <v>2019 dollars / megawatt-hour (MWh)</v>
      </c>
      <c r="G82" s="263" t="s">
        <v>1529</v>
      </c>
      <c r="H82" s="263" t="s">
        <v>1530</v>
      </c>
      <c r="I82" s="263" t="s">
        <v>1531</v>
      </c>
    </row>
    <row r="83" spans="1:19" ht="30" x14ac:dyDescent="0.25">
      <c r="A83" s="26" t="s">
        <v>2155</v>
      </c>
      <c r="B83" s="26" t="s">
        <v>1532</v>
      </c>
      <c r="C83" s="65">
        <v>1</v>
      </c>
      <c r="D83" s="263" t="s">
        <v>1342</v>
      </c>
      <c r="E83" s="263" t="s">
        <v>1343</v>
      </c>
      <c r="F83" s="263" t="str">
        <f>UnitControlCenter!$B$15</f>
        <v>terawatt-hours (TWh) / year</v>
      </c>
      <c r="G83" s="263" t="s">
        <v>1533</v>
      </c>
      <c r="H83" s="263" t="s">
        <v>1534</v>
      </c>
      <c r="I83" s="263" t="s">
        <v>1535</v>
      </c>
    </row>
    <row r="84" spans="1:19" ht="75" x14ac:dyDescent="0.25">
      <c r="A84" s="26" t="s">
        <v>2155</v>
      </c>
      <c r="B84" s="26" t="s">
        <v>2156</v>
      </c>
      <c r="C84" s="65">
        <v>1</v>
      </c>
      <c r="D84" s="263" t="s">
        <v>1342</v>
      </c>
      <c r="E84" s="263" t="s">
        <v>1343</v>
      </c>
      <c r="F84" s="263" t="str">
        <f>UnitControlCenter!$B$3</f>
        <v>million metric tons / year</v>
      </c>
      <c r="G84" s="263" t="s">
        <v>2157</v>
      </c>
      <c r="H84" s="263" t="s">
        <v>2158</v>
      </c>
      <c r="I84" s="263" t="s">
        <v>2159</v>
      </c>
    </row>
    <row r="85" spans="1:19" ht="105" x14ac:dyDescent="0.25">
      <c r="A85" s="26" t="s">
        <v>2155</v>
      </c>
      <c r="B85" s="26" t="s">
        <v>1536</v>
      </c>
      <c r="C85" s="65">
        <v>1</v>
      </c>
      <c r="D85" s="263" t="s">
        <v>1342</v>
      </c>
      <c r="E85" s="263" t="s">
        <v>1343</v>
      </c>
      <c r="F85" s="263" t="str">
        <f>UnitControlCenter!$B$18</f>
        <v>cubic km / yr</v>
      </c>
      <c r="G85" s="263" t="s">
        <v>1537</v>
      </c>
      <c r="H85" s="263" t="s">
        <v>1538</v>
      </c>
      <c r="I85" s="263" t="s">
        <v>1539</v>
      </c>
    </row>
    <row r="86" spans="1:19" ht="120.75" thickBot="1" x14ac:dyDescent="0.3">
      <c r="A86" s="55" t="s">
        <v>2155</v>
      </c>
      <c r="B86" s="55" t="s">
        <v>1540</v>
      </c>
      <c r="C86" s="61">
        <v>1</v>
      </c>
      <c r="D86" s="62" t="s">
        <v>1342</v>
      </c>
      <c r="E86" s="62" t="s">
        <v>1343</v>
      </c>
      <c r="F86" s="62" t="str">
        <f>UnitControlCenter!$B$18</f>
        <v>cubic km / yr</v>
      </c>
      <c r="G86" s="62" t="s">
        <v>1541</v>
      </c>
      <c r="H86" s="62" t="s">
        <v>1542</v>
      </c>
      <c r="I86" s="62" t="s">
        <v>1543</v>
      </c>
    </row>
    <row r="87" spans="1:19" ht="90" x14ac:dyDescent="0.25">
      <c r="A87" s="26" t="s">
        <v>1544</v>
      </c>
      <c r="B87" s="26" t="s">
        <v>1545</v>
      </c>
      <c r="C87" s="65">
        <v>1</v>
      </c>
      <c r="D87" s="263" t="s">
        <v>1342</v>
      </c>
      <c r="E87" s="263" t="s">
        <v>1343</v>
      </c>
      <c r="F87" s="263" t="str">
        <f>UnitControlCenter!$B$21</f>
        <v>million vehicles / year</v>
      </c>
      <c r="G87" s="263" t="s">
        <v>1546</v>
      </c>
      <c r="H87" s="263" t="s">
        <v>1547</v>
      </c>
      <c r="I87" s="263" t="s">
        <v>1548</v>
      </c>
    </row>
    <row r="88" spans="1:19" ht="90" x14ac:dyDescent="0.25">
      <c r="A88" s="26" t="s">
        <v>1544</v>
      </c>
      <c r="B88" s="26" t="s">
        <v>1549</v>
      </c>
      <c r="C88" s="65">
        <v>1</v>
      </c>
      <c r="D88" s="263" t="s">
        <v>1342</v>
      </c>
      <c r="E88" s="263" t="s">
        <v>1343</v>
      </c>
      <c r="F88" s="263" t="str">
        <f>UnitControlCenter!$B$22</f>
        <v>thousand vehicles / year</v>
      </c>
      <c r="G88" s="263" t="s">
        <v>1550</v>
      </c>
      <c r="H88" s="263" t="s">
        <v>1551</v>
      </c>
      <c r="I88" s="263" t="s">
        <v>1552</v>
      </c>
    </row>
    <row r="89" spans="1:19" ht="90" x14ac:dyDescent="0.25">
      <c r="A89" s="26" t="s">
        <v>1544</v>
      </c>
      <c r="B89" s="26" t="s">
        <v>2160</v>
      </c>
      <c r="C89" s="65">
        <v>1</v>
      </c>
      <c r="D89" s="263" t="s">
        <v>1342</v>
      </c>
      <c r="E89" s="263" t="s">
        <v>1343</v>
      </c>
      <c r="F89" s="263" t="str">
        <f>UnitControlCenter!$B$22</f>
        <v>thousand vehicles / year</v>
      </c>
      <c r="G89" s="263" t="s">
        <v>1553</v>
      </c>
      <c r="H89" s="263" t="s">
        <v>1547</v>
      </c>
      <c r="I89" s="263" t="s">
        <v>1548</v>
      </c>
    </row>
    <row r="90" spans="1:19" ht="90" x14ac:dyDescent="0.25">
      <c r="A90" s="26" t="s">
        <v>1544</v>
      </c>
      <c r="B90" s="26" t="s">
        <v>2161</v>
      </c>
      <c r="C90" s="65">
        <v>1</v>
      </c>
      <c r="D90" s="263" t="s">
        <v>1342</v>
      </c>
      <c r="E90" s="263" t="s">
        <v>1343</v>
      </c>
      <c r="F90" s="263" t="str">
        <f>UnitControlCenter!$B$22</f>
        <v>thousand vehicles / year</v>
      </c>
      <c r="G90" s="263" t="s">
        <v>1554</v>
      </c>
      <c r="H90" s="263" t="s">
        <v>1551</v>
      </c>
      <c r="I90" s="263" t="s">
        <v>1552</v>
      </c>
    </row>
    <row r="91" spans="1:19" ht="30" x14ac:dyDescent="0.25">
      <c r="A91" s="26" t="s">
        <v>1544</v>
      </c>
      <c r="B91" s="26" t="s">
        <v>1555</v>
      </c>
      <c r="C91" s="65">
        <v>1</v>
      </c>
      <c r="D91" s="263" t="s">
        <v>1342</v>
      </c>
      <c r="E91" s="263" t="s">
        <v>1343</v>
      </c>
      <c r="F91" s="263" t="str">
        <f>UnitControlCenter!$B$22</f>
        <v>thousand vehicles / year</v>
      </c>
      <c r="G91" s="263" t="s">
        <v>1556</v>
      </c>
      <c r="H91" s="263" t="s">
        <v>1557</v>
      </c>
      <c r="I91" s="263" t="s">
        <v>1558</v>
      </c>
    </row>
    <row r="92" spans="1:19" ht="75" x14ac:dyDescent="0.25">
      <c r="A92" s="26" t="s">
        <v>1544</v>
      </c>
      <c r="B92" s="26" t="s">
        <v>1559</v>
      </c>
      <c r="C92" s="65">
        <v>1</v>
      </c>
      <c r="D92" s="263" t="s">
        <v>1342</v>
      </c>
      <c r="E92" s="263" t="s">
        <v>1343</v>
      </c>
      <c r="F92" s="263" t="str">
        <f>UnitControlCenter!$B$23</f>
        <v>million vehicles</v>
      </c>
      <c r="G92" s="263" t="s">
        <v>1560</v>
      </c>
      <c r="H92" s="263" t="s">
        <v>1547</v>
      </c>
      <c r="I92" s="263" t="s">
        <v>1548</v>
      </c>
    </row>
    <row r="93" spans="1:19" ht="90" x14ac:dyDescent="0.25">
      <c r="A93" s="26" t="s">
        <v>1544</v>
      </c>
      <c r="B93" s="26" t="s">
        <v>1561</v>
      </c>
      <c r="C93" s="65">
        <v>1</v>
      </c>
      <c r="D93" s="263" t="s">
        <v>1342</v>
      </c>
      <c r="E93" s="263" t="s">
        <v>1343</v>
      </c>
      <c r="F93" s="263" t="str">
        <f>UnitControlCenter!$B$24</f>
        <v>thousand vehicles</v>
      </c>
      <c r="G93" s="263" t="s">
        <v>1562</v>
      </c>
      <c r="H93" s="263" t="s">
        <v>1551</v>
      </c>
      <c r="I93" s="263" t="s">
        <v>1552</v>
      </c>
    </row>
    <row r="94" spans="1:19" ht="75" x14ac:dyDescent="0.25">
      <c r="A94" s="26" t="s">
        <v>1544</v>
      </c>
      <c r="B94" s="26" t="s">
        <v>2162</v>
      </c>
      <c r="C94" s="65">
        <v>1</v>
      </c>
      <c r="D94" s="263" t="s">
        <v>1342</v>
      </c>
      <c r="E94" s="263" t="s">
        <v>1343</v>
      </c>
      <c r="F94" s="263" t="str">
        <f>UnitControlCenter!$B$23</f>
        <v>million vehicles</v>
      </c>
      <c r="G94" s="263" t="s">
        <v>1563</v>
      </c>
      <c r="H94" s="263" t="s">
        <v>1547</v>
      </c>
      <c r="I94" s="263" t="s">
        <v>1548</v>
      </c>
    </row>
    <row r="95" spans="1:19" ht="75" x14ac:dyDescent="0.25">
      <c r="A95" s="26" t="s">
        <v>1544</v>
      </c>
      <c r="B95" s="26" t="s">
        <v>2163</v>
      </c>
      <c r="C95" s="65">
        <v>1</v>
      </c>
      <c r="D95" s="263" t="s">
        <v>1342</v>
      </c>
      <c r="E95" s="263" t="s">
        <v>1343</v>
      </c>
      <c r="F95" s="263" t="str">
        <f>UnitControlCenter!$B$23</f>
        <v>million vehicles</v>
      </c>
      <c r="G95" s="263" t="s">
        <v>1564</v>
      </c>
      <c r="H95" s="263" t="s">
        <v>1551</v>
      </c>
      <c r="I95" s="263" t="s">
        <v>1552</v>
      </c>
    </row>
    <row r="96" spans="1:19" ht="30.75" thickBot="1" x14ac:dyDescent="0.3">
      <c r="A96" s="55" t="s">
        <v>1544</v>
      </c>
      <c r="B96" s="55" t="s">
        <v>1565</v>
      </c>
      <c r="C96" s="61">
        <v>1</v>
      </c>
      <c r="D96" s="62" t="s">
        <v>1342</v>
      </c>
      <c r="E96" s="62" t="s">
        <v>1343</v>
      </c>
      <c r="F96" s="62" t="str">
        <f>UnitControlCenter!$B$23</f>
        <v>million vehicles</v>
      </c>
      <c r="G96" s="62" t="s">
        <v>1566</v>
      </c>
      <c r="H96" s="62" t="s">
        <v>1557</v>
      </c>
      <c r="I96" s="62" t="s">
        <v>1558</v>
      </c>
      <c r="J96" s="62"/>
      <c r="K96" s="62"/>
      <c r="L96" s="62"/>
      <c r="M96" s="62"/>
      <c r="N96" s="62"/>
      <c r="O96" s="62"/>
      <c r="P96" s="62"/>
      <c r="Q96" s="62"/>
      <c r="R96" s="62"/>
      <c r="S96" s="62"/>
    </row>
    <row r="97" spans="1:19" ht="150" x14ac:dyDescent="0.25">
      <c r="A97" s="26" t="s">
        <v>1567</v>
      </c>
      <c r="B97" s="26" t="s">
        <v>1568</v>
      </c>
      <c r="C97" s="65">
        <v>1</v>
      </c>
      <c r="D97" s="263" t="s">
        <v>1342</v>
      </c>
      <c r="E97" s="263" t="s">
        <v>1343</v>
      </c>
      <c r="F97" s="263" t="str">
        <f>UnitControlCenter!$B$3</f>
        <v>million metric tons / year</v>
      </c>
      <c r="G97" s="263" t="s">
        <v>1569</v>
      </c>
      <c r="H97" s="263" t="s">
        <v>2177</v>
      </c>
      <c r="I97" s="263" t="s">
        <v>1570</v>
      </c>
    </row>
    <row r="98" spans="1:19" ht="105" x14ac:dyDescent="0.25">
      <c r="A98" s="26" t="s">
        <v>1567</v>
      </c>
      <c r="B98" s="26" t="s">
        <v>1571</v>
      </c>
      <c r="C98" s="65">
        <v>1</v>
      </c>
      <c r="D98" s="263" t="s">
        <v>1342</v>
      </c>
      <c r="E98" s="263" t="s">
        <v>1343</v>
      </c>
      <c r="F98" s="263" t="str">
        <f>UnitControlCenter!$B$25</f>
        <v>quads / year</v>
      </c>
      <c r="G98" s="263" t="s">
        <v>1572</v>
      </c>
      <c r="H98" s="263" t="s">
        <v>1573</v>
      </c>
      <c r="I98" s="263" t="s">
        <v>1574</v>
      </c>
    </row>
    <row r="99" spans="1:19" ht="135" x14ac:dyDescent="0.25">
      <c r="A99" s="26" t="s">
        <v>1567</v>
      </c>
      <c r="B99" s="26" t="s">
        <v>1575</v>
      </c>
      <c r="C99" s="65">
        <v>1</v>
      </c>
      <c r="D99" s="263" t="s">
        <v>1342</v>
      </c>
      <c r="E99" s="263" t="s">
        <v>1343</v>
      </c>
      <c r="F99" s="263" t="str">
        <f>UnitControlCenter!$B$25</f>
        <v>quads / year</v>
      </c>
      <c r="G99" s="263" t="s">
        <v>1576</v>
      </c>
      <c r="H99" s="263" t="s">
        <v>2177</v>
      </c>
      <c r="I99" s="263" t="s">
        <v>1570</v>
      </c>
    </row>
    <row r="100" spans="1:19" ht="45" x14ac:dyDescent="0.25">
      <c r="A100" s="26" t="s">
        <v>1567</v>
      </c>
      <c r="B100" s="26" t="s">
        <v>1577</v>
      </c>
      <c r="C100" s="65">
        <v>1</v>
      </c>
      <c r="D100" s="263" t="s">
        <v>1342</v>
      </c>
      <c r="E100" s="263" t="s">
        <v>1343</v>
      </c>
      <c r="F100" s="263" t="str">
        <f>UnitControlCenter!$B$19</f>
        <v>trillion passenger-miles / year</v>
      </c>
      <c r="G100" s="263" t="s">
        <v>1578</v>
      </c>
      <c r="H100" s="263" t="s">
        <v>1579</v>
      </c>
      <c r="I100" s="263" t="s">
        <v>1580</v>
      </c>
    </row>
    <row r="101" spans="1:19" ht="45.75" thickBot="1" x14ac:dyDescent="0.3">
      <c r="A101" s="55" t="s">
        <v>1567</v>
      </c>
      <c r="B101" s="55" t="s">
        <v>1581</v>
      </c>
      <c r="C101" s="61">
        <v>1</v>
      </c>
      <c r="D101" s="62" t="s">
        <v>1342</v>
      </c>
      <c r="E101" s="62" t="s">
        <v>1343</v>
      </c>
      <c r="F101" s="62" t="str">
        <f>UnitControlCenter!$B$20</f>
        <v>trillion freight ton-miles / year</v>
      </c>
      <c r="G101" s="62" t="s">
        <v>1582</v>
      </c>
      <c r="H101" s="62" t="s">
        <v>2176</v>
      </c>
      <c r="I101" s="62" t="s">
        <v>1583</v>
      </c>
      <c r="J101" s="62"/>
      <c r="K101" s="62"/>
      <c r="L101" s="62"/>
      <c r="M101" s="62"/>
      <c r="N101" s="62"/>
      <c r="O101" s="62"/>
      <c r="P101" s="62"/>
      <c r="Q101" s="62"/>
      <c r="R101" s="62"/>
      <c r="S101" s="62"/>
    </row>
    <row r="102" spans="1:19" ht="315" x14ac:dyDescent="0.25">
      <c r="A102" s="26" t="s">
        <v>1584</v>
      </c>
      <c r="B102" s="26" t="s">
        <v>1590</v>
      </c>
      <c r="C102" s="65">
        <v>1</v>
      </c>
      <c r="D102" s="263" t="s">
        <v>1342</v>
      </c>
      <c r="E102" s="263" t="s">
        <v>1343</v>
      </c>
      <c r="F102" s="263" t="str">
        <f>UnitControlCenter!$B$25</f>
        <v>quads / year</v>
      </c>
      <c r="G102" s="263" t="s">
        <v>2164</v>
      </c>
      <c r="H102" s="263" t="s">
        <v>2165</v>
      </c>
      <c r="I102" s="244" t="s">
        <v>2166</v>
      </c>
    </row>
    <row r="103" spans="1:19" ht="120" x14ac:dyDescent="0.25">
      <c r="A103" s="26" t="s">
        <v>1584</v>
      </c>
      <c r="B103" s="26" t="s">
        <v>1591</v>
      </c>
      <c r="C103" s="65">
        <v>1</v>
      </c>
      <c r="D103" s="263" t="s">
        <v>1342</v>
      </c>
      <c r="E103" s="263" t="s">
        <v>1343</v>
      </c>
      <c r="F103" s="263" t="str">
        <f>UnitControlCenter!$B$25</f>
        <v>quads / year</v>
      </c>
      <c r="G103" s="263" t="s">
        <v>1592</v>
      </c>
      <c r="H103" s="263" t="s">
        <v>1588</v>
      </c>
      <c r="I103" s="263" t="s">
        <v>1589</v>
      </c>
    </row>
    <row r="104" spans="1:19" ht="240" x14ac:dyDescent="0.25">
      <c r="A104" s="26" t="s">
        <v>1584</v>
      </c>
      <c r="B104" s="26" t="s">
        <v>1585</v>
      </c>
      <c r="C104" s="65">
        <v>1</v>
      </c>
      <c r="D104" s="263" t="s">
        <v>1342</v>
      </c>
      <c r="E104" s="263" t="s">
        <v>1343</v>
      </c>
      <c r="F104" s="263" t="str">
        <f>UnitControlCenter!$B$25</f>
        <v>quads / year</v>
      </c>
      <c r="G104" s="263" t="s">
        <v>2167</v>
      </c>
      <c r="H104" s="263" t="s">
        <v>2165</v>
      </c>
      <c r="I104" s="244" t="s">
        <v>2166</v>
      </c>
    </row>
    <row r="105" spans="1:19" ht="90.75" thickBot="1" x14ac:dyDescent="0.3">
      <c r="A105" s="55" t="s">
        <v>1584</v>
      </c>
      <c r="B105" s="55" t="s">
        <v>1586</v>
      </c>
      <c r="C105" s="61">
        <v>1</v>
      </c>
      <c r="D105" s="62" t="s">
        <v>1342</v>
      </c>
      <c r="E105" s="62" t="s">
        <v>1343</v>
      </c>
      <c r="F105" s="62" t="str">
        <f>UnitControlCenter!$B$25</f>
        <v>quads / year</v>
      </c>
      <c r="G105" s="62" t="s">
        <v>1587</v>
      </c>
      <c r="H105" s="62" t="s">
        <v>1588</v>
      </c>
      <c r="I105" s="62" t="s">
        <v>1589</v>
      </c>
      <c r="J105" s="62"/>
      <c r="K105" s="62"/>
      <c r="L105" s="62"/>
      <c r="M105" s="62"/>
      <c r="N105" s="62"/>
      <c r="O105" s="62"/>
      <c r="P105" s="62"/>
      <c r="Q105" s="62"/>
      <c r="R105" s="62"/>
      <c r="S105" s="62"/>
    </row>
    <row r="106" spans="1:19" ht="285" x14ac:dyDescent="0.25">
      <c r="A106" s="26" t="s">
        <v>1593</v>
      </c>
      <c r="B106" s="26" t="s">
        <v>1594</v>
      </c>
      <c r="C106" s="65">
        <v>1</v>
      </c>
      <c r="D106" s="263" t="s">
        <v>1342</v>
      </c>
      <c r="E106" s="263" t="s">
        <v>1343</v>
      </c>
      <c r="F106" s="263" t="str">
        <f>UnitControlCenter!$B$3</f>
        <v>million metric tons / year</v>
      </c>
      <c r="G106" s="263" t="s">
        <v>2168</v>
      </c>
      <c r="H106" s="263" t="s">
        <v>2165</v>
      </c>
      <c r="I106" s="244" t="s">
        <v>2166</v>
      </c>
    </row>
    <row r="107" spans="1:19" ht="45" x14ac:dyDescent="0.25">
      <c r="A107" s="26" t="s">
        <v>1593</v>
      </c>
      <c r="B107" s="26" t="s">
        <v>1595</v>
      </c>
      <c r="C107" s="65">
        <v>1</v>
      </c>
      <c r="D107" s="263" t="s">
        <v>1342</v>
      </c>
      <c r="E107" s="263" t="s">
        <v>1343</v>
      </c>
      <c r="F107" s="263" t="str">
        <f>UnitControlCenter!$B$3</f>
        <v>million metric tons / year</v>
      </c>
      <c r="G107" s="263" t="s">
        <v>1596</v>
      </c>
      <c r="H107" s="263" t="s">
        <v>1353</v>
      </c>
      <c r="I107" s="263" t="s">
        <v>1354</v>
      </c>
    </row>
    <row r="108" spans="1:19" ht="270" x14ac:dyDescent="0.25">
      <c r="A108" s="26" t="s">
        <v>1593</v>
      </c>
      <c r="B108" s="26" t="s">
        <v>1597</v>
      </c>
      <c r="C108" s="65">
        <v>1</v>
      </c>
      <c r="D108" s="263" t="s">
        <v>1342</v>
      </c>
      <c r="E108" s="263" t="s">
        <v>1343</v>
      </c>
      <c r="F108" s="263" t="str">
        <f>UnitControlCenter!$B$3</f>
        <v>million metric tons / year</v>
      </c>
      <c r="G108" s="263" t="s">
        <v>2169</v>
      </c>
      <c r="H108" s="263" t="s">
        <v>2165</v>
      </c>
      <c r="I108" s="244" t="s">
        <v>2166</v>
      </c>
    </row>
    <row r="109" spans="1:19" ht="45" x14ac:dyDescent="0.25">
      <c r="A109" s="26" t="s">
        <v>1593</v>
      </c>
      <c r="B109" s="26" t="s">
        <v>1598</v>
      </c>
      <c r="C109" s="65">
        <v>1</v>
      </c>
      <c r="D109" s="263" t="s">
        <v>1342</v>
      </c>
      <c r="E109" s="263" t="s">
        <v>1343</v>
      </c>
      <c r="F109" s="263" t="str">
        <f>UnitControlCenter!$B$3</f>
        <v>million metric tons / year</v>
      </c>
      <c r="G109" s="263" t="s">
        <v>1599</v>
      </c>
      <c r="H109" s="263" t="s">
        <v>1353</v>
      </c>
      <c r="I109" s="263" t="s">
        <v>1354</v>
      </c>
    </row>
    <row r="110" spans="1:19" ht="330" x14ac:dyDescent="0.25">
      <c r="A110" s="26" t="s">
        <v>1593</v>
      </c>
      <c r="B110" s="26" t="s">
        <v>1600</v>
      </c>
      <c r="C110" s="65">
        <v>1</v>
      </c>
      <c r="D110" s="263" t="s">
        <v>1342</v>
      </c>
      <c r="E110" s="263" t="s">
        <v>1343</v>
      </c>
      <c r="F110" s="263" t="str">
        <f>UnitControlCenter!$B$3</f>
        <v>million metric tons / year</v>
      </c>
      <c r="G110" s="263" t="s">
        <v>2170</v>
      </c>
      <c r="H110" s="263" t="s">
        <v>2165</v>
      </c>
      <c r="I110" s="244" t="s">
        <v>2166</v>
      </c>
    </row>
    <row r="111" spans="1:19" ht="45.75" thickBot="1" x14ac:dyDescent="0.3">
      <c r="A111" s="55" t="s">
        <v>1593</v>
      </c>
      <c r="B111" s="55" t="s">
        <v>1601</v>
      </c>
      <c r="C111" s="61">
        <v>1</v>
      </c>
      <c r="D111" s="62" t="s">
        <v>1342</v>
      </c>
      <c r="E111" s="62" t="s">
        <v>1343</v>
      </c>
      <c r="F111" s="62" t="str">
        <f>UnitControlCenter!$B$3</f>
        <v>million metric tons / year</v>
      </c>
      <c r="G111" s="62" t="s">
        <v>1602</v>
      </c>
      <c r="H111" s="62" t="s">
        <v>1603</v>
      </c>
      <c r="I111" s="62" t="s">
        <v>1604</v>
      </c>
      <c r="J111" s="62"/>
      <c r="K111" s="62"/>
      <c r="L111" s="62"/>
      <c r="M111" s="62"/>
      <c r="N111" s="62"/>
      <c r="O111" s="62"/>
      <c r="P111" s="62"/>
      <c r="Q111" s="62"/>
      <c r="R111" s="62"/>
      <c r="S111" s="62"/>
    </row>
    <row r="112" spans="1:19" ht="60" x14ac:dyDescent="0.25">
      <c r="A112" s="26" t="s">
        <v>1605</v>
      </c>
      <c r="B112" s="26" t="s">
        <v>1606</v>
      </c>
      <c r="C112" s="65">
        <v>1</v>
      </c>
      <c r="D112" s="263" t="s">
        <v>1342</v>
      </c>
      <c r="E112" s="263" t="s">
        <v>1343</v>
      </c>
      <c r="F112" s="263" t="str">
        <f>UnitControlCenter!$B$25</f>
        <v>quads / year</v>
      </c>
      <c r="G112" s="263" t="s">
        <v>1607</v>
      </c>
      <c r="H112" s="263" t="s">
        <v>1608</v>
      </c>
      <c r="I112" s="263" t="s">
        <v>1609</v>
      </c>
    </row>
    <row r="113" spans="1:19" ht="30" x14ac:dyDescent="0.25">
      <c r="A113" s="26" t="s">
        <v>1605</v>
      </c>
      <c r="B113" s="26" t="s">
        <v>1610</v>
      </c>
      <c r="C113" s="65">
        <v>1</v>
      </c>
      <c r="D113" s="263" t="s">
        <v>1342</v>
      </c>
      <c r="E113" s="263" t="s">
        <v>1343</v>
      </c>
      <c r="F113" s="263" t="str">
        <f>UnitControlCenter!$B$25</f>
        <v>quads / year</v>
      </c>
      <c r="G113" s="263" t="s">
        <v>1611</v>
      </c>
      <c r="H113" s="263" t="s">
        <v>1612</v>
      </c>
      <c r="I113" s="263" t="s">
        <v>1613</v>
      </c>
    </row>
    <row r="114" spans="1:19" ht="90.75" thickBot="1" x14ac:dyDescent="0.3">
      <c r="A114" s="55" t="s">
        <v>1605</v>
      </c>
      <c r="B114" s="55" t="s">
        <v>1614</v>
      </c>
      <c r="C114" s="61">
        <v>1</v>
      </c>
      <c r="D114" s="62" t="s">
        <v>1342</v>
      </c>
      <c r="E114" s="62" t="s">
        <v>1343</v>
      </c>
      <c r="F114" s="62" t="str">
        <f>UnitControlCenter!$B$25</f>
        <v>quads / year</v>
      </c>
      <c r="G114" s="62" t="s">
        <v>1615</v>
      </c>
      <c r="H114" s="62" t="s">
        <v>1616</v>
      </c>
      <c r="I114" s="62" t="s">
        <v>1617</v>
      </c>
      <c r="J114" s="62"/>
      <c r="K114" s="62"/>
      <c r="L114" s="62"/>
      <c r="M114" s="62"/>
      <c r="N114" s="62"/>
      <c r="O114" s="62"/>
      <c r="P114" s="62"/>
      <c r="Q114" s="62"/>
      <c r="R114" s="62"/>
      <c r="S114" s="62"/>
    </row>
    <row r="115" spans="1:19" ht="105" x14ac:dyDescent="0.25">
      <c r="A115" s="26" t="s">
        <v>1618</v>
      </c>
      <c r="B115" s="26" t="s">
        <v>1619</v>
      </c>
      <c r="C115" s="65">
        <v>1</v>
      </c>
      <c r="D115" s="263" t="s">
        <v>1342</v>
      </c>
      <c r="E115" s="263" t="s">
        <v>1343</v>
      </c>
      <c r="F115" s="263" t="str">
        <f>UnitControlCenter!$B$25</f>
        <v>quads / year</v>
      </c>
      <c r="G115" s="263" t="s">
        <v>1620</v>
      </c>
      <c r="H115" s="263" t="s">
        <v>1621</v>
      </c>
      <c r="I115" s="263" t="s">
        <v>1622</v>
      </c>
    </row>
    <row r="116" spans="1:19" ht="60" x14ac:dyDescent="0.25">
      <c r="A116" s="26" t="s">
        <v>1618</v>
      </c>
      <c r="B116" s="26" t="s">
        <v>1623</v>
      </c>
      <c r="C116" s="65">
        <v>1</v>
      </c>
      <c r="D116" s="263" t="s">
        <v>1342</v>
      </c>
      <c r="E116" s="263" t="s">
        <v>1343</v>
      </c>
      <c r="F116" s="263" t="str">
        <f>UnitControlCenter!$B$25</f>
        <v>quads / year</v>
      </c>
      <c r="G116" s="263" t="s">
        <v>1624</v>
      </c>
      <c r="H116" s="263" t="s">
        <v>1625</v>
      </c>
      <c r="I116" s="263" t="s">
        <v>1626</v>
      </c>
    </row>
    <row r="117" spans="1:19" x14ac:dyDescent="0.25">
      <c r="A117" s="26" t="s">
        <v>1618</v>
      </c>
      <c r="B117" s="26" t="s">
        <v>1355</v>
      </c>
      <c r="C117" s="65">
        <v>0</v>
      </c>
      <c r="D117" s="263" t="s">
        <v>1336</v>
      </c>
      <c r="E117" s="263" t="s">
        <v>1337</v>
      </c>
      <c r="F117" s="263" t="str">
        <f>UnitControlCenter!$B$26</f>
        <v>thousand BTU / 2019 dollar</v>
      </c>
      <c r="G117" s="263" t="s">
        <v>1627</v>
      </c>
    </row>
    <row r="118" spans="1:19" x14ac:dyDescent="0.25">
      <c r="A118" s="26" t="s">
        <v>1618</v>
      </c>
      <c r="B118" s="26" t="s">
        <v>1628</v>
      </c>
      <c r="C118" s="65">
        <v>1</v>
      </c>
      <c r="D118" s="263" t="s">
        <v>1336</v>
      </c>
      <c r="E118" s="263" t="s">
        <v>1337</v>
      </c>
      <c r="F118" s="263" t="str">
        <f>UnitControlCenter!$B$15</f>
        <v>terawatt-hours (TWh) / year</v>
      </c>
      <c r="G118" s="263" t="s">
        <v>1629</v>
      </c>
    </row>
    <row r="119" spans="1:19" x14ac:dyDescent="0.25">
      <c r="A119" s="26" t="s">
        <v>1618</v>
      </c>
      <c r="B119" s="26" t="s">
        <v>1630</v>
      </c>
      <c r="C119" s="65">
        <v>1</v>
      </c>
      <c r="D119" s="263" t="s">
        <v>1336</v>
      </c>
      <c r="E119" s="263" t="s">
        <v>1337</v>
      </c>
      <c r="F119" s="263" t="str">
        <f>UnitControlCenter!$B$27</f>
        <v>millions of short tons / year</v>
      </c>
      <c r="G119" s="263" t="s">
        <v>1631</v>
      </c>
    </row>
    <row r="120" spans="1:19" x14ac:dyDescent="0.25">
      <c r="A120" s="26" t="s">
        <v>1618</v>
      </c>
      <c r="B120" s="26" t="s">
        <v>1632</v>
      </c>
      <c r="C120" s="65">
        <v>1</v>
      </c>
      <c r="D120" s="263" t="s">
        <v>1336</v>
      </c>
      <c r="E120" s="263" t="s">
        <v>1337</v>
      </c>
      <c r="F120" s="263" t="str">
        <f>UnitControlCenter!$B$27</f>
        <v>millions of short tons / year</v>
      </c>
      <c r="G120" s="263" t="s">
        <v>1633</v>
      </c>
    </row>
    <row r="121" spans="1:19" x14ac:dyDescent="0.25">
      <c r="A121" s="26" t="s">
        <v>1618</v>
      </c>
      <c r="B121" s="26" t="s">
        <v>1634</v>
      </c>
      <c r="C121" s="65">
        <v>1</v>
      </c>
      <c r="D121" s="263" t="s">
        <v>1336</v>
      </c>
      <c r="E121" s="263" t="s">
        <v>1337</v>
      </c>
      <c r="F121" s="263" t="str">
        <f>UnitControlCenter!$B$28</f>
        <v>trillion cubic feet / year</v>
      </c>
      <c r="G121" s="263" t="s">
        <v>1635</v>
      </c>
    </row>
    <row r="122" spans="1:19" ht="30" x14ac:dyDescent="0.25">
      <c r="A122" s="26" t="s">
        <v>1618</v>
      </c>
      <c r="B122" s="26" t="s">
        <v>1636</v>
      </c>
      <c r="C122" s="65">
        <v>1</v>
      </c>
      <c r="D122" s="263" t="s">
        <v>1336</v>
      </c>
      <c r="E122" s="263" t="s">
        <v>1337</v>
      </c>
      <c r="F122" s="263" t="str">
        <f>UnitControlCenter!$B$29</f>
        <v>million barrels / year</v>
      </c>
      <c r="G122" s="263" t="s">
        <v>1637</v>
      </c>
    </row>
    <row r="123" spans="1:19" x14ac:dyDescent="0.25">
      <c r="A123" s="26" t="s">
        <v>1618</v>
      </c>
      <c r="B123" s="26" t="s">
        <v>1638</v>
      </c>
      <c r="C123" s="65">
        <v>1</v>
      </c>
      <c r="D123" s="263" t="s">
        <v>1336</v>
      </c>
      <c r="E123" s="263" t="s">
        <v>1337</v>
      </c>
      <c r="F123" s="263" t="str">
        <f>UnitControlCenter!$B$29</f>
        <v>million barrels / year</v>
      </c>
      <c r="G123" s="263" t="s">
        <v>1639</v>
      </c>
    </row>
    <row r="124" spans="1:19" x14ac:dyDescent="0.25">
      <c r="A124" s="26" t="s">
        <v>1618</v>
      </c>
      <c r="B124" s="26" t="s">
        <v>1640</v>
      </c>
      <c r="C124" s="65">
        <v>1</v>
      </c>
      <c r="D124" s="263" t="s">
        <v>1336</v>
      </c>
      <c r="E124" s="263" t="s">
        <v>1337</v>
      </c>
      <c r="F124" s="263" t="str">
        <f>UnitControlCenter!$B$27</f>
        <v>millions of short tons / year</v>
      </c>
      <c r="G124" s="263" t="s">
        <v>1641</v>
      </c>
    </row>
    <row r="125" spans="1:19" ht="30" x14ac:dyDescent="0.25">
      <c r="A125" s="26" t="s">
        <v>1618</v>
      </c>
      <c r="B125" s="26" t="s">
        <v>1642</v>
      </c>
      <c r="C125" s="65">
        <v>1</v>
      </c>
      <c r="D125" s="263" t="s">
        <v>1336</v>
      </c>
      <c r="E125" s="263" t="s">
        <v>1337</v>
      </c>
      <c r="F125" s="263" t="str">
        <f>UnitControlCenter!$B$30</f>
        <v>million gallons / year</v>
      </c>
      <c r="G125" s="263" t="s">
        <v>1643</v>
      </c>
    </row>
    <row r="126" spans="1:19" ht="30" x14ac:dyDescent="0.25">
      <c r="A126" s="26" t="s">
        <v>1618</v>
      </c>
      <c r="B126" s="26" t="s">
        <v>1644</v>
      </c>
      <c r="C126" s="65">
        <v>1</v>
      </c>
      <c r="D126" s="263" t="s">
        <v>1336</v>
      </c>
      <c r="E126" s="263" t="s">
        <v>1337</v>
      </c>
      <c r="F126" s="263" t="str">
        <f>UnitControlCenter!$B$27</f>
        <v>millions of short tons / year</v>
      </c>
      <c r="G126" s="263" t="s">
        <v>1645</v>
      </c>
    </row>
    <row r="127" spans="1:19" ht="15.75" thickBot="1" x14ac:dyDescent="0.3">
      <c r="A127" s="55" t="s">
        <v>1618</v>
      </c>
      <c r="B127" s="55" t="s">
        <v>1646</v>
      </c>
      <c r="C127" s="61">
        <v>1</v>
      </c>
      <c r="D127" s="62" t="s">
        <v>1336</v>
      </c>
      <c r="E127" s="62" t="s">
        <v>1337</v>
      </c>
      <c r="F127" s="62" t="str">
        <f>UnitControlCenter!$B$5</f>
        <v>thousand metric tons / year</v>
      </c>
      <c r="G127" s="62" t="s">
        <v>1647</v>
      </c>
      <c r="H127" s="62"/>
      <c r="I127" s="62"/>
      <c r="J127" s="62"/>
      <c r="K127" s="62"/>
      <c r="L127" s="62"/>
      <c r="M127" s="62"/>
      <c r="N127" s="62"/>
      <c r="O127" s="62"/>
      <c r="P127" s="62"/>
      <c r="Q127" s="62"/>
      <c r="R127" s="62"/>
      <c r="S127" s="62"/>
    </row>
    <row r="128" spans="1:19" ht="60" x14ac:dyDescent="0.25">
      <c r="A128" s="26" t="s">
        <v>1648</v>
      </c>
      <c r="B128" s="26" t="s">
        <v>1649</v>
      </c>
      <c r="C128" s="65">
        <v>1</v>
      </c>
      <c r="D128" s="263" t="s">
        <v>1342</v>
      </c>
      <c r="E128" s="263" t="s">
        <v>1343</v>
      </c>
      <c r="F128" s="263" t="str">
        <f>UnitControlCenter!$B$31</f>
        <v>trillion BTU / year</v>
      </c>
      <c r="G128" s="263" t="s">
        <v>1650</v>
      </c>
      <c r="H128" s="263" t="s">
        <v>1651</v>
      </c>
      <c r="I128" s="263" t="s">
        <v>1652</v>
      </c>
    </row>
    <row r="129" spans="1:19" ht="60" x14ac:dyDescent="0.25">
      <c r="A129" s="26" t="s">
        <v>1648</v>
      </c>
      <c r="B129" s="26" t="s">
        <v>1653</v>
      </c>
      <c r="C129" s="65">
        <v>1</v>
      </c>
      <c r="D129" s="263" t="s">
        <v>1342</v>
      </c>
      <c r="E129" s="263" t="s">
        <v>1337</v>
      </c>
      <c r="F129" s="263" t="str">
        <f>UnitControlCenter!$B$31</f>
        <v>trillion BTU / year</v>
      </c>
      <c r="G129" s="263" t="s">
        <v>1654</v>
      </c>
      <c r="H129" s="263" t="s">
        <v>1651</v>
      </c>
      <c r="I129" s="263" t="s">
        <v>1652</v>
      </c>
    </row>
    <row r="130" spans="1:19" ht="60" x14ac:dyDescent="0.25">
      <c r="A130" s="26" t="s">
        <v>1648</v>
      </c>
      <c r="B130" s="26" t="s">
        <v>1655</v>
      </c>
      <c r="C130" s="65">
        <v>1</v>
      </c>
      <c r="D130" s="263" t="s">
        <v>1342</v>
      </c>
      <c r="E130" s="263" t="s">
        <v>1343</v>
      </c>
      <c r="F130" s="263" t="str">
        <f>UnitControlCenter!$B$8</f>
        <v>billion 2019 dollars / year</v>
      </c>
      <c r="G130" s="263" t="s">
        <v>1656</v>
      </c>
      <c r="H130" s="263" t="s">
        <v>1651</v>
      </c>
      <c r="I130" s="263" t="s">
        <v>1652</v>
      </c>
    </row>
    <row r="131" spans="1:19" ht="75" x14ac:dyDescent="0.25">
      <c r="A131" s="26" t="s">
        <v>1648</v>
      </c>
      <c r="B131" s="26" t="s">
        <v>1657</v>
      </c>
      <c r="C131" s="65">
        <v>1</v>
      </c>
      <c r="D131" s="263" t="s">
        <v>1342</v>
      </c>
      <c r="E131" s="263" t="s">
        <v>1337</v>
      </c>
      <c r="F131" s="263" t="str">
        <f>UnitControlCenter!$B$8</f>
        <v>billion 2019 dollars / year</v>
      </c>
      <c r="G131" s="263" t="s">
        <v>1658</v>
      </c>
      <c r="H131" s="263" t="s">
        <v>1651</v>
      </c>
      <c r="I131" s="263" t="s">
        <v>1652</v>
      </c>
    </row>
    <row r="132" spans="1:19" ht="60" x14ac:dyDescent="0.25">
      <c r="A132" s="26" t="s">
        <v>1648</v>
      </c>
      <c r="B132" s="26" t="s">
        <v>1659</v>
      </c>
      <c r="C132" s="65">
        <v>1</v>
      </c>
      <c r="D132" s="263" t="s">
        <v>1342</v>
      </c>
      <c r="E132" s="263" t="s">
        <v>1343</v>
      </c>
      <c r="F132" s="263" t="str">
        <f>UnitControlCenter!B3</f>
        <v>million metric tons / year</v>
      </c>
      <c r="G132" s="263" t="s">
        <v>1660</v>
      </c>
      <c r="H132" s="263" t="s">
        <v>1661</v>
      </c>
      <c r="I132" s="263" t="s">
        <v>1662</v>
      </c>
    </row>
    <row r="133" spans="1:19" ht="60" x14ac:dyDescent="0.25">
      <c r="A133" s="26" t="s">
        <v>1648</v>
      </c>
      <c r="B133" s="26" t="s">
        <v>1663</v>
      </c>
      <c r="C133" s="65">
        <v>1</v>
      </c>
      <c r="D133" s="263" t="s">
        <v>1342</v>
      </c>
      <c r="E133" s="263" t="s">
        <v>1337</v>
      </c>
      <c r="F133" s="263" t="str">
        <f>UnitControlCenter!B3</f>
        <v>million metric tons / year</v>
      </c>
      <c r="G133" s="263" t="s">
        <v>1664</v>
      </c>
      <c r="H133" s="263" t="s">
        <v>1661</v>
      </c>
      <c r="I133" s="263" t="s">
        <v>1662</v>
      </c>
    </row>
    <row r="134" spans="1:19" ht="60" x14ac:dyDescent="0.25">
      <c r="A134" s="26" t="s">
        <v>1648</v>
      </c>
      <c r="B134" s="26" t="s">
        <v>1665</v>
      </c>
      <c r="C134" s="65">
        <v>1</v>
      </c>
      <c r="D134" s="263" t="s">
        <v>1342</v>
      </c>
      <c r="E134" s="263" t="s">
        <v>1343</v>
      </c>
      <c r="F134" s="263" t="str">
        <f>UnitControlCenter!$B$31</f>
        <v>trillion BTU / year</v>
      </c>
      <c r="G134" s="263" t="s">
        <v>1666</v>
      </c>
      <c r="H134" s="263" t="s">
        <v>1667</v>
      </c>
      <c r="I134" s="263" t="s">
        <v>1668</v>
      </c>
    </row>
    <row r="135" spans="1:19" ht="75" x14ac:dyDescent="0.25">
      <c r="A135" s="26" t="s">
        <v>1648</v>
      </c>
      <c r="B135" s="26" t="s">
        <v>1669</v>
      </c>
      <c r="C135" s="65">
        <v>1</v>
      </c>
      <c r="D135" s="263" t="s">
        <v>1342</v>
      </c>
      <c r="E135" s="263" t="s">
        <v>1337</v>
      </c>
      <c r="F135" s="263" t="str">
        <f>UnitControlCenter!$B$31</f>
        <v>trillion BTU / year</v>
      </c>
      <c r="G135" s="263" t="s">
        <v>1670</v>
      </c>
      <c r="H135" s="263" t="s">
        <v>1667</v>
      </c>
      <c r="I135" s="263" t="s">
        <v>1671</v>
      </c>
    </row>
    <row r="136" spans="1:19" ht="75" x14ac:dyDescent="0.25">
      <c r="A136" s="26" t="s">
        <v>1648</v>
      </c>
      <c r="B136" s="26" t="s">
        <v>1672</v>
      </c>
      <c r="C136" s="65">
        <v>1</v>
      </c>
      <c r="D136" s="263" t="s">
        <v>1342</v>
      </c>
      <c r="E136" s="263" t="s">
        <v>1343</v>
      </c>
      <c r="F136" s="263" t="str">
        <f>UnitControlCenter!$B$8</f>
        <v>billion 2019 dollars / year</v>
      </c>
      <c r="G136" s="263" t="s">
        <v>1673</v>
      </c>
      <c r="H136" s="263" t="s">
        <v>1667</v>
      </c>
      <c r="I136" s="263" t="s">
        <v>1674</v>
      </c>
    </row>
    <row r="137" spans="1:19" ht="90" x14ac:dyDescent="0.25">
      <c r="A137" s="26" t="s">
        <v>1648</v>
      </c>
      <c r="B137" s="26" t="s">
        <v>1675</v>
      </c>
      <c r="C137" s="65">
        <v>1</v>
      </c>
      <c r="D137" s="263" t="s">
        <v>1342</v>
      </c>
      <c r="E137" s="263" t="s">
        <v>1337</v>
      </c>
      <c r="F137" s="263" t="str">
        <f>UnitControlCenter!$B$8</f>
        <v>billion 2019 dollars / year</v>
      </c>
      <c r="G137" s="263" t="s">
        <v>1676</v>
      </c>
      <c r="H137" s="263" t="s">
        <v>1667</v>
      </c>
      <c r="I137" s="263" t="s">
        <v>1677</v>
      </c>
    </row>
    <row r="138" spans="1:19" ht="105" x14ac:dyDescent="0.25">
      <c r="A138" s="26" t="s">
        <v>1648</v>
      </c>
      <c r="B138" s="26" t="s">
        <v>1678</v>
      </c>
      <c r="C138" s="65">
        <v>1</v>
      </c>
      <c r="D138" s="263" t="s">
        <v>1342</v>
      </c>
      <c r="E138" s="263" t="s">
        <v>1343</v>
      </c>
      <c r="F138" s="263" t="str">
        <f>UnitControlCenter!$B$25</f>
        <v>quads / year</v>
      </c>
      <c r="G138" s="263" t="s">
        <v>1679</v>
      </c>
      <c r="H138" s="263" t="s">
        <v>1680</v>
      </c>
      <c r="I138" s="263" t="s">
        <v>1681</v>
      </c>
    </row>
    <row r="139" spans="1:19" ht="120.75" thickBot="1" x14ac:dyDescent="0.3">
      <c r="A139" s="55" t="s">
        <v>1648</v>
      </c>
      <c r="B139" s="55" t="s">
        <v>1682</v>
      </c>
      <c r="C139" s="61">
        <v>1</v>
      </c>
      <c r="D139" s="62" t="s">
        <v>1342</v>
      </c>
      <c r="E139" s="62" t="s">
        <v>1337</v>
      </c>
      <c r="F139" s="62" t="str">
        <f>UnitControlCenter!$B$25</f>
        <v>quads / year</v>
      </c>
      <c r="G139" s="62" t="s">
        <v>1683</v>
      </c>
      <c r="H139" s="62" t="s">
        <v>1680</v>
      </c>
      <c r="I139" s="62" t="s">
        <v>1681</v>
      </c>
      <c r="J139" s="62"/>
      <c r="K139" s="62"/>
      <c r="L139" s="62"/>
      <c r="M139" s="62"/>
      <c r="N139" s="62"/>
      <c r="O139" s="62"/>
      <c r="P139" s="62"/>
      <c r="Q139" s="62"/>
      <c r="R139" s="62"/>
      <c r="S139" s="62"/>
    </row>
    <row r="140" spans="1:19" ht="75" x14ac:dyDescent="0.25">
      <c r="A140" s="26" t="s">
        <v>1684</v>
      </c>
      <c r="B140" s="26" t="s">
        <v>1028</v>
      </c>
      <c r="C140" s="65">
        <v>1</v>
      </c>
      <c r="D140" s="263" t="s">
        <v>1342</v>
      </c>
      <c r="E140" s="263" t="s">
        <v>1528</v>
      </c>
      <c r="F140" s="263" t="str">
        <f>UnitControlCenter!$B$17</f>
        <v>2019 dollars / megawatt-hour (MWh)</v>
      </c>
      <c r="G140" s="263" t="s">
        <v>1685</v>
      </c>
      <c r="H140" s="263" t="s">
        <v>1686</v>
      </c>
      <c r="I140" s="263" t="s">
        <v>1687</v>
      </c>
    </row>
    <row r="141" spans="1:19" ht="45" x14ac:dyDescent="0.25">
      <c r="A141" s="26" t="s">
        <v>1684</v>
      </c>
      <c r="B141" s="26" t="s">
        <v>579</v>
      </c>
      <c r="C141" s="65">
        <v>1</v>
      </c>
      <c r="D141" s="263" t="s">
        <v>1342</v>
      </c>
      <c r="E141" s="263" t="s">
        <v>1528</v>
      </c>
      <c r="F141" s="263" t="str">
        <f>UnitControlCenter!$B$32</f>
        <v>2019 dollars / short ton</v>
      </c>
      <c r="G141" s="263" t="s">
        <v>1688</v>
      </c>
      <c r="H141" s="263" t="s">
        <v>1689</v>
      </c>
      <c r="I141" s="263" t="s">
        <v>1690</v>
      </c>
    </row>
    <row r="142" spans="1:19" x14ac:dyDescent="0.25">
      <c r="A142" s="26" t="s">
        <v>1684</v>
      </c>
      <c r="B142" s="26" t="s">
        <v>609</v>
      </c>
      <c r="C142" s="65">
        <v>1</v>
      </c>
      <c r="D142" s="263" t="s">
        <v>1342</v>
      </c>
      <c r="E142" s="263" t="s">
        <v>1528</v>
      </c>
      <c r="F142" s="263" t="str">
        <f>UnitControlCenter!$B$32</f>
        <v>2019 dollars / short ton</v>
      </c>
      <c r="G142" s="263" t="s">
        <v>1691</v>
      </c>
      <c r="H142" s="263" t="s">
        <v>1016</v>
      </c>
      <c r="I142" s="263" t="s">
        <v>1692</v>
      </c>
    </row>
    <row r="143" spans="1:19" ht="75" x14ac:dyDescent="0.25">
      <c r="A143" s="26" t="s">
        <v>1684</v>
      </c>
      <c r="B143" s="26" t="s">
        <v>741</v>
      </c>
      <c r="C143" s="65">
        <v>1</v>
      </c>
      <c r="D143" s="263" t="s">
        <v>1342</v>
      </c>
      <c r="E143" s="263" t="s">
        <v>1528</v>
      </c>
      <c r="F143" s="263" t="str">
        <f>UnitControlCenter!$B$33</f>
        <v>2019 dollars / thousand cubic feet</v>
      </c>
      <c r="G143" s="263" t="s">
        <v>1693</v>
      </c>
      <c r="H143" s="263" t="s">
        <v>1694</v>
      </c>
      <c r="I143" s="263" t="s">
        <v>1695</v>
      </c>
    </row>
    <row r="144" spans="1:19" x14ac:dyDescent="0.25">
      <c r="A144" s="26" t="s">
        <v>1684</v>
      </c>
      <c r="B144" s="26" t="s">
        <v>923</v>
      </c>
      <c r="C144" s="65">
        <v>1</v>
      </c>
      <c r="D144" s="263" t="s">
        <v>1342</v>
      </c>
      <c r="E144" s="263" t="s">
        <v>1528</v>
      </c>
      <c r="F144" s="263" t="str">
        <f>UnitControlCenter!$B$34</f>
        <v>2019 dollars / gallon</v>
      </c>
      <c r="G144" s="263" t="s">
        <v>1696</v>
      </c>
      <c r="H144" s="263" t="s">
        <v>1009</v>
      </c>
      <c r="I144" s="65">
        <v>969696</v>
      </c>
    </row>
    <row r="145" spans="1:19" ht="90" x14ac:dyDescent="0.25">
      <c r="A145" s="26" t="s">
        <v>1684</v>
      </c>
      <c r="B145" s="26" t="s">
        <v>924</v>
      </c>
      <c r="C145" s="65">
        <v>1</v>
      </c>
      <c r="D145" s="263" t="s">
        <v>1342</v>
      </c>
      <c r="E145" s="263" t="s">
        <v>1528</v>
      </c>
      <c r="F145" s="263" t="str">
        <f>UnitControlCenter!$B$34</f>
        <v>2019 dollars / gallon</v>
      </c>
      <c r="G145" s="263" t="s">
        <v>1697</v>
      </c>
      <c r="H145" s="263" t="s">
        <v>1694</v>
      </c>
      <c r="I145" s="263" t="s">
        <v>1695</v>
      </c>
    </row>
    <row r="146" spans="1:19" ht="60" x14ac:dyDescent="0.25">
      <c r="A146" s="26" t="s">
        <v>1684</v>
      </c>
      <c r="B146" s="26" t="s">
        <v>601</v>
      </c>
      <c r="C146" s="65">
        <v>1</v>
      </c>
      <c r="D146" s="263" t="s">
        <v>1342</v>
      </c>
      <c r="E146" s="263" t="s">
        <v>1528</v>
      </c>
      <c r="F146" s="263" t="str">
        <f>UnitControlCenter!$B$32</f>
        <v>2019 dollars / short ton</v>
      </c>
      <c r="G146" s="263" t="s">
        <v>1698</v>
      </c>
      <c r="H146" s="263" t="s">
        <v>1699</v>
      </c>
      <c r="I146" s="263" t="s">
        <v>1700</v>
      </c>
    </row>
    <row r="147" spans="1:19" ht="60" x14ac:dyDescent="0.25">
      <c r="A147" s="26" t="s">
        <v>1684</v>
      </c>
      <c r="B147" s="26" t="s">
        <v>616</v>
      </c>
      <c r="C147" s="65">
        <v>1</v>
      </c>
      <c r="D147" s="263" t="s">
        <v>1342</v>
      </c>
      <c r="E147" s="263" t="s">
        <v>1528</v>
      </c>
      <c r="F147" s="263" t="str">
        <f>UnitControlCenter!$B$35</f>
        <v>2019 dollars / barrel</v>
      </c>
      <c r="G147" s="263" t="s">
        <v>1701</v>
      </c>
      <c r="H147" s="263" t="s">
        <v>1702</v>
      </c>
      <c r="I147" s="263" t="s">
        <v>1703</v>
      </c>
    </row>
    <row r="148" spans="1:19" ht="60" x14ac:dyDescent="0.25">
      <c r="A148" s="26" t="s">
        <v>1684</v>
      </c>
      <c r="B148" s="26" t="s">
        <v>1704</v>
      </c>
      <c r="C148" s="65">
        <v>1</v>
      </c>
      <c r="D148" s="263" t="s">
        <v>1342</v>
      </c>
      <c r="E148" s="263" t="s">
        <v>1528</v>
      </c>
      <c r="F148" s="263" t="str">
        <f>UnitControlCenter!$B$34</f>
        <v>2019 dollars / gallon</v>
      </c>
      <c r="G148" s="263" t="s">
        <v>1705</v>
      </c>
      <c r="H148" s="263" t="s">
        <v>1706</v>
      </c>
      <c r="I148" s="263" t="s">
        <v>1707</v>
      </c>
    </row>
    <row r="149" spans="1:19" ht="30.75" thickBot="1" x14ac:dyDescent="0.3">
      <c r="A149" s="55" t="s">
        <v>1684</v>
      </c>
      <c r="B149" s="55" t="s">
        <v>1055</v>
      </c>
      <c r="C149" s="61">
        <v>1</v>
      </c>
      <c r="D149" s="62" t="s">
        <v>1342</v>
      </c>
      <c r="E149" s="62" t="s">
        <v>1528</v>
      </c>
      <c r="F149" s="62" t="str">
        <f>UnitControlCenter!$B$36</f>
        <v>2019 dollars / kg</v>
      </c>
      <c r="G149" s="62" t="s">
        <v>1708</v>
      </c>
      <c r="H149" s="62" t="s">
        <v>1709</v>
      </c>
      <c r="I149" s="62" t="s">
        <v>1710</v>
      </c>
      <c r="J149" s="62"/>
      <c r="K149" s="62"/>
      <c r="L149" s="62"/>
      <c r="M149" s="62"/>
      <c r="N149" s="62"/>
      <c r="O149" s="62"/>
      <c r="P149" s="62"/>
      <c r="Q149" s="62"/>
      <c r="R149" s="62"/>
      <c r="S149" s="62"/>
    </row>
    <row r="150" spans="1:19" x14ac:dyDescent="0.25">
      <c r="A150" s="26" t="s">
        <v>1711</v>
      </c>
      <c r="B150" s="26" t="s">
        <v>1712</v>
      </c>
      <c r="C150" s="65">
        <v>1</v>
      </c>
      <c r="D150" s="263" t="s">
        <v>1336</v>
      </c>
      <c r="E150" s="263" t="s">
        <v>1337</v>
      </c>
      <c r="F150" s="263" t="str">
        <f>UnitControlCenter!$B$37</f>
        <v>2019 dollars / kilowatt-hour (kWh)</v>
      </c>
      <c r="G150" s="263" t="s">
        <v>1713</v>
      </c>
    </row>
    <row r="151" spans="1:19" ht="30" x14ac:dyDescent="0.25">
      <c r="A151" s="26" t="s">
        <v>1711</v>
      </c>
      <c r="B151" s="26" t="s">
        <v>1714</v>
      </c>
      <c r="C151" s="65">
        <v>1</v>
      </c>
      <c r="D151" s="263" t="s">
        <v>1342</v>
      </c>
      <c r="E151" s="263" t="s">
        <v>1337</v>
      </c>
      <c r="F151" s="263" t="str">
        <f>UnitControlCenter!$B$38</f>
        <v>cost of eqpt. to capture 1 metric ton CO2e/yr (2019 dollars)</v>
      </c>
      <c r="G151" s="263" t="s">
        <v>1715</v>
      </c>
      <c r="H151" s="263" t="s">
        <v>1716</v>
      </c>
      <c r="I151" s="263" t="s">
        <v>1717</v>
      </c>
    </row>
    <row r="152" spans="1:19" ht="30" x14ac:dyDescent="0.25">
      <c r="A152" s="26" t="s">
        <v>1711</v>
      </c>
      <c r="B152" s="26" t="s">
        <v>1718</v>
      </c>
      <c r="C152" s="65">
        <v>1</v>
      </c>
      <c r="D152" s="263" t="s">
        <v>1336</v>
      </c>
      <c r="E152" s="263" t="s">
        <v>1337</v>
      </c>
      <c r="F152" s="263" t="str">
        <f>UnitControlCenter!$B$39</f>
        <v>million 2019 dollars / megawatt (MW)</v>
      </c>
      <c r="G152" s="263" t="s">
        <v>1719</v>
      </c>
    </row>
    <row r="153" spans="1:19" ht="30" x14ac:dyDescent="0.25">
      <c r="A153" s="26" t="s">
        <v>1711</v>
      </c>
      <c r="B153" s="26" t="s">
        <v>1720</v>
      </c>
      <c r="C153" s="65">
        <v>1</v>
      </c>
      <c r="D153" s="263" t="s">
        <v>1336</v>
      </c>
      <c r="E153" s="263" t="s">
        <v>1337</v>
      </c>
      <c r="F153" s="263" t="str">
        <f>UnitControlCenter!$B$39</f>
        <v>million 2019 dollars / megawatt (MW)</v>
      </c>
      <c r="G153" s="263" t="s">
        <v>1721</v>
      </c>
    </row>
    <row r="154" spans="1:19" ht="30" x14ac:dyDescent="0.25">
      <c r="A154" s="26" t="s">
        <v>1711</v>
      </c>
      <c r="B154" s="26" t="s">
        <v>1722</v>
      </c>
      <c r="C154" s="65">
        <v>1</v>
      </c>
      <c r="D154" s="263" t="s">
        <v>1336</v>
      </c>
      <c r="E154" s="263" t="s">
        <v>1337</v>
      </c>
      <c r="F154" s="263" t="str">
        <f>UnitControlCenter!$B$39</f>
        <v>million 2019 dollars / megawatt (MW)</v>
      </c>
      <c r="G154" s="263" t="s">
        <v>1723</v>
      </c>
    </row>
    <row r="155" spans="1:19" ht="30.75" thickBot="1" x14ac:dyDescent="0.3">
      <c r="A155" s="55" t="s">
        <v>1711</v>
      </c>
      <c r="B155" s="55" t="s">
        <v>1724</v>
      </c>
      <c r="C155" s="61">
        <v>1</v>
      </c>
      <c r="D155" s="62" t="s">
        <v>1336</v>
      </c>
      <c r="E155" s="62" t="s">
        <v>1337</v>
      </c>
      <c r="F155" s="62" t="str">
        <f>UnitControlCenter!$B$40</f>
        <v>cost of eqpt. to produce 1 kg H2/yr (2019 dollars)</v>
      </c>
      <c r="G155" s="62" t="s">
        <v>1725</v>
      </c>
      <c r="H155" s="62"/>
      <c r="I155" s="62"/>
      <c r="J155" s="62"/>
      <c r="K155" s="62"/>
      <c r="L155" s="62"/>
      <c r="M155" s="62"/>
      <c r="N155" s="62"/>
      <c r="O155" s="62"/>
      <c r="P155" s="62"/>
      <c r="Q155" s="62"/>
      <c r="R155" s="62"/>
      <c r="S155" s="62"/>
    </row>
  </sheetData>
  <conditionalFormatting sqref="C47:C51 C2:C43 C54:C155">
    <cfRule type="cellIs" dxfId="7" priority="7" operator="equal">
      <formula>0</formula>
    </cfRule>
    <cfRule type="cellIs" dxfId="6" priority="8" operator="equal">
      <formula>1</formula>
    </cfRule>
  </conditionalFormatting>
  <conditionalFormatting sqref="C52:C53">
    <cfRule type="cellIs" dxfId="5" priority="5" operator="equal">
      <formula>0</formula>
    </cfRule>
    <cfRule type="cellIs" dxfId="4" priority="6" operator="equal">
      <formula>1</formula>
    </cfRule>
  </conditionalFormatting>
  <conditionalFormatting sqref="C44">
    <cfRule type="cellIs" dxfId="3" priority="3" operator="equal">
      <formula>0</formula>
    </cfRule>
    <cfRule type="cellIs" dxfId="2" priority="4" operator="equal">
      <formula>1</formula>
    </cfRule>
  </conditionalFormatting>
  <conditionalFormatting sqref="C45:C46">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0EA80F-905E-A04D-9131-8D6585642DA4}">
  <dimension ref="A1:B605"/>
  <sheetViews>
    <sheetView workbookViewId="0"/>
  </sheetViews>
  <sheetFormatPr defaultColWidth="11.42578125" defaultRowHeight="15" x14ac:dyDescent="0.25"/>
  <cols>
    <col min="1" max="1" width="17.85546875" style="175" bestFit="1" customWidth="1"/>
    <col min="2" max="2" width="10.85546875" style="175"/>
  </cols>
  <sheetData>
    <row r="1" spans="1:2" x14ac:dyDescent="0.25">
      <c r="A1" s="29" t="s">
        <v>2072</v>
      </c>
      <c r="B1" s="29" t="s">
        <v>2073</v>
      </c>
    </row>
    <row r="2" spans="1:2" x14ac:dyDescent="0.25">
      <c r="A2" s="176">
        <v>908</v>
      </c>
      <c r="B2" s="176">
        <v>56</v>
      </c>
    </row>
    <row r="3" spans="1:2" x14ac:dyDescent="0.25">
      <c r="A3" s="176">
        <v>909</v>
      </c>
      <c r="B3" s="176">
        <v>57</v>
      </c>
    </row>
    <row r="4" spans="1:2" x14ac:dyDescent="0.25">
      <c r="A4" s="176">
        <v>910</v>
      </c>
      <c r="B4" s="176">
        <v>100</v>
      </c>
    </row>
    <row r="5" spans="1:2" x14ac:dyDescent="0.25">
      <c r="A5" s="176">
        <v>911</v>
      </c>
      <c r="B5" s="176">
        <v>101</v>
      </c>
    </row>
    <row r="6" spans="1:2" x14ac:dyDescent="0.25">
      <c r="A6" s="176">
        <v>912</v>
      </c>
      <c r="B6" s="176">
        <v>102</v>
      </c>
    </row>
    <row r="7" spans="1:2" x14ac:dyDescent="0.25">
      <c r="A7" s="176">
        <v>913</v>
      </c>
      <c r="B7" s="176">
        <v>103</v>
      </c>
    </row>
    <row r="8" spans="1:2" x14ac:dyDescent="0.25">
      <c r="A8" s="176">
        <v>914</v>
      </c>
      <c r="B8" s="176">
        <v>104</v>
      </c>
    </row>
    <row r="9" spans="1:2" x14ac:dyDescent="0.25">
      <c r="A9" s="176">
        <v>915</v>
      </c>
      <c r="B9" s="176">
        <v>105</v>
      </c>
    </row>
    <row r="10" spans="1:2" x14ac:dyDescent="0.25">
      <c r="A10" s="176">
        <v>916</v>
      </c>
      <c r="B10" s="176">
        <v>106</v>
      </c>
    </row>
    <row r="11" spans="1:2" x14ac:dyDescent="0.25">
      <c r="A11" s="176">
        <v>917</v>
      </c>
      <c r="B11" s="176">
        <v>107</v>
      </c>
    </row>
    <row r="12" spans="1:2" x14ac:dyDescent="0.25">
      <c r="A12" s="176">
        <v>918</v>
      </c>
      <c r="B12" s="176">
        <v>125</v>
      </c>
    </row>
    <row r="13" spans="1:2" x14ac:dyDescent="0.25">
      <c r="A13" s="176">
        <v>919</v>
      </c>
      <c r="B13" s="176">
        <v>126</v>
      </c>
    </row>
    <row r="14" spans="1:2" x14ac:dyDescent="0.25">
      <c r="A14" s="176">
        <v>920</v>
      </c>
      <c r="B14" s="176">
        <v>127</v>
      </c>
    </row>
    <row r="15" spans="1:2" x14ac:dyDescent="0.25">
      <c r="A15" s="176">
        <v>921</v>
      </c>
      <c r="B15" s="176">
        <v>128</v>
      </c>
    </row>
    <row r="16" spans="1:2" x14ac:dyDescent="0.25">
      <c r="A16" s="176">
        <v>922</v>
      </c>
      <c r="B16" s="176">
        <v>129</v>
      </c>
    </row>
    <row r="17" spans="1:2" x14ac:dyDescent="0.25">
      <c r="A17" s="176">
        <v>923</v>
      </c>
      <c r="B17" s="176">
        <v>130</v>
      </c>
    </row>
    <row r="18" spans="1:2" x14ac:dyDescent="0.25">
      <c r="A18" s="176">
        <v>924</v>
      </c>
      <c r="B18" s="176">
        <v>131</v>
      </c>
    </row>
    <row r="19" spans="1:2" x14ac:dyDescent="0.25">
      <c r="A19" s="176">
        <v>925</v>
      </c>
      <c r="B19" s="176">
        <v>132</v>
      </c>
    </row>
    <row r="20" spans="1:2" x14ac:dyDescent="0.25">
      <c r="A20" s="176">
        <v>926</v>
      </c>
      <c r="B20" s="176">
        <v>381</v>
      </c>
    </row>
    <row r="21" spans="1:2" x14ac:dyDescent="0.25">
      <c r="A21" s="176">
        <v>927</v>
      </c>
      <c r="B21" s="176">
        <v>382</v>
      </c>
    </row>
    <row r="22" spans="1:2" x14ac:dyDescent="0.25">
      <c r="A22" s="176">
        <v>928</v>
      </c>
      <c r="B22" s="176">
        <v>383</v>
      </c>
    </row>
    <row r="23" spans="1:2" x14ac:dyDescent="0.25">
      <c r="A23" s="176">
        <v>929</v>
      </c>
      <c r="B23" s="176">
        <v>384</v>
      </c>
    </row>
    <row r="24" spans="1:2" x14ac:dyDescent="0.25">
      <c r="A24" s="176">
        <v>930</v>
      </c>
      <c r="B24" s="176">
        <v>385</v>
      </c>
    </row>
    <row r="25" spans="1:2" x14ac:dyDescent="0.25">
      <c r="A25" s="176">
        <v>931</v>
      </c>
      <c r="B25" s="176">
        <v>386</v>
      </c>
    </row>
    <row r="26" spans="1:2" x14ac:dyDescent="0.25">
      <c r="A26" s="176">
        <v>932</v>
      </c>
      <c r="B26" s="176">
        <v>387</v>
      </c>
    </row>
    <row r="27" spans="1:2" x14ac:dyDescent="0.25">
      <c r="A27" s="176">
        <v>933</v>
      </c>
      <c r="B27" s="176">
        <v>388</v>
      </c>
    </row>
    <row r="28" spans="1:2" x14ac:dyDescent="0.25">
      <c r="A28" s="176">
        <v>934</v>
      </c>
      <c r="B28" s="176">
        <v>389</v>
      </c>
    </row>
    <row r="29" spans="1:2" x14ac:dyDescent="0.25">
      <c r="A29" s="176">
        <v>935</v>
      </c>
      <c r="B29" s="176">
        <v>390</v>
      </c>
    </row>
    <row r="30" spans="1:2" x14ac:dyDescent="0.25">
      <c r="A30" s="176">
        <v>936</v>
      </c>
      <c r="B30" s="176">
        <v>391</v>
      </c>
    </row>
    <row r="31" spans="1:2" x14ac:dyDescent="0.25">
      <c r="A31" s="176">
        <v>937</v>
      </c>
      <c r="B31" s="176">
        <v>392</v>
      </c>
    </row>
    <row r="32" spans="1:2" x14ac:dyDescent="0.25">
      <c r="A32" s="176">
        <v>938</v>
      </c>
      <c r="B32" s="176">
        <v>393</v>
      </c>
    </row>
    <row r="33" spans="1:2" x14ac:dyDescent="0.25">
      <c r="A33" s="176">
        <v>939</v>
      </c>
      <c r="B33" s="176">
        <v>394</v>
      </c>
    </row>
    <row r="34" spans="1:2" x14ac:dyDescent="0.25">
      <c r="A34" s="176">
        <v>940</v>
      </c>
      <c r="B34" s="176">
        <v>395</v>
      </c>
    </row>
    <row r="35" spans="1:2" x14ac:dyDescent="0.25">
      <c r="A35" s="176">
        <v>941</v>
      </c>
      <c r="B35" s="176">
        <v>396</v>
      </c>
    </row>
    <row r="36" spans="1:2" x14ac:dyDescent="0.25">
      <c r="A36" s="176">
        <v>942</v>
      </c>
      <c r="B36" s="176">
        <v>397</v>
      </c>
    </row>
    <row r="37" spans="1:2" x14ac:dyDescent="0.25">
      <c r="A37" s="176">
        <v>943</v>
      </c>
      <c r="B37" s="176">
        <v>398</v>
      </c>
    </row>
    <row r="38" spans="1:2" x14ac:dyDescent="0.25">
      <c r="A38" s="176">
        <v>944</v>
      </c>
      <c r="B38" s="176">
        <v>399</v>
      </c>
    </row>
    <row r="39" spans="1:2" x14ac:dyDescent="0.25">
      <c r="A39" s="176">
        <v>945</v>
      </c>
      <c r="B39" s="176">
        <v>400</v>
      </c>
    </row>
    <row r="40" spans="1:2" x14ac:dyDescent="0.25">
      <c r="A40" s="176">
        <v>946</v>
      </c>
      <c r="B40" s="176">
        <v>401</v>
      </c>
    </row>
    <row r="41" spans="1:2" x14ac:dyDescent="0.25">
      <c r="A41" s="176">
        <v>947</v>
      </c>
      <c r="B41" s="176">
        <v>402</v>
      </c>
    </row>
    <row r="42" spans="1:2" x14ac:dyDescent="0.25">
      <c r="A42" s="176">
        <v>948</v>
      </c>
      <c r="B42" s="176">
        <v>403</v>
      </c>
    </row>
    <row r="43" spans="1:2" x14ac:dyDescent="0.25">
      <c r="A43" s="176">
        <v>949</v>
      </c>
      <c r="B43" s="176">
        <v>404</v>
      </c>
    </row>
    <row r="44" spans="1:2" x14ac:dyDescent="0.25">
      <c r="A44" s="176">
        <v>950</v>
      </c>
      <c r="B44" s="176">
        <v>405</v>
      </c>
    </row>
    <row r="45" spans="1:2" x14ac:dyDescent="0.25">
      <c r="A45" s="176">
        <v>951</v>
      </c>
      <c r="B45" s="176">
        <v>406</v>
      </c>
    </row>
    <row r="46" spans="1:2" x14ac:dyDescent="0.25">
      <c r="A46" s="176">
        <v>952</v>
      </c>
      <c r="B46" s="176">
        <v>407</v>
      </c>
    </row>
    <row r="47" spans="1:2" x14ac:dyDescent="0.25">
      <c r="A47" s="176">
        <v>953</v>
      </c>
      <c r="B47" s="176">
        <v>408</v>
      </c>
    </row>
    <row r="48" spans="1:2" x14ac:dyDescent="0.25">
      <c r="A48" s="176">
        <v>954</v>
      </c>
      <c r="B48" s="176">
        <v>409</v>
      </c>
    </row>
    <row r="49" spans="1:2" x14ac:dyDescent="0.25">
      <c r="A49" s="176">
        <v>955</v>
      </c>
      <c r="B49" s="176">
        <v>410</v>
      </c>
    </row>
    <row r="50" spans="1:2" x14ac:dyDescent="0.25">
      <c r="A50" s="176">
        <v>956</v>
      </c>
      <c r="B50" s="176">
        <v>411</v>
      </c>
    </row>
    <row r="51" spans="1:2" x14ac:dyDescent="0.25">
      <c r="A51" s="176">
        <v>957</v>
      </c>
      <c r="B51" s="176">
        <v>412</v>
      </c>
    </row>
    <row r="52" spans="1:2" x14ac:dyDescent="0.25">
      <c r="A52" s="176">
        <v>958</v>
      </c>
      <c r="B52" s="176">
        <v>413</v>
      </c>
    </row>
    <row r="53" spans="1:2" x14ac:dyDescent="0.25">
      <c r="A53" s="176">
        <v>959</v>
      </c>
      <c r="B53" s="176">
        <v>414</v>
      </c>
    </row>
    <row r="54" spans="1:2" x14ac:dyDescent="0.25">
      <c r="A54" s="176">
        <v>960</v>
      </c>
      <c r="B54" s="176">
        <v>415</v>
      </c>
    </row>
    <row r="55" spans="1:2" x14ac:dyDescent="0.25">
      <c r="A55" s="176">
        <v>961</v>
      </c>
      <c r="B55" s="176">
        <v>416</v>
      </c>
    </row>
    <row r="56" spans="1:2" x14ac:dyDescent="0.25">
      <c r="A56" s="176">
        <v>962</v>
      </c>
      <c r="B56" s="176">
        <v>417</v>
      </c>
    </row>
    <row r="57" spans="1:2" x14ac:dyDescent="0.25">
      <c r="A57" s="176">
        <v>963</v>
      </c>
      <c r="B57" s="176">
        <v>418</v>
      </c>
    </row>
    <row r="58" spans="1:2" x14ac:dyDescent="0.25">
      <c r="A58" s="176">
        <v>964</v>
      </c>
      <c r="B58" s="176">
        <v>419</v>
      </c>
    </row>
    <row r="59" spans="1:2" x14ac:dyDescent="0.25">
      <c r="A59" s="176">
        <v>965</v>
      </c>
      <c r="B59" s="176">
        <v>420</v>
      </c>
    </row>
    <row r="60" spans="1:2" x14ac:dyDescent="0.25">
      <c r="A60" s="176">
        <v>966</v>
      </c>
      <c r="B60" s="176">
        <v>421</v>
      </c>
    </row>
    <row r="61" spans="1:2" x14ac:dyDescent="0.25">
      <c r="A61" s="176">
        <v>967</v>
      </c>
      <c r="B61" s="176">
        <v>422</v>
      </c>
    </row>
    <row r="62" spans="1:2" x14ac:dyDescent="0.25">
      <c r="A62" s="176">
        <v>968</v>
      </c>
      <c r="B62" s="176">
        <v>423</v>
      </c>
    </row>
    <row r="63" spans="1:2" x14ac:dyDescent="0.25">
      <c r="A63" s="176">
        <v>969</v>
      </c>
      <c r="B63" s="176">
        <v>424</v>
      </c>
    </row>
    <row r="64" spans="1:2" x14ac:dyDescent="0.25">
      <c r="A64" s="176">
        <v>970</v>
      </c>
      <c r="B64" s="176">
        <v>425</v>
      </c>
    </row>
    <row r="65" spans="1:2" x14ac:dyDescent="0.25">
      <c r="A65" s="176">
        <v>971</v>
      </c>
      <c r="B65" s="176">
        <v>426</v>
      </c>
    </row>
    <row r="66" spans="1:2" x14ac:dyDescent="0.25">
      <c r="A66" s="176">
        <v>972</v>
      </c>
      <c r="B66" s="176">
        <v>427</v>
      </c>
    </row>
    <row r="67" spans="1:2" x14ac:dyDescent="0.25">
      <c r="A67" s="176">
        <v>973</v>
      </c>
      <c r="B67" s="176">
        <v>428</v>
      </c>
    </row>
    <row r="68" spans="1:2" x14ac:dyDescent="0.25">
      <c r="A68" s="176">
        <v>974</v>
      </c>
      <c r="B68" s="176">
        <v>464</v>
      </c>
    </row>
    <row r="69" spans="1:2" x14ac:dyDescent="0.25">
      <c r="A69" s="176">
        <v>975</v>
      </c>
      <c r="B69" s="176">
        <v>465</v>
      </c>
    </row>
    <row r="70" spans="1:2" x14ac:dyDescent="0.25">
      <c r="A70" s="176">
        <v>976</v>
      </c>
      <c r="B70" s="176">
        <v>466</v>
      </c>
    </row>
    <row r="71" spans="1:2" x14ac:dyDescent="0.25">
      <c r="A71" s="176">
        <v>977</v>
      </c>
      <c r="B71" s="176">
        <v>467</v>
      </c>
    </row>
    <row r="72" spans="1:2" x14ac:dyDescent="0.25">
      <c r="A72" s="176">
        <v>978</v>
      </c>
      <c r="B72" s="176">
        <v>468</v>
      </c>
    </row>
    <row r="73" spans="1:2" x14ac:dyDescent="0.25">
      <c r="A73" s="176">
        <v>979</v>
      </c>
      <c r="B73" s="176">
        <v>469</v>
      </c>
    </row>
    <row r="74" spans="1:2" x14ac:dyDescent="0.25">
      <c r="A74" s="176">
        <v>980</v>
      </c>
      <c r="B74" s="176">
        <v>470</v>
      </c>
    </row>
    <row r="75" spans="1:2" x14ac:dyDescent="0.25">
      <c r="A75" s="176">
        <v>981</v>
      </c>
      <c r="B75" s="176">
        <v>471</v>
      </c>
    </row>
    <row r="76" spans="1:2" x14ac:dyDescent="0.25">
      <c r="A76" s="176">
        <v>982</v>
      </c>
      <c r="B76" s="176">
        <v>472</v>
      </c>
    </row>
    <row r="77" spans="1:2" x14ac:dyDescent="0.25">
      <c r="A77" s="176">
        <v>983</v>
      </c>
      <c r="B77" s="176">
        <v>473</v>
      </c>
    </row>
    <row r="78" spans="1:2" x14ac:dyDescent="0.25">
      <c r="A78" s="176">
        <v>984</v>
      </c>
      <c r="B78" s="176">
        <v>474</v>
      </c>
    </row>
    <row r="79" spans="1:2" x14ac:dyDescent="0.25">
      <c r="A79" s="176">
        <v>985</v>
      </c>
      <c r="B79" s="176">
        <v>475</v>
      </c>
    </row>
    <row r="80" spans="1:2" x14ac:dyDescent="0.25">
      <c r="A80" s="176">
        <v>986</v>
      </c>
      <c r="B80" s="176">
        <v>476</v>
      </c>
    </row>
    <row r="81" spans="1:2" x14ac:dyDescent="0.25">
      <c r="A81" s="176">
        <v>987</v>
      </c>
      <c r="B81" s="176">
        <v>477</v>
      </c>
    </row>
    <row r="82" spans="1:2" x14ac:dyDescent="0.25">
      <c r="A82" s="176">
        <v>988</v>
      </c>
      <c r="B82" s="176">
        <v>478</v>
      </c>
    </row>
    <row r="83" spans="1:2" x14ac:dyDescent="0.25">
      <c r="A83" s="176">
        <v>989</v>
      </c>
      <c r="B83" s="176">
        <v>479</v>
      </c>
    </row>
    <row r="84" spans="1:2" x14ac:dyDescent="0.25">
      <c r="A84" s="176">
        <v>990</v>
      </c>
      <c r="B84" s="176">
        <v>480</v>
      </c>
    </row>
    <row r="85" spans="1:2" x14ac:dyDescent="0.25">
      <c r="A85" s="176">
        <v>991</v>
      </c>
      <c r="B85" s="176">
        <v>481</v>
      </c>
    </row>
    <row r="86" spans="1:2" x14ac:dyDescent="0.25">
      <c r="A86" s="176">
        <v>992</v>
      </c>
      <c r="B86" s="176">
        <v>482</v>
      </c>
    </row>
    <row r="87" spans="1:2" x14ac:dyDescent="0.25">
      <c r="A87" s="176">
        <v>993</v>
      </c>
      <c r="B87" s="176">
        <v>483</v>
      </c>
    </row>
    <row r="88" spans="1:2" x14ac:dyDescent="0.25">
      <c r="A88" s="176">
        <v>994</v>
      </c>
      <c r="B88" s="176">
        <v>484</v>
      </c>
    </row>
    <row r="89" spans="1:2" x14ac:dyDescent="0.25">
      <c r="A89" s="176">
        <v>995</v>
      </c>
      <c r="B89" s="176">
        <v>485</v>
      </c>
    </row>
    <row r="90" spans="1:2" x14ac:dyDescent="0.25">
      <c r="A90" s="176">
        <v>996</v>
      </c>
      <c r="B90" s="176">
        <v>486</v>
      </c>
    </row>
    <row r="91" spans="1:2" x14ac:dyDescent="0.25">
      <c r="A91" s="176">
        <v>997</v>
      </c>
      <c r="B91" s="176">
        <v>487</v>
      </c>
    </row>
    <row r="92" spans="1:2" x14ac:dyDescent="0.25">
      <c r="A92" s="176">
        <v>998</v>
      </c>
      <c r="B92" s="176">
        <v>488</v>
      </c>
    </row>
    <row r="93" spans="1:2" x14ac:dyDescent="0.25">
      <c r="A93" s="176">
        <v>999</v>
      </c>
      <c r="B93" s="176">
        <v>489</v>
      </c>
    </row>
    <row r="94" spans="1:2" x14ac:dyDescent="0.25">
      <c r="A94" s="176">
        <v>1000</v>
      </c>
      <c r="B94" s="176">
        <v>490</v>
      </c>
    </row>
    <row r="95" spans="1:2" x14ac:dyDescent="0.25">
      <c r="A95" s="176">
        <v>1001</v>
      </c>
      <c r="B95" s="176">
        <v>491</v>
      </c>
    </row>
    <row r="96" spans="1:2" x14ac:dyDescent="0.25">
      <c r="A96" s="176">
        <v>1002</v>
      </c>
      <c r="B96" s="176">
        <v>492</v>
      </c>
    </row>
    <row r="97" spans="1:2" x14ac:dyDescent="0.25">
      <c r="A97" s="176">
        <v>1003</v>
      </c>
      <c r="B97" s="176">
        <v>493</v>
      </c>
    </row>
    <row r="98" spans="1:2" x14ac:dyDescent="0.25">
      <c r="A98" s="176">
        <v>1004</v>
      </c>
      <c r="B98" s="176">
        <v>494</v>
      </c>
    </row>
    <row r="99" spans="1:2" x14ac:dyDescent="0.25">
      <c r="A99" s="176">
        <v>1005</v>
      </c>
      <c r="B99" s="176">
        <v>495</v>
      </c>
    </row>
    <row r="100" spans="1:2" x14ac:dyDescent="0.25">
      <c r="A100" s="176">
        <v>1006</v>
      </c>
      <c r="B100" s="176">
        <v>756</v>
      </c>
    </row>
    <row r="101" spans="1:2" x14ac:dyDescent="0.25">
      <c r="A101" s="176">
        <v>1007</v>
      </c>
      <c r="B101" s="176">
        <v>757</v>
      </c>
    </row>
    <row r="102" spans="1:2" x14ac:dyDescent="0.25">
      <c r="A102" s="176">
        <v>1008</v>
      </c>
      <c r="B102" s="176">
        <v>758</v>
      </c>
    </row>
    <row r="103" spans="1:2" x14ac:dyDescent="0.25">
      <c r="A103" s="176">
        <v>1009</v>
      </c>
      <c r="B103" s="176">
        <v>759</v>
      </c>
    </row>
    <row r="104" spans="1:2" x14ac:dyDescent="0.25">
      <c r="A104" s="176">
        <v>1010</v>
      </c>
      <c r="B104" s="176">
        <v>760</v>
      </c>
    </row>
    <row r="105" spans="1:2" x14ac:dyDescent="0.25">
      <c r="A105" s="176">
        <v>1011</v>
      </c>
      <c r="B105" s="176">
        <v>761</v>
      </c>
    </row>
    <row r="106" spans="1:2" x14ac:dyDescent="0.25">
      <c r="A106" s="176">
        <v>1012</v>
      </c>
      <c r="B106" s="176">
        <v>762</v>
      </c>
    </row>
    <row r="107" spans="1:2" x14ac:dyDescent="0.25">
      <c r="A107" s="176">
        <v>1013</v>
      </c>
      <c r="B107" s="176">
        <v>763</v>
      </c>
    </row>
    <row r="108" spans="1:2" x14ac:dyDescent="0.25">
      <c r="A108" s="176">
        <v>1014</v>
      </c>
      <c r="B108" s="176">
        <v>764</v>
      </c>
    </row>
    <row r="109" spans="1:2" x14ac:dyDescent="0.25">
      <c r="A109" s="176">
        <v>1015</v>
      </c>
      <c r="B109" s="176">
        <v>765</v>
      </c>
    </row>
    <row r="110" spans="1:2" x14ac:dyDescent="0.25">
      <c r="A110" s="176">
        <v>1016</v>
      </c>
      <c r="B110" s="176">
        <v>766</v>
      </c>
    </row>
    <row r="111" spans="1:2" x14ac:dyDescent="0.25">
      <c r="A111" s="176">
        <v>1017</v>
      </c>
      <c r="B111" s="176">
        <v>767</v>
      </c>
    </row>
    <row r="112" spans="1:2" x14ac:dyDescent="0.25">
      <c r="A112" s="176">
        <v>1018</v>
      </c>
      <c r="B112" s="176">
        <v>768</v>
      </c>
    </row>
    <row r="113" spans="1:2" x14ac:dyDescent="0.25">
      <c r="A113" s="176">
        <v>1019</v>
      </c>
      <c r="B113" s="176">
        <v>769</v>
      </c>
    </row>
    <row r="114" spans="1:2" x14ac:dyDescent="0.25">
      <c r="A114" s="176">
        <v>1020</v>
      </c>
      <c r="B114" s="176">
        <v>770</v>
      </c>
    </row>
    <row r="115" spans="1:2" x14ac:dyDescent="0.25">
      <c r="A115" s="176">
        <v>1021</v>
      </c>
      <c r="B115" s="176">
        <v>771</v>
      </c>
    </row>
    <row r="116" spans="1:2" x14ac:dyDescent="0.25">
      <c r="A116" s="176">
        <v>1022</v>
      </c>
      <c r="B116" s="176">
        <v>772</v>
      </c>
    </row>
    <row r="117" spans="1:2" x14ac:dyDescent="0.25">
      <c r="A117" s="176">
        <v>1023</v>
      </c>
      <c r="B117" s="176">
        <v>773</v>
      </c>
    </row>
    <row r="118" spans="1:2" x14ac:dyDescent="0.25">
      <c r="A118" s="176">
        <v>1024</v>
      </c>
      <c r="B118" s="176">
        <v>774</v>
      </c>
    </row>
    <row r="119" spans="1:2" x14ac:dyDescent="0.25">
      <c r="A119" s="176">
        <v>1025</v>
      </c>
      <c r="B119" s="176">
        <v>775</v>
      </c>
    </row>
    <row r="120" spans="1:2" x14ac:dyDescent="0.25">
      <c r="A120" s="176">
        <v>1026</v>
      </c>
      <c r="B120" s="176">
        <v>776</v>
      </c>
    </row>
    <row r="121" spans="1:2" x14ac:dyDescent="0.25">
      <c r="A121" s="176">
        <v>1027</v>
      </c>
      <c r="B121" s="176">
        <v>777</v>
      </c>
    </row>
    <row r="122" spans="1:2" x14ac:dyDescent="0.25">
      <c r="A122" s="176">
        <v>1028</v>
      </c>
      <c r="B122" s="176">
        <v>778</v>
      </c>
    </row>
    <row r="123" spans="1:2" x14ac:dyDescent="0.25">
      <c r="A123" s="176">
        <v>1029</v>
      </c>
      <c r="B123" s="176">
        <v>779</v>
      </c>
    </row>
    <row r="124" spans="1:2" x14ac:dyDescent="0.25">
      <c r="A124" s="176">
        <v>1030</v>
      </c>
      <c r="B124" s="176">
        <v>780</v>
      </c>
    </row>
    <row r="125" spans="1:2" x14ac:dyDescent="0.25">
      <c r="A125" s="176">
        <v>1031</v>
      </c>
      <c r="B125" s="176">
        <v>781</v>
      </c>
    </row>
    <row r="126" spans="1:2" x14ac:dyDescent="0.25">
      <c r="A126" s="176">
        <v>1032</v>
      </c>
      <c r="B126" s="176">
        <v>782</v>
      </c>
    </row>
    <row r="127" spans="1:2" x14ac:dyDescent="0.25">
      <c r="A127" s="176">
        <v>1033</v>
      </c>
      <c r="B127" s="176">
        <v>783</v>
      </c>
    </row>
    <row r="128" spans="1:2" x14ac:dyDescent="0.25">
      <c r="A128" s="176">
        <v>1034</v>
      </c>
      <c r="B128" s="176">
        <v>784</v>
      </c>
    </row>
    <row r="129" spans="1:2" x14ac:dyDescent="0.25">
      <c r="A129" s="176">
        <v>1035</v>
      </c>
      <c r="B129" s="176">
        <v>785</v>
      </c>
    </row>
    <row r="130" spans="1:2" x14ac:dyDescent="0.25">
      <c r="A130" s="176">
        <v>1036</v>
      </c>
      <c r="B130" s="176">
        <v>786</v>
      </c>
    </row>
    <row r="131" spans="1:2" x14ac:dyDescent="0.25">
      <c r="A131" s="176">
        <v>1037</v>
      </c>
      <c r="B131" s="176">
        <v>787</v>
      </c>
    </row>
    <row r="132" spans="1:2" x14ac:dyDescent="0.25">
      <c r="A132" s="176">
        <v>1038</v>
      </c>
      <c r="B132" s="176">
        <v>788</v>
      </c>
    </row>
    <row r="133" spans="1:2" x14ac:dyDescent="0.25">
      <c r="A133" s="176">
        <v>1039</v>
      </c>
      <c r="B133" s="176">
        <v>789</v>
      </c>
    </row>
    <row r="134" spans="1:2" x14ac:dyDescent="0.25">
      <c r="A134" s="176">
        <v>1040</v>
      </c>
      <c r="B134" s="176">
        <v>790</v>
      </c>
    </row>
    <row r="135" spans="1:2" x14ac:dyDescent="0.25">
      <c r="A135" s="176">
        <v>1041</v>
      </c>
      <c r="B135" s="176">
        <v>791</v>
      </c>
    </row>
    <row r="136" spans="1:2" x14ac:dyDescent="0.25">
      <c r="A136" s="176">
        <v>1042</v>
      </c>
      <c r="B136" s="176">
        <v>792</v>
      </c>
    </row>
    <row r="137" spans="1:2" x14ac:dyDescent="0.25">
      <c r="A137" s="176">
        <v>1043</v>
      </c>
      <c r="B137" s="176">
        <v>793</v>
      </c>
    </row>
    <row r="138" spans="1:2" x14ac:dyDescent="0.25">
      <c r="A138" s="176">
        <v>1044</v>
      </c>
      <c r="B138" s="176">
        <v>794</v>
      </c>
    </row>
    <row r="139" spans="1:2" x14ac:dyDescent="0.25">
      <c r="A139" s="176">
        <v>1045</v>
      </c>
      <c r="B139" s="176">
        <v>795</v>
      </c>
    </row>
    <row r="140" spans="1:2" x14ac:dyDescent="0.25">
      <c r="A140" s="176">
        <v>1046</v>
      </c>
      <c r="B140" s="176">
        <v>796</v>
      </c>
    </row>
    <row r="141" spans="1:2" x14ac:dyDescent="0.25">
      <c r="A141" s="176">
        <v>1047</v>
      </c>
      <c r="B141" s="176">
        <v>797</v>
      </c>
    </row>
    <row r="142" spans="1:2" x14ac:dyDescent="0.25">
      <c r="A142" s="176">
        <v>1048</v>
      </c>
      <c r="B142" s="176">
        <v>798</v>
      </c>
    </row>
    <row r="143" spans="1:2" x14ac:dyDescent="0.25">
      <c r="A143" s="176">
        <v>1049</v>
      </c>
      <c r="B143" s="176">
        <v>799</v>
      </c>
    </row>
    <row r="144" spans="1:2" x14ac:dyDescent="0.25">
      <c r="A144" s="176">
        <v>1050</v>
      </c>
      <c r="B144" s="176">
        <v>800</v>
      </c>
    </row>
    <row r="145" spans="1:2" x14ac:dyDescent="0.25">
      <c r="A145" s="176">
        <v>1051</v>
      </c>
      <c r="B145" s="176">
        <v>801</v>
      </c>
    </row>
    <row r="146" spans="1:2" x14ac:dyDescent="0.25">
      <c r="A146" s="176">
        <v>1052</v>
      </c>
      <c r="B146" s="176">
        <v>802</v>
      </c>
    </row>
    <row r="147" spans="1:2" x14ac:dyDescent="0.25">
      <c r="A147" s="176">
        <v>1053</v>
      </c>
      <c r="B147" s="176">
        <v>803</v>
      </c>
    </row>
    <row r="148" spans="1:2" x14ac:dyDescent="0.25">
      <c r="A148" s="176">
        <v>1054</v>
      </c>
      <c r="B148" s="176">
        <v>804</v>
      </c>
    </row>
    <row r="149" spans="1:2" x14ac:dyDescent="0.25">
      <c r="A149" s="176">
        <v>1055</v>
      </c>
      <c r="B149" s="176">
        <v>805</v>
      </c>
    </row>
    <row r="150" spans="1:2" x14ac:dyDescent="0.25">
      <c r="A150" s="176">
        <v>1056</v>
      </c>
      <c r="B150" s="176">
        <v>806</v>
      </c>
    </row>
    <row r="151" spans="1:2" x14ac:dyDescent="0.25">
      <c r="A151" s="176">
        <v>1057</v>
      </c>
      <c r="B151" s="176">
        <v>807</v>
      </c>
    </row>
    <row r="152" spans="1:2" x14ac:dyDescent="0.25">
      <c r="A152" s="176">
        <v>1058</v>
      </c>
      <c r="B152" s="176">
        <v>808</v>
      </c>
    </row>
    <row r="153" spans="1:2" x14ac:dyDescent="0.25">
      <c r="A153" s="176">
        <v>1059</v>
      </c>
      <c r="B153" s="176">
        <v>809</v>
      </c>
    </row>
    <row r="154" spans="1:2" x14ac:dyDescent="0.25">
      <c r="A154" s="176">
        <v>1060</v>
      </c>
      <c r="B154" s="176">
        <v>810</v>
      </c>
    </row>
    <row r="155" spans="1:2" x14ac:dyDescent="0.25">
      <c r="A155" s="176">
        <v>1061</v>
      </c>
      <c r="B155" s="176">
        <v>811</v>
      </c>
    </row>
    <row r="156" spans="1:2" x14ac:dyDescent="0.25">
      <c r="A156" s="176">
        <v>1062</v>
      </c>
      <c r="B156" s="176">
        <v>812</v>
      </c>
    </row>
    <row r="157" spans="1:2" x14ac:dyDescent="0.25">
      <c r="A157" s="176">
        <v>1063</v>
      </c>
      <c r="B157" s="176">
        <v>813</v>
      </c>
    </row>
    <row r="158" spans="1:2" x14ac:dyDescent="0.25">
      <c r="A158" s="176">
        <v>1064</v>
      </c>
      <c r="B158" s="176">
        <v>814</v>
      </c>
    </row>
    <row r="159" spans="1:2" x14ac:dyDescent="0.25">
      <c r="A159" s="176">
        <v>1065</v>
      </c>
      <c r="B159" s="176">
        <v>815</v>
      </c>
    </row>
    <row r="160" spans="1:2" x14ac:dyDescent="0.25">
      <c r="A160" s="176">
        <v>1066</v>
      </c>
      <c r="B160" s="176">
        <v>816</v>
      </c>
    </row>
    <row r="161" spans="1:2" x14ac:dyDescent="0.25">
      <c r="A161" s="176">
        <v>1067</v>
      </c>
      <c r="B161" s="176">
        <v>817</v>
      </c>
    </row>
    <row r="162" spans="1:2" x14ac:dyDescent="0.25">
      <c r="A162" s="176">
        <v>1068</v>
      </c>
      <c r="B162" s="176">
        <v>818</v>
      </c>
    </row>
    <row r="163" spans="1:2" x14ac:dyDescent="0.25">
      <c r="A163" s="176">
        <v>1069</v>
      </c>
      <c r="B163" s="176">
        <v>819</v>
      </c>
    </row>
    <row r="164" spans="1:2" x14ac:dyDescent="0.25">
      <c r="A164" s="176">
        <v>1070</v>
      </c>
      <c r="B164" s="176">
        <v>820</v>
      </c>
    </row>
    <row r="165" spans="1:2" x14ac:dyDescent="0.25">
      <c r="A165" s="176">
        <v>1071</v>
      </c>
      <c r="B165" s="176">
        <v>821</v>
      </c>
    </row>
    <row r="166" spans="1:2" x14ac:dyDescent="0.25">
      <c r="A166" s="176">
        <v>1072</v>
      </c>
      <c r="B166" s="176">
        <v>822</v>
      </c>
    </row>
    <row r="167" spans="1:2" x14ac:dyDescent="0.25">
      <c r="A167" s="176">
        <v>1073</v>
      </c>
      <c r="B167" s="176">
        <v>823</v>
      </c>
    </row>
    <row r="168" spans="1:2" x14ac:dyDescent="0.25">
      <c r="A168" s="176">
        <v>1074</v>
      </c>
      <c r="B168" s="176">
        <v>824</v>
      </c>
    </row>
    <row r="169" spans="1:2" x14ac:dyDescent="0.25">
      <c r="A169" s="176">
        <v>1075</v>
      </c>
      <c r="B169" s="176">
        <v>825</v>
      </c>
    </row>
    <row r="170" spans="1:2" x14ac:dyDescent="0.25">
      <c r="A170" s="176">
        <v>1076</v>
      </c>
      <c r="B170" s="176">
        <v>826</v>
      </c>
    </row>
    <row r="171" spans="1:2" x14ac:dyDescent="0.25">
      <c r="A171" s="176">
        <v>1077</v>
      </c>
      <c r="B171" s="176">
        <v>827</v>
      </c>
    </row>
    <row r="172" spans="1:2" x14ac:dyDescent="0.25">
      <c r="A172" s="176">
        <v>1078</v>
      </c>
      <c r="B172" s="176">
        <v>828</v>
      </c>
    </row>
    <row r="173" spans="1:2" x14ac:dyDescent="0.25">
      <c r="A173" s="176">
        <v>1079</v>
      </c>
      <c r="B173" s="176">
        <v>829</v>
      </c>
    </row>
    <row r="174" spans="1:2" x14ac:dyDescent="0.25">
      <c r="A174" s="176">
        <v>1080</v>
      </c>
      <c r="B174" s="176">
        <v>830</v>
      </c>
    </row>
    <row r="175" spans="1:2" x14ac:dyDescent="0.25">
      <c r="A175" s="176">
        <v>1081</v>
      </c>
      <c r="B175" s="176">
        <v>831</v>
      </c>
    </row>
    <row r="176" spans="1:2" x14ac:dyDescent="0.25">
      <c r="A176" s="176">
        <v>1082</v>
      </c>
      <c r="B176" s="176">
        <v>832</v>
      </c>
    </row>
    <row r="177" spans="1:2" x14ac:dyDescent="0.25">
      <c r="A177" s="176">
        <v>1083</v>
      </c>
      <c r="B177" s="176">
        <v>833</v>
      </c>
    </row>
    <row r="178" spans="1:2" x14ac:dyDescent="0.25">
      <c r="A178" s="176">
        <v>1084</v>
      </c>
      <c r="B178" s="176">
        <v>834</v>
      </c>
    </row>
    <row r="179" spans="1:2" x14ac:dyDescent="0.25">
      <c r="A179" s="176">
        <v>1085</v>
      </c>
      <c r="B179" s="176">
        <v>835</v>
      </c>
    </row>
    <row r="180" spans="1:2" x14ac:dyDescent="0.25">
      <c r="A180" s="176">
        <v>1086</v>
      </c>
      <c r="B180" s="176">
        <v>892</v>
      </c>
    </row>
    <row r="181" spans="1:2" x14ac:dyDescent="0.25">
      <c r="A181" s="176">
        <v>1087</v>
      </c>
      <c r="B181" s="176">
        <v>893</v>
      </c>
    </row>
    <row r="182" spans="1:2" x14ac:dyDescent="0.25">
      <c r="A182" s="176">
        <v>1088</v>
      </c>
      <c r="B182" s="176">
        <v>894</v>
      </c>
    </row>
    <row r="183" spans="1:2" x14ac:dyDescent="0.25">
      <c r="A183" s="176">
        <v>1089</v>
      </c>
      <c r="B183" s="176">
        <v>895</v>
      </c>
    </row>
    <row r="184" spans="1:2" x14ac:dyDescent="0.25">
      <c r="A184" s="176">
        <v>1090</v>
      </c>
      <c r="B184" s="176">
        <v>896</v>
      </c>
    </row>
    <row r="185" spans="1:2" x14ac:dyDescent="0.25">
      <c r="A185" s="176">
        <v>1091</v>
      </c>
      <c r="B185" s="176">
        <v>897</v>
      </c>
    </row>
    <row r="186" spans="1:2" x14ac:dyDescent="0.25">
      <c r="A186" s="176">
        <v>1092</v>
      </c>
      <c r="B186" s="176">
        <v>898</v>
      </c>
    </row>
    <row r="187" spans="1:2" x14ac:dyDescent="0.25">
      <c r="A187" s="176">
        <v>1093</v>
      </c>
      <c r="B187" s="176">
        <v>899</v>
      </c>
    </row>
    <row r="188" spans="1:2" x14ac:dyDescent="0.25">
      <c r="A188" s="176">
        <v>1094</v>
      </c>
      <c r="B188" s="176">
        <v>900</v>
      </c>
    </row>
    <row r="189" spans="1:2" x14ac:dyDescent="0.25">
      <c r="A189" s="176">
        <v>1095</v>
      </c>
      <c r="B189" s="176">
        <v>901</v>
      </c>
    </row>
    <row r="190" spans="1:2" x14ac:dyDescent="0.25">
      <c r="A190" s="176">
        <v>1096</v>
      </c>
      <c r="B190" s="176">
        <v>902</v>
      </c>
    </row>
    <row r="191" spans="1:2" x14ac:dyDescent="0.25">
      <c r="A191" s="176">
        <v>1097</v>
      </c>
      <c r="B191" s="176">
        <v>903</v>
      </c>
    </row>
    <row r="192" spans="1:2" x14ac:dyDescent="0.25">
      <c r="A192" s="176">
        <v>1098</v>
      </c>
      <c r="B192" s="176">
        <v>904</v>
      </c>
    </row>
    <row r="193" spans="1:2" x14ac:dyDescent="0.25">
      <c r="A193" s="176">
        <v>1099</v>
      </c>
      <c r="B193" s="176">
        <v>905</v>
      </c>
    </row>
    <row r="194" spans="1:2" x14ac:dyDescent="0.25">
      <c r="A194" s="176">
        <v>1100</v>
      </c>
      <c r="B194" s="176">
        <v>906</v>
      </c>
    </row>
    <row r="195" spans="1:2" x14ac:dyDescent="0.25">
      <c r="A195" s="176">
        <v>1101</v>
      </c>
      <c r="B195" s="176">
        <v>907</v>
      </c>
    </row>
    <row r="196" spans="1:2" x14ac:dyDescent="0.25">
      <c r="A196" s="176">
        <v>1102</v>
      </c>
    </row>
    <row r="197" spans="1:2" x14ac:dyDescent="0.25">
      <c r="A197" s="176">
        <v>1103</v>
      </c>
    </row>
    <row r="198" spans="1:2" x14ac:dyDescent="0.25">
      <c r="A198" s="176">
        <v>1104</v>
      </c>
    </row>
    <row r="199" spans="1:2" x14ac:dyDescent="0.25">
      <c r="A199" s="176">
        <v>1105</v>
      </c>
    </row>
    <row r="200" spans="1:2" x14ac:dyDescent="0.25">
      <c r="A200" s="176">
        <v>1106</v>
      </c>
    </row>
    <row r="201" spans="1:2" x14ac:dyDescent="0.25">
      <c r="A201" s="176">
        <v>1107</v>
      </c>
    </row>
    <row r="202" spans="1:2" x14ac:dyDescent="0.25">
      <c r="A202" s="176">
        <v>1108</v>
      </c>
    </row>
    <row r="203" spans="1:2" x14ac:dyDescent="0.25">
      <c r="A203" s="176">
        <v>1109</v>
      </c>
    </row>
    <row r="204" spans="1:2" x14ac:dyDescent="0.25">
      <c r="A204" s="176">
        <v>1110</v>
      </c>
    </row>
    <row r="205" spans="1:2" x14ac:dyDescent="0.25">
      <c r="A205" s="176">
        <v>1111</v>
      </c>
    </row>
    <row r="206" spans="1:2" x14ac:dyDescent="0.25">
      <c r="A206" s="176">
        <v>1112</v>
      </c>
    </row>
    <row r="207" spans="1:2" x14ac:dyDescent="0.25">
      <c r="A207" s="176">
        <v>1113</v>
      </c>
    </row>
    <row r="208" spans="1:2" x14ac:dyDescent="0.25">
      <c r="A208" s="176">
        <v>1114</v>
      </c>
    </row>
    <row r="209" spans="1:1" x14ac:dyDescent="0.25">
      <c r="A209" s="176">
        <v>1115</v>
      </c>
    </row>
    <row r="210" spans="1:1" x14ac:dyDescent="0.25">
      <c r="A210" s="176">
        <v>1116</v>
      </c>
    </row>
    <row r="211" spans="1:1" x14ac:dyDescent="0.25">
      <c r="A211" s="176">
        <v>1117</v>
      </c>
    </row>
    <row r="212" spans="1:1" x14ac:dyDescent="0.25">
      <c r="A212" s="176">
        <v>1118</v>
      </c>
    </row>
    <row r="213" spans="1:1" x14ac:dyDescent="0.25">
      <c r="A213" s="176">
        <v>1119</v>
      </c>
    </row>
    <row r="214" spans="1:1" x14ac:dyDescent="0.25">
      <c r="A214" s="176">
        <v>1120</v>
      </c>
    </row>
    <row r="215" spans="1:1" x14ac:dyDescent="0.25">
      <c r="A215" s="176">
        <v>1121</v>
      </c>
    </row>
    <row r="216" spans="1:1" x14ac:dyDescent="0.25">
      <c r="A216" s="176">
        <v>1122</v>
      </c>
    </row>
    <row r="217" spans="1:1" x14ac:dyDescent="0.25">
      <c r="A217" s="176">
        <v>1123</v>
      </c>
    </row>
    <row r="218" spans="1:1" x14ac:dyDescent="0.25">
      <c r="A218" s="176">
        <v>1124</v>
      </c>
    </row>
    <row r="219" spans="1:1" x14ac:dyDescent="0.25">
      <c r="A219" s="176">
        <v>1125</v>
      </c>
    </row>
    <row r="220" spans="1:1" x14ac:dyDescent="0.25">
      <c r="A220" s="176">
        <v>1126</v>
      </c>
    </row>
    <row r="221" spans="1:1" x14ac:dyDescent="0.25">
      <c r="A221" s="176">
        <v>1127</v>
      </c>
    </row>
    <row r="222" spans="1:1" x14ac:dyDescent="0.25">
      <c r="A222" s="176">
        <v>1128</v>
      </c>
    </row>
    <row r="223" spans="1:1" x14ac:dyDescent="0.25">
      <c r="A223" s="176">
        <v>1129</v>
      </c>
    </row>
    <row r="224" spans="1:1" x14ac:dyDescent="0.25">
      <c r="A224" s="176">
        <v>1130</v>
      </c>
    </row>
    <row r="225" spans="1:1" x14ac:dyDescent="0.25">
      <c r="A225" s="176">
        <v>1131</v>
      </c>
    </row>
    <row r="226" spans="1:1" x14ac:dyDescent="0.25">
      <c r="A226" s="176">
        <v>1132</v>
      </c>
    </row>
    <row r="227" spans="1:1" x14ac:dyDescent="0.25">
      <c r="A227" s="176">
        <v>1133</v>
      </c>
    </row>
    <row r="228" spans="1:1" x14ac:dyDescent="0.25">
      <c r="A228" s="176">
        <v>1134</v>
      </c>
    </row>
    <row r="229" spans="1:1" x14ac:dyDescent="0.25">
      <c r="A229" s="176">
        <v>1135</v>
      </c>
    </row>
    <row r="230" spans="1:1" x14ac:dyDescent="0.25">
      <c r="A230" s="176">
        <v>1136</v>
      </c>
    </row>
    <row r="231" spans="1:1" x14ac:dyDescent="0.25">
      <c r="A231" s="176">
        <v>1137</v>
      </c>
    </row>
    <row r="232" spans="1:1" x14ac:dyDescent="0.25">
      <c r="A232" s="176">
        <v>1138</v>
      </c>
    </row>
    <row r="233" spans="1:1" x14ac:dyDescent="0.25">
      <c r="A233" s="176">
        <v>1139</v>
      </c>
    </row>
    <row r="234" spans="1:1" x14ac:dyDescent="0.25">
      <c r="A234" s="176">
        <v>1140</v>
      </c>
    </row>
    <row r="235" spans="1:1" x14ac:dyDescent="0.25">
      <c r="A235" s="176">
        <v>1141</v>
      </c>
    </row>
    <row r="236" spans="1:1" x14ac:dyDescent="0.25">
      <c r="A236" s="176">
        <v>1142</v>
      </c>
    </row>
    <row r="237" spans="1:1" x14ac:dyDescent="0.25">
      <c r="A237" s="176">
        <v>1143</v>
      </c>
    </row>
    <row r="238" spans="1:1" x14ac:dyDescent="0.25">
      <c r="A238" s="176">
        <v>1144</v>
      </c>
    </row>
    <row r="239" spans="1:1" x14ac:dyDescent="0.25">
      <c r="A239" s="176">
        <v>1145</v>
      </c>
    </row>
    <row r="240" spans="1:1" x14ac:dyDescent="0.25">
      <c r="A240" s="176">
        <v>1146</v>
      </c>
    </row>
    <row r="241" spans="1:1" x14ac:dyDescent="0.25">
      <c r="A241" s="176">
        <v>1147</v>
      </c>
    </row>
    <row r="242" spans="1:1" x14ac:dyDescent="0.25">
      <c r="A242" s="176">
        <v>1148</v>
      </c>
    </row>
    <row r="243" spans="1:1" x14ac:dyDescent="0.25">
      <c r="A243" s="176">
        <v>1149</v>
      </c>
    </row>
    <row r="244" spans="1:1" x14ac:dyDescent="0.25">
      <c r="A244" s="176">
        <v>1150</v>
      </c>
    </row>
    <row r="245" spans="1:1" x14ac:dyDescent="0.25">
      <c r="A245" s="176">
        <v>1151</v>
      </c>
    </row>
    <row r="246" spans="1:1" x14ac:dyDescent="0.25">
      <c r="A246" s="176">
        <v>1152</v>
      </c>
    </row>
    <row r="247" spans="1:1" x14ac:dyDescent="0.25">
      <c r="A247" s="176">
        <v>1153</v>
      </c>
    </row>
    <row r="248" spans="1:1" x14ac:dyDescent="0.25">
      <c r="A248" s="176">
        <v>1154</v>
      </c>
    </row>
    <row r="249" spans="1:1" x14ac:dyDescent="0.25">
      <c r="A249" s="176">
        <v>1155</v>
      </c>
    </row>
    <row r="250" spans="1:1" x14ac:dyDescent="0.25">
      <c r="A250" s="176">
        <v>1156</v>
      </c>
    </row>
    <row r="251" spans="1:1" x14ac:dyDescent="0.25">
      <c r="A251" s="176">
        <v>1157</v>
      </c>
    </row>
    <row r="252" spans="1:1" x14ac:dyDescent="0.25">
      <c r="A252" s="176">
        <v>1158</v>
      </c>
    </row>
    <row r="253" spans="1:1" x14ac:dyDescent="0.25">
      <c r="A253" s="176">
        <v>1159</v>
      </c>
    </row>
    <row r="254" spans="1:1" x14ac:dyDescent="0.25">
      <c r="A254" s="176">
        <v>1160</v>
      </c>
    </row>
    <row r="255" spans="1:1" x14ac:dyDescent="0.25">
      <c r="A255" s="176">
        <v>1161</v>
      </c>
    </row>
    <row r="256" spans="1:1" x14ac:dyDescent="0.25">
      <c r="A256" s="176">
        <v>1162</v>
      </c>
    </row>
    <row r="257" spans="1:1" x14ac:dyDescent="0.25">
      <c r="A257" s="176">
        <v>1163</v>
      </c>
    </row>
    <row r="258" spans="1:1" x14ac:dyDescent="0.25">
      <c r="A258" s="176">
        <v>1164</v>
      </c>
    </row>
    <row r="259" spans="1:1" x14ac:dyDescent="0.25">
      <c r="A259" s="176">
        <v>1165</v>
      </c>
    </row>
    <row r="260" spans="1:1" x14ac:dyDescent="0.25">
      <c r="A260" s="176">
        <v>1166</v>
      </c>
    </row>
    <row r="261" spans="1:1" x14ac:dyDescent="0.25">
      <c r="A261" s="176">
        <v>1167</v>
      </c>
    </row>
    <row r="262" spans="1:1" x14ac:dyDescent="0.25">
      <c r="A262" s="176">
        <v>1168</v>
      </c>
    </row>
    <row r="263" spans="1:1" x14ac:dyDescent="0.25">
      <c r="A263" s="176">
        <v>1169</v>
      </c>
    </row>
    <row r="264" spans="1:1" x14ac:dyDescent="0.25">
      <c r="A264" s="176">
        <v>1170</v>
      </c>
    </row>
    <row r="265" spans="1:1" x14ac:dyDescent="0.25">
      <c r="A265" s="176">
        <v>1171</v>
      </c>
    </row>
    <row r="266" spans="1:1" x14ac:dyDescent="0.25">
      <c r="A266" s="176">
        <v>1172</v>
      </c>
    </row>
    <row r="267" spans="1:1" x14ac:dyDescent="0.25">
      <c r="A267" s="176">
        <v>1173</v>
      </c>
    </row>
    <row r="268" spans="1:1" x14ac:dyDescent="0.25">
      <c r="A268" s="176">
        <v>1174</v>
      </c>
    </row>
    <row r="269" spans="1:1" x14ac:dyDescent="0.25">
      <c r="A269" s="176">
        <v>1175</v>
      </c>
    </row>
    <row r="270" spans="1:1" x14ac:dyDescent="0.25">
      <c r="A270" s="176">
        <v>1176</v>
      </c>
    </row>
    <row r="271" spans="1:1" x14ac:dyDescent="0.25">
      <c r="A271" s="176">
        <v>1177</v>
      </c>
    </row>
    <row r="272" spans="1:1" x14ac:dyDescent="0.25">
      <c r="A272" s="176">
        <v>1178</v>
      </c>
    </row>
    <row r="273" spans="1:1" x14ac:dyDescent="0.25">
      <c r="A273" s="176">
        <v>1179</v>
      </c>
    </row>
    <row r="274" spans="1:1" x14ac:dyDescent="0.25">
      <c r="A274" s="176">
        <v>1180</v>
      </c>
    </row>
    <row r="275" spans="1:1" x14ac:dyDescent="0.25">
      <c r="A275" s="176">
        <v>1181</v>
      </c>
    </row>
    <row r="276" spans="1:1" x14ac:dyDescent="0.25">
      <c r="A276" s="176">
        <v>1182</v>
      </c>
    </row>
    <row r="277" spans="1:1" x14ac:dyDescent="0.25">
      <c r="A277" s="176">
        <v>1183</v>
      </c>
    </row>
    <row r="278" spans="1:1" x14ac:dyDescent="0.25">
      <c r="A278" s="176">
        <v>1184</v>
      </c>
    </row>
    <row r="279" spans="1:1" x14ac:dyDescent="0.25">
      <c r="A279" s="176">
        <v>1185</v>
      </c>
    </row>
    <row r="280" spans="1:1" x14ac:dyDescent="0.25">
      <c r="A280" s="176">
        <v>1186</v>
      </c>
    </row>
    <row r="281" spans="1:1" x14ac:dyDescent="0.25">
      <c r="A281" s="176">
        <v>1187</v>
      </c>
    </row>
    <row r="282" spans="1:1" x14ac:dyDescent="0.25">
      <c r="A282" s="176">
        <v>1188</v>
      </c>
    </row>
    <row r="283" spans="1:1" x14ac:dyDescent="0.25">
      <c r="A283" s="176">
        <v>1189</v>
      </c>
    </row>
    <row r="284" spans="1:1" x14ac:dyDescent="0.25">
      <c r="A284" s="176">
        <v>1190</v>
      </c>
    </row>
    <row r="285" spans="1:1" x14ac:dyDescent="0.25">
      <c r="A285" s="176">
        <v>1191</v>
      </c>
    </row>
    <row r="286" spans="1:1" x14ac:dyDescent="0.25">
      <c r="A286" s="176">
        <v>1192</v>
      </c>
    </row>
    <row r="287" spans="1:1" x14ac:dyDescent="0.25">
      <c r="A287" s="176">
        <v>1193</v>
      </c>
    </row>
    <row r="288" spans="1:1" x14ac:dyDescent="0.25">
      <c r="A288" s="176">
        <v>1194</v>
      </c>
    </row>
    <row r="289" spans="1:1" x14ac:dyDescent="0.25">
      <c r="A289" s="176">
        <v>1195</v>
      </c>
    </row>
    <row r="290" spans="1:1" x14ac:dyDescent="0.25">
      <c r="A290" s="176">
        <v>1196</v>
      </c>
    </row>
    <row r="291" spans="1:1" x14ac:dyDescent="0.25">
      <c r="A291" s="176">
        <v>1197</v>
      </c>
    </row>
    <row r="292" spans="1:1" x14ac:dyDescent="0.25">
      <c r="A292" s="176">
        <v>1198</v>
      </c>
    </row>
    <row r="293" spans="1:1" x14ac:dyDescent="0.25">
      <c r="A293" s="176">
        <v>1199</v>
      </c>
    </row>
    <row r="294" spans="1:1" x14ac:dyDescent="0.25">
      <c r="A294" s="176">
        <v>1200</v>
      </c>
    </row>
    <row r="295" spans="1:1" x14ac:dyDescent="0.25">
      <c r="A295" s="176">
        <v>1201</v>
      </c>
    </row>
    <row r="296" spans="1:1" x14ac:dyDescent="0.25">
      <c r="A296" s="176">
        <v>1202</v>
      </c>
    </row>
    <row r="297" spans="1:1" x14ac:dyDescent="0.25">
      <c r="A297" s="176">
        <v>1203</v>
      </c>
    </row>
    <row r="298" spans="1:1" x14ac:dyDescent="0.25">
      <c r="A298" s="176">
        <v>1204</v>
      </c>
    </row>
    <row r="299" spans="1:1" x14ac:dyDescent="0.25">
      <c r="A299" s="176">
        <v>1205</v>
      </c>
    </row>
    <row r="300" spans="1:1" x14ac:dyDescent="0.25">
      <c r="A300" s="176">
        <v>1206</v>
      </c>
    </row>
    <row r="301" spans="1:1" x14ac:dyDescent="0.25">
      <c r="A301" s="176">
        <v>1207</v>
      </c>
    </row>
    <row r="302" spans="1:1" x14ac:dyDescent="0.25">
      <c r="A302" s="176">
        <v>1208</v>
      </c>
    </row>
    <row r="303" spans="1:1" x14ac:dyDescent="0.25">
      <c r="A303" s="176">
        <v>1209</v>
      </c>
    </row>
    <row r="304" spans="1:1" x14ac:dyDescent="0.25">
      <c r="A304" s="176">
        <v>1210</v>
      </c>
    </row>
    <row r="305" spans="1:1" x14ac:dyDescent="0.25">
      <c r="A305" s="176">
        <v>1211</v>
      </c>
    </row>
    <row r="306" spans="1:1" x14ac:dyDescent="0.25">
      <c r="A306" s="176">
        <v>1212</v>
      </c>
    </row>
    <row r="307" spans="1:1" x14ac:dyDescent="0.25">
      <c r="A307" s="176">
        <v>1213</v>
      </c>
    </row>
    <row r="308" spans="1:1" x14ac:dyDescent="0.25">
      <c r="A308" s="176">
        <v>1214</v>
      </c>
    </row>
    <row r="309" spans="1:1" x14ac:dyDescent="0.25">
      <c r="A309" s="176">
        <v>1215</v>
      </c>
    </row>
    <row r="310" spans="1:1" x14ac:dyDescent="0.25">
      <c r="A310" s="176">
        <v>1216</v>
      </c>
    </row>
    <row r="311" spans="1:1" x14ac:dyDescent="0.25">
      <c r="A311" s="176">
        <v>1217</v>
      </c>
    </row>
    <row r="312" spans="1:1" x14ac:dyDescent="0.25">
      <c r="A312" s="176">
        <v>1218</v>
      </c>
    </row>
    <row r="313" spans="1:1" x14ac:dyDescent="0.25">
      <c r="A313" s="176">
        <v>1219</v>
      </c>
    </row>
    <row r="314" spans="1:1" x14ac:dyDescent="0.25">
      <c r="A314" s="176">
        <v>1220</v>
      </c>
    </row>
    <row r="315" spans="1:1" x14ac:dyDescent="0.25">
      <c r="A315" s="176">
        <v>1221</v>
      </c>
    </row>
    <row r="316" spans="1:1" x14ac:dyDescent="0.25">
      <c r="A316" s="176">
        <v>1222</v>
      </c>
    </row>
    <row r="317" spans="1:1" x14ac:dyDescent="0.25">
      <c r="A317" s="176">
        <v>1223</v>
      </c>
    </row>
    <row r="318" spans="1:1" x14ac:dyDescent="0.25">
      <c r="A318" s="176">
        <v>1224</v>
      </c>
    </row>
    <row r="319" spans="1:1" x14ac:dyDescent="0.25">
      <c r="A319" s="176">
        <v>1225</v>
      </c>
    </row>
    <row r="320" spans="1:1" x14ac:dyDescent="0.25">
      <c r="A320" s="176">
        <v>1226</v>
      </c>
    </row>
    <row r="321" spans="1:1" x14ac:dyDescent="0.25">
      <c r="A321" s="176">
        <v>1227</v>
      </c>
    </row>
    <row r="322" spans="1:1" x14ac:dyDescent="0.25">
      <c r="A322" s="176">
        <v>1228</v>
      </c>
    </row>
    <row r="323" spans="1:1" x14ac:dyDescent="0.25">
      <c r="A323" s="176">
        <v>1229</v>
      </c>
    </row>
    <row r="324" spans="1:1" x14ac:dyDescent="0.25">
      <c r="A324" s="176">
        <v>1230</v>
      </c>
    </row>
    <row r="325" spans="1:1" x14ac:dyDescent="0.25">
      <c r="A325" s="176">
        <v>1231</v>
      </c>
    </row>
    <row r="326" spans="1:1" x14ac:dyDescent="0.25">
      <c r="A326" s="176">
        <v>1232</v>
      </c>
    </row>
    <row r="327" spans="1:1" x14ac:dyDescent="0.25">
      <c r="A327" s="176">
        <v>1233</v>
      </c>
    </row>
    <row r="328" spans="1:1" x14ac:dyDescent="0.25">
      <c r="A328" s="176">
        <v>1234</v>
      </c>
    </row>
    <row r="329" spans="1:1" x14ac:dyDescent="0.25">
      <c r="A329" s="176">
        <v>1235</v>
      </c>
    </row>
    <row r="330" spans="1:1" x14ac:dyDescent="0.25">
      <c r="A330" s="176">
        <v>1236</v>
      </c>
    </row>
    <row r="331" spans="1:1" x14ac:dyDescent="0.25">
      <c r="A331" s="176">
        <v>1237</v>
      </c>
    </row>
    <row r="332" spans="1:1" x14ac:dyDescent="0.25">
      <c r="A332" s="176">
        <v>1238</v>
      </c>
    </row>
    <row r="333" spans="1:1" x14ac:dyDescent="0.25">
      <c r="A333" s="176">
        <v>1239</v>
      </c>
    </row>
    <row r="334" spans="1:1" x14ac:dyDescent="0.25">
      <c r="A334" s="176">
        <v>1240</v>
      </c>
    </row>
    <row r="335" spans="1:1" x14ac:dyDescent="0.25">
      <c r="A335" s="176">
        <v>1241</v>
      </c>
    </row>
    <row r="336" spans="1:1" x14ac:dyDescent="0.25">
      <c r="A336" s="176">
        <v>1242</v>
      </c>
    </row>
    <row r="337" spans="1:1" x14ac:dyDescent="0.25">
      <c r="A337" s="176">
        <v>1243</v>
      </c>
    </row>
    <row r="338" spans="1:1" x14ac:dyDescent="0.25">
      <c r="A338" s="176">
        <v>1244</v>
      </c>
    </row>
    <row r="339" spans="1:1" x14ac:dyDescent="0.25">
      <c r="A339" s="176">
        <v>1245</v>
      </c>
    </row>
    <row r="340" spans="1:1" x14ac:dyDescent="0.25">
      <c r="A340" s="176">
        <v>1246</v>
      </c>
    </row>
    <row r="341" spans="1:1" x14ac:dyDescent="0.25">
      <c r="A341" s="176">
        <v>1247</v>
      </c>
    </row>
    <row r="342" spans="1:1" x14ac:dyDescent="0.25">
      <c r="A342" s="176">
        <v>1248</v>
      </c>
    </row>
    <row r="343" spans="1:1" x14ac:dyDescent="0.25">
      <c r="A343" s="176">
        <v>1249</v>
      </c>
    </row>
    <row r="344" spans="1:1" x14ac:dyDescent="0.25">
      <c r="A344" s="176">
        <v>1250</v>
      </c>
    </row>
    <row r="345" spans="1:1" x14ac:dyDescent="0.25">
      <c r="A345" s="176">
        <v>1251</v>
      </c>
    </row>
    <row r="346" spans="1:1" x14ac:dyDescent="0.25">
      <c r="A346" s="176">
        <v>1252</v>
      </c>
    </row>
    <row r="347" spans="1:1" x14ac:dyDescent="0.25">
      <c r="A347" s="176">
        <v>1253</v>
      </c>
    </row>
    <row r="348" spans="1:1" x14ac:dyDescent="0.25">
      <c r="A348" s="176">
        <v>1254</v>
      </c>
    </row>
    <row r="349" spans="1:1" x14ac:dyDescent="0.25">
      <c r="A349" s="176">
        <v>1255</v>
      </c>
    </row>
    <row r="350" spans="1:1" x14ac:dyDescent="0.25">
      <c r="A350" s="176">
        <v>1256</v>
      </c>
    </row>
    <row r="351" spans="1:1" x14ac:dyDescent="0.25">
      <c r="A351" s="176">
        <v>1257</v>
      </c>
    </row>
    <row r="352" spans="1:1" x14ac:dyDescent="0.25">
      <c r="A352" s="176">
        <v>1258</v>
      </c>
    </row>
    <row r="353" spans="1:1" x14ac:dyDescent="0.25">
      <c r="A353" s="176">
        <v>1259</v>
      </c>
    </row>
    <row r="354" spans="1:1" x14ac:dyDescent="0.25">
      <c r="A354" s="176">
        <v>1260</v>
      </c>
    </row>
    <row r="355" spans="1:1" x14ac:dyDescent="0.25">
      <c r="A355" s="176">
        <v>1261</v>
      </c>
    </row>
    <row r="356" spans="1:1" x14ac:dyDescent="0.25">
      <c r="A356" s="176">
        <v>1262</v>
      </c>
    </row>
    <row r="357" spans="1:1" x14ac:dyDescent="0.25">
      <c r="A357" s="176">
        <v>1263</v>
      </c>
    </row>
    <row r="358" spans="1:1" x14ac:dyDescent="0.25">
      <c r="A358" s="176">
        <v>1264</v>
      </c>
    </row>
    <row r="359" spans="1:1" x14ac:dyDescent="0.25">
      <c r="A359" s="176">
        <v>1265</v>
      </c>
    </row>
    <row r="360" spans="1:1" x14ac:dyDescent="0.25">
      <c r="A360" s="176">
        <v>1266</v>
      </c>
    </row>
    <row r="361" spans="1:1" x14ac:dyDescent="0.25">
      <c r="A361" s="176">
        <v>1267</v>
      </c>
    </row>
    <row r="362" spans="1:1" x14ac:dyDescent="0.25">
      <c r="A362" s="176">
        <v>1268</v>
      </c>
    </row>
    <row r="363" spans="1:1" x14ac:dyDescent="0.25">
      <c r="A363" s="176">
        <v>1269</v>
      </c>
    </row>
    <row r="364" spans="1:1" x14ac:dyDescent="0.25">
      <c r="A364" s="176">
        <v>1270</v>
      </c>
    </row>
    <row r="365" spans="1:1" x14ac:dyDescent="0.25">
      <c r="A365" s="176">
        <v>1271</v>
      </c>
    </row>
    <row r="366" spans="1:1" x14ac:dyDescent="0.25">
      <c r="A366" s="176">
        <v>1272</v>
      </c>
    </row>
    <row r="367" spans="1:1" x14ac:dyDescent="0.25">
      <c r="A367" s="176">
        <v>1273</v>
      </c>
    </row>
    <row r="368" spans="1:1" x14ac:dyDescent="0.25">
      <c r="A368" s="176">
        <v>1274</v>
      </c>
    </row>
    <row r="369" spans="1:1" x14ac:dyDescent="0.25">
      <c r="A369" s="176">
        <v>1275</v>
      </c>
    </row>
    <row r="370" spans="1:1" x14ac:dyDescent="0.25">
      <c r="A370" s="176">
        <v>1276</v>
      </c>
    </row>
    <row r="371" spans="1:1" x14ac:dyDescent="0.25">
      <c r="A371" s="176">
        <v>1277</v>
      </c>
    </row>
    <row r="372" spans="1:1" x14ac:dyDescent="0.25">
      <c r="A372" s="176">
        <v>1278</v>
      </c>
    </row>
    <row r="373" spans="1:1" x14ac:dyDescent="0.25">
      <c r="A373" s="176">
        <v>1279</v>
      </c>
    </row>
    <row r="374" spans="1:1" x14ac:dyDescent="0.25">
      <c r="A374" s="176">
        <v>1280</v>
      </c>
    </row>
    <row r="375" spans="1:1" x14ac:dyDescent="0.25">
      <c r="A375" s="176">
        <v>1281</v>
      </c>
    </row>
    <row r="376" spans="1:1" x14ac:dyDescent="0.25">
      <c r="A376" s="176">
        <v>1282</v>
      </c>
    </row>
    <row r="377" spans="1:1" x14ac:dyDescent="0.25">
      <c r="A377" s="176">
        <v>1283</v>
      </c>
    </row>
    <row r="378" spans="1:1" x14ac:dyDescent="0.25">
      <c r="A378" s="176">
        <v>1284</v>
      </c>
    </row>
    <row r="379" spans="1:1" x14ac:dyDescent="0.25">
      <c r="A379" s="176">
        <v>1285</v>
      </c>
    </row>
    <row r="380" spans="1:1" x14ac:dyDescent="0.25">
      <c r="A380" s="176">
        <v>1286</v>
      </c>
    </row>
    <row r="381" spans="1:1" x14ac:dyDescent="0.25">
      <c r="A381" s="176">
        <v>1287</v>
      </c>
    </row>
    <row r="382" spans="1:1" x14ac:dyDescent="0.25">
      <c r="A382" s="176">
        <v>1288</v>
      </c>
    </row>
    <row r="383" spans="1:1" x14ac:dyDescent="0.25">
      <c r="A383" s="176">
        <v>1289</v>
      </c>
    </row>
    <row r="384" spans="1:1" x14ac:dyDescent="0.25">
      <c r="A384" s="176">
        <v>1290</v>
      </c>
    </row>
    <row r="385" spans="1:1" x14ac:dyDescent="0.25">
      <c r="A385" s="176">
        <v>1291</v>
      </c>
    </row>
    <row r="386" spans="1:1" x14ac:dyDescent="0.25">
      <c r="A386" s="176">
        <v>1292</v>
      </c>
    </row>
    <row r="387" spans="1:1" x14ac:dyDescent="0.25">
      <c r="A387" s="176">
        <v>1293</v>
      </c>
    </row>
    <row r="388" spans="1:1" x14ac:dyDescent="0.25">
      <c r="A388" s="176">
        <v>1294</v>
      </c>
    </row>
    <row r="389" spans="1:1" x14ac:dyDescent="0.25">
      <c r="A389" s="176">
        <v>1295</v>
      </c>
    </row>
    <row r="390" spans="1:1" x14ac:dyDescent="0.25">
      <c r="A390" s="176">
        <v>1296</v>
      </c>
    </row>
    <row r="391" spans="1:1" x14ac:dyDescent="0.25">
      <c r="A391" s="176">
        <v>1297</v>
      </c>
    </row>
    <row r="392" spans="1:1" x14ac:dyDescent="0.25">
      <c r="A392" s="176">
        <v>1298</v>
      </c>
    </row>
    <row r="393" spans="1:1" x14ac:dyDescent="0.25">
      <c r="A393" s="176">
        <v>1299</v>
      </c>
    </row>
    <row r="394" spans="1:1" x14ac:dyDescent="0.25">
      <c r="A394" s="176">
        <v>1300</v>
      </c>
    </row>
    <row r="395" spans="1:1" x14ac:dyDescent="0.25">
      <c r="A395" s="176">
        <v>1301</v>
      </c>
    </row>
    <row r="396" spans="1:1" x14ac:dyDescent="0.25">
      <c r="A396" s="176">
        <v>1302</v>
      </c>
    </row>
    <row r="397" spans="1:1" x14ac:dyDescent="0.25">
      <c r="A397" s="176">
        <v>1303</v>
      </c>
    </row>
    <row r="398" spans="1:1" x14ac:dyDescent="0.25">
      <c r="A398" s="176">
        <v>1304</v>
      </c>
    </row>
    <row r="399" spans="1:1" x14ac:dyDescent="0.25">
      <c r="A399" s="176">
        <v>1305</v>
      </c>
    </row>
    <row r="400" spans="1:1" x14ac:dyDescent="0.25">
      <c r="A400" s="176">
        <v>1306</v>
      </c>
    </row>
    <row r="401" spans="1:1" x14ac:dyDescent="0.25">
      <c r="A401" s="176">
        <v>1307</v>
      </c>
    </row>
    <row r="402" spans="1:1" x14ac:dyDescent="0.25">
      <c r="A402" s="176">
        <v>1308</v>
      </c>
    </row>
    <row r="403" spans="1:1" x14ac:dyDescent="0.25">
      <c r="A403" s="176">
        <v>1309</v>
      </c>
    </row>
    <row r="404" spans="1:1" x14ac:dyDescent="0.25">
      <c r="A404" s="176">
        <v>1310</v>
      </c>
    </row>
    <row r="405" spans="1:1" x14ac:dyDescent="0.25">
      <c r="A405" s="176">
        <v>1311</v>
      </c>
    </row>
    <row r="406" spans="1:1" x14ac:dyDescent="0.25">
      <c r="A406" s="176">
        <v>1312</v>
      </c>
    </row>
    <row r="407" spans="1:1" x14ac:dyDescent="0.25">
      <c r="A407" s="176">
        <v>1313</v>
      </c>
    </row>
    <row r="408" spans="1:1" x14ac:dyDescent="0.25">
      <c r="A408" s="176">
        <v>1314</v>
      </c>
    </row>
    <row r="409" spans="1:1" x14ac:dyDescent="0.25">
      <c r="A409" s="176">
        <v>1315</v>
      </c>
    </row>
    <row r="410" spans="1:1" x14ac:dyDescent="0.25">
      <c r="A410" s="176">
        <v>1316</v>
      </c>
    </row>
    <row r="411" spans="1:1" x14ac:dyDescent="0.25">
      <c r="A411" s="176">
        <v>1317</v>
      </c>
    </row>
    <row r="412" spans="1:1" x14ac:dyDescent="0.25">
      <c r="A412" s="176">
        <v>1318</v>
      </c>
    </row>
    <row r="413" spans="1:1" x14ac:dyDescent="0.25">
      <c r="A413" s="176">
        <v>1319</v>
      </c>
    </row>
    <row r="414" spans="1:1" x14ac:dyDescent="0.25">
      <c r="A414" s="176">
        <v>1320</v>
      </c>
    </row>
    <row r="415" spans="1:1" x14ac:dyDescent="0.25">
      <c r="A415" s="176">
        <v>1321</v>
      </c>
    </row>
    <row r="416" spans="1:1" x14ac:dyDescent="0.25">
      <c r="A416" s="176">
        <v>1322</v>
      </c>
    </row>
    <row r="417" spans="1:1" x14ac:dyDescent="0.25">
      <c r="A417" s="176">
        <v>1323</v>
      </c>
    </row>
    <row r="418" spans="1:1" x14ac:dyDescent="0.25">
      <c r="A418" s="176">
        <v>1324</v>
      </c>
    </row>
    <row r="419" spans="1:1" x14ac:dyDescent="0.25">
      <c r="A419" s="176">
        <v>1325</v>
      </c>
    </row>
    <row r="420" spans="1:1" x14ac:dyDescent="0.25">
      <c r="A420" s="176">
        <v>1326</v>
      </c>
    </row>
    <row r="421" spans="1:1" x14ac:dyDescent="0.25">
      <c r="A421" s="176">
        <v>1327</v>
      </c>
    </row>
    <row r="422" spans="1:1" x14ac:dyDescent="0.25">
      <c r="A422" s="176">
        <v>1328</v>
      </c>
    </row>
    <row r="423" spans="1:1" x14ac:dyDescent="0.25">
      <c r="A423" s="176">
        <v>1329</v>
      </c>
    </row>
    <row r="424" spans="1:1" x14ac:dyDescent="0.25">
      <c r="A424" s="176">
        <v>1330</v>
      </c>
    </row>
    <row r="425" spans="1:1" x14ac:dyDescent="0.25">
      <c r="A425" s="176">
        <v>1331</v>
      </c>
    </row>
    <row r="426" spans="1:1" x14ac:dyDescent="0.25">
      <c r="A426" s="176">
        <v>1332</v>
      </c>
    </row>
    <row r="427" spans="1:1" x14ac:dyDescent="0.25">
      <c r="A427" s="176">
        <v>1333</v>
      </c>
    </row>
    <row r="428" spans="1:1" x14ac:dyDescent="0.25">
      <c r="A428" s="176">
        <v>1334</v>
      </c>
    </row>
    <row r="429" spans="1:1" x14ac:dyDescent="0.25">
      <c r="A429" s="176">
        <v>1335</v>
      </c>
    </row>
    <row r="430" spans="1:1" x14ac:dyDescent="0.25">
      <c r="A430" s="176">
        <v>1336</v>
      </c>
    </row>
    <row r="431" spans="1:1" x14ac:dyDescent="0.25">
      <c r="A431" s="176">
        <v>1337</v>
      </c>
    </row>
    <row r="432" spans="1:1" x14ac:dyDescent="0.25">
      <c r="A432" s="176">
        <v>1338</v>
      </c>
    </row>
    <row r="433" spans="1:1" x14ac:dyDescent="0.25">
      <c r="A433" s="176">
        <v>1339</v>
      </c>
    </row>
    <row r="434" spans="1:1" x14ac:dyDescent="0.25">
      <c r="A434" s="176">
        <v>1340</v>
      </c>
    </row>
    <row r="435" spans="1:1" x14ac:dyDescent="0.25">
      <c r="A435" s="176">
        <v>1341</v>
      </c>
    </row>
    <row r="436" spans="1:1" x14ac:dyDescent="0.25">
      <c r="A436" s="176">
        <v>1342</v>
      </c>
    </row>
    <row r="437" spans="1:1" x14ac:dyDescent="0.25">
      <c r="A437" s="176">
        <v>1343</v>
      </c>
    </row>
    <row r="438" spans="1:1" x14ac:dyDescent="0.25">
      <c r="A438" s="176">
        <v>1344</v>
      </c>
    </row>
    <row r="439" spans="1:1" x14ac:dyDescent="0.25">
      <c r="A439" s="176">
        <v>1345</v>
      </c>
    </row>
    <row r="440" spans="1:1" x14ac:dyDescent="0.25">
      <c r="A440" s="176">
        <v>1346</v>
      </c>
    </row>
    <row r="441" spans="1:1" x14ac:dyDescent="0.25">
      <c r="A441" s="176">
        <v>1347</v>
      </c>
    </row>
    <row r="442" spans="1:1" x14ac:dyDescent="0.25">
      <c r="A442" s="176">
        <v>1348</v>
      </c>
    </row>
    <row r="443" spans="1:1" x14ac:dyDescent="0.25">
      <c r="A443" s="176">
        <v>1349</v>
      </c>
    </row>
    <row r="444" spans="1:1" x14ac:dyDescent="0.25">
      <c r="A444" s="176">
        <v>1350</v>
      </c>
    </row>
    <row r="445" spans="1:1" x14ac:dyDescent="0.25">
      <c r="A445" s="176">
        <v>1351</v>
      </c>
    </row>
    <row r="446" spans="1:1" x14ac:dyDescent="0.25">
      <c r="A446" s="176">
        <v>1352</v>
      </c>
    </row>
    <row r="447" spans="1:1" x14ac:dyDescent="0.25">
      <c r="A447" s="176">
        <v>1353</v>
      </c>
    </row>
    <row r="448" spans="1:1" x14ac:dyDescent="0.25">
      <c r="A448" s="176">
        <v>1354</v>
      </c>
    </row>
    <row r="449" spans="1:1" x14ac:dyDescent="0.25">
      <c r="A449" s="176">
        <v>1355</v>
      </c>
    </row>
    <row r="450" spans="1:1" x14ac:dyDescent="0.25">
      <c r="A450" s="176">
        <v>1356</v>
      </c>
    </row>
    <row r="451" spans="1:1" x14ac:dyDescent="0.25">
      <c r="A451" s="176">
        <v>1357</v>
      </c>
    </row>
    <row r="452" spans="1:1" x14ac:dyDescent="0.25">
      <c r="A452" s="176">
        <v>1358</v>
      </c>
    </row>
    <row r="453" spans="1:1" x14ac:dyDescent="0.25">
      <c r="A453" s="176">
        <v>1359</v>
      </c>
    </row>
    <row r="454" spans="1:1" x14ac:dyDescent="0.25">
      <c r="A454" s="176">
        <v>1360</v>
      </c>
    </row>
    <row r="455" spans="1:1" x14ac:dyDescent="0.25">
      <c r="A455" s="176">
        <v>1361</v>
      </c>
    </row>
    <row r="456" spans="1:1" x14ac:dyDescent="0.25">
      <c r="A456" s="176">
        <v>1362</v>
      </c>
    </row>
    <row r="457" spans="1:1" x14ac:dyDescent="0.25">
      <c r="A457" s="176">
        <v>1363</v>
      </c>
    </row>
    <row r="458" spans="1:1" x14ac:dyDescent="0.25">
      <c r="A458" s="176">
        <v>1364</v>
      </c>
    </row>
    <row r="459" spans="1:1" x14ac:dyDescent="0.25">
      <c r="A459" s="176">
        <v>1365</v>
      </c>
    </row>
    <row r="460" spans="1:1" x14ac:dyDescent="0.25">
      <c r="A460" s="176">
        <v>1366</v>
      </c>
    </row>
    <row r="461" spans="1:1" x14ac:dyDescent="0.25">
      <c r="A461" s="176">
        <v>1367</v>
      </c>
    </row>
    <row r="462" spans="1:1" x14ac:dyDescent="0.25">
      <c r="A462" s="176">
        <v>1368</v>
      </c>
    </row>
    <row r="463" spans="1:1" x14ac:dyDescent="0.25">
      <c r="A463" s="176">
        <v>1369</v>
      </c>
    </row>
    <row r="464" spans="1:1" x14ac:dyDescent="0.25">
      <c r="A464" s="176">
        <v>1370</v>
      </c>
    </row>
    <row r="465" spans="1:1" x14ac:dyDescent="0.25">
      <c r="A465" s="176">
        <v>1371</v>
      </c>
    </row>
    <row r="466" spans="1:1" x14ac:dyDescent="0.25">
      <c r="A466" s="176">
        <v>1372</v>
      </c>
    </row>
    <row r="467" spans="1:1" x14ac:dyDescent="0.25">
      <c r="A467" s="176">
        <v>1373</v>
      </c>
    </row>
    <row r="468" spans="1:1" x14ac:dyDescent="0.25">
      <c r="A468" s="176">
        <v>1374</v>
      </c>
    </row>
    <row r="469" spans="1:1" x14ac:dyDescent="0.25">
      <c r="A469" s="176">
        <v>1375</v>
      </c>
    </row>
    <row r="470" spans="1:1" x14ac:dyDescent="0.25">
      <c r="A470" s="176">
        <v>1376</v>
      </c>
    </row>
    <row r="471" spans="1:1" x14ac:dyDescent="0.25">
      <c r="A471" s="176">
        <v>1377</v>
      </c>
    </row>
    <row r="472" spans="1:1" x14ac:dyDescent="0.25">
      <c r="A472" s="176">
        <v>1378</v>
      </c>
    </row>
    <row r="473" spans="1:1" x14ac:dyDescent="0.25">
      <c r="A473" s="176">
        <v>1379</v>
      </c>
    </row>
    <row r="474" spans="1:1" x14ac:dyDescent="0.25">
      <c r="A474" s="176">
        <v>1380</v>
      </c>
    </row>
    <row r="475" spans="1:1" x14ac:dyDescent="0.25">
      <c r="A475" s="176">
        <v>1381</v>
      </c>
    </row>
    <row r="476" spans="1:1" x14ac:dyDescent="0.25">
      <c r="A476" s="176">
        <v>1382</v>
      </c>
    </row>
    <row r="477" spans="1:1" x14ac:dyDescent="0.25">
      <c r="A477" s="176">
        <v>1383</v>
      </c>
    </row>
    <row r="478" spans="1:1" x14ac:dyDescent="0.25">
      <c r="A478" s="176">
        <v>1384</v>
      </c>
    </row>
    <row r="479" spans="1:1" x14ac:dyDescent="0.25">
      <c r="A479" s="176">
        <v>1385</v>
      </c>
    </row>
    <row r="480" spans="1:1" x14ac:dyDescent="0.25">
      <c r="A480" s="176">
        <v>1386</v>
      </c>
    </row>
    <row r="481" spans="1:1" x14ac:dyDescent="0.25">
      <c r="A481" s="176">
        <v>1387</v>
      </c>
    </row>
    <row r="482" spans="1:1" x14ac:dyDescent="0.25">
      <c r="A482" s="176">
        <v>1388</v>
      </c>
    </row>
    <row r="483" spans="1:1" x14ac:dyDescent="0.25">
      <c r="A483" s="176">
        <v>1389</v>
      </c>
    </row>
    <row r="484" spans="1:1" x14ac:dyDescent="0.25">
      <c r="A484" s="176">
        <v>1390</v>
      </c>
    </row>
    <row r="485" spans="1:1" x14ac:dyDescent="0.25">
      <c r="A485" s="176">
        <v>1391</v>
      </c>
    </row>
    <row r="486" spans="1:1" x14ac:dyDescent="0.25">
      <c r="A486" s="176">
        <v>1392</v>
      </c>
    </row>
    <row r="487" spans="1:1" x14ac:dyDescent="0.25">
      <c r="A487" s="176">
        <v>1393</v>
      </c>
    </row>
    <row r="488" spans="1:1" x14ac:dyDescent="0.25">
      <c r="A488" s="176">
        <v>1394</v>
      </c>
    </row>
    <row r="489" spans="1:1" x14ac:dyDescent="0.25">
      <c r="A489" s="176">
        <v>1395</v>
      </c>
    </row>
    <row r="490" spans="1:1" x14ac:dyDescent="0.25">
      <c r="A490" s="176">
        <v>1396</v>
      </c>
    </row>
    <row r="491" spans="1:1" x14ac:dyDescent="0.25">
      <c r="A491" s="176">
        <v>1397</v>
      </c>
    </row>
    <row r="492" spans="1:1" x14ac:dyDescent="0.25">
      <c r="A492" s="176">
        <v>1398</v>
      </c>
    </row>
    <row r="493" spans="1:1" x14ac:dyDescent="0.25">
      <c r="A493" s="176">
        <v>1399</v>
      </c>
    </row>
    <row r="494" spans="1:1" x14ac:dyDescent="0.25">
      <c r="A494" s="176">
        <v>1400</v>
      </c>
    </row>
    <row r="495" spans="1:1" x14ac:dyDescent="0.25">
      <c r="A495" s="176">
        <v>1401</v>
      </c>
    </row>
    <row r="496" spans="1:1" x14ac:dyDescent="0.25">
      <c r="A496" s="176">
        <v>1402</v>
      </c>
    </row>
    <row r="497" spans="1:1" x14ac:dyDescent="0.25">
      <c r="A497" s="176">
        <v>1403</v>
      </c>
    </row>
    <row r="498" spans="1:1" x14ac:dyDescent="0.25">
      <c r="A498" s="176">
        <v>1404</v>
      </c>
    </row>
    <row r="499" spans="1:1" x14ac:dyDescent="0.25">
      <c r="A499" s="176">
        <v>1405</v>
      </c>
    </row>
    <row r="500" spans="1:1" x14ac:dyDescent="0.25">
      <c r="A500" s="176">
        <v>1406</v>
      </c>
    </row>
    <row r="501" spans="1:1" x14ac:dyDescent="0.25">
      <c r="A501" s="176">
        <v>1407</v>
      </c>
    </row>
    <row r="502" spans="1:1" x14ac:dyDescent="0.25">
      <c r="A502" s="176">
        <v>1408</v>
      </c>
    </row>
    <row r="503" spans="1:1" x14ac:dyDescent="0.25">
      <c r="A503" s="176">
        <v>1409</v>
      </c>
    </row>
    <row r="504" spans="1:1" x14ac:dyDescent="0.25">
      <c r="A504" s="176">
        <v>1410</v>
      </c>
    </row>
    <row r="505" spans="1:1" x14ac:dyDescent="0.25">
      <c r="A505" s="176">
        <v>1411</v>
      </c>
    </row>
    <row r="506" spans="1:1" x14ac:dyDescent="0.25">
      <c r="A506" s="176">
        <v>1412</v>
      </c>
    </row>
    <row r="507" spans="1:1" x14ac:dyDescent="0.25">
      <c r="A507" s="176">
        <v>1413</v>
      </c>
    </row>
    <row r="508" spans="1:1" x14ac:dyDescent="0.25">
      <c r="A508" s="176">
        <v>1414</v>
      </c>
    </row>
    <row r="509" spans="1:1" x14ac:dyDescent="0.25">
      <c r="A509" s="176">
        <v>1415</v>
      </c>
    </row>
    <row r="510" spans="1:1" x14ac:dyDescent="0.25">
      <c r="A510" s="176">
        <v>1416</v>
      </c>
    </row>
    <row r="511" spans="1:1" x14ac:dyDescent="0.25">
      <c r="A511" s="176">
        <v>1417</v>
      </c>
    </row>
    <row r="512" spans="1:1" x14ac:dyDescent="0.25">
      <c r="A512" s="176">
        <v>1418</v>
      </c>
    </row>
    <row r="513" spans="1:1" x14ac:dyDescent="0.25">
      <c r="A513" s="176">
        <v>1419</v>
      </c>
    </row>
    <row r="514" spans="1:1" x14ac:dyDescent="0.25">
      <c r="A514" s="176">
        <v>1420</v>
      </c>
    </row>
    <row r="515" spans="1:1" x14ac:dyDescent="0.25">
      <c r="A515" s="176">
        <v>1421</v>
      </c>
    </row>
    <row r="516" spans="1:1" x14ac:dyDescent="0.25">
      <c r="A516" s="176">
        <v>1422</v>
      </c>
    </row>
    <row r="517" spans="1:1" x14ac:dyDescent="0.25">
      <c r="A517" s="176">
        <v>1423</v>
      </c>
    </row>
    <row r="518" spans="1:1" x14ac:dyDescent="0.25">
      <c r="A518" s="176">
        <v>1424</v>
      </c>
    </row>
    <row r="519" spans="1:1" x14ac:dyDescent="0.25">
      <c r="A519" s="176">
        <v>1425</v>
      </c>
    </row>
    <row r="520" spans="1:1" x14ac:dyDescent="0.25">
      <c r="A520" s="176">
        <v>1426</v>
      </c>
    </row>
    <row r="521" spans="1:1" x14ac:dyDescent="0.25">
      <c r="A521" s="176">
        <v>1427</v>
      </c>
    </row>
    <row r="522" spans="1:1" x14ac:dyDescent="0.25">
      <c r="A522" s="176">
        <v>1428</v>
      </c>
    </row>
    <row r="523" spans="1:1" x14ac:dyDescent="0.25">
      <c r="A523" s="176">
        <v>1429</v>
      </c>
    </row>
    <row r="524" spans="1:1" x14ac:dyDescent="0.25">
      <c r="A524" s="176">
        <v>1430</v>
      </c>
    </row>
    <row r="525" spans="1:1" x14ac:dyDescent="0.25">
      <c r="A525" s="176">
        <v>1431</v>
      </c>
    </row>
    <row r="526" spans="1:1" x14ac:dyDescent="0.25">
      <c r="A526" s="176">
        <v>1432</v>
      </c>
    </row>
    <row r="527" spans="1:1" x14ac:dyDescent="0.25">
      <c r="A527" s="176">
        <v>1433</v>
      </c>
    </row>
    <row r="528" spans="1:1" x14ac:dyDescent="0.25">
      <c r="A528" s="176">
        <v>1434</v>
      </c>
    </row>
    <row r="529" spans="1:1" x14ac:dyDescent="0.25">
      <c r="A529" s="176">
        <v>1435</v>
      </c>
    </row>
    <row r="530" spans="1:1" x14ac:dyDescent="0.25">
      <c r="A530" s="176">
        <v>1436</v>
      </c>
    </row>
    <row r="531" spans="1:1" x14ac:dyDescent="0.25">
      <c r="A531" s="176">
        <v>1437</v>
      </c>
    </row>
    <row r="532" spans="1:1" x14ac:dyDescent="0.25">
      <c r="A532" s="176">
        <v>1438</v>
      </c>
    </row>
    <row r="533" spans="1:1" x14ac:dyDescent="0.25">
      <c r="A533" s="176">
        <v>1439</v>
      </c>
    </row>
    <row r="534" spans="1:1" x14ac:dyDescent="0.25">
      <c r="A534" s="176">
        <v>1440</v>
      </c>
    </row>
    <row r="535" spans="1:1" x14ac:dyDescent="0.25">
      <c r="A535" s="176">
        <v>1441</v>
      </c>
    </row>
    <row r="536" spans="1:1" x14ac:dyDescent="0.25">
      <c r="A536" s="176">
        <v>1442</v>
      </c>
    </row>
    <row r="537" spans="1:1" x14ac:dyDescent="0.25">
      <c r="A537" s="176">
        <v>1443</v>
      </c>
    </row>
    <row r="538" spans="1:1" x14ac:dyDescent="0.25">
      <c r="A538" s="176">
        <v>1444</v>
      </c>
    </row>
    <row r="539" spans="1:1" x14ac:dyDescent="0.25">
      <c r="A539" s="176">
        <v>1445</v>
      </c>
    </row>
    <row r="540" spans="1:1" x14ac:dyDescent="0.25">
      <c r="A540" s="176">
        <v>1446</v>
      </c>
    </row>
    <row r="541" spans="1:1" x14ac:dyDescent="0.25">
      <c r="A541" s="176">
        <v>1447</v>
      </c>
    </row>
    <row r="542" spans="1:1" x14ac:dyDescent="0.25">
      <c r="A542" s="176">
        <v>1448</v>
      </c>
    </row>
    <row r="543" spans="1:1" x14ac:dyDescent="0.25">
      <c r="A543" s="176">
        <v>1449</v>
      </c>
    </row>
    <row r="544" spans="1:1" x14ac:dyDescent="0.25">
      <c r="A544" s="176">
        <v>1450</v>
      </c>
    </row>
    <row r="545" spans="1:1" x14ac:dyDescent="0.25">
      <c r="A545" s="176">
        <v>1451</v>
      </c>
    </row>
    <row r="546" spans="1:1" x14ac:dyDescent="0.25">
      <c r="A546" s="176">
        <v>1452</v>
      </c>
    </row>
    <row r="547" spans="1:1" x14ac:dyDescent="0.25">
      <c r="A547" s="176">
        <v>1453</v>
      </c>
    </row>
    <row r="548" spans="1:1" x14ac:dyDescent="0.25">
      <c r="A548" s="176">
        <v>1454</v>
      </c>
    </row>
    <row r="549" spans="1:1" x14ac:dyDescent="0.25">
      <c r="A549" s="176">
        <v>1455</v>
      </c>
    </row>
    <row r="550" spans="1:1" x14ac:dyDescent="0.25">
      <c r="A550" s="176">
        <v>1456</v>
      </c>
    </row>
    <row r="551" spans="1:1" x14ac:dyDescent="0.25">
      <c r="A551" s="176">
        <v>1457</v>
      </c>
    </row>
    <row r="552" spans="1:1" x14ac:dyDescent="0.25">
      <c r="A552" s="176">
        <v>1458</v>
      </c>
    </row>
    <row r="553" spans="1:1" x14ac:dyDescent="0.25">
      <c r="A553" s="176">
        <v>1459</v>
      </c>
    </row>
    <row r="554" spans="1:1" x14ac:dyDescent="0.25">
      <c r="A554" s="176">
        <v>1460</v>
      </c>
    </row>
    <row r="555" spans="1:1" x14ac:dyDescent="0.25">
      <c r="A555" s="176">
        <v>1461</v>
      </c>
    </row>
    <row r="556" spans="1:1" x14ac:dyDescent="0.25">
      <c r="A556" s="176">
        <v>1462</v>
      </c>
    </row>
    <row r="557" spans="1:1" x14ac:dyDescent="0.25">
      <c r="A557" s="176">
        <v>1463</v>
      </c>
    </row>
    <row r="558" spans="1:1" x14ac:dyDescent="0.25">
      <c r="A558" s="176">
        <v>1464</v>
      </c>
    </row>
    <row r="559" spans="1:1" x14ac:dyDescent="0.25">
      <c r="A559" s="176">
        <v>1465</v>
      </c>
    </row>
    <row r="560" spans="1:1" x14ac:dyDescent="0.25">
      <c r="A560" s="176">
        <v>1466</v>
      </c>
    </row>
    <row r="561" spans="1:1" x14ac:dyDescent="0.25">
      <c r="A561" s="176">
        <v>1467</v>
      </c>
    </row>
    <row r="562" spans="1:1" x14ac:dyDescent="0.25">
      <c r="A562" s="176">
        <v>1468</v>
      </c>
    </row>
    <row r="563" spans="1:1" x14ac:dyDescent="0.25">
      <c r="A563" s="176">
        <v>1469</v>
      </c>
    </row>
    <row r="564" spans="1:1" x14ac:dyDescent="0.25">
      <c r="A564" s="176">
        <v>1470</v>
      </c>
    </row>
    <row r="565" spans="1:1" x14ac:dyDescent="0.25">
      <c r="A565" s="176">
        <v>1471</v>
      </c>
    </row>
    <row r="566" spans="1:1" x14ac:dyDescent="0.25">
      <c r="A566" s="176">
        <v>1472</v>
      </c>
    </row>
    <row r="567" spans="1:1" x14ac:dyDescent="0.25">
      <c r="A567" s="176">
        <v>1473</v>
      </c>
    </row>
    <row r="568" spans="1:1" x14ac:dyDescent="0.25">
      <c r="A568" s="176">
        <v>1474</v>
      </c>
    </row>
    <row r="569" spans="1:1" x14ac:dyDescent="0.25">
      <c r="A569" s="176">
        <v>1475</v>
      </c>
    </row>
    <row r="570" spans="1:1" x14ac:dyDescent="0.25">
      <c r="A570" s="176">
        <v>1476</v>
      </c>
    </row>
    <row r="571" spans="1:1" x14ac:dyDescent="0.25">
      <c r="A571" s="176">
        <v>1477</v>
      </c>
    </row>
    <row r="572" spans="1:1" x14ac:dyDescent="0.25">
      <c r="A572" s="176">
        <v>1478</v>
      </c>
    </row>
    <row r="573" spans="1:1" x14ac:dyDescent="0.25">
      <c r="A573" s="176">
        <v>1479</v>
      </c>
    </row>
    <row r="574" spans="1:1" x14ac:dyDescent="0.25">
      <c r="A574" s="176">
        <v>1480</v>
      </c>
    </row>
    <row r="575" spans="1:1" x14ac:dyDescent="0.25">
      <c r="A575" s="176">
        <v>1481</v>
      </c>
    </row>
    <row r="576" spans="1:1" x14ac:dyDescent="0.25">
      <c r="A576" s="176">
        <v>1482</v>
      </c>
    </row>
    <row r="577" spans="1:1" x14ac:dyDescent="0.25">
      <c r="A577" s="176">
        <v>1483</v>
      </c>
    </row>
    <row r="578" spans="1:1" x14ac:dyDescent="0.25">
      <c r="A578" s="176">
        <v>1484</v>
      </c>
    </row>
    <row r="579" spans="1:1" x14ac:dyDescent="0.25">
      <c r="A579" s="176">
        <v>1485</v>
      </c>
    </row>
    <row r="580" spans="1:1" x14ac:dyDescent="0.25">
      <c r="A580" s="176">
        <v>1486</v>
      </c>
    </row>
    <row r="581" spans="1:1" x14ac:dyDescent="0.25">
      <c r="A581" s="176">
        <v>1487</v>
      </c>
    </row>
    <row r="582" spans="1:1" x14ac:dyDescent="0.25">
      <c r="A582" s="176">
        <v>1488</v>
      </c>
    </row>
    <row r="583" spans="1:1" x14ac:dyDescent="0.25">
      <c r="A583" s="176">
        <v>1489</v>
      </c>
    </row>
    <row r="584" spans="1:1" x14ac:dyDescent="0.25">
      <c r="A584" s="176">
        <v>1490</v>
      </c>
    </row>
    <row r="585" spans="1:1" x14ac:dyDescent="0.25">
      <c r="A585" s="176">
        <v>1491</v>
      </c>
    </row>
    <row r="586" spans="1:1" x14ac:dyDescent="0.25">
      <c r="A586" s="176">
        <v>1492</v>
      </c>
    </row>
    <row r="587" spans="1:1" x14ac:dyDescent="0.25">
      <c r="A587" s="176">
        <v>1493</v>
      </c>
    </row>
    <row r="588" spans="1:1" x14ac:dyDescent="0.25">
      <c r="A588" s="176">
        <v>1494</v>
      </c>
    </row>
    <row r="589" spans="1:1" x14ac:dyDescent="0.25">
      <c r="A589" s="176">
        <v>1495</v>
      </c>
    </row>
    <row r="590" spans="1:1" x14ac:dyDescent="0.25">
      <c r="A590" s="176">
        <v>1496</v>
      </c>
    </row>
    <row r="591" spans="1:1" x14ac:dyDescent="0.25">
      <c r="A591" s="176">
        <v>1497</v>
      </c>
    </row>
    <row r="592" spans="1:1" x14ac:dyDescent="0.25">
      <c r="A592" s="176">
        <v>1498</v>
      </c>
    </row>
    <row r="593" spans="1:1" x14ac:dyDescent="0.25">
      <c r="A593" s="176">
        <v>1499</v>
      </c>
    </row>
    <row r="594" spans="1:1" x14ac:dyDescent="0.25">
      <c r="A594" s="176">
        <v>1500</v>
      </c>
    </row>
    <row r="595" spans="1:1" x14ac:dyDescent="0.25">
      <c r="A595" s="176">
        <v>1501</v>
      </c>
    </row>
    <row r="596" spans="1:1" x14ac:dyDescent="0.25">
      <c r="A596" s="176">
        <v>1502</v>
      </c>
    </row>
    <row r="597" spans="1:1" x14ac:dyDescent="0.25">
      <c r="A597" s="176">
        <v>1503</v>
      </c>
    </row>
    <row r="598" spans="1:1" x14ac:dyDescent="0.25">
      <c r="A598" s="176">
        <v>1504</v>
      </c>
    </row>
    <row r="599" spans="1:1" x14ac:dyDescent="0.25">
      <c r="A599" s="176">
        <v>1505</v>
      </c>
    </row>
    <row r="600" spans="1:1" x14ac:dyDescent="0.25">
      <c r="A600" s="176">
        <v>1506</v>
      </c>
    </row>
    <row r="601" spans="1:1" x14ac:dyDescent="0.25">
      <c r="A601" s="176">
        <v>1507</v>
      </c>
    </row>
    <row r="602" spans="1:1" x14ac:dyDescent="0.25">
      <c r="A602" s="176">
        <v>1508</v>
      </c>
    </row>
    <row r="603" spans="1:1" x14ac:dyDescent="0.25">
      <c r="A603" s="176">
        <v>1509</v>
      </c>
    </row>
    <row r="604" spans="1:1" x14ac:dyDescent="0.25">
      <c r="A604" s="176">
        <v>1510</v>
      </c>
    </row>
    <row r="605" spans="1:1" x14ac:dyDescent="0.25">
      <c r="A605" s="176">
        <v>1511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BG845"/>
  <sheetViews>
    <sheetView workbookViewId="0">
      <selection activeCell="A6" sqref="A6"/>
    </sheetView>
  </sheetViews>
  <sheetFormatPr defaultColWidth="10.85546875" defaultRowHeight="15" x14ac:dyDescent="0.25"/>
  <cols>
    <col min="1" max="1" width="28.85546875" style="93" customWidth="1"/>
    <col min="2" max="2" width="19.42578125" style="93" bestFit="1" customWidth="1"/>
    <col min="3" max="3" width="29.28515625" style="93" customWidth="1"/>
    <col min="4" max="4" width="12.140625" style="93" bestFit="1" customWidth="1"/>
    <col min="5" max="5" width="17.140625" style="93" bestFit="1" customWidth="1"/>
    <col min="6" max="6" width="16.28515625" style="93" customWidth="1"/>
    <col min="7" max="7" width="11.85546875" style="93" bestFit="1" customWidth="1"/>
    <col min="8" max="8" width="20.42578125" style="93" customWidth="1"/>
    <col min="9" max="9" width="17.28515625" style="93" bestFit="1" customWidth="1"/>
    <col min="10" max="10" width="20.28515625" style="93" customWidth="1"/>
    <col min="11" max="11" width="17.7109375" style="93" customWidth="1"/>
    <col min="12" max="12" width="12.140625" style="93" bestFit="1" customWidth="1"/>
    <col min="13" max="13" width="17.140625" style="93" bestFit="1" customWidth="1"/>
    <col min="14" max="14" width="21" style="93" bestFit="1" customWidth="1"/>
    <col min="15" max="15" width="11.42578125" style="93" bestFit="1" customWidth="1"/>
    <col min="16" max="16" width="15.140625" style="93" bestFit="1" customWidth="1"/>
    <col min="17" max="17" width="17.28515625" style="93" bestFit="1" customWidth="1"/>
    <col min="18" max="18" width="12" style="93" bestFit="1" customWidth="1"/>
    <col min="19" max="19" width="13" style="93" bestFit="1" customWidth="1"/>
    <col min="20" max="20" width="14" style="93" bestFit="1" customWidth="1"/>
    <col min="21" max="25" width="13" style="93" bestFit="1" customWidth="1"/>
    <col min="26" max="26" width="11.7109375" style="93" bestFit="1" customWidth="1"/>
    <col min="27" max="33" width="11.28515625" style="93" bestFit="1" customWidth="1"/>
    <col min="34" max="38" width="11.42578125" style="93" bestFit="1" customWidth="1"/>
    <col min="39" max="39" width="12.28515625" style="93" bestFit="1" customWidth="1"/>
    <col min="40" max="40" width="11.140625" style="93" bestFit="1" customWidth="1"/>
    <col min="41" max="44" width="10.85546875" style="93" customWidth="1"/>
    <col min="45" max="45" width="14.42578125" style="93" customWidth="1"/>
    <col min="46" max="46" width="16.140625" style="93" customWidth="1"/>
    <col min="47" max="47" width="19.140625" style="93" customWidth="1"/>
    <col min="48" max="51" width="10.85546875" style="93" customWidth="1"/>
    <col min="52" max="16384" width="10.85546875" style="93"/>
  </cols>
  <sheetData>
    <row r="2" spans="1:59" x14ac:dyDescent="0.25">
      <c r="E2" s="94" t="s">
        <v>187</v>
      </c>
    </row>
    <row r="3" spans="1:59" ht="17.100000000000001" customHeight="1" x14ac:dyDescent="0.25">
      <c r="E3" s="93">
        <f>COUNTIF(E7:E57,1)</f>
        <v>12</v>
      </c>
      <c r="Q3" s="381" t="s">
        <v>188</v>
      </c>
      <c r="R3" s="380"/>
      <c r="S3" s="380"/>
      <c r="T3" s="380"/>
      <c r="U3" s="380"/>
      <c r="V3" s="380"/>
      <c r="W3" s="380"/>
      <c r="X3" s="379" t="s">
        <v>2039</v>
      </c>
      <c r="Y3" s="379"/>
      <c r="Z3" s="379"/>
      <c r="AA3" s="379"/>
      <c r="AB3" s="379"/>
      <c r="AC3" s="379"/>
      <c r="AD3" s="379"/>
      <c r="AE3" s="379"/>
      <c r="AF3" s="379"/>
      <c r="AG3" s="379"/>
      <c r="AH3" s="379"/>
      <c r="AI3" s="379"/>
      <c r="AJ3" s="379"/>
      <c r="AK3" s="379"/>
      <c r="AL3" s="379"/>
      <c r="AM3" s="379"/>
      <c r="AN3" s="381" t="s">
        <v>189</v>
      </c>
      <c r="AO3" s="380"/>
      <c r="AP3" s="380"/>
      <c r="AV3" s="379" t="s">
        <v>197</v>
      </c>
      <c r="AW3" s="380"/>
      <c r="AX3" s="380"/>
    </row>
    <row r="4" spans="1:59" ht="32.1" customHeight="1" x14ac:dyDescent="0.25">
      <c r="B4" s="94" t="s">
        <v>190</v>
      </c>
      <c r="D4" s="94" t="s">
        <v>190</v>
      </c>
      <c r="E4" s="93" t="s">
        <v>191</v>
      </c>
      <c r="F4" s="93" t="s">
        <v>192</v>
      </c>
      <c r="G4" s="93" t="s">
        <v>192</v>
      </c>
      <c r="H4" s="93" t="s">
        <v>192</v>
      </c>
      <c r="I4" s="93" t="s">
        <v>193</v>
      </c>
      <c r="J4" s="93" t="s">
        <v>193</v>
      </c>
      <c r="K4" s="93" t="s">
        <v>193</v>
      </c>
      <c r="L4" s="93" t="s">
        <v>193</v>
      </c>
      <c r="M4" s="93" t="s">
        <v>193</v>
      </c>
      <c r="N4" s="93" t="s">
        <v>193</v>
      </c>
      <c r="O4" s="93" t="s">
        <v>194</v>
      </c>
      <c r="P4" s="93" t="s">
        <v>194</v>
      </c>
      <c r="Q4" s="93" t="s">
        <v>195</v>
      </c>
      <c r="R4" s="93" t="s">
        <v>195</v>
      </c>
      <c r="S4" s="93" t="s">
        <v>195</v>
      </c>
      <c r="T4" s="93" t="s">
        <v>195</v>
      </c>
      <c r="U4" s="93" t="s">
        <v>195</v>
      </c>
      <c r="V4" s="93" t="s">
        <v>195</v>
      </c>
      <c r="W4" s="93" t="s">
        <v>195</v>
      </c>
      <c r="X4" s="93" t="s">
        <v>195</v>
      </c>
      <c r="Y4" s="93" t="s">
        <v>195</v>
      </c>
      <c r="Z4" s="93" t="s">
        <v>195</v>
      </c>
      <c r="AA4" s="93" t="s">
        <v>195</v>
      </c>
      <c r="AB4" s="93" t="s">
        <v>195</v>
      </c>
      <c r="AC4" s="93" t="s">
        <v>195</v>
      </c>
      <c r="AD4" s="93" t="s">
        <v>195</v>
      </c>
      <c r="AE4" s="93" t="s">
        <v>195</v>
      </c>
      <c r="AF4" s="93" t="s">
        <v>195</v>
      </c>
      <c r="AG4" s="93" t="s">
        <v>195</v>
      </c>
      <c r="AH4" s="93" t="s">
        <v>195</v>
      </c>
      <c r="AI4" s="93" t="s">
        <v>195</v>
      </c>
      <c r="AJ4" s="93" t="s">
        <v>195</v>
      </c>
      <c r="AK4" s="93" t="s">
        <v>195</v>
      </c>
      <c r="AL4" s="93" t="s">
        <v>195</v>
      </c>
      <c r="AM4" s="93" t="s">
        <v>195</v>
      </c>
      <c r="AN4" s="93" t="s">
        <v>196</v>
      </c>
      <c r="AO4" s="93" t="s">
        <v>196</v>
      </c>
      <c r="AP4" s="93" t="s">
        <v>196</v>
      </c>
      <c r="AZ4" s="163" t="s">
        <v>2071</v>
      </c>
      <c r="BE4" s="378" t="s">
        <v>2065</v>
      </c>
      <c r="BF4" s="378"/>
      <c r="BG4" s="378"/>
    </row>
    <row r="5" spans="1:59" ht="63.95" customHeight="1" x14ac:dyDescent="0.25">
      <c r="A5" s="143"/>
      <c r="B5" s="94" t="s">
        <v>198</v>
      </c>
      <c r="C5" s="94" t="s">
        <v>199</v>
      </c>
      <c r="D5" s="94" t="s">
        <v>200</v>
      </c>
      <c r="E5" s="94" t="s">
        <v>201</v>
      </c>
      <c r="F5" s="94" t="s">
        <v>202</v>
      </c>
      <c r="G5" s="93" t="s">
        <v>203</v>
      </c>
      <c r="H5" s="94" t="s">
        <v>204</v>
      </c>
      <c r="I5" s="94" t="s">
        <v>205</v>
      </c>
      <c r="J5" s="93" t="s">
        <v>206</v>
      </c>
      <c r="K5" s="94" t="s">
        <v>207</v>
      </c>
      <c r="L5" s="93" t="s">
        <v>208</v>
      </c>
      <c r="M5" s="93" t="s">
        <v>209</v>
      </c>
      <c r="N5" s="93" t="s">
        <v>210</v>
      </c>
      <c r="O5" s="93" t="s">
        <v>211</v>
      </c>
      <c r="P5" s="93" t="s">
        <v>212</v>
      </c>
      <c r="Q5" s="93" t="s">
        <v>213</v>
      </c>
      <c r="R5" s="93" t="s">
        <v>214</v>
      </c>
      <c r="S5" s="93" t="s">
        <v>215</v>
      </c>
      <c r="T5" s="93" t="s">
        <v>216</v>
      </c>
      <c r="U5" s="93" t="s">
        <v>217</v>
      </c>
      <c r="V5" s="93" t="s">
        <v>218</v>
      </c>
      <c r="W5" s="93" t="s">
        <v>219</v>
      </c>
      <c r="X5" s="93" t="s">
        <v>220</v>
      </c>
      <c r="Y5" s="93" t="s">
        <v>221</v>
      </c>
      <c r="Z5" s="93" t="s">
        <v>222</v>
      </c>
      <c r="AA5" s="93" t="s">
        <v>223</v>
      </c>
      <c r="AB5" s="93" t="s">
        <v>224</v>
      </c>
      <c r="AC5" s="93" t="s">
        <v>225</v>
      </c>
      <c r="AD5" s="93" t="s">
        <v>226</v>
      </c>
      <c r="AE5" s="93" t="s">
        <v>227</v>
      </c>
      <c r="AF5" s="93" t="s">
        <v>228</v>
      </c>
      <c r="AG5" s="93" t="s">
        <v>229</v>
      </c>
      <c r="AH5" s="93" t="s">
        <v>230</v>
      </c>
      <c r="AI5" s="93" t="s">
        <v>231</v>
      </c>
      <c r="AJ5" s="93" t="s">
        <v>232</v>
      </c>
      <c r="AK5" s="93" t="s">
        <v>233</v>
      </c>
      <c r="AL5" s="93" t="s">
        <v>234</v>
      </c>
      <c r="AM5" s="93" t="s">
        <v>235</v>
      </c>
      <c r="AN5" s="93" t="s">
        <v>236</v>
      </c>
      <c r="AO5" s="93" t="s">
        <v>237</v>
      </c>
      <c r="AP5" s="93" t="s">
        <v>238</v>
      </c>
      <c r="AQ5" s="93" t="s">
        <v>2036</v>
      </c>
      <c r="AR5" s="93" t="s">
        <v>239</v>
      </c>
      <c r="AS5" s="93" t="s">
        <v>240</v>
      </c>
      <c r="AT5" s="93" t="s">
        <v>241</v>
      </c>
      <c r="AU5" s="93" t="s">
        <v>242</v>
      </c>
      <c r="AV5" s="144">
        <v>2020</v>
      </c>
      <c r="AW5" s="144">
        <v>2030</v>
      </c>
      <c r="AX5" s="144">
        <v>2050</v>
      </c>
      <c r="AY5" s="93" t="s">
        <v>243</v>
      </c>
      <c r="AZ5" s="93" t="s">
        <v>2038</v>
      </c>
      <c r="BE5" s="167" t="s">
        <v>236</v>
      </c>
      <c r="BF5" s="167" t="s">
        <v>237</v>
      </c>
      <c r="BG5" s="167" t="s">
        <v>238</v>
      </c>
    </row>
    <row r="6" spans="1:59" s="145" customFormat="1" ht="15.95" customHeight="1" x14ac:dyDescent="0.25">
      <c r="A6" s="145" t="str">
        <f>'Repeating Values'!C1</f>
        <v xml:space="preserve"> Massachusetts</v>
      </c>
      <c r="B6" s="145">
        <f>SUMIFS(B7:B57,$A7:$A57,$A$6)</f>
        <v>0</v>
      </c>
      <c r="C6" s="145">
        <f>SUMIFS(C7:C57,$A7:$A57,$A$6)</f>
        <v>0</v>
      </c>
      <c r="D6" s="145">
        <f>ROUND(SUMIFS(D7:D57,$A7:$A57,$A$6),2)</f>
        <v>0</v>
      </c>
      <c r="E6" s="145">
        <f t="shared" ref="E6:L6" si="0">SUMIFS(E7:E57,$A7:$A57,$A$6)</f>
        <v>0</v>
      </c>
      <c r="F6" s="145">
        <f t="shared" si="0"/>
        <v>0</v>
      </c>
      <c r="G6" s="145">
        <f t="shared" si="0"/>
        <v>0</v>
      </c>
      <c r="H6" s="145">
        <f t="shared" si="0"/>
        <v>0</v>
      </c>
      <c r="I6" s="145">
        <f t="shared" si="0"/>
        <v>0</v>
      </c>
      <c r="J6" s="145">
        <f t="shared" si="0"/>
        <v>0</v>
      </c>
      <c r="K6" s="145">
        <f t="shared" si="0"/>
        <v>0</v>
      </c>
      <c r="L6" s="145">
        <f t="shared" si="0"/>
        <v>0</v>
      </c>
      <c r="M6" s="145">
        <f>ROUND(SUMIFS(M7:M57,$A7:$A57,$A$6)*100,0)</f>
        <v>0</v>
      </c>
      <c r="N6" s="145">
        <f>ROUND(SUMIFS(N7:N57,$A7:$A57,$A$6)*100,0)</f>
        <v>0</v>
      </c>
      <c r="O6" s="145">
        <f t="shared" ref="O6:AM6" si="1">ROUND(SUMIFS(O7:O57,$A7:$A57,$A$6),0)</f>
        <v>0</v>
      </c>
      <c r="P6" s="145">
        <f t="shared" si="1"/>
        <v>0</v>
      </c>
      <c r="Q6" s="145">
        <f t="shared" si="1"/>
        <v>0</v>
      </c>
      <c r="R6" s="145">
        <f t="shared" si="1"/>
        <v>0</v>
      </c>
      <c r="S6" s="145">
        <f t="shared" si="1"/>
        <v>0</v>
      </c>
      <c r="T6" s="145">
        <f t="shared" si="1"/>
        <v>0</v>
      </c>
      <c r="U6" s="145">
        <f t="shared" si="1"/>
        <v>0</v>
      </c>
      <c r="V6" s="145">
        <f t="shared" si="1"/>
        <v>0</v>
      </c>
      <c r="W6" s="145">
        <f t="shared" si="1"/>
        <v>0</v>
      </c>
      <c r="X6" s="145">
        <f t="shared" si="1"/>
        <v>0</v>
      </c>
      <c r="Y6" s="145">
        <f t="shared" si="1"/>
        <v>0</v>
      </c>
      <c r="Z6" s="145">
        <f t="shared" si="1"/>
        <v>0</v>
      </c>
      <c r="AA6" s="145">
        <f t="shared" si="1"/>
        <v>0</v>
      </c>
      <c r="AB6" s="145">
        <f t="shared" si="1"/>
        <v>0</v>
      </c>
      <c r="AC6" s="145">
        <f t="shared" si="1"/>
        <v>0</v>
      </c>
      <c r="AD6" s="145">
        <f t="shared" si="1"/>
        <v>0</v>
      </c>
      <c r="AE6" s="145">
        <f t="shared" si="1"/>
        <v>0</v>
      </c>
      <c r="AF6" s="145">
        <f t="shared" si="1"/>
        <v>0</v>
      </c>
      <c r="AG6" s="145">
        <f t="shared" si="1"/>
        <v>0</v>
      </c>
      <c r="AH6" s="145">
        <f t="shared" si="1"/>
        <v>0</v>
      </c>
      <c r="AI6" s="145">
        <f t="shared" si="1"/>
        <v>0</v>
      </c>
      <c r="AJ6" s="145">
        <f t="shared" si="1"/>
        <v>0</v>
      </c>
      <c r="AK6" s="145">
        <f t="shared" si="1"/>
        <v>0</v>
      </c>
      <c r="AL6" s="145">
        <f t="shared" si="1"/>
        <v>0</v>
      </c>
      <c r="AM6" s="145">
        <f t="shared" si="1"/>
        <v>0</v>
      </c>
      <c r="AN6" s="145">
        <f>ROUND(SUMIFS(AN7:AN57,$A7:$A57,$A$6),)</f>
        <v>0</v>
      </c>
      <c r="AO6" s="145">
        <f t="shared" ref="AO6:AP6" si="2">ROUND(SUMIFS(AO7:AO57,$A7:$A57,$A$6),)</f>
        <v>0</v>
      </c>
      <c r="AP6" s="145">
        <f t="shared" si="2"/>
        <v>0</v>
      </c>
      <c r="AQ6" s="145">
        <f>ROUND(SUMIFS(AQ7:AQ57,$A7:$A57,$A$6),0)</f>
        <v>0</v>
      </c>
      <c r="AR6" s="146">
        <f>SUMIFS(AR7:AR57,$A7:$A57,$A$6)</f>
        <v>0</v>
      </c>
      <c r="AS6" s="145">
        <f>ROUND(SUMIFS(AS7:AS57,$A7:$A57,$A$6),0)</f>
        <v>0</v>
      </c>
      <c r="AT6" s="145">
        <f>ROUND(SUMIFS(AT7:AT57,$A7:$A57,$A$6),0)</f>
        <v>0</v>
      </c>
      <c r="AU6" s="145">
        <f>ROUND(SUMIFS(AU7:AU57,$A7:$A57,$A$6),0)</f>
        <v>0</v>
      </c>
      <c r="AV6" s="145">
        <f>ROUND(SUMIFS(AV7:AV57,$A7:$A57,$A$6)*100,0)</f>
        <v>0</v>
      </c>
      <c r="AW6" s="145">
        <f>ROUND(SUMIFS(AW7:AW57,$A7:$A57,$A$6)*100,0)</f>
        <v>0</v>
      </c>
      <c r="AX6" s="145">
        <f>ROUND(SUMIFS(AX7:AX57,$A7:$A57,$A$6)*100,0)</f>
        <v>0</v>
      </c>
      <c r="AY6" s="145">
        <f>SUMIFS(AY7:AY57,$A7:$A57,$A$6)</f>
        <v>0</v>
      </c>
      <c r="AZ6" s="145">
        <f>SUMIFS(AZ7:AZ57,$A7:$A57,$A$6)</f>
        <v>0</v>
      </c>
    </row>
    <row r="7" spans="1:59" ht="15.95" customHeight="1" x14ac:dyDescent="0.25">
      <c r="A7" s="133" t="s">
        <v>2</v>
      </c>
      <c r="B7" s="133">
        <v>417</v>
      </c>
      <c r="C7" s="130">
        <v>4911278</v>
      </c>
      <c r="D7" s="133">
        <f t="shared" ref="D7:D38" si="3">B7/(C7/100000)</f>
        <v>8.4906616974237661</v>
      </c>
      <c r="E7" s="133">
        <v>0</v>
      </c>
      <c r="F7" s="135">
        <v>0</v>
      </c>
      <c r="G7" s="134">
        <v>0</v>
      </c>
      <c r="H7" s="135">
        <v>0</v>
      </c>
      <c r="I7" s="133">
        <v>0</v>
      </c>
      <c r="J7" s="136">
        <v>44550279</v>
      </c>
      <c r="K7" s="136">
        <v>0</v>
      </c>
      <c r="L7" s="136">
        <v>44588032</v>
      </c>
      <c r="M7" s="136">
        <f t="shared" ref="M7:M14" si="4">IFERROR((K7/I7) - 1, 0)</f>
        <v>0</v>
      </c>
      <c r="N7" s="136">
        <f t="shared" ref="N7:N14" si="5">IFERROR((L7/J7) - 1,0)</f>
        <v>8.4742454699338055E-4</v>
      </c>
      <c r="O7" s="133">
        <v>6061.1739829932776</v>
      </c>
      <c r="P7" s="133">
        <v>2899.081702490837</v>
      </c>
      <c r="Q7" s="136">
        <v>1616.7</v>
      </c>
      <c r="R7" s="136">
        <v>0</v>
      </c>
      <c r="S7" s="136">
        <v>0</v>
      </c>
      <c r="T7" s="136">
        <v>114.10000000000001</v>
      </c>
      <c r="U7" s="136">
        <v>0</v>
      </c>
      <c r="V7" s="136">
        <v>3</v>
      </c>
      <c r="W7" s="136">
        <v>0</v>
      </c>
      <c r="X7" s="173">
        <v>5284.3</v>
      </c>
      <c r="Y7" s="173">
        <v>9663.4999999999982</v>
      </c>
      <c r="Z7" s="173">
        <v>5525.4</v>
      </c>
      <c r="AA7" s="173">
        <v>3291.8000000000015</v>
      </c>
      <c r="AB7" s="173">
        <v>0</v>
      </c>
      <c r="AC7" s="173">
        <v>194.09999999999997</v>
      </c>
      <c r="AD7" s="173">
        <v>0</v>
      </c>
      <c r="AE7" s="173">
        <v>6.4</v>
      </c>
      <c r="AF7" s="173">
        <v>0</v>
      </c>
      <c r="AG7" s="173">
        <v>42.600000000000009</v>
      </c>
      <c r="AH7" s="173">
        <v>4334.3000000000011</v>
      </c>
      <c r="AI7" s="173">
        <v>0</v>
      </c>
      <c r="AJ7" s="173">
        <v>0</v>
      </c>
      <c r="AK7" s="173">
        <v>0</v>
      </c>
      <c r="AL7" s="173">
        <v>0</v>
      </c>
      <c r="AM7" s="173">
        <v>0</v>
      </c>
      <c r="AN7" s="93">
        <v>1083.6473984034849</v>
      </c>
      <c r="AO7" s="93">
        <v>13805.502725605498</v>
      </c>
      <c r="AP7" s="93">
        <v>1</v>
      </c>
      <c r="AQ7" s="160">
        <v>32.412999999999997</v>
      </c>
      <c r="AR7" s="161">
        <v>0.70579705673649462</v>
      </c>
      <c r="AS7" s="147">
        <v>2157.9</v>
      </c>
      <c r="AT7" s="147">
        <v>2899.081702490837</v>
      </c>
      <c r="AU7" s="147">
        <v>8960.255685484115</v>
      </c>
      <c r="AV7" s="148">
        <v>0</v>
      </c>
      <c r="AW7" s="148">
        <v>0</v>
      </c>
      <c r="AX7" s="148">
        <v>0</v>
      </c>
      <c r="AY7" s="93">
        <v>0</v>
      </c>
      <c r="AZ7" s="93">
        <v>0</v>
      </c>
      <c r="BE7" s="167"/>
      <c r="BF7" s="167"/>
      <c r="BG7" s="167"/>
    </row>
    <row r="8" spans="1:59" ht="15.95" customHeight="1" x14ac:dyDescent="0.25">
      <c r="A8" s="133" t="s">
        <v>4</v>
      </c>
      <c r="B8" s="133">
        <v>45</v>
      </c>
      <c r="C8" s="130">
        <v>751328</v>
      </c>
      <c r="D8" s="133">
        <f t="shared" si="3"/>
        <v>5.9893947783125343</v>
      </c>
      <c r="E8" s="133">
        <v>0</v>
      </c>
      <c r="F8" s="135">
        <v>0</v>
      </c>
      <c r="G8" s="134">
        <v>0</v>
      </c>
      <c r="H8" s="135">
        <v>0</v>
      </c>
      <c r="I8" s="133">
        <v>0</v>
      </c>
      <c r="J8" s="136">
        <v>0</v>
      </c>
      <c r="K8" s="136">
        <v>0</v>
      </c>
      <c r="L8" s="136">
        <v>0</v>
      </c>
      <c r="M8" s="136">
        <f t="shared" si="4"/>
        <v>0</v>
      </c>
      <c r="N8" s="136">
        <f t="shared" si="5"/>
        <v>0</v>
      </c>
      <c r="O8" s="133">
        <v>75.838406571582794</v>
      </c>
      <c r="P8" s="133">
        <v>36.273787463391542</v>
      </c>
      <c r="Q8" s="136">
        <v>0</v>
      </c>
      <c r="R8" s="136">
        <v>0</v>
      </c>
      <c r="S8" s="136">
        <v>0</v>
      </c>
      <c r="T8" s="136">
        <v>0</v>
      </c>
      <c r="U8" s="136">
        <v>5</v>
      </c>
      <c r="V8" s="136">
        <v>0</v>
      </c>
      <c r="W8" s="136">
        <v>0</v>
      </c>
      <c r="X8" s="173">
        <v>47.800000000000004</v>
      </c>
      <c r="Y8" s="173">
        <v>477.20000000000005</v>
      </c>
      <c r="Z8" s="173">
        <v>0</v>
      </c>
      <c r="AA8" s="173">
        <v>425.4</v>
      </c>
      <c r="AB8" s="173">
        <v>61</v>
      </c>
      <c r="AC8" s="173">
        <v>0</v>
      </c>
      <c r="AD8" s="173">
        <v>0</v>
      </c>
      <c r="AE8" s="173">
        <v>0</v>
      </c>
      <c r="AF8" s="173">
        <v>0</v>
      </c>
      <c r="AG8" s="173">
        <v>694.69999999999891</v>
      </c>
      <c r="AH8" s="173">
        <v>785.19999999999993</v>
      </c>
      <c r="AI8" s="173">
        <v>75</v>
      </c>
      <c r="AJ8" s="173">
        <v>0</v>
      </c>
      <c r="AK8" s="173">
        <v>0</v>
      </c>
      <c r="AL8" s="173">
        <v>0</v>
      </c>
      <c r="AM8" s="173">
        <v>0</v>
      </c>
      <c r="AN8" s="93">
        <v>0</v>
      </c>
      <c r="AO8" s="93">
        <v>0</v>
      </c>
      <c r="AP8" s="93">
        <v>0</v>
      </c>
      <c r="AQ8" s="160">
        <v>365.61599999999999</v>
      </c>
      <c r="AR8" s="161">
        <v>0.35167224629119082</v>
      </c>
      <c r="AS8" s="93">
        <v>27</v>
      </c>
      <c r="AT8" s="93">
        <v>36.273787463391542</v>
      </c>
      <c r="AU8" s="93">
        <v>112.11219403497429</v>
      </c>
      <c r="AV8" s="148">
        <v>0</v>
      </c>
      <c r="AW8" s="148">
        <v>0</v>
      </c>
      <c r="AX8" s="148">
        <v>0</v>
      </c>
      <c r="AY8" s="93">
        <v>0</v>
      </c>
      <c r="AZ8" s="93">
        <v>0</v>
      </c>
      <c r="BE8" s="167"/>
      <c r="BF8" s="167"/>
      <c r="BG8" s="167"/>
    </row>
    <row r="9" spans="1:59" ht="15.95" customHeight="1" x14ac:dyDescent="0.25">
      <c r="A9" s="133" t="s">
        <v>7</v>
      </c>
      <c r="B9" s="133">
        <v>1683</v>
      </c>
      <c r="C9" s="130">
        <v>7268694</v>
      </c>
      <c r="D9" s="133">
        <f t="shared" si="3"/>
        <v>23.15409067983877</v>
      </c>
      <c r="E9" s="133">
        <v>0</v>
      </c>
      <c r="F9" s="135">
        <v>0.1</v>
      </c>
      <c r="G9" s="134">
        <v>0.15</v>
      </c>
      <c r="H9" s="135">
        <v>0.15</v>
      </c>
      <c r="I9" s="133">
        <v>87916</v>
      </c>
      <c r="J9" s="136">
        <v>36968920</v>
      </c>
      <c r="K9" s="136">
        <v>69643</v>
      </c>
      <c r="L9" s="136">
        <v>28978507</v>
      </c>
      <c r="M9" s="136">
        <f t="shared" si="4"/>
        <v>-0.20784612584739981</v>
      </c>
      <c r="N9" s="136">
        <f t="shared" si="5"/>
        <v>-0.21613866458636066</v>
      </c>
      <c r="O9" s="133">
        <v>1193.7526960341741</v>
      </c>
      <c r="P9" s="133">
        <v>570.97628414597796</v>
      </c>
      <c r="Q9" s="136">
        <v>1892</v>
      </c>
      <c r="R9" s="136">
        <v>0</v>
      </c>
      <c r="S9" s="136">
        <v>0</v>
      </c>
      <c r="T9" s="136">
        <v>0</v>
      </c>
      <c r="U9" s="136">
        <v>0</v>
      </c>
      <c r="V9" s="136">
        <v>220</v>
      </c>
      <c r="W9" s="136">
        <v>0</v>
      </c>
      <c r="X9" s="173">
        <v>3329</v>
      </c>
      <c r="Y9" s="173">
        <v>9886.0999999999985</v>
      </c>
      <c r="Z9" s="173">
        <v>3937</v>
      </c>
      <c r="AA9" s="173">
        <v>2720.9</v>
      </c>
      <c r="AB9" s="173">
        <v>267.3</v>
      </c>
      <c r="AC9" s="173">
        <v>1860.4999999999993</v>
      </c>
      <c r="AD9" s="173">
        <v>295.60000000000002</v>
      </c>
      <c r="AE9" s="173">
        <v>30.7</v>
      </c>
      <c r="AF9" s="173">
        <v>0</v>
      </c>
      <c r="AG9" s="173">
        <v>89</v>
      </c>
      <c r="AH9" s="173">
        <v>4079.6000000000013</v>
      </c>
      <c r="AI9" s="173">
        <v>0</v>
      </c>
      <c r="AJ9" s="173">
        <v>0</v>
      </c>
      <c r="AK9" s="173">
        <v>0</v>
      </c>
      <c r="AL9" s="173">
        <v>0</v>
      </c>
      <c r="AM9" s="173">
        <v>0</v>
      </c>
      <c r="AN9" s="93">
        <v>907.65806391110857</v>
      </c>
      <c r="AO9" s="93">
        <v>11563.425422054999</v>
      </c>
      <c r="AP9" s="93">
        <v>78.3</v>
      </c>
      <c r="AQ9" s="160">
        <v>72.7</v>
      </c>
      <c r="AR9" s="161">
        <v>0.25643741403026132</v>
      </c>
      <c r="AS9" s="93">
        <v>425</v>
      </c>
      <c r="AT9" s="93">
        <v>570.97628414597796</v>
      </c>
      <c r="AU9" s="93">
        <v>1764.7289801801519</v>
      </c>
      <c r="AV9" s="149">
        <v>0.1</v>
      </c>
      <c r="AW9" s="149">
        <v>0.15</v>
      </c>
      <c r="AX9" s="149">
        <v>0.15</v>
      </c>
      <c r="AY9" s="93">
        <v>0</v>
      </c>
      <c r="AZ9" s="93">
        <v>0</v>
      </c>
      <c r="BE9" s="167"/>
      <c r="BF9" s="167"/>
      <c r="BG9" s="167"/>
    </row>
    <row r="10" spans="1:59" ht="15.95" customHeight="1" x14ac:dyDescent="0.25">
      <c r="A10" s="133" t="s">
        <v>10</v>
      </c>
      <c r="B10" s="133">
        <v>328</v>
      </c>
      <c r="C10" s="130">
        <v>3038491</v>
      </c>
      <c r="D10" s="133">
        <f t="shared" si="3"/>
        <v>10.794832039983005</v>
      </c>
      <c r="E10" s="133">
        <v>0</v>
      </c>
      <c r="F10" s="135">
        <v>0</v>
      </c>
      <c r="G10" s="134">
        <v>0</v>
      </c>
      <c r="H10" s="135">
        <v>0</v>
      </c>
      <c r="I10" s="133">
        <v>0</v>
      </c>
      <c r="J10" s="136">
        <v>3387482</v>
      </c>
      <c r="K10" s="136">
        <v>0</v>
      </c>
      <c r="L10" s="136">
        <v>14164725</v>
      </c>
      <c r="M10" s="136">
        <f t="shared" si="4"/>
        <v>0</v>
      </c>
      <c r="N10" s="136">
        <f t="shared" si="5"/>
        <v>3.1814908536783371</v>
      </c>
      <c r="O10" s="133">
        <v>5120.6299985378027</v>
      </c>
      <c r="P10" s="133">
        <v>2449.2160719424592</v>
      </c>
      <c r="Q10" s="136">
        <v>0</v>
      </c>
      <c r="R10" s="136">
        <v>0</v>
      </c>
      <c r="S10" s="136">
        <v>0</v>
      </c>
      <c r="T10" s="136">
        <v>0</v>
      </c>
      <c r="U10" s="136">
        <v>0</v>
      </c>
      <c r="V10" s="136">
        <v>522</v>
      </c>
      <c r="W10" s="136">
        <v>0</v>
      </c>
      <c r="X10" s="173">
        <v>5163.3999999999996</v>
      </c>
      <c r="Y10" s="173">
        <v>4609.8</v>
      </c>
      <c r="Z10" s="173">
        <v>1817.8</v>
      </c>
      <c r="AA10" s="173">
        <v>1265.8</v>
      </c>
      <c r="AB10" s="173">
        <v>0</v>
      </c>
      <c r="AC10" s="173">
        <v>102.2</v>
      </c>
      <c r="AD10" s="173">
        <v>0</v>
      </c>
      <c r="AE10" s="173">
        <v>16.800000000000008</v>
      </c>
      <c r="AF10" s="173">
        <v>0</v>
      </c>
      <c r="AG10" s="173">
        <v>9</v>
      </c>
      <c r="AH10" s="173">
        <v>1493.6</v>
      </c>
      <c r="AI10" s="173">
        <v>0</v>
      </c>
      <c r="AJ10" s="173">
        <v>0</v>
      </c>
      <c r="AK10" s="173">
        <v>0</v>
      </c>
      <c r="AL10" s="173">
        <v>0</v>
      </c>
      <c r="AM10" s="173">
        <v>0</v>
      </c>
      <c r="AN10" s="93">
        <v>443.26332163270365</v>
      </c>
      <c r="AO10" s="93">
        <v>5647.1071715549997</v>
      </c>
      <c r="AP10" s="93">
        <v>0</v>
      </c>
      <c r="AQ10" s="160">
        <v>33.302999999999997</v>
      </c>
      <c r="AR10" s="161">
        <v>0.56316247785484796</v>
      </c>
      <c r="AS10" s="93">
        <v>1823.047400528146</v>
      </c>
      <c r="AT10" s="93">
        <v>2449.2160719424592</v>
      </c>
      <c r="AU10" s="93">
        <v>7569.8460704802619</v>
      </c>
      <c r="AV10" s="148">
        <v>0</v>
      </c>
      <c r="AW10" s="148">
        <v>0</v>
      </c>
      <c r="AX10" s="148">
        <v>0</v>
      </c>
      <c r="AY10" s="93">
        <v>0</v>
      </c>
      <c r="AZ10" s="93">
        <v>0</v>
      </c>
      <c r="BE10" s="167"/>
      <c r="BF10" s="167"/>
      <c r="BG10" s="167"/>
    </row>
    <row r="11" spans="1:59" ht="15.95" customHeight="1" x14ac:dyDescent="0.25">
      <c r="A11" s="133" t="s">
        <v>13</v>
      </c>
      <c r="B11" s="137">
        <v>30177</v>
      </c>
      <c r="C11" s="130">
        <v>40438640</v>
      </c>
      <c r="D11" s="133">
        <f t="shared" si="3"/>
        <v>74.624171337117176</v>
      </c>
      <c r="E11" s="133">
        <v>1</v>
      </c>
      <c r="F11" s="135">
        <v>0.28130573881594434</v>
      </c>
      <c r="G11" s="134">
        <v>0.51146497966535331</v>
      </c>
      <c r="H11" s="135">
        <v>0.85244163277558882</v>
      </c>
      <c r="I11" s="133">
        <v>94891488</v>
      </c>
      <c r="J11" s="136">
        <v>674638</v>
      </c>
      <c r="K11" s="136">
        <v>92991226</v>
      </c>
      <c r="L11" s="136">
        <v>5606943</v>
      </c>
      <c r="M11" s="136">
        <f t="shared" si="4"/>
        <v>-2.0025631803771482E-2</v>
      </c>
      <c r="N11" s="136">
        <f t="shared" si="5"/>
        <v>7.3110394018718186</v>
      </c>
      <c r="O11" s="133">
        <v>5919.3280744056883</v>
      </c>
      <c r="P11" s="133">
        <v>2831.236285198197</v>
      </c>
      <c r="Q11" s="136">
        <v>0</v>
      </c>
      <c r="R11" s="136">
        <v>753</v>
      </c>
      <c r="S11" s="136">
        <v>2240</v>
      </c>
      <c r="T11" s="136">
        <v>6.1999999999999993</v>
      </c>
      <c r="U11" s="136">
        <v>0</v>
      </c>
      <c r="V11" s="136">
        <v>4571.7</v>
      </c>
      <c r="W11" s="136">
        <v>0</v>
      </c>
      <c r="X11" s="173">
        <v>0</v>
      </c>
      <c r="Y11" s="173">
        <v>18862.7</v>
      </c>
      <c r="Z11" s="173">
        <v>2240</v>
      </c>
      <c r="AA11" s="173">
        <v>10216.399999999996</v>
      </c>
      <c r="AB11" s="173">
        <v>6135.9000000000005</v>
      </c>
      <c r="AC11" s="173">
        <v>11262.700000000003</v>
      </c>
      <c r="AD11" s="173">
        <v>1284</v>
      </c>
      <c r="AE11" s="173">
        <v>822.69999999999959</v>
      </c>
      <c r="AF11" s="173">
        <v>1836.1999999999996</v>
      </c>
      <c r="AG11" s="173">
        <v>291.29999999999995</v>
      </c>
      <c r="AH11" s="173">
        <v>15301.099999999993</v>
      </c>
      <c r="AI11" s="173">
        <v>0</v>
      </c>
      <c r="AJ11" s="173">
        <v>0</v>
      </c>
      <c r="AK11" s="173">
        <v>0</v>
      </c>
      <c r="AL11" s="173">
        <v>0</v>
      </c>
      <c r="AM11" s="173">
        <v>47.9</v>
      </c>
      <c r="AN11" s="93">
        <v>2573.9390787312468</v>
      </c>
      <c r="AO11" s="93">
        <v>32791.591637020494</v>
      </c>
      <c r="AP11" s="93">
        <v>444.98</v>
      </c>
      <c r="AQ11" s="160">
        <v>99.698999999999998</v>
      </c>
      <c r="AR11" s="161">
        <v>0.32716476594549587</v>
      </c>
      <c r="AS11" s="93">
        <v>2107.4</v>
      </c>
      <c r="AT11" s="93">
        <v>2831.236285198197</v>
      </c>
      <c r="AU11" s="93">
        <v>8750.5643596038863</v>
      </c>
      <c r="AV11" s="148">
        <v>0.29025288971966112</v>
      </c>
      <c r="AW11" s="148">
        <v>0.52773252676302018</v>
      </c>
      <c r="AX11" s="148">
        <v>0.87955421127170041</v>
      </c>
      <c r="AY11" s="93">
        <v>1</v>
      </c>
      <c r="AZ11" s="93">
        <v>2500</v>
      </c>
      <c r="BE11" s="167"/>
      <c r="BF11" s="167"/>
      <c r="BG11" s="167"/>
    </row>
    <row r="12" spans="1:59" ht="15.95" customHeight="1" x14ac:dyDescent="0.25">
      <c r="A12" s="133" t="s">
        <v>16</v>
      </c>
      <c r="B12" s="133">
        <v>2869</v>
      </c>
      <c r="C12" s="130">
        <v>5843359</v>
      </c>
      <c r="D12" s="133">
        <f t="shared" si="3"/>
        <v>49.098472299922015</v>
      </c>
      <c r="E12" s="133">
        <v>1</v>
      </c>
      <c r="F12" s="135">
        <v>0.23302714321017656</v>
      </c>
      <c r="G12" s="134">
        <v>0.32751926654502933</v>
      </c>
      <c r="H12" s="135">
        <v>0.51650351321473431</v>
      </c>
      <c r="I12" s="133">
        <v>2807326</v>
      </c>
      <c r="J12" s="136">
        <v>3200</v>
      </c>
      <c r="K12" s="136">
        <v>4361674</v>
      </c>
      <c r="L12" s="136">
        <v>135</v>
      </c>
      <c r="M12" s="136">
        <f t="shared" si="4"/>
        <v>0.55367563296888211</v>
      </c>
      <c r="N12" s="136">
        <f t="shared" si="5"/>
        <v>-0.95781249999999996</v>
      </c>
      <c r="O12" s="133">
        <v>1403.5722875488859</v>
      </c>
      <c r="P12" s="133">
        <v>671.33376279469462</v>
      </c>
      <c r="Q12" s="136">
        <v>3182</v>
      </c>
      <c r="R12" s="136">
        <v>0</v>
      </c>
      <c r="S12" s="136">
        <v>0</v>
      </c>
      <c r="T12" s="136">
        <v>0</v>
      </c>
      <c r="U12" s="136">
        <v>1.5</v>
      </c>
      <c r="V12" s="136">
        <v>482</v>
      </c>
      <c r="W12" s="136">
        <v>0</v>
      </c>
      <c r="X12" s="173">
        <v>4337</v>
      </c>
      <c r="Y12" s="173">
        <v>3218.5</v>
      </c>
      <c r="Z12" s="173">
        <v>0</v>
      </c>
      <c r="AA12" s="173">
        <v>680.29999999999961</v>
      </c>
      <c r="AB12" s="173">
        <v>3750.2999999999997</v>
      </c>
      <c r="AC12" s="173">
        <v>591.00000000000011</v>
      </c>
      <c r="AD12" s="173">
        <v>0</v>
      </c>
      <c r="AE12" s="173">
        <v>28.700000000000003</v>
      </c>
      <c r="AF12" s="173">
        <v>0</v>
      </c>
      <c r="AG12" s="173">
        <v>163.99999999999997</v>
      </c>
      <c r="AH12" s="173">
        <v>3171.7999999999993</v>
      </c>
      <c r="AI12" s="173">
        <v>0</v>
      </c>
      <c r="AJ12" s="173">
        <v>0</v>
      </c>
      <c r="AK12" s="173">
        <v>0</v>
      </c>
      <c r="AL12" s="173">
        <v>0</v>
      </c>
      <c r="AM12" s="173">
        <v>0</v>
      </c>
      <c r="AN12" s="93">
        <v>643.47705492620048</v>
      </c>
      <c r="AO12" s="93">
        <v>8197.7996244314982</v>
      </c>
      <c r="AP12" s="93">
        <v>1</v>
      </c>
      <c r="AQ12" s="160">
        <v>66.331000000000003</v>
      </c>
      <c r="AR12" s="161">
        <v>0.34428849256003979</v>
      </c>
      <c r="AS12" s="93">
        <v>499.7</v>
      </c>
      <c r="AT12" s="93">
        <v>671.33376279469462</v>
      </c>
      <c r="AU12" s="93">
        <v>2074.9060503435808</v>
      </c>
      <c r="AV12" s="150">
        <v>0.2349729033434573</v>
      </c>
      <c r="AW12" s="148">
        <v>0.33122435107308512</v>
      </c>
      <c r="AX12" s="149">
        <v>0.52372724653233993</v>
      </c>
      <c r="AY12" s="93">
        <v>1</v>
      </c>
      <c r="AZ12" s="93">
        <v>2400</v>
      </c>
      <c r="BE12" s="167"/>
      <c r="BF12" s="167"/>
      <c r="BG12" s="167"/>
    </row>
    <row r="13" spans="1:59" ht="15.95" customHeight="1" x14ac:dyDescent="0.25">
      <c r="A13" s="133" t="s">
        <v>18</v>
      </c>
      <c r="B13" s="133">
        <v>1110</v>
      </c>
      <c r="C13" s="130">
        <v>3593542</v>
      </c>
      <c r="D13" s="133">
        <f t="shared" si="3"/>
        <v>30.888744308540154</v>
      </c>
      <c r="E13" s="133">
        <v>1</v>
      </c>
      <c r="F13" s="135">
        <v>0.28999999999999998</v>
      </c>
      <c r="G13" s="134">
        <v>0.48</v>
      </c>
      <c r="H13" s="135">
        <v>0.28999999999999998</v>
      </c>
      <c r="I13" s="133">
        <v>3587296</v>
      </c>
      <c r="J13" s="136">
        <v>171332</v>
      </c>
      <c r="K13" s="136">
        <v>530358</v>
      </c>
      <c r="L13" s="136">
        <v>8496463</v>
      </c>
      <c r="M13" s="136">
        <f t="shared" si="4"/>
        <v>-0.85215661043861446</v>
      </c>
      <c r="N13" s="136">
        <f t="shared" si="5"/>
        <v>48.590636892115889</v>
      </c>
      <c r="O13" s="133">
        <v>237.9078902449283</v>
      </c>
      <c r="P13" s="133">
        <v>113.792214746269</v>
      </c>
      <c r="Q13" s="136">
        <v>383.4</v>
      </c>
      <c r="R13" s="136">
        <v>0</v>
      </c>
      <c r="S13" s="136">
        <v>0</v>
      </c>
      <c r="T13" s="136">
        <v>0</v>
      </c>
      <c r="U13" s="136">
        <v>0</v>
      </c>
      <c r="V13" s="136">
        <v>0</v>
      </c>
      <c r="W13" s="136">
        <v>0</v>
      </c>
      <c r="X13" s="173">
        <v>383.4</v>
      </c>
      <c r="Y13" s="173">
        <v>3918.4</v>
      </c>
      <c r="Z13" s="173">
        <v>2073.1</v>
      </c>
      <c r="AA13" s="173">
        <v>119.39999999999998</v>
      </c>
      <c r="AB13" s="173">
        <v>1</v>
      </c>
      <c r="AC13" s="173">
        <v>132.29999999999998</v>
      </c>
      <c r="AD13" s="173">
        <v>0</v>
      </c>
      <c r="AE13" s="173">
        <v>39.9</v>
      </c>
      <c r="AF13" s="173">
        <v>0</v>
      </c>
      <c r="AG13" s="173">
        <v>1051.5999999999999</v>
      </c>
      <c r="AH13" s="173">
        <v>1287.6999999999998</v>
      </c>
      <c r="AI13" s="173">
        <v>0</v>
      </c>
      <c r="AJ13" s="173">
        <v>0</v>
      </c>
      <c r="AK13" s="173">
        <v>0</v>
      </c>
      <c r="AL13" s="173">
        <v>0</v>
      </c>
      <c r="AM13" s="173">
        <v>160</v>
      </c>
      <c r="AN13" s="93">
        <v>82.643363333980716</v>
      </c>
      <c r="AO13" s="93">
        <v>1052.8638553845001</v>
      </c>
      <c r="AP13" s="93">
        <v>1.6</v>
      </c>
      <c r="AQ13" s="160">
        <v>3.0990000000000002</v>
      </c>
      <c r="AR13" s="161">
        <v>0.55243626976444016</v>
      </c>
      <c r="AS13" s="93">
        <v>84.7</v>
      </c>
      <c r="AT13" s="93">
        <v>113.792214746269</v>
      </c>
      <c r="AU13" s="93">
        <v>351.70010499119729</v>
      </c>
      <c r="AV13" s="149">
        <v>0.28999999999999998</v>
      </c>
      <c r="AW13" s="149">
        <v>0.48</v>
      </c>
      <c r="AX13" s="148">
        <v>0.28999999999999998</v>
      </c>
      <c r="AY13" s="93">
        <v>0</v>
      </c>
      <c r="AZ13" s="93">
        <v>1000</v>
      </c>
      <c r="BE13" s="167"/>
      <c r="BF13" s="167"/>
      <c r="BG13" s="167"/>
    </row>
    <row r="14" spans="1:59" ht="15.95" customHeight="1" x14ac:dyDescent="0.25">
      <c r="A14" s="133" t="s">
        <v>21</v>
      </c>
      <c r="B14" s="133">
        <v>192</v>
      </c>
      <c r="C14" s="130">
        <v>987393</v>
      </c>
      <c r="D14" s="133">
        <f t="shared" si="3"/>
        <v>19.445144942287417</v>
      </c>
      <c r="E14" s="133">
        <v>0</v>
      </c>
      <c r="F14" s="135">
        <v>0.2</v>
      </c>
      <c r="G14" s="134">
        <v>0.25</v>
      </c>
      <c r="H14" s="135">
        <v>0.25</v>
      </c>
      <c r="I14" s="133">
        <v>5877137</v>
      </c>
      <c r="J14" s="136">
        <v>0</v>
      </c>
      <c r="K14" s="136">
        <v>6925928</v>
      </c>
      <c r="L14" s="136" t="s">
        <v>244</v>
      </c>
      <c r="M14" s="136">
        <f t="shared" si="4"/>
        <v>0.17845270579875883</v>
      </c>
      <c r="N14" s="136">
        <f t="shared" si="5"/>
        <v>0</v>
      </c>
      <c r="O14" s="133">
        <v>387.61852247697868</v>
      </c>
      <c r="P14" s="133">
        <v>185.39935814622339</v>
      </c>
      <c r="Q14" s="136">
        <v>0</v>
      </c>
      <c r="R14" s="136">
        <v>0</v>
      </c>
      <c r="S14" s="136">
        <v>0</v>
      </c>
      <c r="T14" s="136">
        <v>0</v>
      </c>
      <c r="U14" s="136">
        <v>0</v>
      </c>
      <c r="V14" s="136">
        <v>103.1</v>
      </c>
      <c r="W14" s="136">
        <v>0</v>
      </c>
      <c r="X14" s="173">
        <v>410</v>
      </c>
      <c r="Y14" s="173">
        <v>1504</v>
      </c>
      <c r="Z14" s="173">
        <v>0</v>
      </c>
      <c r="AA14" s="173">
        <v>0</v>
      </c>
      <c r="AB14" s="173">
        <v>0</v>
      </c>
      <c r="AC14" s="173">
        <v>36.199999999999996</v>
      </c>
      <c r="AD14" s="173">
        <v>0</v>
      </c>
      <c r="AE14" s="173">
        <v>10</v>
      </c>
      <c r="AF14" s="173">
        <v>0</v>
      </c>
      <c r="AG14" s="173">
        <v>158.5</v>
      </c>
      <c r="AH14" s="173">
        <v>955.1</v>
      </c>
      <c r="AI14" s="173">
        <v>0</v>
      </c>
      <c r="AJ14" s="173">
        <v>0</v>
      </c>
      <c r="AK14" s="173">
        <v>0</v>
      </c>
      <c r="AL14" s="173">
        <v>0</v>
      </c>
      <c r="AM14" s="173">
        <v>0</v>
      </c>
      <c r="AN14" s="93">
        <v>155.21025775699076</v>
      </c>
      <c r="AO14" s="93">
        <v>1977.3550323314994</v>
      </c>
      <c r="AP14" s="93">
        <v>0</v>
      </c>
      <c r="AQ14" s="160">
        <v>1.2470000000000001</v>
      </c>
      <c r="AR14" s="161">
        <v>0.27265437048917401</v>
      </c>
      <c r="AS14" s="93">
        <v>289.557135946171</v>
      </c>
      <c r="AT14" s="93">
        <v>389.01237065999169</v>
      </c>
      <c r="AU14" s="93">
        <v>1202.329104052169</v>
      </c>
      <c r="AV14" s="149">
        <v>0.2</v>
      </c>
      <c r="AW14" s="148">
        <v>0.25</v>
      </c>
      <c r="AX14" s="148">
        <v>0.25</v>
      </c>
      <c r="AY14" s="93">
        <v>0</v>
      </c>
      <c r="AZ14" s="93">
        <v>2500</v>
      </c>
      <c r="BE14" s="167"/>
      <c r="BF14" s="167"/>
      <c r="BG14" s="167"/>
    </row>
    <row r="15" spans="1:59" s="142" customFormat="1" ht="15.95" customHeight="1" x14ac:dyDescent="0.25">
      <c r="A15" s="138" t="s">
        <v>245</v>
      </c>
      <c r="B15" s="138">
        <v>605</v>
      </c>
      <c r="C15" s="132">
        <v>732552</v>
      </c>
      <c r="D15" s="138">
        <f t="shared" si="3"/>
        <v>82.587993753344477</v>
      </c>
      <c r="E15" s="138">
        <v>0</v>
      </c>
      <c r="F15" s="140">
        <v>0.2</v>
      </c>
      <c r="G15" s="139">
        <v>0.87</v>
      </c>
      <c r="H15" s="140">
        <v>1</v>
      </c>
      <c r="I15" s="141" t="s">
        <v>246</v>
      </c>
      <c r="J15" s="141" t="s">
        <v>246</v>
      </c>
      <c r="K15" s="141" t="s">
        <v>246</v>
      </c>
      <c r="L15" s="141" t="s">
        <v>246</v>
      </c>
      <c r="M15" s="141" t="s">
        <v>246</v>
      </c>
      <c r="N15" s="141" t="s">
        <v>246</v>
      </c>
      <c r="O15" s="141" t="s">
        <v>246</v>
      </c>
      <c r="P15" s="141" t="s">
        <v>246</v>
      </c>
      <c r="Q15" s="141"/>
      <c r="R15" s="141"/>
      <c r="S15" s="141"/>
      <c r="T15" s="141"/>
      <c r="U15" s="141"/>
      <c r="V15" s="141"/>
      <c r="W15" s="141"/>
      <c r="X15" s="174">
        <v>0</v>
      </c>
      <c r="Y15" s="174">
        <v>0</v>
      </c>
      <c r="Z15" s="174">
        <v>0</v>
      </c>
      <c r="AA15" s="174">
        <v>0</v>
      </c>
      <c r="AB15" s="174">
        <v>0</v>
      </c>
      <c r="AC15" s="174">
        <v>6.9</v>
      </c>
      <c r="AD15" s="174">
        <v>0</v>
      </c>
      <c r="AE15" s="174">
        <v>0</v>
      </c>
      <c r="AF15" s="174">
        <v>0</v>
      </c>
      <c r="AG15" s="174">
        <v>0</v>
      </c>
      <c r="AH15" s="174">
        <v>0</v>
      </c>
      <c r="AI15" s="174">
        <v>0</v>
      </c>
      <c r="AJ15" s="174">
        <v>0</v>
      </c>
      <c r="AK15" s="174">
        <v>0</v>
      </c>
      <c r="AL15" s="174">
        <v>0</v>
      </c>
      <c r="AM15" s="174">
        <v>0</v>
      </c>
      <c r="AN15" s="142">
        <v>1896.649367609471</v>
      </c>
      <c r="AO15" s="142">
        <v>24163.023925150497</v>
      </c>
      <c r="AP15" s="142">
        <v>14</v>
      </c>
      <c r="AV15" s="151">
        <v>0.2</v>
      </c>
      <c r="AW15" s="151">
        <v>0.87</v>
      </c>
      <c r="AX15" s="151">
        <v>1</v>
      </c>
    </row>
    <row r="16" spans="1:59" ht="15.95" customHeight="1" x14ac:dyDescent="0.25">
      <c r="A16" s="133" t="s">
        <v>24</v>
      </c>
      <c r="B16" s="133">
        <v>4804</v>
      </c>
      <c r="C16" s="130">
        <v>21877257</v>
      </c>
      <c r="D16" s="133">
        <f t="shared" si="3"/>
        <v>21.958877202932708</v>
      </c>
      <c r="E16" s="133">
        <v>0</v>
      </c>
      <c r="F16" s="135">
        <v>7.5372824201104189E-3</v>
      </c>
      <c r="G16" s="134">
        <v>7.5372824201104189E-3</v>
      </c>
      <c r="H16" s="135">
        <v>7.5372824201104189E-3</v>
      </c>
      <c r="I16" s="133">
        <v>28820791</v>
      </c>
      <c r="J16" s="136">
        <v>0</v>
      </c>
      <c r="K16" s="136">
        <v>13061875</v>
      </c>
      <c r="L16" s="136">
        <v>0</v>
      </c>
      <c r="M16" s="136">
        <f t="shared" ref="M16:M57" si="6">IFERROR((K16/I16) - 1, 0)</f>
        <v>-0.54678985042429962</v>
      </c>
      <c r="N16" s="136">
        <f t="shared" ref="N16:N57" si="7">IFERROR((L16/J16) - 1,0)</f>
        <v>0</v>
      </c>
      <c r="O16" s="133">
        <v>9723.8881374134253</v>
      </c>
      <c r="P16" s="133">
        <v>4650.9712896116725</v>
      </c>
      <c r="Q16" s="136">
        <v>715</v>
      </c>
      <c r="R16" s="136">
        <v>157</v>
      </c>
      <c r="S16" s="136">
        <v>0</v>
      </c>
      <c r="T16" s="136">
        <v>47.1</v>
      </c>
      <c r="U16" s="136">
        <v>1644.4</v>
      </c>
      <c r="V16" s="136">
        <v>1032</v>
      </c>
      <c r="W16" s="136">
        <v>0</v>
      </c>
      <c r="X16" s="173">
        <v>7782</v>
      </c>
      <c r="Y16" s="173">
        <v>31717.19999999999</v>
      </c>
      <c r="Z16" s="173">
        <v>3626</v>
      </c>
      <c r="AA16" s="173">
        <v>43.5</v>
      </c>
      <c r="AB16" s="173">
        <v>0</v>
      </c>
      <c r="AC16" s="173">
        <v>2134.6</v>
      </c>
      <c r="AD16" s="173">
        <v>0</v>
      </c>
      <c r="AE16" s="173">
        <v>291.8000000000003</v>
      </c>
      <c r="AF16" s="173">
        <v>0</v>
      </c>
      <c r="AG16" s="173">
        <v>3296.6</v>
      </c>
      <c r="AH16" s="173">
        <v>10128.199999999999</v>
      </c>
      <c r="AI16" s="173">
        <v>0</v>
      </c>
      <c r="AJ16" s="173">
        <v>0</v>
      </c>
      <c r="AK16" s="173">
        <v>0</v>
      </c>
      <c r="AL16" s="173">
        <v>0</v>
      </c>
      <c r="AM16" s="173">
        <v>482.2</v>
      </c>
      <c r="AN16" s="93">
        <v>1556.1825007261668</v>
      </c>
      <c r="AO16" s="93">
        <v>19825.527922612499</v>
      </c>
      <c r="AP16" s="93">
        <v>1</v>
      </c>
      <c r="AQ16" s="160">
        <v>34.447000000000003</v>
      </c>
      <c r="AR16" s="161">
        <v>0.50689464975179266</v>
      </c>
      <c r="AS16" s="93">
        <v>3461.9</v>
      </c>
      <c r="AT16" s="93">
        <v>4650.9712896116725</v>
      </c>
      <c r="AU16" s="93">
        <v>14374.8594270251</v>
      </c>
      <c r="AV16" s="148">
        <v>7.624062566612755E-3</v>
      </c>
      <c r="AW16" s="148">
        <v>7.624062566612755E-3</v>
      </c>
      <c r="AX16" s="148">
        <v>7.624062566612755E-3</v>
      </c>
      <c r="AY16" s="93">
        <v>0</v>
      </c>
      <c r="AZ16" s="93">
        <v>0</v>
      </c>
      <c r="BE16" s="167"/>
      <c r="BF16" s="167"/>
      <c r="BG16" s="167"/>
    </row>
    <row r="17" spans="1:59" ht="15.95" customHeight="1" x14ac:dyDescent="0.25">
      <c r="A17" s="133" t="s">
        <v>27</v>
      </c>
      <c r="B17" s="133">
        <v>3450</v>
      </c>
      <c r="C17" s="130">
        <v>10725351</v>
      </c>
      <c r="D17" s="133">
        <f t="shared" si="3"/>
        <v>32.166779436868779</v>
      </c>
      <c r="E17" s="133">
        <v>0</v>
      </c>
      <c r="F17" s="135">
        <v>0</v>
      </c>
      <c r="G17" s="134">
        <v>0</v>
      </c>
      <c r="H17" s="135">
        <v>0</v>
      </c>
      <c r="I17" s="133">
        <v>14025574</v>
      </c>
      <c r="J17" s="136">
        <v>0</v>
      </c>
      <c r="K17" s="136">
        <v>23887860</v>
      </c>
      <c r="L17" s="136">
        <v>0</v>
      </c>
      <c r="M17" s="136">
        <f t="shared" si="6"/>
        <v>0.70316451932733726</v>
      </c>
      <c r="N17" s="136">
        <f t="shared" si="7"/>
        <v>0</v>
      </c>
      <c r="O17" s="133">
        <v>2170.9446088583832</v>
      </c>
      <c r="P17" s="133">
        <v>1038.3707529798271</v>
      </c>
      <c r="Q17" s="136">
        <v>982.5</v>
      </c>
      <c r="R17" s="136">
        <v>0</v>
      </c>
      <c r="S17" s="136">
        <v>0</v>
      </c>
      <c r="T17" s="136">
        <v>0</v>
      </c>
      <c r="U17" s="136">
        <v>0</v>
      </c>
      <c r="V17" s="136">
        <v>0</v>
      </c>
      <c r="W17" s="136">
        <v>0</v>
      </c>
      <c r="X17" s="173">
        <v>8416</v>
      </c>
      <c r="Y17" s="173">
        <v>8009.5000000000018</v>
      </c>
      <c r="Z17" s="173">
        <v>4061</v>
      </c>
      <c r="AA17" s="173">
        <v>2025.8999999999996</v>
      </c>
      <c r="AB17" s="173">
        <v>0</v>
      </c>
      <c r="AC17" s="173">
        <v>1510.2000000000003</v>
      </c>
      <c r="AD17" s="173">
        <v>0</v>
      </c>
      <c r="AE17" s="173">
        <v>288.70000000000027</v>
      </c>
      <c r="AF17" s="173">
        <v>0</v>
      </c>
      <c r="AG17" s="173">
        <v>852.2</v>
      </c>
      <c r="AH17" s="173">
        <v>8439.3000000000029</v>
      </c>
      <c r="AI17" s="173">
        <v>0</v>
      </c>
      <c r="AJ17" s="173">
        <v>0</v>
      </c>
      <c r="AK17" s="173">
        <v>0</v>
      </c>
      <c r="AL17" s="173">
        <v>0</v>
      </c>
      <c r="AM17" s="173">
        <v>0</v>
      </c>
      <c r="AN17" s="93">
        <v>0</v>
      </c>
      <c r="AO17" s="93">
        <v>0</v>
      </c>
      <c r="AP17" s="93">
        <v>0</v>
      </c>
      <c r="AQ17" s="160">
        <v>36.808999999999997</v>
      </c>
      <c r="AR17" s="161">
        <v>0.67287891548262657</v>
      </c>
      <c r="AS17" s="93">
        <v>772.9</v>
      </c>
      <c r="AT17" s="93">
        <v>1038.3707529798271</v>
      </c>
      <c r="AU17" s="93">
        <v>3209.3153618382098</v>
      </c>
      <c r="AV17" s="148">
        <v>0</v>
      </c>
      <c r="AW17" s="148">
        <v>0</v>
      </c>
      <c r="AX17" s="148">
        <v>0</v>
      </c>
      <c r="AY17" s="93">
        <v>0</v>
      </c>
      <c r="AZ17" s="93">
        <v>0</v>
      </c>
      <c r="BE17" s="167"/>
      <c r="BF17" s="167"/>
      <c r="BG17" s="167"/>
    </row>
    <row r="18" spans="1:59" ht="15.95" customHeight="1" x14ac:dyDescent="0.25">
      <c r="A18" s="133" t="s">
        <v>29</v>
      </c>
      <c r="B18" s="133">
        <v>709</v>
      </c>
      <c r="C18" s="130">
        <v>1453902</v>
      </c>
      <c r="D18" s="133">
        <f t="shared" si="3"/>
        <v>48.765322559567288</v>
      </c>
      <c r="E18" s="133">
        <v>0</v>
      </c>
      <c r="F18" s="135">
        <v>0.3</v>
      </c>
      <c r="G18" s="134">
        <v>0.4</v>
      </c>
      <c r="H18" s="135">
        <v>1</v>
      </c>
      <c r="I18" s="133">
        <v>0</v>
      </c>
      <c r="J18" s="136">
        <v>0</v>
      </c>
      <c r="K18" s="136">
        <v>0</v>
      </c>
      <c r="L18" s="136">
        <v>0</v>
      </c>
      <c r="M18" s="136">
        <f t="shared" si="6"/>
        <v>0</v>
      </c>
      <c r="N18" s="136">
        <f t="shared" si="7"/>
        <v>0</v>
      </c>
      <c r="O18" s="133">
        <v>96.623747631942535</v>
      </c>
      <c r="P18" s="133">
        <v>46.21549217558033</v>
      </c>
      <c r="Q18" s="136">
        <v>0</v>
      </c>
      <c r="R18" s="136">
        <v>0</v>
      </c>
      <c r="S18" s="136">
        <v>0</v>
      </c>
      <c r="T18" s="136">
        <v>0</v>
      </c>
      <c r="U18" s="136">
        <v>32.4</v>
      </c>
      <c r="V18" s="136">
        <v>0</v>
      </c>
      <c r="W18" s="136">
        <v>0</v>
      </c>
      <c r="X18" s="173">
        <v>180</v>
      </c>
      <c r="Y18" s="173">
        <v>0</v>
      </c>
      <c r="Z18" s="173">
        <v>0</v>
      </c>
      <c r="AA18" s="173">
        <v>13.9</v>
      </c>
      <c r="AB18" s="173">
        <v>205.6</v>
      </c>
      <c r="AC18" s="173">
        <v>267.70000000000005</v>
      </c>
      <c r="AD18" s="173">
        <v>0</v>
      </c>
      <c r="AE18" s="173">
        <v>67.899999999999991</v>
      </c>
      <c r="AF18" s="173">
        <v>43.000000000000007</v>
      </c>
      <c r="AG18" s="173">
        <v>1957.4999999999993</v>
      </c>
      <c r="AH18" s="173">
        <v>0</v>
      </c>
      <c r="AI18" s="173">
        <v>0</v>
      </c>
      <c r="AJ18" s="173">
        <v>0</v>
      </c>
      <c r="AK18" s="173">
        <v>0</v>
      </c>
      <c r="AL18" s="173">
        <v>0</v>
      </c>
      <c r="AM18" s="173">
        <v>0</v>
      </c>
      <c r="AN18" s="93">
        <v>1011.1791770933995</v>
      </c>
      <c r="AO18" s="93">
        <v>12882.268629081</v>
      </c>
      <c r="AP18" s="93">
        <v>3.09</v>
      </c>
      <c r="AQ18" s="160">
        <v>4.1100000000000003</v>
      </c>
      <c r="AR18" s="161">
        <v>0.42530413625304142</v>
      </c>
      <c r="AS18" s="93">
        <v>34.4</v>
      </c>
      <c r="AT18" s="93">
        <v>46.21549217558033</v>
      </c>
      <c r="AU18" s="93">
        <v>142.83923980752289</v>
      </c>
      <c r="AV18" s="148">
        <v>0.3</v>
      </c>
      <c r="AW18" s="148">
        <v>0.4</v>
      </c>
      <c r="AX18" s="148">
        <v>1</v>
      </c>
      <c r="AY18" s="93">
        <v>1</v>
      </c>
      <c r="AZ18" s="93">
        <v>0</v>
      </c>
      <c r="BE18" s="167"/>
      <c r="BF18" s="167"/>
      <c r="BG18" s="167"/>
    </row>
    <row r="19" spans="1:59" ht="15.95" customHeight="1" x14ac:dyDescent="0.25">
      <c r="A19" s="133" t="s">
        <v>32</v>
      </c>
      <c r="B19" s="133">
        <v>237</v>
      </c>
      <c r="C19" s="130">
        <v>1777249</v>
      </c>
      <c r="D19" s="133">
        <f t="shared" si="3"/>
        <v>13.335216393426018</v>
      </c>
      <c r="E19" s="133">
        <v>0</v>
      </c>
      <c r="F19" s="135">
        <v>0</v>
      </c>
      <c r="G19" s="134">
        <v>0</v>
      </c>
      <c r="H19" s="135">
        <v>0</v>
      </c>
      <c r="I19" s="133">
        <v>14467241</v>
      </c>
      <c r="J19" s="136">
        <v>88678</v>
      </c>
      <c r="K19" s="136">
        <v>7530800</v>
      </c>
      <c r="L19" s="136">
        <v>10869</v>
      </c>
      <c r="M19" s="136">
        <f t="shared" si="6"/>
        <v>-0.47945845375769991</v>
      </c>
      <c r="N19" s="136">
        <f t="shared" si="7"/>
        <v>-0.87743295969688084</v>
      </c>
      <c r="O19" s="133">
        <v>1689.230285635181</v>
      </c>
      <c r="P19" s="133">
        <v>807.96502890680267</v>
      </c>
      <c r="Q19" s="136">
        <v>0</v>
      </c>
      <c r="R19" s="136">
        <v>0</v>
      </c>
      <c r="S19" s="136">
        <v>0</v>
      </c>
      <c r="T19" s="136">
        <v>0</v>
      </c>
      <c r="U19" s="136">
        <v>0</v>
      </c>
      <c r="V19" s="136">
        <v>0</v>
      </c>
      <c r="W19" s="136">
        <v>0</v>
      </c>
      <c r="X19" s="173">
        <v>0</v>
      </c>
      <c r="Y19" s="173">
        <v>547.69999999999993</v>
      </c>
      <c r="Z19" s="173">
        <v>0</v>
      </c>
      <c r="AA19" s="173">
        <v>2764.2000000000007</v>
      </c>
      <c r="AB19" s="173">
        <v>970.4</v>
      </c>
      <c r="AC19" s="173">
        <v>240</v>
      </c>
      <c r="AD19" s="173">
        <v>0</v>
      </c>
      <c r="AE19" s="173">
        <v>26.400000000000006</v>
      </c>
      <c r="AF19" s="173">
        <v>10</v>
      </c>
      <c r="AG19" s="173">
        <v>5.4</v>
      </c>
      <c r="AH19" s="173">
        <v>547.4</v>
      </c>
      <c r="AI19" s="173">
        <v>0</v>
      </c>
      <c r="AJ19" s="173">
        <v>0</v>
      </c>
      <c r="AK19" s="173">
        <v>0</v>
      </c>
      <c r="AL19" s="173">
        <v>0</v>
      </c>
      <c r="AM19" s="173">
        <v>0</v>
      </c>
      <c r="AN19" s="93">
        <v>1401.7883312677982</v>
      </c>
      <c r="AO19" s="93">
        <v>17858.569730846997</v>
      </c>
      <c r="AP19" s="93">
        <v>112.4</v>
      </c>
      <c r="AQ19" s="160">
        <v>52.892000000000003</v>
      </c>
      <c r="AR19" s="161">
        <v>0.405505558496559</v>
      </c>
      <c r="AS19" s="93">
        <v>601.4</v>
      </c>
      <c r="AT19" s="93">
        <v>807.96502890680267</v>
      </c>
      <c r="AU19" s="93">
        <v>2497.1953145419839</v>
      </c>
      <c r="AV19" s="148">
        <v>0</v>
      </c>
      <c r="AW19" s="148">
        <v>0</v>
      </c>
      <c r="AX19" s="148">
        <v>0</v>
      </c>
      <c r="AY19" s="93">
        <v>0</v>
      </c>
      <c r="AZ19" s="93">
        <v>0</v>
      </c>
      <c r="BE19" s="167"/>
      <c r="BF19" s="167"/>
      <c r="BG19" s="167"/>
    </row>
    <row r="20" spans="1:59" ht="15.95" customHeight="1" x14ac:dyDescent="0.25">
      <c r="A20" s="133" t="s">
        <v>35</v>
      </c>
      <c r="B20" s="133">
        <v>2058</v>
      </c>
      <c r="C20" s="130">
        <v>12791188</v>
      </c>
      <c r="D20" s="133">
        <f t="shared" si="3"/>
        <v>16.089201409595418</v>
      </c>
      <c r="E20" s="133">
        <v>0</v>
      </c>
      <c r="F20" s="135">
        <v>0.16</v>
      </c>
      <c r="G20" s="134">
        <v>0.25</v>
      </c>
      <c r="H20" s="135">
        <v>0.25</v>
      </c>
      <c r="I20" s="133">
        <v>52802</v>
      </c>
      <c r="J20" s="136">
        <v>40457236</v>
      </c>
      <c r="K20" s="136">
        <v>24285</v>
      </c>
      <c r="L20" s="136">
        <v>33121780</v>
      </c>
      <c r="M20" s="136">
        <f t="shared" si="6"/>
        <v>-0.54007423961213585</v>
      </c>
      <c r="N20" s="136">
        <f t="shared" si="7"/>
        <v>-0.18131381985660122</v>
      </c>
      <c r="O20" s="133">
        <v>6266.1577357931646</v>
      </c>
      <c r="P20" s="133">
        <v>2997.126181781065</v>
      </c>
      <c r="Q20" s="136">
        <v>5820.2</v>
      </c>
      <c r="R20" s="136">
        <v>0</v>
      </c>
      <c r="S20" s="136">
        <v>4097</v>
      </c>
      <c r="T20" s="136">
        <v>0</v>
      </c>
      <c r="U20" s="136">
        <v>0</v>
      </c>
      <c r="V20" s="136">
        <v>242.8</v>
      </c>
      <c r="W20" s="136">
        <v>0</v>
      </c>
      <c r="X20" s="173">
        <v>10173.5</v>
      </c>
      <c r="Y20" s="173">
        <v>3574</v>
      </c>
      <c r="Z20" s="173">
        <v>11582.4</v>
      </c>
      <c r="AA20" s="173">
        <v>32.9</v>
      </c>
      <c r="AB20" s="173">
        <v>5229.3000000000011</v>
      </c>
      <c r="AC20" s="173">
        <v>41.800000000000004</v>
      </c>
      <c r="AD20" s="173">
        <v>0</v>
      </c>
      <c r="AE20" s="173">
        <v>88.199999999999989</v>
      </c>
      <c r="AF20" s="173">
        <v>0</v>
      </c>
      <c r="AG20" s="173">
        <v>658.89999999999895</v>
      </c>
      <c r="AH20" s="173">
        <v>11891.499999999998</v>
      </c>
      <c r="AI20" s="173">
        <v>0</v>
      </c>
      <c r="AJ20" s="173">
        <v>0</v>
      </c>
      <c r="AK20" s="173">
        <v>0</v>
      </c>
      <c r="AL20" s="173">
        <v>0</v>
      </c>
      <c r="AM20" s="173">
        <v>0</v>
      </c>
      <c r="AN20" s="93">
        <v>1686.2356218380089</v>
      </c>
      <c r="AO20" s="93">
        <v>21482.384867618995</v>
      </c>
      <c r="AP20" s="93">
        <v>23</v>
      </c>
      <c r="AQ20" s="160">
        <v>35.531999999999996</v>
      </c>
      <c r="AR20" s="161">
        <v>0.1364403917595407</v>
      </c>
      <c r="AS20" s="93">
        <v>2230.8783440317002</v>
      </c>
      <c r="AT20" s="93">
        <v>2997.126181781065</v>
      </c>
      <c r="AU20" s="93">
        <v>9263.2839175742301</v>
      </c>
      <c r="AV20" s="148">
        <v>0.16</v>
      </c>
      <c r="AW20" s="148">
        <v>0.25</v>
      </c>
      <c r="AX20" s="148">
        <v>0.25</v>
      </c>
      <c r="AY20" s="93">
        <v>0</v>
      </c>
      <c r="AZ20" s="93">
        <v>0</v>
      </c>
      <c r="BE20" s="167"/>
      <c r="BF20" s="167"/>
      <c r="BG20" s="167"/>
    </row>
    <row r="21" spans="1:59" ht="15.95" customHeight="1" x14ac:dyDescent="0.25">
      <c r="A21" s="133" t="s">
        <v>38</v>
      </c>
      <c r="B21" s="133">
        <v>708</v>
      </c>
      <c r="C21" s="130">
        <v>6737581</v>
      </c>
      <c r="D21" s="133">
        <f t="shared" si="3"/>
        <v>10.508222461444248</v>
      </c>
      <c r="E21" s="133">
        <v>0</v>
      </c>
      <c r="F21" s="135">
        <v>7.5000000000000011E-2</v>
      </c>
      <c r="G21" s="134">
        <v>0.1</v>
      </c>
      <c r="H21" s="135">
        <v>0.1</v>
      </c>
      <c r="I21" s="133">
        <v>22719</v>
      </c>
      <c r="J21" s="136">
        <v>6444160</v>
      </c>
      <c r="K21" s="136">
        <v>3501105</v>
      </c>
      <c r="L21" s="136">
        <v>162</v>
      </c>
      <c r="M21" s="136">
        <f t="shared" si="6"/>
        <v>153.10471411593821</v>
      </c>
      <c r="N21" s="136">
        <f t="shared" si="7"/>
        <v>-0.99997486095938026</v>
      </c>
      <c r="O21" s="133">
        <v>6183.1570620354778</v>
      </c>
      <c r="P21" s="133">
        <v>2957.4266557056749</v>
      </c>
      <c r="Q21" s="136">
        <v>5875.3</v>
      </c>
      <c r="R21" s="136">
        <v>0</v>
      </c>
      <c r="S21" s="136">
        <v>0</v>
      </c>
      <c r="T21" s="136">
        <v>0</v>
      </c>
      <c r="U21" s="136">
        <v>0</v>
      </c>
      <c r="V21" s="136">
        <v>51.9</v>
      </c>
      <c r="W21" s="136">
        <v>0</v>
      </c>
      <c r="X21" s="173">
        <v>15229.300000000001</v>
      </c>
      <c r="Y21" s="173">
        <v>3866</v>
      </c>
      <c r="Z21" s="173">
        <v>0</v>
      </c>
      <c r="AA21" s="173">
        <v>66.199999999999989</v>
      </c>
      <c r="AB21" s="173">
        <v>2308.8000000000002</v>
      </c>
      <c r="AC21" s="173">
        <v>243.49999999999994</v>
      </c>
      <c r="AD21" s="173">
        <v>0</v>
      </c>
      <c r="AE21" s="173">
        <v>55.399999999999984</v>
      </c>
      <c r="AF21" s="173">
        <v>0</v>
      </c>
      <c r="AG21" s="173">
        <v>71.7</v>
      </c>
      <c r="AH21" s="173">
        <v>3867.2000000000012</v>
      </c>
      <c r="AI21" s="173">
        <v>0</v>
      </c>
      <c r="AJ21" s="173">
        <v>0</v>
      </c>
      <c r="AK21" s="173">
        <v>0</v>
      </c>
      <c r="AL21" s="173">
        <v>0</v>
      </c>
      <c r="AM21" s="173">
        <v>0</v>
      </c>
      <c r="AN21" s="93">
        <v>1230.6757025988381</v>
      </c>
      <c r="AO21" s="93">
        <v>15678.620916356998</v>
      </c>
      <c r="AP21" s="93">
        <v>0</v>
      </c>
      <c r="AQ21" s="160">
        <v>22.928999999999998</v>
      </c>
      <c r="AR21" s="161">
        <v>0.21065026821928559</v>
      </c>
      <c r="AS21" s="93">
        <v>2201.32843267719</v>
      </c>
      <c r="AT21" s="93">
        <v>2957.4266557056749</v>
      </c>
      <c r="AU21" s="93">
        <v>9140.5837177411522</v>
      </c>
      <c r="AV21" s="149">
        <v>7.5000000000000011E-2</v>
      </c>
      <c r="AW21" s="148">
        <v>0.1</v>
      </c>
      <c r="AX21" s="148">
        <v>0.1</v>
      </c>
      <c r="AY21" s="93">
        <v>0</v>
      </c>
      <c r="AZ21" s="93">
        <v>0</v>
      </c>
      <c r="BE21" s="167"/>
      <c r="BF21" s="167"/>
      <c r="BG21" s="167"/>
    </row>
    <row r="22" spans="1:59" ht="15.95" customHeight="1" x14ac:dyDescent="0.25">
      <c r="A22" s="133" t="s">
        <v>40</v>
      </c>
      <c r="B22" s="133">
        <v>469</v>
      </c>
      <c r="C22" s="130">
        <v>3184240</v>
      </c>
      <c r="D22" s="133">
        <f t="shared" si="3"/>
        <v>14.728789287239655</v>
      </c>
      <c r="E22" s="133">
        <v>0</v>
      </c>
      <c r="F22" s="135">
        <v>0</v>
      </c>
      <c r="G22" s="134">
        <v>0</v>
      </c>
      <c r="H22" s="135">
        <v>0</v>
      </c>
      <c r="I22" s="133">
        <v>0</v>
      </c>
      <c r="J22" s="136">
        <v>2933106</v>
      </c>
      <c r="K22" s="136">
        <v>0</v>
      </c>
      <c r="L22" s="136">
        <v>6876784</v>
      </c>
      <c r="M22" s="136">
        <f t="shared" si="6"/>
        <v>0</v>
      </c>
      <c r="N22" s="136">
        <f t="shared" si="7"/>
        <v>1.3445398836591655</v>
      </c>
      <c r="O22" s="133">
        <v>5823.5105683687852</v>
      </c>
      <c r="P22" s="133">
        <v>2785.4064213287052</v>
      </c>
      <c r="Q22" s="136">
        <v>270.10000000000002</v>
      </c>
      <c r="R22" s="136">
        <v>20</v>
      </c>
      <c r="S22" s="136">
        <v>601.4</v>
      </c>
      <c r="T22" s="136">
        <v>0</v>
      </c>
      <c r="U22" s="136">
        <v>5.5</v>
      </c>
      <c r="V22" s="136">
        <v>168.2</v>
      </c>
      <c r="W22" s="136">
        <v>0</v>
      </c>
      <c r="X22" s="173">
        <v>4849.7000000000007</v>
      </c>
      <c r="Y22" s="173">
        <v>1781.0000000000002</v>
      </c>
      <c r="Z22" s="173">
        <v>601.4</v>
      </c>
      <c r="AA22" s="173">
        <v>146.39999999999998</v>
      </c>
      <c r="AB22" s="173">
        <v>9783.0000000000018</v>
      </c>
      <c r="AC22" s="173">
        <v>13.4</v>
      </c>
      <c r="AD22" s="173">
        <v>0</v>
      </c>
      <c r="AE22" s="173">
        <v>16.200000000000003</v>
      </c>
      <c r="AF22" s="173">
        <v>0</v>
      </c>
      <c r="AG22" s="173">
        <v>779.59999999999923</v>
      </c>
      <c r="AH22" s="173">
        <v>1683.6999999999998</v>
      </c>
      <c r="AI22" s="173">
        <v>0</v>
      </c>
      <c r="AJ22" s="173">
        <v>0</v>
      </c>
      <c r="AK22" s="173">
        <v>0</v>
      </c>
      <c r="AL22" s="173">
        <v>0</v>
      </c>
      <c r="AM22" s="173">
        <v>0</v>
      </c>
      <c r="AN22" s="93">
        <v>194.04156876222194</v>
      </c>
      <c r="AO22" s="93">
        <v>2472.0600172844997</v>
      </c>
      <c r="AP22" s="93">
        <v>0</v>
      </c>
      <c r="AQ22" s="160">
        <v>35.749000000000002</v>
      </c>
      <c r="AR22" s="161">
        <v>8.4310050630786879E-2</v>
      </c>
      <c r="AS22" s="93">
        <v>2073.2870382442111</v>
      </c>
      <c r="AT22" s="93">
        <v>2785.4064213287052</v>
      </c>
      <c r="AU22" s="93">
        <v>8608.9169896974909</v>
      </c>
      <c r="AV22" s="148">
        <v>0</v>
      </c>
      <c r="AW22" s="148">
        <v>0</v>
      </c>
      <c r="AX22" s="148">
        <v>0</v>
      </c>
      <c r="AY22" s="93">
        <v>0</v>
      </c>
      <c r="AZ22" s="93">
        <v>0</v>
      </c>
      <c r="BE22" s="167"/>
      <c r="BF22" s="167"/>
      <c r="BG22" s="167"/>
    </row>
    <row r="23" spans="1:59" ht="15.95" customHeight="1" x14ac:dyDescent="0.25">
      <c r="A23" s="133" t="s">
        <v>43</v>
      </c>
      <c r="B23" s="133">
        <v>901</v>
      </c>
      <c r="C23" s="130">
        <v>2936212</v>
      </c>
      <c r="D23" s="133">
        <f t="shared" si="3"/>
        <v>30.68579516737892</v>
      </c>
      <c r="E23" s="133">
        <v>0</v>
      </c>
      <c r="F23" s="135">
        <v>0</v>
      </c>
      <c r="G23" s="134">
        <v>0</v>
      </c>
      <c r="H23" s="135">
        <v>0</v>
      </c>
      <c r="I23" s="133">
        <v>0</v>
      </c>
      <c r="J23" s="136">
        <v>3597275</v>
      </c>
      <c r="K23" s="136">
        <v>0</v>
      </c>
      <c r="L23" s="136">
        <v>7168725</v>
      </c>
      <c r="M23" s="136">
        <f t="shared" si="6"/>
        <v>0</v>
      </c>
      <c r="N23" s="136">
        <f t="shared" si="7"/>
        <v>0.99282095475047094</v>
      </c>
      <c r="O23" s="133">
        <v>855.85046230967703</v>
      </c>
      <c r="P23" s="133">
        <v>409.35640889242228</v>
      </c>
      <c r="Q23" s="136">
        <v>0</v>
      </c>
      <c r="R23" s="136">
        <v>0</v>
      </c>
      <c r="S23" s="136">
        <v>0</v>
      </c>
      <c r="T23" s="136">
        <v>0</v>
      </c>
      <c r="U23" s="136">
        <v>0</v>
      </c>
      <c r="V23" s="136">
        <v>8.5</v>
      </c>
      <c r="W23" s="136">
        <v>0</v>
      </c>
      <c r="X23" s="173">
        <v>4678.5</v>
      </c>
      <c r="Y23" s="173">
        <v>266</v>
      </c>
      <c r="Z23" s="173">
        <v>1225</v>
      </c>
      <c r="AA23" s="173">
        <v>7</v>
      </c>
      <c r="AB23" s="173">
        <v>6129.4000000000005</v>
      </c>
      <c r="AC23" s="173">
        <v>10.199999999999999</v>
      </c>
      <c r="AD23" s="173">
        <v>0</v>
      </c>
      <c r="AE23" s="173">
        <v>9</v>
      </c>
      <c r="AF23" s="173">
        <v>0</v>
      </c>
      <c r="AG23" s="173">
        <v>557.90000000000009</v>
      </c>
      <c r="AH23" s="173">
        <v>3278.9999999999982</v>
      </c>
      <c r="AI23" s="173">
        <v>0</v>
      </c>
      <c r="AJ23" s="173">
        <v>0</v>
      </c>
      <c r="AK23" s="173">
        <v>0</v>
      </c>
      <c r="AL23" s="173">
        <v>0</v>
      </c>
      <c r="AM23" s="173">
        <v>0</v>
      </c>
      <c r="AN23" s="93">
        <v>1330.5983597819095</v>
      </c>
      <c r="AO23" s="93">
        <v>16951.620342298498</v>
      </c>
      <c r="AP23" s="93">
        <v>0</v>
      </c>
      <c r="AQ23" s="160">
        <v>52.326000000000001</v>
      </c>
      <c r="AR23" s="161">
        <v>4.7815617475060197E-2</v>
      </c>
      <c r="AS23" s="93">
        <v>304.7</v>
      </c>
      <c r="AT23" s="93">
        <v>409.35640889242228</v>
      </c>
      <c r="AU23" s="93">
        <v>1265.2068712020989</v>
      </c>
      <c r="AV23" s="148">
        <v>0</v>
      </c>
      <c r="AW23" s="148">
        <v>0</v>
      </c>
      <c r="AX23" s="148">
        <v>0</v>
      </c>
      <c r="AY23" s="93">
        <v>0</v>
      </c>
      <c r="AZ23" s="93">
        <v>0</v>
      </c>
      <c r="BE23" s="167"/>
      <c r="BF23" s="167"/>
      <c r="BG23" s="167"/>
    </row>
    <row r="24" spans="1:59" ht="15.95" customHeight="1" x14ac:dyDescent="0.25">
      <c r="A24" s="133" t="s">
        <v>46</v>
      </c>
      <c r="B24" s="133">
        <v>374</v>
      </c>
      <c r="C24" s="130">
        <v>4498533</v>
      </c>
      <c r="D24" s="133">
        <f t="shared" si="3"/>
        <v>8.3138214168930187</v>
      </c>
      <c r="E24" s="133">
        <v>0</v>
      </c>
      <c r="F24" s="135">
        <v>0</v>
      </c>
      <c r="G24" s="134">
        <v>0</v>
      </c>
      <c r="H24" s="135">
        <v>0</v>
      </c>
      <c r="I24" s="133">
        <v>3102595</v>
      </c>
      <c r="J24" s="136">
        <v>0</v>
      </c>
      <c r="K24" s="136">
        <v>2547191</v>
      </c>
      <c r="L24" s="136">
        <v>167</v>
      </c>
      <c r="M24" s="136">
        <f t="shared" si="6"/>
        <v>-0.17901272966661774</v>
      </c>
      <c r="N24" s="136">
        <f t="shared" si="7"/>
        <v>0</v>
      </c>
      <c r="O24" s="133">
        <v>2516.6238313305312</v>
      </c>
      <c r="P24" s="133">
        <v>1203.7103904184071</v>
      </c>
      <c r="Q24" s="136">
        <v>1954.8</v>
      </c>
      <c r="R24" s="136">
        <v>0</v>
      </c>
      <c r="S24" s="136">
        <v>0</v>
      </c>
      <c r="T24" s="136">
        <v>0</v>
      </c>
      <c r="U24" s="136">
        <v>0</v>
      </c>
      <c r="V24" s="136">
        <v>0</v>
      </c>
      <c r="W24" s="136">
        <v>0</v>
      </c>
      <c r="X24" s="173">
        <v>11281.8</v>
      </c>
      <c r="Y24" s="173">
        <v>1763</v>
      </c>
      <c r="Z24" s="173">
        <v>0</v>
      </c>
      <c r="AA24" s="173">
        <v>1146.8999999999999</v>
      </c>
      <c r="AB24" s="173">
        <v>0</v>
      </c>
      <c r="AC24" s="173">
        <v>26.099999999999998</v>
      </c>
      <c r="AD24" s="173">
        <v>0</v>
      </c>
      <c r="AE24" s="173">
        <v>22.300000000000004</v>
      </c>
      <c r="AF24" s="173">
        <v>0</v>
      </c>
      <c r="AG24" s="173">
        <v>11.899999999999999</v>
      </c>
      <c r="AH24" s="173">
        <v>5168.1999999999989</v>
      </c>
      <c r="AI24" s="173">
        <v>0</v>
      </c>
      <c r="AJ24" s="173">
        <v>0</v>
      </c>
      <c r="AK24" s="173">
        <v>0</v>
      </c>
      <c r="AL24" s="173">
        <v>0</v>
      </c>
      <c r="AM24" s="173">
        <v>0</v>
      </c>
      <c r="AN24" s="93">
        <v>953.59202584536467</v>
      </c>
      <c r="AO24" s="93">
        <v>12148.617097516499</v>
      </c>
      <c r="AP24" s="93">
        <v>0.5</v>
      </c>
      <c r="AQ24" s="160">
        <v>25.271000000000001</v>
      </c>
      <c r="AR24" s="161">
        <v>0.49353013335443791</v>
      </c>
      <c r="AS24" s="93">
        <v>895.96876460989972</v>
      </c>
      <c r="AT24" s="93">
        <v>1203.7103904184071</v>
      </c>
      <c r="AU24" s="93">
        <v>3720.334221748938</v>
      </c>
      <c r="AV24" s="148">
        <v>0</v>
      </c>
      <c r="AW24" s="148">
        <v>0</v>
      </c>
      <c r="AX24" s="148">
        <v>0</v>
      </c>
      <c r="AY24" s="93">
        <v>0</v>
      </c>
      <c r="AZ24" s="93">
        <v>0</v>
      </c>
      <c r="BE24" s="167"/>
      <c r="BF24" s="167"/>
      <c r="BG24" s="167"/>
    </row>
    <row r="25" spans="1:59" ht="15.95" customHeight="1" x14ac:dyDescent="0.25">
      <c r="A25" s="133" t="s">
        <v>49</v>
      </c>
      <c r="B25" s="133">
        <v>329</v>
      </c>
      <c r="C25" s="130">
        <v>4742900</v>
      </c>
      <c r="D25" s="133">
        <f t="shared" si="3"/>
        <v>6.9366843070695143</v>
      </c>
      <c r="E25" s="136">
        <v>0</v>
      </c>
      <c r="F25" s="135">
        <v>0</v>
      </c>
      <c r="G25" s="134">
        <v>0</v>
      </c>
      <c r="H25" s="135">
        <v>0</v>
      </c>
      <c r="I25" s="133">
        <v>11978785</v>
      </c>
      <c r="J25" s="136">
        <v>0</v>
      </c>
      <c r="K25" s="136">
        <v>17346437</v>
      </c>
      <c r="L25" s="136">
        <v>0</v>
      </c>
      <c r="M25" s="136">
        <f t="shared" si="6"/>
        <v>0.44809653065815946</v>
      </c>
      <c r="N25" s="136">
        <f t="shared" si="7"/>
        <v>0</v>
      </c>
      <c r="O25" s="133">
        <v>4899.1256653632026</v>
      </c>
      <c r="P25" s="133">
        <v>2343.2697385867891</v>
      </c>
      <c r="Q25" s="136">
        <v>0</v>
      </c>
      <c r="R25" s="136">
        <v>44</v>
      </c>
      <c r="S25" s="136">
        <v>0</v>
      </c>
      <c r="T25" s="136">
        <v>67.7</v>
      </c>
      <c r="U25" s="136">
        <v>0</v>
      </c>
      <c r="V25" s="136">
        <v>3206.5</v>
      </c>
      <c r="W25" s="136">
        <v>0</v>
      </c>
      <c r="X25" s="173">
        <v>2191.8000000000002</v>
      </c>
      <c r="Y25" s="173">
        <v>6052.9</v>
      </c>
      <c r="Z25" s="173">
        <v>2132.9</v>
      </c>
      <c r="AA25" s="173">
        <v>192</v>
      </c>
      <c r="AB25" s="173">
        <v>0</v>
      </c>
      <c r="AC25" s="173">
        <v>1.1000000000000001</v>
      </c>
      <c r="AD25" s="173">
        <v>0</v>
      </c>
      <c r="AE25" s="173">
        <v>11.1</v>
      </c>
      <c r="AF25" s="173">
        <v>0</v>
      </c>
      <c r="AG25" s="173">
        <v>854.7</v>
      </c>
      <c r="AH25" s="173">
        <v>7230.8000000000029</v>
      </c>
      <c r="AI25" s="173">
        <v>645.29999999999995</v>
      </c>
      <c r="AJ25" s="173">
        <v>0</v>
      </c>
      <c r="AK25" s="173">
        <v>0</v>
      </c>
      <c r="AL25" s="173">
        <v>0</v>
      </c>
      <c r="AM25" s="173">
        <v>0</v>
      </c>
      <c r="AN25" s="93">
        <v>19.415843565304563</v>
      </c>
      <c r="AO25" s="93">
        <v>247.35488836649998</v>
      </c>
      <c r="AP25" s="93">
        <v>16.2</v>
      </c>
      <c r="AQ25" s="160">
        <v>27.65</v>
      </c>
      <c r="AR25" s="161">
        <v>0.53207956600361661</v>
      </c>
      <c r="AS25" s="93">
        <v>1744.1873971857869</v>
      </c>
      <c r="AT25" s="93">
        <v>2343.2697385867891</v>
      </c>
      <c r="AU25" s="93">
        <v>7242.3954039499913</v>
      </c>
      <c r="AV25" s="148">
        <v>0</v>
      </c>
      <c r="AW25" s="148">
        <v>0</v>
      </c>
      <c r="AX25" s="148">
        <v>0</v>
      </c>
      <c r="AY25" s="93">
        <v>0</v>
      </c>
      <c r="AZ25" s="93">
        <v>1500</v>
      </c>
      <c r="BE25" s="167"/>
      <c r="BF25" s="167"/>
      <c r="BG25" s="167"/>
    </row>
    <row r="26" spans="1:59" ht="15.95" customHeight="1" x14ac:dyDescent="0.25">
      <c r="A26" s="133" t="s">
        <v>52</v>
      </c>
      <c r="B26" s="133">
        <v>487</v>
      </c>
      <c r="C26" s="130">
        <v>1338780</v>
      </c>
      <c r="D26" s="133">
        <f t="shared" si="3"/>
        <v>36.376402396211475</v>
      </c>
      <c r="E26" s="133">
        <v>1</v>
      </c>
      <c r="F26" s="135">
        <v>0.49230769230769234</v>
      </c>
      <c r="G26" s="134">
        <v>0.8</v>
      </c>
      <c r="H26" s="135">
        <v>1</v>
      </c>
      <c r="I26" s="133">
        <v>1743201</v>
      </c>
      <c r="J26" s="136">
        <v>2632614</v>
      </c>
      <c r="K26" s="136">
        <v>4348760</v>
      </c>
      <c r="L26" s="136">
        <v>537008</v>
      </c>
      <c r="M26" s="136">
        <f t="shared" si="6"/>
        <v>1.494697972293499</v>
      </c>
      <c r="N26" s="136">
        <f t="shared" si="7"/>
        <v>-0.79601719051862518</v>
      </c>
      <c r="O26" s="133">
        <v>0</v>
      </c>
      <c r="P26" s="133">
        <v>0</v>
      </c>
      <c r="Q26" s="136">
        <v>0</v>
      </c>
      <c r="R26" s="136">
        <v>0</v>
      </c>
      <c r="S26" s="136">
        <v>0</v>
      </c>
      <c r="T26" s="136">
        <v>59.8</v>
      </c>
      <c r="U26" s="136">
        <v>0</v>
      </c>
      <c r="V26" s="136">
        <v>0</v>
      </c>
      <c r="W26" s="136">
        <v>0</v>
      </c>
      <c r="X26" s="173">
        <v>0</v>
      </c>
      <c r="Y26" s="173">
        <v>1281.6000000000001</v>
      </c>
      <c r="Z26" s="173">
        <v>0</v>
      </c>
      <c r="AA26" s="173">
        <v>709.09999999999991</v>
      </c>
      <c r="AB26" s="173">
        <v>921.6</v>
      </c>
      <c r="AC26" s="173">
        <v>5.6</v>
      </c>
      <c r="AD26" s="173">
        <v>0</v>
      </c>
      <c r="AE26" s="173">
        <v>220.7</v>
      </c>
      <c r="AF26" s="173">
        <v>0</v>
      </c>
      <c r="AG26" s="173">
        <v>877.09999999999991</v>
      </c>
      <c r="AH26" s="173">
        <v>178</v>
      </c>
      <c r="AI26" s="173">
        <v>0</v>
      </c>
      <c r="AJ26" s="173">
        <v>0</v>
      </c>
      <c r="AK26" s="173">
        <v>0</v>
      </c>
      <c r="AL26" s="173">
        <v>0</v>
      </c>
      <c r="AM26" s="173">
        <v>11.5</v>
      </c>
      <c r="AN26" s="93">
        <v>1053.041757106957</v>
      </c>
      <c r="AO26" s="93">
        <v>13415.591519284495</v>
      </c>
      <c r="AP26" s="93">
        <v>13</v>
      </c>
      <c r="AQ26" s="160">
        <v>19.739000000000001</v>
      </c>
      <c r="AR26" s="161">
        <v>0.89467551547697455</v>
      </c>
      <c r="AS26" s="93">
        <v>252.6004650778172</v>
      </c>
      <c r="AT26" s="93">
        <v>339.3620586439481</v>
      </c>
      <c r="AU26" s="93">
        <v>1048.8737908936671</v>
      </c>
      <c r="AV26" s="148">
        <v>0.4</v>
      </c>
      <c r="AW26" s="148">
        <v>0.4</v>
      </c>
      <c r="AX26" s="148">
        <v>0.4</v>
      </c>
      <c r="AY26" s="93">
        <v>0</v>
      </c>
      <c r="AZ26" s="93">
        <v>2000</v>
      </c>
      <c r="BE26" s="167"/>
      <c r="BF26" s="167"/>
      <c r="BG26" s="167"/>
    </row>
    <row r="27" spans="1:59" ht="15.95" customHeight="1" x14ac:dyDescent="0.25">
      <c r="A27" s="133" t="s">
        <v>54</v>
      </c>
      <c r="B27" s="133">
        <v>2480</v>
      </c>
      <c r="C27" s="130">
        <v>6161345</v>
      </c>
      <c r="D27" s="133">
        <f t="shared" si="3"/>
        <v>40.250951699669471</v>
      </c>
      <c r="E27" s="133">
        <v>1</v>
      </c>
      <c r="F27" s="135">
        <v>0.30499999999999999</v>
      </c>
      <c r="G27" s="134">
        <v>0.5</v>
      </c>
      <c r="H27" s="135">
        <v>0.5</v>
      </c>
      <c r="I27" s="133">
        <v>22029904</v>
      </c>
      <c r="J27" s="136">
        <v>0</v>
      </c>
      <c r="K27" s="136">
        <v>22875361</v>
      </c>
      <c r="L27" s="136">
        <v>455</v>
      </c>
      <c r="M27" s="136">
        <f t="shared" si="6"/>
        <v>3.8377697878302142E-2</v>
      </c>
      <c r="N27" s="136">
        <f t="shared" si="7"/>
        <v>0</v>
      </c>
      <c r="O27" s="133">
        <v>4374.9129524730088</v>
      </c>
      <c r="P27" s="133">
        <v>2092.5368791742089</v>
      </c>
      <c r="Q27" s="136">
        <v>2572</v>
      </c>
      <c r="R27" s="136">
        <v>0</v>
      </c>
      <c r="S27" s="136">
        <v>0</v>
      </c>
      <c r="T27" s="136">
        <v>0</v>
      </c>
      <c r="U27" s="136">
        <v>20.8</v>
      </c>
      <c r="V27" s="136">
        <v>329.5</v>
      </c>
      <c r="W27" s="136">
        <v>0</v>
      </c>
      <c r="X27" s="173">
        <v>4270</v>
      </c>
      <c r="Y27" s="173">
        <v>2684.6</v>
      </c>
      <c r="Z27" s="173">
        <v>1707.8</v>
      </c>
      <c r="AA27" s="173">
        <v>590</v>
      </c>
      <c r="AB27" s="173">
        <v>190</v>
      </c>
      <c r="AC27" s="173">
        <v>305.29999999999995</v>
      </c>
      <c r="AD27" s="173">
        <v>0</v>
      </c>
      <c r="AE27" s="173">
        <v>17.400000000000006</v>
      </c>
      <c r="AF27" s="173">
        <v>0</v>
      </c>
      <c r="AG27" s="173">
        <v>1161.3999999999996</v>
      </c>
      <c r="AH27" s="173">
        <v>3262.3</v>
      </c>
      <c r="AI27" s="173">
        <v>0</v>
      </c>
      <c r="AJ27" s="173">
        <v>0</v>
      </c>
      <c r="AK27" s="173">
        <v>0</v>
      </c>
      <c r="AL27" s="173">
        <v>0</v>
      </c>
      <c r="AM27" s="173">
        <v>115.3</v>
      </c>
      <c r="AN27" s="93">
        <v>395.7712117344646</v>
      </c>
      <c r="AO27" s="93">
        <v>5042.0649284684996</v>
      </c>
      <c r="AP27" s="93">
        <v>29.5</v>
      </c>
      <c r="AQ27" s="160">
        <v>6.2519999999999998</v>
      </c>
      <c r="AR27" s="161">
        <v>0.39363403710812539</v>
      </c>
      <c r="AS27" s="93">
        <v>1557.5571146168129</v>
      </c>
      <c r="AT27" s="93">
        <v>2092.5368791742089</v>
      </c>
      <c r="AU27" s="93">
        <v>6467.4498316472182</v>
      </c>
      <c r="AV27" s="149">
        <v>0.25</v>
      </c>
      <c r="AW27" s="148">
        <v>0.5</v>
      </c>
      <c r="AX27" s="148">
        <v>0.5</v>
      </c>
      <c r="AY27" s="93">
        <v>0</v>
      </c>
      <c r="AZ27" s="93">
        <v>0</v>
      </c>
      <c r="BE27" s="167"/>
      <c r="BF27" s="167"/>
      <c r="BG27" s="167"/>
    </row>
    <row r="28" spans="1:59" ht="15.95" customHeight="1" x14ac:dyDescent="0.25">
      <c r="A28" s="133" t="s">
        <v>57</v>
      </c>
      <c r="B28" s="133">
        <v>3144</v>
      </c>
      <c r="C28" s="130">
        <v>6982092</v>
      </c>
      <c r="D28" s="133">
        <f t="shared" si="3"/>
        <v>45.029483999924381</v>
      </c>
      <c r="E28" s="133">
        <v>1</v>
      </c>
      <c r="F28" s="135">
        <v>0.18333333333333332</v>
      </c>
      <c r="G28" s="134">
        <v>0.35</v>
      </c>
      <c r="H28" s="135">
        <v>0.55000000000000016</v>
      </c>
      <c r="I28" s="133">
        <v>18950009</v>
      </c>
      <c r="J28" s="136">
        <v>328490</v>
      </c>
      <c r="K28" s="136">
        <v>29958285</v>
      </c>
      <c r="L28" s="136">
        <v>122</v>
      </c>
      <c r="M28" s="136">
        <f t="shared" si="6"/>
        <v>0.58091138637453943</v>
      </c>
      <c r="N28" s="136">
        <f t="shared" si="7"/>
        <v>-0.99962860361046002</v>
      </c>
      <c r="O28" s="133">
        <v>252.51380558464049</v>
      </c>
      <c r="P28" s="133">
        <v>120.7782775169963</v>
      </c>
      <c r="Q28" s="136">
        <v>0</v>
      </c>
      <c r="R28" s="136">
        <v>0</v>
      </c>
      <c r="S28" s="136">
        <v>677.2</v>
      </c>
      <c r="T28" s="136">
        <v>0</v>
      </c>
      <c r="U28" s="136">
        <v>32.700000000000003</v>
      </c>
      <c r="V28" s="136">
        <v>42.8</v>
      </c>
      <c r="W28" s="136">
        <v>0</v>
      </c>
      <c r="X28" s="173">
        <v>0</v>
      </c>
      <c r="Y28" s="173">
        <v>5960.6000000000013</v>
      </c>
      <c r="Z28" s="173">
        <v>0</v>
      </c>
      <c r="AA28" s="173">
        <v>264.30000000000007</v>
      </c>
      <c r="AB28" s="173">
        <v>90.8</v>
      </c>
      <c r="AC28" s="173">
        <v>846.19999999999948</v>
      </c>
      <c r="AD28" s="173">
        <v>0</v>
      </c>
      <c r="AE28" s="173">
        <v>43.599999999999994</v>
      </c>
      <c r="AF28" s="173">
        <v>0</v>
      </c>
      <c r="AG28" s="173">
        <v>2385.8000000000006</v>
      </c>
      <c r="AH28" s="173">
        <v>884.50000000000023</v>
      </c>
      <c r="AI28" s="173">
        <v>0</v>
      </c>
      <c r="AJ28" s="173">
        <v>0</v>
      </c>
      <c r="AK28" s="173">
        <v>0</v>
      </c>
      <c r="AL28" s="173">
        <v>0</v>
      </c>
      <c r="AM28" s="173">
        <v>232.3</v>
      </c>
      <c r="AN28" s="93">
        <v>1298.8557712660281</v>
      </c>
      <c r="AO28" s="93">
        <v>16547.224601654998</v>
      </c>
      <c r="AP28" s="93">
        <v>1</v>
      </c>
      <c r="AQ28" s="160">
        <v>4.992</v>
      </c>
      <c r="AR28" s="161">
        <v>0.60576923076923073</v>
      </c>
      <c r="AS28" s="93">
        <v>89.899999999999991</v>
      </c>
      <c r="AT28" s="93">
        <v>120.7782775169963</v>
      </c>
      <c r="AU28" s="93">
        <v>373.29208310163682</v>
      </c>
      <c r="AV28" s="150">
        <v>0.17</v>
      </c>
      <c r="AW28" s="150">
        <v>0.27000000000000007</v>
      </c>
      <c r="AX28" s="150">
        <v>0.47000000000000031</v>
      </c>
      <c r="AY28" s="93">
        <v>0</v>
      </c>
      <c r="AZ28" s="93">
        <v>0</v>
      </c>
      <c r="BE28" s="167"/>
      <c r="BF28" s="167"/>
      <c r="BG28" s="167"/>
    </row>
    <row r="29" spans="1:59" ht="15.95" customHeight="1" x14ac:dyDescent="0.25">
      <c r="A29" s="133" t="s">
        <v>60</v>
      </c>
      <c r="B29" s="133">
        <v>1348</v>
      </c>
      <c r="C29" s="130">
        <v>9992315</v>
      </c>
      <c r="D29" s="133">
        <f t="shared" si="3"/>
        <v>13.490367347306403</v>
      </c>
      <c r="E29" s="133">
        <v>0</v>
      </c>
      <c r="F29" s="135">
        <v>0.125</v>
      </c>
      <c r="G29" s="134">
        <v>0.15</v>
      </c>
      <c r="H29" s="135">
        <v>0.15</v>
      </c>
      <c r="I29" s="133">
        <v>6305172</v>
      </c>
      <c r="J29" s="136">
        <v>5249898</v>
      </c>
      <c r="K29" s="136">
        <v>6540049</v>
      </c>
      <c r="L29" s="136">
        <v>8994508</v>
      </c>
      <c r="M29" s="136">
        <f t="shared" si="6"/>
        <v>3.725148179938631E-2</v>
      </c>
      <c r="N29" s="136">
        <f t="shared" si="7"/>
        <v>0.71327290549264011</v>
      </c>
      <c r="O29" s="133">
        <v>8232.4401170784768</v>
      </c>
      <c r="P29" s="133">
        <v>3937.6062421635661</v>
      </c>
      <c r="Q29" s="136">
        <v>4605.6000000000004</v>
      </c>
      <c r="R29" s="136">
        <v>0</v>
      </c>
      <c r="S29" s="136">
        <v>768.5</v>
      </c>
      <c r="T29" s="136">
        <v>38.799999999999997</v>
      </c>
      <c r="U29" s="136">
        <v>0.7</v>
      </c>
      <c r="V29" s="136">
        <v>30.099999999999998</v>
      </c>
      <c r="W29" s="136">
        <v>0</v>
      </c>
      <c r="X29" s="173">
        <v>8584.5</v>
      </c>
      <c r="Y29" s="173">
        <v>4401.0999999999995</v>
      </c>
      <c r="Z29" s="173">
        <v>4089.6</v>
      </c>
      <c r="AA29" s="173">
        <v>271.5000000000004</v>
      </c>
      <c r="AB29" s="173">
        <v>2185.7000000000003</v>
      </c>
      <c r="AC29" s="173">
        <v>101</v>
      </c>
      <c r="AD29" s="173">
        <v>0</v>
      </c>
      <c r="AE29" s="173">
        <v>329.30000000000075</v>
      </c>
      <c r="AF29" s="173">
        <v>0</v>
      </c>
      <c r="AG29" s="173">
        <v>447.10000000000008</v>
      </c>
      <c r="AH29" s="173">
        <v>6078.5</v>
      </c>
      <c r="AI29" s="173">
        <v>0</v>
      </c>
      <c r="AJ29" s="173">
        <v>0</v>
      </c>
      <c r="AK29" s="173">
        <v>0</v>
      </c>
      <c r="AL29" s="173">
        <v>0</v>
      </c>
      <c r="AM29" s="173">
        <v>0</v>
      </c>
      <c r="AN29" s="93">
        <v>456.16536000539725</v>
      </c>
      <c r="AO29" s="93">
        <v>5811.4771743644988</v>
      </c>
      <c r="AP29" s="93">
        <v>1</v>
      </c>
      <c r="AQ29" s="160">
        <v>36.185000000000002</v>
      </c>
      <c r="AR29" s="161">
        <v>0.55622495509188885</v>
      </c>
      <c r="AS29" s="93">
        <v>2930.914469455734</v>
      </c>
      <c r="AT29" s="93">
        <v>3937.6062421635661</v>
      </c>
      <c r="AU29" s="93">
        <v>12170.04635924204</v>
      </c>
      <c r="AV29" s="149">
        <v>0.125</v>
      </c>
      <c r="AW29" s="148">
        <v>0.15</v>
      </c>
      <c r="AX29" s="148">
        <v>0.15</v>
      </c>
      <c r="AY29" s="93">
        <v>0</v>
      </c>
      <c r="AZ29" s="93">
        <v>0</v>
      </c>
      <c r="BE29" s="167"/>
      <c r="BF29" s="167"/>
      <c r="BG29" s="167"/>
    </row>
    <row r="30" spans="1:59" ht="15.95" customHeight="1" x14ac:dyDescent="0.25">
      <c r="A30" s="133" t="s">
        <v>63</v>
      </c>
      <c r="B30" s="133">
        <v>1116</v>
      </c>
      <c r="C30" s="130">
        <v>5683666</v>
      </c>
      <c r="D30" s="133">
        <f t="shared" si="3"/>
        <v>19.63521431414161</v>
      </c>
      <c r="E30" s="133">
        <v>0</v>
      </c>
      <c r="F30" s="135">
        <v>0.23057760413565073</v>
      </c>
      <c r="G30" s="134">
        <v>0.26991854638883256</v>
      </c>
      <c r="H30" s="135">
        <v>0.26991854638883256</v>
      </c>
      <c r="I30" s="133">
        <v>21346284</v>
      </c>
      <c r="J30" s="136">
        <v>1010032</v>
      </c>
      <c r="K30" s="136">
        <v>12946930</v>
      </c>
      <c r="L30" s="136">
        <v>348942</v>
      </c>
      <c r="M30" s="136">
        <f t="shared" si="6"/>
        <v>-0.39348085128071941</v>
      </c>
      <c r="N30" s="136">
        <f t="shared" si="7"/>
        <v>-0.6545238170671821</v>
      </c>
      <c r="O30" s="133">
        <v>8774.7224431493378</v>
      </c>
      <c r="P30" s="133">
        <v>4196.9818637027811</v>
      </c>
      <c r="Q30" s="136">
        <v>2376</v>
      </c>
      <c r="R30" s="136">
        <v>0</v>
      </c>
      <c r="S30" s="136">
        <v>0</v>
      </c>
      <c r="T30" s="136">
        <v>0</v>
      </c>
      <c r="U30" s="136">
        <v>156.90000000000003</v>
      </c>
      <c r="V30" s="136">
        <v>364.6</v>
      </c>
      <c r="W30" s="136">
        <v>0</v>
      </c>
      <c r="X30" s="173">
        <v>4042.8</v>
      </c>
      <c r="Y30" s="173">
        <v>2496</v>
      </c>
      <c r="Z30" s="173">
        <v>1657</v>
      </c>
      <c r="AA30" s="173">
        <v>188.09999999999994</v>
      </c>
      <c r="AB30" s="173">
        <v>3838.9</v>
      </c>
      <c r="AC30" s="173">
        <v>894.59999999999752</v>
      </c>
      <c r="AD30" s="173">
        <v>0</v>
      </c>
      <c r="AE30" s="173">
        <v>98.299999999999983</v>
      </c>
      <c r="AF30" s="173">
        <v>0</v>
      </c>
      <c r="AG30" s="173">
        <v>713.3000000000003</v>
      </c>
      <c r="AH30" s="173">
        <v>2918.4000000000015</v>
      </c>
      <c r="AI30" s="173">
        <v>0</v>
      </c>
      <c r="AJ30" s="173">
        <v>0</v>
      </c>
      <c r="AK30" s="173">
        <v>0</v>
      </c>
      <c r="AL30" s="173">
        <v>0</v>
      </c>
      <c r="AM30" s="173">
        <v>69.7</v>
      </c>
      <c r="AN30" s="93">
        <v>563.9790921746262</v>
      </c>
      <c r="AO30" s="93">
        <v>7185.0076931594995</v>
      </c>
      <c r="AP30" s="93">
        <v>0</v>
      </c>
      <c r="AQ30" s="160">
        <v>50.960999999999999</v>
      </c>
      <c r="AR30" s="161">
        <v>0.34086850728988832</v>
      </c>
      <c r="AS30" s="93">
        <v>3123.9778982092539</v>
      </c>
      <c r="AT30" s="93">
        <v>4196.9818637027811</v>
      </c>
      <c r="AU30" s="93">
        <v>12971.70430685212</v>
      </c>
      <c r="AV30" s="149">
        <v>0.20952979192838181</v>
      </c>
      <c r="AW30" s="149">
        <v>0.25945006710281743</v>
      </c>
      <c r="AX30" s="149">
        <v>0.25945006710281743</v>
      </c>
      <c r="AY30" s="93">
        <v>0</v>
      </c>
      <c r="AZ30" s="93">
        <v>0</v>
      </c>
      <c r="BE30" s="167"/>
      <c r="BF30" s="167"/>
      <c r="BG30" s="167"/>
    </row>
    <row r="31" spans="1:59" ht="15.95" customHeight="1" x14ac:dyDescent="0.25">
      <c r="A31" s="133" t="s">
        <v>66</v>
      </c>
      <c r="B31" s="133">
        <v>275</v>
      </c>
      <c r="C31" s="130">
        <v>2990498</v>
      </c>
      <c r="D31" s="133">
        <f t="shared" si="3"/>
        <v>9.1957928077530902</v>
      </c>
      <c r="E31" s="133">
        <v>0</v>
      </c>
      <c r="F31" s="135">
        <v>0</v>
      </c>
      <c r="G31" s="134">
        <v>0</v>
      </c>
      <c r="H31" s="135">
        <v>0</v>
      </c>
      <c r="I31" s="133">
        <v>5054916</v>
      </c>
      <c r="J31" s="136">
        <v>0</v>
      </c>
      <c r="K31" s="136">
        <v>0</v>
      </c>
      <c r="L31" s="136">
        <v>8365348</v>
      </c>
      <c r="M31" s="136">
        <f t="shared" si="6"/>
        <v>-1</v>
      </c>
      <c r="N31" s="136">
        <f t="shared" si="7"/>
        <v>0</v>
      </c>
      <c r="O31" s="133">
        <v>3585.6114560249389</v>
      </c>
      <c r="P31" s="133">
        <v>1715.0110842503691</v>
      </c>
      <c r="Q31" s="136">
        <v>0</v>
      </c>
      <c r="R31" s="136">
        <v>0</v>
      </c>
      <c r="S31" s="136">
        <v>0</v>
      </c>
      <c r="T31" s="136">
        <v>0</v>
      </c>
      <c r="U31" s="136">
        <v>10.3</v>
      </c>
      <c r="V31" s="136">
        <v>1457.5</v>
      </c>
      <c r="W31" s="136">
        <v>0</v>
      </c>
      <c r="X31" s="173">
        <v>1444</v>
      </c>
      <c r="Y31" s="173">
        <v>7824.3</v>
      </c>
      <c r="Z31" s="173">
        <v>1401</v>
      </c>
      <c r="AA31" s="173">
        <v>0</v>
      </c>
      <c r="AB31" s="173">
        <v>0</v>
      </c>
      <c r="AC31" s="173">
        <v>218.1</v>
      </c>
      <c r="AD31" s="173">
        <v>0</v>
      </c>
      <c r="AE31" s="173">
        <v>1.6</v>
      </c>
      <c r="AF31" s="173">
        <v>0</v>
      </c>
      <c r="AG31" s="173">
        <v>9</v>
      </c>
      <c r="AH31" s="173">
        <v>3306</v>
      </c>
      <c r="AI31" s="173">
        <v>0</v>
      </c>
      <c r="AJ31" s="173">
        <v>0</v>
      </c>
      <c r="AK31" s="173">
        <v>0</v>
      </c>
      <c r="AL31" s="173">
        <v>0</v>
      </c>
      <c r="AM31" s="173">
        <v>0</v>
      </c>
      <c r="AN31" s="93">
        <v>1007.4959002972572</v>
      </c>
      <c r="AO31" s="93">
        <v>12835.344243968999</v>
      </c>
      <c r="AP31" s="93">
        <v>2.2000000000000002</v>
      </c>
      <c r="AQ31" s="160">
        <v>30.030999999999999</v>
      </c>
      <c r="AR31" s="161">
        <v>0.65072758149911758</v>
      </c>
      <c r="AS31" s="93">
        <v>1276.5498866500359</v>
      </c>
      <c r="AT31" s="93">
        <v>1715.0110842503691</v>
      </c>
      <c r="AU31" s="93">
        <v>5300.622540275308</v>
      </c>
      <c r="AV31" s="148">
        <v>0</v>
      </c>
      <c r="AW31" s="148">
        <v>0</v>
      </c>
      <c r="AX31" s="148">
        <v>0</v>
      </c>
      <c r="AY31" s="93">
        <v>0</v>
      </c>
      <c r="AZ31" s="93">
        <v>0</v>
      </c>
      <c r="BE31" s="167"/>
      <c r="BF31" s="167"/>
      <c r="BG31" s="167"/>
    </row>
    <row r="32" spans="1:59" ht="15.95" customHeight="1" x14ac:dyDescent="0.25">
      <c r="A32" s="133" t="s">
        <v>69</v>
      </c>
      <c r="B32" s="133">
        <v>1983</v>
      </c>
      <c r="C32" s="130">
        <v>6161471</v>
      </c>
      <c r="D32" s="133">
        <f t="shared" si="3"/>
        <v>32.183872974489368</v>
      </c>
      <c r="E32" s="133">
        <v>0</v>
      </c>
      <c r="F32" s="135">
        <v>8.3802909732109493E-2</v>
      </c>
      <c r="G32" s="134">
        <v>0.10056349167853137</v>
      </c>
      <c r="H32" s="135">
        <v>0.10056349167853137</v>
      </c>
      <c r="I32" s="133">
        <v>208971</v>
      </c>
      <c r="J32" s="136">
        <v>68212</v>
      </c>
      <c r="K32" s="136">
        <v>1920378</v>
      </c>
      <c r="L32" s="136">
        <v>0</v>
      </c>
      <c r="M32" s="136">
        <f t="shared" si="6"/>
        <v>8.1896866072325825</v>
      </c>
      <c r="N32" s="136">
        <f t="shared" si="7"/>
        <v>-1</v>
      </c>
      <c r="O32" s="133">
        <v>2299.6957766489531</v>
      </c>
      <c r="P32" s="133">
        <v>1099.9529078170381</v>
      </c>
      <c r="Q32" s="136">
        <v>2944</v>
      </c>
      <c r="R32" s="136">
        <v>0</v>
      </c>
      <c r="S32" s="136">
        <v>0</v>
      </c>
      <c r="T32" s="136">
        <v>0</v>
      </c>
      <c r="U32" s="136">
        <v>6.1000000000000005</v>
      </c>
      <c r="V32" s="136">
        <v>675.69999999999993</v>
      </c>
      <c r="W32" s="136">
        <v>0</v>
      </c>
      <c r="X32" s="173">
        <v>10464.5</v>
      </c>
      <c r="Y32" s="173">
        <v>1794.9</v>
      </c>
      <c r="Z32" s="173">
        <v>1190</v>
      </c>
      <c r="AA32" s="173">
        <v>548.5</v>
      </c>
      <c r="AB32" s="173">
        <v>954.3</v>
      </c>
      <c r="AC32" s="173">
        <v>61.1</v>
      </c>
      <c r="AD32" s="173">
        <v>0</v>
      </c>
      <c r="AE32" s="173">
        <v>14.100000000000001</v>
      </c>
      <c r="AF32" s="173">
        <v>0</v>
      </c>
      <c r="AG32" s="173">
        <v>1082.7999999999981</v>
      </c>
      <c r="AH32" s="173">
        <v>4160.3</v>
      </c>
      <c r="AI32" s="173">
        <v>0</v>
      </c>
      <c r="AJ32" s="173">
        <v>0</v>
      </c>
      <c r="AK32" s="173">
        <v>0</v>
      </c>
      <c r="AL32" s="173">
        <v>0</v>
      </c>
      <c r="AM32" s="173">
        <v>0</v>
      </c>
      <c r="AN32" s="93">
        <v>333.9942684579799</v>
      </c>
      <c r="AO32" s="93">
        <v>4255.0360849169992</v>
      </c>
      <c r="AP32" s="93">
        <v>0</v>
      </c>
      <c r="AQ32" s="160">
        <v>43.994999999999997</v>
      </c>
      <c r="AR32" s="161">
        <v>0.35167632685532452</v>
      </c>
      <c r="AS32" s="93">
        <v>818.73800856976322</v>
      </c>
      <c r="AT32" s="93">
        <v>1099.9529078170381</v>
      </c>
      <c r="AU32" s="93">
        <v>3399.6486844659921</v>
      </c>
      <c r="AV32" s="149">
        <v>8.4674628520823025E-2</v>
      </c>
      <c r="AW32" s="150">
        <v>0.1016095542249876</v>
      </c>
      <c r="AX32" s="150">
        <v>0.1016095542249876</v>
      </c>
      <c r="AY32" s="93">
        <v>0</v>
      </c>
      <c r="AZ32" s="93">
        <v>0</v>
      </c>
      <c r="BE32" s="167"/>
      <c r="BF32" s="167"/>
      <c r="BG32" s="167"/>
    </row>
    <row r="33" spans="1:59" ht="15.95" customHeight="1" x14ac:dyDescent="0.25">
      <c r="A33" s="133" t="s">
        <v>72</v>
      </c>
      <c r="B33" s="133">
        <v>185</v>
      </c>
      <c r="C33" s="130">
        <v>1074635</v>
      </c>
      <c r="D33" s="133">
        <f t="shared" si="3"/>
        <v>17.215147468675411</v>
      </c>
      <c r="E33" s="133">
        <v>0</v>
      </c>
      <c r="F33" s="135">
        <v>0.15</v>
      </c>
      <c r="G33" s="134">
        <v>0.15</v>
      </c>
      <c r="H33" s="135">
        <v>0.15</v>
      </c>
      <c r="I33" s="133">
        <v>241397</v>
      </c>
      <c r="J33" s="136">
        <v>13137788</v>
      </c>
      <c r="K33" s="136">
        <v>55597</v>
      </c>
      <c r="L33" s="136">
        <v>12484398</v>
      </c>
      <c r="M33" s="136">
        <f t="shared" si="6"/>
        <v>-0.76968645012158399</v>
      </c>
      <c r="N33" s="136">
        <f t="shared" si="7"/>
        <v>-4.9733638569902316E-2</v>
      </c>
      <c r="O33" s="133">
        <v>161.7836838605302</v>
      </c>
      <c r="P33" s="133">
        <v>77.381728186261412</v>
      </c>
      <c r="Q33" s="136">
        <v>614</v>
      </c>
      <c r="R33" s="136">
        <v>0</v>
      </c>
      <c r="S33" s="136">
        <v>0</v>
      </c>
      <c r="T33" s="136">
        <v>0</v>
      </c>
      <c r="U33" s="136">
        <v>0</v>
      </c>
      <c r="V33" s="136">
        <v>0</v>
      </c>
      <c r="W33" s="136">
        <v>53.1</v>
      </c>
      <c r="X33" s="173">
        <v>2239</v>
      </c>
      <c r="Y33" s="173">
        <v>0</v>
      </c>
      <c r="Z33" s="173">
        <v>0</v>
      </c>
      <c r="AA33" s="173">
        <v>2782.7</v>
      </c>
      <c r="AB33" s="173">
        <v>791.30000000000007</v>
      </c>
      <c r="AC33" s="173">
        <v>17</v>
      </c>
      <c r="AD33" s="173">
        <v>0</v>
      </c>
      <c r="AE33" s="173">
        <v>0</v>
      </c>
      <c r="AF33" s="173">
        <v>0</v>
      </c>
      <c r="AG33" s="173">
        <v>52</v>
      </c>
      <c r="AH33" s="173">
        <v>388.00000000000006</v>
      </c>
      <c r="AI33" s="173">
        <v>53.1</v>
      </c>
      <c r="AJ33" s="173">
        <v>0</v>
      </c>
      <c r="AK33" s="173">
        <v>0</v>
      </c>
      <c r="AL33" s="173">
        <v>0</v>
      </c>
      <c r="AM33" s="173">
        <v>0</v>
      </c>
      <c r="AN33" s="93">
        <v>141.94100873281616</v>
      </c>
      <c r="AO33" s="93">
        <v>1808.3068217789996</v>
      </c>
      <c r="AP33" s="93">
        <v>0</v>
      </c>
      <c r="AQ33" s="160">
        <v>93.149000000000001</v>
      </c>
      <c r="AR33" s="161">
        <v>0.27453864239014908</v>
      </c>
      <c r="AS33" s="93">
        <v>57.598249511100583</v>
      </c>
      <c r="AT33" s="93">
        <v>77.381728186261412</v>
      </c>
      <c r="AU33" s="93">
        <v>239.1654120467916</v>
      </c>
      <c r="AV33" s="148">
        <v>0.15</v>
      </c>
      <c r="AW33" s="148">
        <v>0.15</v>
      </c>
      <c r="AX33" s="148">
        <v>0.15</v>
      </c>
      <c r="AY33" s="93">
        <v>0</v>
      </c>
      <c r="AZ33" s="93">
        <v>0</v>
      </c>
      <c r="BE33" s="167"/>
      <c r="BF33" s="167"/>
      <c r="BG33" s="167"/>
    </row>
    <row r="34" spans="1:59" ht="15.95" customHeight="1" x14ac:dyDescent="0.25">
      <c r="A34" s="133" t="s">
        <v>74</v>
      </c>
      <c r="B34" s="133">
        <v>280</v>
      </c>
      <c r="C34" s="130">
        <v>1956876</v>
      </c>
      <c r="D34" s="133">
        <f t="shared" si="3"/>
        <v>14.308520315032736</v>
      </c>
      <c r="E34" s="133">
        <v>0</v>
      </c>
      <c r="F34" s="135">
        <v>0</v>
      </c>
      <c r="G34" s="134">
        <v>0</v>
      </c>
      <c r="H34" s="135">
        <v>0</v>
      </c>
      <c r="I34" s="133">
        <v>257</v>
      </c>
      <c r="J34" s="136">
        <v>1322615</v>
      </c>
      <c r="K34" s="136">
        <v>12226</v>
      </c>
      <c r="L34" s="136">
        <v>3780963</v>
      </c>
      <c r="M34" s="136">
        <f t="shared" si="6"/>
        <v>46.571984435797667</v>
      </c>
      <c r="N34" s="136">
        <f t="shared" si="7"/>
        <v>1.8587026458946858</v>
      </c>
      <c r="O34" s="133">
        <v>2591.9882068243191</v>
      </c>
      <c r="P34" s="133">
        <v>1239.757447082138</v>
      </c>
      <c r="Q34" s="136">
        <v>0</v>
      </c>
      <c r="R34" s="136">
        <v>0</v>
      </c>
      <c r="S34" s="136">
        <v>0</v>
      </c>
      <c r="T34" s="136">
        <v>0</v>
      </c>
      <c r="U34" s="136">
        <v>0</v>
      </c>
      <c r="V34" s="136">
        <v>241.6</v>
      </c>
      <c r="W34" s="136">
        <v>0</v>
      </c>
      <c r="X34" s="173">
        <v>3793.1000000000004</v>
      </c>
      <c r="Y34" s="173">
        <v>338.2</v>
      </c>
      <c r="Z34" s="173">
        <v>770</v>
      </c>
      <c r="AA34" s="173">
        <v>279.7</v>
      </c>
      <c r="AB34" s="173">
        <v>2180.8000000000002</v>
      </c>
      <c r="AC34" s="173">
        <v>23.3</v>
      </c>
      <c r="AD34" s="173">
        <v>0</v>
      </c>
      <c r="AE34" s="173">
        <v>11.200000000000003</v>
      </c>
      <c r="AF34" s="173">
        <v>0</v>
      </c>
      <c r="AG34" s="173">
        <v>320.99999999999983</v>
      </c>
      <c r="AH34" s="173">
        <v>1670.1000000000001</v>
      </c>
      <c r="AI34" s="173">
        <v>0</v>
      </c>
      <c r="AJ34" s="173">
        <v>0</v>
      </c>
      <c r="AK34" s="173">
        <v>0</v>
      </c>
      <c r="AL34" s="173">
        <v>0</v>
      </c>
      <c r="AM34" s="173">
        <v>0</v>
      </c>
      <c r="AN34" s="93">
        <v>380.23377895103334</v>
      </c>
      <c r="AO34" s="93">
        <v>4844.1204024569988</v>
      </c>
      <c r="AP34" s="93">
        <v>10</v>
      </c>
      <c r="AQ34" s="160">
        <v>49.167000000000002</v>
      </c>
      <c r="AR34" s="161">
        <v>3.2054019972745949E-2</v>
      </c>
      <c r="AS34" s="93">
        <v>922.8</v>
      </c>
      <c r="AT34" s="93">
        <v>1239.757447082138</v>
      </c>
      <c r="AU34" s="93">
        <v>3831.745653906456</v>
      </c>
      <c r="AV34" s="148">
        <v>0</v>
      </c>
      <c r="AW34" s="148">
        <v>0</v>
      </c>
      <c r="AX34" s="148">
        <v>0</v>
      </c>
      <c r="AY34" s="93">
        <v>0</v>
      </c>
      <c r="AZ34" s="93">
        <v>0</v>
      </c>
      <c r="BE34" s="167"/>
      <c r="BF34" s="167"/>
      <c r="BG34" s="167"/>
    </row>
    <row r="35" spans="1:59" ht="15.95" customHeight="1" x14ac:dyDescent="0.25">
      <c r="A35" s="133" t="s">
        <v>77</v>
      </c>
      <c r="B35" s="133">
        <v>1112</v>
      </c>
      <c r="C35" s="130">
        <v>3119265</v>
      </c>
      <c r="D35" s="133">
        <f t="shared" si="3"/>
        <v>35.649423822599232</v>
      </c>
      <c r="E35" s="133">
        <v>0</v>
      </c>
      <c r="F35" s="135">
        <v>0.19531380998268613</v>
      </c>
      <c r="G35" s="134">
        <v>0.44389502268792302</v>
      </c>
      <c r="H35" s="135">
        <v>0.31960441633530456</v>
      </c>
      <c r="I35" s="133">
        <v>2917972</v>
      </c>
      <c r="J35" s="136">
        <v>66761</v>
      </c>
      <c r="K35" s="136">
        <v>466911</v>
      </c>
      <c r="L35" s="136">
        <v>8694</v>
      </c>
      <c r="M35" s="136">
        <f t="shared" si="6"/>
        <v>-0.83998784087030309</v>
      </c>
      <c r="N35" s="136">
        <f t="shared" si="7"/>
        <v>-0.86977426940878655</v>
      </c>
      <c r="O35" s="133">
        <v>578.33807085514445</v>
      </c>
      <c r="P35" s="133">
        <v>276.62121624860441</v>
      </c>
      <c r="Q35" s="136">
        <v>522</v>
      </c>
      <c r="R35" s="136">
        <v>628.6</v>
      </c>
      <c r="S35" s="136">
        <v>0</v>
      </c>
      <c r="T35" s="136">
        <v>0</v>
      </c>
      <c r="U35" s="136">
        <v>6</v>
      </c>
      <c r="V35" s="136">
        <v>226</v>
      </c>
      <c r="W35" s="136">
        <v>0</v>
      </c>
      <c r="X35" s="173">
        <v>740.4</v>
      </c>
      <c r="Y35" s="173">
        <v>5444.9999999999991</v>
      </c>
      <c r="Z35" s="173">
        <v>0</v>
      </c>
      <c r="AA35" s="173">
        <v>1051.3999999999999</v>
      </c>
      <c r="AB35" s="173">
        <v>150</v>
      </c>
      <c r="AC35" s="173">
        <v>2116.6999999999998</v>
      </c>
      <c r="AD35" s="173">
        <v>178.5</v>
      </c>
      <c r="AE35" s="173">
        <v>9.8000000000000007</v>
      </c>
      <c r="AF35" s="173">
        <v>518</v>
      </c>
      <c r="AG35" s="173">
        <v>6</v>
      </c>
      <c r="AH35" s="173">
        <v>1511.6</v>
      </c>
      <c r="AI35" s="173">
        <v>0</v>
      </c>
      <c r="AJ35" s="173">
        <v>0</v>
      </c>
      <c r="AK35" s="173">
        <v>0</v>
      </c>
      <c r="AL35" s="173">
        <v>0</v>
      </c>
      <c r="AM35" s="173">
        <v>0</v>
      </c>
      <c r="AN35" s="93">
        <v>76.786155272344018</v>
      </c>
      <c r="AO35" s="93">
        <v>978.24391722149983</v>
      </c>
      <c r="AP35" s="93">
        <v>0</v>
      </c>
      <c r="AQ35" s="160">
        <v>70.260000000000005</v>
      </c>
      <c r="AR35" s="161">
        <v>0.1589666951323655</v>
      </c>
      <c r="AS35" s="93">
        <v>205.9</v>
      </c>
      <c r="AT35" s="93">
        <v>276.62121624860441</v>
      </c>
      <c r="AU35" s="93">
        <v>854.95928710374881</v>
      </c>
      <c r="AV35" s="149">
        <v>0.22</v>
      </c>
      <c r="AW35" s="149">
        <v>0.5</v>
      </c>
      <c r="AX35" s="149">
        <v>0.5</v>
      </c>
      <c r="AY35" s="93">
        <v>0</v>
      </c>
      <c r="AZ35" s="93">
        <v>0</v>
      </c>
      <c r="BE35" s="167"/>
      <c r="BF35" s="167"/>
      <c r="BG35" s="167"/>
    </row>
    <row r="36" spans="1:59" ht="15.95" customHeight="1" x14ac:dyDescent="0.25">
      <c r="A36" s="133" t="s">
        <v>80</v>
      </c>
      <c r="B36" s="133">
        <v>273</v>
      </c>
      <c r="C36" s="130">
        <v>1352917</v>
      </c>
      <c r="D36" s="133">
        <f t="shared" si="3"/>
        <v>20.178621452757262</v>
      </c>
      <c r="E36" s="136">
        <v>0</v>
      </c>
      <c r="F36" s="135">
        <v>0.192</v>
      </c>
      <c r="G36" s="134">
        <v>0.23699999999999999</v>
      </c>
      <c r="H36" s="135">
        <v>0.23699999999999999</v>
      </c>
      <c r="I36" s="133">
        <v>938788</v>
      </c>
      <c r="J36" s="136">
        <v>11944719</v>
      </c>
      <c r="K36" s="136">
        <v>203180</v>
      </c>
      <c r="L36" s="136">
        <v>5499785</v>
      </c>
      <c r="M36" s="136">
        <f t="shared" si="6"/>
        <v>-0.78357200986804265</v>
      </c>
      <c r="N36" s="136">
        <f t="shared" si="7"/>
        <v>-0.53956346733648575</v>
      </c>
      <c r="O36" s="133">
        <v>112.3531949208634</v>
      </c>
      <c r="P36" s="133">
        <v>53.738944390209689</v>
      </c>
      <c r="Q36" s="136">
        <v>0</v>
      </c>
      <c r="R36" s="136">
        <v>0</v>
      </c>
      <c r="S36" s="136">
        <v>0</v>
      </c>
      <c r="T36" s="136">
        <v>0</v>
      </c>
      <c r="U36" s="136">
        <v>0</v>
      </c>
      <c r="V36" s="136">
        <v>0</v>
      </c>
      <c r="W36" s="136">
        <v>0</v>
      </c>
      <c r="X36" s="173">
        <v>533.9</v>
      </c>
      <c r="Y36" s="173">
        <v>1258</v>
      </c>
      <c r="Z36" s="173">
        <v>1250.4000000000001</v>
      </c>
      <c r="AA36" s="173">
        <v>501.9000000000002</v>
      </c>
      <c r="AB36" s="173">
        <v>211.9</v>
      </c>
      <c r="AC36" s="173">
        <v>0</v>
      </c>
      <c r="AD36" s="173">
        <v>0</v>
      </c>
      <c r="AE36" s="173">
        <v>221.10000000000002</v>
      </c>
      <c r="AF36" s="173">
        <v>0</v>
      </c>
      <c r="AG36" s="173">
        <v>82.1</v>
      </c>
      <c r="AH36" s="173">
        <v>400.2</v>
      </c>
      <c r="AI36" s="173">
        <v>0</v>
      </c>
      <c r="AJ36" s="173">
        <v>0</v>
      </c>
      <c r="AK36" s="173">
        <v>0</v>
      </c>
      <c r="AL36" s="173">
        <v>0</v>
      </c>
      <c r="AM36" s="173">
        <v>12</v>
      </c>
      <c r="AN36" s="93">
        <v>235.48162351095189</v>
      </c>
      <c r="AO36" s="93">
        <v>2999.9999999999995</v>
      </c>
      <c r="AP36" s="93">
        <v>320.8</v>
      </c>
      <c r="AQ36" s="160">
        <v>5.73</v>
      </c>
      <c r="AR36" s="161">
        <v>0.84328097731239093</v>
      </c>
      <c r="AS36" s="93">
        <v>40</v>
      </c>
      <c r="AT36" s="93">
        <v>53.738944390209689</v>
      </c>
      <c r="AU36" s="93">
        <v>166.09213931107311</v>
      </c>
      <c r="AV36" s="149">
        <v>0.192</v>
      </c>
      <c r="AW36" s="149">
        <v>0.23699999999999999</v>
      </c>
      <c r="AX36" s="149">
        <v>0.23699999999999999</v>
      </c>
      <c r="AY36" s="93">
        <v>0</v>
      </c>
      <c r="AZ36" s="93">
        <v>0</v>
      </c>
      <c r="BE36" s="167"/>
      <c r="BF36" s="167"/>
      <c r="BG36" s="167"/>
    </row>
    <row r="37" spans="1:59" ht="15.95" customHeight="1" x14ac:dyDescent="0.25">
      <c r="A37" s="133" t="s">
        <v>83</v>
      </c>
      <c r="B37" s="133">
        <v>1383</v>
      </c>
      <c r="C37" s="130">
        <v>9088074</v>
      </c>
      <c r="D37" s="133">
        <f t="shared" si="3"/>
        <v>15.217745806207123</v>
      </c>
      <c r="E37" s="133">
        <v>1</v>
      </c>
      <c r="F37" s="135">
        <v>0.16028999999999999</v>
      </c>
      <c r="G37" s="134">
        <v>0.5</v>
      </c>
      <c r="H37" s="135">
        <v>0.5</v>
      </c>
      <c r="I37" s="133">
        <v>24337437</v>
      </c>
      <c r="J37" s="136">
        <v>0</v>
      </c>
      <c r="K37" s="136">
        <v>6826117</v>
      </c>
      <c r="L37" s="136">
        <v>555</v>
      </c>
      <c r="M37" s="136">
        <f t="shared" si="6"/>
        <v>-0.71952194473066333</v>
      </c>
      <c r="N37" s="136">
        <f t="shared" si="7"/>
        <v>0</v>
      </c>
      <c r="O37" s="133">
        <v>2443.6794735393441</v>
      </c>
      <c r="P37" s="133">
        <v>1168.820837080104</v>
      </c>
      <c r="Q37" s="136">
        <v>390</v>
      </c>
      <c r="R37" s="136">
        <v>0</v>
      </c>
      <c r="S37" s="136">
        <v>0</v>
      </c>
      <c r="T37" s="136">
        <v>21.700000000000003</v>
      </c>
      <c r="U37" s="136">
        <v>146</v>
      </c>
      <c r="V37" s="136">
        <v>0</v>
      </c>
      <c r="W37" s="136">
        <v>0</v>
      </c>
      <c r="X37" s="173">
        <v>463</v>
      </c>
      <c r="Y37" s="173">
        <v>8569.5</v>
      </c>
      <c r="Z37" s="173">
        <v>3467.1</v>
      </c>
      <c r="AA37" s="173">
        <v>12.3</v>
      </c>
      <c r="AB37" s="173">
        <v>7.6</v>
      </c>
      <c r="AC37" s="173">
        <v>745.5</v>
      </c>
      <c r="AD37" s="173">
        <v>0</v>
      </c>
      <c r="AE37" s="173">
        <v>63.399999999999991</v>
      </c>
      <c r="AF37" s="173">
        <v>0</v>
      </c>
      <c r="AG37" s="173">
        <v>226.00000000000003</v>
      </c>
      <c r="AH37" s="173">
        <v>2769.8</v>
      </c>
      <c r="AI37" s="173">
        <v>0</v>
      </c>
      <c r="AJ37" s="173">
        <v>0</v>
      </c>
      <c r="AK37" s="173">
        <v>0</v>
      </c>
      <c r="AL37" s="173">
        <v>0</v>
      </c>
      <c r="AM37" s="173">
        <v>105</v>
      </c>
      <c r="AN37" s="93">
        <v>451.64099798691859</v>
      </c>
      <c r="AO37" s="93">
        <v>5753.8374916874991</v>
      </c>
      <c r="AP37" s="93">
        <v>3.6</v>
      </c>
      <c r="AQ37" s="160">
        <v>4.7069999999999999</v>
      </c>
      <c r="AR37" s="161">
        <v>0.41725090291055872</v>
      </c>
      <c r="AS37" s="93">
        <v>869.99910425709322</v>
      </c>
      <c r="AT37" s="93">
        <v>1168.820837080104</v>
      </c>
      <c r="AU37" s="93">
        <v>3612.5003106194481</v>
      </c>
      <c r="AV37" s="149">
        <v>0.16028999999999999</v>
      </c>
      <c r="AW37" s="149">
        <v>0.5</v>
      </c>
      <c r="AX37" s="149">
        <v>0.5</v>
      </c>
      <c r="AY37" s="93">
        <v>0</v>
      </c>
      <c r="AZ37" s="93">
        <v>5000</v>
      </c>
      <c r="BE37" s="167"/>
      <c r="BF37" s="167"/>
      <c r="BG37" s="167"/>
    </row>
    <row r="38" spans="1:59" ht="15.95" customHeight="1" x14ac:dyDescent="0.25">
      <c r="A38" s="133" t="s">
        <v>85</v>
      </c>
      <c r="B38" s="133">
        <v>364</v>
      </c>
      <c r="C38" s="130">
        <v>2099134</v>
      </c>
      <c r="D38" s="133">
        <f t="shared" si="3"/>
        <v>17.3404842187302</v>
      </c>
      <c r="E38" s="133">
        <v>0</v>
      </c>
      <c r="F38" s="135">
        <v>0.20961953304417216</v>
      </c>
      <c r="G38" s="134">
        <v>0.37566173732864705</v>
      </c>
      <c r="H38" s="135">
        <v>0.73146646079537891</v>
      </c>
      <c r="I38" s="133">
        <v>39073</v>
      </c>
      <c r="J38" s="136">
        <v>13046937</v>
      </c>
      <c r="K38" s="136">
        <v>4043</v>
      </c>
      <c r="L38" s="136">
        <v>7071638</v>
      </c>
      <c r="M38" s="136">
        <f t="shared" si="6"/>
        <v>-0.89652701353876074</v>
      </c>
      <c r="N38" s="136">
        <f t="shared" si="7"/>
        <v>-0.45798481283384751</v>
      </c>
      <c r="O38" s="133">
        <v>191.84308032737431</v>
      </c>
      <c r="P38" s="133">
        <v>91.759247546283035</v>
      </c>
      <c r="Q38" s="136">
        <v>2640</v>
      </c>
      <c r="R38" s="136">
        <v>0</v>
      </c>
      <c r="S38" s="136">
        <v>0</v>
      </c>
      <c r="T38" s="136">
        <v>0</v>
      </c>
      <c r="U38" s="136">
        <v>17</v>
      </c>
      <c r="V38" s="136">
        <v>737</v>
      </c>
      <c r="W38" s="136">
        <v>0</v>
      </c>
      <c r="X38" s="173">
        <v>2640</v>
      </c>
      <c r="Y38" s="173">
        <v>1415.5</v>
      </c>
      <c r="Z38" s="173">
        <v>0</v>
      </c>
      <c r="AA38" s="173">
        <v>82.9</v>
      </c>
      <c r="AB38" s="173">
        <v>2034.4000000000003</v>
      </c>
      <c r="AC38" s="173">
        <v>671.7</v>
      </c>
      <c r="AD38" s="173">
        <v>0</v>
      </c>
      <c r="AE38" s="173">
        <v>5.4</v>
      </c>
      <c r="AF38" s="173">
        <v>8.6000000000000014</v>
      </c>
      <c r="AG38" s="173">
        <v>19</v>
      </c>
      <c r="AH38" s="173">
        <v>1792.3</v>
      </c>
      <c r="AI38" s="173">
        <v>0</v>
      </c>
      <c r="AJ38" s="173">
        <v>0</v>
      </c>
      <c r="AK38" s="173">
        <v>0</v>
      </c>
      <c r="AL38" s="173">
        <v>0</v>
      </c>
      <c r="AM38" s="173">
        <v>0</v>
      </c>
      <c r="AN38" s="93">
        <v>649.40414423467803</v>
      </c>
      <c r="AO38" s="93">
        <v>8273.3098390304986</v>
      </c>
      <c r="AP38" s="93">
        <v>254</v>
      </c>
      <c r="AQ38" s="160">
        <v>77.631</v>
      </c>
      <c r="AR38" s="161">
        <v>0.31997526761216533</v>
      </c>
      <c r="AS38" s="93">
        <v>68.3</v>
      </c>
      <c r="AT38" s="93">
        <v>91.759247546283035</v>
      </c>
      <c r="AU38" s="93">
        <v>283.60232787365732</v>
      </c>
      <c r="AV38" s="148">
        <v>0.2031096198964473</v>
      </c>
      <c r="AW38" s="148">
        <v>0.36240874583753802</v>
      </c>
      <c r="AX38" s="148">
        <v>0.70376401571130365</v>
      </c>
      <c r="AY38" s="93">
        <v>1</v>
      </c>
      <c r="AZ38" s="93">
        <v>0</v>
      </c>
      <c r="BE38" s="167">
        <v>834</v>
      </c>
      <c r="BF38" s="167">
        <v>2366</v>
      </c>
      <c r="BG38" s="167">
        <v>0</v>
      </c>
    </row>
    <row r="39" spans="1:59" ht="15.95" customHeight="1" x14ac:dyDescent="0.25">
      <c r="A39" s="133" t="s">
        <v>88</v>
      </c>
      <c r="B39" s="133">
        <v>5491</v>
      </c>
      <c r="C39" s="130">
        <v>20031150</v>
      </c>
      <c r="D39" s="133">
        <f t="shared" ref="D39:D57" si="8">B39/(C39/100000)</f>
        <v>27.412305334441609</v>
      </c>
      <c r="E39" s="133">
        <v>1</v>
      </c>
      <c r="F39" s="135">
        <v>0.42666666666666664</v>
      </c>
      <c r="G39" s="134">
        <v>0.7</v>
      </c>
      <c r="H39" s="135">
        <v>1</v>
      </c>
      <c r="I39" s="133">
        <v>19936949</v>
      </c>
      <c r="J39" s="136">
        <v>3361222</v>
      </c>
      <c r="K39" s="136">
        <v>27986292</v>
      </c>
      <c r="L39" s="136">
        <v>138183</v>
      </c>
      <c r="M39" s="136">
        <f t="shared" si="6"/>
        <v>0.4037399604121974</v>
      </c>
      <c r="N39" s="136">
        <f t="shared" si="7"/>
        <v>-0.95888905880063857</v>
      </c>
      <c r="O39" s="133">
        <v>2284.9831017030601</v>
      </c>
      <c r="P39" s="133">
        <v>1092.915781535889</v>
      </c>
      <c r="Q39" s="136">
        <v>685.9</v>
      </c>
      <c r="R39" s="136">
        <v>0</v>
      </c>
      <c r="S39" s="136">
        <v>2047.8</v>
      </c>
      <c r="T39" s="136">
        <v>3.2</v>
      </c>
      <c r="U39" s="136">
        <v>4.5</v>
      </c>
      <c r="V39" s="136">
        <v>490.4</v>
      </c>
      <c r="W39" s="136">
        <v>0</v>
      </c>
      <c r="X39" s="173">
        <v>1204.4000000000001</v>
      </c>
      <c r="Y39" s="173">
        <v>8862.4999999999982</v>
      </c>
      <c r="Z39" s="173">
        <v>5396.2999999999993</v>
      </c>
      <c r="AA39" s="173">
        <v>4544.6000000000022</v>
      </c>
      <c r="AB39" s="173">
        <v>1979.6000000000001</v>
      </c>
      <c r="AC39" s="173">
        <v>470.2</v>
      </c>
      <c r="AD39" s="173">
        <v>0</v>
      </c>
      <c r="AE39" s="173">
        <v>174.29999999999976</v>
      </c>
      <c r="AF39" s="173">
        <v>0</v>
      </c>
      <c r="AG39" s="173">
        <v>2584.1999999999998</v>
      </c>
      <c r="AH39" s="173">
        <v>12715.800000000003</v>
      </c>
      <c r="AI39" s="173">
        <v>0</v>
      </c>
      <c r="AJ39" s="173">
        <v>0</v>
      </c>
      <c r="AK39" s="173">
        <v>0</v>
      </c>
      <c r="AL39" s="173">
        <v>0</v>
      </c>
      <c r="AM39" s="173">
        <v>194.8</v>
      </c>
      <c r="AN39" s="93">
        <v>2088.8974619505761</v>
      </c>
      <c r="AO39" s="93">
        <v>26612.235351605996</v>
      </c>
      <c r="AP39" s="93">
        <v>1</v>
      </c>
      <c r="AQ39" s="160">
        <v>30.161000000000001</v>
      </c>
      <c r="AR39" s="161">
        <v>0.62882530420078908</v>
      </c>
      <c r="AS39" s="93">
        <v>813.5</v>
      </c>
      <c r="AT39" s="93">
        <v>1092.915781535889</v>
      </c>
      <c r="AU39" s="93">
        <v>3377.8988832389491</v>
      </c>
      <c r="AV39" s="149">
        <v>0.42666666666666658</v>
      </c>
      <c r="AW39" s="148">
        <v>0.7</v>
      </c>
      <c r="AX39" s="148">
        <v>0.7</v>
      </c>
      <c r="AY39" s="93">
        <v>0</v>
      </c>
      <c r="AZ39" s="93">
        <v>2000</v>
      </c>
      <c r="BE39" s="167"/>
      <c r="BF39" s="167"/>
      <c r="BG39" s="167"/>
    </row>
    <row r="40" spans="1:59" ht="15.95" customHeight="1" x14ac:dyDescent="0.25">
      <c r="A40" s="133" t="s">
        <v>91</v>
      </c>
      <c r="B40" s="133">
        <v>1910</v>
      </c>
      <c r="C40" s="130">
        <v>10568033</v>
      </c>
      <c r="D40" s="133">
        <f t="shared" si="8"/>
        <v>18.073372783752664</v>
      </c>
      <c r="E40" s="133">
        <v>0</v>
      </c>
      <c r="F40" s="135">
        <v>0.1137850789011861</v>
      </c>
      <c r="G40" s="134">
        <v>0.12067761835177915</v>
      </c>
      <c r="H40" s="135">
        <v>0.12067761835177915</v>
      </c>
      <c r="I40" s="133">
        <v>17693787</v>
      </c>
      <c r="J40" s="136">
        <v>0</v>
      </c>
      <c r="K40" s="136">
        <v>14042350</v>
      </c>
      <c r="L40" s="136">
        <v>42</v>
      </c>
      <c r="M40" s="136">
        <f t="shared" si="6"/>
        <v>-0.20636831448236603</v>
      </c>
      <c r="N40" s="136">
        <f t="shared" si="7"/>
        <v>0</v>
      </c>
      <c r="O40" s="133">
        <v>3285.418485740548</v>
      </c>
      <c r="P40" s="133">
        <v>1571.42768773185</v>
      </c>
      <c r="Q40" s="136">
        <v>2760</v>
      </c>
      <c r="R40" s="136">
        <v>0</v>
      </c>
      <c r="S40" s="136">
        <v>0</v>
      </c>
      <c r="T40" s="136">
        <v>151.80000000000001</v>
      </c>
      <c r="U40" s="136">
        <v>0</v>
      </c>
      <c r="V40" s="136">
        <v>0</v>
      </c>
      <c r="W40" s="136">
        <v>0</v>
      </c>
      <c r="X40" s="173">
        <v>10308</v>
      </c>
      <c r="Y40" s="173">
        <v>5373.2</v>
      </c>
      <c r="Z40" s="173">
        <v>5149.6000000000004</v>
      </c>
      <c r="AA40" s="173">
        <v>1999.3000000000009</v>
      </c>
      <c r="AB40" s="173">
        <v>208</v>
      </c>
      <c r="AC40" s="173">
        <v>4420.9000000000042</v>
      </c>
      <c r="AD40" s="173">
        <v>0</v>
      </c>
      <c r="AE40" s="173">
        <v>310.40000000000072</v>
      </c>
      <c r="AF40" s="173">
        <v>0</v>
      </c>
      <c r="AG40" s="173">
        <v>438.70000000000033</v>
      </c>
      <c r="AH40" s="173">
        <v>5987.2</v>
      </c>
      <c r="AI40" s="173">
        <v>0</v>
      </c>
      <c r="AJ40" s="173">
        <v>0</v>
      </c>
      <c r="AK40" s="173">
        <v>0</v>
      </c>
      <c r="AL40" s="173">
        <v>0</v>
      </c>
      <c r="AM40" s="173">
        <v>0</v>
      </c>
      <c r="AN40" s="93">
        <v>78.985659323150202</v>
      </c>
      <c r="AO40" s="93">
        <v>1006.2652636604998</v>
      </c>
      <c r="AP40" s="93">
        <v>0</v>
      </c>
      <c r="AQ40" s="160">
        <v>31.114999999999998</v>
      </c>
      <c r="AR40" s="161">
        <v>0.59739675397718139</v>
      </c>
      <c r="AS40" s="93">
        <v>1169.6751438371291</v>
      </c>
      <c r="AT40" s="93">
        <v>1571.42768773185</v>
      </c>
      <c r="AU40" s="93">
        <v>4856.8461734723987</v>
      </c>
      <c r="AV40" s="149">
        <v>0.11383661154747191</v>
      </c>
      <c r="AW40" s="149">
        <v>0.1207549173212078</v>
      </c>
      <c r="AX40" s="149">
        <v>0.1207549173212078</v>
      </c>
      <c r="AY40" s="93">
        <v>0</v>
      </c>
      <c r="AZ40" s="93">
        <v>0</v>
      </c>
      <c r="BE40" s="167">
        <v>13</v>
      </c>
      <c r="BF40" s="167">
        <v>9510</v>
      </c>
      <c r="BG40" s="167">
        <v>1</v>
      </c>
    </row>
    <row r="41" spans="1:59" ht="15.95" customHeight="1" x14ac:dyDescent="0.25">
      <c r="A41" s="133" t="s">
        <v>94</v>
      </c>
      <c r="B41" s="133">
        <v>97</v>
      </c>
      <c r="C41" s="130">
        <v>789403</v>
      </c>
      <c r="D41" s="133">
        <f t="shared" si="8"/>
        <v>12.287766831390304</v>
      </c>
      <c r="E41" s="133">
        <v>0</v>
      </c>
      <c r="F41" s="135">
        <v>0</v>
      </c>
      <c r="G41" s="134">
        <v>0</v>
      </c>
      <c r="H41" s="135">
        <v>0</v>
      </c>
      <c r="I41" s="133">
        <v>1413663</v>
      </c>
      <c r="J41" s="136">
        <v>20571248</v>
      </c>
      <c r="K41" s="136">
        <v>1163652</v>
      </c>
      <c r="L41" s="136">
        <v>21747797</v>
      </c>
      <c r="M41" s="136">
        <f t="shared" si="6"/>
        <v>-0.1768533235997547</v>
      </c>
      <c r="N41" s="136">
        <f t="shared" si="7"/>
        <v>5.7193856201626758E-2</v>
      </c>
      <c r="O41" s="133">
        <v>3264.067950074168</v>
      </c>
      <c r="P41" s="133">
        <v>1561.215648370754</v>
      </c>
      <c r="Q41" s="136">
        <v>1146.2</v>
      </c>
      <c r="R41" s="136">
        <v>0</v>
      </c>
      <c r="S41" s="136">
        <v>0</v>
      </c>
      <c r="T41" s="136">
        <v>0</v>
      </c>
      <c r="U41" s="136">
        <v>6</v>
      </c>
      <c r="V41" s="136">
        <v>0</v>
      </c>
      <c r="W41" s="136">
        <v>104.3</v>
      </c>
      <c r="X41" s="173">
        <v>3396.2</v>
      </c>
      <c r="Y41" s="173">
        <v>0</v>
      </c>
      <c r="Z41" s="173">
        <v>0</v>
      </c>
      <c r="AA41" s="173">
        <v>510</v>
      </c>
      <c r="AB41" s="173">
        <v>3527.7000000000003</v>
      </c>
      <c r="AC41" s="173">
        <v>0</v>
      </c>
      <c r="AD41" s="173">
        <v>0</v>
      </c>
      <c r="AE41" s="173">
        <v>0</v>
      </c>
      <c r="AF41" s="173">
        <v>0</v>
      </c>
      <c r="AG41" s="173">
        <v>59.699999999999996</v>
      </c>
      <c r="AH41" s="173">
        <v>580.99999999999977</v>
      </c>
      <c r="AI41" s="173">
        <v>533.29999999999995</v>
      </c>
      <c r="AJ41" s="173">
        <v>0</v>
      </c>
      <c r="AK41" s="173">
        <v>0</v>
      </c>
      <c r="AL41" s="173">
        <v>0</v>
      </c>
      <c r="AM41" s="173">
        <v>0</v>
      </c>
      <c r="AN41" s="93">
        <v>2037.8761861162782</v>
      </c>
      <c r="AO41" s="93">
        <v>25962.232072280996</v>
      </c>
      <c r="AP41" s="93">
        <v>53</v>
      </c>
      <c r="AQ41" s="160">
        <v>44.161000000000001</v>
      </c>
      <c r="AR41" s="161">
        <v>1.72097552138765E-2</v>
      </c>
      <c r="AS41" s="93">
        <v>1162.073923175298</v>
      </c>
      <c r="AT41" s="93">
        <v>1561.215648370754</v>
      </c>
      <c r="AU41" s="93">
        <v>4825.2835984449221</v>
      </c>
      <c r="AV41" s="148">
        <v>0</v>
      </c>
      <c r="AW41" s="148">
        <v>0</v>
      </c>
      <c r="AX41" s="148">
        <v>0</v>
      </c>
      <c r="AY41" s="93">
        <v>0</v>
      </c>
      <c r="AZ41" s="93">
        <v>0</v>
      </c>
      <c r="BE41" s="167"/>
      <c r="BF41" s="167"/>
      <c r="BG41" s="167"/>
    </row>
    <row r="42" spans="1:59" ht="15.95" customHeight="1" x14ac:dyDescent="0.25">
      <c r="A42" s="133" t="s">
        <v>96</v>
      </c>
      <c r="B42" s="133">
        <v>1597</v>
      </c>
      <c r="C42" s="130">
        <v>11705262</v>
      </c>
      <c r="D42" s="133">
        <f t="shared" si="8"/>
        <v>13.643436601419088</v>
      </c>
      <c r="E42" s="133">
        <v>0</v>
      </c>
      <c r="F42" s="135">
        <v>3.2435992707374371E-2</v>
      </c>
      <c r="G42" s="134">
        <v>0</v>
      </c>
      <c r="H42" s="135">
        <v>0</v>
      </c>
      <c r="I42" s="133">
        <v>19424322</v>
      </c>
      <c r="J42" s="136">
        <v>0</v>
      </c>
      <c r="K42" s="136">
        <v>36652206</v>
      </c>
      <c r="L42" s="136">
        <v>1119</v>
      </c>
      <c r="M42" s="136">
        <f t="shared" si="6"/>
        <v>0.88692331191791407</v>
      </c>
      <c r="N42" s="136">
        <f t="shared" si="7"/>
        <v>0</v>
      </c>
      <c r="O42" s="133">
        <v>5441.4355280133668</v>
      </c>
      <c r="P42" s="133">
        <v>2602.6585309726811</v>
      </c>
      <c r="Q42" s="136">
        <v>4575</v>
      </c>
      <c r="R42" s="136">
        <v>0</v>
      </c>
      <c r="S42" s="136">
        <v>0</v>
      </c>
      <c r="T42" s="136">
        <v>1</v>
      </c>
      <c r="U42" s="136">
        <v>37</v>
      </c>
      <c r="V42" s="136">
        <v>0</v>
      </c>
      <c r="W42" s="136">
        <v>0</v>
      </c>
      <c r="X42" s="173">
        <v>11488.5</v>
      </c>
      <c r="Y42" s="173">
        <v>6991.2999999999975</v>
      </c>
      <c r="Z42" s="173">
        <v>2134</v>
      </c>
      <c r="AA42" s="173">
        <v>101.89999999999998</v>
      </c>
      <c r="AB42" s="173">
        <v>688.89999999999986</v>
      </c>
      <c r="AC42" s="173">
        <v>103.9</v>
      </c>
      <c r="AD42" s="173">
        <v>0</v>
      </c>
      <c r="AE42" s="173">
        <v>96.899999999999935</v>
      </c>
      <c r="AF42" s="173">
        <v>0</v>
      </c>
      <c r="AG42" s="173">
        <v>662.39999999999793</v>
      </c>
      <c r="AH42" s="173">
        <v>5781.5999999999995</v>
      </c>
      <c r="AI42" s="173">
        <v>0</v>
      </c>
      <c r="AJ42" s="173">
        <v>0</v>
      </c>
      <c r="AK42" s="173">
        <v>0</v>
      </c>
      <c r="AL42" s="173">
        <v>0</v>
      </c>
      <c r="AM42" s="173">
        <v>0</v>
      </c>
      <c r="AN42" s="93">
        <v>621.52644475165141</v>
      </c>
      <c r="AO42" s="93">
        <v>7918.1521957199993</v>
      </c>
      <c r="AP42" s="93">
        <v>0</v>
      </c>
      <c r="AQ42" s="160">
        <v>26.151</v>
      </c>
      <c r="AR42" s="161">
        <v>0.30928071584260641</v>
      </c>
      <c r="AS42" s="93">
        <v>1937.2606295160799</v>
      </c>
      <c r="AT42" s="93">
        <v>2602.6585309726811</v>
      </c>
      <c r="AU42" s="93">
        <v>8044.0940589860465</v>
      </c>
      <c r="AV42" s="149">
        <v>3.7753023160769367E-2</v>
      </c>
      <c r="AW42" s="149">
        <v>7.2601967616864174E-2</v>
      </c>
      <c r="AX42" s="149">
        <v>7.2601967616864174E-2</v>
      </c>
      <c r="AY42" s="93">
        <v>0</v>
      </c>
      <c r="AZ42" s="93">
        <v>0</v>
      </c>
      <c r="BE42" s="167"/>
      <c r="BF42" s="167"/>
      <c r="BG42" s="167"/>
    </row>
    <row r="43" spans="1:59" ht="15.95" customHeight="1" x14ac:dyDescent="0.25">
      <c r="A43" s="133" t="s">
        <v>99</v>
      </c>
      <c r="B43" s="133">
        <v>653</v>
      </c>
      <c r="C43" s="130">
        <v>4001180</v>
      </c>
      <c r="D43" s="133">
        <f t="shared" si="8"/>
        <v>16.320185545264145</v>
      </c>
      <c r="E43" s="133">
        <v>0</v>
      </c>
      <c r="F43" s="135">
        <v>0</v>
      </c>
      <c r="G43" s="134">
        <v>0</v>
      </c>
      <c r="H43" s="135">
        <v>0</v>
      </c>
      <c r="I43" s="133">
        <v>0</v>
      </c>
      <c r="J43" s="136">
        <v>14384521</v>
      </c>
      <c r="K43" s="136">
        <v>0</v>
      </c>
      <c r="L43" s="136">
        <v>16672891</v>
      </c>
      <c r="M43" s="136">
        <f t="shared" si="6"/>
        <v>0</v>
      </c>
      <c r="N43" s="136">
        <f t="shared" si="7"/>
        <v>0.15908558929421424</v>
      </c>
      <c r="O43" s="133">
        <v>1037.581755094174</v>
      </c>
      <c r="P43" s="133">
        <v>496.2791514435865</v>
      </c>
      <c r="Q43" s="136">
        <v>0</v>
      </c>
      <c r="R43" s="136">
        <v>0</v>
      </c>
      <c r="S43" s="136">
        <v>0</v>
      </c>
      <c r="T43" s="136">
        <v>0</v>
      </c>
      <c r="U43" s="136">
        <v>0</v>
      </c>
      <c r="V43" s="136">
        <v>203</v>
      </c>
      <c r="W43" s="136">
        <v>0</v>
      </c>
      <c r="X43" s="173">
        <v>3246</v>
      </c>
      <c r="Y43" s="173">
        <v>7321.2000000000007</v>
      </c>
      <c r="Z43" s="173">
        <v>0</v>
      </c>
      <c r="AA43" s="173">
        <v>863.6</v>
      </c>
      <c r="AB43" s="173">
        <v>8168.7000000000016</v>
      </c>
      <c r="AC43" s="173">
        <v>30.5</v>
      </c>
      <c r="AD43" s="173">
        <v>0</v>
      </c>
      <c r="AE43" s="173">
        <v>2.8</v>
      </c>
      <c r="AF43" s="173">
        <v>0</v>
      </c>
      <c r="AG43" s="173">
        <v>65.099999999999994</v>
      </c>
      <c r="AH43" s="173">
        <v>7248.8</v>
      </c>
      <c r="AI43" s="173">
        <v>0</v>
      </c>
      <c r="AJ43" s="173">
        <v>0</v>
      </c>
      <c r="AK43" s="173">
        <v>0</v>
      </c>
      <c r="AL43" s="173">
        <v>0</v>
      </c>
      <c r="AM43" s="173">
        <v>0</v>
      </c>
      <c r="AN43" s="93">
        <v>584.20005007259886</v>
      </c>
      <c r="AO43" s="93">
        <v>7442.6196154379995</v>
      </c>
      <c r="AP43" s="93">
        <v>30.14</v>
      </c>
      <c r="AQ43" s="160">
        <v>43.901000000000003</v>
      </c>
      <c r="AR43" s="161">
        <v>0.28805721965331088</v>
      </c>
      <c r="AS43" s="93">
        <v>369.4</v>
      </c>
      <c r="AT43" s="93">
        <v>496.2791514435865</v>
      </c>
      <c r="AU43" s="93">
        <v>1533.86090653776</v>
      </c>
      <c r="AV43" s="148">
        <v>0</v>
      </c>
      <c r="AW43" s="148">
        <v>0</v>
      </c>
      <c r="AX43" s="148">
        <v>0</v>
      </c>
      <c r="AY43" s="93">
        <v>0</v>
      </c>
      <c r="AZ43" s="93">
        <v>0</v>
      </c>
      <c r="BE43" s="167"/>
      <c r="BF43" s="167"/>
      <c r="BG43" s="167"/>
    </row>
    <row r="44" spans="1:59" ht="15.95" customHeight="1" x14ac:dyDescent="0.25">
      <c r="A44" s="133" t="s">
        <v>102</v>
      </c>
      <c r="B44" s="133">
        <v>1877</v>
      </c>
      <c r="C44" s="130">
        <v>4267534</v>
      </c>
      <c r="D44" s="133">
        <f t="shared" si="8"/>
        <v>43.983246530666193</v>
      </c>
      <c r="E44" s="133">
        <v>1</v>
      </c>
      <c r="F44" s="135">
        <v>0.12735969707912936</v>
      </c>
      <c r="G44" s="134">
        <v>0.26858479480506897</v>
      </c>
      <c r="H44" s="135">
        <v>0.36410456761441601</v>
      </c>
      <c r="I44" s="133">
        <v>596545</v>
      </c>
      <c r="J44" s="136">
        <v>4892458</v>
      </c>
      <c r="K44" s="136">
        <v>544195</v>
      </c>
      <c r="L44" s="136">
        <v>12013178</v>
      </c>
      <c r="M44" s="136">
        <f t="shared" si="6"/>
        <v>-8.7755324409725999E-2</v>
      </c>
      <c r="N44" s="136">
        <f t="shared" si="7"/>
        <v>1.4554483656272574</v>
      </c>
      <c r="O44" s="133">
        <v>124.1502803875541</v>
      </c>
      <c r="P44" s="133">
        <v>59.381533551181711</v>
      </c>
      <c r="Q44" s="136">
        <v>585</v>
      </c>
      <c r="R44" s="136">
        <v>0</v>
      </c>
      <c r="S44" s="136">
        <v>0</v>
      </c>
      <c r="T44" s="136">
        <v>0</v>
      </c>
      <c r="U44" s="136">
        <v>0</v>
      </c>
      <c r="V44" s="136">
        <v>0</v>
      </c>
      <c r="W44" s="136">
        <v>0</v>
      </c>
      <c r="X44" s="173">
        <v>585</v>
      </c>
      <c r="Y44" s="173">
        <v>3357.2999999999993</v>
      </c>
      <c r="Z44" s="173">
        <v>0</v>
      </c>
      <c r="AA44" s="173">
        <v>8316.9999999999964</v>
      </c>
      <c r="AB44" s="173">
        <v>3415.3</v>
      </c>
      <c r="AC44" s="173">
        <v>400.39999999999975</v>
      </c>
      <c r="AD44" s="173">
        <v>0</v>
      </c>
      <c r="AE44" s="173">
        <v>91.999999999999901</v>
      </c>
      <c r="AF44" s="173">
        <v>19.500000000000004</v>
      </c>
      <c r="AG44" s="173">
        <v>0</v>
      </c>
      <c r="AH44" s="173">
        <v>358.19999999999987</v>
      </c>
      <c r="AI44" s="173">
        <v>0</v>
      </c>
      <c r="AJ44" s="173">
        <v>0</v>
      </c>
      <c r="AK44" s="173">
        <v>0</v>
      </c>
      <c r="AL44" s="173">
        <v>0</v>
      </c>
      <c r="AM44" s="173">
        <v>11.5</v>
      </c>
      <c r="AN44" s="93">
        <v>734.79882317025078</v>
      </c>
      <c r="AO44" s="152">
        <v>9361.2250359239988</v>
      </c>
      <c r="AP44" s="93">
        <v>30.4</v>
      </c>
      <c r="AQ44" s="160">
        <v>61.432000000000002</v>
      </c>
      <c r="AR44" s="161">
        <v>0.48515431696835531</v>
      </c>
      <c r="AS44" s="93">
        <v>44.2</v>
      </c>
      <c r="AT44" s="93">
        <v>59.381533551181711</v>
      </c>
      <c r="AU44" s="93">
        <v>183.53181393873581</v>
      </c>
      <c r="AV44" s="149">
        <v>0.1299556177757871</v>
      </c>
      <c r="AW44" s="149">
        <v>0.26838830733865832</v>
      </c>
      <c r="AX44" s="149">
        <v>0.36585502067049858</v>
      </c>
      <c r="AY44" s="93">
        <v>0</v>
      </c>
      <c r="AZ44" s="93">
        <v>2500</v>
      </c>
      <c r="BE44" s="167">
        <v>14</v>
      </c>
      <c r="BF44" s="152">
        <v>4415</v>
      </c>
      <c r="BG44" s="167">
        <v>1</v>
      </c>
    </row>
    <row r="45" spans="1:59" ht="15.95" customHeight="1" x14ac:dyDescent="0.25">
      <c r="A45" s="133" t="s">
        <v>105</v>
      </c>
      <c r="B45" s="133">
        <v>1934</v>
      </c>
      <c r="C45" s="130">
        <v>12844885</v>
      </c>
      <c r="D45" s="133">
        <f t="shared" si="8"/>
        <v>15.056576995434369</v>
      </c>
      <c r="E45" s="133">
        <v>0</v>
      </c>
      <c r="F45" s="135">
        <v>0.157</v>
      </c>
      <c r="G45" s="134">
        <v>0.18</v>
      </c>
      <c r="H45" s="135">
        <v>0.18</v>
      </c>
      <c r="I45" s="133">
        <v>888943</v>
      </c>
      <c r="J45" s="136">
        <v>56834118</v>
      </c>
      <c r="K45" s="136">
        <v>56343</v>
      </c>
      <c r="L45" s="136">
        <v>52574530</v>
      </c>
      <c r="M45" s="136">
        <f t="shared" si="6"/>
        <v>-0.9366179833802617</v>
      </c>
      <c r="N45" s="136">
        <f t="shared" si="7"/>
        <v>-7.4947727701167088E-2</v>
      </c>
      <c r="O45" s="133">
        <v>8258.2509174143706</v>
      </c>
      <c r="P45" s="133">
        <v>3949.9516424425201</v>
      </c>
      <c r="Q45" s="136">
        <v>1713.5</v>
      </c>
      <c r="R45" s="136">
        <v>0</v>
      </c>
      <c r="S45" s="136">
        <v>802.8</v>
      </c>
      <c r="T45" s="136">
        <v>68.600000000000009</v>
      </c>
      <c r="U45" s="136">
        <v>67</v>
      </c>
      <c r="V45" s="136">
        <v>48</v>
      </c>
      <c r="W45" s="136">
        <v>0</v>
      </c>
      <c r="X45" s="173">
        <v>9348.1</v>
      </c>
      <c r="Y45" s="173">
        <v>16907.299999999996</v>
      </c>
      <c r="Z45" s="173">
        <v>9093.1999999999989</v>
      </c>
      <c r="AA45" s="173">
        <v>899.6</v>
      </c>
      <c r="AB45" s="173">
        <v>1460.0000000000002</v>
      </c>
      <c r="AC45" s="173">
        <v>68.400000000000006</v>
      </c>
      <c r="AD45" s="173">
        <v>0</v>
      </c>
      <c r="AE45" s="173">
        <v>191.40000000000009</v>
      </c>
      <c r="AF45" s="173">
        <v>0</v>
      </c>
      <c r="AG45" s="173">
        <v>1548.4</v>
      </c>
      <c r="AH45" s="173">
        <v>5957.2999999999993</v>
      </c>
      <c r="AI45" s="173">
        <v>0</v>
      </c>
      <c r="AJ45" s="173">
        <v>0</v>
      </c>
      <c r="AK45" s="173">
        <v>0</v>
      </c>
      <c r="AL45" s="173">
        <v>0</v>
      </c>
      <c r="AM45" s="173">
        <v>196.9</v>
      </c>
      <c r="AN45" s="93">
        <v>93.879027867938987</v>
      </c>
      <c r="AO45" s="94">
        <v>1196.0045094165</v>
      </c>
      <c r="AP45" s="93">
        <v>0</v>
      </c>
      <c r="AQ45" s="160">
        <v>28.635000000000002</v>
      </c>
      <c r="AR45" s="161">
        <v>0.58606600314300683</v>
      </c>
      <c r="AS45" s="93">
        <v>2940.1036341622921</v>
      </c>
      <c r="AT45" s="93">
        <v>3949.9516424425201</v>
      </c>
      <c r="AU45" s="93">
        <v>12208.202559856891</v>
      </c>
      <c r="AV45" s="149">
        <v>0.157</v>
      </c>
      <c r="AW45" s="148">
        <v>0.18</v>
      </c>
      <c r="AX45" s="148">
        <v>0.18</v>
      </c>
      <c r="AY45" s="93">
        <v>0</v>
      </c>
      <c r="AZ45" s="93">
        <v>0</v>
      </c>
      <c r="BE45" s="167">
        <v>3480</v>
      </c>
      <c r="BF45" s="94">
        <v>13027</v>
      </c>
      <c r="BG45" s="167">
        <v>274</v>
      </c>
    </row>
    <row r="46" spans="1:59" ht="15.95" customHeight="1" x14ac:dyDescent="0.25">
      <c r="A46" s="133" t="s">
        <v>107</v>
      </c>
      <c r="B46" s="133">
        <v>472</v>
      </c>
      <c r="C46" s="130">
        <v>1062334</v>
      </c>
      <c r="D46" s="133">
        <f t="shared" si="8"/>
        <v>44.430471019472215</v>
      </c>
      <c r="E46" s="133">
        <v>1</v>
      </c>
      <c r="F46" s="135">
        <v>0.16000000000000003</v>
      </c>
      <c r="G46" s="134">
        <v>0.31000000000000016</v>
      </c>
      <c r="H46" s="135">
        <v>0.38500000000000023</v>
      </c>
      <c r="I46" s="133">
        <v>1142517</v>
      </c>
      <c r="J46" s="136">
        <v>51858</v>
      </c>
      <c r="K46" s="136">
        <v>139484</v>
      </c>
      <c r="L46" s="136">
        <v>285086</v>
      </c>
      <c r="M46" s="136">
        <f t="shared" si="6"/>
        <v>-0.87791516450083451</v>
      </c>
      <c r="N46" s="136">
        <f t="shared" si="7"/>
        <v>4.4974353040996569</v>
      </c>
      <c r="O46" s="133">
        <v>0</v>
      </c>
      <c r="P46" s="133">
        <v>0</v>
      </c>
      <c r="Q46" s="136">
        <v>0</v>
      </c>
      <c r="R46" s="136">
        <v>33</v>
      </c>
      <c r="S46" s="136">
        <v>0</v>
      </c>
      <c r="T46" s="136">
        <v>0</v>
      </c>
      <c r="U46" s="136">
        <v>0</v>
      </c>
      <c r="V46" s="136">
        <v>0</v>
      </c>
      <c r="W46" s="136">
        <v>0</v>
      </c>
      <c r="X46" s="173">
        <v>0</v>
      </c>
      <c r="Y46" s="173">
        <v>1787.2000000000003</v>
      </c>
      <c r="Z46" s="173">
        <v>0</v>
      </c>
      <c r="AA46" s="173">
        <v>2.7</v>
      </c>
      <c r="AB46" s="173">
        <v>39</v>
      </c>
      <c r="AC46" s="173">
        <v>79.5</v>
      </c>
      <c r="AD46" s="173">
        <v>0</v>
      </c>
      <c r="AE46" s="173">
        <v>40.1</v>
      </c>
      <c r="AF46" s="173">
        <v>0</v>
      </c>
      <c r="AG46" s="173">
        <v>7.1</v>
      </c>
      <c r="AH46" s="173">
        <v>0</v>
      </c>
      <c r="AI46" s="173">
        <v>0</v>
      </c>
      <c r="AJ46" s="173">
        <v>29.3</v>
      </c>
      <c r="AK46" s="173">
        <v>0</v>
      </c>
      <c r="AL46" s="173">
        <v>0</v>
      </c>
      <c r="AM46" s="173">
        <v>0</v>
      </c>
      <c r="AN46" s="93">
        <v>1357.0293994415704</v>
      </c>
      <c r="AO46" s="93">
        <v>17288.347759906497</v>
      </c>
      <c r="AP46" s="93">
        <v>4</v>
      </c>
      <c r="AQ46" s="160">
        <v>0.66200000000000003</v>
      </c>
      <c r="AR46" s="161">
        <v>0.54380664652567978</v>
      </c>
      <c r="AS46" s="93">
        <v>105.5945488458278</v>
      </c>
      <c r="AT46" s="93">
        <v>141.8634897083806</v>
      </c>
      <c r="AU46" s="93">
        <v>438.46061293477868</v>
      </c>
      <c r="AV46" s="149">
        <v>0.16</v>
      </c>
      <c r="AW46" s="149">
        <v>0.31000000000000022</v>
      </c>
      <c r="AX46" s="149">
        <v>0.38500000000000018</v>
      </c>
      <c r="AY46" s="93">
        <v>0</v>
      </c>
      <c r="AZ46" s="93">
        <v>2500</v>
      </c>
      <c r="BE46" s="167"/>
      <c r="BF46" s="167"/>
      <c r="BG46" s="167"/>
    </row>
    <row r="47" spans="1:59" ht="15.95" customHeight="1" x14ac:dyDescent="0.25">
      <c r="A47" s="133" t="s">
        <v>110</v>
      </c>
      <c r="B47" s="133">
        <v>669</v>
      </c>
      <c r="C47" s="130">
        <v>5184564</v>
      </c>
      <c r="D47" s="133">
        <f t="shared" si="8"/>
        <v>12.903688719051399</v>
      </c>
      <c r="E47" s="133">
        <v>0</v>
      </c>
      <c r="F47" s="135">
        <v>0</v>
      </c>
      <c r="G47" s="134">
        <v>0</v>
      </c>
      <c r="H47" s="135">
        <v>0</v>
      </c>
      <c r="I47" s="133">
        <v>0</v>
      </c>
      <c r="J47" s="136">
        <v>12158923</v>
      </c>
      <c r="K47" s="136">
        <v>0</v>
      </c>
      <c r="L47" s="136">
        <v>10787771</v>
      </c>
      <c r="M47" s="136">
        <f t="shared" si="6"/>
        <v>0</v>
      </c>
      <c r="N47" s="136">
        <f t="shared" si="7"/>
        <v>-0.11276919839035082</v>
      </c>
      <c r="O47" s="133">
        <v>3074.82606199673</v>
      </c>
      <c r="P47" s="133">
        <v>1470.7005605990639</v>
      </c>
      <c r="Q47" s="136">
        <v>0</v>
      </c>
      <c r="R47" s="136">
        <v>0</v>
      </c>
      <c r="S47" s="136">
        <v>0</v>
      </c>
      <c r="T47" s="136">
        <v>0</v>
      </c>
      <c r="U47" s="136">
        <v>233.3</v>
      </c>
      <c r="V47" s="136">
        <v>147</v>
      </c>
      <c r="W47" s="136">
        <v>0</v>
      </c>
      <c r="X47" s="173">
        <v>4769</v>
      </c>
      <c r="Y47" s="173">
        <v>3185</v>
      </c>
      <c r="Z47" s="173">
        <v>6576.2000000000007</v>
      </c>
      <c r="AA47" s="173">
        <v>1310.8999999999999</v>
      </c>
      <c r="AB47" s="173">
        <v>0</v>
      </c>
      <c r="AC47" s="173">
        <v>654.20000000000005</v>
      </c>
      <c r="AD47" s="173">
        <v>0</v>
      </c>
      <c r="AE47" s="173">
        <v>180.09999999999994</v>
      </c>
      <c r="AF47" s="173">
        <v>0</v>
      </c>
      <c r="AG47" s="173">
        <v>459.5</v>
      </c>
      <c r="AH47" s="173">
        <v>3697.5000000000005</v>
      </c>
      <c r="AI47" s="173">
        <v>0</v>
      </c>
      <c r="AJ47" s="173">
        <v>0</v>
      </c>
      <c r="AK47" s="173">
        <v>0</v>
      </c>
      <c r="AL47" s="173">
        <v>0</v>
      </c>
      <c r="AM47" s="173">
        <v>0</v>
      </c>
      <c r="AN47" s="93">
        <v>161.32636846030783</v>
      </c>
      <c r="AO47" s="93">
        <v>2055.2733506969994</v>
      </c>
      <c r="AP47" s="93">
        <v>0</v>
      </c>
      <c r="AQ47" s="160">
        <v>19.239000000000001</v>
      </c>
      <c r="AR47" s="161">
        <v>0.68194812620198553</v>
      </c>
      <c r="AS47" s="93">
        <v>1094.7</v>
      </c>
      <c r="AT47" s="93">
        <v>1470.7005605990639</v>
      </c>
      <c r="AU47" s="93">
        <v>4545.526622595793</v>
      </c>
      <c r="AV47" s="148">
        <v>0</v>
      </c>
      <c r="AW47" s="148">
        <v>0</v>
      </c>
      <c r="AX47" s="148">
        <v>0</v>
      </c>
      <c r="AY47" s="93">
        <v>0</v>
      </c>
      <c r="AZ47" s="93">
        <v>0</v>
      </c>
      <c r="BE47" s="167"/>
      <c r="BF47" s="167"/>
      <c r="BG47" s="167"/>
    </row>
    <row r="48" spans="1:59" ht="15.95" customHeight="1" x14ac:dyDescent="0.25">
      <c r="A48" s="133" t="s">
        <v>113</v>
      </c>
      <c r="B48" s="133">
        <v>130</v>
      </c>
      <c r="C48" s="130">
        <v>891688</v>
      </c>
      <c r="D48" s="133">
        <f t="shared" si="8"/>
        <v>14.579090444191241</v>
      </c>
      <c r="E48" s="133">
        <v>0</v>
      </c>
      <c r="F48" s="135">
        <v>0</v>
      </c>
      <c r="G48" s="134">
        <v>0</v>
      </c>
      <c r="H48" s="135">
        <v>0</v>
      </c>
      <c r="I48" s="133">
        <v>4734456</v>
      </c>
      <c r="J48" s="136">
        <v>0</v>
      </c>
      <c r="K48" s="136">
        <v>974354</v>
      </c>
      <c r="L48" s="136">
        <v>0</v>
      </c>
      <c r="M48" s="136">
        <f t="shared" si="6"/>
        <v>-0.7941993758100192</v>
      </c>
      <c r="N48" s="136">
        <f t="shared" si="7"/>
        <v>0</v>
      </c>
      <c r="O48" s="133">
        <v>811.39102624428403</v>
      </c>
      <c r="P48" s="133">
        <v>388.09129788226289</v>
      </c>
      <c r="Q48" s="136">
        <v>0</v>
      </c>
      <c r="R48" s="136">
        <v>0</v>
      </c>
      <c r="S48" s="136">
        <v>0</v>
      </c>
      <c r="T48" s="136">
        <v>0</v>
      </c>
      <c r="U48" s="136">
        <v>0</v>
      </c>
      <c r="V48" s="136">
        <v>180</v>
      </c>
      <c r="W48" s="136">
        <v>0</v>
      </c>
      <c r="X48" s="173">
        <v>474</v>
      </c>
      <c r="Y48" s="173">
        <v>295</v>
      </c>
      <c r="Z48" s="173">
        <v>0</v>
      </c>
      <c r="AA48" s="173">
        <v>1598</v>
      </c>
      <c r="AB48" s="173">
        <v>1375.8999999999999</v>
      </c>
      <c r="AC48" s="173">
        <v>1</v>
      </c>
      <c r="AD48" s="173">
        <v>0</v>
      </c>
      <c r="AE48" s="173">
        <v>0</v>
      </c>
      <c r="AF48" s="173">
        <v>0</v>
      </c>
      <c r="AG48" s="173">
        <v>213.4</v>
      </c>
      <c r="AH48" s="173">
        <v>713.4</v>
      </c>
      <c r="AI48" s="173">
        <v>0</v>
      </c>
      <c r="AJ48" s="173">
        <v>0</v>
      </c>
      <c r="AK48" s="173">
        <v>0</v>
      </c>
      <c r="AL48" s="173">
        <v>0</v>
      </c>
      <c r="AM48" s="173">
        <v>0</v>
      </c>
      <c r="AN48" s="93">
        <v>504.16433045196572</v>
      </c>
      <c r="AO48" s="93">
        <v>6422.9767435994991</v>
      </c>
      <c r="AP48" s="93">
        <v>0</v>
      </c>
      <c r="AQ48" s="160">
        <v>48.518999999999998</v>
      </c>
      <c r="AR48" s="161">
        <v>3.938663204105608E-2</v>
      </c>
      <c r="AS48" s="93">
        <v>288.87154542095283</v>
      </c>
      <c r="AT48" s="93">
        <v>388.09129788226289</v>
      </c>
      <c r="AU48" s="93">
        <v>1199.4823241265469</v>
      </c>
      <c r="AV48" s="148">
        <v>0</v>
      </c>
      <c r="AW48" s="148">
        <v>0</v>
      </c>
      <c r="AX48" s="148">
        <v>0</v>
      </c>
      <c r="AY48" s="93">
        <v>0</v>
      </c>
      <c r="AZ48" s="93">
        <v>0</v>
      </c>
      <c r="BE48" s="167"/>
      <c r="BF48" s="167"/>
      <c r="BG48" s="167"/>
    </row>
    <row r="49" spans="1:59" ht="15.95" customHeight="1" x14ac:dyDescent="0.25">
      <c r="A49" s="133" t="s">
        <v>116</v>
      </c>
      <c r="B49" s="133">
        <v>1211</v>
      </c>
      <c r="C49" s="130">
        <v>6861856</v>
      </c>
      <c r="D49" s="133">
        <f t="shared" si="8"/>
        <v>17.648286411140077</v>
      </c>
      <c r="E49" s="133">
        <v>0</v>
      </c>
      <c r="F49" s="135">
        <v>0</v>
      </c>
      <c r="G49" s="134">
        <v>0</v>
      </c>
      <c r="H49" s="135">
        <v>0</v>
      </c>
      <c r="I49" s="133">
        <v>23974629</v>
      </c>
      <c r="J49" s="136">
        <v>0</v>
      </c>
      <c r="K49" s="136">
        <v>29716962</v>
      </c>
      <c r="L49" s="136">
        <v>0</v>
      </c>
      <c r="M49" s="136">
        <f t="shared" si="6"/>
        <v>0.23951707448736737</v>
      </c>
      <c r="N49" s="136">
        <f t="shared" si="7"/>
        <v>0</v>
      </c>
      <c r="O49" s="133">
        <v>2329.3738842794069</v>
      </c>
      <c r="P49" s="133">
        <v>1114.148055330938</v>
      </c>
      <c r="Q49" s="136">
        <v>870</v>
      </c>
      <c r="R49" s="136">
        <v>0</v>
      </c>
      <c r="S49" s="136">
        <v>0</v>
      </c>
      <c r="T49" s="136">
        <v>0</v>
      </c>
      <c r="U49" s="136">
        <v>0</v>
      </c>
      <c r="V49" s="136">
        <v>0</v>
      </c>
      <c r="W49" s="136">
        <v>0</v>
      </c>
      <c r="X49" s="173">
        <v>5714</v>
      </c>
      <c r="Y49" s="173">
        <v>2455.1</v>
      </c>
      <c r="Z49" s="173">
        <v>4522.7</v>
      </c>
      <c r="AA49" s="173">
        <v>2616.6</v>
      </c>
      <c r="AB49" s="173">
        <v>29.1</v>
      </c>
      <c r="AC49" s="173">
        <v>174.50000000000003</v>
      </c>
      <c r="AD49" s="173">
        <v>0</v>
      </c>
      <c r="AE49" s="173">
        <v>14.200000000000001</v>
      </c>
      <c r="AF49" s="173">
        <v>0</v>
      </c>
      <c r="AG49" s="173">
        <v>43.199999999999989</v>
      </c>
      <c r="AH49" s="173">
        <v>3752.7999999999984</v>
      </c>
      <c r="AI49" s="173">
        <v>0</v>
      </c>
      <c r="AJ49" s="173">
        <v>0</v>
      </c>
      <c r="AK49" s="173">
        <v>0</v>
      </c>
      <c r="AL49" s="173">
        <v>0</v>
      </c>
      <c r="AM49" s="173">
        <v>0</v>
      </c>
      <c r="AN49" s="93">
        <v>4414.0832227364426</v>
      </c>
      <c r="AO49" s="93">
        <v>56234.747623919997</v>
      </c>
      <c r="AP49" s="93">
        <v>105.2</v>
      </c>
      <c r="AQ49" s="160">
        <v>26.39</v>
      </c>
      <c r="AR49" s="161">
        <v>0.5283061765820386</v>
      </c>
      <c r="AS49" s="93">
        <v>829.30401255437891</v>
      </c>
      <c r="AT49" s="93">
        <v>1114.148055330938</v>
      </c>
      <c r="AU49" s="93">
        <v>3443.5219396103448</v>
      </c>
      <c r="AV49" s="148">
        <v>0</v>
      </c>
      <c r="AW49" s="148">
        <v>0</v>
      </c>
      <c r="AX49" s="148">
        <v>0</v>
      </c>
      <c r="AY49" s="93">
        <v>0</v>
      </c>
      <c r="AZ49" s="93">
        <v>0</v>
      </c>
      <c r="BE49" s="167"/>
      <c r="BF49" s="167"/>
      <c r="BG49" s="167"/>
    </row>
    <row r="50" spans="1:59" ht="15.95" customHeight="1" x14ac:dyDescent="0.25">
      <c r="A50" s="133" t="s">
        <v>118</v>
      </c>
      <c r="B50" s="133">
        <v>4506</v>
      </c>
      <c r="C50" s="130">
        <v>29604099</v>
      </c>
      <c r="D50" s="133">
        <f t="shared" si="8"/>
        <v>15.220865191674976</v>
      </c>
      <c r="E50" s="133">
        <v>0</v>
      </c>
      <c r="F50" s="135">
        <v>6.2261723027246502E-2</v>
      </c>
      <c r="G50" s="134">
        <v>7.9925190022139284E-2</v>
      </c>
      <c r="H50" s="135">
        <v>7.9925190022139284E-2</v>
      </c>
      <c r="I50" s="133">
        <v>960994</v>
      </c>
      <c r="J50" s="136">
        <v>2678091</v>
      </c>
      <c r="K50" s="136">
        <v>10942925</v>
      </c>
      <c r="L50" s="136">
        <v>1163819</v>
      </c>
      <c r="M50" s="136">
        <f t="shared" si="6"/>
        <v>10.387089825742928</v>
      </c>
      <c r="N50" s="136">
        <f t="shared" si="7"/>
        <v>-0.56542962879155345</v>
      </c>
      <c r="O50" s="133">
        <v>2908.8242165011529</v>
      </c>
      <c r="P50" s="133">
        <v>1391.301270262529</v>
      </c>
      <c r="Q50" s="136">
        <v>9903</v>
      </c>
      <c r="R50" s="136">
        <v>1479.7</v>
      </c>
      <c r="S50" s="136">
        <v>0</v>
      </c>
      <c r="T50" s="136">
        <v>5.0999999999999996</v>
      </c>
      <c r="U50" s="136">
        <v>8</v>
      </c>
      <c r="V50" s="136">
        <v>7705.5</v>
      </c>
      <c r="W50" s="136">
        <v>650</v>
      </c>
      <c r="X50" s="173">
        <v>13381.6</v>
      </c>
      <c r="Y50" s="173">
        <v>37286.80000000001</v>
      </c>
      <c r="Z50" s="173">
        <v>4960</v>
      </c>
      <c r="AA50" s="173">
        <v>668.69999999999982</v>
      </c>
      <c r="AB50" s="173">
        <v>28041.500000000007</v>
      </c>
      <c r="AC50" s="173">
        <v>2444.9</v>
      </c>
      <c r="AD50" s="173">
        <v>0</v>
      </c>
      <c r="AE50" s="173">
        <v>214.09999999999991</v>
      </c>
      <c r="AF50" s="173">
        <v>0</v>
      </c>
      <c r="AG50" s="173">
        <v>23.299999999999997</v>
      </c>
      <c r="AH50" s="173">
        <v>25102.800000000025</v>
      </c>
      <c r="AI50" s="173">
        <v>5491</v>
      </c>
      <c r="AJ50" s="173">
        <v>0</v>
      </c>
      <c r="AK50" s="173">
        <v>0</v>
      </c>
      <c r="AL50" s="173">
        <v>0</v>
      </c>
      <c r="AM50" s="173">
        <v>0</v>
      </c>
      <c r="AN50" s="93">
        <v>123.63174256148407</v>
      </c>
      <c r="AO50" s="93">
        <v>1575.0495607874998</v>
      </c>
      <c r="AP50" s="93">
        <v>0</v>
      </c>
      <c r="AQ50" s="160">
        <v>167.18799999999999</v>
      </c>
      <c r="AR50" s="161">
        <v>0.37338206091346271</v>
      </c>
      <c r="AS50" s="93">
        <v>4257.6927995513624</v>
      </c>
      <c r="AT50" s="93">
        <v>5720.0979146421714</v>
      </c>
      <c r="AU50" s="93">
        <v>17679.23264017094</v>
      </c>
      <c r="AV50" s="149">
        <v>6.3769349781841692E-2</v>
      </c>
      <c r="AW50" s="149">
        <v>8.1860526035740303E-2</v>
      </c>
      <c r="AX50" s="149">
        <v>8.1860526035740303E-2</v>
      </c>
      <c r="AY50" s="93">
        <v>0</v>
      </c>
      <c r="AZ50" s="93">
        <v>0</v>
      </c>
      <c r="BE50" s="167"/>
      <c r="BF50" s="167"/>
      <c r="BG50" s="167"/>
    </row>
    <row r="51" spans="1:59" ht="15.95" customHeight="1" x14ac:dyDescent="0.25">
      <c r="A51" s="133" t="s">
        <v>121</v>
      </c>
      <c r="B51" s="133">
        <v>1577</v>
      </c>
      <c r="C51" s="130">
        <v>3240569</v>
      </c>
      <c r="D51" s="133">
        <f t="shared" si="8"/>
        <v>48.664293215173018</v>
      </c>
      <c r="E51" s="133">
        <v>0</v>
      </c>
      <c r="F51" s="135">
        <v>0</v>
      </c>
      <c r="G51" s="134">
        <v>0</v>
      </c>
      <c r="H51" s="135">
        <v>0</v>
      </c>
      <c r="I51" s="133">
        <v>12346</v>
      </c>
      <c r="J51" s="136">
        <v>16219109</v>
      </c>
      <c r="K51" s="136">
        <v>39595</v>
      </c>
      <c r="L51" s="136">
        <v>5633830</v>
      </c>
      <c r="M51" s="136">
        <f t="shared" si="6"/>
        <v>2.2071116150980075</v>
      </c>
      <c r="N51" s="136">
        <f t="shared" si="7"/>
        <v>-0.65264244786812886</v>
      </c>
      <c r="O51" s="133">
        <v>746.58698024913735</v>
      </c>
      <c r="P51" s="133">
        <v>357.09528547294337</v>
      </c>
      <c r="Q51" s="136">
        <v>2258</v>
      </c>
      <c r="R51" s="136">
        <v>0</v>
      </c>
      <c r="S51" s="136">
        <v>0</v>
      </c>
      <c r="T51" s="136">
        <v>0</v>
      </c>
      <c r="U51" s="136">
        <v>0</v>
      </c>
      <c r="V51" s="136">
        <v>1.7999999999999998</v>
      </c>
      <c r="W51" s="136">
        <v>0</v>
      </c>
      <c r="X51" s="173">
        <v>4581</v>
      </c>
      <c r="Y51" s="173">
        <v>1830</v>
      </c>
      <c r="Z51" s="173">
        <v>0</v>
      </c>
      <c r="AA51" s="173">
        <v>259.60000000000002</v>
      </c>
      <c r="AB51" s="173">
        <v>388.2</v>
      </c>
      <c r="AC51" s="173">
        <v>916.69999999999993</v>
      </c>
      <c r="AD51" s="173">
        <v>0</v>
      </c>
      <c r="AE51" s="173">
        <v>10.6</v>
      </c>
      <c r="AF51" s="173">
        <v>70.7</v>
      </c>
      <c r="AG51" s="173">
        <v>27.800000000000004</v>
      </c>
      <c r="AH51" s="173">
        <v>780.49999999999955</v>
      </c>
      <c r="AI51" s="173">
        <v>0</v>
      </c>
      <c r="AJ51" s="173">
        <v>0</v>
      </c>
      <c r="AK51" s="173">
        <v>0</v>
      </c>
      <c r="AL51" s="173">
        <v>0</v>
      </c>
      <c r="AM51" s="173">
        <v>0</v>
      </c>
      <c r="AN51" s="93">
        <v>5.4582916538419699</v>
      </c>
      <c r="AO51" s="93">
        <v>69.537803915999987</v>
      </c>
      <c r="AP51" s="93">
        <v>2</v>
      </c>
      <c r="AQ51" s="160">
        <v>52.588999999999999</v>
      </c>
      <c r="AR51" s="161">
        <v>0.34484397877883199</v>
      </c>
      <c r="AS51" s="93">
        <v>265.8</v>
      </c>
      <c r="AT51" s="93">
        <v>357.09528547294337</v>
      </c>
      <c r="AU51" s="93">
        <v>1103.682265722081</v>
      </c>
      <c r="AV51" s="148">
        <v>0</v>
      </c>
      <c r="AW51" s="148">
        <v>0</v>
      </c>
      <c r="AX51" s="148">
        <v>0</v>
      </c>
      <c r="AY51" s="93">
        <v>0</v>
      </c>
      <c r="AZ51" s="93">
        <v>0</v>
      </c>
      <c r="BE51" s="167"/>
      <c r="BF51" s="167"/>
      <c r="BG51" s="167"/>
    </row>
    <row r="52" spans="1:59" ht="15.95" customHeight="1" x14ac:dyDescent="0.25">
      <c r="A52" s="133" t="s">
        <v>124</v>
      </c>
      <c r="B52" s="133">
        <v>777</v>
      </c>
      <c r="C52" s="130">
        <v>622868</v>
      </c>
      <c r="D52" s="133">
        <f t="shared" si="8"/>
        <v>124.74553195861724</v>
      </c>
      <c r="E52" s="133">
        <v>1</v>
      </c>
      <c r="F52" s="135">
        <v>0.59000000000000008</v>
      </c>
      <c r="G52" s="134">
        <v>0.72333333333333338</v>
      </c>
      <c r="H52" s="135">
        <v>0.75</v>
      </c>
      <c r="I52" s="133">
        <v>2534008</v>
      </c>
      <c r="J52" s="136">
        <v>3172326</v>
      </c>
      <c r="K52" s="136">
        <v>9726362</v>
      </c>
      <c r="L52" s="136">
        <v>6048985</v>
      </c>
      <c r="M52" s="136">
        <f t="shared" si="6"/>
        <v>2.838331212845421</v>
      </c>
      <c r="N52" s="136">
        <f t="shared" si="7"/>
        <v>0.90679804030228928</v>
      </c>
      <c r="O52" s="133">
        <v>85.950194114460501</v>
      </c>
      <c r="P52" s="133">
        <v>41.110292458510408</v>
      </c>
      <c r="Q52" s="136">
        <v>0</v>
      </c>
      <c r="R52" s="136">
        <v>0</v>
      </c>
      <c r="S52" s="136">
        <v>0</v>
      </c>
      <c r="T52" s="136">
        <v>0</v>
      </c>
      <c r="U52" s="136">
        <v>0</v>
      </c>
      <c r="V52" s="136">
        <v>0</v>
      </c>
      <c r="W52" s="136">
        <v>0</v>
      </c>
      <c r="X52" s="173">
        <v>0</v>
      </c>
      <c r="Y52" s="173">
        <v>0</v>
      </c>
      <c r="Z52" s="173">
        <v>0</v>
      </c>
      <c r="AA52" s="173">
        <v>331.19999999999976</v>
      </c>
      <c r="AB52" s="173">
        <v>150.19999999999999</v>
      </c>
      <c r="AC52" s="173">
        <v>121.50000000000001</v>
      </c>
      <c r="AD52" s="173">
        <v>0</v>
      </c>
      <c r="AE52" s="173">
        <v>81.099999999999994</v>
      </c>
      <c r="AF52" s="173">
        <v>0</v>
      </c>
      <c r="AG52" s="173">
        <v>110.6</v>
      </c>
      <c r="AH52" s="173">
        <v>0</v>
      </c>
      <c r="AI52" s="173">
        <v>0</v>
      </c>
      <c r="AJ52" s="173">
        <v>0</v>
      </c>
      <c r="AK52" s="173">
        <v>0</v>
      </c>
      <c r="AL52" s="173">
        <v>0</v>
      </c>
      <c r="AM52" s="173">
        <v>0</v>
      </c>
      <c r="AN52" s="93">
        <v>704.49340349121462</v>
      </c>
      <c r="AO52" s="93">
        <v>8975.1386072609985</v>
      </c>
      <c r="AP52" s="93">
        <v>0</v>
      </c>
      <c r="AQ52" s="160">
        <v>5.899</v>
      </c>
      <c r="AR52" s="161">
        <v>0.77826750296660452</v>
      </c>
      <c r="AS52" s="93">
        <v>30.6</v>
      </c>
      <c r="AT52" s="93">
        <v>41.110292458510408</v>
      </c>
      <c r="AU52" s="93">
        <v>127.0604865729709</v>
      </c>
      <c r="AV52" s="149">
        <v>0.59000000000000008</v>
      </c>
      <c r="AW52" s="149">
        <v>0.72333333333333338</v>
      </c>
      <c r="AX52" s="148">
        <v>0.75</v>
      </c>
      <c r="AY52" s="93">
        <v>0</v>
      </c>
      <c r="AZ52" s="93">
        <v>4000</v>
      </c>
      <c r="BE52" s="167"/>
      <c r="BF52" s="167"/>
      <c r="BG52" s="167"/>
    </row>
    <row r="53" spans="1:59" ht="15.95" customHeight="1" x14ac:dyDescent="0.25">
      <c r="A53" s="133" t="s">
        <v>127</v>
      </c>
      <c r="B53" s="133">
        <v>2176</v>
      </c>
      <c r="C53" s="130">
        <v>8655021</v>
      </c>
      <c r="D53" s="133">
        <f t="shared" si="8"/>
        <v>25.141475682150279</v>
      </c>
      <c r="E53" s="133">
        <v>0</v>
      </c>
      <c r="F53" s="135">
        <v>1.9207378972811152E-2</v>
      </c>
      <c r="G53" s="134">
        <v>0.24695201536471476</v>
      </c>
      <c r="H53" s="135">
        <v>0.82317338454904931</v>
      </c>
      <c r="I53" s="133">
        <v>48576229</v>
      </c>
      <c r="J53" s="136">
        <v>0</v>
      </c>
      <c r="K53" s="136">
        <v>32191731</v>
      </c>
      <c r="L53" s="136">
        <v>856</v>
      </c>
      <c r="M53" s="136">
        <f t="shared" si="6"/>
        <v>-0.33729456438456762</v>
      </c>
      <c r="N53" s="136">
        <f t="shared" si="7"/>
        <v>0</v>
      </c>
      <c r="O53" s="133">
        <v>4622.7634736253103</v>
      </c>
      <c r="P53" s="133">
        <v>2211.084690677651</v>
      </c>
      <c r="Q53" s="136">
        <v>2162.3000000000002</v>
      </c>
      <c r="R53" s="136">
        <v>267</v>
      </c>
      <c r="S53" s="136">
        <v>0</v>
      </c>
      <c r="T53" s="136">
        <v>239.2</v>
      </c>
      <c r="U53" s="136">
        <v>794.4</v>
      </c>
      <c r="V53" s="136">
        <v>543</v>
      </c>
      <c r="W53" s="136">
        <v>0</v>
      </c>
      <c r="X53" s="173">
        <v>2835.9</v>
      </c>
      <c r="Y53" s="173">
        <v>8867.9999999999964</v>
      </c>
      <c r="Z53" s="173">
        <v>3568</v>
      </c>
      <c r="AA53" s="173">
        <v>863.49999999999932</v>
      </c>
      <c r="AB53" s="173">
        <v>0</v>
      </c>
      <c r="AC53" s="173">
        <v>554.79999999999995</v>
      </c>
      <c r="AD53" s="173">
        <v>0</v>
      </c>
      <c r="AE53" s="173">
        <v>329.70000000000357</v>
      </c>
      <c r="AF53" s="173">
        <v>0</v>
      </c>
      <c r="AG53" s="173">
        <v>2336.0000000000041</v>
      </c>
      <c r="AH53" s="173">
        <v>4707.3</v>
      </c>
      <c r="AI53" s="173">
        <v>0</v>
      </c>
      <c r="AJ53" s="173">
        <v>0</v>
      </c>
      <c r="AK53" s="173">
        <v>0</v>
      </c>
      <c r="AL53" s="173">
        <v>0</v>
      </c>
      <c r="AM53" s="173">
        <v>98</v>
      </c>
      <c r="AN53" s="93">
        <v>807.98096929123949</v>
      </c>
      <c r="AO53" s="93">
        <v>10293.554425748998</v>
      </c>
      <c r="AP53" s="93">
        <v>89.78</v>
      </c>
      <c r="AQ53" s="160">
        <v>25.274000000000001</v>
      </c>
      <c r="AR53" s="161">
        <v>0.6293819735696764</v>
      </c>
      <c r="AS53" s="93">
        <v>1645.796891448038</v>
      </c>
      <c r="AT53" s="93">
        <v>2211.084690677651</v>
      </c>
      <c r="AU53" s="93">
        <v>6833.8481643029618</v>
      </c>
      <c r="AV53" s="148">
        <v>1.9339941160733121E-2</v>
      </c>
      <c r="AW53" s="148">
        <v>0.24865638635228299</v>
      </c>
      <c r="AX53" s="148">
        <v>0.82885462117427677</v>
      </c>
      <c r="AY53" s="93">
        <v>1</v>
      </c>
      <c r="AZ53" s="93">
        <v>0</v>
      </c>
      <c r="BE53" s="167"/>
      <c r="BF53" s="167"/>
      <c r="BG53" s="167"/>
    </row>
    <row r="54" spans="1:59" ht="15.95" customHeight="1" x14ac:dyDescent="0.25">
      <c r="A54" s="133" t="s">
        <v>130</v>
      </c>
      <c r="B54" s="133">
        <v>3423</v>
      </c>
      <c r="C54" s="130">
        <v>7681818</v>
      </c>
      <c r="D54" s="133">
        <f t="shared" si="8"/>
        <v>44.559764368278451</v>
      </c>
      <c r="E54" s="133">
        <v>1</v>
      </c>
      <c r="F54" s="135">
        <v>0.12566533370186386</v>
      </c>
      <c r="G54" s="134">
        <v>0.41050675675942189</v>
      </c>
      <c r="H54" s="135">
        <v>0.83776889134575916</v>
      </c>
      <c r="I54" s="133">
        <v>2973166</v>
      </c>
      <c r="J54" s="136">
        <v>19114796</v>
      </c>
      <c r="K54" s="136">
        <v>1435330</v>
      </c>
      <c r="L54" s="136">
        <v>22061511</v>
      </c>
      <c r="M54" s="136">
        <f t="shared" si="6"/>
        <v>-0.5172385262040532</v>
      </c>
      <c r="N54" s="136">
        <f t="shared" si="7"/>
        <v>0.15415885160375242</v>
      </c>
      <c r="O54" s="133">
        <v>0</v>
      </c>
      <c r="P54" s="133">
        <v>0</v>
      </c>
      <c r="Q54" s="136">
        <v>670</v>
      </c>
      <c r="R54" s="136">
        <v>0</v>
      </c>
      <c r="S54" s="136">
        <v>0</v>
      </c>
      <c r="T54" s="136">
        <v>20</v>
      </c>
      <c r="U54" s="136">
        <v>0</v>
      </c>
      <c r="V54" s="136">
        <v>0</v>
      </c>
      <c r="W54" s="136">
        <v>0</v>
      </c>
      <c r="X54" s="173">
        <v>1340</v>
      </c>
      <c r="Y54" s="173">
        <v>2635.5999999999995</v>
      </c>
      <c r="Z54" s="173">
        <v>1163</v>
      </c>
      <c r="AA54" s="173">
        <v>21225.100000000009</v>
      </c>
      <c r="AB54" s="173">
        <v>3073.1000000000004</v>
      </c>
      <c r="AC54" s="173">
        <v>19.7</v>
      </c>
      <c r="AD54" s="173">
        <v>0</v>
      </c>
      <c r="AE54" s="173">
        <v>96.399999999999949</v>
      </c>
      <c r="AF54" s="173">
        <v>0</v>
      </c>
      <c r="AG54" s="173">
        <v>2.5</v>
      </c>
      <c r="AH54" s="173">
        <v>623.80000000000018</v>
      </c>
      <c r="AI54" s="173">
        <v>0</v>
      </c>
      <c r="AJ54" s="173">
        <v>0</v>
      </c>
      <c r="AK54" s="173">
        <v>0</v>
      </c>
      <c r="AL54" s="173">
        <v>0</v>
      </c>
      <c r="AM54" s="173">
        <v>22.7</v>
      </c>
      <c r="AN54" s="93">
        <v>143.61119284707135</v>
      </c>
      <c r="AO54" s="93">
        <v>1829.5847128859996</v>
      </c>
      <c r="AP54" s="93">
        <v>65.5</v>
      </c>
      <c r="AQ54" s="160">
        <v>42.531999999999996</v>
      </c>
      <c r="AR54" s="161">
        <v>0.52748518762343644</v>
      </c>
      <c r="AS54" s="93">
        <v>1572.054009070948</v>
      </c>
      <c r="AT54" s="93">
        <v>2112.0130742967472</v>
      </c>
      <c r="AU54" s="93">
        <v>6527.6453369785704</v>
      </c>
      <c r="AV54" s="149">
        <v>0.1258432071119378</v>
      </c>
      <c r="AW54" s="148">
        <v>0.41108780989899679</v>
      </c>
      <c r="AX54" s="148">
        <v>0.83895471407958522</v>
      </c>
      <c r="AY54" s="93">
        <v>1</v>
      </c>
      <c r="AZ54" s="93">
        <v>0</v>
      </c>
      <c r="BE54" s="167"/>
      <c r="BF54" s="167"/>
      <c r="BG54" s="167"/>
    </row>
    <row r="55" spans="1:59" ht="15.95" customHeight="1" x14ac:dyDescent="0.25">
      <c r="A55" s="133" t="s">
        <v>132</v>
      </c>
      <c r="B55" s="133">
        <v>240</v>
      </c>
      <c r="C55" s="130">
        <v>1801966</v>
      </c>
      <c r="D55" s="133">
        <f t="shared" si="8"/>
        <v>13.318786259008219</v>
      </c>
      <c r="E55" s="133">
        <v>0</v>
      </c>
      <c r="F55" s="135">
        <v>0</v>
      </c>
      <c r="G55" s="134">
        <v>0</v>
      </c>
      <c r="H55" s="135">
        <v>0</v>
      </c>
      <c r="I55" s="133">
        <v>0</v>
      </c>
      <c r="J55" s="136">
        <v>53754335</v>
      </c>
      <c r="K55" s="136">
        <v>8784</v>
      </c>
      <c r="L55" s="136">
        <v>31217575</v>
      </c>
      <c r="M55" s="136">
        <f t="shared" si="6"/>
        <v>0</v>
      </c>
      <c r="N55" s="136">
        <f t="shared" si="7"/>
        <v>-0.41925474475686475</v>
      </c>
      <c r="O55" s="133">
        <v>2343.5653009930002</v>
      </c>
      <c r="P55" s="133">
        <v>1120.9358618915539</v>
      </c>
      <c r="Q55" s="136">
        <v>1338</v>
      </c>
      <c r="R55" s="136">
        <v>0</v>
      </c>
      <c r="S55" s="136">
        <v>0</v>
      </c>
      <c r="T55" s="136">
        <v>0</v>
      </c>
      <c r="U55" s="136">
        <v>0</v>
      </c>
      <c r="V55" s="136">
        <v>0</v>
      </c>
      <c r="W55" s="136">
        <v>0</v>
      </c>
      <c r="X55" s="173">
        <v>12568</v>
      </c>
      <c r="Y55" s="173">
        <v>0</v>
      </c>
      <c r="Z55" s="173">
        <v>0</v>
      </c>
      <c r="AA55" s="173">
        <v>237.8</v>
      </c>
      <c r="AB55" s="173">
        <v>686.30000000000007</v>
      </c>
      <c r="AC55" s="173">
        <v>0</v>
      </c>
      <c r="AD55" s="173">
        <v>0</v>
      </c>
      <c r="AE55" s="173">
        <v>3.2</v>
      </c>
      <c r="AF55" s="173">
        <v>0</v>
      </c>
      <c r="AG55" s="173">
        <v>11</v>
      </c>
      <c r="AH55" s="173">
        <v>1093.4000000000001</v>
      </c>
      <c r="AI55" s="173">
        <v>0</v>
      </c>
      <c r="AJ55" s="173">
        <v>0</v>
      </c>
      <c r="AK55" s="173">
        <v>0</v>
      </c>
      <c r="AL55" s="173">
        <v>0</v>
      </c>
      <c r="AM55" s="173">
        <v>0</v>
      </c>
      <c r="AN55" s="93">
        <v>824.57657320523526</v>
      </c>
      <c r="AO55" s="93">
        <v>10504.979890715998</v>
      </c>
      <c r="AP55" s="93">
        <v>0</v>
      </c>
      <c r="AQ55" s="160">
        <v>15.384</v>
      </c>
      <c r="AR55" s="161">
        <v>0.79010660426417056</v>
      </c>
      <c r="AS55" s="93">
        <v>834.35644269616114</v>
      </c>
      <c r="AT55" s="93">
        <v>1120.9358618915539</v>
      </c>
      <c r="AU55" s="93">
        <v>3464.5011628845541</v>
      </c>
      <c r="AV55" s="148">
        <v>0</v>
      </c>
      <c r="AW55" s="148">
        <v>0</v>
      </c>
      <c r="AX55" s="148">
        <v>0</v>
      </c>
      <c r="AY55" s="93">
        <v>0</v>
      </c>
      <c r="AZ55" s="93">
        <v>0</v>
      </c>
      <c r="BE55" s="167"/>
      <c r="BF55" s="167"/>
      <c r="BG55" s="167"/>
    </row>
    <row r="56" spans="1:59" ht="15.95" customHeight="1" x14ac:dyDescent="0.25">
      <c r="A56" s="133" t="s">
        <v>1</v>
      </c>
      <c r="B56" s="133">
        <v>778</v>
      </c>
      <c r="C56" s="130">
        <v>5837176</v>
      </c>
      <c r="D56" s="133">
        <f t="shared" si="8"/>
        <v>13.328362893289494</v>
      </c>
      <c r="E56" s="133">
        <v>0</v>
      </c>
      <c r="F56" s="135">
        <v>0.1</v>
      </c>
      <c r="G56" s="134">
        <v>0.1</v>
      </c>
      <c r="H56" s="135">
        <v>0.1</v>
      </c>
      <c r="I56" s="133">
        <v>14492190</v>
      </c>
      <c r="J56" s="136">
        <v>30</v>
      </c>
      <c r="K56" s="136">
        <v>11010488</v>
      </c>
      <c r="L56" s="136">
        <v>0</v>
      </c>
      <c r="M56" s="136">
        <f t="shared" si="6"/>
        <v>-0.24024678119732079</v>
      </c>
      <c r="N56" s="136">
        <f t="shared" si="7"/>
        <v>-1</v>
      </c>
      <c r="O56" s="133">
        <v>6651.3478768095119</v>
      </c>
      <c r="P56" s="133">
        <v>3181.3640361857802</v>
      </c>
      <c r="Q56" s="136">
        <v>1871</v>
      </c>
      <c r="R56" s="136">
        <v>0</v>
      </c>
      <c r="S56" s="136">
        <v>0</v>
      </c>
      <c r="T56" s="136">
        <v>34.4</v>
      </c>
      <c r="U56" s="136">
        <v>171.1</v>
      </c>
      <c r="V56" s="136">
        <v>327.8</v>
      </c>
      <c r="W56" s="136">
        <v>0</v>
      </c>
      <c r="X56" s="173">
        <v>5487.2000000000007</v>
      </c>
      <c r="Y56" s="173">
        <v>2726.5</v>
      </c>
      <c r="Z56" s="173">
        <v>1201.0999999999999</v>
      </c>
      <c r="AA56" s="173">
        <v>385.50000000000023</v>
      </c>
      <c r="AB56" s="173">
        <v>306.8</v>
      </c>
      <c r="AC56" s="173">
        <v>37.4</v>
      </c>
      <c r="AD56" s="173">
        <v>0</v>
      </c>
      <c r="AE56" s="173">
        <v>201.8000000000001</v>
      </c>
      <c r="AF56" s="173">
        <v>0</v>
      </c>
      <c r="AG56" s="173">
        <v>588.39999999999952</v>
      </c>
      <c r="AH56" s="173">
        <v>3830.3000000000006</v>
      </c>
      <c r="AI56" s="173">
        <v>0</v>
      </c>
      <c r="AJ56" s="173">
        <v>0</v>
      </c>
      <c r="AK56" s="173">
        <v>0</v>
      </c>
      <c r="AL56" s="173">
        <v>0</v>
      </c>
      <c r="AM56" s="173">
        <v>0</v>
      </c>
      <c r="AN56" s="93">
        <v>998.49274509153554</v>
      </c>
      <c r="AO56" s="152">
        <v>12720.645418581</v>
      </c>
      <c r="AP56" s="93">
        <v>0</v>
      </c>
      <c r="AQ56" s="160">
        <v>34.661000000000001</v>
      </c>
      <c r="AR56" s="161">
        <v>0.48988777011626899</v>
      </c>
      <c r="AS56" s="93">
        <v>2368.0137913281151</v>
      </c>
      <c r="AT56" s="93">
        <v>3181.3640361857802</v>
      </c>
      <c r="AU56" s="93">
        <v>9832.7119129952916</v>
      </c>
      <c r="AV56" s="148">
        <v>0.1</v>
      </c>
      <c r="AW56" s="148">
        <v>0.1</v>
      </c>
      <c r="AX56" s="148">
        <v>0.1</v>
      </c>
      <c r="AY56" s="93">
        <v>0</v>
      </c>
      <c r="AZ56" s="93">
        <v>0</v>
      </c>
      <c r="BE56" s="167">
        <v>13</v>
      </c>
      <c r="BF56" s="152">
        <v>4331</v>
      </c>
      <c r="BG56" s="167">
        <v>1</v>
      </c>
    </row>
    <row r="57" spans="1:59" ht="15.95" customHeight="1" x14ac:dyDescent="0.25">
      <c r="A57" s="133" t="s">
        <v>136</v>
      </c>
      <c r="B57" s="133">
        <v>169</v>
      </c>
      <c r="C57" s="131">
        <v>585380</v>
      </c>
      <c r="D57" s="133">
        <f t="shared" si="8"/>
        <v>28.870135638388742</v>
      </c>
      <c r="E57" s="133">
        <v>0</v>
      </c>
      <c r="F57" s="135">
        <v>0</v>
      </c>
      <c r="G57" s="134">
        <v>0</v>
      </c>
      <c r="H57" s="135">
        <v>0</v>
      </c>
      <c r="I57" s="133">
        <v>22734</v>
      </c>
      <c r="J57" s="136">
        <v>27550707</v>
      </c>
      <c r="K57" s="136">
        <v>1437</v>
      </c>
      <c r="L57" s="136">
        <v>26693695</v>
      </c>
      <c r="M57" s="136">
        <f t="shared" si="6"/>
        <v>-0.93679070994985481</v>
      </c>
      <c r="N57" s="136">
        <f t="shared" si="7"/>
        <v>-3.1106715337649971E-2</v>
      </c>
      <c r="O57" s="133">
        <v>51.401586676295011</v>
      </c>
      <c r="P57" s="133">
        <v>24.58556705852093</v>
      </c>
      <c r="Q57" s="136">
        <v>220</v>
      </c>
      <c r="R57" s="136">
        <v>0</v>
      </c>
      <c r="S57" s="136">
        <v>0</v>
      </c>
      <c r="T57" s="136">
        <v>0</v>
      </c>
      <c r="U57" s="136">
        <v>0</v>
      </c>
      <c r="V57" s="136">
        <v>0</v>
      </c>
      <c r="W57" s="136">
        <v>0</v>
      </c>
      <c r="X57" s="173">
        <v>6332</v>
      </c>
      <c r="Y57" s="173">
        <v>94</v>
      </c>
      <c r="Z57" s="173">
        <v>0</v>
      </c>
      <c r="AA57" s="173">
        <v>307.09999999999997</v>
      </c>
      <c r="AB57" s="173">
        <v>1485.9</v>
      </c>
      <c r="AC57" s="173">
        <v>92</v>
      </c>
      <c r="AD57" s="173">
        <v>0</v>
      </c>
      <c r="AE57" s="173">
        <v>0</v>
      </c>
      <c r="AF57" s="173">
        <v>0</v>
      </c>
      <c r="AG57" s="173">
        <v>4.7</v>
      </c>
      <c r="AH57" s="173">
        <v>150</v>
      </c>
      <c r="AI57" s="173">
        <v>0</v>
      </c>
      <c r="AJ57" s="173">
        <v>0</v>
      </c>
      <c r="AK57" s="173">
        <v>0</v>
      </c>
      <c r="AL57" s="173">
        <v>0</v>
      </c>
      <c r="AM57" s="173">
        <v>0</v>
      </c>
      <c r="AQ57" s="160">
        <v>62.14</v>
      </c>
      <c r="AR57" s="161">
        <v>0.18422915996137751</v>
      </c>
      <c r="AS57" s="93">
        <v>18.3</v>
      </c>
      <c r="AT57" s="93">
        <v>24.58556705852093</v>
      </c>
      <c r="AU57" s="93">
        <v>75.987153734815948</v>
      </c>
      <c r="AV57" s="148">
        <v>0</v>
      </c>
      <c r="AW57" s="148">
        <v>0</v>
      </c>
      <c r="AX57" s="148">
        <v>0</v>
      </c>
      <c r="AY57" s="93">
        <v>0</v>
      </c>
      <c r="AZ57" s="93">
        <v>0</v>
      </c>
      <c r="BE57" s="167"/>
      <c r="BF57" s="167"/>
      <c r="BG57" s="167"/>
    </row>
    <row r="58" spans="1:59" ht="15.95" customHeight="1" x14ac:dyDescent="0.25">
      <c r="A58" s="94"/>
      <c r="B58" s="94"/>
      <c r="D58" s="94"/>
      <c r="E58" s="94"/>
      <c r="I58" s="94"/>
      <c r="AQ58" s="160"/>
    </row>
    <row r="59" spans="1:59" ht="15.95" customHeight="1" x14ac:dyDescent="0.25">
      <c r="A59" s="94"/>
      <c r="B59" s="94"/>
      <c r="C59" s="94"/>
      <c r="D59" s="94"/>
      <c r="E59" s="94"/>
      <c r="F59" s="94"/>
      <c r="H59" s="94"/>
      <c r="I59" s="94"/>
      <c r="AQ59" s="160"/>
    </row>
    <row r="60" spans="1:59" ht="15.95" customHeight="1" x14ac:dyDescent="0.25">
      <c r="A60" s="94"/>
      <c r="B60" s="153"/>
      <c r="C60" s="153"/>
      <c r="D60" s="153"/>
      <c r="E60" s="153"/>
      <c r="F60" s="153"/>
      <c r="G60" s="153"/>
      <c r="H60" s="153"/>
      <c r="I60" s="153"/>
      <c r="J60" s="153"/>
      <c r="K60" s="153"/>
      <c r="L60" s="153"/>
      <c r="M60" s="153"/>
      <c r="N60" s="153"/>
      <c r="O60" s="153"/>
      <c r="P60" s="153"/>
      <c r="Q60" s="153"/>
      <c r="AQ60" s="162"/>
    </row>
    <row r="61" spans="1:59" ht="15.95" customHeight="1" x14ac:dyDescent="0.25">
      <c r="B61" s="378" t="s">
        <v>247</v>
      </c>
      <c r="C61" s="380"/>
      <c r="D61" s="380"/>
      <c r="E61" s="380"/>
      <c r="F61" s="380"/>
      <c r="G61" s="380"/>
      <c r="H61" s="380"/>
      <c r="I61" s="380"/>
      <c r="J61" s="154" t="s">
        <v>248</v>
      </c>
      <c r="K61" s="154"/>
      <c r="L61" s="154"/>
      <c r="M61" s="154"/>
      <c r="N61" s="154"/>
      <c r="O61" s="154"/>
      <c r="P61" s="154"/>
      <c r="Q61" s="154"/>
      <c r="R61" s="383" t="s">
        <v>249</v>
      </c>
      <c r="S61" s="380"/>
      <c r="T61" s="380"/>
      <c r="U61" s="380"/>
      <c r="V61" s="380"/>
      <c r="W61" s="380"/>
      <c r="X61" s="380"/>
      <c r="Y61" s="380"/>
      <c r="AH61" s="382"/>
      <c r="AI61" s="380"/>
      <c r="AJ61" s="380"/>
      <c r="AK61" s="380"/>
      <c r="AL61" s="380"/>
      <c r="AM61" s="380"/>
      <c r="AN61" s="380"/>
    </row>
    <row r="62" spans="1:59" ht="15.95" customHeight="1" x14ac:dyDescent="0.25">
      <c r="A62" s="94"/>
      <c r="B62" s="94" t="s">
        <v>250</v>
      </c>
      <c r="C62" s="94" t="s">
        <v>251</v>
      </c>
      <c r="D62" s="94" t="s">
        <v>252</v>
      </c>
      <c r="E62" s="94" t="s">
        <v>253</v>
      </c>
      <c r="F62" s="94" t="s">
        <v>254</v>
      </c>
      <c r="G62" s="94" t="s">
        <v>255</v>
      </c>
      <c r="H62" s="94" t="s">
        <v>256</v>
      </c>
      <c r="I62" s="94" t="s">
        <v>257</v>
      </c>
      <c r="J62" s="93" t="s">
        <v>250</v>
      </c>
      <c r="K62" s="93" t="s">
        <v>251</v>
      </c>
      <c r="L62" s="93" t="s">
        <v>252</v>
      </c>
      <c r="M62" s="93" t="s">
        <v>253</v>
      </c>
      <c r="N62" s="93" t="s">
        <v>254</v>
      </c>
      <c r="O62" s="93" t="s">
        <v>255</v>
      </c>
      <c r="P62" s="93" t="s">
        <v>256</v>
      </c>
      <c r="Q62" s="93" t="s">
        <v>257</v>
      </c>
      <c r="R62" s="94" t="s">
        <v>250</v>
      </c>
      <c r="S62" s="94" t="s">
        <v>251</v>
      </c>
      <c r="T62" s="94" t="s">
        <v>252</v>
      </c>
      <c r="U62" s="94" t="s">
        <v>253</v>
      </c>
      <c r="V62" s="94" t="s">
        <v>254</v>
      </c>
      <c r="W62" s="94" t="s">
        <v>255</v>
      </c>
      <c r="X62" s="94" t="s">
        <v>256</v>
      </c>
      <c r="Y62" s="94" t="s">
        <v>257</v>
      </c>
      <c r="AH62" s="94"/>
      <c r="AI62" s="94"/>
      <c r="AJ62" s="94"/>
      <c r="AK62" s="94"/>
      <c r="AL62" s="94"/>
      <c r="AM62" s="94"/>
      <c r="AN62" s="94"/>
    </row>
    <row r="63" spans="1:59" s="155" customFormat="1" ht="15.95" customHeight="1" x14ac:dyDescent="0.25">
      <c r="A63" s="155" t="e">
        <f>LOOKUP('Repeating Values'!C1,About!G1:H50,About!H1:H50)</f>
        <v>#N/A</v>
      </c>
      <c r="B63" s="155">
        <f>SUMIFS(B64:B72,$A$64:$A$72,$A$63)</f>
        <v>0</v>
      </c>
      <c r="C63" s="155">
        <f t="shared" ref="C63:Y63" si="9">SUMIFS(C64:C72,$A$64:$A$72,$A$63)</f>
        <v>0</v>
      </c>
      <c r="D63" s="155">
        <f t="shared" si="9"/>
        <v>0</v>
      </c>
      <c r="E63" s="155">
        <f t="shared" si="9"/>
        <v>0</v>
      </c>
      <c r="F63" s="155">
        <f t="shared" si="9"/>
        <v>0</v>
      </c>
      <c r="G63" s="155">
        <f t="shared" si="9"/>
        <v>0</v>
      </c>
      <c r="H63" s="155">
        <f t="shared" si="9"/>
        <v>0</v>
      </c>
      <c r="I63" s="155">
        <f t="shared" si="9"/>
        <v>0</v>
      </c>
      <c r="J63" s="155">
        <f t="shared" si="9"/>
        <v>0</v>
      </c>
      <c r="K63" s="155">
        <f t="shared" si="9"/>
        <v>0</v>
      </c>
      <c r="L63" s="155">
        <f t="shared" si="9"/>
        <v>0</v>
      </c>
      <c r="M63" s="155">
        <f t="shared" si="9"/>
        <v>0</v>
      </c>
      <c r="N63" s="155">
        <f t="shared" si="9"/>
        <v>0</v>
      </c>
      <c r="O63" s="155">
        <f t="shared" si="9"/>
        <v>0</v>
      </c>
      <c r="P63" s="155">
        <f t="shared" si="9"/>
        <v>0</v>
      </c>
      <c r="Q63" s="155">
        <f t="shared" si="9"/>
        <v>0</v>
      </c>
      <c r="R63" s="155">
        <f t="shared" si="9"/>
        <v>0</v>
      </c>
      <c r="S63" s="156">
        <f t="shared" si="9"/>
        <v>0</v>
      </c>
      <c r="T63" s="156">
        <f t="shared" si="9"/>
        <v>0</v>
      </c>
      <c r="U63" s="156">
        <f t="shared" si="9"/>
        <v>0</v>
      </c>
      <c r="V63" s="156">
        <f t="shared" si="9"/>
        <v>0</v>
      </c>
      <c r="W63" s="156">
        <f t="shared" si="9"/>
        <v>0</v>
      </c>
      <c r="X63" s="156">
        <f t="shared" si="9"/>
        <v>0</v>
      </c>
      <c r="Y63" s="156">
        <f t="shared" si="9"/>
        <v>0</v>
      </c>
    </row>
    <row r="64" spans="1:59" x14ac:dyDescent="0.25">
      <c r="A64" s="157" t="s">
        <v>17</v>
      </c>
      <c r="B64" s="94">
        <v>1085693161000000</v>
      </c>
      <c r="C64" s="94">
        <v>0</v>
      </c>
      <c r="D64" s="94">
        <v>0</v>
      </c>
      <c r="E64" s="94">
        <v>0</v>
      </c>
      <c r="F64" s="94">
        <v>0</v>
      </c>
      <c r="G64" s="94">
        <v>1762853160000000</v>
      </c>
      <c r="H64" s="94">
        <v>0</v>
      </c>
      <c r="I64" s="94">
        <v>0</v>
      </c>
      <c r="J64" s="93">
        <v>1085693161000000</v>
      </c>
      <c r="K64" s="93">
        <v>249641566800000</v>
      </c>
      <c r="L64" s="93">
        <v>0</v>
      </c>
      <c r="M64" s="93">
        <v>0</v>
      </c>
      <c r="N64" s="93">
        <v>0</v>
      </c>
      <c r="O64" s="93">
        <v>2287978160000000</v>
      </c>
      <c r="P64" s="93">
        <v>0</v>
      </c>
      <c r="Q64" s="93">
        <v>0</v>
      </c>
      <c r="R64" s="94">
        <f t="shared" ref="R64:R72" si="10">IFERROR(B64/J64,0)*100</f>
        <v>100</v>
      </c>
      <c r="S64" s="158">
        <f t="shared" ref="S64:S72" si="11">IFERROR(C64/K64,0)*100</f>
        <v>0</v>
      </c>
      <c r="T64" s="158">
        <f t="shared" ref="T64:T72" si="12">IFERROR(D64/L64,0)*100</f>
        <v>0</v>
      </c>
      <c r="U64" s="158">
        <f t="shared" ref="U64:U72" si="13">IFERROR(E64/M64,0)*100</f>
        <v>0</v>
      </c>
      <c r="V64" s="158">
        <f t="shared" ref="V64:V72" si="14">IFERROR(F64/N64,0)*100</f>
        <v>0</v>
      </c>
      <c r="W64" s="158">
        <f t="shared" ref="W64:W72" si="15">IFERROR(G64/O64,0)*100</f>
        <v>77.048513435110763</v>
      </c>
      <c r="X64" s="158">
        <f t="shared" ref="X64:X72" si="16">IFERROR(H64/P64,0)*100</f>
        <v>0</v>
      </c>
      <c r="Y64" s="158">
        <f t="shared" ref="Y64:Y72" si="17">IFERROR(I64/Q64,0)*100</f>
        <v>0</v>
      </c>
      <c r="AH64" s="159"/>
      <c r="AI64" s="159"/>
      <c r="AJ64" s="159"/>
      <c r="AK64" s="159"/>
      <c r="AL64" s="159"/>
      <c r="AM64" s="159"/>
      <c r="AN64" s="159"/>
    </row>
    <row r="65" spans="1:40" x14ac:dyDescent="0.25">
      <c r="A65" s="157" t="s">
        <v>64</v>
      </c>
      <c r="B65" s="94">
        <v>0</v>
      </c>
      <c r="C65" s="94">
        <v>0</v>
      </c>
      <c r="D65" s="94">
        <v>9331185722296.9902</v>
      </c>
      <c r="E65" s="94">
        <v>0</v>
      </c>
      <c r="F65" s="94">
        <v>19539453237819.602</v>
      </c>
      <c r="G65" s="94">
        <v>0</v>
      </c>
      <c r="H65" s="94">
        <v>50394120569762.203</v>
      </c>
      <c r="I65" s="94">
        <v>127125869998896</v>
      </c>
      <c r="J65" s="93">
        <v>0</v>
      </c>
      <c r="K65" s="93">
        <v>0</v>
      </c>
      <c r="L65" s="93">
        <v>9416185722296.9902</v>
      </c>
      <c r="M65" s="93">
        <v>51908392126514.102</v>
      </c>
      <c r="N65" s="93">
        <v>65064453237819.602</v>
      </c>
      <c r="O65" s="93">
        <v>0</v>
      </c>
      <c r="P65" s="93">
        <v>223005120569762</v>
      </c>
      <c r="Q65" s="93">
        <v>440834869998896</v>
      </c>
      <c r="R65" s="94">
        <f t="shared" si="10"/>
        <v>0</v>
      </c>
      <c r="S65" s="158">
        <f t="shared" si="11"/>
        <v>0</v>
      </c>
      <c r="T65" s="158">
        <f t="shared" si="12"/>
        <v>99.097299028430115</v>
      </c>
      <c r="U65" s="158">
        <f t="shared" si="13"/>
        <v>0</v>
      </c>
      <c r="V65" s="158">
        <f t="shared" si="14"/>
        <v>30.030918981828968</v>
      </c>
      <c r="W65" s="158">
        <f t="shared" si="15"/>
        <v>0</v>
      </c>
      <c r="X65" s="158">
        <f t="shared" si="16"/>
        <v>22.597741451411007</v>
      </c>
      <c r="Y65" s="158">
        <f t="shared" si="17"/>
        <v>28.837525942358955</v>
      </c>
      <c r="AH65" s="159"/>
      <c r="AI65" s="159"/>
      <c r="AJ65" s="159"/>
      <c r="AK65" s="159"/>
      <c r="AL65" s="159"/>
      <c r="AM65" s="159"/>
      <c r="AN65" s="159"/>
    </row>
    <row r="66" spans="1:40" x14ac:dyDescent="0.25">
      <c r="A66" s="157" t="s">
        <v>92</v>
      </c>
      <c r="B66" s="94">
        <v>0</v>
      </c>
      <c r="C66" s="94">
        <v>0</v>
      </c>
      <c r="D66" s="94">
        <v>0</v>
      </c>
      <c r="E66" s="94">
        <v>0</v>
      </c>
      <c r="F66" s="94">
        <v>0</v>
      </c>
      <c r="G66" s="94">
        <v>0</v>
      </c>
      <c r="H66" s="94">
        <v>0</v>
      </c>
      <c r="I66" s="94">
        <v>0</v>
      </c>
      <c r="J66" s="93">
        <v>0</v>
      </c>
      <c r="K66" s="93">
        <v>0</v>
      </c>
      <c r="L66" s="93">
        <v>0</v>
      </c>
      <c r="M66" s="93">
        <v>0</v>
      </c>
      <c r="N66" s="93">
        <v>0</v>
      </c>
      <c r="O66" s="93">
        <v>0</v>
      </c>
      <c r="P66" s="93">
        <v>0</v>
      </c>
      <c r="Q66" s="93">
        <v>0</v>
      </c>
      <c r="R66" s="94">
        <f t="shared" si="10"/>
        <v>0</v>
      </c>
      <c r="S66" s="158">
        <f t="shared" si="11"/>
        <v>0</v>
      </c>
      <c r="T66" s="158">
        <f t="shared" si="12"/>
        <v>0</v>
      </c>
      <c r="U66" s="158">
        <f t="shared" si="13"/>
        <v>0</v>
      </c>
      <c r="V66" s="158">
        <f t="shared" si="14"/>
        <v>0</v>
      </c>
      <c r="W66" s="158">
        <f t="shared" si="15"/>
        <v>0</v>
      </c>
      <c r="X66" s="158">
        <f t="shared" si="16"/>
        <v>0</v>
      </c>
      <c r="Y66" s="158">
        <f t="shared" si="17"/>
        <v>0</v>
      </c>
      <c r="AH66" s="159"/>
      <c r="AI66" s="159"/>
      <c r="AJ66" s="159"/>
      <c r="AK66" s="159"/>
      <c r="AL66" s="159"/>
      <c r="AM66" s="159"/>
      <c r="AN66" s="159"/>
    </row>
    <row r="67" spans="1:40" x14ac:dyDescent="0.25">
      <c r="A67" s="157" t="s">
        <v>86</v>
      </c>
      <c r="B67" s="94">
        <v>1569822951793760</v>
      </c>
      <c r="C67" s="94">
        <v>158850204000000</v>
      </c>
      <c r="D67" s="94">
        <v>6265495785837.5</v>
      </c>
      <c r="E67" s="94">
        <v>28083822007599.301</v>
      </c>
      <c r="F67" s="94">
        <v>16910855262890.699</v>
      </c>
      <c r="G67" s="94">
        <v>1514136560000000</v>
      </c>
      <c r="H67" s="94">
        <v>0</v>
      </c>
      <c r="I67" s="94">
        <v>0</v>
      </c>
      <c r="J67" s="93">
        <v>1885631209000000</v>
      </c>
      <c r="K67" s="93">
        <v>281991804000000</v>
      </c>
      <c r="L67" s="93">
        <v>6265495785837.5</v>
      </c>
      <c r="M67" s="93">
        <v>33324822007599.301</v>
      </c>
      <c r="N67" s="93">
        <v>24260855262890.699</v>
      </c>
      <c r="O67" s="93">
        <v>1795366560000000</v>
      </c>
      <c r="P67" s="93">
        <v>106619620381533</v>
      </c>
      <c r="Q67" s="93">
        <v>73976158075227.297</v>
      </c>
      <c r="R67" s="94">
        <f t="shared" si="10"/>
        <v>83.251854567377393</v>
      </c>
      <c r="S67" s="158">
        <f t="shared" si="11"/>
        <v>56.331496783502267</v>
      </c>
      <c r="T67" s="158">
        <f t="shared" si="12"/>
        <v>100</v>
      </c>
      <c r="U67" s="158">
        <f t="shared" si="13"/>
        <v>84.272984267388267</v>
      </c>
      <c r="V67" s="158">
        <f t="shared" si="14"/>
        <v>69.704283215264354</v>
      </c>
      <c r="W67" s="158">
        <f t="shared" si="15"/>
        <v>84.335789344321981</v>
      </c>
      <c r="X67" s="158">
        <f t="shared" si="16"/>
        <v>0</v>
      </c>
      <c r="Y67" s="158">
        <f t="shared" si="17"/>
        <v>0</v>
      </c>
      <c r="AH67" s="159"/>
      <c r="AI67" s="159"/>
      <c r="AJ67" s="159"/>
      <c r="AK67" s="159"/>
      <c r="AL67" s="159"/>
      <c r="AM67" s="159"/>
      <c r="AN67" s="159"/>
    </row>
    <row r="68" spans="1:40" x14ac:dyDescent="0.25">
      <c r="A68" s="157" t="s">
        <v>78</v>
      </c>
      <c r="B68" s="94">
        <v>1528041000000</v>
      </c>
      <c r="C68" s="94">
        <v>0</v>
      </c>
      <c r="D68" s="94">
        <v>0</v>
      </c>
      <c r="E68" s="94">
        <v>0</v>
      </c>
      <c r="F68" s="94">
        <v>0</v>
      </c>
      <c r="G68" s="94">
        <v>0</v>
      </c>
      <c r="H68" s="94">
        <v>0</v>
      </c>
      <c r="I68" s="94">
        <v>0</v>
      </c>
      <c r="J68" s="93">
        <v>1528041000000</v>
      </c>
      <c r="K68" s="93">
        <v>0</v>
      </c>
      <c r="L68" s="93">
        <v>0</v>
      </c>
      <c r="M68" s="93">
        <v>0</v>
      </c>
      <c r="N68" s="93">
        <v>0</v>
      </c>
      <c r="O68" s="93">
        <v>3120000000</v>
      </c>
      <c r="P68" s="93">
        <v>0</v>
      </c>
      <c r="Q68" s="93">
        <v>0</v>
      </c>
      <c r="R68" s="94">
        <f t="shared" si="10"/>
        <v>100</v>
      </c>
      <c r="S68" s="158">
        <f t="shared" si="11"/>
        <v>0</v>
      </c>
      <c r="T68" s="158">
        <f>IFERROR(D68/L68,0)*100</f>
        <v>0</v>
      </c>
      <c r="U68" s="158">
        <f t="shared" si="13"/>
        <v>0</v>
      </c>
      <c r="V68" s="158">
        <f t="shared" si="14"/>
        <v>0</v>
      </c>
      <c r="W68" s="158">
        <f t="shared" si="15"/>
        <v>0</v>
      </c>
      <c r="X68" s="158">
        <f t="shared" si="16"/>
        <v>0</v>
      </c>
      <c r="Y68" s="158">
        <f t="shared" si="17"/>
        <v>0</v>
      </c>
      <c r="AH68" s="159"/>
      <c r="AI68" s="159"/>
      <c r="AJ68" s="159"/>
      <c r="AK68" s="159"/>
      <c r="AL68" s="159"/>
      <c r="AM68" s="159"/>
      <c r="AN68" s="159"/>
    </row>
    <row r="69" spans="1:40" x14ac:dyDescent="0.25">
      <c r="A69" s="157" t="s">
        <v>103</v>
      </c>
      <c r="B69" s="94">
        <v>0</v>
      </c>
      <c r="C69" s="94">
        <v>0</v>
      </c>
      <c r="D69" s="94">
        <v>0</v>
      </c>
      <c r="E69" s="94">
        <v>0</v>
      </c>
      <c r="F69" s="94">
        <v>0</v>
      </c>
      <c r="G69" s="94">
        <v>0</v>
      </c>
      <c r="H69" s="94">
        <v>0</v>
      </c>
      <c r="I69" s="94">
        <v>0</v>
      </c>
      <c r="J69" s="93">
        <v>0</v>
      </c>
      <c r="K69" s="93">
        <v>0</v>
      </c>
      <c r="L69" s="93">
        <v>0</v>
      </c>
      <c r="M69" s="93">
        <v>0</v>
      </c>
      <c r="N69" s="93">
        <v>0</v>
      </c>
      <c r="O69" s="93">
        <v>550160000000</v>
      </c>
      <c r="P69" s="93">
        <v>0</v>
      </c>
      <c r="Q69" s="93">
        <v>0</v>
      </c>
      <c r="R69" s="94">
        <f t="shared" si="10"/>
        <v>0</v>
      </c>
      <c r="S69" s="158">
        <f t="shared" si="11"/>
        <v>0</v>
      </c>
      <c r="T69" s="158">
        <f t="shared" si="12"/>
        <v>0</v>
      </c>
      <c r="U69" s="158">
        <f t="shared" si="13"/>
        <v>0</v>
      </c>
      <c r="V69" s="158">
        <f t="shared" si="14"/>
        <v>0</v>
      </c>
      <c r="W69" s="158">
        <f t="shared" si="15"/>
        <v>0</v>
      </c>
      <c r="X69" s="158">
        <f t="shared" si="16"/>
        <v>0</v>
      </c>
      <c r="Y69" s="158">
        <f t="shared" si="17"/>
        <v>0</v>
      </c>
      <c r="AH69" s="159"/>
      <c r="AI69" s="159"/>
      <c r="AJ69" s="159"/>
      <c r="AK69" s="159"/>
      <c r="AL69" s="159"/>
      <c r="AM69" s="159"/>
      <c r="AN69" s="159"/>
    </row>
    <row r="70" spans="1:40" x14ac:dyDescent="0.25">
      <c r="A70" s="157" t="s">
        <v>106</v>
      </c>
      <c r="B70" s="94">
        <v>0</v>
      </c>
      <c r="C70" s="94">
        <v>391368992400000</v>
      </c>
      <c r="D70" s="94">
        <v>25845301793202.898</v>
      </c>
      <c r="E70" s="94">
        <v>0</v>
      </c>
      <c r="F70" s="94">
        <v>94286730970854.797</v>
      </c>
      <c r="G70" s="94">
        <v>5326308840000000</v>
      </c>
      <c r="H70" s="94">
        <v>0</v>
      </c>
      <c r="I70" s="94">
        <v>1594979282691630</v>
      </c>
      <c r="J70" s="93">
        <v>37525711000000</v>
      </c>
      <c r="K70" s="93">
        <v>971019392400000</v>
      </c>
      <c r="L70" s="93">
        <v>27658301793202.898</v>
      </c>
      <c r="M70" s="93">
        <v>73046174750860.5</v>
      </c>
      <c r="N70" s="93">
        <v>128999730970854</v>
      </c>
      <c r="O70" s="93">
        <v>6839503840000000</v>
      </c>
      <c r="P70" s="93">
        <v>213605339025086</v>
      </c>
      <c r="Q70" s="93">
        <v>2178603282691630</v>
      </c>
      <c r="R70" s="94">
        <f t="shared" si="10"/>
        <v>0</v>
      </c>
      <c r="S70" s="158">
        <f t="shared" si="11"/>
        <v>40.304961513969452</v>
      </c>
      <c r="T70" s="158">
        <f t="shared" si="12"/>
        <v>93.445006083325225</v>
      </c>
      <c r="U70" s="158">
        <f t="shared" si="13"/>
        <v>0</v>
      </c>
      <c r="V70" s="158">
        <f t="shared" si="14"/>
        <v>73.090641555026025</v>
      </c>
      <c r="W70" s="158">
        <f t="shared" si="15"/>
        <v>77.875661226326613</v>
      </c>
      <c r="X70" s="158">
        <f t="shared" si="16"/>
        <v>0</v>
      </c>
      <c r="Y70" s="158">
        <f t="shared" si="17"/>
        <v>73.211093335040715</v>
      </c>
      <c r="AH70" s="159"/>
      <c r="AI70" s="159"/>
      <c r="AJ70" s="159"/>
      <c r="AK70" s="159"/>
      <c r="AL70" s="159"/>
      <c r="AM70" s="159"/>
      <c r="AN70" s="159"/>
    </row>
    <row r="71" spans="1:40" x14ac:dyDescent="0.25">
      <c r="A71" s="157" t="s">
        <v>119</v>
      </c>
      <c r="B71" s="94">
        <v>0</v>
      </c>
      <c r="C71" s="94">
        <v>0</v>
      </c>
      <c r="D71" s="94">
        <v>9331190000000</v>
      </c>
      <c r="E71" s="94">
        <v>31580400000000</v>
      </c>
      <c r="F71" s="94">
        <v>19539500000000</v>
      </c>
      <c r="G71" s="94">
        <v>0</v>
      </c>
      <c r="H71" s="94">
        <v>50394100000000</v>
      </c>
      <c r="I71" s="94">
        <v>127126000000000</v>
      </c>
      <c r="J71" s="93">
        <v>0</v>
      </c>
      <c r="K71" s="93">
        <v>0</v>
      </c>
      <c r="L71" s="93">
        <v>9416190000000</v>
      </c>
      <c r="M71" s="93">
        <v>51908400000000</v>
      </c>
      <c r="N71" s="93">
        <v>65064500000000</v>
      </c>
      <c r="O71" s="93">
        <v>0</v>
      </c>
      <c r="P71" s="93">
        <v>223005000000000</v>
      </c>
      <c r="Q71" s="93">
        <v>440835000000000</v>
      </c>
      <c r="R71" s="94">
        <f t="shared" si="10"/>
        <v>0</v>
      </c>
      <c r="S71" s="158">
        <f t="shared" si="11"/>
        <v>0</v>
      </c>
      <c r="T71" s="158">
        <f t="shared" si="12"/>
        <v>99.097299438520253</v>
      </c>
      <c r="U71" s="158">
        <f t="shared" si="13"/>
        <v>60.838708185958346</v>
      </c>
      <c r="V71" s="158">
        <f t="shared" si="14"/>
        <v>30.030969268956188</v>
      </c>
      <c r="W71" s="158">
        <f t="shared" si="15"/>
        <v>0</v>
      </c>
      <c r="X71" s="158">
        <f t="shared" si="16"/>
        <v>22.597744445191811</v>
      </c>
      <c r="Y71" s="158">
        <f t="shared" si="17"/>
        <v>28.837546927988928</v>
      </c>
      <c r="AH71" s="159"/>
      <c r="AI71" s="159"/>
      <c r="AJ71" s="159"/>
      <c r="AK71" s="159"/>
      <c r="AL71" s="159"/>
      <c r="AM71" s="159"/>
      <c r="AN71" s="159"/>
    </row>
    <row r="72" spans="1:40" x14ac:dyDescent="0.25">
      <c r="A72" s="157" t="s">
        <v>128</v>
      </c>
      <c r="B72" s="94">
        <v>34338000000</v>
      </c>
      <c r="C72" s="94">
        <v>104156740400000</v>
      </c>
      <c r="D72" s="94">
        <v>0</v>
      </c>
      <c r="E72" s="94">
        <v>0</v>
      </c>
      <c r="F72" s="94">
        <v>0</v>
      </c>
      <c r="G72" s="94">
        <v>0</v>
      </c>
      <c r="H72" s="94">
        <v>0</v>
      </c>
      <c r="I72" s="94">
        <v>0</v>
      </c>
      <c r="J72" s="93">
        <v>34338000000</v>
      </c>
      <c r="K72" s="93">
        <v>238570840400000</v>
      </c>
      <c r="L72" s="93">
        <v>0</v>
      </c>
      <c r="M72" s="93">
        <v>0</v>
      </c>
      <c r="N72" s="93">
        <v>0</v>
      </c>
      <c r="O72" s="93">
        <v>121963920000000</v>
      </c>
      <c r="P72" s="93">
        <v>0</v>
      </c>
      <c r="Q72" s="93">
        <v>0</v>
      </c>
      <c r="R72" s="94">
        <f t="shared" si="10"/>
        <v>100</v>
      </c>
      <c r="S72" s="158">
        <f t="shared" si="11"/>
        <v>43.658621575614816</v>
      </c>
      <c r="T72" s="158">
        <f t="shared" si="12"/>
        <v>0</v>
      </c>
      <c r="U72" s="158">
        <f t="shared" si="13"/>
        <v>0</v>
      </c>
      <c r="V72" s="158">
        <f t="shared" si="14"/>
        <v>0</v>
      </c>
      <c r="W72" s="158">
        <f t="shared" si="15"/>
        <v>0</v>
      </c>
      <c r="X72" s="158">
        <f t="shared" si="16"/>
        <v>0</v>
      </c>
      <c r="Y72" s="158">
        <f t="shared" si="17"/>
        <v>0</v>
      </c>
      <c r="AH72" s="159"/>
      <c r="AI72" s="159"/>
      <c r="AJ72" s="159"/>
      <c r="AK72" s="159"/>
      <c r="AL72" s="159"/>
      <c r="AM72" s="159"/>
      <c r="AN72" s="159"/>
    </row>
    <row r="73" spans="1:40" x14ac:dyDescent="0.25">
      <c r="A73" s="157" t="s">
        <v>134</v>
      </c>
      <c r="B73" s="94">
        <v>0</v>
      </c>
      <c r="C73" s="94">
        <v>0</v>
      </c>
      <c r="D73" s="94">
        <v>0</v>
      </c>
      <c r="E73" s="94">
        <v>0</v>
      </c>
      <c r="F73" s="94">
        <v>0</v>
      </c>
      <c r="G73" s="94">
        <v>0</v>
      </c>
      <c r="H73" s="94">
        <v>0</v>
      </c>
      <c r="I73" s="94">
        <v>0</v>
      </c>
      <c r="J73" s="94">
        <v>0</v>
      </c>
      <c r="K73" s="157" t="s">
        <v>134</v>
      </c>
      <c r="L73" s="94">
        <v>0</v>
      </c>
      <c r="M73" s="94">
        <v>0</v>
      </c>
      <c r="N73" s="94">
        <v>780854425751.45801</v>
      </c>
      <c r="O73" s="94">
        <v>4304598371467.02</v>
      </c>
      <c r="P73" s="94">
        <v>5395588805087.4805</v>
      </c>
      <c r="Q73" s="94">
        <v>0</v>
      </c>
      <c r="R73" s="94">
        <v>18493107559443.699</v>
      </c>
      <c r="S73" s="94">
        <v>36557037999908.398</v>
      </c>
      <c r="T73" s="158">
        <f t="shared" ref="T73:Y73" si="18">IFERROR(D73/L73,0)*100</f>
        <v>0</v>
      </c>
      <c r="U73" s="158">
        <f t="shared" si="18"/>
        <v>0</v>
      </c>
      <c r="V73" s="158">
        <f t="shared" si="18"/>
        <v>0</v>
      </c>
      <c r="W73" s="158">
        <f t="shared" si="18"/>
        <v>0</v>
      </c>
      <c r="X73" s="158">
        <f t="shared" si="18"/>
        <v>0</v>
      </c>
      <c r="Y73" s="158">
        <f t="shared" si="18"/>
        <v>0</v>
      </c>
    </row>
    <row r="74" spans="1:40" x14ac:dyDescent="0.25">
      <c r="A74" s="94"/>
      <c r="B74" s="94"/>
      <c r="C74" s="94"/>
      <c r="D74" s="94"/>
      <c r="E74" s="94"/>
      <c r="F74" s="94"/>
      <c r="G74" s="94"/>
      <c r="H74" s="94"/>
      <c r="I74" s="94"/>
    </row>
    <row r="75" spans="1:40" x14ac:dyDescent="0.25">
      <c r="A75" s="94"/>
      <c r="B75" s="94"/>
      <c r="C75" s="93" t="s">
        <v>2061</v>
      </c>
      <c r="D75" s="94"/>
    </row>
    <row r="76" spans="1:40" ht="15.95" customHeight="1" x14ac:dyDescent="0.25">
      <c r="A76" s="94"/>
    </row>
    <row r="77" spans="1:40" ht="15.95" customHeight="1" x14ac:dyDescent="0.25">
      <c r="A77" s="94"/>
      <c r="C77" s="155" t="e">
        <f>LOOKUP('Repeating Values'!C1,About!G1:H50,About!H1:H50)</f>
        <v>#N/A</v>
      </c>
      <c r="D77" s="93">
        <v>2019</v>
      </c>
      <c r="E77" s="93">
        <v>2050</v>
      </c>
    </row>
    <row r="78" spans="1:40" ht="15.95" customHeight="1" x14ac:dyDescent="0.25">
      <c r="B78" s="93" t="s">
        <v>2057</v>
      </c>
      <c r="C78" s="93" t="s">
        <v>496</v>
      </c>
      <c r="D78" s="93" t="e" cm="1">
        <f t="array" ref="D78">ROUND(INDEX($B$95:$H$845,MATCH(1,($C78=$E$95:$E$845)*($B78=$F$95:$F$845)*($C$77=$B$95:$B$845),0),MATCH(D$77,$B$95:$H$95,0))*100,1)</f>
        <v>#N/A</v>
      </c>
      <c r="E78" s="165" t="e" cm="1">
        <f t="array" ref="E78">ROUND(INDEX($B$95:$H$845,MATCH(1,($C78=$E$95:$E$845)*($B78=$F$95:$F$845)*($C$77=$B$95:$B$845),0),MATCH(E$77,$B$95:$H$95,0))*100,1)</f>
        <v>#N/A</v>
      </c>
    </row>
    <row r="79" spans="1:40" ht="15.95" customHeight="1" x14ac:dyDescent="0.25">
      <c r="B79" s="165" t="s">
        <v>2057</v>
      </c>
      <c r="C79" s="93" t="s">
        <v>2056</v>
      </c>
      <c r="D79" s="165" t="e" cm="1">
        <f t="array" ref="D79">ROUND(INDEX($B$95:$H$845,MATCH(1,($C79=$E$95:$E$845)*($B79=$F$95:$F$845)*($C$77=$B$95:$B$845),0),MATCH(D$77,$B$95:$H$95,0))*100,1)</f>
        <v>#N/A</v>
      </c>
      <c r="E79" s="165" t="e" cm="1">
        <f t="array" ref="E79">ROUND(INDEX($B$95:$H$845,MATCH(1,($C79=$E$95:$E$845)*($B79=$F$95:$F$845)*($C$77=$B$95:$B$845),0),MATCH(E$77,$B$95:$H$95,0))*100,1)</f>
        <v>#N/A</v>
      </c>
    </row>
    <row r="80" spans="1:40" ht="15.95" customHeight="1" x14ac:dyDescent="0.25">
      <c r="B80" s="165" t="s">
        <v>2057</v>
      </c>
      <c r="C80" s="93" t="s">
        <v>1873</v>
      </c>
      <c r="D80" s="165" t="e" cm="1">
        <f t="array" ref="D80">ROUND(INDEX($B$95:$H$845,MATCH(1,($C80=$E$95:$E$845)*($B80=$F$95:$F$845)*($C$77=$B$95:$B$845),0),MATCH(D$77,$B$95:$H$95,0))*100,1)</f>
        <v>#N/A</v>
      </c>
      <c r="E80" s="165" t="e" cm="1">
        <f t="array" ref="E80">ROUND(INDEX($B$95:$H$845,MATCH(1,($C80=$E$95:$E$845)*($B80=$F$95:$F$845)*($C$77=$B$95:$B$845),0),MATCH(E$77,$B$95:$H$95,0))*100,1)</f>
        <v>#N/A</v>
      </c>
    </row>
    <row r="81" spans="2:26" ht="15.95" customHeight="1" x14ac:dyDescent="0.25">
      <c r="B81" s="93" t="s">
        <v>2054</v>
      </c>
      <c r="C81" s="165" t="s">
        <v>496</v>
      </c>
      <c r="D81" s="165" t="e" cm="1">
        <f t="array" ref="D81">ROUND(INDEX($B$95:$H$845,MATCH(1,($C81=$E$95:$E$845)*($B81=$F$95:$F$845)*($C$77=$B$95:$B$845),0),MATCH(D$77,$B$95:$H$95,0))*100,1)</f>
        <v>#N/A</v>
      </c>
      <c r="E81" s="165" t="e" cm="1">
        <f t="array" ref="E81">ROUND(INDEX($B$95:$H$845,MATCH(1,($C81=$E$95:$E$845)*($B81=$F$95:$F$845)*($C$77=$B$95:$B$845),0),MATCH(E$77,$B$95:$H$95,0))*100,1)</f>
        <v>#N/A</v>
      </c>
    </row>
    <row r="82" spans="2:26" ht="15.95" customHeight="1" x14ac:dyDescent="0.25">
      <c r="B82" s="165" t="s">
        <v>2054</v>
      </c>
      <c r="C82" s="165" t="s">
        <v>2056</v>
      </c>
      <c r="D82" s="165" t="e" cm="1">
        <f t="array" ref="D82">ROUND(INDEX($B$95:$H$845,MATCH(1,($C82=$E$95:$E$845)*($B82=$F$95:$F$845)*($C$77=$B$95:$B$845),0),MATCH(D$77,$B$95:$H$95,0))*100,1)</f>
        <v>#N/A</v>
      </c>
      <c r="E82" s="165" t="e" cm="1">
        <f t="array" ref="E82">ROUND(INDEX($B$95:$H$845,MATCH(1,($C82=$E$95:$E$845)*($B82=$F$95:$F$845)*($C$77=$B$95:$B$845),0),MATCH(E$77,$B$95:$H$95,0))*100,1)</f>
        <v>#N/A</v>
      </c>
      <c r="M82" s="93" t="s">
        <v>2060</v>
      </c>
    </row>
    <row r="83" spans="2:26" ht="15.95" customHeight="1" x14ac:dyDescent="0.25">
      <c r="B83" s="165" t="s">
        <v>2054</v>
      </c>
      <c r="C83" s="165" t="s">
        <v>1873</v>
      </c>
      <c r="D83" s="165" t="e" cm="1">
        <f t="array" ref="D83">ROUND(INDEX($B$95:$H$845,MATCH(1,($C83=$E$95:$E$845)*($B83=$F$95:$F$845)*($C$77=$B$95:$B$845),0),MATCH(D$77,$B$95:$H$95,0))*100,1)</f>
        <v>#N/A</v>
      </c>
      <c r="E83" s="165" t="e" cm="1">
        <f t="array" ref="E83">ROUND(INDEX($B$95:$H$845,MATCH(1,($C83=$E$95:$E$845)*($B83=$F$95:$F$845)*($C$77=$B$95:$B$845),0),MATCH(E$77,$B$95:$H$95,0))*100,1)</f>
        <v>#N/A</v>
      </c>
      <c r="J83" s="155" t="e">
        <f>A63</f>
        <v>#N/A</v>
      </c>
    </row>
    <row r="84" spans="2:26" ht="15.95" customHeight="1" x14ac:dyDescent="0.25">
      <c r="B84" s="93" t="s">
        <v>2058</v>
      </c>
      <c r="C84" s="165" t="s">
        <v>496</v>
      </c>
      <c r="D84" s="165" t="e" cm="1">
        <f t="array" ref="D84">ROUND(INDEX($B$95:$H$845,MATCH(1,($C84=$E$95:$E$845)*($B84=$F$95:$F$845)*($C$77=$B$95:$B$845),0),MATCH(D$77,$B$95:$H$95,0))*100,1)</f>
        <v>#N/A</v>
      </c>
      <c r="E84" s="165" t="e" cm="1">
        <f t="array" ref="E84">ROUND(INDEX($B$95:$H$845,MATCH(1,($C84=$E$95:$E$845)*($B84=$F$95:$F$845)*($C$77=$B$95:$B$845),0),MATCH(E$77,$B$95:$H$95,0))*100,1)</f>
        <v>#N/A</v>
      </c>
    </row>
    <row r="85" spans="2:26" ht="15.95" customHeight="1" x14ac:dyDescent="0.25">
      <c r="B85" s="165" t="s">
        <v>2058</v>
      </c>
      <c r="C85" s="165" t="s">
        <v>2056</v>
      </c>
      <c r="D85" s="165" t="e" cm="1">
        <f t="array" ref="D85">ROUND(INDEX($B$95:$H$845,MATCH(1,($C85=$E$95:$E$845)*($B85=$F$95:$F$845)*($C$77=$B$95:$B$845),0),MATCH(D$77,$B$95:$H$95,0))*100,1)</f>
        <v>#N/A</v>
      </c>
      <c r="E85" s="165" t="e" cm="1">
        <f t="array" ref="E85">ROUND(INDEX($B$95:$H$845,MATCH(1,($C85=$E$95:$E$845)*($B85=$F$95:$F$845)*($C$77=$B$95:$B$845),0),MATCH(E$77,$B$95:$H$95,0))*100,1)</f>
        <v>#N/A</v>
      </c>
      <c r="K85" s="94" t="s">
        <v>250</v>
      </c>
      <c r="L85" s="94" t="s">
        <v>251</v>
      </c>
      <c r="M85" s="94" t="s">
        <v>252</v>
      </c>
      <c r="N85" s="94" t="s">
        <v>2046</v>
      </c>
      <c r="O85" s="94" t="s">
        <v>2044</v>
      </c>
      <c r="P85" s="94" t="s">
        <v>255</v>
      </c>
      <c r="Q85" s="94" t="s">
        <v>256</v>
      </c>
      <c r="R85" s="94" t="s">
        <v>257</v>
      </c>
    </row>
    <row r="86" spans="2:26" ht="15.95" customHeight="1" x14ac:dyDescent="0.25">
      <c r="B86" s="165" t="s">
        <v>2058</v>
      </c>
      <c r="C86" s="165" t="s">
        <v>1873</v>
      </c>
      <c r="D86" s="165" t="e" cm="1">
        <f t="array" ref="D86">ROUND(INDEX($B$95:$H$845,MATCH(1,($C86=$E$95:$E$845)*($B86=$F$95:$F$845)*($C$77=$B$95:$B$845),0),MATCH(D$77,$B$95:$H$95,0))*100,1)</f>
        <v>#N/A</v>
      </c>
      <c r="E86" s="165" t="e" cm="1">
        <f t="array" ref="E86">ROUND(INDEX($B$95:$H$845,MATCH(1,($C86=$E$95:$E$845)*($B86=$F$95:$F$845)*($C$77=$B$95:$B$845),0),MATCH(E$77,$B$95:$H$95,0))*100,1)</f>
        <v>#N/A</v>
      </c>
      <c r="J86" s="93" t="s">
        <v>2047</v>
      </c>
      <c r="K86" s="93" t="e" cm="1">
        <f t="array" ref="K86">INDEX($K$95:$Z$195,MATCH(1,($J86=$L$95:$L$195)*($J$83=$K$95:$K$195),0),MATCH(K$85,$K$95:$Z$95,0))</f>
        <v>#N/A</v>
      </c>
      <c r="L86" s="165" t="e" cm="1">
        <f t="array" ref="L86">INDEX($K$95:$Z$195,MATCH(1,($J86=$L$95:$L$195)*($J$83=$K$95:$K$195),0),MATCH(L$85,$K$95:$Z$95,0))</f>
        <v>#N/A</v>
      </c>
      <c r="M86" s="165" t="e" cm="1">
        <f t="array" ref="M86">INDEX($K$95:$Z$195,MATCH(1,($J86=$L$95:$L$195)*($J$83=$K$95:$K$195),0),MATCH(M$85,$K$95:$Z$95,0))</f>
        <v>#N/A</v>
      </c>
      <c r="N86" s="165" t="e" cm="1">
        <f t="array" ref="N86">INDEX($K$95:$Z$195,MATCH(1,($J86=$L$95:$L$195)*($J$83=$K$95:$K$195),0),MATCH(N$85,$K$95:$Z$95,0))</f>
        <v>#N/A</v>
      </c>
      <c r="O86" s="165" t="e" cm="1">
        <f t="array" ref="O86">INDEX($K$95:$Z$195,MATCH(1,($J86=$L$95:$L$195)*($J$83=$K$95:$K$195),0),MATCH(O$85,$K$95:$Z$95,0))</f>
        <v>#N/A</v>
      </c>
      <c r="P86" s="165" t="e" cm="1">
        <f t="array" ref="P86">INDEX($K$95:$Z$195,MATCH(1,($J86=$L$95:$L$195)*($J$83=$K$95:$K$195),0),MATCH(P$85,$K$95:$Z$95,0))</f>
        <v>#N/A</v>
      </c>
      <c r="Q86" s="165" t="e" cm="1">
        <f t="array" ref="Q86">INDEX($K$95:$Z$195,MATCH(1,($J86=$L$95:$L$195)*($J$83=$K$95:$K$195),0),MATCH(Q$85,$K$95:$Z$95,0))</f>
        <v>#N/A</v>
      </c>
      <c r="R86" s="165" t="e" cm="1">
        <f t="array" ref="R86">INDEX($K$95:$Z$195,MATCH(1,($J86=$L$95:$L$195)*($J$83=$K$95:$K$195),0),MATCH(R$85,$K$95:$Z$95,0))</f>
        <v>#N/A</v>
      </c>
    </row>
    <row r="87" spans="2:26" ht="15.95" customHeight="1" x14ac:dyDescent="0.25">
      <c r="B87" s="166" t="s">
        <v>2062</v>
      </c>
      <c r="J87" s="93" t="s">
        <v>281</v>
      </c>
      <c r="K87" s="165" t="e" cm="1">
        <f t="array" ref="K87">INDEX($K$95:$Z$195,MATCH(1,($J87=$L$95:$L$195)*($J$83=$K$95:$K$195),0),MATCH(K$85,$K$95:$Z$95,0))</f>
        <v>#N/A</v>
      </c>
      <c r="L87" s="165" t="e" cm="1">
        <f t="array" ref="L87">INDEX($K$95:$Z$195,MATCH(1,($J87=$L$95:$L$195)*($J$83=$K$95:$K$195),0),MATCH(L$85,$K$95:$Z$95,0))</f>
        <v>#N/A</v>
      </c>
      <c r="M87" s="165" t="e" cm="1">
        <f t="array" ref="M87">INDEX($K$95:$Z$195,MATCH(1,($J87=$L$95:$L$195)*($J$83=$K$95:$K$195),0),MATCH(M$85,$K$95:$Z$95,0))</f>
        <v>#N/A</v>
      </c>
      <c r="N87" s="165" t="e" cm="1">
        <f t="array" ref="N87">INDEX($K$95:$Z$195,MATCH(1,($J87=$L$95:$L$195)*($J$83=$K$95:$K$195),0),MATCH(N$85,$K$95:$Z$95,0))</f>
        <v>#N/A</v>
      </c>
      <c r="O87" s="165" t="e" cm="1">
        <f t="array" ref="O87">INDEX($K$95:$Z$195,MATCH(1,($J87=$L$95:$L$195)*($J$83=$K$95:$K$195),0),MATCH(O$85,$K$95:$Z$95,0))</f>
        <v>#N/A</v>
      </c>
      <c r="P87" s="165" t="e" cm="1">
        <f t="array" ref="P87">INDEX($K$95:$Z$195,MATCH(1,($J87=$L$95:$L$195)*($J$83=$K$95:$K$195),0),MATCH(P$85,$K$95:$Z$95,0))</f>
        <v>#N/A</v>
      </c>
      <c r="Q87" s="165" t="e" cm="1">
        <f t="array" ref="Q87">INDEX($K$95:$Z$195,MATCH(1,($J87=$L$95:$L$195)*($J$83=$K$95:$K$195),0),MATCH(Q$85,$K$95:$Z$95,0))</f>
        <v>#N/A</v>
      </c>
      <c r="R87" s="165" t="e" cm="1">
        <f t="array" ref="R87">INDEX($K$95:$Z$195,MATCH(1,($J87=$L$95:$L$195)*($J$83=$K$95:$K$195),0),MATCH(R$85,$K$95:$Z$95,0))</f>
        <v>#N/A</v>
      </c>
    </row>
    <row r="88" spans="2:26" ht="15.95" customHeight="1" x14ac:dyDescent="0.25">
      <c r="J88" s="93" t="s">
        <v>2059</v>
      </c>
      <c r="K88" s="165">
        <f>IFERROR(K86/K87 *100,0)</f>
        <v>0</v>
      </c>
      <c r="L88" s="165">
        <f t="shared" ref="L88:R88" si="19">IFERROR(L86/L87 *100,0)</f>
        <v>0</v>
      </c>
      <c r="M88" s="165">
        <f t="shared" si="19"/>
        <v>0</v>
      </c>
      <c r="N88" s="264">
        <f>ROUND(IFERROR(N86/N87 *100,0),0)</f>
        <v>0</v>
      </c>
      <c r="O88" s="165">
        <f>ROUND(IFERROR(O86/O87 *100,0),0)</f>
        <v>0</v>
      </c>
      <c r="P88" s="165">
        <f t="shared" si="19"/>
        <v>0</v>
      </c>
      <c r="Q88" s="165">
        <f t="shared" si="19"/>
        <v>0</v>
      </c>
      <c r="R88" s="165">
        <f t="shared" si="19"/>
        <v>0</v>
      </c>
    </row>
    <row r="89" spans="2:26" ht="15.95" customHeight="1" x14ac:dyDescent="0.25"/>
    <row r="90" spans="2:26" ht="15.95" customHeight="1" x14ac:dyDescent="0.25"/>
    <row r="91" spans="2:26" ht="15.95" customHeight="1" x14ac:dyDescent="0.25"/>
    <row r="94" spans="2:26" ht="30" x14ac:dyDescent="0.25">
      <c r="B94" s="147" t="s">
        <v>2063</v>
      </c>
      <c r="C94" s="93" t="s">
        <v>2064</v>
      </c>
      <c r="J94" s="147" t="s">
        <v>2048</v>
      </c>
    </row>
    <row r="95" spans="2:26" x14ac:dyDescent="0.25">
      <c r="B95" s="29" t="s">
        <v>2042</v>
      </c>
      <c r="C95" s="29" t="s">
        <v>2049</v>
      </c>
      <c r="D95" s="29" t="s">
        <v>2050</v>
      </c>
      <c r="E95" s="29" t="s">
        <v>2051</v>
      </c>
      <c r="F95" s="29" t="s">
        <v>2052</v>
      </c>
      <c r="G95" s="29">
        <v>2019</v>
      </c>
      <c r="H95" s="29">
        <v>2050</v>
      </c>
      <c r="J95" s="164"/>
      <c r="K95" s="164" t="s">
        <v>2042</v>
      </c>
      <c r="L95" s="164" t="s">
        <v>2043</v>
      </c>
      <c r="M95" s="164" t="s">
        <v>251</v>
      </c>
      <c r="N95" s="164" t="s">
        <v>926</v>
      </c>
      <c r="O95" s="164" t="s">
        <v>255</v>
      </c>
      <c r="P95" s="164" t="s">
        <v>1035</v>
      </c>
      <c r="Q95" s="164" t="s">
        <v>1042</v>
      </c>
      <c r="R95" s="164" t="s">
        <v>1045</v>
      </c>
      <c r="S95" s="164" t="s">
        <v>1047</v>
      </c>
      <c r="T95" s="164" t="s">
        <v>250</v>
      </c>
      <c r="U95" s="164" t="s">
        <v>252</v>
      </c>
      <c r="V95" s="164" t="s">
        <v>2044</v>
      </c>
      <c r="W95" s="164" t="s">
        <v>2045</v>
      </c>
      <c r="X95" s="164" t="s">
        <v>257</v>
      </c>
      <c r="Y95" s="164" t="s">
        <v>256</v>
      </c>
      <c r="Z95" s="164" t="s">
        <v>2046</v>
      </c>
    </row>
    <row r="96" spans="2:26" x14ac:dyDescent="0.25">
      <c r="B96" s="164" t="s">
        <v>3</v>
      </c>
      <c r="C96" s="164" t="s">
        <v>1027</v>
      </c>
      <c r="D96" s="164" t="s">
        <v>2053</v>
      </c>
      <c r="E96" s="164" t="s">
        <v>496</v>
      </c>
      <c r="F96" s="164" t="s">
        <v>2054</v>
      </c>
      <c r="G96" s="164">
        <v>3.9998729637069498E-2</v>
      </c>
      <c r="H96" s="164">
        <v>4.0399940641462399E-2</v>
      </c>
      <c r="J96" s="164" t="s">
        <v>3</v>
      </c>
      <c r="K96" s="164" t="s">
        <v>3</v>
      </c>
      <c r="L96" s="164" t="s">
        <v>248</v>
      </c>
      <c r="M96" s="164">
        <v>0</v>
      </c>
      <c r="N96" s="164">
        <v>0</v>
      </c>
      <c r="O96" s="164">
        <v>0</v>
      </c>
      <c r="P96" s="164">
        <v>0</v>
      </c>
      <c r="Q96" s="164">
        <v>36770707477017.398</v>
      </c>
      <c r="R96" s="164">
        <v>0</v>
      </c>
      <c r="S96" s="164">
        <v>0</v>
      </c>
      <c r="T96" s="164">
        <v>0</v>
      </c>
      <c r="U96" s="164">
        <v>0</v>
      </c>
      <c r="V96" s="164">
        <v>0</v>
      </c>
      <c r="W96" s="164">
        <v>26072978763473.301</v>
      </c>
      <c r="X96" s="164">
        <v>0</v>
      </c>
      <c r="Y96" s="164">
        <v>0</v>
      </c>
      <c r="Z96" s="164">
        <v>0</v>
      </c>
    </row>
    <row r="97" spans="2:26" x14ac:dyDescent="0.25">
      <c r="B97" s="164" t="s">
        <v>3</v>
      </c>
      <c r="C97" s="164" t="s">
        <v>1027</v>
      </c>
      <c r="D97" s="164" t="s">
        <v>2053</v>
      </c>
      <c r="E97" s="164" t="s">
        <v>2055</v>
      </c>
      <c r="F97" s="164" t="s">
        <v>2054</v>
      </c>
      <c r="G97" s="164">
        <v>0.99963148385309297</v>
      </c>
      <c r="H97" s="164">
        <v>0.99920715825439799</v>
      </c>
      <c r="J97" s="164" t="s">
        <v>3</v>
      </c>
      <c r="K97" s="164" t="s">
        <v>3</v>
      </c>
      <c r="L97" s="164" t="s">
        <v>2047</v>
      </c>
      <c r="M97" s="164">
        <v>0</v>
      </c>
      <c r="N97" s="164">
        <v>0</v>
      </c>
      <c r="O97" s="164">
        <v>0</v>
      </c>
      <c r="P97" s="164">
        <v>0</v>
      </c>
      <c r="Q97" s="164">
        <v>0</v>
      </c>
      <c r="R97" s="164">
        <v>0</v>
      </c>
      <c r="S97" s="164">
        <v>0</v>
      </c>
      <c r="T97" s="164">
        <v>0</v>
      </c>
      <c r="U97" s="164">
        <v>0</v>
      </c>
      <c r="V97" s="164">
        <v>0</v>
      </c>
      <c r="W97" s="164">
        <v>0</v>
      </c>
      <c r="X97" s="164">
        <v>0</v>
      </c>
      <c r="Y97" s="164">
        <v>0</v>
      </c>
      <c r="Z97" s="164">
        <v>0</v>
      </c>
    </row>
    <row r="98" spans="2:26" x14ac:dyDescent="0.25">
      <c r="B98" s="164" t="s">
        <v>3</v>
      </c>
      <c r="C98" s="164" t="s">
        <v>1027</v>
      </c>
      <c r="D98" s="164" t="s">
        <v>2053</v>
      </c>
      <c r="E98" s="164" t="s">
        <v>504</v>
      </c>
      <c r="F98" s="164" t="s">
        <v>2054</v>
      </c>
      <c r="G98" s="164">
        <v>1</v>
      </c>
      <c r="H98" s="164">
        <v>1</v>
      </c>
      <c r="J98" s="164" t="s">
        <v>5</v>
      </c>
      <c r="K98" s="164" t="s">
        <v>5</v>
      </c>
      <c r="L98" s="164" t="s">
        <v>248</v>
      </c>
      <c r="M98" s="164">
        <v>0</v>
      </c>
      <c r="N98" s="164">
        <v>0</v>
      </c>
      <c r="O98" s="164">
        <v>0</v>
      </c>
      <c r="P98" s="164">
        <v>0</v>
      </c>
      <c r="Q98" s="164">
        <v>36770707477017.398</v>
      </c>
      <c r="R98" s="164">
        <v>0</v>
      </c>
      <c r="S98" s="164">
        <v>0</v>
      </c>
      <c r="T98" s="164">
        <v>0</v>
      </c>
      <c r="U98" s="164">
        <v>0</v>
      </c>
      <c r="V98" s="164">
        <v>0</v>
      </c>
      <c r="W98" s="164">
        <v>26072978763473.301</v>
      </c>
      <c r="X98" s="164">
        <v>0</v>
      </c>
      <c r="Y98" s="164">
        <v>0</v>
      </c>
      <c r="Z98" s="164">
        <v>0</v>
      </c>
    </row>
    <row r="99" spans="2:26" x14ac:dyDescent="0.25">
      <c r="B99" s="164" t="s">
        <v>3</v>
      </c>
      <c r="C99" s="164" t="s">
        <v>1027</v>
      </c>
      <c r="D99" s="164" t="s">
        <v>2053</v>
      </c>
      <c r="E99" s="164" t="s">
        <v>2056</v>
      </c>
      <c r="F99" s="164" t="s">
        <v>2054</v>
      </c>
      <c r="G99" s="164">
        <v>0.57516558823078101</v>
      </c>
      <c r="H99" s="164">
        <v>0.44472588335528701</v>
      </c>
      <c r="J99" s="164" t="s">
        <v>5</v>
      </c>
      <c r="K99" s="164" t="s">
        <v>5</v>
      </c>
      <c r="L99" s="164" t="s">
        <v>2047</v>
      </c>
      <c r="M99" s="164">
        <v>0</v>
      </c>
      <c r="N99" s="164">
        <v>0</v>
      </c>
      <c r="O99" s="164">
        <v>0</v>
      </c>
      <c r="P99" s="164">
        <v>0</v>
      </c>
      <c r="Q99" s="164">
        <v>28586707477017.398</v>
      </c>
      <c r="R99" s="164">
        <v>0</v>
      </c>
      <c r="S99" s="164">
        <v>0</v>
      </c>
      <c r="T99" s="164">
        <v>0</v>
      </c>
      <c r="U99" s="164">
        <v>0</v>
      </c>
      <c r="V99" s="164">
        <v>0</v>
      </c>
      <c r="W99" s="164">
        <v>22182132146230.398</v>
      </c>
      <c r="X99" s="164">
        <v>0</v>
      </c>
      <c r="Y99" s="164">
        <v>0</v>
      </c>
      <c r="Z99" s="164">
        <v>0</v>
      </c>
    </row>
    <row r="100" spans="2:26" x14ac:dyDescent="0.25">
      <c r="B100" s="164" t="s">
        <v>3</v>
      </c>
      <c r="C100" s="164" t="s">
        <v>1027</v>
      </c>
      <c r="D100" s="164" t="s">
        <v>2053</v>
      </c>
      <c r="E100" s="164" t="s">
        <v>1873</v>
      </c>
      <c r="F100" s="164" t="s">
        <v>2054</v>
      </c>
      <c r="G100" s="164">
        <v>1</v>
      </c>
      <c r="H100" s="164">
        <v>1</v>
      </c>
      <c r="J100" s="164" t="s">
        <v>8</v>
      </c>
      <c r="K100" s="164" t="s">
        <v>8</v>
      </c>
      <c r="L100" s="164" t="s">
        <v>248</v>
      </c>
      <c r="M100" s="164">
        <v>0</v>
      </c>
      <c r="N100" s="164">
        <v>0</v>
      </c>
      <c r="O100" s="164">
        <v>0</v>
      </c>
      <c r="P100" s="164">
        <v>0</v>
      </c>
      <c r="Q100" s="164">
        <v>36770707477017.398</v>
      </c>
      <c r="R100" s="164">
        <v>0</v>
      </c>
      <c r="S100" s="164">
        <v>0</v>
      </c>
      <c r="T100" s="164">
        <v>0</v>
      </c>
      <c r="U100" s="164">
        <v>0</v>
      </c>
      <c r="V100" s="164">
        <v>0</v>
      </c>
      <c r="W100" s="164">
        <v>26072978763473.301</v>
      </c>
      <c r="X100" s="164">
        <v>0</v>
      </c>
      <c r="Y100" s="164">
        <v>0</v>
      </c>
      <c r="Z100" s="164">
        <v>0</v>
      </c>
    </row>
    <row r="101" spans="2:26" x14ac:dyDescent="0.25">
      <c r="B101" s="164" t="s">
        <v>3</v>
      </c>
      <c r="C101" s="164" t="s">
        <v>1027</v>
      </c>
      <c r="D101" s="164" t="s">
        <v>2053</v>
      </c>
      <c r="E101" s="164" t="s">
        <v>496</v>
      </c>
      <c r="F101" s="164" t="s">
        <v>2057</v>
      </c>
      <c r="G101" s="164">
        <v>3.9998729637069498E-2</v>
      </c>
      <c r="H101" s="164">
        <v>4.0399940641462399E-2</v>
      </c>
      <c r="J101" s="164" t="s">
        <v>8</v>
      </c>
      <c r="K101" s="164" t="s">
        <v>8</v>
      </c>
      <c r="L101" s="164" t="s">
        <v>2047</v>
      </c>
      <c r="M101" s="164">
        <v>0</v>
      </c>
      <c r="N101" s="164">
        <v>0</v>
      </c>
      <c r="O101" s="164">
        <v>0</v>
      </c>
      <c r="P101" s="164">
        <v>0</v>
      </c>
      <c r="Q101" s="164">
        <v>0</v>
      </c>
      <c r="R101" s="164">
        <v>0</v>
      </c>
      <c r="S101" s="164">
        <v>0</v>
      </c>
      <c r="T101" s="164">
        <v>0</v>
      </c>
      <c r="U101" s="164">
        <v>0</v>
      </c>
      <c r="V101" s="164">
        <v>0</v>
      </c>
      <c r="W101" s="164">
        <v>21460798397941.5</v>
      </c>
      <c r="X101" s="164">
        <v>0</v>
      </c>
      <c r="Y101" s="164">
        <v>0</v>
      </c>
      <c r="Z101" s="164">
        <v>0</v>
      </c>
    </row>
    <row r="102" spans="2:26" x14ac:dyDescent="0.25">
      <c r="B102" s="164" t="s">
        <v>3</v>
      </c>
      <c r="C102" s="164" t="s">
        <v>1027</v>
      </c>
      <c r="D102" s="164" t="s">
        <v>2053</v>
      </c>
      <c r="E102" s="164" t="s">
        <v>2055</v>
      </c>
      <c r="F102" s="164" t="s">
        <v>2057</v>
      </c>
      <c r="G102" s="164">
        <v>0.99963148385309297</v>
      </c>
      <c r="H102" s="164">
        <v>0.99920715825439899</v>
      </c>
      <c r="J102" s="164" t="s">
        <v>11</v>
      </c>
      <c r="K102" s="164" t="s">
        <v>11</v>
      </c>
      <c r="L102" s="164" t="s">
        <v>248</v>
      </c>
      <c r="M102" s="164">
        <v>0</v>
      </c>
      <c r="N102" s="164">
        <v>0</v>
      </c>
      <c r="O102" s="164">
        <v>0</v>
      </c>
      <c r="P102" s="164">
        <v>0</v>
      </c>
      <c r="Q102" s="164">
        <v>36770707477017.398</v>
      </c>
      <c r="R102" s="164">
        <v>196203374770.67401</v>
      </c>
      <c r="S102" s="164">
        <v>294509047662.76099</v>
      </c>
      <c r="T102" s="164">
        <v>0</v>
      </c>
      <c r="U102" s="164">
        <v>2507238616605.71</v>
      </c>
      <c r="V102" s="164">
        <v>9708370297606.2402</v>
      </c>
      <c r="W102" s="164">
        <v>26072978763473.301</v>
      </c>
      <c r="X102" s="164">
        <v>29602745987570.102</v>
      </c>
      <c r="Y102" s="164">
        <v>42665550922989</v>
      </c>
      <c r="Z102" s="164">
        <v>13335461946655.301</v>
      </c>
    </row>
    <row r="103" spans="2:26" x14ac:dyDescent="0.25">
      <c r="B103" s="164" t="s">
        <v>3</v>
      </c>
      <c r="C103" s="164" t="s">
        <v>1027</v>
      </c>
      <c r="D103" s="164" t="s">
        <v>2053</v>
      </c>
      <c r="E103" s="164" t="s">
        <v>504</v>
      </c>
      <c r="F103" s="164" t="s">
        <v>2057</v>
      </c>
      <c r="G103" s="164">
        <v>1</v>
      </c>
      <c r="H103" s="164">
        <v>1</v>
      </c>
      <c r="J103" s="164" t="s">
        <v>11</v>
      </c>
      <c r="K103" s="164" t="s">
        <v>11</v>
      </c>
      <c r="L103" s="164" t="s">
        <v>2047</v>
      </c>
      <c r="M103" s="164">
        <v>0</v>
      </c>
      <c r="N103" s="164">
        <v>0</v>
      </c>
      <c r="O103" s="164">
        <v>0</v>
      </c>
      <c r="P103" s="164">
        <v>0</v>
      </c>
      <c r="Q103" s="164">
        <v>0</v>
      </c>
      <c r="R103" s="164">
        <v>0</v>
      </c>
      <c r="S103" s="164">
        <v>0</v>
      </c>
      <c r="T103" s="164">
        <v>0</v>
      </c>
      <c r="U103" s="164">
        <v>2507238616605.71</v>
      </c>
      <c r="V103" s="164">
        <v>1398370297606.24</v>
      </c>
      <c r="W103" s="164">
        <v>0</v>
      </c>
      <c r="X103" s="164">
        <v>0</v>
      </c>
      <c r="Y103" s="164">
        <v>0</v>
      </c>
      <c r="Z103" s="164">
        <v>7802461946655.2998</v>
      </c>
    </row>
    <row r="104" spans="2:26" x14ac:dyDescent="0.25">
      <c r="B104" s="164" t="s">
        <v>3</v>
      </c>
      <c r="C104" s="164" t="s">
        <v>1027</v>
      </c>
      <c r="D104" s="164" t="s">
        <v>2053</v>
      </c>
      <c r="E104" s="164" t="s">
        <v>2056</v>
      </c>
      <c r="F104" s="164" t="s">
        <v>2057</v>
      </c>
      <c r="G104" s="164">
        <v>0.57516558823078001</v>
      </c>
      <c r="H104" s="164">
        <v>0.44472588335528701</v>
      </c>
      <c r="J104" s="164" t="s">
        <v>14</v>
      </c>
      <c r="K104" s="164" t="s">
        <v>14</v>
      </c>
      <c r="L104" s="164" t="s">
        <v>248</v>
      </c>
      <c r="M104" s="164">
        <v>0</v>
      </c>
      <c r="N104" s="164">
        <v>0</v>
      </c>
      <c r="O104" s="164">
        <v>0</v>
      </c>
      <c r="P104" s="164">
        <v>0</v>
      </c>
      <c r="Q104" s="164">
        <v>36770707477017.398</v>
      </c>
      <c r="R104" s="164">
        <v>20133411780524.301</v>
      </c>
      <c r="S104" s="164">
        <v>14187107303794</v>
      </c>
      <c r="T104" s="164">
        <v>0</v>
      </c>
      <c r="U104" s="164">
        <v>214968565833874</v>
      </c>
      <c r="V104" s="164">
        <v>21566392925070.602</v>
      </c>
      <c r="W104" s="164">
        <v>26072978763473.301</v>
      </c>
      <c r="X104" s="164">
        <v>2408544045342420</v>
      </c>
      <c r="Y104" s="164">
        <v>1019287141182270</v>
      </c>
      <c r="Z104" s="164">
        <v>777844954553560</v>
      </c>
    </row>
    <row r="105" spans="2:26" x14ac:dyDescent="0.25">
      <c r="B105" s="164" t="s">
        <v>3</v>
      </c>
      <c r="C105" s="164" t="s">
        <v>1027</v>
      </c>
      <c r="D105" s="164" t="s">
        <v>2053</v>
      </c>
      <c r="E105" s="164" t="s">
        <v>1873</v>
      </c>
      <c r="F105" s="164" t="s">
        <v>2057</v>
      </c>
      <c r="G105" s="164">
        <v>1</v>
      </c>
      <c r="H105" s="164">
        <v>1</v>
      </c>
      <c r="J105" s="164" t="s">
        <v>14</v>
      </c>
      <c r="K105" s="164" t="s">
        <v>14</v>
      </c>
      <c r="L105" s="164" t="s">
        <v>2047</v>
      </c>
      <c r="M105" s="164">
        <v>0</v>
      </c>
      <c r="N105" s="164">
        <v>0</v>
      </c>
      <c r="O105" s="164">
        <v>0</v>
      </c>
      <c r="P105" s="164">
        <v>0</v>
      </c>
      <c r="Q105" s="164">
        <v>0</v>
      </c>
      <c r="R105" s="164">
        <v>0</v>
      </c>
      <c r="S105" s="164">
        <v>0</v>
      </c>
      <c r="T105" s="164">
        <v>0</v>
      </c>
      <c r="U105" s="164">
        <v>46066565833874.297</v>
      </c>
      <c r="V105" s="164">
        <v>0</v>
      </c>
      <c r="W105" s="164">
        <v>0</v>
      </c>
      <c r="X105" s="164">
        <v>588625045342425</v>
      </c>
      <c r="Y105" s="164">
        <v>443562141182276</v>
      </c>
      <c r="Z105" s="164">
        <v>175684954553560</v>
      </c>
    </row>
    <row r="106" spans="2:26" x14ac:dyDescent="0.25">
      <c r="B106" s="164" t="s">
        <v>3</v>
      </c>
      <c r="C106" s="164" t="s">
        <v>1027</v>
      </c>
      <c r="D106" s="164" t="s">
        <v>514</v>
      </c>
      <c r="E106" s="164" t="s">
        <v>496</v>
      </c>
      <c r="F106" s="164" t="s">
        <v>2058</v>
      </c>
      <c r="G106" s="164">
        <v>7.01306018613635E-3</v>
      </c>
      <c r="H106" s="164">
        <v>6.8877775581482302E-3</v>
      </c>
      <c r="J106" s="164" t="s">
        <v>17</v>
      </c>
      <c r="K106" s="164" t="s">
        <v>17</v>
      </c>
      <c r="L106" s="164" t="s">
        <v>248</v>
      </c>
      <c r="M106" s="164">
        <v>0</v>
      </c>
      <c r="N106" s="164">
        <v>0</v>
      </c>
      <c r="O106" s="164">
        <v>0</v>
      </c>
      <c r="P106" s="164">
        <v>0</v>
      </c>
      <c r="Q106" s="164">
        <v>36770707477017.398</v>
      </c>
      <c r="R106" s="164">
        <v>0</v>
      </c>
      <c r="S106" s="164">
        <v>0</v>
      </c>
      <c r="T106" s="164">
        <v>0</v>
      </c>
      <c r="U106" s="164">
        <v>0</v>
      </c>
      <c r="V106" s="164">
        <v>0</v>
      </c>
      <c r="W106" s="164">
        <v>26072978763473.301</v>
      </c>
      <c r="X106" s="164">
        <v>0</v>
      </c>
      <c r="Y106" s="164">
        <v>0</v>
      </c>
      <c r="Z106" s="164">
        <v>0</v>
      </c>
    </row>
    <row r="107" spans="2:26" x14ac:dyDescent="0.25">
      <c r="B107" s="164" t="s">
        <v>3</v>
      </c>
      <c r="C107" s="164" t="s">
        <v>1027</v>
      </c>
      <c r="D107" s="164" t="s">
        <v>514</v>
      </c>
      <c r="E107" s="164" t="s">
        <v>2055</v>
      </c>
      <c r="F107" s="164" t="s">
        <v>2058</v>
      </c>
      <c r="G107" s="164">
        <v>0.99937619603415895</v>
      </c>
      <c r="H107" s="164">
        <v>0.99985422739603103</v>
      </c>
      <c r="J107" s="164" t="s">
        <v>17</v>
      </c>
      <c r="K107" s="164" t="s">
        <v>17</v>
      </c>
      <c r="L107" s="164" t="s">
        <v>2047</v>
      </c>
      <c r="M107" s="164">
        <v>0</v>
      </c>
      <c r="N107" s="164">
        <v>0</v>
      </c>
      <c r="O107" s="164">
        <v>0</v>
      </c>
      <c r="P107" s="164">
        <v>0</v>
      </c>
      <c r="Q107" s="164">
        <v>0</v>
      </c>
      <c r="R107" s="164">
        <v>0</v>
      </c>
      <c r="S107" s="164">
        <v>0</v>
      </c>
      <c r="T107" s="164">
        <v>0</v>
      </c>
      <c r="U107" s="164">
        <v>0</v>
      </c>
      <c r="V107" s="164">
        <v>0</v>
      </c>
      <c r="W107" s="164">
        <v>17804199338132.699</v>
      </c>
      <c r="X107" s="164">
        <v>0</v>
      </c>
      <c r="Y107" s="164">
        <v>0</v>
      </c>
      <c r="Z107" s="164">
        <v>0</v>
      </c>
    </row>
    <row r="108" spans="2:26" x14ac:dyDescent="0.25">
      <c r="B108" s="164" t="s">
        <v>3</v>
      </c>
      <c r="C108" s="164" t="s">
        <v>1027</v>
      </c>
      <c r="D108" s="164" t="s">
        <v>514</v>
      </c>
      <c r="E108" s="164" t="s">
        <v>504</v>
      </c>
      <c r="F108" s="164" t="s">
        <v>2058</v>
      </c>
      <c r="G108" s="164">
        <v>1</v>
      </c>
      <c r="H108" s="164">
        <v>1</v>
      </c>
      <c r="J108" s="164" t="s">
        <v>19</v>
      </c>
      <c r="K108" s="164" t="s">
        <v>19</v>
      </c>
      <c r="L108" s="164" t="s">
        <v>248</v>
      </c>
      <c r="M108" s="164">
        <v>0</v>
      </c>
      <c r="N108" s="164">
        <v>0</v>
      </c>
      <c r="O108" s="164">
        <v>0</v>
      </c>
      <c r="P108" s="164">
        <v>0</v>
      </c>
      <c r="Q108" s="164">
        <v>36770707477017.398</v>
      </c>
      <c r="R108" s="164">
        <v>0</v>
      </c>
      <c r="S108" s="164">
        <v>0</v>
      </c>
      <c r="T108" s="164">
        <v>0</v>
      </c>
      <c r="U108" s="164">
        <v>0</v>
      </c>
      <c r="V108" s="164">
        <v>0</v>
      </c>
      <c r="W108" s="164">
        <v>26072978763473.301</v>
      </c>
      <c r="X108" s="164">
        <v>0</v>
      </c>
      <c r="Y108" s="164">
        <v>0</v>
      </c>
      <c r="Z108" s="164">
        <v>0</v>
      </c>
    </row>
    <row r="109" spans="2:26" x14ac:dyDescent="0.25">
      <c r="B109" s="164" t="s">
        <v>3</v>
      </c>
      <c r="C109" s="164" t="s">
        <v>1027</v>
      </c>
      <c r="D109" s="164" t="s">
        <v>514</v>
      </c>
      <c r="E109" s="164" t="s">
        <v>2056</v>
      </c>
      <c r="F109" s="164" t="s">
        <v>2058</v>
      </c>
      <c r="G109" s="164">
        <v>0.44908583278976999</v>
      </c>
      <c r="H109" s="164">
        <v>0.26862976122403998</v>
      </c>
      <c r="J109" s="164" t="s">
        <v>19</v>
      </c>
      <c r="K109" s="164" t="s">
        <v>19</v>
      </c>
      <c r="L109" s="164" t="s">
        <v>2047</v>
      </c>
      <c r="M109" s="164">
        <v>0</v>
      </c>
      <c r="N109" s="164">
        <v>0</v>
      </c>
      <c r="O109" s="164">
        <v>0</v>
      </c>
      <c r="P109" s="164">
        <v>0</v>
      </c>
      <c r="Q109" s="164">
        <v>0</v>
      </c>
      <c r="R109" s="164">
        <v>0</v>
      </c>
      <c r="S109" s="164">
        <v>0</v>
      </c>
      <c r="T109" s="164">
        <v>0</v>
      </c>
      <c r="U109" s="164">
        <v>0</v>
      </c>
      <c r="V109" s="164">
        <v>0</v>
      </c>
      <c r="W109" s="164">
        <v>13178739632610.301</v>
      </c>
      <c r="X109" s="164">
        <v>0</v>
      </c>
      <c r="Y109" s="164">
        <v>0</v>
      </c>
      <c r="Z109" s="164">
        <v>0</v>
      </c>
    </row>
    <row r="110" spans="2:26" x14ac:dyDescent="0.25">
      <c r="B110" s="164" t="s">
        <v>3</v>
      </c>
      <c r="C110" s="164" t="s">
        <v>1027</v>
      </c>
      <c r="D110" s="164" t="s">
        <v>514</v>
      </c>
      <c r="E110" s="164" t="s">
        <v>1873</v>
      </c>
      <c r="F110" s="164" t="s">
        <v>2058</v>
      </c>
      <c r="G110" s="164">
        <v>0.66022825495453197</v>
      </c>
      <c r="H110" s="164">
        <v>0.802091929896664</v>
      </c>
      <c r="J110" s="164" t="s">
        <v>22</v>
      </c>
      <c r="K110" s="164" t="s">
        <v>22</v>
      </c>
      <c r="L110" s="164" t="s">
        <v>248</v>
      </c>
      <c r="M110" s="164">
        <v>0</v>
      </c>
      <c r="N110" s="164">
        <v>0</v>
      </c>
      <c r="O110" s="164">
        <v>0</v>
      </c>
      <c r="P110" s="164">
        <v>0</v>
      </c>
      <c r="Q110" s="164">
        <v>36770707477017.398</v>
      </c>
      <c r="R110" s="164">
        <v>6315576237002.8096</v>
      </c>
      <c r="S110" s="164">
        <v>1983107177155.8201</v>
      </c>
      <c r="T110" s="164">
        <v>0</v>
      </c>
      <c r="U110" s="164">
        <v>13516842572186.5</v>
      </c>
      <c r="V110" s="164">
        <v>63043243523214.797</v>
      </c>
      <c r="W110" s="164">
        <v>26072978763473.301</v>
      </c>
      <c r="X110" s="164">
        <v>1064701579278750</v>
      </c>
      <c r="Y110" s="164">
        <v>104390709226051</v>
      </c>
      <c r="Z110" s="164">
        <v>35698274318868.398</v>
      </c>
    </row>
    <row r="111" spans="2:26" x14ac:dyDescent="0.25">
      <c r="B111" s="164" t="s">
        <v>5</v>
      </c>
      <c r="C111" s="164" t="s">
        <v>1027</v>
      </c>
      <c r="D111" s="164" t="s">
        <v>2053</v>
      </c>
      <c r="E111" s="164" t="s">
        <v>496</v>
      </c>
      <c r="F111" s="164" t="s">
        <v>2054</v>
      </c>
      <c r="G111" s="164">
        <v>0.163579767718085</v>
      </c>
      <c r="H111" s="164">
        <v>0.28795521475715702</v>
      </c>
      <c r="J111" s="164" t="s">
        <v>22</v>
      </c>
      <c r="K111" s="164" t="s">
        <v>22</v>
      </c>
      <c r="L111" s="164" t="s">
        <v>2047</v>
      </c>
      <c r="M111" s="164">
        <v>0</v>
      </c>
      <c r="N111" s="164">
        <v>0</v>
      </c>
      <c r="O111" s="164">
        <v>0</v>
      </c>
      <c r="P111" s="164">
        <v>0</v>
      </c>
      <c r="Q111" s="164">
        <v>30693707477017.398</v>
      </c>
      <c r="R111" s="164">
        <v>1652576237002.8101</v>
      </c>
      <c r="S111" s="164">
        <v>1744107177155.8201</v>
      </c>
      <c r="T111" s="164">
        <v>0</v>
      </c>
      <c r="U111" s="164">
        <v>12717842572186.5</v>
      </c>
      <c r="V111" s="164">
        <v>58129243523214.797</v>
      </c>
      <c r="W111" s="164">
        <v>25321899293605.5</v>
      </c>
      <c r="X111" s="164">
        <v>998855579278759</v>
      </c>
      <c r="Y111" s="164">
        <v>87004709226051.797</v>
      </c>
      <c r="Z111" s="164">
        <v>27591274318868.398</v>
      </c>
    </row>
    <row r="112" spans="2:26" x14ac:dyDescent="0.25">
      <c r="B112" s="164" t="s">
        <v>5</v>
      </c>
      <c r="C112" s="164" t="s">
        <v>1027</v>
      </c>
      <c r="D112" s="164" t="s">
        <v>2053</v>
      </c>
      <c r="E112" s="164" t="s">
        <v>2055</v>
      </c>
      <c r="F112" s="164" t="s">
        <v>2054</v>
      </c>
      <c r="G112" s="164">
        <v>1</v>
      </c>
      <c r="H112" s="164">
        <v>1</v>
      </c>
      <c r="J112" s="164" t="s">
        <v>25</v>
      </c>
      <c r="K112" s="164" t="s">
        <v>25</v>
      </c>
      <c r="L112" s="164" t="s">
        <v>248</v>
      </c>
      <c r="M112" s="164">
        <v>0</v>
      </c>
      <c r="N112" s="164">
        <v>0</v>
      </c>
      <c r="O112" s="164">
        <v>0</v>
      </c>
      <c r="P112" s="164">
        <v>0</v>
      </c>
      <c r="Q112" s="164">
        <v>36770707477017.398</v>
      </c>
      <c r="R112" s="164">
        <v>0</v>
      </c>
      <c r="S112" s="164">
        <v>0</v>
      </c>
      <c r="T112" s="164">
        <v>0</v>
      </c>
      <c r="U112" s="164">
        <v>0</v>
      </c>
      <c r="V112" s="164">
        <v>0</v>
      </c>
      <c r="W112" s="164">
        <v>26072978763473.301</v>
      </c>
      <c r="X112" s="164">
        <v>0</v>
      </c>
      <c r="Y112" s="164">
        <v>0</v>
      </c>
      <c r="Z112" s="164">
        <v>0</v>
      </c>
    </row>
    <row r="113" spans="2:26" x14ac:dyDescent="0.25">
      <c r="B113" s="164" t="s">
        <v>5</v>
      </c>
      <c r="C113" s="164" t="s">
        <v>1027</v>
      </c>
      <c r="D113" s="164" t="s">
        <v>2053</v>
      </c>
      <c r="E113" s="164" t="s">
        <v>504</v>
      </c>
      <c r="F113" s="164" t="s">
        <v>2054</v>
      </c>
      <c r="G113" s="164">
        <v>1</v>
      </c>
      <c r="H113" s="164">
        <v>1</v>
      </c>
      <c r="J113" s="164" t="s">
        <v>25</v>
      </c>
      <c r="K113" s="164" t="s">
        <v>25</v>
      </c>
      <c r="L113" s="164" t="s">
        <v>2047</v>
      </c>
      <c r="M113" s="164">
        <v>0</v>
      </c>
      <c r="N113" s="164">
        <v>0</v>
      </c>
      <c r="O113" s="164">
        <v>0</v>
      </c>
      <c r="P113" s="164">
        <v>0</v>
      </c>
      <c r="Q113" s="164">
        <v>0</v>
      </c>
      <c r="R113" s="164">
        <v>0</v>
      </c>
      <c r="S113" s="164">
        <v>0</v>
      </c>
      <c r="T113" s="164">
        <v>0</v>
      </c>
      <c r="U113" s="164">
        <v>0</v>
      </c>
      <c r="V113" s="164">
        <v>0</v>
      </c>
      <c r="W113" s="164">
        <v>0</v>
      </c>
      <c r="X113" s="164">
        <v>0</v>
      </c>
      <c r="Y113" s="164">
        <v>0</v>
      </c>
      <c r="Z113" s="164">
        <v>0</v>
      </c>
    </row>
    <row r="114" spans="2:26" x14ac:dyDescent="0.25">
      <c r="B114" s="164" t="s">
        <v>5</v>
      </c>
      <c r="C114" s="164" t="s">
        <v>1027</v>
      </c>
      <c r="D114" s="164" t="s">
        <v>2053</v>
      </c>
      <c r="E114" s="164" t="s">
        <v>2056</v>
      </c>
      <c r="F114" s="164" t="s">
        <v>2054</v>
      </c>
      <c r="G114" s="164">
        <v>0.78230644320604803</v>
      </c>
      <c r="H114" s="164">
        <v>0.804056755069393</v>
      </c>
      <c r="J114" s="164" t="s">
        <v>28</v>
      </c>
      <c r="K114" s="164" t="s">
        <v>28</v>
      </c>
      <c r="L114" s="164" t="s">
        <v>248</v>
      </c>
      <c r="M114" s="164">
        <v>0</v>
      </c>
      <c r="N114" s="164">
        <v>0</v>
      </c>
      <c r="O114" s="164">
        <v>0</v>
      </c>
      <c r="P114" s="164">
        <v>0</v>
      </c>
      <c r="Q114" s="164">
        <v>36770707477017.398</v>
      </c>
      <c r="R114" s="164">
        <v>0</v>
      </c>
      <c r="S114" s="164">
        <v>0</v>
      </c>
      <c r="T114" s="164">
        <v>0</v>
      </c>
      <c r="U114" s="164">
        <v>0</v>
      </c>
      <c r="V114" s="164">
        <v>0</v>
      </c>
      <c r="W114" s="164">
        <v>26072978763473.301</v>
      </c>
      <c r="X114" s="164">
        <v>0</v>
      </c>
      <c r="Y114" s="164">
        <v>0</v>
      </c>
      <c r="Z114" s="164">
        <v>0</v>
      </c>
    </row>
    <row r="115" spans="2:26" x14ac:dyDescent="0.25">
      <c r="B115" s="164" t="s">
        <v>5</v>
      </c>
      <c r="C115" s="164" t="s">
        <v>1027</v>
      </c>
      <c r="D115" s="164" t="s">
        <v>2053</v>
      </c>
      <c r="E115" s="164" t="s">
        <v>1873</v>
      </c>
      <c r="F115" s="164" t="s">
        <v>2054</v>
      </c>
      <c r="G115" s="164">
        <v>1</v>
      </c>
      <c r="H115" s="164">
        <v>1</v>
      </c>
      <c r="J115" s="164" t="s">
        <v>28</v>
      </c>
      <c r="K115" s="164" t="s">
        <v>28</v>
      </c>
      <c r="L115" s="164" t="s">
        <v>2047</v>
      </c>
      <c r="M115" s="164">
        <v>0</v>
      </c>
      <c r="N115" s="164">
        <v>0</v>
      </c>
      <c r="O115" s="164">
        <v>0</v>
      </c>
      <c r="P115" s="164">
        <v>0</v>
      </c>
      <c r="Q115" s="164">
        <v>0</v>
      </c>
      <c r="R115" s="164">
        <v>0</v>
      </c>
      <c r="S115" s="164">
        <v>0</v>
      </c>
      <c r="T115" s="164">
        <v>0</v>
      </c>
      <c r="U115" s="164">
        <v>0</v>
      </c>
      <c r="V115" s="164">
        <v>0</v>
      </c>
      <c r="W115" s="164">
        <v>0</v>
      </c>
      <c r="X115" s="164">
        <v>0</v>
      </c>
      <c r="Y115" s="164">
        <v>0</v>
      </c>
      <c r="Z115" s="164">
        <v>0</v>
      </c>
    </row>
    <row r="116" spans="2:26" x14ac:dyDescent="0.25">
      <c r="B116" s="164" t="s">
        <v>5</v>
      </c>
      <c r="C116" s="164" t="s">
        <v>1027</v>
      </c>
      <c r="D116" s="164" t="s">
        <v>2053</v>
      </c>
      <c r="E116" s="164" t="s">
        <v>496</v>
      </c>
      <c r="F116" s="164" t="s">
        <v>2057</v>
      </c>
      <c r="G116" s="164">
        <v>0.163579767718085</v>
      </c>
      <c r="H116" s="164">
        <v>0.28795521475715702</v>
      </c>
      <c r="J116" s="164" t="s">
        <v>30</v>
      </c>
      <c r="K116" s="164" t="s">
        <v>30</v>
      </c>
      <c r="L116" s="164" t="s">
        <v>248</v>
      </c>
      <c r="M116" s="164">
        <v>0</v>
      </c>
      <c r="N116" s="164">
        <v>0</v>
      </c>
      <c r="O116" s="164">
        <v>0</v>
      </c>
      <c r="P116" s="164">
        <v>0</v>
      </c>
      <c r="Q116" s="164">
        <v>36770707477017.398</v>
      </c>
      <c r="R116" s="164">
        <v>0</v>
      </c>
      <c r="S116" s="164">
        <v>0</v>
      </c>
      <c r="T116" s="164">
        <v>0</v>
      </c>
      <c r="U116" s="164">
        <v>0</v>
      </c>
      <c r="V116" s="164">
        <v>0</v>
      </c>
      <c r="W116" s="164">
        <v>26072978763473.301</v>
      </c>
      <c r="X116" s="164">
        <v>0</v>
      </c>
      <c r="Y116" s="164">
        <v>0</v>
      </c>
      <c r="Z116" s="164">
        <v>0</v>
      </c>
    </row>
    <row r="117" spans="2:26" x14ac:dyDescent="0.25">
      <c r="B117" s="164" t="s">
        <v>5</v>
      </c>
      <c r="C117" s="164" t="s">
        <v>1027</v>
      </c>
      <c r="D117" s="164" t="s">
        <v>2053</v>
      </c>
      <c r="E117" s="164" t="s">
        <v>2055</v>
      </c>
      <c r="F117" s="164" t="s">
        <v>2057</v>
      </c>
      <c r="G117" s="164">
        <v>1</v>
      </c>
      <c r="H117" s="164">
        <v>1</v>
      </c>
      <c r="J117" s="164" t="s">
        <v>30</v>
      </c>
      <c r="K117" s="164" t="s">
        <v>30</v>
      </c>
      <c r="L117" s="164" t="s">
        <v>2047</v>
      </c>
      <c r="M117" s="164">
        <v>0</v>
      </c>
      <c r="N117" s="164">
        <v>0</v>
      </c>
      <c r="O117" s="164">
        <v>0</v>
      </c>
      <c r="P117" s="164">
        <v>0</v>
      </c>
      <c r="Q117" s="164">
        <v>26113707477017.398</v>
      </c>
      <c r="R117" s="164">
        <v>0</v>
      </c>
      <c r="S117" s="164">
        <v>0</v>
      </c>
      <c r="T117" s="164">
        <v>0</v>
      </c>
      <c r="U117" s="164">
        <v>0</v>
      </c>
      <c r="V117" s="164">
        <v>0</v>
      </c>
      <c r="W117" s="164">
        <v>23254040470270.801</v>
      </c>
      <c r="X117" s="164">
        <v>0</v>
      </c>
      <c r="Y117" s="164">
        <v>0</v>
      </c>
      <c r="Z117" s="164">
        <v>0</v>
      </c>
    </row>
    <row r="118" spans="2:26" x14ac:dyDescent="0.25">
      <c r="B118" s="164" t="s">
        <v>5</v>
      </c>
      <c r="C118" s="164" t="s">
        <v>1027</v>
      </c>
      <c r="D118" s="164" t="s">
        <v>2053</v>
      </c>
      <c r="E118" s="164" t="s">
        <v>504</v>
      </c>
      <c r="F118" s="164" t="s">
        <v>2057</v>
      </c>
      <c r="G118" s="164">
        <v>1</v>
      </c>
      <c r="H118" s="164">
        <v>1</v>
      </c>
      <c r="J118" s="164" t="s">
        <v>33</v>
      </c>
      <c r="K118" s="164" t="s">
        <v>33</v>
      </c>
      <c r="L118" s="164" t="s">
        <v>248</v>
      </c>
      <c r="M118" s="164">
        <v>0</v>
      </c>
      <c r="N118" s="164">
        <v>0</v>
      </c>
      <c r="O118" s="164">
        <v>0</v>
      </c>
      <c r="P118" s="164">
        <v>0</v>
      </c>
      <c r="Q118" s="164">
        <v>36770707477017.398</v>
      </c>
      <c r="R118" s="164">
        <v>0</v>
      </c>
      <c r="S118" s="164">
        <v>0</v>
      </c>
      <c r="T118" s="164">
        <v>0</v>
      </c>
      <c r="U118" s="164">
        <v>0</v>
      </c>
      <c r="V118" s="164">
        <v>0</v>
      </c>
      <c r="W118" s="164">
        <v>26072978763473.301</v>
      </c>
      <c r="X118" s="164">
        <v>0</v>
      </c>
      <c r="Y118" s="164">
        <v>0</v>
      </c>
      <c r="Z118" s="164">
        <v>0</v>
      </c>
    </row>
    <row r="119" spans="2:26" x14ac:dyDescent="0.25">
      <c r="B119" s="164" t="s">
        <v>5</v>
      </c>
      <c r="C119" s="164" t="s">
        <v>1027</v>
      </c>
      <c r="D119" s="164" t="s">
        <v>2053</v>
      </c>
      <c r="E119" s="164" t="s">
        <v>2056</v>
      </c>
      <c r="F119" s="164" t="s">
        <v>2057</v>
      </c>
      <c r="G119" s="164">
        <v>0.78230644320604803</v>
      </c>
      <c r="H119" s="164">
        <v>0.804056755069393</v>
      </c>
      <c r="J119" s="164" t="s">
        <v>33</v>
      </c>
      <c r="K119" s="164" t="s">
        <v>33</v>
      </c>
      <c r="L119" s="164" t="s">
        <v>2047</v>
      </c>
      <c r="M119" s="164">
        <v>0</v>
      </c>
      <c r="N119" s="164">
        <v>0</v>
      </c>
      <c r="O119" s="164">
        <v>0</v>
      </c>
      <c r="P119" s="164">
        <v>0</v>
      </c>
      <c r="Q119" s="164">
        <v>0</v>
      </c>
      <c r="R119" s="164">
        <v>0</v>
      </c>
      <c r="S119" s="164">
        <v>0</v>
      </c>
      <c r="T119" s="164">
        <v>0</v>
      </c>
      <c r="U119" s="164">
        <v>0</v>
      </c>
      <c r="V119" s="164">
        <v>0</v>
      </c>
      <c r="W119" s="164">
        <v>6653271961234.4102</v>
      </c>
      <c r="X119" s="164">
        <v>0</v>
      </c>
      <c r="Y119" s="164">
        <v>0</v>
      </c>
      <c r="Z119" s="164">
        <v>0</v>
      </c>
    </row>
    <row r="120" spans="2:26" x14ac:dyDescent="0.25">
      <c r="B120" s="164" t="s">
        <v>5</v>
      </c>
      <c r="C120" s="164" t="s">
        <v>1027</v>
      </c>
      <c r="D120" s="164" t="s">
        <v>2053</v>
      </c>
      <c r="E120" s="164" t="s">
        <v>1873</v>
      </c>
      <c r="F120" s="164" t="s">
        <v>2057</v>
      </c>
      <c r="G120" s="164">
        <v>1</v>
      </c>
      <c r="H120" s="164">
        <v>1</v>
      </c>
      <c r="J120" s="164" t="s">
        <v>36</v>
      </c>
      <c r="K120" s="164" t="s">
        <v>36</v>
      </c>
      <c r="L120" s="164" t="s">
        <v>248</v>
      </c>
      <c r="M120" s="164">
        <v>0</v>
      </c>
      <c r="N120" s="164">
        <v>0</v>
      </c>
      <c r="O120" s="164">
        <v>0</v>
      </c>
      <c r="P120" s="164">
        <v>0</v>
      </c>
      <c r="Q120" s="164">
        <v>36770707477017.398</v>
      </c>
      <c r="R120" s="164">
        <v>476125310465113</v>
      </c>
      <c r="S120" s="164">
        <v>50815655131500.797</v>
      </c>
      <c r="T120" s="164">
        <v>0</v>
      </c>
      <c r="U120" s="164">
        <v>34985010433063</v>
      </c>
      <c r="V120" s="164">
        <v>241741257286011</v>
      </c>
      <c r="W120" s="164">
        <v>26072978763473.301</v>
      </c>
      <c r="X120" s="164">
        <v>1637883213119880</v>
      </c>
      <c r="Y120" s="164">
        <v>828555924856634</v>
      </c>
      <c r="Z120" s="164">
        <v>192861068554478</v>
      </c>
    </row>
    <row r="121" spans="2:26" x14ac:dyDescent="0.25">
      <c r="B121" s="164" t="s">
        <v>5</v>
      </c>
      <c r="C121" s="164" t="s">
        <v>1027</v>
      </c>
      <c r="D121" s="164" t="s">
        <v>514</v>
      </c>
      <c r="E121" s="164" t="s">
        <v>496</v>
      </c>
      <c r="F121" s="164" t="s">
        <v>2058</v>
      </c>
      <c r="G121" s="164">
        <v>8.1887857763477997E-2</v>
      </c>
      <c r="H121" s="164">
        <v>3.6271895481627202E-2</v>
      </c>
      <c r="J121" s="164" t="s">
        <v>36</v>
      </c>
      <c r="K121" s="164" t="s">
        <v>36</v>
      </c>
      <c r="L121" s="164" t="s">
        <v>2047</v>
      </c>
      <c r="M121" s="164">
        <v>0</v>
      </c>
      <c r="N121" s="164">
        <v>0</v>
      </c>
      <c r="O121" s="164">
        <v>0</v>
      </c>
      <c r="P121" s="164">
        <v>0</v>
      </c>
      <c r="Q121" s="164">
        <v>0</v>
      </c>
      <c r="R121" s="164">
        <v>324903310465113</v>
      </c>
      <c r="S121" s="164">
        <v>27531655131500.801</v>
      </c>
      <c r="T121" s="164">
        <v>0</v>
      </c>
      <c r="U121" s="164">
        <v>34100010433063</v>
      </c>
      <c r="V121" s="164">
        <v>198837257286011</v>
      </c>
      <c r="W121" s="164">
        <v>15942967045051.6</v>
      </c>
      <c r="X121" s="164">
        <v>1080179213119880</v>
      </c>
      <c r="Y121" s="164">
        <v>515776924856634</v>
      </c>
      <c r="Z121" s="164">
        <v>3817068554478.9302</v>
      </c>
    </row>
    <row r="122" spans="2:26" x14ac:dyDescent="0.25">
      <c r="B122" s="164" t="s">
        <v>5</v>
      </c>
      <c r="C122" s="164" t="s">
        <v>1027</v>
      </c>
      <c r="D122" s="164" t="s">
        <v>514</v>
      </c>
      <c r="E122" s="164" t="s">
        <v>2055</v>
      </c>
      <c r="F122" s="164" t="s">
        <v>2058</v>
      </c>
      <c r="G122" s="164">
        <v>1</v>
      </c>
      <c r="H122" s="164">
        <v>1</v>
      </c>
      <c r="J122" s="164" t="s">
        <v>39</v>
      </c>
      <c r="K122" s="164" t="s">
        <v>39</v>
      </c>
      <c r="L122" s="164" t="s">
        <v>248</v>
      </c>
      <c r="M122" s="164">
        <v>0</v>
      </c>
      <c r="N122" s="164">
        <v>0</v>
      </c>
      <c r="O122" s="164">
        <v>0</v>
      </c>
      <c r="P122" s="164">
        <v>0</v>
      </c>
      <c r="Q122" s="164">
        <v>36770707477017.398</v>
      </c>
      <c r="R122" s="164">
        <v>188466268725774</v>
      </c>
      <c r="S122" s="164">
        <v>20114530156219.102</v>
      </c>
      <c r="T122" s="164">
        <v>0</v>
      </c>
      <c r="U122" s="164">
        <v>13848233296420.801</v>
      </c>
      <c r="V122" s="164">
        <v>95689247675712.797</v>
      </c>
      <c r="W122" s="164">
        <v>26072978763473.301</v>
      </c>
      <c r="X122" s="164">
        <v>648328771859954</v>
      </c>
      <c r="Y122" s="164">
        <v>327970053589084</v>
      </c>
      <c r="Z122" s="164">
        <v>76340839636147.906</v>
      </c>
    </row>
    <row r="123" spans="2:26" x14ac:dyDescent="0.25">
      <c r="B123" s="164" t="s">
        <v>5</v>
      </c>
      <c r="C123" s="164" t="s">
        <v>1027</v>
      </c>
      <c r="D123" s="164" t="s">
        <v>514</v>
      </c>
      <c r="E123" s="164" t="s">
        <v>504</v>
      </c>
      <c r="F123" s="164" t="s">
        <v>2058</v>
      </c>
      <c r="G123" s="164">
        <v>1</v>
      </c>
      <c r="H123" s="164">
        <v>1</v>
      </c>
      <c r="J123" s="164" t="s">
        <v>39</v>
      </c>
      <c r="K123" s="164" t="s">
        <v>39</v>
      </c>
      <c r="L123" s="164" t="s">
        <v>2047</v>
      </c>
      <c r="M123" s="164">
        <v>0</v>
      </c>
      <c r="N123" s="164">
        <v>0</v>
      </c>
      <c r="O123" s="164">
        <v>0</v>
      </c>
      <c r="P123" s="164">
        <v>0</v>
      </c>
      <c r="Q123" s="164">
        <v>0</v>
      </c>
      <c r="R123" s="164">
        <v>97814268725774.094</v>
      </c>
      <c r="S123" s="164">
        <v>14791530156219.1</v>
      </c>
      <c r="T123" s="164">
        <v>0</v>
      </c>
      <c r="U123" s="164">
        <v>12383233296420.801</v>
      </c>
      <c r="V123" s="164">
        <v>74390247675712.797</v>
      </c>
      <c r="W123" s="164">
        <v>7283775023987.6201</v>
      </c>
      <c r="X123" s="164">
        <v>283148771859954</v>
      </c>
      <c r="Y123" s="164">
        <v>112443053589084</v>
      </c>
      <c r="Z123" s="164">
        <v>49902839636147.898</v>
      </c>
    </row>
    <row r="124" spans="2:26" x14ac:dyDescent="0.25">
      <c r="B124" s="164" t="s">
        <v>5</v>
      </c>
      <c r="C124" s="164" t="s">
        <v>1027</v>
      </c>
      <c r="D124" s="164" t="s">
        <v>514</v>
      </c>
      <c r="E124" s="164" t="s">
        <v>2056</v>
      </c>
      <c r="F124" s="164" t="s">
        <v>2058</v>
      </c>
      <c r="G124" s="164">
        <v>0.61783497147322497</v>
      </c>
      <c r="H124" s="164">
        <v>0.38261151406011101</v>
      </c>
      <c r="J124" s="164" t="s">
        <v>41</v>
      </c>
      <c r="K124" s="164" t="s">
        <v>41</v>
      </c>
      <c r="L124" s="164" t="s">
        <v>248</v>
      </c>
      <c r="M124" s="164">
        <v>0</v>
      </c>
      <c r="N124" s="164">
        <v>0</v>
      </c>
      <c r="O124" s="164">
        <v>0</v>
      </c>
      <c r="P124" s="164">
        <v>0</v>
      </c>
      <c r="Q124" s="164">
        <v>36770707477017.398</v>
      </c>
      <c r="R124" s="164">
        <v>0</v>
      </c>
      <c r="S124" s="164">
        <v>0</v>
      </c>
      <c r="T124" s="164">
        <v>0</v>
      </c>
      <c r="U124" s="164">
        <v>0</v>
      </c>
      <c r="V124" s="164">
        <v>0</v>
      </c>
      <c r="W124" s="164">
        <v>26072978763473.301</v>
      </c>
      <c r="X124" s="164">
        <v>0</v>
      </c>
      <c r="Y124" s="164">
        <v>0</v>
      </c>
      <c r="Z124" s="164">
        <v>0</v>
      </c>
    </row>
    <row r="125" spans="2:26" x14ac:dyDescent="0.25">
      <c r="B125" s="164" t="s">
        <v>5</v>
      </c>
      <c r="C125" s="164" t="s">
        <v>1027</v>
      </c>
      <c r="D125" s="164" t="s">
        <v>514</v>
      </c>
      <c r="E125" s="164" t="s">
        <v>1873</v>
      </c>
      <c r="F125" s="164" t="s">
        <v>2058</v>
      </c>
      <c r="G125" s="164">
        <v>0.68581963010232505</v>
      </c>
      <c r="H125" s="164">
        <v>0.84369397132716795</v>
      </c>
      <c r="J125" s="164" t="s">
        <v>41</v>
      </c>
      <c r="K125" s="164" t="s">
        <v>41</v>
      </c>
      <c r="L125" s="164" t="s">
        <v>2047</v>
      </c>
      <c r="M125" s="164">
        <v>0</v>
      </c>
      <c r="N125" s="164">
        <v>0</v>
      </c>
      <c r="O125" s="164">
        <v>0</v>
      </c>
      <c r="P125" s="164">
        <v>0</v>
      </c>
      <c r="Q125" s="164">
        <v>0</v>
      </c>
      <c r="R125" s="164">
        <v>0</v>
      </c>
      <c r="S125" s="164">
        <v>0</v>
      </c>
      <c r="T125" s="164">
        <v>0</v>
      </c>
      <c r="U125" s="164">
        <v>0</v>
      </c>
      <c r="V125" s="164">
        <v>0</v>
      </c>
      <c r="W125" s="164">
        <v>15045283661687.699</v>
      </c>
      <c r="X125" s="164">
        <v>0</v>
      </c>
      <c r="Y125" s="164">
        <v>0</v>
      </c>
      <c r="Z125" s="164">
        <v>0</v>
      </c>
    </row>
    <row r="126" spans="2:26" x14ac:dyDescent="0.25">
      <c r="B126" s="164" t="s">
        <v>8</v>
      </c>
      <c r="C126" s="164" t="s">
        <v>1027</v>
      </c>
      <c r="D126" s="164" t="s">
        <v>2053</v>
      </c>
      <c r="E126" s="164" t="s">
        <v>496</v>
      </c>
      <c r="F126" s="164" t="s">
        <v>2054</v>
      </c>
      <c r="G126" s="164">
        <v>3.0752265786294801E-2</v>
      </c>
      <c r="H126" s="164">
        <v>6.7755972695367497E-2</v>
      </c>
      <c r="J126" s="164" t="s">
        <v>44</v>
      </c>
      <c r="K126" s="164" t="s">
        <v>44</v>
      </c>
      <c r="L126" s="164" t="s">
        <v>248</v>
      </c>
      <c r="M126" s="164">
        <v>0</v>
      </c>
      <c r="N126" s="164">
        <v>0</v>
      </c>
      <c r="O126" s="164">
        <v>0</v>
      </c>
      <c r="P126" s="164">
        <v>0</v>
      </c>
      <c r="Q126" s="164">
        <v>36770707477017.398</v>
      </c>
      <c r="R126" s="164">
        <v>185159842958655</v>
      </c>
      <c r="S126" s="164">
        <v>19761643662250.301</v>
      </c>
      <c r="T126" s="164">
        <v>0</v>
      </c>
      <c r="U126" s="164">
        <v>13605281835080</v>
      </c>
      <c r="V126" s="164">
        <v>94010488944560</v>
      </c>
      <c r="W126" s="164">
        <v>26072978763473.301</v>
      </c>
      <c r="X126" s="164">
        <v>636954582879955</v>
      </c>
      <c r="Y126" s="164">
        <v>322216192999802</v>
      </c>
      <c r="Z126" s="164">
        <v>75001526660075.094</v>
      </c>
    </row>
    <row r="127" spans="2:26" x14ac:dyDescent="0.25">
      <c r="B127" s="164" t="s">
        <v>8</v>
      </c>
      <c r="C127" s="164" t="s">
        <v>1027</v>
      </c>
      <c r="D127" s="164" t="s">
        <v>2053</v>
      </c>
      <c r="E127" s="164" t="s">
        <v>2055</v>
      </c>
      <c r="F127" s="164" t="s">
        <v>2054</v>
      </c>
      <c r="G127" s="164">
        <v>0.99972747176746102</v>
      </c>
      <c r="H127" s="164">
        <v>0.99968961585000404</v>
      </c>
      <c r="J127" s="164" t="s">
        <v>44</v>
      </c>
      <c r="K127" s="164" t="s">
        <v>44</v>
      </c>
      <c r="L127" s="164" t="s">
        <v>2047</v>
      </c>
      <c r="M127" s="164">
        <v>0</v>
      </c>
      <c r="N127" s="164">
        <v>0</v>
      </c>
      <c r="O127" s="164">
        <v>0</v>
      </c>
      <c r="P127" s="164">
        <v>0</v>
      </c>
      <c r="Q127" s="164">
        <v>0</v>
      </c>
      <c r="R127" s="164">
        <v>146504842958655</v>
      </c>
      <c r="S127" s="164">
        <v>16561643662250.301</v>
      </c>
      <c r="T127" s="164">
        <v>0</v>
      </c>
      <c r="U127" s="164">
        <v>11356281835080</v>
      </c>
      <c r="V127" s="164">
        <v>82671488944560</v>
      </c>
      <c r="W127" s="164">
        <v>21831557570478.801</v>
      </c>
      <c r="X127" s="164">
        <v>474244582879955</v>
      </c>
      <c r="Y127" s="164">
        <v>192651192999802</v>
      </c>
      <c r="Z127" s="164">
        <v>70116526660075.102</v>
      </c>
    </row>
    <row r="128" spans="2:26" x14ac:dyDescent="0.25">
      <c r="B128" s="164" t="s">
        <v>8</v>
      </c>
      <c r="C128" s="164" t="s">
        <v>1027</v>
      </c>
      <c r="D128" s="164" t="s">
        <v>2053</v>
      </c>
      <c r="E128" s="164" t="s">
        <v>504</v>
      </c>
      <c r="F128" s="164" t="s">
        <v>2054</v>
      </c>
      <c r="G128" s="164">
        <v>1</v>
      </c>
      <c r="H128" s="164">
        <v>1</v>
      </c>
      <c r="J128" s="164" t="s">
        <v>47</v>
      </c>
      <c r="K128" s="164" t="s">
        <v>47</v>
      </c>
      <c r="L128" s="164" t="s">
        <v>248</v>
      </c>
      <c r="M128" s="164">
        <v>0</v>
      </c>
      <c r="N128" s="164">
        <v>0</v>
      </c>
      <c r="O128" s="164">
        <v>0</v>
      </c>
      <c r="P128" s="164">
        <v>0</v>
      </c>
      <c r="Q128" s="164">
        <v>36770707477017.398</v>
      </c>
      <c r="R128" s="164">
        <v>118480256655091</v>
      </c>
      <c r="S128" s="164">
        <v>12645099367213.699</v>
      </c>
      <c r="T128" s="164">
        <v>0</v>
      </c>
      <c r="U128" s="164">
        <v>8705760698042.3096</v>
      </c>
      <c r="V128" s="164">
        <v>60155521199644</v>
      </c>
      <c r="W128" s="164">
        <v>26072978763473.301</v>
      </c>
      <c r="X128" s="164">
        <v>407575105116638</v>
      </c>
      <c r="Y128" s="164">
        <v>206180004449278</v>
      </c>
      <c r="Z128" s="164">
        <v>47992048309274.203</v>
      </c>
    </row>
    <row r="129" spans="1:26" x14ac:dyDescent="0.25">
      <c r="A129" s="94"/>
      <c r="B129" s="164" t="s">
        <v>8</v>
      </c>
      <c r="C129" s="164" t="s">
        <v>1027</v>
      </c>
      <c r="D129" s="164" t="s">
        <v>2053</v>
      </c>
      <c r="E129" s="164" t="s">
        <v>2056</v>
      </c>
      <c r="F129" s="164" t="s">
        <v>2054</v>
      </c>
      <c r="G129" s="164">
        <v>0.322640956272359</v>
      </c>
      <c r="H129" s="164">
        <v>0.39079126217530002</v>
      </c>
      <c r="J129" s="164" t="s">
        <v>47</v>
      </c>
      <c r="K129" s="164" t="s">
        <v>47</v>
      </c>
      <c r="L129" s="164" t="s">
        <v>2047</v>
      </c>
      <c r="M129" s="164">
        <v>0</v>
      </c>
      <c r="N129" s="164">
        <v>0</v>
      </c>
      <c r="O129" s="164">
        <v>0</v>
      </c>
      <c r="P129" s="164">
        <v>0</v>
      </c>
      <c r="Q129" s="164">
        <v>0</v>
      </c>
      <c r="R129" s="164">
        <v>94723256655091.906</v>
      </c>
      <c r="S129" s="164">
        <v>8650099367213.7598</v>
      </c>
      <c r="T129" s="164">
        <v>0</v>
      </c>
      <c r="U129" s="164">
        <v>8622760698042.3096</v>
      </c>
      <c r="V129" s="164">
        <v>50507521199644</v>
      </c>
      <c r="W129" s="164">
        <v>7672062925312.4805</v>
      </c>
      <c r="X129" s="164">
        <v>140185105116638</v>
      </c>
      <c r="Y129" s="164">
        <v>44414004449278.203</v>
      </c>
      <c r="Z129" s="164">
        <v>0</v>
      </c>
    </row>
    <row r="130" spans="1:26" x14ac:dyDescent="0.25">
      <c r="A130" s="94"/>
      <c r="B130" s="164" t="s">
        <v>8</v>
      </c>
      <c r="C130" s="164" t="s">
        <v>1027</v>
      </c>
      <c r="D130" s="164" t="s">
        <v>2053</v>
      </c>
      <c r="E130" s="164" t="s">
        <v>1873</v>
      </c>
      <c r="F130" s="164" t="s">
        <v>2054</v>
      </c>
      <c r="G130" s="164">
        <v>1</v>
      </c>
      <c r="H130" s="164">
        <v>1</v>
      </c>
      <c r="J130" s="164" t="s">
        <v>50</v>
      </c>
      <c r="K130" s="164" t="s">
        <v>50</v>
      </c>
      <c r="L130" s="164" t="s">
        <v>248</v>
      </c>
      <c r="M130" s="164">
        <v>0</v>
      </c>
      <c r="N130" s="164">
        <v>0</v>
      </c>
      <c r="O130" s="164">
        <v>0</v>
      </c>
      <c r="P130" s="164">
        <v>0</v>
      </c>
      <c r="Q130" s="164">
        <v>36770707477017.398</v>
      </c>
      <c r="R130" s="164">
        <v>9610041296267.6191</v>
      </c>
      <c r="S130" s="164">
        <v>14425053154522</v>
      </c>
      <c r="T130" s="164">
        <v>0</v>
      </c>
      <c r="U130" s="164">
        <v>122804547441348</v>
      </c>
      <c r="V130" s="164">
        <v>475515977176753</v>
      </c>
      <c r="W130" s="164">
        <v>26072978763473.301</v>
      </c>
      <c r="X130" s="164">
        <v>1449942498471180</v>
      </c>
      <c r="Y130" s="164">
        <v>2089758684208000</v>
      </c>
      <c r="Z130" s="164">
        <v>653170926147176</v>
      </c>
    </row>
    <row r="131" spans="1:26" x14ac:dyDescent="0.25">
      <c r="A131" s="94"/>
      <c r="B131" s="164" t="s">
        <v>8</v>
      </c>
      <c r="C131" s="164" t="s">
        <v>1027</v>
      </c>
      <c r="D131" s="164" t="s">
        <v>2053</v>
      </c>
      <c r="E131" s="164" t="s">
        <v>496</v>
      </c>
      <c r="F131" s="164" t="s">
        <v>2057</v>
      </c>
      <c r="G131" s="164">
        <v>3.0752265786294801E-2</v>
      </c>
      <c r="H131" s="164">
        <v>6.7755972695367594E-2</v>
      </c>
      <c r="J131" s="164" t="s">
        <v>50</v>
      </c>
      <c r="K131" s="164" t="s">
        <v>50</v>
      </c>
      <c r="L131" s="164" t="s">
        <v>2047</v>
      </c>
      <c r="M131" s="164">
        <v>0</v>
      </c>
      <c r="N131" s="164">
        <v>0</v>
      </c>
      <c r="O131" s="164">
        <v>0</v>
      </c>
      <c r="P131" s="164">
        <v>0</v>
      </c>
      <c r="Q131" s="164">
        <v>0</v>
      </c>
      <c r="R131" s="164">
        <v>0</v>
      </c>
      <c r="S131" s="164">
        <v>7776053154522.04</v>
      </c>
      <c r="T131" s="164">
        <v>0</v>
      </c>
      <c r="U131" s="164">
        <v>97021547441348.094</v>
      </c>
      <c r="V131" s="164">
        <v>385106977176753</v>
      </c>
      <c r="W131" s="164">
        <v>0</v>
      </c>
      <c r="X131" s="164">
        <v>1183996498471180</v>
      </c>
      <c r="Y131" s="164">
        <v>1909999684208000</v>
      </c>
      <c r="Z131" s="164">
        <v>633036926147176</v>
      </c>
    </row>
    <row r="132" spans="1:26" x14ac:dyDescent="0.25">
      <c r="A132" s="94"/>
      <c r="B132" s="164" t="s">
        <v>8</v>
      </c>
      <c r="C132" s="164" t="s">
        <v>1027</v>
      </c>
      <c r="D132" s="164" t="s">
        <v>2053</v>
      </c>
      <c r="E132" s="164" t="s">
        <v>2055</v>
      </c>
      <c r="F132" s="164" t="s">
        <v>2057</v>
      </c>
      <c r="G132" s="164">
        <v>0.99972747176746102</v>
      </c>
      <c r="H132" s="164">
        <v>0.99968961585000404</v>
      </c>
      <c r="J132" s="164" t="s">
        <v>53</v>
      </c>
      <c r="K132" s="164" t="s">
        <v>53</v>
      </c>
      <c r="L132" s="164" t="s">
        <v>248</v>
      </c>
      <c r="M132" s="164">
        <v>0</v>
      </c>
      <c r="N132" s="164">
        <v>0</v>
      </c>
      <c r="O132" s="164">
        <v>0</v>
      </c>
      <c r="P132" s="164">
        <v>0</v>
      </c>
      <c r="Q132" s="164">
        <v>36770707477017.398</v>
      </c>
      <c r="R132" s="164">
        <v>0</v>
      </c>
      <c r="S132" s="164">
        <v>0</v>
      </c>
      <c r="T132" s="164">
        <v>0</v>
      </c>
      <c r="U132" s="164">
        <v>0</v>
      </c>
      <c r="V132" s="164">
        <v>0</v>
      </c>
      <c r="W132" s="164">
        <v>26072978763473.301</v>
      </c>
      <c r="X132" s="164">
        <v>0</v>
      </c>
      <c r="Y132" s="164">
        <v>0</v>
      </c>
      <c r="Z132" s="164">
        <v>0</v>
      </c>
    </row>
    <row r="133" spans="1:26" x14ac:dyDescent="0.25">
      <c r="A133" s="94"/>
      <c r="B133" s="164" t="s">
        <v>8</v>
      </c>
      <c r="C133" s="164" t="s">
        <v>1027</v>
      </c>
      <c r="D133" s="164" t="s">
        <v>2053</v>
      </c>
      <c r="E133" s="164" t="s">
        <v>504</v>
      </c>
      <c r="F133" s="164" t="s">
        <v>2057</v>
      </c>
      <c r="G133" s="164">
        <v>1</v>
      </c>
      <c r="H133" s="164">
        <v>1</v>
      </c>
      <c r="J133" s="164" t="s">
        <v>53</v>
      </c>
      <c r="K133" s="164" t="s">
        <v>53</v>
      </c>
      <c r="L133" s="164" t="s">
        <v>2047</v>
      </c>
      <c r="M133" s="164">
        <v>0</v>
      </c>
      <c r="N133" s="164">
        <v>0</v>
      </c>
      <c r="O133" s="164">
        <v>0</v>
      </c>
      <c r="P133" s="164">
        <v>0</v>
      </c>
      <c r="Q133" s="164">
        <v>0</v>
      </c>
      <c r="R133" s="164">
        <v>0</v>
      </c>
      <c r="S133" s="164">
        <v>0</v>
      </c>
      <c r="T133" s="164">
        <v>0</v>
      </c>
      <c r="U133" s="164">
        <v>0</v>
      </c>
      <c r="V133" s="164">
        <v>0</v>
      </c>
      <c r="W133" s="164">
        <v>0</v>
      </c>
      <c r="X133" s="164">
        <v>0</v>
      </c>
      <c r="Y133" s="164">
        <v>0</v>
      </c>
      <c r="Z133" s="164">
        <v>0</v>
      </c>
    </row>
    <row r="134" spans="1:26" x14ac:dyDescent="0.25">
      <c r="A134" s="94"/>
      <c r="B134" s="164" t="s">
        <v>8</v>
      </c>
      <c r="C134" s="164" t="s">
        <v>1027</v>
      </c>
      <c r="D134" s="164" t="s">
        <v>2053</v>
      </c>
      <c r="E134" s="164" t="s">
        <v>2056</v>
      </c>
      <c r="F134" s="164" t="s">
        <v>2057</v>
      </c>
      <c r="G134" s="164">
        <v>0.32264095627236</v>
      </c>
      <c r="H134" s="164">
        <v>0.39079126217530002</v>
      </c>
      <c r="J134" s="164" t="s">
        <v>55</v>
      </c>
      <c r="K134" s="164" t="s">
        <v>55</v>
      </c>
      <c r="L134" s="164" t="s">
        <v>248</v>
      </c>
      <c r="M134" s="164">
        <v>0</v>
      </c>
      <c r="N134" s="164">
        <v>0</v>
      </c>
      <c r="O134" s="164">
        <v>0</v>
      </c>
      <c r="P134" s="164">
        <v>0</v>
      </c>
      <c r="Q134" s="164">
        <v>36770707477017.398</v>
      </c>
      <c r="R134" s="164">
        <v>0</v>
      </c>
      <c r="S134" s="164">
        <v>0</v>
      </c>
      <c r="T134" s="164">
        <v>0</v>
      </c>
      <c r="U134" s="164">
        <v>0</v>
      </c>
      <c r="V134" s="164">
        <v>0</v>
      </c>
      <c r="W134" s="164">
        <v>26072978763473.301</v>
      </c>
      <c r="X134" s="164">
        <v>0</v>
      </c>
      <c r="Y134" s="164">
        <v>0</v>
      </c>
      <c r="Z134" s="164">
        <v>0</v>
      </c>
    </row>
    <row r="135" spans="1:26" x14ac:dyDescent="0.25">
      <c r="A135" s="94"/>
      <c r="B135" s="164" t="s">
        <v>8</v>
      </c>
      <c r="C135" s="164" t="s">
        <v>1027</v>
      </c>
      <c r="D135" s="164" t="s">
        <v>2053</v>
      </c>
      <c r="E135" s="164" t="s">
        <v>1873</v>
      </c>
      <c r="F135" s="164" t="s">
        <v>2057</v>
      </c>
      <c r="G135" s="164">
        <v>1</v>
      </c>
      <c r="H135" s="164">
        <v>1</v>
      </c>
      <c r="J135" s="164" t="s">
        <v>55</v>
      </c>
      <c r="K135" s="164" t="s">
        <v>55</v>
      </c>
      <c r="L135" s="164" t="s">
        <v>2047</v>
      </c>
      <c r="M135" s="164">
        <v>0</v>
      </c>
      <c r="N135" s="164">
        <v>0</v>
      </c>
      <c r="O135" s="164">
        <v>0</v>
      </c>
      <c r="P135" s="164">
        <v>0</v>
      </c>
      <c r="Q135" s="164">
        <v>0</v>
      </c>
      <c r="R135" s="164">
        <v>0</v>
      </c>
      <c r="S135" s="164">
        <v>0</v>
      </c>
      <c r="T135" s="164">
        <v>0</v>
      </c>
      <c r="U135" s="164">
        <v>0</v>
      </c>
      <c r="V135" s="164">
        <v>0</v>
      </c>
      <c r="W135" s="164">
        <v>13882013478512</v>
      </c>
      <c r="X135" s="164">
        <v>0</v>
      </c>
      <c r="Y135" s="164">
        <v>0</v>
      </c>
      <c r="Z135" s="164">
        <v>0</v>
      </c>
    </row>
    <row r="136" spans="1:26" x14ac:dyDescent="0.25">
      <c r="A136" s="94"/>
      <c r="B136" s="164" t="s">
        <v>8</v>
      </c>
      <c r="C136" s="164" t="s">
        <v>1027</v>
      </c>
      <c r="D136" s="164" t="s">
        <v>514</v>
      </c>
      <c r="E136" s="164" t="s">
        <v>496</v>
      </c>
      <c r="F136" s="164" t="s">
        <v>2058</v>
      </c>
      <c r="G136" s="164">
        <v>2.2621868203252398E-3</v>
      </c>
      <c r="H136" s="164">
        <v>3.2360972945333398E-3</v>
      </c>
      <c r="J136" s="164" t="s">
        <v>58</v>
      </c>
      <c r="K136" s="164" t="s">
        <v>58</v>
      </c>
      <c r="L136" s="164" t="s">
        <v>248</v>
      </c>
      <c r="M136" s="164">
        <v>0</v>
      </c>
      <c r="N136" s="164">
        <v>0</v>
      </c>
      <c r="O136" s="164">
        <v>0</v>
      </c>
      <c r="P136" s="164">
        <v>0</v>
      </c>
      <c r="Q136" s="164">
        <v>36770707477017.398</v>
      </c>
      <c r="R136" s="164">
        <v>0</v>
      </c>
      <c r="S136" s="164">
        <v>0</v>
      </c>
      <c r="T136" s="164">
        <v>0</v>
      </c>
      <c r="U136" s="164">
        <v>0</v>
      </c>
      <c r="V136" s="164">
        <v>0</v>
      </c>
      <c r="W136" s="164">
        <v>26072978763473.301</v>
      </c>
      <c r="X136" s="164">
        <v>0</v>
      </c>
      <c r="Y136" s="164">
        <v>0</v>
      </c>
      <c r="Z136" s="164">
        <v>0</v>
      </c>
    </row>
    <row r="137" spans="1:26" x14ac:dyDescent="0.25">
      <c r="A137" s="94"/>
      <c r="B137" s="164" t="s">
        <v>8</v>
      </c>
      <c r="C137" s="164" t="s">
        <v>1027</v>
      </c>
      <c r="D137" s="164" t="s">
        <v>514</v>
      </c>
      <c r="E137" s="164" t="s">
        <v>2055</v>
      </c>
      <c r="F137" s="164" t="s">
        <v>2058</v>
      </c>
      <c r="G137" s="164">
        <v>0.999666313480437</v>
      </c>
      <c r="H137" s="164">
        <v>0.99965017930966604</v>
      </c>
      <c r="J137" s="164" t="s">
        <v>58</v>
      </c>
      <c r="K137" s="164" t="s">
        <v>58</v>
      </c>
      <c r="L137" s="164" t="s">
        <v>2047</v>
      </c>
      <c r="M137" s="164">
        <v>0</v>
      </c>
      <c r="N137" s="164">
        <v>0</v>
      </c>
      <c r="O137" s="164">
        <v>0</v>
      </c>
      <c r="P137" s="164">
        <v>0</v>
      </c>
      <c r="Q137" s="164">
        <v>0</v>
      </c>
      <c r="R137" s="164">
        <v>0</v>
      </c>
      <c r="S137" s="164">
        <v>0</v>
      </c>
      <c r="T137" s="164">
        <v>0</v>
      </c>
      <c r="U137" s="164">
        <v>0</v>
      </c>
      <c r="V137" s="164">
        <v>0</v>
      </c>
      <c r="W137" s="164">
        <v>6021706551281.9404</v>
      </c>
      <c r="X137" s="164">
        <v>0</v>
      </c>
      <c r="Y137" s="164">
        <v>0</v>
      </c>
      <c r="Z137" s="164">
        <v>0</v>
      </c>
    </row>
    <row r="138" spans="1:26" x14ac:dyDescent="0.25">
      <c r="A138" s="94"/>
      <c r="B138" s="164" t="s">
        <v>8</v>
      </c>
      <c r="C138" s="164" t="s">
        <v>1027</v>
      </c>
      <c r="D138" s="164" t="s">
        <v>514</v>
      </c>
      <c r="E138" s="164" t="s">
        <v>504</v>
      </c>
      <c r="F138" s="164" t="s">
        <v>2058</v>
      </c>
      <c r="G138" s="164">
        <v>1</v>
      </c>
      <c r="H138" s="164">
        <v>1</v>
      </c>
      <c r="J138" s="164" t="s">
        <v>61</v>
      </c>
      <c r="K138" s="164" t="s">
        <v>61</v>
      </c>
      <c r="L138" s="164" t="s">
        <v>248</v>
      </c>
      <c r="M138" s="164">
        <v>0</v>
      </c>
      <c r="N138" s="164">
        <v>0</v>
      </c>
      <c r="O138" s="164">
        <v>0</v>
      </c>
      <c r="P138" s="164">
        <v>0</v>
      </c>
      <c r="Q138" s="164">
        <v>36770707477017.398</v>
      </c>
      <c r="R138" s="164">
        <v>41330322088985.5</v>
      </c>
      <c r="S138" s="164">
        <v>4411081174609.4502</v>
      </c>
      <c r="T138" s="164">
        <v>0</v>
      </c>
      <c r="U138" s="164">
        <v>3036893266758.9399</v>
      </c>
      <c r="V138" s="164">
        <v>20984484139410.699</v>
      </c>
      <c r="W138" s="164">
        <v>26072978763473.301</v>
      </c>
      <c r="X138" s="164">
        <v>142177362249990</v>
      </c>
      <c r="Y138" s="164">
        <v>71923257366027.297</v>
      </c>
      <c r="Z138" s="164">
        <v>16741412200909.6</v>
      </c>
    </row>
    <row r="139" spans="1:26" x14ac:dyDescent="0.25">
      <c r="A139" s="94"/>
      <c r="B139" s="164" t="s">
        <v>8</v>
      </c>
      <c r="C139" s="164" t="s">
        <v>1027</v>
      </c>
      <c r="D139" s="164" t="s">
        <v>514</v>
      </c>
      <c r="E139" s="164" t="s">
        <v>2056</v>
      </c>
      <c r="F139" s="164" t="s">
        <v>2058</v>
      </c>
      <c r="G139" s="164">
        <v>0.24949287458917099</v>
      </c>
      <c r="H139" s="164">
        <v>0.14847776214359501</v>
      </c>
      <c r="J139" s="164" t="s">
        <v>61</v>
      </c>
      <c r="K139" s="164" t="s">
        <v>61</v>
      </c>
      <c r="L139" s="164" t="s">
        <v>2047</v>
      </c>
      <c r="M139" s="164">
        <v>0</v>
      </c>
      <c r="N139" s="164">
        <v>0</v>
      </c>
      <c r="O139" s="164">
        <v>0</v>
      </c>
      <c r="P139" s="164">
        <v>0</v>
      </c>
      <c r="Q139" s="164">
        <v>0</v>
      </c>
      <c r="R139" s="164">
        <v>0</v>
      </c>
      <c r="S139" s="164">
        <v>0</v>
      </c>
      <c r="T139" s="164">
        <v>0</v>
      </c>
      <c r="U139" s="164">
        <v>0</v>
      </c>
      <c r="V139" s="164">
        <v>0</v>
      </c>
      <c r="W139" s="164">
        <v>0</v>
      </c>
      <c r="X139" s="164">
        <v>0</v>
      </c>
      <c r="Y139" s="164">
        <v>0</v>
      </c>
      <c r="Z139" s="164">
        <v>0</v>
      </c>
    </row>
    <row r="140" spans="1:26" x14ac:dyDescent="0.25">
      <c r="A140" s="94"/>
      <c r="B140" s="164" t="s">
        <v>8</v>
      </c>
      <c r="C140" s="164" t="s">
        <v>1027</v>
      </c>
      <c r="D140" s="164" t="s">
        <v>514</v>
      </c>
      <c r="E140" s="164" t="s">
        <v>1873</v>
      </c>
      <c r="F140" s="164" t="s">
        <v>2058</v>
      </c>
      <c r="G140" s="164">
        <v>0.64678343980347197</v>
      </c>
      <c r="H140" s="164">
        <v>0.82568442100121398</v>
      </c>
      <c r="J140" s="164" t="s">
        <v>64</v>
      </c>
      <c r="K140" s="164" t="s">
        <v>64</v>
      </c>
      <c r="L140" s="164" t="s">
        <v>248</v>
      </c>
      <c r="M140" s="164">
        <v>0</v>
      </c>
      <c r="N140" s="164">
        <v>0</v>
      </c>
      <c r="O140" s="164">
        <v>0</v>
      </c>
      <c r="P140" s="164">
        <v>0</v>
      </c>
      <c r="Q140" s="164">
        <v>36770707477017.398</v>
      </c>
      <c r="R140" s="164">
        <v>112969547043227</v>
      </c>
      <c r="S140" s="164">
        <v>12056955210599.1</v>
      </c>
      <c r="T140" s="164">
        <v>0</v>
      </c>
      <c r="U140" s="164">
        <v>8300841595807.79</v>
      </c>
      <c r="V140" s="164">
        <v>57357589981055.898</v>
      </c>
      <c r="W140" s="164">
        <v>26072978763473.301</v>
      </c>
      <c r="X140" s="164">
        <v>388618123483306</v>
      </c>
      <c r="Y140" s="164">
        <v>196590236800474</v>
      </c>
      <c r="Z140" s="164">
        <v>45759860015819.602</v>
      </c>
    </row>
    <row r="141" spans="1:26" x14ac:dyDescent="0.25">
      <c r="A141" s="94"/>
      <c r="B141" s="164" t="s">
        <v>11</v>
      </c>
      <c r="C141" s="164" t="s">
        <v>1027</v>
      </c>
      <c r="D141" s="164" t="s">
        <v>2053</v>
      </c>
      <c r="E141" s="164" t="s">
        <v>496</v>
      </c>
      <c r="F141" s="164" t="s">
        <v>2054</v>
      </c>
      <c r="G141" s="164">
        <v>6.5953928091628505E-2</v>
      </c>
      <c r="H141" s="164">
        <v>8.5217338913260804E-2</v>
      </c>
      <c r="J141" s="164" t="s">
        <v>64</v>
      </c>
      <c r="K141" s="164" t="s">
        <v>64</v>
      </c>
      <c r="L141" s="164" t="s">
        <v>2047</v>
      </c>
      <c r="M141" s="164">
        <v>0</v>
      </c>
      <c r="N141" s="164">
        <v>0</v>
      </c>
      <c r="O141" s="164">
        <v>0</v>
      </c>
      <c r="P141" s="164">
        <v>0</v>
      </c>
      <c r="Q141" s="164">
        <v>0</v>
      </c>
      <c r="R141" s="164">
        <v>7751547043227.2002</v>
      </c>
      <c r="S141" s="164">
        <v>0</v>
      </c>
      <c r="T141" s="164">
        <v>0</v>
      </c>
      <c r="U141" s="164">
        <v>8215841595807.79</v>
      </c>
      <c r="V141" s="164">
        <v>11832589981055.9</v>
      </c>
      <c r="W141" s="164">
        <v>0</v>
      </c>
      <c r="X141" s="164">
        <v>76602123483306.297</v>
      </c>
      <c r="Y141" s="164">
        <v>23979236800474.5</v>
      </c>
      <c r="Z141" s="164">
        <v>0</v>
      </c>
    </row>
    <row r="142" spans="1:26" x14ac:dyDescent="0.25">
      <c r="A142" s="94"/>
      <c r="B142" s="164" t="s">
        <v>11</v>
      </c>
      <c r="C142" s="164" t="s">
        <v>1027</v>
      </c>
      <c r="D142" s="164" t="s">
        <v>2053</v>
      </c>
      <c r="E142" s="164" t="s">
        <v>2055</v>
      </c>
      <c r="F142" s="164" t="s">
        <v>2054</v>
      </c>
      <c r="G142" s="164">
        <v>0.99998751787595297</v>
      </c>
      <c r="H142" s="164">
        <v>0.99996350359678599</v>
      </c>
      <c r="J142" s="164" t="s">
        <v>67</v>
      </c>
      <c r="K142" s="164" t="s">
        <v>67</v>
      </c>
      <c r="L142" s="164" t="s">
        <v>248</v>
      </c>
      <c r="M142" s="164">
        <v>0</v>
      </c>
      <c r="N142" s="164">
        <v>0</v>
      </c>
      <c r="O142" s="164">
        <v>0</v>
      </c>
      <c r="P142" s="164">
        <v>0</v>
      </c>
      <c r="Q142" s="164">
        <v>36770707477017.398</v>
      </c>
      <c r="R142" s="164">
        <v>843674511513.89905</v>
      </c>
      <c r="S142" s="164">
        <v>1266388904949.8701</v>
      </c>
      <c r="T142" s="164">
        <v>0</v>
      </c>
      <c r="U142" s="164">
        <v>10781126051404.5</v>
      </c>
      <c r="V142" s="164">
        <v>41745992279706.797</v>
      </c>
      <c r="W142" s="164">
        <v>26072978763473.301</v>
      </c>
      <c r="X142" s="164">
        <v>127291807746551</v>
      </c>
      <c r="Y142" s="164">
        <v>183461868968852</v>
      </c>
      <c r="Z142" s="164">
        <v>57342486370617.797</v>
      </c>
    </row>
    <row r="143" spans="1:26" x14ac:dyDescent="0.25">
      <c r="A143" s="94"/>
      <c r="B143" s="164" t="s">
        <v>11</v>
      </c>
      <c r="C143" s="164" t="s">
        <v>1027</v>
      </c>
      <c r="D143" s="164" t="s">
        <v>2053</v>
      </c>
      <c r="E143" s="164" t="s">
        <v>504</v>
      </c>
      <c r="F143" s="164" t="s">
        <v>2054</v>
      </c>
      <c r="G143" s="164">
        <v>1</v>
      </c>
      <c r="H143" s="164">
        <v>1</v>
      </c>
      <c r="J143" s="164" t="s">
        <v>67</v>
      </c>
      <c r="K143" s="164" t="s">
        <v>67</v>
      </c>
      <c r="L143" s="164" t="s">
        <v>2047</v>
      </c>
      <c r="M143" s="164">
        <v>0</v>
      </c>
      <c r="N143" s="164">
        <v>0</v>
      </c>
      <c r="O143" s="164">
        <v>0</v>
      </c>
      <c r="P143" s="164">
        <v>0</v>
      </c>
      <c r="Q143" s="164">
        <v>0</v>
      </c>
      <c r="R143" s="164">
        <v>0</v>
      </c>
      <c r="S143" s="164">
        <v>0</v>
      </c>
      <c r="T143" s="164">
        <v>0</v>
      </c>
      <c r="U143" s="164">
        <v>9435126051404.5898</v>
      </c>
      <c r="V143" s="164">
        <v>31728992279706.801</v>
      </c>
      <c r="W143" s="164">
        <v>0</v>
      </c>
      <c r="X143" s="164">
        <v>0</v>
      </c>
      <c r="Y143" s="164">
        <v>57782868968852.797</v>
      </c>
      <c r="Z143" s="164">
        <v>54262486370617.797</v>
      </c>
    </row>
    <row r="144" spans="1:26" x14ac:dyDescent="0.25">
      <c r="A144" s="94"/>
      <c r="B144" s="164" t="s">
        <v>11</v>
      </c>
      <c r="C144" s="164" t="s">
        <v>1027</v>
      </c>
      <c r="D144" s="164" t="s">
        <v>2053</v>
      </c>
      <c r="E144" s="164" t="s">
        <v>2056</v>
      </c>
      <c r="F144" s="164" t="s">
        <v>2054</v>
      </c>
      <c r="G144" s="164">
        <v>0.46000051524485103</v>
      </c>
      <c r="H144" s="164">
        <v>0.32038330120049202</v>
      </c>
      <c r="J144" s="164" t="s">
        <v>70</v>
      </c>
      <c r="K144" s="164" t="s">
        <v>70</v>
      </c>
      <c r="L144" s="164" t="s">
        <v>248</v>
      </c>
      <c r="M144" s="164">
        <v>0</v>
      </c>
      <c r="N144" s="164">
        <v>0</v>
      </c>
      <c r="O144" s="164">
        <v>0</v>
      </c>
      <c r="P144" s="164">
        <v>0</v>
      </c>
      <c r="Q144" s="164">
        <v>36770707477017.398</v>
      </c>
      <c r="R144" s="164">
        <v>0</v>
      </c>
      <c r="S144" s="164">
        <v>0</v>
      </c>
      <c r="T144" s="164">
        <v>0</v>
      </c>
      <c r="U144" s="164">
        <v>0</v>
      </c>
      <c r="V144" s="164">
        <v>0</v>
      </c>
      <c r="W144" s="164">
        <v>26072978763473.301</v>
      </c>
      <c r="X144" s="164">
        <v>0</v>
      </c>
      <c r="Y144" s="164">
        <v>0</v>
      </c>
      <c r="Z144" s="164">
        <v>0</v>
      </c>
    </row>
    <row r="145" spans="1:26" x14ac:dyDescent="0.25">
      <c r="A145" s="94"/>
      <c r="B145" s="164" t="s">
        <v>11</v>
      </c>
      <c r="C145" s="164" t="s">
        <v>1027</v>
      </c>
      <c r="D145" s="164" t="s">
        <v>2053</v>
      </c>
      <c r="E145" s="164" t="s">
        <v>1873</v>
      </c>
      <c r="F145" s="164" t="s">
        <v>2054</v>
      </c>
      <c r="G145" s="164">
        <v>1</v>
      </c>
      <c r="H145" s="164">
        <v>1</v>
      </c>
      <c r="J145" s="164" t="s">
        <v>70</v>
      </c>
      <c r="K145" s="164" t="s">
        <v>70</v>
      </c>
      <c r="L145" s="164" t="s">
        <v>2047</v>
      </c>
      <c r="M145" s="164">
        <v>0</v>
      </c>
      <c r="N145" s="164">
        <v>0</v>
      </c>
      <c r="O145" s="164">
        <v>0</v>
      </c>
      <c r="P145" s="164">
        <v>0</v>
      </c>
      <c r="Q145" s="164">
        <v>0</v>
      </c>
      <c r="R145" s="164">
        <v>0</v>
      </c>
      <c r="S145" s="164">
        <v>0</v>
      </c>
      <c r="T145" s="164">
        <v>0</v>
      </c>
      <c r="U145" s="164">
        <v>0</v>
      </c>
      <c r="V145" s="164">
        <v>0</v>
      </c>
      <c r="W145" s="164">
        <v>11330786679519.801</v>
      </c>
      <c r="X145" s="164">
        <v>0</v>
      </c>
      <c r="Y145" s="164">
        <v>0</v>
      </c>
      <c r="Z145" s="164">
        <v>0</v>
      </c>
    </row>
    <row r="146" spans="1:26" x14ac:dyDescent="0.25">
      <c r="A146" s="94"/>
      <c r="B146" s="164" t="s">
        <v>11</v>
      </c>
      <c r="C146" s="164" t="s">
        <v>1027</v>
      </c>
      <c r="D146" s="164" t="s">
        <v>2053</v>
      </c>
      <c r="E146" s="164" t="s">
        <v>496</v>
      </c>
      <c r="F146" s="164" t="s">
        <v>2057</v>
      </c>
      <c r="G146" s="164">
        <v>6.5953928091628505E-2</v>
      </c>
      <c r="H146" s="164">
        <v>8.5217338913260804E-2</v>
      </c>
      <c r="J146" s="164" t="s">
        <v>73</v>
      </c>
      <c r="K146" s="164" t="s">
        <v>73</v>
      </c>
      <c r="L146" s="164" t="s">
        <v>248</v>
      </c>
      <c r="M146" s="164">
        <v>0</v>
      </c>
      <c r="N146" s="164">
        <v>0</v>
      </c>
      <c r="O146" s="164">
        <v>0</v>
      </c>
      <c r="P146" s="164">
        <v>0</v>
      </c>
      <c r="Q146" s="164">
        <v>36770707477017.398</v>
      </c>
      <c r="R146" s="164">
        <v>6775731131922.6797</v>
      </c>
      <c r="S146" s="164">
        <v>0</v>
      </c>
      <c r="T146" s="164">
        <v>0</v>
      </c>
      <c r="U146" s="164">
        <v>9924454815869.7793</v>
      </c>
      <c r="V146" s="164">
        <v>109923019944354</v>
      </c>
      <c r="W146" s="164">
        <v>26072978763473.301</v>
      </c>
      <c r="X146" s="164">
        <v>200315028655106</v>
      </c>
      <c r="Y146" s="164">
        <v>156990428306205</v>
      </c>
      <c r="Z146" s="164">
        <v>24138989633774.102</v>
      </c>
    </row>
    <row r="147" spans="1:26" x14ac:dyDescent="0.25">
      <c r="A147" s="94"/>
      <c r="B147" s="164" t="s">
        <v>11</v>
      </c>
      <c r="C147" s="164" t="s">
        <v>1027</v>
      </c>
      <c r="D147" s="164" t="s">
        <v>2053</v>
      </c>
      <c r="E147" s="164" t="s">
        <v>2055</v>
      </c>
      <c r="F147" s="164" t="s">
        <v>2057</v>
      </c>
      <c r="G147" s="164">
        <v>0.99998751787595197</v>
      </c>
      <c r="H147" s="164">
        <v>0.99996350359678599</v>
      </c>
      <c r="J147" s="164" t="s">
        <v>73</v>
      </c>
      <c r="K147" s="164" t="s">
        <v>73</v>
      </c>
      <c r="L147" s="164" t="s">
        <v>2047</v>
      </c>
      <c r="M147" s="164">
        <v>0</v>
      </c>
      <c r="N147" s="164">
        <v>0</v>
      </c>
      <c r="O147" s="164">
        <v>0</v>
      </c>
      <c r="P147" s="164">
        <v>0</v>
      </c>
      <c r="Q147" s="164">
        <v>13962707477017.4</v>
      </c>
      <c r="R147" s="164">
        <v>2147731131922.6799</v>
      </c>
      <c r="S147" s="164">
        <v>0</v>
      </c>
      <c r="T147" s="164">
        <v>0</v>
      </c>
      <c r="U147" s="164">
        <v>9924454815869.7793</v>
      </c>
      <c r="V147" s="164">
        <v>100294019944354</v>
      </c>
      <c r="W147" s="164">
        <v>16416242722316.199</v>
      </c>
      <c r="X147" s="164">
        <v>135642028655106</v>
      </c>
      <c r="Y147" s="164">
        <v>103837428306205</v>
      </c>
      <c r="Z147" s="164">
        <v>17113989633774.1</v>
      </c>
    </row>
    <row r="148" spans="1:26" x14ac:dyDescent="0.25">
      <c r="A148" s="94"/>
      <c r="B148" s="164" t="s">
        <v>11</v>
      </c>
      <c r="C148" s="164" t="s">
        <v>1027</v>
      </c>
      <c r="D148" s="164" t="s">
        <v>2053</v>
      </c>
      <c r="E148" s="164" t="s">
        <v>504</v>
      </c>
      <c r="F148" s="164" t="s">
        <v>2057</v>
      </c>
      <c r="G148" s="164">
        <v>1</v>
      </c>
      <c r="H148" s="164">
        <v>1</v>
      </c>
      <c r="J148" s="164" t="s">
        <v>75</v>
      </c>
      <c r="K148" s="164" t="s">
        <v>75</v>
      </c>
      <c r="L148" s="164" t="s">
        <v>248</v>
      </c>
      <c r="M148" s="164">
        <v>0</v>
      </c>
      <c r="N148" s="164">
        <v>0</v>
      </c>
      <c r="O148" s="164">
        <v>0</v>
      </c>
      <c r="P148" s="164">
        <v>0</v>
      </c>
      <c r="Q148" s="164">
        <v>36770707477017.398</v>
      </c>
      <c r="R148" s="164">
        <v>0</v>
      </c>
      <c r="S148" s="164">
        <v>0</v>
      </c>
      <c r="T148" s="164">
        <v>0</v>
      </c>
      <c r="U148" s="164">
        <v>0</v>
      </c>
      <c r="V148" s="164">
        <v>0</v>
      </c>
      <c r="W148" s="164">
        <v>26072978763473.301</v>
      </c>
      <c r="X148" s="164">
        <v>0</v>
      </c>
      <c r="Y148" s="164">
        <v>0</v>
      </c>
      <c r="Z148" s="164">
        <v>0</v>
      </c>
    </row>
    <row r="149" spans="1:26" x14ac:dyDescent="0.25">
      <c r="A149" s="94"/>
      <c r="B149" s="164" t="s">
        <v>11</v>
      </c>
      <c r="C149" s="164" t="s">
        <v>1027</v>
      </c>
      <c r="D149" s="164" t="s">
        <v>2053</v>
      </c>
      <c r="E149" s="164" t="s">
        <v>2056</v>
      </c>
      <c r="F149" s="164" t="s">
        <v>2057</v>
      </c>
      <c r="G149" s="164">
        <v>0.46000051524485103</v>
      </c>
      <c r="H149" s="164">
        <v>0.32038330120049202</v>
      </c>
      <c r="J149" s="164" t="s">
        <v>75</v>
      </c>
      <c r="K149" s="164" t="s">
        <v>75</v>
      </c>
      <c r="L149" s="164" t="s">
        <v>2047</v>
      </c>
      <c r="M149" s="164">
        <v>0</v>
      </c>
      <c r="N149" s="164">
        <v>0</v>
      </c>
      <c r="O149" s="164">
        <v>0</v>
      </c>
      <c r="P149" s="164">
        <v>0</v>
      </c>
      <c r="Q149" s="164">
        <v>0</v>
      </c>
      <c r="R149" s="164">
        <v>0</v>
      </c>
      <c r="S149" s="164">
        <v>0</v>
      </c>
      <c r="T149" s="164">
        <v>0</v>
      </c>
      <c r="U149" s="164">
        <v>0</v>
      </c>
      <c r="V149" s="164">
        <v>0</v>
      </c>
      <c r="W149" s="164">
        <v>23310344871830.898</v>
      </c>
      <c r="X149" s="164">
        <v>0</v>
      </c>
      <c r="Y149" s="164">
        <v>0</v>
      </c>
      <c r="Z149" s="164">
        <v>0</v>
      </c>
    </row>
    <row r="150" spans="1:26" x14ac:dyDescent="0.25">
      <c r="A150" s="94"/>
      <c r="B150" s="164" t="s">
        <v>11</v>
      </c>
      <c r="C150" s="164" t="s">
        <v>1027</v>
      </c>
      <c r="D150" s="164" t="s">
        <v>2053</v>
      </c>
      <c r="E150" s="164" t="s">
        <v>1873</v>
      </c>
      <c r="F150" s="164" t="s">
        <v>2057</v>
      </c>
      <c r="G150" s="164">
        <v>1</v>
      </c>
      <c r="H150" s="164">
        <v>1</v>
      </c>
      <c r="J150" s="164" t="s">
        <v>78</v>
      </c>
      <c r="K150" s="164" t="s">
        <v>78</v>
      </c>
      <c r="L150" s="164" t="s">
        <v>248</v>
      </c>
      <c r="M150" s="164">
        <v>0</v>
      </c>
      <c r="N150" s="164">
        <v>0</v>
      </c>
      <c r="O150" s="164">
        <v>0</v>
      </c>
      <c r="P150" s="164">
        <v>0</v>
      </c>
      <c r="Q150" s="164">
        <v>36770707477017.398</v>
      </c>
      <c r="R150" s="164">
        <v>0</v>
      </c>
      <c r="S150" s="164">
        <v>0</v>
      </c>
      <c r="T150" s="164">
        <v>0</v>
      </c>
      <c r="U150" s="164">
        <v>0</v>
      </c>
      <c r="V150" s="164">
        <v>0</v>
      </c>
      <c r="W150" s="164">
        <v>26072978763473.301</v>
      </c>
      <c r="X150" s="164">
        <v>0</v>
      </c>
      <c r="Y150" s="164">
        <v>0</v>
      </c>
      <c r="Z150" s="164">
        <v>0</v>
      </c>
    </row>
    <row r="151" spans="1:26" x14ac:dyDescent="0.25">
      <c r="A151" s="94"/>
      <c r="B151" s="164" t="s">
        <v>11</v>
      </c>
      <c r="C151" s="164" t="s">
        <v>1027</v>
      </c>
      <c r="D151" s="164" t="s">
        <v>514</v>
      </c>
      <c r="E151" s="164" t="s">
        <v>496</v>
      </c>
      <c r="F151" s="164" t="s">
        <v>2058</v>
      </c>
      <c r="G151" s="164">
        <v>9.1294579645895997E-3</v>
      </c>
      <c r="H151" s="164">
        <v>1.11763762426004E-2</v>
      </c>
      <c r="J151" s="164" t="s">
        <v>78</v>
      </c>
      <c r="K151" s="164" t="s">
        <v>78</v>
      </c>
      <c r="L151" s="164" t="s">
        <v>2047</v>
      </c>
      <c r="M151" s="164">
        <v>0</v>
      </c>
      <c r="N151" s="164">
        <v>0</v>
      </c>
      <c r="O151" s="164">
        <v>0</v>
      </c>
      <c r="P151" s="164">
        <v>0</v>
      </c>
      <c r="Q151" s="164">
        <v>21060707477017.398</v>
      </c>
      <c r="R151" s="164">
        <v>0</v>
      </c>
      <c r="S151" s="164">
        <v>0</v>
      </c>
      <c r="T151" s="164">
        <v>0</v>
      </c>
      <c r="U151" s="164">
        <v>0</v>
      </c>
      <c r="V151" s="164">
        <v>0</v>
      </c>
      <c r="W151" s="164">
        <v>23909508692206.301</v>
      </c>
      <c r="X151" s="164">
        <v>0</v>
      </c>
      <c r="Y151" s="164">
        <v>0</v>
      </c>
      <c r="Z151" s="164">
        <v>0</v>
      </c>
    </row>
    <row r="152" spans="1:26" x14ac:dyDescent="0.25">
      <c r="A152" s="94"/>
      <c r="B152" s="164" t="s">
        <v>11</v>
      </c>
      <c r="C152" s="164" t="s">
        <v>1027</v>
      </c>
      <c r="D152" s="164" t="s">
        <v>514</v>
      </c>
      <c r="E152" s="164" t="s">
        <v>2055</v>
      </c>
      <c r="F152" s="164" t="s">
        <v>2058</v>
      </c>
      <c r="G152" s="164">
        <v>0.99925804639253102</v>
      </c>
      <c r="H152" s="164">
        <v>0.99953795154974101</v>
      </c>
      <c r="J152" s="164" t="s">
        <v>81</v>
      </c>
      <c r="K152" s="164" t="s">
        <v>81</v>
      </c>
      <c r="L152" s="164" t="s">
        <v>248</v>
      </c>
      <c r="M152" s="164">
        <v>0</v>
      </c>
      <c r="N152" s="164">
        <v>0</v>
      </c>
      <c r="O152" s="164">
        <v>0</v>
      </c>
      <c r="P152" s="164">
        <v>0</v>
      </c>
      <c r="Q152" s="164">
        <v>36770707477017.398</v>
      </c>
      <c r="R152" s="164">
        <v>0</v>
      </c>
      <c r="S152" s="164">
        <v>0</v>
      </c>
      <c r="T152" s="164">
        <v>0</v>
      </c>
      <c r="U152" s="164">
        <v>0</v>
      </c>
      <c r="V152" s="164">
        <v>0</v>
      </c>
      <c r="W152" s="164">
        <v>26072978763473.301</v>
      </c>
      <c r="X152" s="164">
        <v>0</v>
      </c>
      <c r="Y152" s="164">
        <v>0</v>
      </c>
      <c r="Z152" s="164">
        <v>0</v>
      </c>
    </row>
    <row r="153" spans="1:26" x14ac:dyDescent="0.25">
      <c r="A153" s="94"/>
      <c r="B153" s="164" t="s">
        <v>11</v>
      </c>
      <c r="C153" s="164" t="s">
        <v>1027</v>
      </c>
      <c r="D153" s="164" t="s">
        <v>514</v>
      </c>
      <c r="E153" s="164" t="s">
        <v>504</v>
      </c>
      <c r="F153" s="164" t="s">
        <v>2058</v>
      </c>
      <c r="G153" s="164">
        <v>1</v>
      </c>
      <c r="H153" s="164">
        <v>1</v>
      </c>
      <c r="J153" s="164" t="s">
        <v>81</v>
      </c>
      <c r="K153" s="164" t="s">
        <v>81</v>
      </c>
      <c r="L153" s="164" t="s">
        <v>2047</v>
      </c>
      <c r="M153" s="164">
        <v>0</v>
      </c>
      <c r="N153" s="164">
        <v>0</v>
      </c>
      <c r="O153" s="164">
        <v>0</v>
      </c>
      <c r="P153" s="164">
        <v>0</v>
      </c>
      <c r="Q153" s="164">
        <v>0</v>
      </c>
      <c r="R153" s="164">
        <v>0</v>
      </c>
      <c r="S153" s="164">
        <v>0</v>
      </c>
      <c r="T153" s="164">
        <v>0</v>
      </c>
      <c r="U153" s="164">
        <v>0</v>
      </c>
      <c r="V153" s="164">
        <v>0</v>
      </c>
      <c r="W153" s="164">
        <v>5789052514646.7998</v>
      </c>
      <c r="X153" s="164">
        <v>0</v>
      </c>
      <c r="Y153" s="164">
        <v>0</v>
      </c>
      <c r="Z153" s="164">
        <v>0</v>
      </c>
    </row>
    <row r="154" spans="1:26" x14ac:dyDescent="0.25">
      <c r="A154" s="94"/>
      <c r="B154" s="164" t="s">
        <v>11</v>
      </c>
      <c r="C154" s="164" t="s">
        <v>1027</v>
      </c>
      <c r="D154" s="164" t="s">
        <v>514</v>
      </c>
      <c r="E154" s="164" t="s">
        <v>2056</v>
      </c>
      <c r="F154" s="164" t="s">
        <v>2058</v>
      </c>
      <c r="G154" s="164">
        <v>0.44928608416659399</v>
      </c>
      <c r="H154" s="164">
        <v>0.26786861186424099</v>
      </c>
      <c r="J154" s="164" t="s">
        <v>84</v>
      </c>
      <c r="K154" s="164" t="s">
        <v>84</v>
      </c>
      <c r="L154" s="164" t="s">
        <v>248</v>
      </c>
      <c r="M154" s="164">
        <v>0</v>
      </c>
      <c r="N154" s="164">
        <v>0</v>
      </c>
      <c r="O154" s="164">
        <v>0</v>
      </c>
      <c r="P154" s="164">
        <v>0</v>
      </c>
      <c r="Q154" s="164">
        <v>36770707477017.398</v>
      </c>
      <c r="R154" s="164">
        <v>16584512584166.301</v>
      </c>
      <c r="S154" s="164">
        <v>5207579593861.3203</v>
      </c>
      <c r="T154" s="164">
        <v>0</v>
      </c>
      <c r="U154" s="164">
        <v>35494820634610.398</v>
      </c>
      <c r="V154" s="164">
        <v>165549654745930</v>
      </c>
      <c r="W154" s="164">
        <v>26072978763473.301</v>
      </c>
      <c r="X154" s="164">
        <v>2795874212787600</v>
      </c>
      <c r="Y154" s="164">
        <v>274126851748861</v>
      </c>
      <c r="Z154" s="164">
        <v>93742590930271</v>
      </c>
    </row>
    <row r="155" spans="1:26" x14ac:dyDescent="0.25">
      <c r="A155" s="94"/>
      <c r="B155" s="164" t="s">
        <v>11</v>
      </c>
      <c r="C155" s="164" t="s">
        <v>1027</v>
      </c>
      <c r="D155" s="164" t="s">
        <v>514</v>
      </c>
      <c r="E155" s="164" t="s">
        <v>1873</v>
      </c>
      <c r="F155" s="164" t="s">
        <v>2058</v>
      </c>
      <c r="G155" s="164">
        <v>0.60648960928898998</v>
      </c>
      <c r="H155" s="164">
        <v>0.80599250832125902</v>
      </c>
      <c r="J155" s="164" t="s">
        <v>84</v>
      </c>
      <c r="K155" s="164" t="s">
        <v>84</v>
      </c>
      <c r="L155" s="164" t="s">
        <v>2047</v>
      </c>
      <c r="M155" s="164">
        <v>0</v>
      </c>
      <c r="N155" s="164">
        <v>0</v>
      </c>
      <c r="O155" s="164">
        <v>0</v>
      </c>
      <c r="P155" s="164">
        <v>0</v>
      </c>
      <c r="Q155" s="164">
        <v>0</v>
      </c>
      <c r="R155" s="164">
        <v>0</v>
      </c>
      <c r="S155" s="164">
        <v>2867579593861.3198</v>
      </c>
      <c r="T155" s="164">
        <v>0</v>
      </c>
      <c r="U155" s="164">
        <v>0</v>
      </c>
      <c r="V155" s="164">
        <v>158029654745930</v>
      </c>
      <c r="W155" s="164">
        <v>14497112506876.1</v>
      </c>
      <c r="X155" s="164">
        <v>2327246212787600</v>
      </c>
      <c r="Y155" s="164">
        <v>103971851748861</v>
      </c>
      <c r="Z155" s="164">
        <v>0</v>
      </c>
    </row>
    <row r="156" spans="1:26" x14ac:dyDescent="0.25">
      <c r="A156" s="94"/>
      <c r="B156" s="164" t="s">
        <v>14</v>
      </c>
      <c r="C156" s="164" t="s">
        <v>1027</v>
      </c>
      <c r="D156" s="164" t="s">
        <v>2053</v>
      </c>
      <c r="E156" s="164" t="s">
        <v>496</v>
      </c>
      <c r="F156" s="164" t="s">
        <v>2054</v>
      </c>
      <c r="G156" s="164">
        <v>5.4445833781760399E-2</v>
      </c>
      <c r="H156" s="164">
        <v>0.121918465764992</v>
      </c>
      <c r="J156" s="164" t="s">
        <v>86</v>
      </c>
      <c r="K156" s="164" t="s">
        <v>86</v>
      </c>
      <c r="L156" s="164" t="s">
        <v>248</v>
      </c>
      <c r="M156" s="164">
        <v>0</v>
      </c>
      <c r="N156" s="164">
        <v>0</v>
      </c>
      <c r="O156" s="164">
        <v>0</v>
      </c>
      <c r="P156" s="164">
        <v>0</v>
      </c>
      <c r="Q156" s="164">
        <v>36770707477017.398</v>
      </c>
      <c r="R156" s="164">
        <v>463039964458.79102</v>
      </c>
      <c r="S156" s="164">
        <v>695041352484.11694</v>
      </c>
      <c r="T156" s="164">
        <v>0</v>
      </c>
      <c r="U156" s="164">
        <v>5917083135189.4902</v>
      </c>
      <c r="V156" s="164">
        <v>22911753902350.699</v>
      </c>
      <c r="W156" s="164">
        <v>26072978763473.301</v>
      </c>
      <c r="X156" s="164">
        <v>69862480530665.602</v>
      </c>
      <c r="Y156" s="164">
        <v>100690700178254</v>
      </c>
      <c r="Z156" s="164">
        <v>31471690194106.5</v>
      </c>
    </row>
    <row r="157" spans="1:26" x14ac:dyDescent="0.25">
      <c r="A157" s="94"/>
      <c r="B157" s="164" t="s">
        <v>14</v>
      </c>
      <c r="C157" s="164" t="s">
        <v>1027</v>
      </c>
      <c r="D157" s="164" t="s">
        <v>2053</v>
      </c>
      <c r="E157" s="164" t="s">
        <v>2055</v>
      </c>
      <c r="F157" s="164" t="s">
        <v>2054</v>
      </c>
      <c r="G157" s="164">
        <v>0.99998739279698501</v>
      </c>
      <c r="H157" s="164">
        <v>0.99999087624026395</v>
      </c>
      <c r="J157" s="164" t="s">
        <v>86</v>
      </c>
      <c r="K157" s="164" t="s">
        <v>86</v>
      </c>
      <c r="L157" s="164" t="s">
        <v>2047</v>
      </c>
      <c r="M157" s="164">
        <v>0</v>
      </c>
      <c r="N157" s="164">
        <v>0</v>
      </c>
      <c r="O157" s="164">
        <v>0</v>
      </c>
      <c r="P157" s="164">
        <v>0</v>
      </c>
      <c r="Q157" s="164">
        <v>13685707477017.4</v>
      </c>
      <c r="R157" s="164">
        <v>0</v>
      </c>
      <c r="S157" s="164">
        <v>0</v>
      </c>
      <c r="T157" s="164">
        <v>0</v>
      </c>
      <c r="U157" s="164">
        <v>5917083135189.4902</v>
      </c>
      <c r="V157" s="164">
        <v>15561753902350.699</v>
      </c>
      <c r="W157" s="164">
        <v>19149130892379.602</v>
      </c>
      <c r="X157" s="164">
        <v>0</v>
      </c>
      <c r="Y157" s="164">
        <v>0</v>
      </c>
      <c r="Z157" s="164">
        <v>26230690194106.5</v>
      </c>
    </row>
    <row r="158" spans="1:26" x14ac:dyDescent="0.25">
      <c r="A158" s="94"/>
      <c r="B158" s="164" t="s">
        <v>14</v>
      </c>
      <c r="C158" s="164" t="s">
        <v>1027</v>
      </c>
      <c r="D158" s="164" t="s">
        <v>2053</v>
      </c>
      <c r="E158" s="164" t="s">
        <v>504</v>
      </c>
      <c r="F158" s="164" t="s">
        <v>2054</v>
      </c>
      <c r="G158" s="164">
        <v>1</v>
      </c>
      <c r="H158" s="164">
        <v>1</v>
      </c>
      <c r="J158" s="164" t="s">
        <v>89</v>
      </c>
      <c r="K158" s="164" t="s">
        <v>89</v>
      </c>
      <c r="L158" s="164" t="s">
        <v>248</v>
      </c>
      <c r="M158" s="164">
        <v>0</v>
      </c>
      <c r="N158" s="164">
        <v>0</v>
      </c>
      <c r="O158" s="164">
        <v>0</v>
      </c>
      <c r="P158" s="164">
        <v>0</v>
      </c>
      <c r="Q158" s="164">
        <v>36770707477017.398</v>
      </c>
      <c r="R158" s="164">
        <v>0</v>
      </c>
      <c r="S158" s="164">
        <v>0</v>
      </c>
      <c r="T158" s="164">
        <v>0</v>
      </c>
      <c r="U158" s="164">
        <v>0</v>
      </c>
      <c r="V158" s="164">
        <v>0</v>
      </c>
      <c r="W158" s="164">
        <v>26072978763473.301</v>
      </c>
      <c r="X158" s="164">
        <v>0</v>
      </c>
      <c r="Y158" s="164">
        <v>0</v>
      </c>
      <c r="Z158" s="164">
        <v>0</v>
      </c>
    </row>
    <row r="159" spans="1:26" x14ac:dyDescent="0.25">
      <c r="A159" s="94"/>
      <c r="B159" s="164" t="s">
        <v>14</v>
      </c>
      <c r="C159" s="164" t="s">
        <v>1027</v>
      </c>
      <c r="D159" s="164" t="s">
        <v>2053</v>
      </c>
      <c r="E159" s="164" t="s">
        <v>2056</v>
      </c>
      <c r="F159" s="164" t="s">
        <v>2054</v>
      </c>
      <c r="G159" s="164">
        <v>0.47406947630970903</v>
      </c>
      <c r="H159" s="164">
        <v>0.55897330362326403</v>
      </c>
      <c r="J159" s="164" t="s">
        <v>89</v>
      </c>
      <c r="K159" s="164" t="s">
        <v>89</v>
      </c>
      <c r="L159" s="164" t="s">
        <v>2047</v>
      </c>
      <c r="M159" s="164">
        <v>0</v>
      </c>
      <c r="N159" s="164">
        <v>0</v>
      </c>
      <c r="O159" s="164">
        <v>0</v>
      </c>
      <c r="P159" s="164">
        <v>0</v>
      </c>
      <c r="Q159" s="164">
        <v>0</v>
      </c>
      <c r="R159" s="164">
        <v>0</v>
      </c>
      <c r="S159" s="164">
        <v>0</v>
      </c>
      <c r="T159" s="164">
        <v>0</v>
      </c>
      <c r="U159" s="164">
        <v>0</v>
      </c>
      <c r="V159" s="164">
        <v>0</v>
      </c>
      <c r="W159" s="164">
        <v>0</v>
      </c>
      <c r="X159" s="164">
        <v>0</v>
      </c>
      <c r="Y159" s="164">
        <v>0</v>
      </c>
      <c r="Z159" s="164">
        <v>0</v>
      </c>
    </row>
    <row r="160" spans="1:26" x14ac:dyDescent="0.25">
      <c r="A160" s="94"/>
      <c r="B160" s="164" t="s">
        <v>14</v>
      </c>
      <c r="C160" s="164" t="s">
        <v>1027</v>
      </c>
      <c r="D160" s="164" t="s">
        <v>2053</v>
      </c>
      <c r="E160" s="164" t="s">
        <v>1873</v>
      </c>
      <c r="F160" s="164" t="s">
        <v>2054</v>
      </c>
      <c r="G160" s="164">
        <v>1</v>
      </c>
      <c r="H160" s="164">
        <v>1</v>
      </c>
      <c r="J160" s="164" t="s">
        <v>92</v>
      </c>
      <c r="K160" s="164" t="s">
        <v>92</v>
      </c>
      <c r="L160" s="164" t="s">
        <v>248</v>
      </c>
      <c r="M160" s="164">
        <v>0</v>
      </c>
      <c r="N160" s="164">
        <v>0</v>
      </c>
      <c r="O160" s="164">
        <v>0</v>
      </c>
      <c r="P160" s="164">
        <v>0</v>
      </c>
      <c r="Q160" s="164">
        <v>36770707477017.398</v>
      </c>
      <c r="R160" s="164">
        <v>0</v>
      </c>
      <c r="S160" s="164">
        <v>0</v>
      </c>
      <c r="T160" s="164">
        <v>0</v>
      </c>
      <c r="U160" s="164">
        <v>0</v>
      </c>
      <c r="V160" s="164">
        <v>0</v>
      </c>
      <c r="W160" s="164">
        <v>26072978763473.301</v>
      </c>
      <c r="X160" s="164">
        <v>0</v>
      </c>
      <c r="Y160" s="164">
        <v>0</v>
      </c>
      <c r="Z160" s="164">
        <v>0</v>
      </c>
    </row>
    <row r="161" spans="1:26" x14ac:dyDescent="0.25">
      <c r="A161" s="94"/>
      <c r="B161" s="164" t="s">
        <v>14</v>
      </c>
      <c r="C161" s="164" t="s">
        <v>1027</v>
      </c>
      <c r="D161" s="164" t="s">
        <v>2053</v>
      </c>
      <c r="E161" s="164" t="s">
        <v>496</v>
      </c>
      <c r="F161" s="164" t="s">
        <v>2057</v>
      </c>
      <c r="G161" s="164">
        <v>5.4445833781760399E-2</v>
      </c>
      <c r="H161" s="164">
        <v>0.121918465764992</v>
      </c>
      <c r="J161" s="164" t="s">
        <v>92</v>
      </c>
      <c r="K161" s="164" t="s">
        <v>92</v>
      </c>
      <c r="L161" s="164" t="s">
        <v>2047</v>
      </c>
      <c r="M161" s="164">
        <v>0</v>
      </c>
      <c r="N161" s="164">
        <v>0</v>
      </c>
      <c r="O161" s="164">
        <v>0</v>
      </c>
      <c r="P161" s="164">
        <v>0</v>
      </c>
      <c r="Q161" s="164">
        <v>0</v>
      </c>
      <c r="R161" s="164">
        <v>0</v>
      </c>
      <c r="S161" s="164">
        <v>0</v>
      </c>
      <c r="T161" s="164">
        <v>0</v>
      </c>
      <c r="U161" s="164">
        <v>0</v>
      </c>
      <c r="V161" s="164">
        <v>0</v>
      </c>
      <c r="W161" s="164">
        <v>0</v>
      </c>
      <c r="X161" s="164">
        <v>0</v>
      </c>
      <c r="Y161" s="164">
        <v>0</v>
      </c>
      <c r="Z161" s="164">
        <v>0</v>
      </c>
    </row>
    <row r="162" spans="1:26" x14ac:dyDescent="0.25">
      <c r="A162" s="94"/>
      <c r="B162" s="164" t="s">
        <v>14</v>
      </c>
      <c r="C162" s="164" t="s">
        <v>1027</v>
      </c>
      <c r="D162" s="164" t="s">
        <v>2053</v>
      </c>
      <c r="E162" s="164" t="s">
        <v>2055</v>
      </c>
      <c r="F162" s="164" t="s">
        <v>2057</v>
      </c>
      <c r="G162" s="164">
        <v>0.99998739279698401</v>
      </c>
      <c r="H162" s="164">
        <v>0.99999087624026395</v>
      </c>
      <c r="J162" s="164" t="s">
        <v>95</v>
      </c>
      <c r="K162" s="164" t="s">
        <v>95</v>
      </c>
      <c r="L162" s="164" t="s">
        <v>248</v>
      </c>
      <c r="M162" s="164">
        <v>0</v>
      </c>
      <c r="N162" s="164">
        <v>0</v>
      </c>
      <c r="O162" s="164">
        <v>0</v>
      </c>
      <c r="P162" s="164">
        <v>0</v>
      </c>
      <c r="Q162" s="164">
        <v>36770707477017.398</v>
      </c>
      <c r="R162" s="164">
        <v>26451406136950.699</v>
      </c>
      <c r="S162" s="164">
        <v>2823091951750.0498</v>
      </c>
      <c r="T162" s="164">
        <v>0</v>
      </c>
      <c r="U162" s="164">
        <v>1943611690725.72</v>
      </c>
      <c r="V162" s="164">
        <v>13430069849222.801</v>
      </c>
      <c r="W162" s="164">
        <v>26072978763473.301</v>
      </c>
      <c r="X162" s="164">
        <v>90993511839993.594</v>
      </c>
      <c r="Y162" s="164">
        <v>46030884714257.398</v>
      </c>
      <c r="Z162" s="164">
        <v>10714503808582.1</v>
      </c>
    </row>
    <row r="163" spans="1:26" x14ac:dyDescent="0.25">
      <c r="B163" s="164" t="s">
        <v>14</v>
      </c>
      <c r="C163" s="164" t="s">
        <v>1027</v>
      </c>
      <c r="D163" s="164" t="s">
        <v>2053</v>
      </c>
      <c r="E163" s="164" t="s">
        <v>504</v>
      </c>
      <c r="F163" s="164" t="s">
        <v>2057</v>
      </c>
      <c r="G163" s="164">
        <v>1</v>
      </c>
      <c r="H163" s="164">
        <v>1</v>
      </c>
      <c r="J163" s="164" t="s">
        <v>95</v>
      </c>
      <c r="K163" s="164" t="s">
        <v>95</v>
      </c>
      <c r="L163" s="164" t="s">
        <v>2047</v>
      </c>
      <c r="M163" s="164">
        <v>0</v>
      </c>
      <c r="N163" s="164">
        <v>0</v>
      </c>
      <c r="O163" s="164">
        <v>0</v>
      </c>
      <c r="P163" s="164">
        <v>0</v>
      </c>
      <c r="Q163" s="164">
        <v>3907707477017.4702</v>
      </c>
      <c r="R163" s="164">
        <v>0</v>
      </c>
      <c r="S163" s="164">
        <v>137091951750.049</v>
      </c>
      <c r="T163" s="164">
        <v>0</v>
      </c>
      <c r="U163" s="164">
        <v>1943611690725.72</v>
      </c>
      <c r="V163" s="164">
        <v>2407069849222.8599</v>
      </c>
      <c r="W163" s="164">
        <v>24981417016246.801</v>
      </c>
      <c r="X163" s="164">
        <v>38023511839993.602</v>
      </c>
      <c r="Y163" s="164">
        <v>0</v>
      </c>
      <c r="Z163" s="164">
        <v>7646503808582.1602</v>
      </c>
    </row>
    <row r="164" spans="1:26" x14ac:dyDescent="0.25">
      <c r="B164" s="164" t="s">
        <v>14</v>
      </c>
      <c r="C164" s="164" t="s">
        <v>1027</v>
      </c>
      <c r="D164" s="164" t="s">
        <v>2053</v>
      </c>
      <c r="E164" s="164" t="s">
        <v>2056</v>
      </c>
      <c r="F164" s="164" t="s">
        <v>2057</v>
      </c>
      <c r="G164" s="164">
        <v>0.47406947630970903</v>
      </c>
      <c r="H164" s="164">
        <v>0.55897330362326403</v>
      </c>
      <c r="J164" s="164" t="s">
        <v>97</v>
      </c>
      <c r="K164" s="164" t="s">
        <v>97</v>
      </c>
      <c r="L164" s="164" t="s">
        <v>248</v>
      </c>
      <c r="M164" s="164">
        <v>0</v>
      </c>
      <c r="N164" s="164">
        <v>0</v>
      </c>
      <c r="O164" s="164">
        <v>0</v>
      </c>
      <c r="P164" s="164">
        <v>0</v>
      </c>
      <c r="Q164" s="164">
        <v>36770707477017.398</v>
      </c>
      <c r="R164" s="164">
        <v>165045752875349</v>
      </c>
      <c r="S164" s="164">
        <v>17614917490607</v>
      </c>
      <c r="T164" s="164">
        <v>0</v>
      </c>
      <c r="U164" s="164">
        <v>12127327111924</v>
      </c>
      <c r="V164" s="164">
        <v>83798039996713.406</v>
      </c>
      <c r="W164" s="164">
        <v>26072978763473.301</v>
      </c>
      <c r="X164" s="164">
        <v>567761599918293</v>
      </c>
      <c r="Y164" s="164">
        <v>287213541081668</v>
      </c>
      <c r="Z164" s="164">
        <v>66854039388965.703</v>
      </c>
    </row>
    <row r="165" spans="1:26" x14ac:dyDescent="0.25">
      <c r="B165" s="164" t="s">
        <v>14</v>
      </c>
      <c r="C165" s="164" t="s">
        <v>1027</v>
      </c>
      <c r="D165" s="164" t="s">
        <v>2053</v>
      </c>
      <c r="E165" s="164" t="s">
        <v>1873</v>
      </c>
      <c r="F165" s="164" t="s">
        <v>2057</v>
      </c>
      <c r="G165" s="164">
        <v>1</v>
      </c>
      <c r="H165" s="164">
        <v>1</v>
      </c>
      <c r="J165" s="164" t="s">
        <v>97</v>
      </c>
      <c r="K165" s="164" t="s">
        <v>97</v>
      </c>
      <c r="L165" s="164" t="s">
        <v>2047</v>
      </c>
      <c r="M165" s="164">
        <v>0</v>
      </c>
      <c r="N165" s="164">
        <v>0</v>
      </c>
      <c r="O165" s="164">
        <v>0</v>
      </c>
      <c r="P165" s="164">
        <v>0</v>
      </c>
      <c r="Q165" s="164">
        <v>0</v>
      </c>
      <c r="R165" s="164">
        <v>87862752875349</v>
      </c>
      <c r="S165" s="164">
        <v>10111917490607</v>
      </c>
      <c r="T165" s="164">
        <v>0</v>
      </c>
      <c r="U165" s="164">
        <v>9700327111924.0605</v>
      </c>
      <c r="V165" s="164">
        <v>55253039996713.398</v>
      </c>
      <c r="W165" s="164">
        <v>0</v>
      </c>
      <c r="X165" s="164">
        <v>0</v>
      </c>
      <c r="Y165" s="164">
        <v>0</v>
      </c>
      <c r="Z165" s="164">
        <v>34323039388965.699</v>
      </c>
    </row>
    <row r="166" spans="1:26" x14ac:dyDescent="0.25">
      <c r="B166" s="164" t="s">
        <v>14</v>
      </c>
      <c r="C166" s="164" t="s">
        <v>1027</v>
      </c>
      <c r="D166" s="164" t="s">
        <v>514</v>
      </c>
      <c r="E166" s="164" t="s">
        <v>496</v>
      </c>
      <c r="F166" s="164" t="s">
        <v>2058</v>
      </c>
      <c r="G166" s="164">
        <v>2.5710829049795599E-2</v>
      </c>
      <c r="H166" s="164">
        <v>1.9522309804504701E-2</v>
      </c>
      <c r="J166" s="164" t="s">
        <v>100</v>
      </c>
      <c r="K166" s="164" t="s">
        <v>100</v>
      </c>
      <c r="L166" s="164" t="s">
        <v>248</v>
      </c>
      <c r="M166" s="164">
        <v>0</v>
      </c>
      <c r="N166" s="164">
        <v>0</v>
      </c>
      <c r="O166" s="164">
        <v>0</v>
      </c>
      <c r="P166" s="164">
        <v>0</v>
      </c>
      <c r="Q166" s="164">
        <v>36770707477017.398</v>
      </c>
      <c r="R166" s="164">
        <v>1396418658917.8401</v>
      </c>
      <c r="S166" s="164">
        <v>2096079794025.3999</v>
      </c>
      <c r="T166" s="164">
        <v>0</v>
      </c>
      <c r="U166" s="164">
        <v>17844518682106.199</v>
      </c>
      <c r="V166" s="164">
        <v>69096413082123.102</v>
      </c>
      <c r="W166" s="164">
        <v>26072978763473.301</v>
      </c>
      <c r="X166" s="164">
        <v>210688663742734</v>
      </c>
      <c r="Y166" s="164">
        <v>303659259029097</v>
      </c>
      <c r="Z166" s="164">
        <v>94911149766735.094</v>
      </c>
    </row>
    <row r="167" spans="1:26" x14ac:dyDescent="0.25">
      <c r="B167" s="164" t="s">
        <v>14</v>
      </c>
      <c r="C167" s="164" t="s">
        <v>1027</v>
      </c>
      <c r="D167" s="164" t="s">
        <v>514</v>
      </c>
      <c r="E167" s="164" t="s">
        <v>2055</v>
      </c>
      <c r="F167" s="164" t="s">
        <v>2058</v>
      </c>
      <c r="G167" s="164">
        <v>0.99983048927499396</v>
      </c>
      <c r="H167" s="164">
        <v>0.99994534372121402</v>
      </c>
      <c r="J167" s="164" t="s">
        <v>100</v>
      </c>
      <c r="K167" s="164" t="s">
        <v>100</v>
      </c>
      <c r="L167" s="164" t="s">
        <v>2047</v>
      </c>
      <c r="M167" s="164">
        <v>0</v>
      </c>
      <c r="N167" s="164">
        <v>0</v>
      </c>
      <c r="O167" s="164">
        <v>0</v>
      </c>
      <c r="P167" s="164">
        <v>0</v>
      </c>
      <c r="Q167" s="164">
        <v>0</v>
      </c>
      <c r="R167" s="164">
        <v>0</v>
      </c>
      <c r="S167" s="164">
        <v>0</v>
      </c>
      <c r="T167" s="164">
        <v>0</v>
      </c>
      <c r="U167" s="164">
        <v>15536518682106.199</v>
      </c>
      <c r="V167" s="164">
        <v>56474413082123.102</v>
      </c>
      <c r="W167" s="164">
        <v>10400701706578.9</v>
      </c>
      <c r="X167" s="164">
        <v>0</v>
      </c>
      <c r="Y167" s="164">
        <v>111972259029097</v>
      </c>
      <c r="Z167" s="164">
        <v>63482149766735.102</v>
      </c>
    </row>
    <row r="168" spans="1:26" x14ac:dyDescent="0.25">
      <c r="B168" s="164" t="s">
        <v>14</v>
      </c>
      <c r="C168" s="164" t="s">
        <v>1027</v>
      </c>
      <c r="D168" s="164" t="s">
        <v>514</v>
      </c>
      <c r="E168" s="164" t="s">
        <v>504</v>
      </c>
      <c r="F168" s="164" t="s">
        <v>2058</v>
      </c>
      <c r="G168" s="164">
        <v>1</v>
      </c>
      <c r="H168" s="164">
        <v>1</v>
      </c>
      <c r="J168" s="164" t="s">
        <v>103</v>
      </c>
      <c r="K168" s="164" t="s">
        <v>103</v>
      </c>
      <c r="L168" s="164" t="s">
        <v>248</v>
      </c>
      <c r="M168" s="164">
        <v>0</v>
      </c>
      <c r="N168" s="164">
        <v>0</v>
      </c>
      <c r="O168" s="164">
        <v>0</v>
      </c>
      <c r="P168" s="164">
        <v>0</v>
      </c>
      <c r="Q168" s="164">
        <v>36770707477017.398</v>
      </c>
      <c r="R168" s="164">
        <v>0</v>
      </c>
      <c r="S168" s="164">
        <v>0</v>
      </c>
      <c r="T168" s="164">
        <v>0</v>
      </c>
      <c r="U168" s="164">
        <v>0</v>
      </c>
      <c r="V168" s="164">
        <v>0</v>
      </c>
      <c r="W168" s="164">
        <v>26072978763473.301</v>
      </c>
      <c r="X168" s="164">
        <v>0</v>
      </c>
      <c r="Y168" s="164">
        <v>0</v>
      </c>
      <c r="Z168" s="164">
        <v>0</v>
      </c>
    </row>
    <row r="169" spans="1:26" x14ac:dyDescent="0.25">
      <c r="B169" s="164" t="s">
        <v>14</v>
      </c>
      <c r="C169" s="164" t="s">
        <v>1027</v>
      </c>
      <c r="D169" s="164" t="s">
        <v>514</v>
      </c>
      <c r="E169" s="164" t="s">
        <v>2056</v>
      </c>
      <c r="F169" s="164" t="s">
        <v>2058</v>
      </c>
      <c r="G169" s="164">
        <v>0.33236832504477798</v>
      </c>
      <c r="H169" s="164">
        <v>0.18899889226609701</v>
      </c>
      <c r="J169" s="164" t="s">
        <v>103</v>
      </c>
      <c r="K169" s="164" t="s">
        <v>103</v>
      </c>
      <c r="L169" s="164" t="s">
        <v>2047</v>
      </c>
      <c r="M169" s="164">
        <v>0</v>
      </c>
      <c r="N169" s="164">
        <v>0</v>
      </c>
      <c r="O169" s="164">
        <v>0</v>
      </c>
      <c r="P169" s="164">
        <v>0</v>
      </c>
      <c r="Q169" s="164">
        <v>0</v>
      </c>
      <c r="R169" s="164">
        <v>0</v>
      </c>
      <c r="S169" s="164">
        <v>0</v>
      </c>
      <c r="T169" s="164">
        <v>0</v>
      </c>
      <c r="U169" s="164">
        <v>0</v>
      </c>
      <c r="V169" s="164">
        <v>0</v>
      </c>
      <c r="W169" s="164">
        <v>0</v>
      </c>
      <c r="X169" s="164">
        <v>0</v>
      </c>
      <c r="Y169" s="164">
        <v>0</v>
      </c>
      <c r="Z169" s="164">
        <v>0</v>
      </c>
    </row>
    <row r="170" spans="1:26" x14ac:dyDescent="0.25">
      <c r="B170" s="164" t="s">
        <v>14</v>
      </c>
      <c r="C170" s="164" t="s">
        <v>1027</v>
      </c>
      <c r="D170" s="164" t="s">
        <v>514</v>
      </c>
      <c r="E170" s="164" t="s">
        <v>1873</v>
      </c>
      <c r="F170" s="164" t="s">
        <v>2058</v>
      </c>
      <c r="G170" s="164">
        <v>0.64842027123012702</v>
      </c>
      <c r="H170" s="164">
        <v>0.82758022658284702</v>
      </c>
      <c r="J170" s="164" t="s">
        <v>106</v>
      </c>
      <c r="K170" s="164" t="s">
        <v>106</v>
      </c>
      <c r="L170" s="164" t="s">
        <v>248</v>
      </c>
      <c r="M170" s="164">
        <v>0</v>
      </c>
      <c r="N170" s="164">
        <v>0</v>
      </c>
      <c r="O170" s="164">
        <v>0</v>
      </c>
      <c r="P170" s="164">
        <v>0</v>
      </c>
      <c r="Q170" s="164">
        <v>36770707477017.398</v>
      </c>
      <c r="R170" s="164">
        <v>12922996818830.801</v>
      </c>
      <c r="S170" s="164">
        <v>4057854228982.8501</v>
      </c>
      <c r="T170" s="164">
        <v>0</v>
      </c>
      <c r="U170" s="164">
        <v>27658301793202.898</v>
      </c>
      <c r="V170" s="164">
        <v>128999730970854</v>
      </c>
      <c r="W170" s="164">
        <v>26072978763473.301</v>
      </c>
      <c r="X170" s="164">
        <v>2178603282691630</v>
      </c>
      <c r="Y170" s="164">
        <v>213605339025086</v>
      </c>
      <c r="Z170" s="164">
        <v>73046174750860.5</v>
      </c>
    </row>
    <row r="171" spans="1:26" x14ac:dyDescent="0.25">
      <c r="B171" s="164" t="s">
        <v>17</v>
      </c>
      <c r="C171" s="164" t="s">
        <v>1027</v>
      </c>
      <c r="D171" s="164" t="s">
        <v>2053</v>
      </c>
      <c r="E171" s="164" t="s">
        <v>496</v>
      </c>
      <c r="F171" s="164" t="s">
        <v>2054</v>
      </c>
      <c r="G171" s="164">
        <v>7.9945498314140107E-2</v>
      </c>
      <c r="H171" s="164">
        <v>0.12140553844248</v>
      </c>
      <c r="J171" s="164" t="s">
        <v>106</v>
      </c>
      <c r="K171" s="164" t="s">
        <v>106</v>
      </c>
      <c r="L171" s="164" t="s">
        <v>2047</v>
      </c>
      <c r="M171" s="164">
        <v>0</v>
      </c>
      <c r="N171" s="164">
        <v>0</v>
      </c>
      <c r="O171" s="164">
        <v>0</v>
      </c>
      <c r="P171" s="164">
        <v>0</v>
      </c>
      <c r="Q171" s="164">
        <v>0</v>
      </c>
      <c r="R171" s="164">
        <v>0</v>
      </c>
      <c r="S171" s="164">
        <v>0</v>
      </c>
      <c r="T171" s="164">
        <v>0</v>
      </c>
      <c r="U171" s="164">
        <v>25845301793202.898</v>
      </c>
      <c r="V171" s="164">
        <v>94286730970854.797</v>
      </c>
      <c r="W171" s="164">
        <v>0</v>
      </c>
      <c r="X171" s="164">
        <v>1592611282691630</v>
      </c>
      <c r="Y171" s="164">
        <v>0</v>
      </c>
      <c r="Z171" s="164">
        <v>0</v>
      </c>
    </row>
    <row r="172" spans="1:26" x14ac:dyDescent="0.25">
      <c r="B172" s="164" t="s">
        <v>17</v>
      </c>
      <c r="C172" s="164" t="s">
        <v>1027</v>
      </c>
      <c r="D172" s="164" t="s">
        <v>2053</v>
      </c>
      <c r="E172" s="164" t="s">
        <v>2055</v>
      </c>
      <c r="F172" s="164" t="s">
        <v>2054</v>
      </c>
      <c r="G172" s="164">
        <v>0.99995481746739601</v>
      </c>
      <c r="H172" s="164">
        <v>0.99994292638332605</v>
      </c>
      <c r="J172" s="164" t="s">
        <v>108</v>
      </c>
      <c r="K172" s="164" t="s">
        <v>108</v>
      </c>
      <c r="L172" s="164" t="s">
        <v>248</v>
      </c>
      <c r="M172" s="164">
        <v>0</v>
      </c>
      <c r="N172" s="164">
        <v>0</v>
      </c>
      <c r="O172" s="164">
        <v>0</v>
      </c>
      <c r="P172" s="164">
        <v>0</v>
      </c>
      <c r="Q172" s="164">
        <v>36770707477017.398</v>
      </c>
      <c r="R172" s="164">
        <v>0</v>
      </c>
      <c r="S172" s="164">
        <v>0</v>
      </c>
      <c r="T172" s="164">
        <v>0</v>
      </c>
      <c r="U172" s="164">
        <v>0</v>
      </c>
      <c r="V172" s="164">
        <v>0</v>
      </c>
      <c r="W172" s="164">
        <v>26072978763473.301</v>
      </c>
      <c r="X172" s="164">
        <v>0</v>
      </c>
      <c r="Y172" s="164">
        <v>0</v>
      </c>
      <c r="Z172" s="164">
        <v>0</v>
      </c>
    </row>
    <row r="173" spans="1:26" x14ac:dyDescent="0.25">
      <c r="B173" s="164" t="s">
        <v>17</v>
      </c>
      <c r="C173" s="164" t="s">
        <v>1027</v>
      </c>
      <c r="D173" s="164" t="s">
        <v>2053</v>
      </c>
      <c r="E173" s="164" t="s">
        <v>504</v>
      </c>
      <c r="F173" s="164" t="s">
        <v>2054</v>
      </c>
      <c r="G173" s="164">
        <v>1</v>
      </c>
      <c r="H173" s="164">
        <v>1</v>
      </c>
      <c r="J173" s="164" t="s">
        <v>108</v>
      </c>
      <c r="K173" s="164" t="s">
        <v>108</v>
      </c>
      <c r="L173" s="164" t="s">
        <v>2047</v>
      </c>
      <c r="M173" s="164">
        <v>0</v>
      </c>
      <c r="N173" s="164">
        <v>0</v>
      </c>
      <c r="O173" s="164">
        <v>0</v>
      </c>
      <c r="P173" s="164">
        <v>0</v>
      </c>
      <c r="Q173" s="164">
        <v>29450707477017.398</v>
      </c>
      <c r="R173" s="164">
        <v>0</v>
      </c>
      <c r="S173" s="164">
        <v>0</v>
      </c>
      <c r="T173" s="164">
        <v>0</v>
      </c>
      <c r="U173" s="164">
        <v>0</v>
      </c>
      <c r="V173" s="164">
        <v>0</v>
      </c>
      <c r="W173" s="164">
        <v>24157566763230.602</v>
      </c>
      <c r="X173" s="164">
        <v>0</v>
      </c>
      <c r="Y173" s="164">
        <v>0</v>
      </c>
      <c r="Z173" s="164">
        <v>0</v>
      </c>
    </row>
    <row r="174" spans="1:26" x14ac:dyDescent="0.25">
      <c r="B174" s="164" t="s">
        <v>17</v>
      </c>
      <c r="C174" s="164" t="s">
        <v>1027</v>
      </c>
      <c r="D174" s="164" t="s">
        <v>2053</v>
      </c>
      <c r="E174" s="164" t="s">
        <v>2056</v>
      </c>
      <c r="F174" s="164" t="s">
        <v>2054</v>
      </c>
      <c r="G174" s="164">
        <v>0.74231481615444395</v>
      </c>
      <c r="H174" s="164">
        <v>0.77495081246300801</v>
      </c>
      <c r="J174" s="164" t="s">
        <v>111</v>
      </c>
      <c r="K174" s="164" t="s">
        <v>111</v>
      </c>
      <c r="L174" s="164" t="s">
        <v>248</v>
      </c>
      <c r="M174" s="164">
        <v>0</v>
      </c>
      <c r="N174" s="164">
        <v>0</v>
      </c>
      <c r="O174" s="164">
        <v>0</v>
      </c>
      <c r="P174" s="164">
        <v>0</v>
      </c>
      <c r="Q174" s="164">
        <v>36770707477017.398</v>
      </c>
      <c r="R174" s="164">
        <v>0</v>
      </c>
      <c r="S174" s="164">
        <v>0</v>
      </c>
      <c r="T174" s="164">
        <v>0</v>
      </c>
      <c r="U174" s="164">
        <v>0</v>
      </c>
      <c r="V174" s="164">
        <v>0</v>
      </c>
      <c r="W174" s="164">
        <v>26072978763473.301</v>
      </c>
      <c r="X174" s="164">
        <v>0</v>
      </c>
      <c r="Y174" s="164">
        <v>0</v>
      </c>
      <c r="Z174" s="164">
        <v>0</v>
      </c>
    </row>
    <row r="175" spans="1:26" x14ac:dyDescent="0.25">
      <c r="B175" s="164" t="s">
        <v>17</v>
      </c>
      <c r="C175" s="164" t="s">
        <v>1027</v>
      </c>
      <c r="D175" s="164" t="s">
        <v>2053</v>
      </c>
      <c r="E175" s="164" t="s">
        <v>1873</v>
      </c>
      <c r="F175" s="164" t="s">
        <v>2054</v>
      </c>
      <c r="G175" s="164">
        <v>1</v>
      </c>
      <c r="H175" s="164">
        <v>1</v>
      </c>
      <c r="J175" s="164" t="s">
        <v>111</v>
      </c>
      <c r="K175" s="164" t="s">
        <v>111</v>
      </c>
      <c r="L175" s="164" t="s">
        <v>2047</v>
      </c>
      <c r="M175" s="164">
        <v>0</v>
      </c>
      <c r="N175" s="164">
        <v>0</v>
      </c>
      <c r="O175" s="164">
        <v>0</v>
      </c>
      <c r="P175" s="164">
        <v>0</v>
      </c>
      <c r="Q175" s="164">
        <v>0</v>
      </c>
      <c r="R175" s="164">
        <v>0</v>
      </c>
      <c r="S175" s="164">
        <v>0</v>
      </c>
      <c r="T175" s="164">
        <v>0</v>
      </c>
      <c r="U175" s="164">
        <v>0</v>
      </c>
      <c r="V175" s="164">
        <v>0</v>
      </c>
      <c r="W175" s="164">
        <v>0</v>
      </c>
      <c r="X175" s="164">
        <v>0</v>
      </c>
      <c r="Y175" s="164">
        <v>0</v>
      </c>
      <c r="Z175" s="164">
        <v>0</v>
      </c>
    </row>
    <row r="176" spans="1:26" x14ac:dyDescent="0.25">
      <c r="B176" s="164" t="s">
        <v>17</v>
      </c>
      <c r="C176" s="164" t="s">
        <v>1027</v>
      </c>
      <c r="D176" s="164" t="s">
        <v>2053</v>
      </c>
      <c r="E176" s="164" t="s">
        <v>496</v>
      </c>
      <c r="F176" s="164" t="s">
        <v>2057</v>
      </c>
      <c r="G176" s="164">
        <v>7.9945498314140204E-2</v>
      </c>
      <c r="H176" s="164">
        <v>0.12140553844248</v>
      </c>
      <c r="J176" s="164" t="s">
        <v>114</v>
      </c>
      <c r="K176" s="164" t="s">
        <v>114</v>
      </c>
      <c r="L176" s="164" t="s">
        <v>248</v>
      </c>
      <c r="M176" s="164">
        <v>0</v>
      </c>
      <c r="N176" s="164">
        <v>0</v>
      </c>
      <c r="O176" s="164">
        <v>0</v>
      </c>
      <c r="P176" s="164">
        <v>0</v>
      </c>
      <c r="Q176" s="164">
        <v>36770707477017.398</v>
      </c>
      <c r="R176" s="164">
        <v>0</v>
      </c>
      <c r="S176" s="164">
        <v>0</v>
      </c>
      <c r="T176" s="164">
        <v>0</v>
      </c>
      <c r="U176" s="164">
        <v>0</v>
      </c>
      <c r="V176" s="164">
        <v>0</v>
      </c>
      <c r="W176" s="164">
        <v>26072978763473.301</v>
      </c>
      <c r="X176" s="164">
        <v>0</v>
      </c>
      <c r="Y176" s="164">
        <v>0</v>
      </c>
      <c r="Z176" s="164">
        <v>0</v>
      </c>
    </row>
    <row r="177" spans="2:26" x14ac:dyDescent="0.25">
      <c r="B177" s="164" t="s">
        <v>17</v>
      </c>
      <c r="C177" s="164" t="s">
        <v>1027</v>
      </c>
      <c r="D177" s="164" t="s">
        <v>2053</v>
      </c>
      <c r="E177" s="164" t="s">
        <v>2055</v>
      </c>
      <c r="F177" s="164" t="s">
        <v>2057</v>
      </c>
      <c r="G177" s="164">
        <v>0.99995481746739601</v>
      </c>
      <c r="H177" s="164">
        <v>0.99994292638332605</v>
      </c>
      <c r="J177" s="164" t="s">
        <v>114</v>
      </c>
      <c r="K177" s="164" t="s">
        <v>114</v>
      </c>
      <c r="L177" s="164" t="s">
        <v>2047</v>
      </c>
      <c r="M177" s="164">
        <v>0</v>
      </c>
      <c r="N177" s="164">
        <v>0</v>
      </c>
      <c r="O177" s="164">
        <v>0</v>
      </c>
      <c r="P177" s="164">
        <v>0</v>
      </c>
      <c r="Q177" s="164">
        <v>0</v>
      </c>
      <c r="R177" s="164">
        <v>0</v>
      </c>
      <c r="S177" s="164">
        <v>0</v>
      </c>
      <c r="T177" s="164">
        <v>0</v>
      </c>
      <c r="U177" s="164">
        <v>0</v>
      </c>
      <c r="V177" s="164">
        <v>0</v>
      </c>
      <c r="W177" s="164">
        <v>24136319819245.602</v>
      </c>
      <c r="X177" s="164">
        <v>0</v>
      </c>
      <c r="Y177" s="164">
        <v>0</v>
      </c>
      <c r="Z177" s="164">
        <v>0</v>
      </c>
    </row>
    <row r="178" spans="2:26" x14ac:dyDescent="0.25">
      <c r="B178" s="164" t="s">
        <v>17</v>
      </c>
      <c r="C178" s="164" t="s">
        <v>1027</v>
      </c>
      <c r="D178" s="164" t="s">
        <v>2053</v>
      </c>
      <c r="E178" s="164" t="s">
        <v>504</v>
      </c>
      <c r="F178" s="164" t="s">
        <v>2057</v>
      </c>
      <c r="G178" s="164">
        <v>1</v>
      </c>
      <c r="H178" s="164">
        <v>1</v>
      </c>
      <c r="J178" s="164" t="s">
        <v>117</v>
      </c>
      <c r="K178" s="164" t="s">
        <v>117</v>
      </c>
      <c r="L178" s="164" t="s">
        <v>248</v>
      </c>
      <c r="M178" s="164">
        <v>0</v>
      </c>
      <c r="N178" s="164">
        <v>0</v>
      </c>
      <c r="O178" s="164">
        <v>0</v>
      </c>
      <c r="P178" s="164">
        <v>0</v>
      </c>
      <c r="Q178" s="164">
        <v>36770707477017.398</v>
      </c>
      <c r="R178" s="164">
        <v>69986012070682.203</v>
      </c>
      <c r="S178" s="164">
        <v>7469430789005.3301</v>
      </c>
      <c r="T178" s="164">
        <v>0</v>
      </c>
      <c r="U178" s="164">
        <v>5142472598378.4805</v>
      </c>
      <c r="V178" s="164">
        <v>35533726476068.797</v>
      </c>
      <c r="W178" s="164">
        <v>26072978763473.301</v>
      </c>
      <c r="X178" s="164">
        <v>240753666743316</v>
      </c>
      <c r="Y178" s="164">
        <v>121790049139806</v>
      </c>
      <c r="Z178" s="164">
        <v>28348791326873.602</v>
      </c>
    </row>
    <row r="179" spans="2:26" x14ac:dyDescent="0.25">
      <c r="B179" s="164" t="s">
        <v>17</v>
      </c>
      <c r="C179" s="164" t="s">
        <v>1027</v>
      </c>
      <c r="D179" s="164" t="s">
        <v>2053</v>
      </c>
      <c r="E179" s="164" t="s">
        <v>2056</v>
      </c>
      <c r="F179" s="164" t="s">
        <v>2057</v>
      </c>
      <c r="G179" s="164">
        <v>0.74231481615444395</v>
      </c>
      <c r="H179" s="164">
        <v>0.77495081246300901</v>
      </c>
      <c r="J179" s="164" t="s">
        <v>117</v>
      </c>
      <c r="K179" s="164" t="s">
        <v>117</v>
      </c>
      <c r="L179" s="164" t="s">
        <v>2047</v>
      </c>
      <c r="M179" s="164">
        <v>0</v>
      </c>
      <c r="N179" s="164">
        <v>0</v>
      </c>
      <c r="O179" s="164">
        <v>0</v>
      </c>
      <c r="P179" s="164">
        <v>0</v>
      </c>
      <c r="Q179" s="164">
        <v>0</v>
      </c>
      <c r="R179" s="164">
        <v>27227012070682.199</v>
      </c>
      <c r="S179" s="164">
        <v>2956430789005.3301</v>
      </c>
      <c r="T179" s="164">
        <v>0</v>
      </c>
      <c r="U179" s="164">
        <v>4876472598378.4805</v>
      </c>
      <c r="V179" s="164">
        <v>24755726476068.801</v>
      </c>
      <c r="W179" s="164">
        <v>0</v>
      </c>
      <c r="X179" s="164">
        <v>0</v>
      </c>
      <c r="Y179" s="164">
        <v>0</v>
      </c>
      <c r="Z179" s="164">
        <v>0</v>
      </c>
    </row>
    <row r="180" spans="2:26" x14ac:dyDescent="0.25">
      <c r="B180" s="164" t="s">
        <v>17</v>
      </c>
      <c r="C180" s="164" t="s">
        <v>1027</v>
      </c>
      <c r="D180" s="164" t="s">
        <v>2053</v>
      </c>
      <c r="E180" s="164" t="s">
        <v>1873</v>
      </c>
      <c r="F180" s="164" t="s">
        <v>2057</v>
      </c>
      <c r="G180" s="164">
        <v>1</v>
      </c>
      <c r="H180" s="164">
        <v>1</v>
      </c>
      <c r="J180" s="164" t="s">
        <v>119</v>
      </c>
      <c r="K180" s="164" t="s">
        <v>119</v>
      </c>
      <c r="L180" s="164" t="s">
        <v>248</v>
      </c>
      <c r="M180" s="164">
        <v>0</v>
      </c>
      <c r="N180" s="164">
        <v>0</v>
      </c>
      <c r="O180" s="164">
        <v>0</v>
      </c>
      <c r="P180" s="7">
        <v>6.3E+20</v>
      </c>
      <c r="Q180" s="164">
        <v>36770707477017.398</v>
      </c>
      <c r="R180" s="164">
        <v>16130703494071.1</v>
      </c>
      <c r="S180" s="164">
        <v>24212825746355.699</v>
      </c>
      <c r="T180" s="164">
        <v>0</v>
      </c>
      <c r="U180" s="164">
        <v>206130617073345</v>
      </c>
      <c r="V180" s="164">
        <v>798165897321459</v>
      </c>
      <c r="W180" s="164">
        <v>26072978763473.301</v>
      </c>
      <c r="X180" s="164">
        <v>2433766079171290</v>
      </c>
      <c r="Y180" s="164">
        <v>3507714136692800</v>
      </c>
      <c r="Z180" s="164">
        <v>1096364335574700</v>
      </c>
    </row>
    <row r="181" spans="2:26" x14ac:dyDescent="0.25">
      <c r="B181" s="164" t="s">
        <v>17</v>
      </c>
      <c r="C181" s="164" t="s">
        <v>1027</v>
      </c>
      <c r="D181" s="164" t="s">
        <v>514</v>
      </c>
      <c r="E181" s="164" t="s">
        <v>496</v>
      </c>
      <c r="F181" s="164" t="s">
        <v>2058</v>
      </c>
      <c r="G181" s="164">
        <v>7.4252061025569301E-3</v>
      </c>
      <c r="H181" s="164">
        <v>5.8481200188358401E-3</v>
      </c>
      <c r="J181" s="164" t="s">
        <v>119</v>
      </c>
      <c r="K181" s="164" t="s">
        <v>119</v>
      </c>
      <c r="L181" s="164" t="s">
        <v>2047</v>
      </c>
      <c r="M181" s="164">
        <v>0</v>
      </c>
      <c r="N181" s="164">
        <v>0</v>
      </c>
      <c r="O181" s="164">
        <v>0</v>
      </c>
      <c r="P181" s="7">
        <v>6.2999956876600004E+20</v>
      </c>
      <c r="Q181" s="164">
        <v>0</v>
      </c>
      <c r="R181" s="164">
        <v>0</v>
      </c>
      <c r="S181" s="164">
        <v>0</v>
      </c>
      <c r="T181" s="164">
        <v>0</v>
      </c>
      <c r="U181" s="164">
        <v>46671617073345.797</v>
      </c>
      <c r="V181" s="164">
        <v>470519897321459</v>
      </c>
      <c r="W181" s="164">
        <v>0</v>
      </c>
      <c r="X181" s="164">
        <v>672244079171291</v>
      </c>
      <c r="Y181" s="164">
        <v>2367875136692800</v>
      </c>
      <c r="Z181" s="164">
        <v>766180335574708</v>
      </c>
    </row>
    <row r="182" spans="2:26" x14ac:dyDescent="0.25">
      <c r="B182" s="164" t="s">
        <v>17</v>
      </c>
      <c r="C182" s="164" t="s">
        <v>1027</v>
      </c>
      <c r="D182" s="164" t="s">
        <v>514</v>
      </c>
      <c r="E182" s="164" t="s">
        <v>2055</v>
      </c>
      <c r="F182" s="164" t="s">
        <v>2058</v>
      </c>
      <c r="G182" s="164">
        <v>0.99999736191526101</v>
      </c>
      <c r="H182" s="164">
        <v>0.99999938651922504</v>
      </c>
      <c r="J182" s="164" t="s">
        <v>122</v>
      </c>
      <c r="K182" s="164" t="s">
        <v>122</v>
      </c>
      <c r="L182" s="164" t="s">
        <v>248</v>
      </c>
      <c r="M182" s="164">
        <v>0</v>
      </c>
      <c r="N182" s="164">
        <v>0</v>
      </c>
      <c r="O182" s="164">
        <v>0</v>
      </c>
      <c r="P182" s="164">
        <v>0</v>
      </c>
      <c r="Q182" s="164">
        <v>36770707477017.398</v>
      </c>
      <c r="R182" s="164">
        <v>8494356812614.4404</v>
      </c>
      <c r="S182" s="164">
        <v>0</v>
      </c>
      <c r="T182" s="164">
        <v>0</v>
      </c>
      <c r="U182" s="164">
        <v>12441736358087.4</v>
      </c>
      <c r="V182" s="164">
        <v>137804369026449</v>
      </c>
      <c r="W182" s="164">
        <v>26072978763473.301</v>
      </c>
      <c r="X182" s="164">
        <v>251123796856256</v>
      </c>
      <c r="Y182" s="164">
        <v>196810157934893</v>
      </c>
      <c r="Z182" s="164">
        <v>30261707121057.898</v>
      </c>
    </row>
    <row r="183" spans="2:26" x14ac:dyDescent="0.25">
      <c r="B183" s="164" t="s">
        <v>17</v>
      </c>
      <c r="C183" s="164" t="s">
        <v>1027</v>
      </c>
      <c r="D183" s="164" t="s">
        <v>514</v>
      </c>
      <c r="E183" s="164" t="s">
        <v>504</v>
      </c>
      <c r="F183" s="164" t="s">
        <v>2058</v>
      </c>
      <c r="G183" s="164">
        <v>1</v>
      </c>
      <c r="H183" s="164">
        <v>1</v>
      </c>
      <c r="J183" s="164" t="s">
        <v>122</v>
      </c>
      <c r="K183" s="164" t="s">
        <v>122</v>
      </c>
      <c r="L183" s="164" t="s">
        <v>2047</v>
      </c>
      <c r="M183" s="164">
        <v>0</v>
      </c>
      <c r="N183" s="164">
        <v>0</v>
      </c>
      <c r="O183" s="164">
        <v>0</v>
      </c>
      <c r="P183" s="164">
        <v>0</v>
      </c>
      <c r="Q183" s="164">
        <v>19919707477017.398</v>
      </c>
      <c r="R183" s="164">
        <v>0</v>
      </c>
      <c r="S183" s="164">
        <v>0</v>
      </c>
      <c r="T183" s="164">
        <v>0</v>
      </c>
      <c r="U183" s="164">
        <v>12421736358087.4</v>
      </c>
      <c r="V183" s="164">
        <v>132696369026449</v>
      </c>
      <c r="W183" s="164">
        <v>22942241567291.801</v>
      </c>
      <c r="X183" s="164">
        <v>101247796856256</v>
      </c>
      <c r="Y183" s="164">
        <v>106393157934893</v>
      </c>
      <c r="Z183" s="164">
        <v>0</v>
      </c>
    </row>
    <row r="184" spans="2:26" x14ac:dyDescent="0.25">
      <c r="B184" s="164" t="s">
        <v>17</v>
      </c>
      <c r="C184" s="164" t="s">
        <v>1027</v>
      </c>
      <c r="D184" s="164" t="s">
        <v>514</v>
      </c>
      <c r="E184" s="164" t="s">
        <v>2056</v>
      </c>
      <c r="F184" s="164" t="s">
        <v>2058</v>
      </c>
      <c r="G184" s="164">
        <v>0.55737934687170299</v>
      </c>
      <c r="H184" s="164">
        <v>0.370405625864835</v>
      </c>
      <c r="J184" s="164" t="s">
        <v>125</v>
      </c>
      <c r="K184" s="164" t="s">
        <v>125</v>
      </c>
      <c r="L184" s="164" t="s">
        <v>248</v>
      </c>
      <c r="M184" s="164">
        <v>0</v>
      </c>
      <c r="N184" s="164">
        <v>0</v>
      </c>
      <c r="O184" s="164">
        <v>0</v>
      </c>
      <c r="P184" s="164">
        <v>0</v>
      </c>
      <c r="Q184" s="164">
        <v>36770707477017.398</v>
      </c>
      <c r="R184" s="164">
        <v>0</v>
      </c>
      <c r="S184" s="164">
        <v>0</v>
      </c>
      <c r="T184" s="164">
        <v>0</v>
      </c>
      <c r="U184" s="164">
        <v>0</v>
      </c>
      <c r="V184" s="164">
        <v>0</v>
      </c>
      <c r="W184" s="164">
        <v>26072978763473.301</v>
      </c>
      <c r="X184" s="164">
        <v>0</v>
      </c>
      <c r="Y184" s="164">
        <v>0</v>
      </c>
      <c r="Z184" s="164">
        <v>0</v>
      </c>
    </row>
    <row r="185" spans="2:26" x14ac:dyDescent="0.25">
      <c r="B185" s="164" t="s">
        <v>17</v>
      </c>
      <c r="C185" s="164" t="s">
        <v>1027</v>
      </c>
      <c r="D185" s="164" t="s">
        <v>514</v>
      </c>
      <c r="E185" s="164" t="s">
        <v>1873</v>
      </c>
      <c r="F185" s="164" t="s">
        <v>2058</v>
      </c>
      <c r="G185" s="164">
        <v>0.75874018616855499</v>
      </c>
      <c r="H185" s="164">
        <v>0.87014525641129703</v>
      </c>
      <c r="J185" s="164" t="s">
        <v>125</v>
      </c>
      <c r="K185" s="164" t="s">
        <v>125</v>
      </c>
      <c r="L185" s="164" t="s">
        <v>2047</v>
      </c>
      <c r="M185" s="164">
        <v>0</v>
      </c>
      <c r="N185" s="164">
        <v>0</v>
      </c>
      <c r="O185" s="164">
        <v>0</v>
      </c>
      <c r="P185" s="164">
        <v>0</v>
      </c>
      <c r="Q185" s="164">
        <v>9755707477017.4707</v>
      </c>
      <c r="R185" s="164">
        <v>0</v>
      </c>
      <c r="S185" s="164">
        <v>0</v>
      </c>
      <c r="T185" s="164">
        <v>0</v>
      </c>
      <c r="U185" s="164">
        <v>0</v>
      </c>
      <c r="V185" s="164">
        <v>0</v>
      </c>
      <c r="W185" s="164">
        <v>13180333153409.199</v>
      </c>
      <c r="X185" s="164">
        <v>0</v>
      </c>
      <c r="Y185" s="164">
        <v>0</v>
      </c>
      <c r="Z185" s="164">
        <v>0</v>
      </c>
    </row>
    <row r="186" spans="2:26" x14ac:dyDescent="0.25">
      <c r="B186" s="164" t="s">
        <v>19</v>
      </c>
      <c r="C186" s="164" t="s">
        <v>1027</v>
      </c>
      <c r="D186" s="164" t="s">
        <v>2053</v>
      </c>
      <c r="E186" s="164" t="s">
        <v>496</v>
      </c>
      <c r="F186" s="164" t="s">
        <v>2054</v>
      </c>
      <c r="G186" s="164">
        <v>5.4298053861345202E-2</v>
      </c>
      <c r="H186" s="164">
        <v>0.142835101295543</v>
      </c>
      <c r="J186" s="164" t="s">
        <v>128</v>
      </c>
      <c r="K186" s="164" t="s">
        <v>128</v>
      </c>
      <c r="L186" s="164" t="s">
        <v>248</v>
      </c>
      <c r="M186" s="164">
        <v>0</v>
      </c>
      <c r="N186" s="164">
        <v>0</v>
      </c>
      <c r="O186" s="164">
        <v>0</v>
      </c>
      <c r="P186" s="164">
        <v>0</v>
      </c>
      <c r="Q186" s="164">
        <v>36770707477017.398</v>
      </c>
      <c r="R186" s="164">
        <v>0</v>
      </c>
      <c r="S186" s="164">
        <v>0</v>
      </c>
      <c r="T186" s="164">
        <v>0</v>
      </c>
      <c r="U186" s="164">
        <v>0</v>
      </c>
      <c r="V186" s="164">
        <v>0</v>
      </c>
      <c r="W186" s="164">
        <v>26072978763473.301</v>
      </c>
      <c r="X186" s="164">
        <v>0</v>
      </c>
      <c r="Y186" s="164">
        <v>0</v>
      </c>
      <c r="Z186" s="164">
        <v>0</v>
      </c>
    </row>
    <row r="187" spans="2:26" x14ac:dyDescent="0.25">
      <c r="B187" s="164" t="s">
        <v>19</v>
      </c>
      <c r="C187" s="164" t="s">
        <v>1027</v>
      </c>
      <c r="D187" s="164" t="s">
        <v>2053</v>
      </c>
      <c r="E187" s="164" t="s">
        <v>2055</v>
      </c>
      <c r="F187" s="164" t="s">
        <v>2054</v>
      </c>
      <c r="G187" s="164">
        <v>0.99999999998971201</v>
      </c>
      <c r="H187" s="164">
        <v>0.99999999999506395</v>
      </c>
      <c r="J187" s="164" t="s">
        <v>128</v>
      </c>
      <c r="K187" s="164" t="s">
        <v>128</v>
      </c>
      <c r="L187" s="164" t="s">
        <v>2047</v>
      </c>
      <c r="M187" s="164">
        <v>0</v>
      </c>
      <c r="N187" s="164">
        <v>0</v>
      </c>
      <c r="O187" s="164">
        <v>0</v>
      </c>
      <c r="P187" s="164">
        <v>0</v>
      </c>
      <c r="Q187" s="164">
        <v>0</v>
      </c>
      <c r="R187" s="164">
        <v>0</v>
      </c>
      <c r="S187" s="164">
        <v>0</v>
      </c>
      <c r="T187" s="164">
        <v>0</v>
      </c>
      <c r="U187" s="164">
        <v>0</v>
      </c>
      <c r="V187" s="164">
        <v>0</v>
      </c>
      <c r="W187" s="164">
        <v>0</v>
      </c>
      <c r="X187" s="164">
        <v>0</v>
      </c>
      <c r="Y187" s="164">
        <v>0</v>
      </c>
      <c r="Z187" s="164">
        <v>0</v>
      </c>
    </row>
    <row r="188" spans="2:26" x14ac:dyDescent="0.25">
      <c r="B188" s="164" t="s">
        <v>19</v>
      </c>
      <c r="C188" s="164" t="s">
        <v>1027</v>
      </c>
      <c r="D188" s="164" t="s">
        <v>2053</v>
      </c>
      <c r="E188" s="164" t="s">
        <v>504</v>
      </c>
      <c r="F188" s="164" t="s">
        <v>2054</v>
      </c>
      <c r="G188" s="164">
        <v>1</v>
      </c>
      <c r="H188" s="164">
        <v>1</v>
      </c>
      <c r="J188" s="164" t="s">
        <v>131</v>
      </c>
      <c r="K188" s="164" t="s">
        <v>131</v>
      </c>
      <c r="L188" s="164" t="s">
        <v>248</v>
      </c>
      <c r="M188" s="164">
        <v>0</v>
      </c>
      <c r="N188" s="164">
        <v>0</v>
      </c>
      <c r="O188" s="164">
        <v>0</v>
      </c>
      <c r="P188" s="164">
        <v>0</v>
      </c>
      <c r="Q188" s="164">
        <v>36770707477017.398</v>
      </c>
      <c r="R188" s="164">
        <v>4073752539475.6699</v>
      </c>
      <c r="S188" s="164">
        <v>2870589696205.96</v>
      </c>
      <c r="T188" s="164">
        <v>0</v>
      </c>
      <c r="U188" s="164">
        <v>43496291166125.602</v>
      </c>
      <c r="V188" s="164">
        <v>4363698954929.3701</v>
      </c>
      <c r="W188" s="164">
        <v>26072978763473.301</v>
      </c>
      <c r="X188" s="164">
        <v>487339777684575</v>
      </c>
      <c r="Y188" s="164">
        <v>206240433817723</v>
      </c>
      <c r="Z188" s="164">
        <v>157387525446439</v>
      </c>
    </row>
    <row r="189" spans="2:26" x14ac:dyDescent="0.25">
      <c r="B189" s="164" t="s">
        <v>19</v>
      </c>
      <c r="C189" s="164" t="s">
        <v>1027</v>
      </c>
      <c r="D189" s="164" t="s">
        <v>2053</v>
      </c>
      <c r="E189" s="164" t="s">
        <v>2056</v>
      </c>
      <c r="F189" s="164" t="s">
        <v>2054</v>
      </c>
      <c r="G189" s="164">
        <v>0.76500765813719795</v>
      </c>
      <c r="H189" s="164">
        <v>0.84128530869954299</v>
      </c>
      <c r="J189" s="164" t="s">
        <v>131</v>
      </c>
      <c r="K189" s="164" t="s">
        <v>131</v>
      </c>
      <c r="L189" s="164" t="s">
        <v>2047</v>
      </c>
      <c r="M189" s="164">
        <v>0</v>
      </c>
      <c r="N189" s="164">
        <v>0</v>
      </c>
      <c r="O189" s="164">
        <v>0</v>
      </c>
      <c r="P189" s="164">
        <v>0</v>
      </c>
      <c r="Q189" s="164">
        <v>0</v>
      </c>
      <c r="R189" s="164">
        <v>0</v>
      </c>
      <c r="S189" s="164">
        <v>0</v>
      </c>
      <c r="T189" s="164">
        <v>0</v>
      </c>
      <c r="U189" s="164">
        <v>0</v>
      </c>
      <c r="V189" s="164">
        <v>0</v>
      </c>
      <c r="W189" s="164">
        <v>0</v>
      </c>
      <c r="X189" s="164">
        <v>133836777684575</v>
      </c>
      <c r="Y189" s="164">
        <v>41590433817723.5</v>
      </c>
      <c r="Z189" s="164">
        <v>49585525446439.203</v>
      </c>
    </row>
    <row r="190" spans="2:26" x14ac:dyDescent="0.25">
      <c r="B190" s="164" t="s">
        <v>19</v>
      </c>
      <c r="C190" s="164" t="s">
        <v>1027</v>
      </c>
      <c r="D190" s="164" t="s">
        <v>2053</v>
      </c>
      <c r="E190" s="164" t="s">
        <v>1873</v>
      </c>
      <c r="F190" s="164" t="s">
        <v>2054</v>
      </c>
      <c r="G190" s="164">
        <v>1</v>
      </c>
      <c r="H190" s="164">
        <v>1</v>
      </c>
      <c r="J190" s="164" t="s">
        <v>133</v>
      </c>
      <c r="K190" s="164" t="s">
        <v>133</v>
      </c>
      <c r="L190" s="164" t="s">
        <v>248</v>
      </c>
      <c r="M190" s="164">
        <v>0</v>
      </c>
      <c r="N190" s="164">
        <v>0</v>
      </c>
      <c r="O190" s="164">
        <v>0</v>
      </c>
      <c r="P190" s="164">
        <v>0</v>
      </c>
      <c r="Q190" s="164">
        <v>36770707477017.398</v>
      </c>
      <c r="R190" s="164">
        <v>0</v>
      </c>
      <c r="S190" s="164">
        <v>0</v>
      </c>
      <c r="T190" s="164">
        <v>0</v>
      </c>
      <c r="U190" s="164">
        <v>0</v>
      </c>
      <c r="V190" s="164">
        <v>0</v>
      </c>
      <c r="W190" s="164">
        <v>26072978763473.301</v>
      </c>
      <c r="X190" s="164">
        <v>0</v>
      </c>
      <c r="Y190" s="164">
        <v>0</v>
      </c>
      <c r="Z190" s="164">
        <v>0</v>
      </c>
    </row>
    <row r="191" spans="2:26" x14ac:dyDescent="0.25">
      <c r="B191" s="164" t="s">
        <v>19</v>
      </c>
      <c r="C191" s="164" t="s">
        <v>1027</v>
      </c>
      <c r="D191" s="164" t="s">
        <v>2053</v>
      </c>
      <c r="E191" s="164" t="s">
        <v>496</v>
      </c>
      <c r="F191" s="164" t="s">
        <v>2057</v>
      </c>
      <c r="G191" s="164">
        <v>5.4298053861345202E-2</v>
      </c>
      <c r="H191" s="164">
        <v>0.142835101295543</v>
      </c>
      <c r="J191" s="164" t="s">
        <v>133</v>
      </c>
      <c r="K191" s="164" t="s">
        <v>133</v>
      </c>
      <c r="L191" s="164" t="s">
        <v>2047</v>
      </c>
      <c r="M191" s="164">
        <v>0</v>
      </c>
      <c r="N191" s="164">
        <v>0</v>
      </c>
      <c r="O191" s="164">
        <v>0</v>
      </c>
      <c r="P191" s="164">
        <v>0</v>
      </c>
      <c r="Q191" s="164">
        <v>16176707477017.4</v>
      </c>
      <c r="R191" s="164">
        <v>0</v>
      </c>
      <c r="S191" s="164">
        <v>0</v>
      </c>
      <c r="T191" s="164">
        <v>0</v>
      </c>
      <c r="U191" s="164">
        <v>0</v>
      </c>
      <c r="V191" s="164">
        <v>0</v>
      </c>
      <c r="W191" s="164">
        <v>19525201800913.102</v>
      </c>
      <c r="X191" s="164">
        <v>0</v>
      </c>
      <c r="Y191" s="164">
        <v>0</v>
      </c>
      <c r="Z191" s="164">
        <v>0</v>
      </c>
    </row>
    <row r="192" spans="2:26" x14ac:dyDescent="0.25">
      <c r="B192" s="164" t="s">
        <v>19</v>
      </c>
      <c r="C192" s="164" t="s">
        <v>1027</v>
      </c>
      <c r="D192" s="164" t="s">
        <v>2053</v>
      </c>
      <c r="E192" s="164" t="s">
        <v>2055</v>
      </c>
      <c r="F192" s="164" t="s">
        <v>2057</v>
      </c>
      <c r="G192" s="164">
        <v>0.99999999998971201</v>
      </c>
      <c r="H192" s="164">
        <v>0.99999999999506395</v>
      </c>
      <c r="J192" s="164" t="s">
        <v>134</v>
      </c>
      <c r="K192" s="164" t="s">
        <v>134</v>
      </c>
      <c r="L192" s="164" t="s">
        <v>248</v>
      </c>
      <c r="M192" s="164">
        <v>0</v>
      </c>
      <c r="N192" s="164">
        <v>0</v>
      </c>
      <c r="O192" s="164">
        <v>0</v>
      </c>
      <c r="P192" s="164">
        <v>0</v>
      </c>
      <c r="Q192" s="164">
        <v>36770707477017.398</v>
      </c>
      <c r="R192" s="164">
        <v>9368206340170.0605</v>
      </c>
      <c r="S192" s="164">
        <v>999845066244.80896</v>
      </c>
      <c r="T192" s="164">
        <v>0</v>
      </c>
      <c r="U192" s="164">
        <v>688362473798.69495</v>
      </c>
      <c r="V192" s="164">
        <v>4756483071599.7598</v>
      </c>
      <c r="W192" s="164">
        <v>26072978763473.301</v>
      </c>
      <c r="X192" s="164">
        <v>32226868776664.398</v>
      </c>
      <c r="Y192" s="164">
        <v>16302605002966.1</v>
      </c>
      <c r="Z192" s="164">
        <v>3794720098872.8398</v>
      </c>
    </row>
    <row r="193" spans="2:26" x14ac:dyDescent="0.25">
      <c r="B193" s="164" t="s">
        <v>19</v>
      </c>
      <c r="C193" s="164" t="s">
        <v>1027</v>
      </c>
      <c r="D193" s="164" t="s">
        <v>2053</v>
      </c>
      <c r="E193" s="164" t="s">
        <v>504</v>
      </c>
      <c r="F193" s="164" t="s">
        <v>2057</v>
      </c>
      <c r="G193" s="164">
        <v>1</v>
      </c>
      <c r="H193" s="164">
        <v>1</v>
      </c>
      <c r="J193" s="164" t="s">
        <v>134</v>
      </c>
      <c r="K193" s="164" t="s">
        <v>134</v>
      </c>
      <c r="L193" s="164" t="s">
        <v>2047</v>
      </c>
      <c r="M193" s="164">
        <v>0</v>
      </c>
      <c r="N193" s="164">
        <v>0</v>
      </c>
      <c r="O193" s="164">
        <v>0</v>
      </c>
      <c r="P193" s="164">
        <v>0</v>
      </c>
      <c r="Q193" s="164">
        <v>0</v>
      </c>
      <c r="R193" s="164">
        <v>0</v>
      </c>
      <c r="S193" s="164">
        <v>0</v>
      </c>
      <c r="T193" s="164">
        <v>0</v>
      </c>
      <c r="U193" s="164">
        <v>0</v>
      </c>
      <c r="V193" s="164">
        <v>0</v>
      </c>
      <c r="W193" s="164">
        <v>0</v>
      </c>
      <c r="X193" s="164">
        <v>0</v>
      </c>
      <c r="Y193" s="164">
        <v>0</v>
      </c>
      <c r="Z193" s="164">
        <v>0</v>
      </c>
    </row>
    <row r="194" spans="2:26" x14ac:dyDescent="0.25">
      <c r="B194" s="164" t="s">
        <v>19</v>
      </c>
      <c r="C194" s="164" t="s">
        <v>1027</v>
      </c>
      <c r="D194" s="164" t="s">
        <v>2053</v>
      </c>
      <c r="E194" s="164" t="s">
        <v>2056</v>
      </c>
      <c r="F194" s="164" t="s">
        <v>2057</v>
      </c>
      <c r="G194" s="164">
        <v>0.76500765813719795</v>
      </c>
      <c r="H194" s="164">
        <v>0.84128530869954299</v>
      </c>
      <c r="J194" s="164" t="s">
        <v>137</v>
      </c>
      <c r="K194" s="164" t="s">
        <v>137</v>
      </c>
      <c r="L194" s="164" t="s">
        <v>248</v>
      </c>
      <c r="M194" s="164">
        <v>0</v>
      </c>
      <c r="N194" s="164">
        <v>0</v>
      </c>
      <c r="O194" s="164">
        <v>0</v>
      </c>
      <c r="P194" s="7">
        <v>2.0115000000000001E+21</v>
      </c>
      <c r="Q194" s="164">
        <v>36770707477017.398</v>
      </c>
      <c r="R194" s="164">
        <v>4148406815462.8599</v>
      </c>
      <c r="S194" s="164">
        <v>0</v>
      </c>
      <c r="T194" s="164">
        <v>0</v>
      </c>
      <c r="U194" s="164">
        <v>6076196826042.7197</v>
      </c>
      <c r="V194" s="164">
        <v>67299808129196.297</v>
      </c>
      <c r="W194" s="164">
        <v>26072978763473.301</v>
      </c>
      <c r="X194" s="164">
        <v>122641854278636</v>
      </c>
      <c r="Y194" s="164">
        <v>96116588758901.297</v>
      </c>
      <c r="Z194" s="164">
        <v>14778973245167.801</v>
      </c>
    </row>
    <row r="195" spans="2:26" x14ac:dyDescent="0.25">
      <c r="B195" s="164" t="s">
        <v>19</v>
      </c>
      <c r="C195" s="164" t="s">
        <v>1027</v>
      </c>
      <c r="D195" s="164" t="s">
        <v>2053</v>
      </c>
      <c r="E195" s="164" t="s">
        <v>1873</v>
      </c>
      <c r="F195" s="164" t="s">
        <v>2057</v>
      </c>
      <c r="G195" s="164">
        <v>1</v>
      </c>
      <c r="H195" s="164">
        <v>1</v>
      </c>
      <c r="J195" s="164" t="s">
        <v>137</v>
      </c>
      <c r="K195" s="164" t="s">
        <v>137</v>
      </c>
      <c r="L195" s="164" t="s">
        <v>2047</v>
      </c>
      <c r="M195" s="164">
        <v>0</v>
      </c>
      <c r="N195" s="164">
        <v>0</v>
      </c>
      <c r="O195" s="164">
        <v>0</v>
      </c>
      <c r="P195" s="7">
        <v>2.0115000000000001E+21</v>
      </c>
      <c r="Q195" s="164">
        <v>28402707477017.398</v>
      </c>
      <c r="R195" s="164">
        <v>681406815462.86902</v>
      </c>
      <c r="S195" s="164">
        <v>0</v>
      </c>
      <c r="T195" s="164">
        <v>0</v>
      </c>
      <c r="U195" s="164">
        <v>6076196826042.7197</v>
      </c>
      <c r="V195" s="164">
        <v>61977808129196.297</v>
      </c>
      <c r="W195" s="164">
        <v>23469696951718</v>
      </c>
      <c r="X195" s="164">
        <v>82944854278636.797</v>
      </c>
      <c r="Y195" s="164">
        <v>7142588758901.3096</v>
      </c>
      <c r="Z195" s="164">
        <v>12831973245167.801</v>
      </c>
    </row>
    <row r="196" spans="2:26" x14ac:dyDescent="0.25">
      <c r="B196" s="164" t="s">
        <v>19</v>
      </c>
      <c r="C196" s="164" t="s">
        <v>1027</v>
      </c>
      <c r="D196" s="164" t="s">
        <v>514</v>
      </c>
      <c r="E196" s="164" t="s">
        <v>496</v>
      </c>
      <c r="F196" s="164" t="s">
        <v>2058</v>
      </c>
      <c r="G196" s="164">
        <v>2.63558513825023E-3</v>
      </c>
      <c r="H196" s="164">
        <v>1.1988702472560001E-3</v>
      </c>
    </row>
    <row r="197" spans="2:26" x14ac:dyDescent="0.25">
      <c r="B197" s="164" t="s">
        <v>19</v>
      </c>
      <c r="C197" s="164" t="s">
        <v>1027</v>
      </c>
      <c r="D197" s="164" t="s">
        <v>514</v>
      </c>
      <c r="E197" s="164" t="s">
        <v>2055</v>
      </c>
      <c r="F197" s="164" t="s">
        <v>2058</v>
      </c>
      <c r="G197" s="164">
        <v>0.99969551407233004</v>
      </c>
      <c r="H197" s="164">
        <v>0.999116096076057</v>
      </c>
    </row>
    <row r="198" spans="2:26" x14ac:dyDescent="0.25">
      <c r="B198" s="164" t="s">
        <v>19</v>
      </c>
      <c r="C198" s="164" t="s">
        <v>1027</v>
      </c>
      <c r="D198" s="164" t="s">
        <v>514</v>
      </c>
      <c r="E198" s="164" t="s">
        <v>504</v>
      </c>
      <c r="F198" s="164" t="s">
        <v>2058</v>
      </c>
      <c r="G198" s="164">
        <v>1</v>
      </c>
      <c r="H198" s="164">
        <v>1</v>
      </c>
    </row>
    <row r="199" spans="2:26" x14ac:dyDescent="0.25">
      <c r="B199" s="164" t="s">
        <v>19</v>
      </c>
      <c r="C199" s="164" t="s">
        <v>1027</v>
      </c>
      <c r="D199" s="164" t="s">
        <v>514</v>
      </c>
      <c r="E199" s="164" t="s">
        <v>2056</v>
      </c>
      <c r="F199" s="164" t="s">
        <v>2058</v>
      </c>
      <c r="G199" s="164">
        <v>0.80428858930033398</v>
      </c>
      <c r="H199" s="164">
        <v>0.55385911645069996</v>
      </c>
    </row>
    <row r="200" spans="2:26" x14ac:dyDescent="0.25">
      <c r="B200" s="164" t="s">
        <v>19</v>
      </c>
      <c r="C200" s="164" t="s">
        <v>1027</v>
      </c>
      <c r="D200" s="164" t="s">
        <v>514</v>
      </c>
      <c r="E200" s="164" t="s">
        <v>1873</v>
      </c>
      <c r="F200" s="164" t="s">
        <v>2058</v>
      </c>
      <c r="G200" s="164">
        <v>0.86744159368999896</v>
      </c>
      <c r="H200" s="164">
        <v>0.95140448823170398</v>
      </c>
    </row>
    <row r="201" spans="2:26" x14ac:dyDescent="0.25">
      <c r="B201" s="164" t="s">
        <v>22</v>
      </c>
      <c r="C201" s="164" t="s">
        <v>1027</v>
      </c>
      <c r="D201" s="164" t="s">
        <v>2053</v>
      </c>
      <c r="E201" s="164" t="s">
        <v>496</v>
      </c>
      <c r="F201" s="164" t="s">
        <v>2054</v>
      </c>
      <c r="G201" s="164">
        <v>9.1070279622060504E-2</v>
      </c>
      <c r="H201" s="164">
        <v>7.7790638489451197E-2</v>
      </c>
    </row>
    <row r="202" spans="2:26" x14ac:dyDescent="0.25">
      <c r="B202" s="164" t="s">
        <v>22</v>
      </c>
      <c r="C202" s="164" t="s">
        <v>1027</v>
      </c>
      <c r="D202" s="164" t="s">
        <v>2053</v>
      </c>
      <c r="E202" s="164" t="s">
        <v>2055</v>
      </c>
      <c r="F202" s="164" t="s">
        <v>2054</v>
      </c>
      <c r="G202" s="164">
        <v>0.99983985307560796</v>
      </c>
      <c r="H202" s="164">
        <v>0.99972519418089101</v>
      </c>
    </row>
    <row r="203" spans="2:26" x14ac:dyDescent="0.25">
      <c r="B203" s="164" t="s">
        <v>22</v>
      </c>
      <c r="C203" s="164" t="s">
        <v>1027</v>
      </c>
      <c r="D203" s="164" t="s">
        <v>2053</v>
      </c>
      <c r="E203" s="164" t="s">
        <v>504</v>
      </c>
      <c r="F203" s="164" t="s">
        <v>2054</v>
      </c>
      <c r="G203" s="164">
        <v>1</v>
      </c>
      <c r="H203" s="164">
        <v>1</v>
      </c>
    </row>
    <row r="204" spans="2:26" x14ac:dyDescent="0.25">
      <c r="B204" s="164" t="s">
        <v>22</v>
      </c>
      <c r="C204" s="164" t="s">
        <v>1027</v>
      </c>
      <c r="D204" s="164" t="s">
        <v>2053</v>
      </c>
      <c r="E204" s="164" t="s">
        <v>2056</v>
      </c>
      <c r="F204" s="164" t="s">
        <v>2054</v>
      </c>
      <c r="G204" s="164">
        <v>0.73838163307904703</v>
      </c>
      <c r="H204" s="164">
        <v>0.65440441697433605</v>
      </c>
    </row>
    <row r="205" spans="2:26" x14ac:dyDescent="0.25">
      <c r="B205" s="164" t="s">
        <v>22</v>
      </c>
      <c r="C205" s="164" t="s">
        <v>1027</v>
      </c>
      <c r="D205" s="164" t="s">
        <v>2053</v>
      </c>
      <c r="E205" s="164" t="s">
        <v>1873</v>
      </c>
      <c r="F205" s="164" t="s">
        <v>2054</v>
      </c>
      <c r="G205" s="164">
        <v>1</v>
      </c>
      <c r="H205" s="164">
        <v>1</v>
      </c>
    </row>
    <row r="206" spans="2:26" x14ac:dyDescent="0.25">
      <c r="B206" s="164" t="s">
        <v>22</v>
      </c>
      <c r="C206" s="164" t="s">
        <v>1027</v>
      </c>
      <c r="D206" s="164" t="s">
        <v>2053</v>
      </c>
      <c r="E206" s="164" t="s">
        <v>496</v>
      </c>
      <c r="F206" s="164" t="s">
        <v>2057</v>
      </c>
      <c r="G206" s="164">
        <v>9.1070279622060504E-2</v>
      </c>
      <c r="H206" s="164">
        <v>7.7790638489451197E-2</v>
      </c>
    </row>
    <row r="207" spans="2:26" x14ac:dyDescent="0.25">
      <c r="B207" s="164" t="s">
        <v>22</v>
      </c>
      <c r="C207" s="164" t="s">
        <v>1027</v>
      </c>
      <c r="D207" s="164" t="s">
        <v>2053</v>
      </c>
      <c r="E207" s="164" t="s">
        <v>2055</v>
      </c>
      <c r="F207" s="164" t="s">
        <v>2057</v>
      </c>
      <c r="G207" s="164">
        <v>0.99983985307560796</v>
      </c>
      <c r="H207" s="164">
        <v>0.99972519418089101</v>
      </c>
    </row>
    <row r="208" spans="2:26" x14ac:dyDescent="0.25">
      <c r="B208" s="164" t="s">
        <v>22</v>
      </c>
      <c r="C208" s="164" t="s">
        <v>1027</v>
      </c>
      <c r="D208" s="164" t="s">
        <v>2053</v>
      </c>
      <c r="E208" s="164" t="s">
        <v>504</v>
      </c>
      <c r="F208" s="164" t="s">
        <v>2057</v>
      </c>
      <c r="G208" s="164">
        <v>1</v>
      </c>
      <c r="H208" s="164">
        <v>1</v>
      </c>
    </row>
    <row r="209" spans="2:8" x14ac:dyDescent="0.25">
      <c r="B209" s="164" t="s">
        <v>22</v>
      </c>
      <c r="C209" s="164" t="s">
        <v>1027</v>
      </c>
      <c r="D209" s="164" t="s">
        <v>2053</v>
      </c>
      <c r="E209" s="164" t="s">
        <v>2056</v>
      </c>
      <c r="F209" s="164" t="s">
        <v>2057</v>
      </c>
      <c r="G209" s="164">
        <v>0.73838163307904703</v>
      </c>
      <c r="H209" s="164">
        <v>0.65440441697433605</v>
      </c>
    </row>
    <row r="210" spans="2:8" x14ac:dyDescent="0.25">
      <c r="B210" s="164" t="s">
        <v>22</v>
      </c>
      <c r="C210" s="164" t="s">
        <v>1027</v>
      </c>
      <c r="D210" s="164" t="s">
        <v>2053</v>
      </c>
      <c r="E210" s="164" t="s">
        <v>1873</v>
      </c>
      <c r="F210" s="164" t="s">
        <v>2057</v>
      </c>
      <c r="G210" s="164">
        <v>1</v>
      </c>
      <c r="H210" s="164">
        <v>1</v>
      </c>
    </row>
    <row r="211" spans="2:8" x14ac:dyDescent="0.25">
      <c r="B211" s="164" t="s">
        <v>22</v>
      </c>
      <c r="C211" s="164" t="s">
        <v>1027</v>
      </c>
      <c r="D211" s="164" t="s">
        <v>514</v>
      </c>
      <c r="E211" s="164" t="s">
        <v>496</v>
      </c>
      <c r="F211" s="164" t="s">
        <v>2058</v>
      </c>
      <c r="G211" s="164">
        <v>9.33218667834536E-3</v>
      </c>
      <c r="H211" s="164">
        <v>7.8061928454367397E-3</v>
      </c>
    </row>
    <row r="212" spans="2:8" x14ac:dyDescent="0.25">
      <c r="B212" s="164" t="s">
        <v>22</v>
      </c>
      <c r="C212" s="164" t="s">
        <v>1027</v>
      </c>
      <c r="D212" s="164" t="s">
        <v>514</v>
      </c>
      <c r="E212" s="164" t="s">
        <v>2055</v>
      </c>
      <c r="F212" s="164" t="s">
        <v>2058</v>
      </c>
      <c r="G212" s="164">
        <v>0.99954035980156497</v>
      </c>
      <c r="H212" s="164">
        <v>0.99991088835709596</v>
      </c>
    </row>
    <row r="213" spans="2:8" x14ac:dyDescent="0.25">
      <c r="B213" s="164" t="s">
        <v>22</v>
      </c>
      <c r="C213" s="164" t="s">
        <v>1027</v>
      </c>
      <c r="D213" s="164" t="s">
        <v>514</v>
      </c>
      <c r="E213" s="164" t="s">
        <v>504</v>
      </c>
      <c r="F213" s="164" t="s">
        <v>2058</v>
      </c>
      <c r="G213" s="164">
        <v>1</v>
      </c>
      <c r="H213" s="164">
        <v>1</v>
      </c>
    </row>
    <row r="214" spans="2:8" x14ac:dyDescent="0.25">
      <c r="B214" s="164" t="s">
        <v>22</v>
      </c>
      <c r="C214" s="164" t="s">
        <v>1027</v>
      </c>
      <c r="D214" s="164" t="s">
        <v>514</v>
      </c>
      <c r="E214" s="164" t="s">
        <v>2056</v>
      </c>
      <c r="F214" s="164" t="s">
        <v>2058</v>
      </c>
      <c r="G214" s="164">
        <v>0.51469297692439198</v>
      </c>
      <c r="H214" s="164">
        <v>0.30594943668147101</v>
      </c>
    </row>
    <row r="215" spans="2:8" x14ac:dyDescent="0.25">
      <c r="B215" s="164" t="s">
        <v>22</v>
      </c>
      <c r="C215" s="164" t="s">
        <v>1027</v>
      </c>
      <c r="D215" s="164" t="s">
        <v>514</v>
      </c>
      <c r="E215" s="164" t="s">
        <v>1873</v>
      </c>
      <c r="F215" s="164" t="s">
        <v>2058</v>
      </c>
      <c r="G215" s="164">
        <v>0.75541724217295902</v>
      </c>
      <c r="H215" s="164">
        <v>0.91139490285524605</v>
      </c>
    </row>
    <row r="216" spans="2:8" x14ac:dyDescent="0.25">
      <c r="B216" s="164" t="s">
        <v>25</v>
      </c>
      <c r="C216" s="164" t="s">
        <v>1027</v>
      </c>
      <c r="D216" s="164" t="s">
        <v>2053</v>
      </c>
      <c r="E216" s="164" t="s">
        <v>496</v>
      </c>
      <c r="F216" s="164" t="s">
        <v>2054</v>
      </c>
      <c r="G216" s="164">
        <v>1.42872607794768E-2</v>
      </c>
      <c r="H216" s="164">
        <v>1.6896862873626899E-2</v>
      </c>
    </row>
    <row r="217" spans="2:8" x14ac:dyDescent="0.25">
      <c r="B217" s="164" t="s">
        <v>25</v>
      </c>
      <c r="C217" s="164" t="s">
        <v>1027</v>
      </c>
      <c r="D217" s="164" t="s">
        <v>2053</v>
      </c>
      <c r="E217" s="164" t="s">
        <v>2055</v>
      </c>
      <c r="F217" s="164" t="s">
        <v>2054</v>
      </c>
      <c r="G217" s="164">
        <v>0.99897636385958399</v>
      </c>
      <c r="H217" s="164">
        <v>0.99860234327216102</v>
      </c>
    </row>
    <row r="218" spans="2:8" x14ac:dyDescent="0.25">
      <c r="B218" s="164" t="s">
        <v>25</v>
      </c>
      <c r="C218" s="164" t="s">
        <v>1027</v>
      </c>
      <c r="D218" s="164" t="s">
        <v>2053</v>
      </c>
      <c r="E218" s="164" t="s">
        <v>504</v>
      </c>
      <c r="F218" s="164" t="s">
        <v>2054</v>
      </c>
      <c r="G218" s="164">
        <v>1</v>
      </c>
      <c r="H218" s="164">
        <v>1</v>
      </c>
    </row>
    <row r="219" spans="2:8" x14ac:dyDescent="0.25">
      <c r="B219" s="164" t="s">
        <v>25</v>
      </c>
      <c r="C219" s="164" t="s">
        <v>1027</v>
      </c>
      <c r="D219" s="164" t="s">
        <v>2053</v>
      </c>
      <c r="E219" s="164" t="s">
        <v>2056</v>
      </c>
      <c r="F219" s="164" t="s">
        <v>2054</v>
      </c>
      <c r="G219" s="164">
        <v>0.31541971127989499</v>
      </c>
      <c r="H219" s="164">
        <v>0.27846575435682402</v>
      </c>
    </row>
    <row r="220" spans="2:8" x14ac:dyDescent="0.25">
      <c r="B220" s="164" t="s">
        <v>25</v>
      </c>
      <c r="C220" s="164" t="s">
        <v>1027</v>
      </c>
      <c r="D220" s="164" t="s">
        <v>2053</v>
      </c>
      <c r="E220" s="164" t="s">
        <v>1873</v>
      </c>
      <c r="F220" s="164" t="s">
        <v>2054</v>
      </c>
      <c r="G220" s="164">
        <v>1</v>
      </c>
      <c r="H220" s="164">
        <v>1</v>
      </c>
    </row>
    <row r="221" spans="2:8" x14ac:dyDescent="0.25">
      <c r="B221" s="164" t="s">
        <v>25</v>
      </c>
      <c r="C221" s="164" t="s">
        <v>1027</v>
      </c>
      <c r="D221" s="164" t="s">
        <v>2053</v>
      </c>
      <c r="E221" s="164" t="s">
        <v>496</v>
      </c>
      <c r="F221" s="164" t="s">
        <v>2057</v>
      </c>
      <c r="G221" s="164">
        <v>1.42872607794768E-2</v>
      </c>
      <c r="H221" s="164">
        <v>1.6896862873626899E-2</v>
      </c>
    </row>
    <row r="222" spans="2:8" x14ac:dyDescent="0.25">
      <c r="B222" s="164" t="s">
        <v>25</v>
      </c>
      <c r="C222" s="164" t="s">
        <v>1027</v>
      </c>
      <c r="D222" s="164" t="s">
        <v>2053</v>
      </c>
      <c r="E222" s="164" t="s">
        <v>2055</v>
      </c>
      <c r="F222" s="164" t="s">
        <v>2057</v>
      </c>
      <c r="G222" s="164">
        <v>0.99897636385958399</v>
      </c>
      <c r="H222" s="164">
        <v>0.99860234327216102</v>
      </c>
    </row>
    <row r="223" spans="2:8" x14ac:dyDescent="0.25">
      <c r="B223" s="164" t="s">
        <v>25</v>
      </c>
      <c r="C223" s="164" t="s">
        <v>1027</v>
      </c>
      <c r="D223" s="164" t="s">
        <v>2053</v>
      </c>
      <c r="E223" s="164" t="s">
        <v>504</v>
      </c>
      <c r="F223" s="164" t="s">
        <v>2057</v>
      </c>
      <c r="G223" s="164">
        <v>1</v>
      </c>
      <c r="H223" s="164">
        <v>1</v>
      </c>
    </row>
    <row r="224" spans="2:8" x14ac:dyDescent="0.25">
      <c r="B224" s="164" t="s">
        <v>25</v>
      </c>
      <c r="C224" s="164" t="s">
        <v>1027</v>
      </c>
      <c r="D224" s="164" t="s">
        <v>2053</v>
      </c>
      <c r="E224" s="164" t="s">
        <v>2056</v>
      </c>
      <c r="F224" s="164" t="s">
        <v>2057</v>
      </c>
      <c r="G224" s="164">
        <v>0.31541971127989499</v>
      </c>
      <c r="H224" s="164">
        <v>0.27846575435682402</v>
      </c>
    </row>
    <row r="225" spans="2:8" x14ac:dyDescent="0.25">
      <c r="B225" s="164" t="s">
        <v>25</v>
      </c>
      <c r="C225" s="164" t="s">
        <v>1027</v>
      </c>
      <c r="D225" s="164" t="s">
        <v>2053</v>
      </c>
      <c r="E225" s="164" t="s">
        <v>1873</v>
      </c>
      <c r="F225" s="164" t="s">
        <v>2057</v>
      </c>
      <c r="G225" s="164">
        <v>1</v>
      </c>
      <c r="H225" s="164">
        <v>1</v>
      </c>
    </row>
    <row r="226" spans="2:8" x14ac:dyDescent="0.25">
      <c r="B226" s="164" t="s">
        <v>25</v>
      </c>
      <c r="C226" s="164" t="s">
        <v>1027</v>
      </c>
      <c r="D226" s="164" t="s">
        <v>514</v>
      </c>
      <c r="E226" s="164" t="s">
        <v>496</v>
      </c>
      <c r="F226" s="164" t="s">
        <v>2058</v>
      </c>
      <c r="G226" s="164">
        <v>2.95572015477686E-3</v>
      </c>
      <c r="H226" s="164">
        <v>2.2812584087877098E-3</v>
      </c>
    </row>
    <row r="227" spans="2:8" x14ac:dyDescent="0.25">
      <c r="B227" s="164" t="s">
        <v>25</v>
      </c>
      <c r="C227" s="164" t="s">
        <v>1027</v>
      </c>
      <c r="D227" s="164" t="s">
        <v>514</v>
      </c>
      <c r="E227" s="164" t="s">
        <v>2055</v>
      </c>
      <c r="F227" s="164" t="s">
        <v>2058</v>
      </c>
      <c r="G227" s="164">
        <v>0.99532602650133795</v>
      </c>
      <c r="H227" s="164">
        <v>0.99833888447312003</v>
      </c>
    </row>
    <row r="228" spans="2:8" x14ac:dyDescent="0.25">
      <c r="B228" s="164" t="s">
        <v>25</v>
      </c>
      <c r="C228" s="164" t="s">
        <v>1027</v>
      </c>
      <c r="D228" s="164" t="s">
        <v>514</v>
      </c>
      <c r="E228" s="164" t="s">
        <v>504</v>
      </c>
      <c r="F228" s="164" t="s">
        <v>2058</v>
      </c>
      <c r="G228" s="164">
        <v>1</v>
      </c>
      <c r="H228" s="164">
        <v>1</v>
      </c>
    </row>
    <row r="229" spans="2:8" x14ac:dyDescent="0.25">
      <c r="B229" s="164" t="s">
        <v>25</v>
      </c>
      <c r="C229" s="164" t="s">
        <v>1027</v>
      </c>
      <c r="D229" s="164" t="s">
        <v>514</v>
      </c>
      <c r="E229" s="164" t="s">
        <v>2056</v>
      </c>
      <c r="F229" s="164" t="s">
        <v>2058</v>
      </c>
      <c r="G229" s="164">
        <v>0.27504129818081802</v>
      </c>
      <c r="H229" s="164">
        <v>0.163449098410272</v>
      </c>
    </row>
    <row r="230" spans="2:8" x14ac:dyDescent="0.25">
      <c r="B230" s="164" t="s">
        <v>25</v>
      </c>
      <c r="C230" s="164" t="s">
        <v>1027</v>
      </c>
      <c r="D230" s="164" t="s">
        <v>514</v>
      </c>
      <c r="E230" s="164" t="s">
        <v>1873</v>
      </c>
      <c r="F230" s="164" t="s">
        <v>2058</v>
      </c>
      <c r="G230" s="164">
        <v>0.51621990074156299</v>
      </c>
      <c r="H230" s="164">
        <v>0.78257081852510102</v>
      </c>
    </row>
    <row r="231" spans="2:8" x14ac:dyDescent="0.25">
      <c r="B231" s="164" t="s">
        <v>28</v>
      </c>
      <c r="C231" s="164" t="s">
        <v>1027</v>
      </c>
      <c r="D231" s="164" t="s">
        <v>2053</v>
      </c>
      <c r="E231" s="164" t="s">
        <v>496</v>
      </c>
      <c r="F231" s="164" t="s">
        <v>2054</v>
      </c>
      <c r="G231" s="164">
        <v>5.4131096088364097E-2</v>
      </c>
      <c r="H231" s="164">
        <v>4.9646710216036997E-2</v>
      </c>
    </row>
    <row r="232" spans="2:8" x14ac:dyDescent="0.25">
      <c r="B232" s="164" t="s">
        <v>28</v>
      </c>
      <c r="C232" s="164" t="s">
        <v>1027</v>
      </c>
      <c r="D232" s="164" t="s">
        <v>2053</v>
      </c>
      <c r="E232" s="164" t="s">
        <v>2055</v>
      </c>
      <c r="F232" s="164" t="s">
        <v>2054</v>
      </c>
      <c r="G232" s="164">
        <v>0.99972836134471399</v>
      </c>
      <c r="H232" s="164">
        <v>0.99955632296561003</v>
      </c>
    </row>
    <row r="233" spans="2:8" x14ac:dyDescent="0.25">
      <c r="B233" s="164" t="s">
        <v>28</v>
      </c>
      <c r="C233" s="164" t="s">
        <v>1027</v>
      </c>
      <c r="D233" s="164" t="s">
        <v>2053</v>
      </c>
      <c r="E233" s="164" t="s">
        <v>504</v>
      </c>
      <c r="F233" s="164" t="s">
        <v>2054</v>
      </c>
      <c r="G233" s="164">
        <v>1</v>
      </c>
      <c r="H233" s="164">
        <v>1</v>
      </c>
    </row>
    <row r="234" spans="2:8" x14ac:dyDescent="0.25">
      <c r="B234" s="164" t="s">
        <v>28</v>
      </c>
      <c r="C234" s="164" t="s">
        <v>1027</v>
      </c>
      <c r="D234" s="164" t="s">
        <v>2053</v>
      </c>
      <c r="E234" s="164" t="s">
        <v>2056</v>
      </c>
      <c r="F234" s="164" t="s">
        <v>2054</v>
      </c>
      <c r="G234" s="164">
        <v>0.62811345838070998</v>
      </c>
      <c r="H234" s="164">
        <v>0.54264304584017098</v>
      </c>
    </row>
    <row r="235" spans="2:8" x14ac:dyDescent="0.25">
      <c r="B235" s="164" t="s">
        <v>28</v>
      </c>
      <c r="C235" s="164" t="s">
        <v>1027</v>
      </c>
      <c r="D235" s="164" t="s">
        <v>2053</v>
      </c>
      <c r="E235" s="164" t="s">
        <v>1873</v>
      </c>
      <c r="F235" s="164" t="s">
        <v>2054</v>
      </c>
      <c r="G235" s="164">
        <v>1</v>
      </c>
      <c r="H235" s="164">
        <v>1</v>
      </c>
    </row>
    <row r="236" spans="2:8" x14ac:dyDescent="0.25">
      <c r="B236" s="164" t="s">
        <v>28</v>
      </c>
      <c r="C236" s="164" t="s">
        <v>1027</v>
      </c>
      <c r="D236" s="164" t="s">
        <v>2053</v>
      </c>
      <c r="E236" s="164" t="s">
        <v>496</v>
      </c>
      <c r="F236" s="164" t="s">
        <v>2057</v>
      </c>
      <c r="G236" s="164">
        <v>5.4131096088364097E-2</v>
      </c>
      <c r="H236" s="164">
        <v>4.9646710216036997E-2</v>
      </c>
    </row>
    <row r="237" spans="2:8" x14ac:dyDescent="0.25">
      <c r="B237" s="164" t="s">
        <v>28</v>
      </c>
      <c r="C237" s="164" t="s">
        <v>1027</v>
      </c>
      <c r="D237" s="164" t="s">
        <v>2053</v>
      </c>
      <c r="E237" s="164" t="s">
        <v>2055</v>
      </c>
      <c r="F237" s="164" t="s">
        <v>2057</v>
      </c>
      <c r="G237" s="164">
        <v>0.99972836134471399</v>
      </c>
      <c r="H237" s="164">
        <v>0.99955632296561003</v>
      </c>
    </row>
    <row r="238" spans="2:8" x14ac:dyDescent="0.25">
      <c r="B238" s="164" t="s">
        <v>28</v>
      </c>
      <c r="C238" s="164" t="s">
        <v>1027</v>
      </c>
      <c r="D238" s="164" t="s">
        <v>2053</v>
      </c>
      <c r="E238" s="164" t="s">
        <v>504</v>
      </c>
      <c r="F238" s="164" t="s">
        <v>2057</v>
      </c>
      <c r="G238" s="164">
        <v>1</v>
      </c>
      <c r="H238" s="164">
        <v>1</v>
      </c>
    </row>
    <row r="239" spans="2:8" x14ac:dyDescent="0.25">
      <c r="B239" s="164" t="s">
        <v>28</v>
      </c>
      <c r="C239" s="164" t="s">
        <v>1027</v>
      </c>
      <c r="D239" s="164" t="s">
        <v>2053</v>
      </c>
      <c r="E239" s="164" t="s">
        <v>2056</v>
      </c>
      <c r="F239" s="164" t="s">
        <v>2057</v>
      </c>
      <c r="G239" s="164">
        <v>0.62811345838070998</v>
      </c>
      <c r="H239" s="164">
        <v>0.54264304584017098</v>
      </c>
    </row>
    <row r="240" spans="2:8" x14ac:dyDescent="0.25">
      <c r="B240" s="164" t="s">
        <v>28</v>
      </c>
      <c r="C240" s="164" t="s">
        <v>1027</v>
      </c>
      <c r="D240" s="164" t="s">
        <v>2053</v>
      </c>
      <c r="E240" s="164" t="s">
        <v>1873</v>
      </c>
      <c r="F240" s="164" t="s">
        <v>2057</v>
      </c>
      <c r="G240" s="164">
        <v>1</v>
      </c>
      <c r="H240" s="164">
        <v>1</v>
      </c>
    </row>
    <row r="241" spans="2:8" x14ac:dyDescent="0.25">
      <c r="B241" s="164" t="s">
        <v>28</v>
      </c>
      <c r="C241" s="164" t="s">
        <v>1027</v>
      </c>
      <c r="D241" s="164" t="s">
        <v>514</v>
      </c>
      <c r="E241" s="164" t="s">
        <v>496</v>
      </c>
      <c r="F241" s="164" t="s">
        <v>2058</v>
      </c>
      <c r="G241" s="164">
        <v>6.4152815489895397E-3</v>
      </c>
      <c r="H241" s="164">
        <v>5.1420779382121001E-3</v>
      </c>
    </row>
    <row r="242" spans="2:8" x14ac:dyDescent="0.25">
      <c r="B242" s="164" t="s">
        <v>28</v>
      </c>
      <c r="C242" s="164" t="s">
        <v>1027</v>
      </c>
      <c r="D242" s="164" t="s">
        <v>514</v>
      </c>
      <c r="E242" s="164" t="s">
        <v>2055</v>
      </c>
      <c r="F242" s="164" t="s">
        <v>2058</v>
      </c>
      <c r="G242" s="164">
        <v>0.99882644111241303</v>
      </c>
      <c r="H242" s="164">
        <v>0.99964411206829196</v>
      </c>
    </row>
    <row r="243" spans="2:8" x14ac:dyDescent="0.25">
      <c r="B243" s="164" t="s">
        <v>28</v>
      </c>
      <c r="C243" s="164" t="s">
        <v>1027</v>
      </c>
      <c r="D243" s="164" t="s">
        <v>514</v>
      </c>
      <c r="E243" s="164" t="s">
        <v>504</v>
      </c>
      <c r="F243" s="164" t="s">
        <v>2058</v>
      </c>
      <c r="G243" s="164">
        <v>1</v>
      </c>
      <c r="H243" s="164">
        <v>1</v>
      </c>
    </row>
    <row r="244" spans="2:8" x14ac:dyDescent="0.25">
      <c r="B244" s="164" t="s">
        <v>28</v>
      </c>
      <c r="C244" s="164" t="s">
        <v>1027</v>
      </c>
      <c r="D244" s="164" t="s">
        <v>514</v>
      </c>
      <c r="E244" s="164" t="s">
        <v>2056</v>
      </c>
      <c r="F244" s="164" t="s">
        <v>2058</v>
      </c>
      <c r="G244" s="164">
        <v>0.42841441724707702</v>
      </c>
      <c r="H244" s="164">
        <v>0.25064198421749301</v>
      </c>
    </row>
    <row r="245" spans="2:8" x14ac:dyDescent="0.25">
      <c r="B245" s="164" t="s">
        <v>28</v>
      </c>
      <c r="C245" s="164" t="s">
        <v>1027</v>
      </c>
      <c r="D245" s="164" t="s">
        <v>514</v>
      </c>
      <c r="E245" s="164" t="s">
        <v>1873</v>
      </c>
      <c r="F245" s="164" t="s">
        <v>2058</v>
      </c>
      <c r="G245" s="164">
        <v>0.68411479303539702</v>
      </c>
      <c r="H245" s="164">
        <v>0.87841437775288</v>
      </c>
    </row>
    <row r="246" spans="2:8" x14ac:dyDescent="0.25">
      <c r="B246" s="164" t="s">
        <v>30</v>
      </c>
      <c r="C246" s="164" t="s">
        <v>1027</v>
      </c>
      <c r="D246" s="164" t="s">
        <v>2053</v>
      </c>
      <c r="E246" s="164" t="s">
        <v>496</v>
      </c>
      <c r="F246" s="164" t="s">
        <v>2054</v>
      </c>
      <c r="G246" s="164">
        <v>1.8785734190099001E-2</v>
      </c>
      <c r="H246" s="164">
        <v>3.4909776946514398E-2</v>
      </c>
    </row>
    <row r="247" spans="2:8" x14ac:dyDescent="0.25">
      <c r="B247" s="164" t="s">
        <v>30</v>
      </c>
      <c r="C247" s="164" t="s">
        <v>1027</v>
      </c>
      <c r="D247" s="164" t="s">
        <v>2053</v>
      </c>
      <c r="E247" s="164" t="s">
        <v>2055</v>
      </c>
      <c r="F247" s="164" t="s">
        <v>2054</v>
      </c>
      <c r="G247" s="164">
        <v>0.99994150394830195</v>
      </c>
      <c r="H247" s="164">
        <v>0.99995840843016204</v>
      </c>
    </row>
    <row r="248" spans="2:8" x14ac:dyDescent="0.25">
      <c r="B248" s="164" t="s">
        <v>30</v>
      </c>
      <c r="C248" s="164" t="s">
        <v>1027</v>
      </c>
      <c r="D248" s="164" t="s">
        <v>2053</v>
      </c>
      <c r="E248" s="164" t="s">
        <v>504</v>
      </c>
      <c r="F248" s="164" t="s">
        <v>2054</v>
      </c>
      <c r="G248" s="164">
        <v>1</v>
      </c>
      <c r="H248" s="164">
        <v>1</v>
      </c>
    </row>
    <row r="249" spans="2:8" x14ac:dyDescent="0.25">
      <c r="B249" s="164" t="s">
        <v>30</v>
      </c>
      <c r="C249" s="164" t="s">
        <v>1027</v>
      </c>
      <c r="D249" s="164" t="s">
        <v>2053</v>
      </c>
      <c r="E249" s="164" t="s">
        <v>2056</v>
      </c>
      <c r="F249" s="164" t="s">
        <v>2054</v>
      </c>
      <c r="G249" s="164">
        <v>0.15817719372893899</v>
      </c>
      <c r="H249" s="164">
        <v>0.217702273123732</v>
      </c>
    </row>
    <row r="250" spans="2:8" x14ac:dyDescent="0.25">
      <c r="B250" s="164" t="s">
        <v>30</v>
      </c>
      <c r="C250" s="164" t="s">
        <v>1027</v>
      </c>
      <c r="D250" s="164" t="s">
        <v>2053</v>
      </c>
      <c r="E250" s="164" t="s">
        <v>1873</v>
      </c>
      <c r="F250" s="164" t="s">
        <v>2054</v>
      </c>
      <c r="G250" s="164">
        <v>1</v>
      </c>
      <c r="H250" s="164">
        <v>1</v>
      </c>
    </row>
    <row r="251" spans="2:8" x14ac:dyDescent="0.25">
      <c r="B251" s="164" t="s">
        <v>30</v>
      </c>
      <c r="C251" s="164" t="s">
        <v>1027</v>
      </c>
      <c r="D251" s="164" t="s">
        <v>2053</v>
      </c>
      <c r="E251" s="164" t="s">
        <v>496</v>
      </c>
      <c r="F251" s="164" t="s">
        <v>2057</v>
      </c>
      <c r="G251" s="164">
        <v>1.8785734190099001E-2</v>
      </c>
      <c r="H251" s="164">
        <v>3.4909776946514398E-2</v>
      </c>
    </row>
    <row r="252" spans="2:8" x14ac:dyDescent="0.25">
      <c r="B252" s="164" t="s">
        <v>30</v>
      </c>
      <c r="C252" s="164" t="s">
        <v>1027</v>
      </c>
      <c r="D252" s="164" t="s">
        <v>2053</v>
      </c>
      <c r="E252" s="164" t="s">
        <v>2055</v>
      </c>
      <c r="F252" s="164" t="s">
        <v>2057</v>
      </c>
      <c r="G252" s="164">
        <v>0.99994150394830195</v>
      </c>
      <c r="H252" s="164">
        <v>0.99995840843016204</v>
      </c>
    </row>
    <row r="253" spans="2:8" x14ac:dyDescent="0.25">
      <c r="B253" s="164" t="s">
        <v>30</v>
      </c>
      <c r="C253" s="164" t="s">
        <v>1027</v>
      </c>
      <c r="D253" s="164" t="s">
        <v>2053</v>
      </c>
      <c r="E253" s="164" t="s">
        <v>504</v>
      </c>
      <c r="F253" s="164" t="s">
        <v>2057</v>
      </c>
      <c r="G253" s="164">
        <v>1</v>
      </c>
      <c r="H253" s="164">
        <v>1</v>
      </c>
    </row>
    <row r="254" spans="2:8" x14ac:dyDescent="0.25">
      <c r="B254" s="164" t="s">
        <v>30</v>
      </c>
      <c r="C254" s="164" t="s">
        <v>1027</v>
      </c>
      <c r="D254" s="164" t="s">
        <v>2053</v>
      </c>
      <c r="E254" s="164" t="s">
        <v>2056</v>
      </c>
      <c r="F254" s="164" t="s">
        <v>2057</v>
      </c>
      <c r="G254" s="164">
        <v>0.15817719372893899</v>
      </c>
      <c r="H254" s="164">
        <v>0.217702273123732</v>
      </c>
    </row>
    <row r="255" spans="2:8" x14ac:dyDescent="0.25">
      <c r="B255" s="164" t="s">
        <v>30</v>
      </c>
      <c r="C255" s="164" t="s">
        <v>1027</v>
      </c>
      <c r="D255" s="164" t="s">
        <v>2053</v>
      </c>
      <c r="E255" s="164" t="s">
        <v>1873</v>
      </c>
      <c r="F255" s="164" t="s">
        <v>2057</v>
      </c>
      <c r="G255" s="164">
        <v>1</v>
      </c>
      <c r="H255" s="164">
        <v>1</v>
      </c>
    </row>
    <row r="256" spans="2:8" x14ac:dyDescent="0.25">
      <c r="B256" s="164" t="s">
        <v>30</v>
      </c>
      <c r="C256" s="164" t="s">
        <v>1027</v>
      </c>
      <c r="D256" s="164" t="s">
        <v>514</v>
      </c>
      <c r="E256" s="164" t="s">
        <v>496</v>
      </c>
      <c r="F256" s="164" t="s">
        <v>2058</v>
      </c>
      <c r="G256" s="164">
        <v>5.5692989418690698E-4</v>
      </c>
      <c r="H256" s="164">
        <v>5.1758463899959203E-4</v>
      </c>
    </row>
    <row r="257" spans="2:8" x14ac:dyDescent="0.25">
      <c r="B257" s="164" t="s">
        <v>30</v>
      </c>
      <c r="C257" s="164" t="s">
        <v>1027</v>
      </c>
      <c r="D257" s="164" t="s">
        <v>514</v>
      </c>
      <c r="E257" s="164" t="s">
        <v>2055</v>
      </c>
      <c r="F257" s="164" t="s">
        <v>2058</v>
      </c>
      <c r="G257" s="164">
        <v>0.99764375115778303</v>
      </c>
      <c r="H257" s="164">
        <v>0.99768725965199001</v>
      </c>
    </row>
    <row r="258" spans="2:8" x14ac:dyDescent="0.25">
      <c r="B258" s="164" t="s">
        <v>30</v>
      </c>
      <c r="C258" s="164" t="s">
        <v>1027</v>
      </c>
      <c r="D258" s="164" t="s">
        <v>514</v>
      </c>
      <c r="E258" s="164" t="s">
        <v>504</v>
      </c>
      <c r="F258" s="164" t="s">
        <v>2058</v>
      </c>
      <c r="G258" s="164">
        <v>1</v>
      </c>
      <c r="H258" s="164">
        <v>1</v>
      </c>
    </row>
    <row r="259" spans="2:8" x14ac:dyDescent="0.25">
      <c r="B259" s="164" t="s">
        <v>30</v>
      </c>
      <c r="C259" s="164" t="s">
        <v>1027</v>
      </c>
      <c r="D259" s="164" t="s">
        <v>514</v>
      </c>
      <c r="E259" s="164" t="s">
        <v>2056</v>
      </c>
      <c r="F259" s="164" t="s">
        <v>2058</v>
      </c>
      <c r="G259" s="164">
        <v>0.154359149912599</v>
      </c>
      <c r="H259" s="164">
        <v>0.10597932065148399</v>
      </c>
    </row>
    <row r="260" spans="2:8" x14ac:dyDescent="0.25">
      <c r="B260" s="164" t="s">
        <v>30</v>
      </c>
      <c r="C260" s="164" t="s">
        <v>1027</v>
      </c>
      <c r="D260" s="164" t="s">
        <v>514</v>
      </c>
      <c r="E260" s="164" t="s">
        <v>1873</v>
      </c>
      <c r="F260" s="164" t="s">
        <v>2058</v>
      </c>
      <c r="G260" s="164">
        <v>0.49510382086729698</v>
      </c>
      <c r="H260" s="164">
        <v>0.76491347902760998</v>
      </c>
    </row>
    <row r="261" spans="2:8" x14ac:dyDescent="0.25">
      <c r="B261" s="164" t="s">
        <v>33</v>
      </c>
      <c r="C261" s="164" t="s">
        <v>1027</v>
      </c>
      <c r="D261" s="164" t="s">
        <v>2053</v>
      </c>
      <c r="E261" s="164" t="s">
        <v>496</v>
      </c>
      <c r="F261" s="164" t="s">
        <v>2054</v>
      </c>
      <c r="G261" s="164">
        <v>7.8341475607513394E-2</v>
      </c>
      <c r="H261" s="164">
        <v>0.119249110020856</v>
      </c>
    </row>
    <row r="262" spans="2:8" x14ac:dyDescent="0.25">
      <c r="B262" s="164" t="s">
        <v>33</v>
      </c>
      <c r="C262" s="164" t="s">
        <v>1027</v>
      </c>
      <c r="D262" s="164" t="s">
        <v>2053</v>
      </c>
      <c r="E262" s="164" t="s">
        <v>2055</v>
      </c>
      <c r="F262" s="164" t="s">
        <v>2054</v>
      </c>
      <c r="G262" s="164">
        <v>0.99995405791914405</v>
      </c>
      <c r="H262" s="164">
        <v>0.99994155472080604</v>
      </c>
    </row>
    <row r="263" spans="2:8" x14ac:dyDescent="0.25">
      <c r="B263" s="164" t="s">
        <v>33</v>
      </c>
      <c r="C263" s="164" t="s">
        <v>1027</v>
      </c>
      <c r="D263" s="164" t="s">
        <v>2053</v>
      </c>
      <c r="E263" s="164" t="s">
        <v>504</v>
      </c>
      <c r="F263" s="164" t="s">
        <v>2054</v>
      </c>
      <c r="G263" s="164">
        <v>1</v>
      </c>
      <c r="H263" s="164">
        <v>1</v>
      </c>
    </row>
    <row r="264" spans="2:8" x14ac:dyDescent="0.25">
      <c r="B264" s="164" t="s">
        <v>33</v>
      </c>
      <c r="C264" s="164" t="s">
        <v>1027</v>
      </c>
      <c r="D264" s="164" t="s">
        <v>2053</v>
      </c>
      <c r="E264" s="164" t="s">
        <v>2056</v>
      </c>
      <c r="F264" s="164" t="s">
        <v>2054</v>
      </c>
      <c r="G264" s="164">
        <v>0.740758054153973</v>
      </c>
      <c r="H264" s="164">
        <v>0.77372657180910998</v>
      </c>
    </row>
    <row r="265" spans="2:8" x14ac:dyDescent="0.25">
      <c r="B265" s="164" t="s">
        <v>33</v>
      </c>
      <c r="C265" s="164" t="s">
        <v>1027</v>
      </c>
      <c r="D265" s="164" t="s">
        <v>2053</v>
      </c>
      <c r="E265" s="164" t="s">
        <v>1873</v>
      </c>
      <c r="F265" s="164" t="s">
        <v>2054</v>
      </c>
      <c r="G265" s="164">
        <v>1</v>
      </c>
      <c r="H265" s="164">
        <v>1</v>
      </c>
    </row>
    <row r="266" spans="2:8" x14ac:dyDescent="0.25">
      <c r="B266" s="164" t="s">
        <v>33</v>
      </c>
      <c r="C266" s="164" t="s">
        <v>1027</v>
      </c>
      <c r="D266" s="164" t="s">
        <v>2053</v>
      </c>
      <c r="E266" s="164" t="s">
        <v>496</v>
      </c>
      <c r="F266" s="164" t="s">
        <v>2057</v>
      </c>
      <c r="G266" s="164">
        <v>7.8341475607513394E-2</v>
      </c>
      <c r="H266" s="164">
        <v>0.119249110020856</v>
      </c>
    </row>
    <row r="267" spans="2:8" x14ac:dyDescent="0.25">
      <c r="B267" s="164" t="s">
        <v>33</v>
      </c>
      <c r="C267" s="164" t="s">
        <v>1027</v>
      </c>
      <c r="D267" s="164" t="s">
        <v>2053</v>
      </c>
      <c r="E267" s="164" t="s">
        <v>2055</v>
      </c>
      <c r="F267" s="164" t="s">
        <v>2057</v>
      </c>
      <c r="G267" s="164">
        <v>0.99995405791914405</v>
      </c>
      <c r="H267" s="164">
        <v>0.99994155472080604</v>
      </c>
    </row>
    <row r="268" spans="2:8" x14ac:dyDescent="0.25">
      <c r="B268" s="164" t="s">
        <v>33</v>
      </c>
      <c r="C268" s="164" t="s">
        <v>1027</v>
      </c>
      <c r="D268" s="164" t="s">
        <v>2053</v>
      </c>
      <c r="E268" s="164" t="s">
        <v>504</v>
      </c>
      <c r="F268" s="164" t="s">
        <v>2057</v>
      </c>
      <c r="G268" s="164">
        <v>1</v>
      </c>
      <c r="H268" s="164">
        <v>1</v>
      </c>
    </row>
    <row r="269" spans="2:8" x14ac:dyDescent="0.25">
      <c r="B269" s="164" t="s">
        <v>33</v>
      </c>
      <c r="C269" s="164" t="s">
        <v>1027</v>
      </c>
      <c r="D269" s="164" t="s">
        <v>2053</v>
      </c>
      <c r="E269" s="164" t="s">
        <v>2056</v>
      </c>
      <c r="F269" s="164" t="s">
        <v>2057</v>
      </c>
      <c r="G269" s="164">
        <v>0.740758054153973</v>
      </c>
      <c r="H269" s="164">
        <v>0.77372657180910998</v>
      </c>
    </row>
    <row r="270" spans="2:8" x14ac:dyDescent="0.25">
      <c r="B270" s="164" t="s">
        <v>33</v>
      </c>
      <c r="C270" s="164" t="s">
        <v>1027</v>
      </c>
      <c r="D270" s="164" t="s">
        <v>2053</v>
      </c>
      <c r="E270" s="164" t="s">
        <v>1873</v>
      </c>
      <c r="F270" s="164" t="s">
        <v>2057</v>
      </c>
      <c r="G270" s="164">
        <v>1</v>
      </c>
      <c r="H270" s="164">
        <v>1</v>
      </c>
    </row>
    <row r="271" spans="2:8" x14ac:dyDescent="0.25">
      <c r="B271" s="164" t="s">
        <v>33</v>
      </c>
      <c r="C271" s="164" t="s">
        <v>1027</v>
      </c>
      <c r="D271" s="164" t="s">
        <v>514</v>
      </c>
      <c r="E271" s="164" t="s">
        <v>496</v>
      </c>
      <c r="F271" s="164" t="s">
        <v>2058</v>
      </c>
      <c r="G271" s="164">
        <v>7.6039536883200304E-3</v>
      </c>
      <c r="H271" s="164">
        <v>5.8206087444847704E-3</v>
      </c>
    </row>
    <row r="272" spans="2:8" x14ac:dyDescent="0.25">
      <c r="B272" s="164" t="s">
        <v>33</v>
      </c>
      <c r="C272" s="164" t="s">
        <v>1027</v>
      </c>
      <c r="D272" s="164" t="s">
        <v>514</v>
      </c>
      <c r="E272" s="164" t="s">
        <v>2055</v>
      </c>
      <c r="F272" s="164" t="s">
        <v>2058</v>
      </c>
      <c r="G272" s="164">
        <v>0.99999465895849504</v>
      </c>
      <c r="H272" s="164">
        <v>0.99999798007479901</v>
      </c>
    </row>
    <row r="273" spans="2:8" x14ac:dyDescent="0.25">
      <c r="B273" s="164" t="s">
        <v>33</v>
      </c>
      <c r="C273" s="164" t="s">
        <v>1027</v>
      </c>
      <c r="D273" s="164" t="s">
        <v>514</v>
      </c>
      <c r="E273" s="164" t="s">
        <v>504</v>
      </c>
      <c r="F273" s="164" t="s">
        <v>2058</v>
      </c>
      <c r="G273" s="164">
        <v>1</v>
      </c>
      <c r="H273" s="164">
        <v>1</v>
      </c>
    </row>
    <row r="274" spans="2:8" x14ac:dyDescent="0.25">
      <c r="B274" s="164" t="s">
        <v>33</v>
      </c>
      <c r="C274" s="164" t="s">
        <v>1027</v>
      </c>
      <c r="D274" s="164" t="s">
        <v>514</v>
      </c>
      <c r="E274" s="164" t="s">
        <v>2056</v>
      </c>
      <c r="F274" s="164" t="s">
        <v>2058</v>
      </c>
      <c r="G274" s="164">
        <v>0.54733982159327998</v>
      </c>
      <c r="H274" s="164">
        <v>0.36275747233972</v>
      </c>
    </row>
    <row r="275" spans="2:8" x14ac:dyDescent="0.25">
      <c r="B275" s="164" t="s">
        <v>33</v>
      </c>
      <c r="C275" s="164" t="s">
        <v>1027</v>
      </c>
      <c r="D275" s="164" t="s">
        <v>514</v>
      </c>
      <c r="E275" s="164" t="s">
        <v>1873</v>
      </c>
      <c r="F275" s="164" t="s">
        <v>2058</v>
      </c>
      <c r="G275" s="164">
        <v>0.75525812875926901</v>
      </c>
      <c r="H275" s="164">
        <v>0.86883851344673302</v>
      </c>
    </row>
    <row r="276" spans="2:8" x14ac:dyDescent="0.25">
      <c r="B276" s="164" t="s">
        <v>36</v>
      </c>
      <c r="C276" s="164" t="s">
        <v>1027</v>
      </c>
      <c r="D276" s="164" t="s">
        <v>2053</v>
      </c>
      <c r="E276" s="164" t="s">
        <v>496</v>
      </c>
      <c r="F276" s="164" t="s">
        <v>2054</v>
      </c>
      <c r="G276" s="164">
        <v>7.1723756108245204E-2</v>
      </c>
      <c r="H276" s="164">
        <v>8.6477636128984403E-2</v>
      </c>
    </row>
    <row r="277" spans="2:8" x14ac:dyDescent="0.25">
      <c r="B277" s="164" t="s">
        <v>36</v>
      </c>
      <c r="C277" s="164" t="s">
        <v>1027</v>
      </c>
      <c r="D277" s="164" t="s">
        <v>2053</v>
      </c>
      <c r="E277" s="164" t="s">
        <v>2055</v>
      </c>
      <c r="F277" s="164" t="s">
        <v>2054</v>
      </c>
      <c r="G277" s="164">
        <v>0.99999986366762805</v>
      </c>
      <c r="H277" s="164">
        <v>0.99999983096737499</v>
      </c>
    </row>
    <row r="278" spans="2:8" x14ac:dyDescent="0.25">
      <c r="B278" s="164" t="s">
        <v>36</v>
      </c>
      <c r="C278" s="164" t="s">
        <v>1027</v>
      </c>
      <c r="D278" s="164" t="s">
        <v>2053</v>
      </c>
      <c r="E278" s="164" t="s">
        <v>504</v>
      </c>
      <c r="F278" s="164" t="s">
        <v>2054</v>
      </c>
      <c r="G278" s="164">
        <v>1</v>
      </c>
      <c r="H278" s="164">
        <v>1</v>
      </c>
    </row>
    <row r="279" spans="2:8" x14ac:dyDescent="0.25">
      <c r="B279" s="164" t="s">
        <v>36</v>
      </c>
      <c r="C279" s="164" t="s">
        <v>1027</v>
      </c>
      <c r="D279" s="164" t="s">
        <v>2053</v>
      </c>
      <c r="E279" s="164" t="s">
        <v>2056</v>
      </c>
      <c r="F279" s="164" t="s">
        <v>2054</v>
      </c>
      <c r="G279" s="164">
        <v>0.763057311643626</v>
      </c>
      <c r="H279" s="164">
        <v>0.69059433466658104</v>
      </c>
    </row>
    <row r="280" spans="2:8" x14ac:dyDescent="0.25">
      <c r="B280" s="164" t="s">
        <v>36</v>
      </c>
      <c r="C280" s="164" t="s">
        <v>1027</v>
      </c>
      <c r="D280" s="164" t="s">
        <v>2053</v>
      </c>
      <c r="E280" s="164" t="s">
        <v>1873</v>
      </c>
      <c r="F280" s="164" t="s">
        <v>2054</v>
      </c>
      <c r="G280" s="164">
        <v>1</v>
      </c>
      <c r="H280" s="164">
        <v>1</v>
      </c>
    </row>
    <row r="281" spans="2:8" x14ac:dyDescent="0.25">
      <c r="B281" s="164" t="s">
        <v>36</v>
      </c>
      <c r="C281" s="164" t="s">
        <v>1027</v>
      </c>
      <c r="D281" s="164" t="s">
        <v>2053</v>
      </c>
      <c r="E281" s="164" t="s">
        <v>496</v>
      </c>
      <c r="F281" s="164" t="s">
        <v>2057</v>
      </c>
      <c r="G281" s="164">
        <v>7.1723756108245093E-2</v>
      </c>
      <c r="H281" s="164">
        <v>8.64776361289845E-2</v>
      </c>
    </row>
    <row r="282" spans="2:8" x14ac:dyDescent="0.25">
      <c r="B282" s="164" t="s">
        <v>36</v>
      </c>
      <c r="C282" s="164" t="s">
        <v>1027</v>
      </c>
      <c r="D282" s="164" t="s">
        <v>2053</v>
      </c>
      <c r="E282" s="164" t="s">
        <v>2055</v>
      </c>
      <c r="F282" s="164" t="s">
        <v>2057</v>
      </c>
      <c r="G282" s="164">
        <v>0.99999986366762805</v>
      </c>
      <c r="H282" s="164">
        <v>0.99999983096737499</v>
      </c>
    </row>
    <row r="283" spans="2:8" x14ac:dyDescent="0.25">
      <c r="B283" s="164" t="s">
        <v>36</v>
      </c>
      <c r="C283" s="164" t="s">
        <v>1027</v>
      </c>
      <c r="D283" s="164" t="s">
        <v>2053</v>
      </c>
      <c r="E283" s="164" t="s">
        <v>504</v>
      </c>
      <c r="F283" s="164" t="s">
        <v>2057</v>
      </c>
      <c r="G283" s="164">
        <v>1</v>
      </c>
      <c r="H283" s="164">
        <v>1</v>
      </c>
    </row>
    <row r="284" spans="2:8" x14ac:dyDescent="0.25">
      <c r="B284" s="164" t="s">
        <v>36</v>
      </c>
      <c r="C284" s="164" t="s">
        <v>1027</v>
      </c>
      <c r="D284" s="164" t="s">
        <v>2053</v>
      </c>
      <c r="E284" s="164" t="s">
        <v>2056</v>
      </c>
      <c r="F284" s="164" t="s">
        <v>2057</v>
      </c>
      <c r="G284" s="164">
        <v>0.763057311643626</v>
      </c>
      <c r="H284" s="164">
        <v>0.69059433466658104</v>
      </c>
    </row>
    <row r="285" spans="2:8" x14ac:dyDescent="0.25">
      <c r="B285" s="164" t="s">
        <v>36</v>
      </c>
      <c r="C285" s="164" t="s">
        <v>1027</v>
      </c>
      <c r="D285" s="164" t="s">
        <v>2053</v>
      </c>
      <c r="E285" s="164" t="s">
        <v>1873</v>
      </c>
      <c r="F285" s="164" t="s">
        <v>2057</v>
      </c>
      <c r="G285" s="164">
        <v>1</v>
      </c>
      <c r="H285" s="164">
        <v>1</v>
      </c>
    </row>
    <row r="286" spans="2:8" x14ac:dyDescent="0.25">
      <c r="B286" s="164" t="s">
        <v>36</v>
      </c>
      <c r="C286" s="164" t="s">
        <v>1027</v>
      </c>
      <c r="D286" s="164" t="s">
        <v>514</v>
      </c>
      <c r="E286" s="164" t="s">
        <v>496</v>
      </c>
      <c r="F286" s="164" t="s">
        <v>2058</v>
      </c>
      <c r="G286" s="164">
        <v>4.4160172488300299E-3</v>
      </c>
      <c r="H286" s="164">
        <v>3.9433124489493604E-3</v>
      </c>
    </row>
    <row r="287" spans="2:8" x14ac:dyDescent="0.25">
      <c r="B287" s="164" t="s">
        <v>36</v>
      </c>
      <c r="C287" s="164" t="s">
        <v>1027</v>
      </c>
      <c r="D287" s="164" t="s">
        <v>514</v>
      </c>
      <c r="E287" s="164" t="s">
        <v>2055</v>
      </c>
      <c r="F287" s="164" t="s">
        <v>2058</v>
      </c>
      <c r="G287" s="164">
        <v>0.99995425975580299</v>
      </c>
      <c r="H287" s="164">
        <v>0.99973660734782699</v>
      </c>
    </row>
    <row r="288" spans="2:8" x14ac:dyDescent="0.25">
      <c r="B288" s="164" t="s">
        <v>36</v>
      </c>
      <c r="C288" s="164" t="s">
        <v>1027</v>
      </c>
      <c r="D288" s="164" t="s">
        <v>514</v>
      </c>
      <c r="E288" s="164" t="s">
        <v>504</v>
      </c>
      <c r="F288" s="164" t="s">
        <v>2058</v>
      </c>
      <c r="G288" s="164">
        <v>1</v>
      </c>
      <c r="H288" s="164">
        <v>1</v>
      </c>
    </row>
    <row r="289" spans="2:8" x14ac:dyDescent="0.25">
      <c r="B289" s="164" t="s">
        <v>36</v>
      </c>
      <c r="C289" s="164" t="s">
        <v>1027</v>
      </c>
      <c r="D289" s="164" t="s">
        <v>514</v>
      </c>
      <c r="E289" s="164" t="s">
        <v>2056</v>
      </c>
      <c r="F289" s="164" t="s">
        <v>2058</v>
      </c>
      <c r="G289" s="164">
        <v>0.59678784007474694</v>
      </c>
      <c r="H289" s="164">
        <v>0.36261895321209497</v>
      </c>
    </row>
    <row r="290" spans="2:8" x14ac:dyDescent="0.25">
      <c r="B290" s="164" t="s">
        <v>36</v>
      </c>
      <c r="C290" s="164" t="s">
        <v>1027</v>
      </c>
      <c r="D290" s="164" t="s">
        <v>514</v>
      </c>
      <c r="E290" s="164" t="s">
        <v>1873</v>
      </c>
      <c r="F290" s="164" t="s">
        <v>2058</v>
      </c>
      <c r="G290" s="164">
        <v>0.80111417478012104</v>
      </c>
      <c r="H290" s="164">
        <v>0.86396910234625701</v>
      </c>
    </row>
    <row r="291" spans="2:8" x14ac:dyDescent="0.25">
      <c r="B291" s="164" t="s">
        <v>39</v>
      </c>
      <c r="C291" s="164" t="s">
        <v>1027</v>
      </c>
      <c r="D291" s="164" t="s">
        <v>2053</v>
      </c>
      <c r="E291" s="164" t="s">
        <v>496</v>
      </c>
      <c r="F291" s="164" t="s">
        <v>2054</v>
      </c>
      <c r="G291" s="164">
        <v>6.9409621066694793E-2</v>
      </c>
      <c r="H291" s="164">
        <v>8.3948152957738498E-2</v>
      </c>
    </row>
    <row r="292" spans="2:8" x14ac:dyDescent="0.25">
      <c r="B292" s="164" t="s">
        <v>39</v>
      </c>
      <c r="C292" s="164" t="s">
        <v>1027</v>
      </c>
      <c r="D292" s="164" t="s">
        <v>2053</v>
      </c>
      <c r="E292" s="164" t="s">
        <v>2055</v>
      </c>
      <c r="F292" s="164" t="s">
        <v>2054</v>
      </c>
      <c r="G292" s="164">
        <v>0.99999984600539504</v>
      </c>
      <c r="H292" s="164">
        <v>0.99999980950345302</v>
      </c>
    </row>
    <row r="293" spans="2:8" x14ac:dyDescent="0.25">
      <c r="B293" s="164" t="s">
        <v>39</v>
      </c>
      <c r="C293" s="164" t="s">
        <v>1027</v>
      </c>
      <c r="D293" s="164" t="s">
        <v>2053</v>
      </c>
      <c r="E293" s="164" t="s">
        <v>504</v>
      </c>
      <c r="F293" s="164" t="s">
        <v>2054</v>
      </c>
      <c r="G293" s="164">
        <v>1</v>
      </c>
      <c r="H293" s="164">
        <v>1</v>
      </c>
    </row>
    <row r="294" spans="2:8" x14ac:dyDescent="0.25">
      <c r="B294" s="164" t="s">
        <v>39</v>
      </c>
      <c r="C294" s="164" t="s">
        <v>1027</v>
      </c>
      <c r="D294" s="164" t="s">
        <v>2053</v>
      </c>
      <c r="E294" s="164" t="s">
        <v>2056</v>
      </c>
      <c r="F294" s="164" t="s">
        <v>2054</v>
      </c>
      <c r="G294" s="164">
        <v>0.74023121488836396</v>
      </c>
      <c r="H294" s="164">
        <v>0.66457564610955899</v>
      </c>
    </row>
    <row r="295" spans="2:8" x14ac:dyDescent="0.25">
      <c r="B295" s="164" t="s">
        <v>39</v>
      </c>
      <c r="C295" s="164" t="s">
        <v>1027</v>
      </c>
      <c r="D295" s="164" t="s">
        <v>2053</v>
      </c>
      <c r="E295" s="164" t="s">
        <v>1873</v>
      </c>
      <c r="F295" s="164" t="s">
        <v>2054</v>
      </c>
      <c r="G295" s="164">
        <v>1</v>
      </c>
      <c r="H295" s="164">
        <v>1</v>
      </c>
    </row>
    <row r="296" spans="2:8" x14ac:dyDescent="0.25">
      <c r="B296" s="164" t="s">
        <v>39</v>
      </c>
      <c r="C296" s="164" t="s">
        <v>1027</v>
      </c>
      <c r="D296" s="164" t="s">
        <v>2053</v>
      </c>
      <c r="E296" s="164" t="s">
        <v>496</v>
      </c>
      <c r="F296" s="164" t="s">
        <v>2057</v>
      </c>
      <c r="G296" s="164">
        <v>6.9409621066694793E-2</v>
      </c>
      <c r="H296" s="164">
        <v>8.3948152957738498E-2</v>
      </c>
    </row>
    <row r="297" spans="2:8" x14ac:dyDescent="0.25">
      <c r="B297" s="164" t="s">
        <v>39</v>
      </c>
      <c r="C297" s="164" t="s">
        <v>1027</v>
      </c>
      <c r="D297" s="164" t="s">
        <v>2053</v>
      </c>
      <c r="E297" s="164" t="s">
        <v>2055</v>
      </c>
      <c r="F297" s="164" t="s">
        <v>2057</v>
      </c>
      <c r="G297" s="164">
        <v>0.99999984600539504</v>
      </c>
      <c r="H297" s="164">
        <v>0.99999980950345302</v>
      </c>
    </row>
    <row r="298" spans="2:8" x14ac:dyDescent="0.25">
      <c r="B298" s="164" t="s">
        <v>39</v>
      </c>
      <c r="C298" s="164" t="s">
        <v>1027</v>
      </c>
      <c r="D298" s="164" t="s">
        <v>2053</v>
      </c>
      <c r="E298" s="164" t="s">
        <v>504</v>
      </c>
      <c r="F298" s="164" t="s">
        <v>2057</v>
      </c>
      <c r="G298" s="164">
        <v>1</v>
      </c>
      <c r="H298" s="164">
        <v>1</v>
      </c>
    </row>
    <row r="299" spans="2:8" x14ac:dyDescent="0.25">
      <c r="B299" s="164" t="s">
        <v>39</v>
      </c>
      <c r="C299" s="164" t="s">
        <v>1027</v>
      </c>
      <c r="D299" s="164" t="s">
        <v>2053</v>
      </c>
      <c r="E299" s="164" t="s">
        <v>2056</v>
      </c>
      <c r="F299" s="164" t="s">
        <v>2057</v>
      </c>
      <c r="G299" s="164">
        <v>0.74023121488836396</v>
      </c>
      <c r="H299" s="164">
        <v>0.66457564610955899</v>
      </c>
    </row>
    <row r="300" spans="2:8" x14ac:dyDescent="0.25">
      <c r="B300" s="164" t="s">
        <v>39</v>
      </c>
      <c r="C300" s="164" t="s">
        <v>1027</v>
      </c>
      <c r="D300" s="164" t="s">
        <v>2053</v>
      </c>
      <c r="E300" s="164" t="s">
        <v>1873</v>
      </c>
      <c r="F300" s="164" t="s">
        <v>2057</v>
      </c>
      <c r="G300" s="164">
        <v>1</v>
      </c>
      <c r="H300" s="164">
        <v>1</v>
      </c>
    </row>
    <row r="301" spans="2:8" x14ac:dyDescent="0.25">
      <c r="B301" s="164" t="s">
        <v>39</v>
      </c>
      <c r="C301" s="164" t="s">
        <v>1027</v>
      </c>
      <c r="D301" s="164" t="s">
        <v>514</v>
      </c>
      <c r="E301" s="164" t="s">
        <v>496</v>
      </c>
      <c r="F301" s="164" t="s">
        <v>2058</v>
      </c>
      <c r="G301" s="164">
        <v>4.0641530696028704E-3</v>
      </c>
      <c r="H301" s="164">
        <v>3.8439395785001399E-3</v>
      </c>
    </row>
    <row r="302" spans="2:8" x14ac:dyDescent="0.25">
      <c r="B302" s="164" t="s">
        <v>39</v>
      </c>
      <c r="C302" s="164" t="s">
        <v>1027</v>
      </c>
      <c r="D302" s="164" t="s">
        <v>514</v>
      </c>
      <c r="E302" s="164" t="s">
        <v>2055</v>
      </c>
      <c r="F302" s="164" t="s">
        <v>2058</v>
      </c>
      <c r="G302" s="164">
        <v>0.99994613426095003</v>
      </c>
      <c r="H302" s="164">
        <v>0.99968726039684297</v>
      </c>
    </row>
    <row r="303" spans="2:8" x14ac:dyDescent="0.25">
      <c r="B303" s="164" t="s">
        <v>39</v>
      </c>
      <c r="C303" s="164" t="s">
        <v>1027</v>
      </c>
      <c r="D303" s="164" t="s">
        <v>514</v>
      </c>
      <c r="E303" s="164" t="s">
        <v>504</v>
      </c>
      <c r="F303" s="164" t="s">
        <v>2058</v>
      </c>
      <c r="G303" s="164">
        <v>1</v>
      </c>
      <c r="H303" s="164">
        <v>1</v>
      </c>
    </row>
    <row r="304" spans="2:8" x14ac:dyDescent="0.25">
      <c r="B304" s="164" t="s">
        <v>39</v>
      </c>
      <c r="C304" s="164" t="s">
        <v>1027</v>
      </c>
      <c r="D304" s="164" t="s">
        <v>514</v>
      </c>
      <c r="E304" s="164" t="s">
        <v>2056</v>
      </c>
      <c r="F304" s="164" t="s">
        <v>2058</v>
      </c>
      <c r="G304" s="164">
        <v>0.57123740013469704</v>
      </c>
      <c r="H304" s="164">
        <v>0.33912817910606002</v>
      </c>
    </row>
    <row r="305" spans="2:8" x14ac:dyDescent="0.25">
      <c r="B305" s="164" t="s">
        <v>39</v>
      </c>
      <c r="C305" s="164" t="s">
        <v>1027</v>
      </c>
      <c r="D305" s="164" t="s">
        <v>514</v>
      </c>
      <c r="E305" s="164" t="s">
        <v>1873</v>
      </c>
      <c r="F305" s="164" t="s">
        <v>2058</v>
      </c>
      <c r="G305" s="164">
        <v>0.79092035971047403</v>
      </c>
      <c r="H305" s="164">
        <v>0.86165639482472201</v>
      </c>
    </row>
    <row r="306" spans="2:8" x14ac:dyDescent="0.25">
      <c r="B306" s="164" t="s">
        <v>41</v>
      </c>
      <c r="C306" s="164" t="s">
        <v>1027</v>
      </c>
      <c r="D306" s="164" t="s">
        <v>2053</v>
      </c>
      <c r="E306" s="164" t="s">
        <v>496</v>
      </c>
      <c r="F306" s="164" t="s">
        <v>2054</v>
      </c>
      <c r="G306" s="164">
        <v>6.5466617132141594E-2</v>
      </c>
      <c r="H306" s="164">
        <v>8.2393114919560001E-2</v>
      </c>
    </row>
    <row r="307" spans="2:8" x14ac:dyDescent="0.25">
      <c r="B307" s="164" t="s">
        <v>41</v>
      </c>
      <c r="C307" s="164" t="s">
        <v>1027</v>
      </c>
      <c r="D307" s="164" t="s">
        <v>2053</v>
      </c>
      <c r="E307" s="164" t="s">
        <v>2055</v>
      </c>
      <c r="F307" s="164" t="s">
        <v>2054</v>
      </c>
      <c r="G307" s="164">
        <v>0.99998338419092403</v>
      </c>
      <c r="H307" s="164">
        <v>0.999971971247264</v>
      </c>
    </row>
    <row r="308" spans="2:8" x14ac:dyDescent="0.25">
      <c r="B308" s="164" t="s">
        <v>41</v>
      </c>
      <c r="C308" s="164" t="s">
        <v>1027</v>
      </c>
      <c r="D308" s="164" t="s">
        <v>2053</v>
      </c>
      <c r="E308" s="164" t="s">
        <v>504</v>
      </c>
      <c r="F308" s="164" t="s">
        <v>2054</v>
      </c>
      <c r="G308" s="164">
        <v>1</v>
      </c>
      <c r="H308" s="164">
        <v>1</v>
      </c>
    </row>
    <row r="309" spans="2:8" x14ac:dyDescent="0.25">
      <c r="B309" s="164" t="s">
        <v>41</v>
      </c>
      <c r="C309" s="164" t="s">
        <v>1027</v>
      </c>
      <c r="D309" s="164" t="s">
        <v>2053</v>
      </c>
      <c r="E309" s="164" t="s">
        <v>2056</v>
      </c>
      <c r="F309" s="164" t="s">
        <v>2054</v>
      </c>
      <c r="G309" s="164">
        <v>0.73450763000050001</v>
      </c>
      <c r="H309" s="164">
        <v>0.65691380819495704</v>
      </c>
    </row>
    <row r="310" spans="2:8" x14ac:dyDescent="0.25">
      <c r="B310" s="164" t="s">
        <v>41</v>
      </c>
      <c r="C310" s="164" t="s">
        <v>1027</v>
      </c>
      <c r="D310" s="164" t="s">
        <v>2053</v>
      </c>
      <c r="E310" s="164" t="s">
        <v>1873</v>
      </c>
      <c r="F310" s="164" t="s">
        <v>2054</v>
      </c>
      <c r="G310" s="164">
        <v>1</v>
      </c>
      <c r="H310" s="164">
        <v>1</v>
      </c>
    </row>
    <row r="311" spans="2:8" x14ac:dyDescent="0.25">
      <c r="B311" s="164" t="s">
        <v>41</v>
      </c>
      <c r="C311" s="164" t="s">
        <v>1027</v>
      </c>
      <c r="D311" s="164" t="s">
        <v>2053</v>
      </c>
      <c r="E311" s="164" t="s">
        <v>496</v>
      </c>
      <c r="F311" s="164" t="s">
        <v>2057</v>
      </c>
      <c r="G311" s="164">
        <v>6.5466617132141594E-2</v>
      </c>
      <c r="H311" s="164">
        <v>8.2393114919560001E-2</v>
      </c>
    </row>
    <row r="312" spans="2:8" x14ac:dyDescent="0.25">
      <c r="B312" s="164" t="s">
        <v>41</v>
      </c>
      <c r="C312" s="164" t="s">
        <v>1027</v>
      </c>
      <c r="D312" s="164" t="s">
        <v>2053</v>
      </c>
      <c r="E312" s="164" t="s">
        <v>2055</v>
      </c>
      <c r="F312" s="164" t="s">
        <v>2057</v>
      </c>
      <c r="G312" s="164">
        <v>0.99998338419092403</v>
      </c>
      <c r="H312" s="164">
        <v>0.999971971247264</v>
      </c>
    </row>
    <row r="313" spans="2:8" x14ac:dyDescent="0.25">
      <c r="B313" s="164" t="s">
        <v>41</v>
      </c>
      <c r="C313" s="164" t="s">
        <v>1027</v>
      </c>
      <c r="D313" s="164" t="s">
        <v>2053</v>
      </c>
      <c r="E313" s="164" t="s">
        <v>504</v>
      </c>
      <c r="F313" s="164" t="s">
        <v>2057</v>
      </c>
      <c r="G313" s="164">
        <v>1</v>
      </c>
      <c r="H313" s="164">
        <v>1</v>
      </c>
    </row>
    <row r="314" spans="2:8" x14ac:dyDescent="0.25">
      <c r="B314" s="164" t="s">
        <v>41</v>
      </c>
      <c r="C314" s="164" t="s">
        <v>1027</v>
      </c>
      <c r="D314" s="164" t="s">
        <v>2053</v>
      </c>
      <c r="E314" s="164" t="s">
        <v>2056</v>
      </c>
      <c r="F314" s="164" t="s">
        <v>2057</v>
      </c>
      <c r="G314" s="164">
        <v>0.73450763000050001</v>
      </c>
      <c r="H314" s="164">
        <v>0.65691380819495704</v>
      </c>
    </row>
    <row r="315" spans="2:8" x14ac:dyDescent="0.25">
      <c r="B315" s="164" t="s">
        <v>41</v>
      </c>
      <c r="C315" s="164" t="s">
        <v>1027</v>
      </c>
      <c r="D315" s="164" t="s">
        <v>2053</v>
      </c>
      <c r="E315" s="164" t="s">
        <v>1873</v>
      </c>
      <c r="F315" s="164" t="s">
        <v>2057</v>
      </c>
      <c r="G315" s="164">
        <v>1</v>
      </c>
      <c r="H315" s="164">
        <v>1</v>
      </c>
    </row>
    <row r="316" spans="2:8" x14ac:dyDescent="0.25">
      <c r="B316" s="164" t="s">
        <v>41</v>
      </c>
      <c r="C316" s="164" t="s">
        <v>1027</v>
      </c>
      <c r="D316" s="164" t="s">
        <v>514</v>
      </c>
      <c r="E316" s="164" t="s">
        <v>496</v>
      </c>
      <c r="F316" s="164" t="s">
        <v>2058</v>
      </c>
      <c r="G316" s="164">
        <v>8.4632068005549201E-3</v>
      </c>
      <c r="H316" s="164">
        <v>5.1513044756648398E-3</v>
      </c>
    </row>
    <row r="317" spans="2:8" x14ac:dyDescent="0.25">
      <c r="B317" s="164" t="s">
        <v>41</v>
      </c>
      <c r="C317" s="164" t="s">
        <v>1027</v>
      </c>
      <c r="D317" s="164" t="s">
        <v>514</v>
      </c>
      <c r="E317" s="164" t="s">
        <v>2055</v>
      </c>
      <c r="F317" s="164" t="s">
        <v>2058</v>
      </c>
      <c r="G317" s="164">
        <v>0.99999070613331498</v>
      </c>
      <c r="H317" s="164">
        <v>0.99999412140694199</v>
      </c>
    </row>
    <row r="318" spans="2:8" x14ac:dyDescent="0.25">
      <c r="B318" s="164" t="s">
        <v>41</v>
      </c>
      <c r="C318" s="164" t="s">
        <v>1027</v>
      </c>
      <c r="D318" s="164" t="s">
        <v>514</v>
      </c>
      <c r="E318" s="164" t="s">
        <v>504</v>
      </c>
      <c r="F318" s="164" t="s">
        <v>2058</v>
      </c>
      <c r="G318" s="164">
        <v>1</v>
      </c>
      <c r="H318" s="164">
        <v>1</v>
      </c>
    </row>
    <row r="319" spans="2:8" x14ac:dyDescent="0.25">
      <c r="B319" s="164" t="s">
        <v>41</v>
      </c>
      <c r="C319" s="164" t="s">
        <v>1027</v>
      </c>
      <c r="D319" s="164" t="s">
        <v>514</v>
      </c>
      <c r="E319" s="164" t="s">
        <v>2056</v>
      </c>
      <c r="F319" s="164" t="s">
        <v>2058</v>
      </c>
      <c r="G319" s="164">
        <v>0.69615100168335897</v>
      </c>
      <c r="H319" s="164">
        <v>0.45240079266912903</v>
      </c>
    </row>
    <row r="320" spans="2:8" x14ac:dyDescent="0.25">
      <c r="B320" s="164" t="s">
        <v>41</v>
      </c>
      <c r="C320" s="164" t="s">
        <v>1027</v>
      </c>
      <c r="D320" s="164" t="s">
        <v>514</v>
      </c>
      <c r="E320" s="164" t="s">
        <v>1873</v>
      </c>
      <c r="F320" s="164" t="s">
        <v>2058</v>
      </c>
      <c r="G320" s="164">
        <v>0.81561489651365204</v>
      </c>
      <c r="H320" s="164">
        <v>0.92644001560604095</v>
      </c>
    </row>
    <row r="321" spans="2:8" x14ac:dyDescent="0.25">
      <c r="B321" s="164" t="s">
        <v>44</v>
      </c>
      <c r="C321" s="164" t="s">
        <v>1027</v>
      </c>
      <c r="D321" s="164" t="s">
        <v>2053</v>
      </c>
      <c r="E321" s="164" t="s">
        <v>496</v>
      </c>
      <c r="F321" s="164" t="s">
        <v>2054</v>
      </c>
      <c r="G321" s="164">
        <v>5.0813581953815599E-2</v>
      </c>
      <c r="H321" s="164">
        <v>6.5142294070512405E-2</v>
      </c>
    </row>
    <row r="322" spans="2:8" x14ac:dyDescent="0.25">
      <c r="B322" s="164" t="s">
        <v>44</v>
      </c>
      <c r="C322" s="164" t="s">
        <v>1027</v>
      </c>
      <c r="D322" s="164" t="s">
        <v>2053</v>
      </c>
      <c r="E322" s="164" t="s">
        <v>2055</v>
      </c>
      <c r="F322" s="164" t="s">
        <v>2054</v>
      </c>
      <c r="G322" s="164">
        <v>0.999972768629668</v>
      </c>
      <c r="H322" s="164">
        <v>0.99995530485338102</v>
      </c>
    </row>
    <row r="323" spans="2:8" x14ac:dyDescent="0.25">
      <c r="B323" s="164" t="s">
        <v>44</v>
      </c>
      <c r="C323" s="164" t="s">
        <v>1027</v>
      </c>
      <c r="D323" s="164" t="s">
        <v>2053</v>
      </c>
      <c r="E323" s="164" t="s">
        <v>504</v>
      </c>
      <c r="F323" s="164" t="s">
        <v>2054</v>
      </c>
      <c r="G323" s="164">
        <v>1</v>
      </c>
      <c r="H323" s="164">
        <v>1</v>
      </c>
    </row>
    <row r="324" spans="2:8" x14ac:dyDescent="0.25">
      <c r="B324" s="164" t="s">
        <v>44</v>
      </c>
      <c r="C324" s="164" t="s">
        <v>1027</v>
      </c>
      <c r="D324" s="164" t="s">
        <v>2053</v>
      </c>
      <c r="E324" s="164" t="s">
        <v>2056</v>
      </c>
      <c r="F324" s="164" t="s">
        <v>2054</v>
      </c>
      <c r="G324" s="164">
        <v>0.62823739998766504</v>
      </c>
      <c r="H324" s="164">
        <v>0.55016227857704203</v>
      </c>
    </row>
    <row r="325" spans="2:8" x14ac:dyDescent="0.25">
      <c r="B325" s="164" t="s">
        <v>44</v>
      </c>
      <c r="C325" s="164" t="s">
        <v>1027</v>
      </c>
      <c r="D325" s="164" t="s">
        <v>2053</v>
      </c>
      <c r="E325" s="164" t="s">
        <v>1873</v>
      </c>
      <c r="F325" s="164" t="s">
        <v>2054</v>
      </c>
      <c r="G325" s="164">
        <v>1</v>
      </c>
      <c r="H325" s="164">
        <v>1</v>
      </c>
    </row>
    <row r="326" spans="2:8" x14ac:dyDescent="0.25">
      <c r="B326" s="164" t="s">
        <v>44</v>
      </c>
      <c r="C326" s="164" t="s">
        <v>1027</v>
      </c>
      <c r="D326" s="164" t="s">
        <v>2053</v>
      </c>
      <c r="E326" s="164" t="s">
        <v>496</v>
      </c>
      <c r="F326" s="164" t="s">
        <v>2057</v>
      </c>
      <c r="G326" s="164">
        <v>5.0813581953815599E-2</v>
      </c>
      <c r="H326" s="164">
        <v>6.5142294070512405E-2</v>
      </c>
    </row>
    <row r="327" spans="2:8" x14ac:dyDescent="0.25">
      <c r="B327" s="164" t="s">
        <v>44</v>
      </c>
      <c r="C327" s="164" t="s">
        <v>1027</v>
      </c>
      <c r="D327" s="164" t="s">
        <v>2053</v>
      </c>
      <c r="E327" s="164" t="s">
        <v>2055</v>
      </c>
      <c r="F327" s="164" t="s">
        <v>2057</v>
      </c>
      <c r="G327" s="164">
        <v>0.999972768629668</v>
      </c>
      <c r="H327" s="164">
        <v>0.99995530485338102</v>
      </c>
    </row>
    <row r="328" spans="2:8" x14ac:dyDescent="0.25">
      <c r="B328" s="164" t="s">
        <v>44</v>
      </c>
      <c r="C328" s="164" t="s">
        <v>1027</v>
      </c>
      <c r="D328" s="164" t="s">
        <v>2053</v>
      </c>
      <c r="E328" s="164" t="s">
        <v>504</v>
      </c>
      <c r="F328" s="164" t="s">
        <v>2057</v>
      </c>
      <c r="G328" s="164">
        <v>1</v>
      </c>
      <c r="H328" s="164">
        <v>1</v>
      </c>
    </row>
    <row r="329" spans="2:8" x14ac:dyDescent="0.25">
      <c r="B329" s="164" t="s">
        <v>44</v>
      </c>
      <c r="C329" s="164" t="s">
        <v>1027</v>
      </c>
      <c r="D329" s="164" t="s">
        <v>2053</v>
      </c>
      <c r="E329" s="164" t="s">
        <v>2056</v>
      </c>
      <c r="F329" s="164" t="s">
        <v>2057</v>
      </c>
      <c r="G329" s="164">
        <v>0.62823739998766504</v>
      </c>
      <c r="H329" s="164">
        <v>0.55016227857704203</v>
      </c>
    </row>
    <row r="330" spans="2:8" x14ac:dyDescent="0.25">
      <c r="B330" s="164" t="s">
        <v>44</v>
      </c>
      <c r="C330" s="164" t="s">
        <v>1027</v>
      </c>
      <c r="D330" s="164" t="s">
        <v>2053</v>
      </c>
      <c r="E330" s="164" t="s">
        <v>1873</v>
      </c>
      <c r="F330" s="164" t="s">
        <v>2057</v>
      </c>
      <c r="G330" s="164">
        <v>1</v>
      </c>
      <c r="H330" s="164">
        <v>1</v>
      </c>
    </row>
    <row r="331" spans="2:8" x14ac:dyDescent="0.25">
      <c r="B331" s="164" t="s">
        <v>44</v>
      </c>
      <c r="C331" s="164" t="s">
        <v>1027</v>
      </c>
      <c r="D331" s="164" t="s">
        <v>514</v>
      </c>
      <c r="E331" s="164" t="s">
        <v>496</v>
      </c>
      <c r="F331" s="164" t="s">
        <v>2058</v>
      </c>
      <c r="G331" s="164">
        <v>5.9712620482741501E-3</v>
      </c>
      <c r="H331" s="164">
        <v>5.4186945484561797E-3</v>
      </c>
    </row>
    <row r="332" spans="2:8" x14ac:dyDescent="0.25">
      <c r="B332" s="164" t="s">
        <v>44</v>
      </c>
      <c r="C332" s="164" t="s">
        <v>1027</v>
      </c>
      <c r="D332" s="164" t="s">
        <v>514</v>
      </c>
      <c r="E332" s="164" t="s">
        <v>2055</v>
      </c>
      <c r="F332" s="164" t="s">
        <v>2058</v>
      </c>
      <c r="G332" s="164">
        <v>0.99996841810725601</v>
      </c>
      <c r="H332" s="164">
        <v>0.99997781447172096</v>
      </c>
    </row>
    <row r="333" spans="2:8" x14ac:dyDescent="0.25">
      <c r="B333" s="164" t="s">
        <v>44</v>
      </c>
      <c r="C333" s="164" t="s">
        <v>1027</v>
      </c>
      <c r="D333" s="164" t="s">
        <v>514</v>
      </c>
      <c r="E333" s="164" t="s">
        <v>504</v>
      </c>
      <c r="F333" s="164" t="s">
        <v>2058</v>
      </c>
      <c r="G333" s="164">
        <v>1</v>
      </c>
      <c r="H333" s="164">
        <v>1</v>
      </c>
    </row>
    <row r="334" spans="2:8" x14ac:dyDescent="0.25">
      <c r="B334" s="164" t="s">
        <v>44</v>
      </c>
      <c r="C334" s="164" t="s">
        <v>1027</v>
      </c>
      <c r="D334" s="164" t="s">
        <v>514</v>
      </c>
      <c r="E334" s="164" t="s">
        <v>2056</v>
      </c>
      <c r="F334" s="164" t="s">
        <v>2058</v>
      </c>
      <c r="G334" s="164">
        <v>0.59649747325028202</v>
      </c>
      <c r="H334" s="164">
        <v>0.347155039629714</v>
      </c>
    </row>
    <row r="335" spans="2:8" x14ac:dyDescent="0.25">
      <c r="B335" s="164" t="s">
        <v>44</v>
      </c>
      <c r="C335" s="164" t="s">
        <v>1027</v>
      </c>
      <c r="D335" s="164" t="s">
        <v>514</v>
      </c>
      <c r="E335" s="164" t="s">
        <v>1873</v>
      </c>
      <c r="F335" s="164" t="s">
        <v>2058</v>
      </c>
      <c r="G335" s="164">
        <v>0.75941699643664295</v>
      </c>
      <c r="H335" s="164">
        <v>0.90015316547819402</v>
      </c>
    </row>
    <row r="336" spans="2:8" x14ac:dyDescent="0.25">
      <c r="B336" s="164" t="s">
        <v>47</v>
      </c>
      <c r="C336" s="164" t="s">
        <v>1027</v>
      </c>
      <c r="D336" s="164" t="s">
        <v>2053</v>
      </c>
      <c r="E336" s="164" t="s">
        <v>496</v>
      </c>
      <c r="F336" s="164" t="s">
        <v>2054</v>
      </c>
      <c r="G336" s="164">
        <v>7.0581332447061607E-2</v>
      </c>
      <c r="H336" s="164">
        <v>6.5932857958603E-2</v>
      </c>
    </row>
    <row r="337" spans="2:8" x14ac:dyDescent="0.25">
      <c r="B337" s="164" t="s">
        <v>47</v>
      </c>
      <c r="C337" s="164" t="s">
        <v>1027</v>
      </c>
      <c r="D337" s="164" t="s">
        <v>2053</v>
      </c>
      <c r="E337" s="164" t="s">
        <v>2055</v>
      </c>
      <c r="F337" s="164" t="s">
        <v>2054</v>
      </c>
      <c r="G337" s="164">
        <v>0.99980855370695298</v>
      </c>
      <c r="H337" s="164">
        <v>0.99955929494333196</v>
      </c>
    </row>
    <row r="338" spans="2:8" x14ac:dyDescent="0.25">
      <c r="B338" s="164" t="s">
        <v>47</v>
      </c>
      <c r="C338" s="164" t="s">
        <v>1027</v>
      </c>
      <c r="D338" s="164" t="s">
        <v>2053</v>
      </c>
      <c r="E338" s="164" t="s">
        <v>504</v>
      </c>
      <c r="F338" s="164" t="s">
        <v>2054</v>
      </c>
      <c r="G338" s="164">
        <v>1</v>
      </c>
      <c r="H338" s="164">
        <v>1</v>
      </c>
    </row>
    <row r="339" spans="2:8" x14ac:dyDescent="0.25">
      <c r="B339" s="164" t="s">
        <v>47</v>
      </c>
      <c r="C339" s="164" t="s">
        <v>1027</v>
      </c>
      <c r="D339" s="164" t="s">
        <v>2053</v>
      </c>
      <c r="E339" s="164" t="s">
        <v>2056</v>
      </c>
      <c r="F339" s="164" t="s">
        <v>2054</v>
      </c>
      <c r="G339" s="164">
        <v>0.71005261817236398</v>
      </c>
      <c r="H339" s="164">
        <v>0.579744420755124</v>
      </c>
    </row>
    <row r="340" spans="2:8" x14ac:dyDescent="0.25">
      <c r="B340" s="164" t="s">
        <v>47</v>
      </c>
      <c r="C340" s="164" t="s">
        <v>1027</v>
      </c>
      <c r="D340" s="164" t="s">
        <v>2053</v>
      </c>
      <c r="E340" s="164" t="s">
        <v>1873</v>
      </c>
      <c r="F340" s="164" t="s">
        <v>2054</v>
      </c>
      <c r="G340" s="164">
        <v>1</v>
      </c>
      <c r="H340" s="164">
        <v>1</v>
      </c>
    </row>
    <row r="341" spans="2:8" x14ac:dyDescent="0.25">
      <c r="B341" s="164" t="s">
        <v>47</v>
      </c>
      <c r="C341" s="164" t="s">
        <v>1027</v>
      </c>
      <c r="D341" s="164" t="s">
        <v>2053</v>
      </c>
      <c r="E341" s="164" t="s">
        <v>496</v>
      </c>
      <c r="F341" s="164" t="s">
        <v>2057</v>
      </c>
      <c r="G341" s="164">
        <v>7.0581332447061607E-2</v>
      </c>
      <c r="H341" s="164">
        <v>6.5932857958603E-2</v>
      </c>
    </row>
    <row r="342" spans="2:8" x14ac:dyDescent="0.25">
      <c r="B342" s="164" t="s">
        <v>47</v>
      </c>
      <c r="C342" s="164" t="s">
        <v>1027</v>
      </c>
      <c r="D342" s="164" t="s">
        <v>2053</v>
      </c>
      <c r="E342" s="164" t="s">
        <v>2055</v>
      </c>
      <c r="F342" s="164" t="s">
        <v>2057</v>
      </c>
      <c r="G342" s="164">
        <v>0.99980855370695298</v>
      </c>
      <c r="H342" s="164">
        <v>0.99955929494333196</v>
      </c>
    </row>
    <row r="343" spans="2:8" x14ac:dyDescent="0.25">
      <c r="B343" s="164" t="s">
        <v>47</v>
      </c>
      <c r="C343" s="164" t="s">
        <v>1027</v>
      </c>
      <c r="D343" s="164" t="s">
        <v>2053</v>
      </c>
      <c r="E343" s="164" t="s">
        <v>504</v>
      </c>
      <c r="F343" s="164" t="s">
        <v>2057</v>
      </c>
      <c r="G343" s="164">
        <v>1</v>
      </c>
      <c r="H343" s="164">
        <v>1</v>
      </c>
    </row>
    <row r="344" spans="2:8" x14ac:dyDescent="0.25">
      <c r="B344" s="164" t="s">
        <v>47</v>
      </c>
      <c r="C344" s="164" t="s">
        <v>1027</v>
      </c>
      <c r="D344" s="164" t="s">
        <v>2053</v>
      </c>
      <c r="E344" s="164" t="s">
        <v>2056</v>
      </c>
      <c r="F344" s="164" t="s">
        <v>2057</v>
      </c>
      <c r="G344" s="164">
        <v>0.71005261817236398</v>
      </c>
      <c r="H344" s="164">
        <v>0.579744420755124</v>
      </c>
    </row>
    <row r="345" spans="2:8" x14ac:dyDescent="0.25">
      <c r="B345" s="164" t="s">
        <v>47</v>
      </c>
      <c r="C345" s="164" t="s">
        <v>1027</v>
      </c>
      <c r="D345" s="164" t="s">
        <v>2053</v>
      </c>
      <c r="E345" s="164" t="s">
        <v>1873</v>
      </c>
      <c r="F345" s="164" t="s">
        <v>2057</v>
      </c>
      <c r="G345" s="164">
        <v>1</v>
      </c>
      <c r="H345" s="164">
        <v>1</v>
      </c>
    </row>
    <row r="346" spans="2:8" x14ac:dyDescent="0.25">
      <c r="B346" s="164" t="s">
        <v>47</v>
      </c>
      <c r="C346" s="164" t="s">
        <v>1027</v>
      </c>
      <c r="D346" s="164" t="s">
        <v>514</v>
      </c>
      <c r="E346" s="164" t="s">
        <v>496</v>
      </c>
      <c r="F346" s="164" t="s">
        <v>2058</v>
      </c>
      <c r="G346" s="164">
        <v>1.0894256900010901E-2</v>
      </c>
      <c r="H346" s="164">
        <v>1.1120349922879901E-2</v>
      </c>
    </row>
    <row r="347" spans="2:8" x14ac:dyDescent="0.25">
      <c r="B347" s="164" t="s">
        <v>47</v>
      </c>
      <c r="C347" s="164" t="s">
        <v>1027</v>
      </c>
      <c r="D347" s="164" t="s">
        <v>514</v>
      </c>
      <c r="E347" s="164" t="s">
        <v>2055</v>
      </c>
      <c r="F347" s="164" t="s">
        <v>2058</v>
      </c>
      <c r="G347" s="164">
        <v>0.999737632539344</v>
      </c>
      <c r="H347" s="164">
        <v>0.99994555349913905</v>
      </c>
    </row>
    <row r="348" spans="2:8" x14ac:dyDescent="0.25">
      <c r="B348" s="164" t="s">
        <v>47</v>
      </c>
      <c r="C348" s="164" t="s">
        <v>1027</v>
      </c>
      <c r="D348" s="164" t="s">
        <v>514</v>
      </c>
      <c r="E348" s="164" t="s">
        <v>504</v>
      </c>
      <c r="F348" s="164" t="s">
        <v>2058</v>
      </c>
      <c r="G348" s="164">
        <v>1</v>
      </c>
      <c r="H348" s="164">
        <v>1</v>
      </c>
    </row>
    <row r="349" spans="2:8" x14ac:dyDescent="0.25">
      <c r="B349" s="164" t="s">
        <v>47</v>
      </c>
      <c r="C349" s="164" t="s">
        <v>1027</v>
      </c>
      <c r="D349" s="164" t="s">
        <v>514</v>
      </c>
      <c r="E349" s="164" t="s">
        <v>2056</v>
      </c>
      <c r="F349" s="164" t="s">
        <v>2058</v>
      </c>
      <c r="G349" s="164">
        <v>0.55525906407848702</v>
      </c>
      <c r="H349" s="164">
        <v>0.342015729094309</v>
      </c>
    </row>
    <row r="350" spans="2:8" x14ac:dyDescent="0.25">
      <c r="B350" s="164" t="s">
        <v>47</v>
      </c>
      <c r="C350" s="164" t="s">
        <v>1027</v>
      </c>
      <c r="D350" s="164" t="s">
        <v>514</v>
      </c>
      <c r="E350" s="164" t="s">
        <v>1873</v>
      </c>
      <c r="F350" s="164" t="s">
        <v>2058</v>
      </c>
      <c r="G350" s="164">
        <v>0.73402546953689995</v>
      </c>
      <c r="H350" s="164">
        <v>0.81772605676507104</v>
      </c>
    </row>
    <row r="351" spans="2:8" x14ac:dyDescent="0.25">
      <c r="B351" s="164" t="s">
        <v>50</v>
      </c>
      <c r="C351" s="164" t="s">
        <v>1027</v>
      </c>
      <c r="D351" s="164" t="s">
        <v>2053</v>
      </c>
      <c r="E351" s="164" t="s">
        <v>496</v>
      </c>
      <c r="F351" s="164" t="s">
        <v>2054</v>
      </c>
      <c r="G351" s="164">
        <v>3.7071967965521001E-2</v>
      </c>
      <c r="H351" s="164">
        <v>5.1597506395099302E-2</v>
      </c>
    </row>
    <row r="352" spans="2:8" x14ac:dyDescent="0.25">
      <c r="B352" s="164" t="s">
        <v>50</v>
      </c>
      <c r="C352" s="164" t="s">
        <v>1027</v>
      </c>
      <c r="D352" s="164" t="s">
        <v>2053</v>
      </c>
      <c r="E352" s="164" t="s">
        <v>2055</v>
      </c>
      <c r="F352" s="164" t="s">
        <v>2054</v>
      </c>
      <c r="G352" s="164">
        <v>0.99997690489398905</v>
      </c>
      <c r="H352" s="164">
        <v>0.99993937713113201</v>
      </c>
    </row>
    <row r="353" spans="2:8" x14ac:dyDescent="0.25">
      <c r="B353" s="164" t="s">
        <v>50</v>
      </c>
      <c r="C353" s="164" t="s">
        <v>1027</v>
      </c>
      <c r="D353" s="164" t="s">
        <v>2053</v>
      </c>
      <c r="E353" s="164" t="s">
        <v>504</v>
      </c>
      <c r="F353" s="164" t="s">
        <v>2054</v>
      </c>
      <c r="G353" s="164">
        <v>1</v>
      </c>
      <c r="H353" s="164">
        <v>1</v>
      </c>
    </row>
    <row r="354" spans="2:8" x14ac:dyDescent="0.25">
      <c r="B354" s="164" t="s">
        <v>50</v>
      </c>
      <c r="C354" s="164" t="s">
        <v>1027</v>
      </c>
      <c r="D354" s="164" t="s">
        <v>2053</v>
      </c>
      <c r="E354" s="164" t="s">
        <v>2056</v>
      </c>
      <c r="F354" s="164" t="s">
        <v>2054</v>
      </c>
      <c r="G354" s="164">
        <v>0.31164443233047501</v>
      </c>
      <c r="H354" s="164">
        <v>0.21900559422377</v>
      </c>
    </row>
    <row r="355" spans="2:8" x14ac:dyDescent="0.25">
      <c r="B355" s="164" t="s">
        <v>50</v>
      </c>
      <c r="C355" s="164" t="s">
        <v>1027</v>
      </c>
      <c r="D355" s="164" t="s">
        <v>2053</v>
      </c>
      <c r="E355" s="164" t="s">
        <v>1873</v>
      </c>
      <c r="F355" s="164" t="s">
        <v>2054</v>
      </c>
      <c r="G355" s="164">
        <v>1</v>
      </c>
      <c r="H355" s="164">
        <v>1</v>
      </c>
    </row>
    <row r="356" spans="2:8" x14ac:dyDescent="0.25">
      <c r="B356" s="164" t="s">
        <v>50</v>
      </c>
      <c r="C356" s="164" t="s">
        <v>1027</v>
      </c>
      <c r="D356" s="164" t="s">
        <v>2053</v>
      </c>
      <c r="E356" s="164" t="s">
        <v>496</v>
      </c>
      <c r="F356" s="164" t="s">
        <v>2057</v>
      </c>
      <c r="G356" s="164">
        <v>3.7071967965521001E-2</v>
      </c>
      <c r="H356" s="164">
        <v>5.1597506395099399E-2</v>
      </c>
    </row>
    <row r="357" spans="2:8" x14ac:dyDescent="0.25">
      <c r="B357" s="164" t="s">
        <v>50</v>
      </c>
      <c r="C357" s="164" t="s">
        <v>1027</v>
      </c>
      <c r="D357" s="164" t="s">
        <v>2053</v>
      </c>
      <c r="E357" s="164" t="s">
        <v>2055</v>
      </c>
      <c r="F357" s="164" t="s">
        <v>2057</v>
      </c>
      <c r="G357" s="164">
        <v>0.99997690489398905</v>
      </c>
      <c r="H357" s="164">
        <v>0.99993937713113201</v>
      </c>
    </row>
    <row r="358" spans="2:8" x14ac:dyDescent="0.25">
      <c r="B358" s="164" t="s">
        <v>50</v>
      </c>
      <c r="C358" s="164" t="s">
        <v>1027</v>
      </c>
      <c r="D358" s="164" t="s">
        <v>2053</v>
      </c>
      <c r="E358" s="164" t="s">
        <v>504</v>
      </c>
      <c r="F358" s="164" t="s">
        <v>2057</v>
      </c>
      <c r="G358" s="164">
        <v>1</v>
      </c>
      <c r="H358" s="164">
        <v>1</v>
      </c>
    </row>
    <row r="359" spans="2:8" x14ac:dyDescent="0.25">
      <c r="B359" s="164" t="s">
        <v>50</v>
      </c>
      <c r="C359" s="164" t="s">
        <v>1027</v>
      </c>
      <c r="D359" s="164" t="s">
        <v>2053</v>
      </c>
      <c r="E359" s="164" t="s">
        <v>2056</v>
      </c>
      <c r="F359" s="164" t="s">
        <v>2057</v>
      </c>
      <c r="G359" s="164">
        <v>0.31164443233047501</v>
      </c>
      <c r="H359" s="164">
        <v>0.21900559422377</v>
      </c>
    </row>
    <row r="360" spans="2:8" x14ac:dyDescent="0.25">
      <c r="B360" s="164" t="s">
        <v>50</v>
      </c>
      <c r="C360" s="164" t="s">
        <v>1027</v>
      </c>
      <c r="D360" s="164" t="s">
        <v>2053</v>
      </c>
      <c r="E360" s="164" t="s">
        <v>1873</v>
      </c>
      <c r="F360" s="164" t="s">
        <v>2057</v>
      </c>
      <c r="G360" s="164">
        <v>1</v>
      </c>
      <c r="H360" s="164">
        <v>1</v>
      </c>
    </row>
    <row r="361" spans="2:8" x14ac:dyDescent="0.25">
      <c r="B361" s="164" t="s">
        <v>50</v>
      </c>
      <c r="C361" s="164" t="s">
        <v>1027</v>
      </c>
      <c r="D361" s="164" t="s">
        <v>514</v>
      </c>
      <c r="E361" s="164" t="s">
        <v>496</v>
      </c>
      <c r="F361" s="164" t="s">
        <v>2058</v>
      </c>
      <c r="G361" s="164">
        <v>5.0498712285255501E-3</v>
      </c>
      <c r="H361" s="164">
        <v>6.2587897567006204E-3</v>
      </c>
    </row>
    <row r="362" spans="2:8" x14ac:dyDescent="0.25">
      <c r="B362" s="164" t="s">
        <v>50</v>
      </c>
      <c r="C362" s="164" t="s">
        <v>1027</v>
      </c>
      <c r="D362" s="164" t="s">
        <v>514</v>
      </c>
      <c r="E362" s="164" t="s">
        <v>2055</v>
      </c>
      <c r="F362" s="164" t="s">
        <v>2058</v>
      </c>
      <c r="G362" s="164">
        <v>0.99815951435558303</v>
      </c>
      <c r="H362" s="164">
        <v>0.99890393219892704</v>
      </c>
    </row>
    <row r="363" spans="2:8" x14ac:dyDescent="0.25">
      <c r="B363" s="164" t="s">
        <v>50</v>
      </c>
      <c r="C363" s="164" t="s">
        <v>1027</v>
      </c>
      <c r="D363" s="164" t="s">
        <v>514</v>
      </c>
      <c r="E363" s="164" t="s">
        <v>504</v>
      </c>
      <c r="F363" s="164" t="s">
        <v>2058</v>
      </c>
      <c r="G363" s="164">
        <v>1</v>
      </c>
      <c r="H363" s="164">
        <v>1</v>
      </c>
    </row>
    <row r="364" spans="2:8" x14ac:dyDescent="0.25">
      <c r="B364" s="164" t="s">
        <v>50</v>
      </c>
      <c r="C364" s="164" t="s">
        <v>1027</v>
      </c>
      <c r="D364" s="164" t="s">
        <v>514</v>
      </c>
      <c r="E364" s="164" t="s">
        <v>2056</v>
      </c>
      <c r="F364" s="164" t="s">
        <v>2058</v>
      </c>
      <c r="G364" s="164">
        <v>0.31694943824969601</v>
      </c>
      <c r="H364" s="164">
        <v>0.18874787652171601</v>
      </c>
    </row>
    <row r="365" spans="2:8" x14ac:dyDescent="0.25">
      <c r="B365" s="164" t="s">
        <v>50</v>
      </c>
      <c r="C365" s="164" t="s">
        <v>1027</v>
      </c>
      <c r="D365" s="164" t="s">
        <v>514</v>
      </c>
      <c r="E365" s="164" t="s">
        <v>1873</v>
      </c>
      <c r="F365" s="164" t="s">
        <v>2058</v>
      </c>
      <c r="G365" s="164">
        <v>0.56664882310287001</v>
      </c>
      <c r="H365" s="164">
        <v>0.79080511411490295</v>
      </c>
    </row>
    <row r="366" spans="2:8" x14ac:dyDescent="0.25">
      <c r="B366" s="164" t="s">
        <v>53</v>
      </c>
      <c r="C366" s="164" t="s">
        <v>1027</v>
      </c>
      <c r="D366" s="164" t="s">
        <v>2053</v>
      </c>
      <c r="E366" s="164" t="s">
        <v>496</v>
      </c>
      <c r="F366" s="164" t="s">
        <v>2054</v>
      </c>
      <c r="G366" s="164">
        <v>6.5531675425399102E-2</v>
      </c>
      <c r="H366" s="164">
        <v>0.174558741665501</v>
      </c>
    </row>
    <row r="367" spans="2:8" x14ac:dyDescent="0.25">
      <c r="B367" s="164" t="s">
        <v>53</v>
      </c>
      <c r="C367" s="164" t="s">
        <v>1027</v>
      </c>
      <c r="D367" s="164" t="s">
        <v>2053</v>
      </c>
      <c r="E367" s="164" t="s">
        <v>2055</v>
      </c>
      <c r="F367" s="164" t="s">
        <v>2054</v>
      </c>
      <c r="G367" s="164">
        <v>0.99999999999183398</v>
      </c>
      <c r="H367" s="164">
        <v>0.99999999999612299</v>
      </c>
    </row>
    <row r="368" spans="2:8" x14ac:dyDescent="0.25">
      <c r="B368" s="164" t="s">
        <v>53</v>
      </c>
      <c r="C368" s="164" t="s">
        <v>1027</v>
      </c>
      <c r="D368" s="164" t="s">
        <v>2053</v>
      </c>
      <c r="E368" s="164" t="s">
        <v>504</v>
      </c>
      <c r="F368" s="164" t="s">
        <v>2054</v>
      </c>
      <c r="G368" s="164">
        <v>1</v>
      </c>
      <c r="H368" s="164">
        <v>1</v>
      </c>
    </row>
    <row r="369" spans="2:8" x14ac:dyDescent="0.25">
      <c r="B369" s="164" t="s">
        <v>53</v>
      </c>
      <c r="C369" s="164" t="s">
        <v>1027</v>
      </c>
      <c r="D369" s="164" t="s">
        <v>2053</v>
      </c>
      <c r="E369" s="164" t="s">
        <v>2056</v>
      </c>
      <c r="F369" s="164" t="s">
        <v>2054</v>
      </c>
      <c r="G369" s="164">
        <v>0.81112307128308803</v>
      </c>
      <c r="H369" s="164">
        <v>0.873302019319666</v>
      </c>
    </row>
    <row r="370" spans="2:8" x14ac:dyDescent="0.25">
      <c r="B370" s="164" t="s">
        <v>53</v>
      </c>
      <c r="C370" s="164" t="s">
        <v>1027</v>
      </c>
      <c r="D370" s="164" t="s">
        <v>2053</v>
      </c>
      <c r="E370" s="164" t="s">
        <v>1873</v>
      </c>
      <c r="F370" s="164" t="s">
        <v>2054</v>
      </c>
      <c r="G370" s="164">
        <v>1</v>
      </c>
      <c r="H370" s="164">
        <v>1</v>
      </c>
    </row>
    <row r="371" spans="2:8" x14ac:dyDescent="0.25">
      <c r="B371" s="164" t="s">
        <v>53</v>
      </c>
      <c r="C371" s="164" t="s">
        <v>1027</v>
      </c>
      <c r="D371" s="164" t="s">
        <v>2053</v>
      </c>
      <c r="E371" s="164" t="s">
        <v>496</v>
      </c>
      <c r="F371" s="164" t="s">
        <v>2057</v>
      </c>
      <c r="G371" s="164">
        <v>6.5531675425399102E-2</v>
      </c>
      <c r="H371" s="164">
        <v>0.174558741665501</v>
      </c>
    </row>
    <row r="372" spans="2:8" x14ac:dyDescent="0.25">
      <c r="B372" s="164" t="s">
        <v>53</v>
      </c>
      <c r="C372" s="164" t="s">
        <v>1027</v>
      </c>
      <c r="D372" s="164" t="s">
        <v>2053</v>
      </c>
      <c r="E372" s="164" t="s">
        <v>2055</v>
      </c>
      <c r="F372" s="164" t="s">
        <v>2057</v>
      </c>
      <c r="G372" s="164">
        <v>0.99999999999183398</v>
      </c>
      <c r="H372" s="164">
        <v>0.99999999999612299</v>
      </c>
    </row>
    <row r="373" spans="2:8" x14ac:dyDescent="0.25">
      <c r="B373" s="164" t="s">
        <v>53</v>
      </c>
      <c r="C373" s="164" t="s">
        <v>1027</v>
      </c>
      <c r="D373" s="164" t="s">
        <v>2053</v>
      </c>
      <c r="E373" s="164" t="s">
        <v>504</v>
      </c>
      <c r="F373" s="164" t="s">
        <v>2057</v>
      </c>
      <c r="G373" s="164">
        <v>1</v>
      </c>
      <c r="H373" s="164">
        <v>1</v>
      </c>
    </row>
    <row r="374" spans="2:8" x14ac:dyDescent="0.25">
      <c r="B374" s="164" t="s">
        <v>53</v>
      </c>
      <c r="C374" s="164" t="s">
        <v>1027</v>
      </c>
      <c r="D374" s="164" t="s">
        <v>2053</v>
      </c>
      <c r="E374" s="164" t="s">
        <v>2056</v>
      </c>
      <c r="F374" s="164" t="s">
        <v>2057</v>
      </c>
      <c r="G374" s="164">
        <v>0.81112307128308803</v>
      </c>
      <c r="H374" s="164">
        <v>0.873302019319666</v>
      </c>
    </row>
    <row r="375" spans="2:8" x14ac:dyDescent="0.25">
      <c r="B375" s="164" t="s">
        <v>53</v>
      </c>
      <c r="C375" s="164" t="s">
        <v>1027</v>
      </c>
      <c r="D375" s="164" t="s">
        <v>2053</v>
      </c>
      <c r="E375" s="164" t="s">
        <v>1873</v>
      </c>
      <c r="F375" s="164" t="s">
        <v>2057</v>
      </c>
      <c r="G375" s="164">
        <v>1</v>
      </c>
      <c r="H375" s="164">
        <v>1</v>
      </c>
    </row>
    <row r="376" spans="2:8" x14ac:dyDescent="0.25">
      <c r="B376" s="164" t="s">
        <v>53</v>
      </c>
      <c r="C376" s="164" t="s">
        <v>1027</v>
      </c>
      <c r="D376" s="164" t="s">
        <v>514</v>
      </c>
      <c r="E376" s="164" t="s">
        <v>496</v>
      </c>
      <c r="F376" s="164" t="s">
        <v>2058</v>
      </c>
      <c r="G376" s="164">
        <v>4.5435501259958799E-3</v>
      </c>
      <c r="H376" s="164">
        <v>1.80880059659837E-3</v>
      </c>
    </row>
    <row r="377" spans="2:8" x14ac:dyDescent="0.25">
      <c r="B377" s="164" t="s">
        <v>53</v>
      </c>
      <c r="C377" s="164" t="s">
        <v>1027</v>
      </c>
      <c r="D377" s="164" t="s">
        <v>514</v>
      </c>
      <c r="E377" s="164" t="s">
        <v>2055</v>
      </c>
      <c r="F377" s="164" t="s">
        <v>2058</v>
      </c>
      <c r="G377" s="164">
        <v>0.99995269707797696</v>
      </c>
      <c r="H377" s="164">
        <v>0.99988719021883399</v>
      </c>
    </row>
    <row r="378" spans="2:8" x14ac:dyDescent="0.25">
      <c r="B378" s="164" t="s">
        <v>53</v>
      </c>
      <c r="C378" s="164" t="s">
        <v>1027</v>
      </c>
      <c r="D378" s="164" t="s">
        <v>514</v>
      </c>
      <c r="E378" s="164" t="s">
        <v>504</v>
      </c>
      <c r="F378" s="164" t="s">
        <v>2058</v>
      </c>
      <c r="G378" s="164">
        <v>1</v>
      </c>
      <c r="H378" s="164">
        <v>1</v>
      </c>
    </row>
    <row r="379" spans="2:8" x14ac:dyDescent="0.25">
      <c r="B379" s="164" t="s">
        <v>53</v>
      </c>
      <c r="C379" s="164" t="s">
        <v>1027</v>
      </c>
      <c r="D379" s="164" t="s">
        <v>514</v>
      </c>
      <c r="E379" s="164" t="s">
        <v>2056</v>
      </c>
      <c r="F379" s="164" t="s">
        <v>2058</v>
      </c>
      <c r="G379" s="164">
        <v>0.84552443509694397</v>
      </c>
      <c r="H379" s="164">
        <v>0.61187358144900195</v>
      </c>
    </row>
    <row r="380" spans="2:8" x14ac:dyDescent="0.25">
      <c r="B380" s="164" t="s">
        <v>53</v>
      </c>
      <c r="C380" s="164" t="s">
        <v>1027</v>
      </c>
      <c r="D380" s="164" t="s">
        <v>514</v>
      </c>
      <c r="E380" s="164" t="s">
        <v>1873</v>
      </c>
      <c r="F380" s="164" t="s">
        <v>2058</v>
      </c>
      <c r="G380" s="164">
        <v>0.89768063396444797</v>
      </c>
      <c r="H380" s="164">
        <v>0.96170032190002197</v>
      </c>
    </row>
    <row r="381" spans="2:8" x14ac:dyDescent="0.25">
      <c r="B381" s="164" t="s">
        <v>55</v>
      </c>
      <c r="C381" s="164" t="s">
        <v>1027</v>
      </c>
      <c r="D381" s="164" t="s">
        <v>2053</v>
      </c>
      <c r="E381" s="164" t="s">
        <v>496</v>
      </c>
      <c r="F381" s="164" t="s">
        <v>2054</v>
      </c>
      <c r="G381" s="164">
        <v>0.11013757811256</v>
      </c>
      <c r="H381" s="164">
        <v>9.4346728658425597E-2</v>
      </c>
    </row>
    <row r="382" spans="2:8" x14ac:dyDescent="0.25">
      <c r="B382" s="164" t="s">
        <v>55</v>
      </c>
      <c r="C382" s="164" t="s">
        <v>1027</v>
      </c>
      <c r="D382" s="164" t="s">
        <v>2053</v>
      </c>
      <c r="E382" s="164" t="s">
        <v>2055</v>
      </c>
      <c r="F382" s="164" t="s">
        <v>2054</v>
      </c>
      <c r="G382" s="164">
        <v>0.99987129707920497</v>
      </c>
      <c r="H382" s="164">
        <v>0.99978154407534603</v>
      </c>
    </row>
    <row r="383" spans="2:8" x14ac:dyDescent="0.25">
      <c r="B383" s="164" t="s">
        <v>55</v>
      </c>
      <c r="C383" s="164" t="s">
        <v>1027</v>
      </c>
      <c r="D383" s="164" t="s">
        <v>2053</v>
      </c>
      <c r="E383" s="164" t="s">
        <v>504</v>
      </c>
      <c r="F383" s="164" t="s">
        <v>2054</v>
      </c>
      <c r="G383" s="164">
        <v>1</v>
      </c>
      <c r="H383" s="164">
        <v>1</v>
      </c>
    </row>
    <row r="384" spans="2:8" x14ac:dyDescent="0.25">
      <c r="B384" s="164" t="s">
        <v>55</v>
      </c>
      <c r="C384" s="164" t="s">
        <v>1027</v>
      </c>
      <c r="D384" s="164" t="s">
        <v>2053</v>
      </c>
      <c r="E384" s="164" t="s">
        <v>2056</v>
      </c>
      <c r="F384" s="164" t="s">
        <v>2054</v>
      </c>
      <c r="G384" s="164">
        <v>0.77742599305438698</v>
      </c>
      <c r="H384" s="164">
        <v>0.70386015297530102</v>
      </c>
    </row>
    <row r="385" spans="2:8" x14ac:dyDescent="0.25">
      <c r="B385" s="164" t="s">
        <v>55</v>
      </c>
      <c r="C385" s="164" t="s">
        <v>1027</v>
      </c>
      <c r="D385" s="164" t="s">
        <v>2053</v>
      </c>
      <c r="E385" s="164" t="s">
        <v>1873</v>
      </c>
      <c r="F385" s="164" t="s">
        <v>2054</v>
      </c>
      <c r="G385" s="164">
        <v>1</v>
      </c>
      <c r="H385" s="164">
        <v>1</v>
      </c>
    </row>
    <row r="386" spans="2:8" x14ac:dyDescent="0.25">
      <c r="B386" s="164" t="s">
        <v>55</v>
      </c>
      <c r="C386" s="164" t="s">
        <v>1027</v>
      </c>
      <c r="D386" s="164" t="s">
        <v>2053</v>
      </c>
      <c r="E386" s="164" t="s">
        <v>496</v>
      </c>
      <c r="F386" s="164" t="s">
        <v>2057</v>
      </c>
      <c r="G386" s="164">
        <v>0.11013757811256</v>
      </c>
      <c r="H386" s="164">
        <v>9.4346728658425597E-2</v>
      </c>
    </row>
    <row r="387" spans="2:8" x14ac:dyDescent="0.25">
      <c r="B387" s="164" t="s">
        <v>55</v>
      </c>
      <c r="C387" s="164" t="s">
        <v>1027</v>
      </c>
      <c r="D387" s="164" t="s">
        <v>2053</v>
      </c>
      <c r="E387" s="164" t="s">
        <v>2055</v>
      </c>
      <c r="F387" s="164" t="s">
        <v>2057</v>
      </c>
      <c r="G387" s="164">
        <v>0.99987129707920497</v>
      </c>
      <c r="H387" s="164">
        <v>0.99978154407534603</v>
      </c>
    </row>
    <row r="388" spans="2:8" x14ac:dyDescent="0.25">
      <c r="B388" s="164" t="s">
        <v>55</v>
      </c>
      <c r="C388" s="164" t="s">
        <v>1027</v>
      </c>
      <c r="D388" s="164" t="s">
        <v>2053</v>
      </c>
      <c r="E388" s="164" t="s">
        <v>504</v>
      </c>
      <c r="F388" s="164" t="s">
        <v>2057</v>
      </c>
      <c r="G388" s="164">
        <v>1</v>
      </c>
      <c r="H388" s="164">
        <v>1</v>
      </c>
    </row>
    <row r="389" spans="2:8" x14ac:dyDescent="0.25">
      <c r="B389" s="164" t="s">
        <v>55</v>
      </c>
      <c r="C389" s="164" t="s">
        <v>1027</v>
      </c>
      <c r="D389" s="164" t="s">
        <v>2053</v>
      </c>
      <c r="E389" s="164" t="s">
        <v>2056</v>
      </c>
      <c r="F389" s="164" t="s">
        <v>2057</v>
      </c>
      <c r="G389" s="164">
        <v>0.77742599305438698</v>
      </c>
      <c r="H389" s="164">
        <v>0.70386015297530102</v>
      </c>
    </row>
    <row r="390" spans="2:8" x14ac:dyDescent="0.25">
      <c r="B390" s="164" t="s">
        <v>55</v>
      </c>
      <c r="C390" s="164" t="s">
        <v>1027</v>
      </c>
      <c r="D390" s="164" t="s">
        <v>2053</v>
      </c>
      <c r="E390" s="164" t="s">
        <v>1873</v>
      </c>
      <c r="F390" s="164" t="s">
        <v>2057</v>
      </c>
      <c r="G390" s="164">
        <v>1</v>
      </c>
      <c r="H390" s="164">
        <v>1</v>
      </c>
    </row>
    <row r="391" spans="2:8" x14ac:dyDescent="0.25">
      <c r="B391" s="164" t="s">
        <v>55</v>
      </c>
      <c r="C391" s="164" t="s">
        <v>1027</v>
      </c>
      <c r="D391" s="164" t="s">
        <v>514</v>
      </c>
      <c r="E391" s="164" t="s">
        <v>496</v>
      </c>
      <c r="F391" s="164" t="s">
        <v>2058</v>
      </c>
      <c r="G391" s="164">
        <v>1.07141298283375E-2</v>
      </c>
      <c r="H391" s="164">
        <v>9.1385637319263292E-3</v>
      </c>
    </row>
    <row r="392" spans="2:8" x14ac:dyDescent="0.25">
      <c r="B392" s="164" t="s">
        <v>55</v>
      </c>
      <c r="C392" s="164" t="s">
        <v>1027</v>
      </c>
      <c r="D392" s="164" t="s">
        <v>514</v>
      </c>
      <c r="E392" s="164" t="s">
        <v>2055</v>
      </c>
      <c r="F392" s="164" t="s">
        <v>2058</v>
      </c>
      <c r="G392" s="164">
        <v>0.99949384956788301</v>
      </c>
      <c r="H392" s="164">
        <v>0.99989388309944405</v>
      </c>
    </row>
    <row r="393" spans="2:8" x14ac:dyDescent="0.25">
      <c r="B393" s="164" t="s">
        <v>55</v>
      </c>
      <c r="C393" s="164" t="s">
        <v>1027</v>
      </c>
      <c r="D393" s="164" t="s">
        <v>514</v>
      </c>
      <c r="E393" s="164" t="s">
        <v>504</v>
      </c>
      <c r="F393" s="164" t="s">
        <v>2058</v>
      </c>
      <c r="G393" s="164">
        <v>1</v>
      </c>
      <c r="H393" s="164">
        <v>1</v>
      </c>
    </row>
    <row r="394" spans="2:8" x14ac:dyDescent="0.25">
      <c r="B394" s="164" t="s">
        <v>55</v>
      </c>
      <c r="C394" s="164" t="s">
        <v>1027</v>
      </c>
      <c r="D394" s="164" t="s">
        <v>514</v>
      </c>
      <c r="E394" s="164" t="s">
        <v>2056</v>
      </c>
      <c r="F394" s="164" t="s">
        <v>2058</v>
      </c>
      <c r="G394" s="164">
        <v>0.54903692045139996</v>
      </c>
      <c r="H394" s="164">
        <v>0.33447825009007098</v>
      </c>
    </row>
    <row r="395" spans="2:8" x14ac:dyDescent="0.25">
      <c r="B395" s="164" t="s">
        <v>55</v>
      </c>
      <c r="C395" s="164" t="s">
        <v>1027</v>
      </c>
      <c r="D395" s="164" t="s">
        <v>514</v>
      </c>
      <c r="E395" s="164" t="s">
        <v>1873</v>
      </c>
      <c r="F395" s="164" t="s">
        <v>2058</v>
      </c>
      <c r="G395" s="164">
        <v>0.779694677463596</v>
      </c>
      <c r="H395" s="164">
        <v>0.92406253420588402</v>
      </c>
    </row>
    <row r="396" spans="2:8" x14ac:dyDescent="0.25">
      <c r="B396" s="164" t="s">
        <v>58</v>
      </c>
      <c r="C396" s="164" t="s">
        <v>1027</v>
      </c>
      <c r="D396" s="164" t="s">
        <v>2053</v>
      </c>
      <c r="E396" s="164" t="s">
        <v>496</v>
      </c>
      <c r="F396" s="164" t="s">
        <v>2054</v>
      </c>
      <c r="G396" s="164">
        <v>5.5925238360321698E-2</v>
      </c>
      <c r="H396" s="164">
        <v>0.14795655537333299</v>
      </c>
    </row>
    <row r="397" spans="2:8" x14ac:dyDescent="0.25">
      <c r="B397" s="164" t="s">
        <v>58</v>
      </c>
      <c r="C397" s="164" t="s">
        <v>1027</v>
      </c>
      <c r="D397" s="164" t="s">
        <v>2053</v>
      </c>
      <c r="E397" s="164" t="s">
        <v>2055</v>
      </c>
      <c r="F397" s="164" t="s">
        <v>2054</v>
      </c>
      <c r="G397" s="164">
        <v>0.99999999999046996</v>
      </c>
      <c r="H397" s="164">
        <v>0.99999999999543998</v>
      </c>
    </row>
    <row r="398" spans="2:8" x14ac:dyDescent="0.25">
      <c r="B398" s="164" t="s">
        <v>58</v>
      </c>
      <c r="C398" s="164" t="s">
        <v>1027</v>
      </c>
      <c r="D398" s="164" t="s">
        <v>2053</v>
      </c>
      <c r="E398" s="164" t="s">
        <v>504</v>
      </c>
      <c r="F398" s="164" t="s">
        <v>2054</v>
      </c>
      <c r="G398" s="164">
        <v>1</v>
      </c>
      <c r="H398" s="164">
        <v>1</v>
      </c>
    </row>
    <row r="399" spans="2:8" x14ac:dyDescent="0.25">
      <c r="B399" s="164" t="s">
        <v>58</v>
      </c>
      <c r="C399" s="164" t="s">
        <v>1027</v>
      </c>
      <c r="D399" s="164" t="s">
        <v>2053</v>
      </c>
      <c r="E399" s="164" t="s">
        <v>2056</v>
      </c>
      <c r="F399" s="164" t="s">
        <v>2054</v>
      </c>
      <c r="G399" s="164">
        <v>0.77859106288334601</v>
      </c>
      <c r="H399" s="164">
        <v>0.85122234376517503</v>
      </c>
    </row>
    <row r="400" spans="2:8" x14ac:dyDescent="0.25">
      <c r="B400" s="164" t="s">
        <v>58</v>
      </c>
      <c r="C400" s="164" t="s">
        <v>1027</v>
      </c>
      <c r="D400" s="164" t="s">
        <v>2053</v>
      </c>
      <c r="E400" s="164" t="s">
        <v>1873</v>
      </c>
      <c r="F400" s="164" t="s">
        <v>2054</v>
      </c>
      <c r="G400" s="164">
        <v>1</v>
      </c>
      <c r="H400" s="164">
        <v>1</v>
      </c>
    </row>
    <row r="401" spans="2:8" x14ac:dyDescent="0.25">
      <c r="B401" s="164" t="s">
        <v>58</v>
      </c>
      <c r="C401" s="164" t="s">
        <v>1027</v>
      </c>
      <c r="D401" s="164" t="s">
        <v>2053</v>
      </c>
      <c r="E401" s="164" t="s">
        <v>496</v>
      </c>
      <c r="F401" s="164" t="s">
        <v>2057</v>
      </c>
      <c r="G401" s="164">
        <v>5.5925238360321601E-2</v>
      </c>
      <c r="H401" s="164">
        <v>0.14795655537333399</v>
      </c>
    </row>
    <row r="402" spans="2:8" x14ac:dyDescent="0.25">
      <c r="B402" s="164" t="s">
        <v>58</v>
      </c>
      <c r="C402" s="164" t="s">
        <v>1027</v>
      </c>
      <c r="D402" s="164" t="s">
        <v>2053</v>
      </c>
      <c r="E402" s="164" t="s">
        <v>2055</v>
      </c>
      <c r="F402" s="164" t="s">
        <v>2057</v>
      </c>
      <c r="G402" s="164">
        <v>0.99999999999046996</v>
      </c>
      <c r="H402" s="164">
        <v>0.99999999999543998</v>
      </c>
    </row>
    <row r="403" spans="2:8" x14ac:dyDescent="0.25">
      <c r="B403" s="164" t="s">
        <v>58</v>
      </c>
      <c r="C403" s="164" t="s">
        <v>1027</v>
      </c>
      <c r="D403" s="164" t="s">
        <v>2053</v>
      </c>
      <c r="E403" s="164" t="s">
        <v>504</v>
      </c>
      <c r="F403" s="164" t="s">
        <v>2057</v>
      </c>
      <c r="G403" s="164">
        <v>1</v>
      </c>
      <c r="H403" s="164">
        <v>1</v>
      </c>
    </row>
    <row r="404" spans="2:8" x14ac:dyDescent="0.25">
      <c r="B404" s="164" t="s">
        <v>58</v>
      </c>
      <c r="C404" s="164" t="s">
        <v>1027</v>
      </c>
      <c r="D404" s="164" t="s">
        <v>2053</v>
      </c>
      <c r="E404" s="164" t="s">
        <v>2056</v>
      </c>
      <c r="F404" s="164" t="s">
        <v>2057</v>
      </c>
      <c r="G404" s="164">
        <v>0.77859106288334601</v>
      </c>
      <c r="H404" s="164">
        <v>0.85122234376517503</v>
      </c>
    </row>
    <row r="405" spans="2:8" x14ac:dyDescent="0.25">
      <c r="B405" s="164" t="s">
        <v>58</v>
      </c>
      <c r="C405" s="164" t="s">
        <v>1027</v>
      </c>
      <c r="D405" s="164" t="s">
        <v>2053</v>
      </c>
      <c r="E405" s="164" t="s">
        <v>1873</v>
      </c>
      <c r="F405" s="164" t="s">
        <v>2057</v>
      </c>
      <c r="G405" s="164">
        <v>1</v>
      </c>
      <c r="H405" s="164">
        <v>1</v>
      </c>
    </row>
    <row r="406" spans="2:8" x14ac:dyDescent="0.25">
      <c r="B406" s="164" t="s">
        <v>58</v>
      </c>
      <c r="C406" s="164" t="s">
        <v>1027</v>
      </c>
      <c r="D406" s="164" t="s">
        <v>514</v>
      </c>
      <c r="E406" s="164" t="s">
        <v>496</v>
      </c>
      <c r="F406" s="164" t="s">
        <v>2058</v>
      </c>
      <c r="G406" s="164">
        <v>2.7961673643311499E-3</v>
      </c>
      <c r="H406" s="164">
        <v>1.26174744070619E-3</v>
      </c>
    </row>
    <row r="407" spans="2:8" x14ac:dyDescent="0.25">
      <c r="B407" s="164" t="s">
        <v>58</v>
      </c>
      <c r="C407" s="164" t="s">
        <v>1027</v>
      </c>
      <c r="D407" s="164" t="s">
        <v>514</v>
      </c>
      <c r="E407" s="164" t="s">
        <v>2055</v>
      </c>
      <c r="F407" s="164" t="s">
        <v>2058</v>
      </c>
      <c r="G407" s="164">
        <v>0.99975560725219603</v>
      </c>
      <c r="H407" s="164">
        <v>0.99930843761262</v>
      </c>
    </row>
    <row r="408" spans="2:8" x14ac:dyDescent="0.25">
      <c r="B408" s="164" t="s">
        <v>58</v>
      </c>
      <c r="C408" s="164" t="s">
        <v>1027</v>
      </c>
      <c r="D408" s="164" t="s">
        <v>514</v>
      </c>
      <c r="E408" s="164" t="s">
        <v>504</v>
      </c>
      <c r="F408" s="164" t="s">
        <v>2058</v>
      </c>
      <c r="G408" s="164">
        <v>1</v>
      </c>
      <c r="H408" s="164">
        <v>1</v>
      </c>
    </row>
    <row r="409" spans="2:8" x14ac:dyDescent="0.25">
      <c r="B409" s="164" t="s">
        <v>58</v>
      </c>
      <c r="C409" s="164" t="s">
        <v>1027</v>
      </c>
      <c r="D409" s="164" t="s">
        <v>514</v>
      </c>
      <c r="E409" s="164" t="s">
        <v>2056</v>
      </c>
      <c r="F409" s="164" t="s">
        <v>2058</v>
      </c>
      <c r="G409" s="164">
        <v>0.81068551514927001</v>
      </c>
      <c r="H409" s="164">
        <v>0.56190353769851598</v>
      </c>
    </row>
    <row r="410" spans="2:8" x14ac:dyDescent="0.25">
      <c r="B410" s="164" t="s">
        <v>58</v>
      </c>
      <c r="C410" s="164" t="s">
        <v>1027</v>
      </c>
      <c r="D410" s="164" t="s">
        <v>514</v>
      </c>
      <c r="E410" s="164" t="s">
        <v>1873</v>
      </c>
      <c r="F410" s="164" t="s">
        <v>2058</v>
      </c>
      <c r="G410" s="164">
        <v>0.87221739051480296</v>
      </c>
      <c r="H410" s="164">
        <v>0.95294744614495197</v>
      </c>
    </row>
    <row r="411" spans="2:8" x14ac:dyDescent="0.25">
      <c r="B411" s="164" t="s">
        <v>61</v>
      </c>
      <c r="C411" s="164" t="s">
        <v>1027</v>
      </c>
      <c r="D411" s="164" t="s">
        <v>2053</v>
      </c>
      <c r="E411" s="164" t="s">
        <v>496</v>
      </c>
      <c r="F411" s="164" t="s">
        <v>2054</v>
      </c>
      <c r="G411" s="164">
        <v>7.7599558136351901E-2</v>
      </c>
      <c r="H411" s="164">
        <v>9.2081732958024104E-2</v>
      </c>
    </row>
    <row r="412" spans="2:8" x14ac:dyDescent="0.25">
      <c r="B412" s="164" t="s">
        <v>61</v>
      </c>
      <c r="C412" s="164" t="s">
        <v>1027</v>
      </c>
      <c r="D412" s="164" t="s">
        <v>2053</v>
      </c>
      <c r="E412" s="164" t="s">
        <v>2055</v>
      </c>
      <c r="F412" s="164" t="s">
        <v>2054</v>
      </c>
      <c r="G412" s="164">
        <v>0.99999988173958598</v>
      </c>
      <c r="H412" s="164">
        <v>0.99999985152357695</v>
      </c>
    </row>
    <row r="413" spans="2:8" x14ac:dyDescent="0.25">
      <c r="B413" s="164" t="s">
        <v>61</v>
      </c>
      <c r="C413" s="164" t="s">
        <v>1027</v>
      </c>
      <c r="D413" s="164" t="s">
        <v>2053</v>
      </c>
      <c r="E413" s="164" t="s">
        <v>504</v>
      </c>
      <c r="F413" s="164" t="s">
        <v>2054</v>
      </c>
      <c r="G413" s="164">
        <v>1</v>
      </c>
      <c r="H413" s="164">
        <v>1</v>
      </c>
    </row>
    <row r="414" spans="2:8" x14ac:dyDescent="0.25">
      <c r="B414" s="164" t="s">
        <v>61</v>
      </c>
      <c r="C414" s="164" t="s">
        <v>1027</v>
      </c>
      <c r="D414" s="164" t="s">
        <v>2053</v>
      </c>
      <c r="E414" s="164" t="s">
        <v>2056</v>
      </c>
      <c r="F414" s="164" t="s">
        <v>2054</v>
      </c>
      <c r="G414" s="164">
        <v>0.78772114745268995</v>
      </c>
      <c r="H414" s="164">
        <v>0.717003834433809</v>
      </c>
    </row>
    <row r="415" spans="2:8" x14ac:dyDescent="0.25">
      <c r="B415" s="164" t="s">
        <v>61</v>
      </c>
      <c r="C415" s="164" t="s">
        <v>1027</v>
      </c>
      <c r="D415" s="164" t="s">
        <v>2053</v>
      </c>
      <c r="E415" s="164" t="s">
        <v>1873</v>
      </c>
      <c r="F415" s="164" t="s">
        <v>2054</v>
      </c>
      <c r="G415" s="164">
        <v>1</v>
      </c>
      <c r="H415" s="164">
        <v>1</v>
      </c>
    </row>
    <row r="416" spans="2:8" x14ac:dyDescent="0.25">
      <c r="B416" s="164" t="s">
        <v>61</v>
      </c>
      <c r="C416" s="164" t="s">
        <v>1027</v>
      </c>
      <c r="D416" s="164" t="s">
        <v>2053</v>
      </c>
      <c r="E416" s="164" t="s">
        <v>496</v>
      </c>
      <c r="F416" s="164" t="s">
        <v>2057</v>
      </c>
      <c r="G416" s="164">
        <v>7.7599558136351901E-2</v>
      </c>
      <c r="H416" s="164">
        <v>9.2081732958024104E-2</v>
      </c>
    </row>
    <row r="417" spans="2:8" x14ac:dyDescent="0.25">
      <c r="B417" s="164" t="s">
        <v>61</v>
      </c>
      <c r="C417" s="164" t="s">
        <v>1027</v>
      </c>
      <c r="D417" s="164" t="s">
        <v>2053</v>
      </c>
      <c r="E417" s="164" t="s">
        <v>2055</v>
      </c>
      <c r="F417" s="164" t="s">
        <v>2057</v>
      </c>
      <c r="G417" s="164">
        <v>0.99999988173958598</v>
      </c>
      <c r="H417" s="164">
        <v>0.99999985152357695</v>
      </c>
    </row>
    <row r="418" spans="2:8" x14ac:dyDescent="0.25">
      <c r="B418" s="164" t="s">
        <v>61</v>
      </c>
      <c r="C418" s="164" t="s">
        <v>1027</v>
      </c>
      <c r="D418" s="164" t="s">
        <v>2053</v>
      </c>
      <c r="E418" s="164" t="s">
        <v>504</v>
      </c>
      <c r="F418" s="164" t="s">
        <v>2057</v>
      </c>
      <c r="G418" s="164">
        <v>1</v>
      </c>
      <c r="H418" s="164">
        <v>1</v>
      </c>
    </row>
    <row r="419" spans="2:8" x14ac:dyDescent="0.25">
      <c r="B419" s="164" t="s">
        <v>61</v>
      </c>
      <c r="C419" s="164" t="s">
        <v>1027</v>
      </c>
      <c r="D419" s="164" t="s">
        <v>2053</v>
      </c>
      <c r="E419" s="164" t="s">
        <v>2056</v>
      </c>
      <c r="F419" s="164" t="s">
        <v>2057</v>
      </c>
      <c r="G419" s="164">
        <v>0.78772114745268995</v>
      </c>
      <c r="H419" s="164">
        <v>0.717003834433809</v>
      </c>
    </row>
    <row r="420" spans="2:8" x14ac:dyDescent="0.25">
      <c r="B420" s="164" t="s">
        <v>61</v>
      </c>
      <c r="C420" s="164" t="s">
        <v>1027</v>
      </c>
      <c r="D420" s="164" t="s">
        <v>2053</v>
      </c>
      <c r="E420" s="164" t="s">
        <v>1873</v>
      </c>
      <c r="F420" s="164" t="s">
        <v>2057</v>
      </c>
      <c r="G420" s="164">
        <v>1</v>
      </c>
      <c r="H420" s="164">
        <v>1</v>
      </c>
    </row>
    <row r="421" spans="2:8" x14ac:dyDescent="0.25">
      <c r="B421" s="164" t="s">
        <v>61</v>
      </c>
      <c r="C421" s="164" t="s">
        <v>1027</v>
      </c>
      <c r="D421" s="164" t="s">
        <v>514</v>
      </c>
      <c r="E421" s="164" t="s">
        <v>496</v>
      </c>
      <c r="F421" s="164" t="s">
        <v>2058</v>
      </c>
      <c r="G421" s="164">
        <v>5.1469463374537797E-3</v>
      </c>
      <c r="H421" s="164">
        <v>4.0999288106969003E-3</v>
      </c>
    </row>
    <row r="422" spans="2:8" x14ac:dyDescent="0.25">
      <c r="B422" s="164" t="s">
        <v>61</v>
      </c>
      <c r="C422" s="164" t="s">
        <v>1027</v>
      </c>
      <c r="D422" s="164" t="s">
        <v>514</v>
      </c>
      <c r="E422" s="164" t="s">
        <v>2055</v>
      </c>
      <c r="F422" s="164" t="s">
        <v>2058</v>
      </c>
      <c r="G422" s="164">
        <v>0.99997815536407497</v>
      </c>
      <c r="H422" s="164">
        <v>0.999891070818826</v>
      </c>
    </row>
    <row r="423" spans="2:8" x14ac:dyDescent="0.25">
      <c r="B423" s="164" t="s">
        <v>61</v>
      </c>
      <c r="C423" s="164" t="s">
        <v>1027</v>
      </c>
      <c r="D423" s="164" t="s">
        <v>514</v>
      </c>
      <c r="E423" s="164" t="s">
        <v>504</v>
      </c>
      <c r="F423" s="164" t="s">
        <v>2058</v>
      </c>
      <c r="G423" s="164">
        <v>1</v>
      </c>
      <c r="H423" s="164">
        <v>1</v>
      </c>
    </row>
    <row r="424" spans="2:8" x14ac:dyDescent="0.25">
      <c r="B424" s="164" t="s">
        <v>61</v>
      </c>
      <c r="C424" s="164" t="s">
        <v>1027</v>
      </c>
      <c r="D424" s="164" t="s">
        <v>514</v>
      </c>
      <c r="E424" s="164" t="s">
        <v>2056</v>
      </c>
      <c r="F424" s="164" t="s">
        <v>2058</v>
      </c>
      <c r="G424" s="164">
        <v>0.63690055353368402</v>
      </c>
      <c r="H424" s="164">
        <v>0.39804537301017001</v>
      </c>
    </row>
    <row r="425" spans="2:8" x14ac:dyDescent="0.25">
      <c r="B425" s="164" t="s">
        <v>61</v>
      </c>
      <c r="C425" s="164" t="s">
        <v>1027</v>
      </c>
      <c r="D425" s="164" t="s">
        <v>514</v>
      </c>
      <c r="E425" s="164" t="s">
        <v>1873</v>
      </c>
      <c r="F425" s="164" t="s">
        <v>2058</v>
      </c>
      <c r="G425" s="164">
        <v>0.82007206626398998</v>
      </c>
      <c r="H425" s="164">
        <v>0.870273983851517</v>
      </c>
    </row>
    <row r="426" spans="2:8" x14ac:dyDescent="0.25">
      <c r="B426" s="164" t="s">
        <v>64</v>
      </c>
      <c r="C426" s="164" t="s">
        <v>1027</v>
      </c>
      <c r="D426" s="164" t="s">
        <v>2053</v>
      </c>
      <c r="E426" s="164" t="s">
        <v>496</v>
      </c>
      <c r="F426" s="164" t="s">
        <v>2054</v>
      </c>
      <c r="G426" s="164">
        <v>7.9418080813231803E-2</v>
      </c>
      <c r="H426" s="164">
        <v>9.7850910532413196E-2</v>
      </c>
    </row>
    <row r="427" spans="2:8" x14ac:dyDescent="0.25">
      <c r="B427" s="164" t="s">
        <v>64</v>
      </c>
      <c r="C427" s="164" t="s">
        <v>1027</v>
      </c>
      <c r="D427" s="164" t="s">
        <v>2053</v>
      </c>
      <c r="E427" s="164" t="s">
        <v>2055</v>
      </c>
      <c r="F427" s="164" t="s">
        <v>2054</v>
      </c>
      <c r="G427" s="164">
        <v>0.99998854158244599</v>
      </c>
      <c r="H427" s="164">
        <v>0.99998027806822998</v>
      </c>
    </row>
    <row r="428" spans="2:8" x14ac:dyDescent="0.25">
      <c r="B428" s="164" t="s">
        <v>64</v>
      </c>
      <c r="C428" s="164" t="s">
        <v>1027</v>
      </c>
      <c r="D428" s="164" t="s">
        <v>2053</v>
      </c>
      <c r="E428" s="164" t="s">
        <v>504</v>
      </c>
      <c r="F428" s="164" t="s">
        <v>2054</v>
      </c>
      <c r="G428" s="164">
        <v>1</v>
      </c>
      <c r="H428" s="164">
        <v>1</v>
      </c>
    </row>
    <row r="429" spans="2:8" x14ac:dyDescent="0.25">
      <c r="B429" s="164" t="s">
        <v>64</v>
      </c>
      <c r="C429" s="164" t="s">
        <v>1027</v>
      </c>
      <c r="D429" s="164" t="s">
        <v>2053</v>
      </c>
      <c r="E429" s="164" t="s">
        <v>2056</v>
      </c>
      <c r="F429" s="164" t="s">
        <v>2054</v>
      </c>
      <c r="G429" s="164">
        <v>0.79975778210506299</v>
      </c>
      <c r="H429" s="164">
        <v>0.72737149959593606</v>
      </c>
    </row>
    <row r="430" spans="2:8" x14ac:dyDescent="0.25">
      <c r="B430" s="164" t="s">
        <v>64</v>
      </c>
      <c r="C430" s="164" t="s">
        <v>1027</v>
      </c>
      <c r="D430" s="164" t="s">
        <v>2053</v>
      </c>
      <c r="E430" s="164" t="s">
        <v>1873</v>
      </c>
      <c r="F430" s="164" t="s">
        <v>2054</v>
      </c>
      <c r="G430" s="164">
        <v>1</v>
      </c>
      <c r="H430" s="164">
        <v>1</v>
      </c>
    </row>
    <row r="431" spans="2:8" x14ac:dyDescent="0.25">
      <c r="B431" s="164" t="s">
        <v>64</v>
      </c>
      <c r="C431" s="164" t="s">
        <v>1027</v>
      </c>
      <c r="D431" s="164" t="s">
        <v>2053</v>
      </c>
      <c r="E431" s="164" t="s">
        <v>496</v>
      </c>
      <c r="F431" s="164" t="s">
        <v>2057</v>
      </c>
      <c r="G431" s="164">
        <v>7.9418080813231803E-2</v>
      </c>
      <c r="H431" s="164">
        <v>9.7850910532413099E-2</v>
      </c>
    </row>
    <row r="432" spans="2:8" x14ac:dyDescent="0.25">
      <c r="B432" s="164" t="s">
        <v>64</v>
      </c>
      <c r="C432" s="164" t="s">
        <v>1027</v>
      </c>
      <c r="D432" s="164" t="s">
        <v>2053</v>
      </c>
      <c r="E432" s="164" t="s">
        <v>2055</v>
      </c>
      <c r="F432" s="164" t="s">
        <v>2057</v>
      </c>
      <c r="G432" s="164">
        <v>0.99998854158244599</v>
      </c>
      <c r="H432" s="164">
        <v>0.99998027806823098</v>
      </c>
    </row>
    <row r="433" spans="2:8" x14ac:dyDescent="0.25">
      <c r="B433" s="164" t="s">
        <v>64</v>
      </c>
      <c r="C433" s="164" t="s">
        <v>1027</v>
      </c>
      <c r="D433" s="164" t="s">
        <v>2053</v>
      </c>
      <c r="E433" s="164" t="s">
        <v>504</v>
      </c>
      <c r="F433" s="164" t="s">
        <v>2057</v>
      </c>
      <c r="G433" s="164">
        <v>1</v>
      </c>
      <c r="H433" s="164">
        <v>1</v>
      </c>
    </row>
    <row r="434" spans="2:8" x14ac:dyDescent="0.25">
      <c r="B434" s="164" t="s">
        <v>64</v>
      </c>
      <c r="C434" s="164" t="s">
        <v>1027</v>
      </c>
      <c r="D434" s="164" t="s">
        <v>2053</v>
      </c>
      <c r="E434" s="164" t="s">
        <v>2056</v>
      </c>
      <c r="F434" s="164" t="s">
        <v>2057</v>
      </c>
      <c r="G434" s="164">
        <v>0.79975778210506299</v>
      </c>
      <c r="H434" s="164">
        <v>0.72737149959593606</v>
      </c>
    </row>
    <row r="435" spans="2:8" x14ac:dyDescent="0.25">
      <c r="B435" s="164" t="s">
        <v>64</v>
      </c>
      <c r="C435" s="164" t="s">
        <v>1027</v>
      </c>
      <c r="D435" s="164" t="s">
        <v>2053</v>
      </c>
      <c r="E435" s="164" t="s">
        <v>1873</v>
      </c>
      <c r="F435" s="164" t="s">
        <v>2057</v>
      </c>
      <c r="G435" s="164">
        <v>1</v>
      </c>
      <c r="H435" s="164">
        <v>1</v>
      </c>
    </row>
    <row r="436" spans="2:8" x14ac:dyDescent="0.25">
      <c r="B436" s="164" t="s">
        <v>64</v>
      </c>
      <c r="C436" s="164" t="s">
        <v>1027</v>
      </c>
      <c r="D436" s="164" t="s">
        <v>514</v>
      </c>
      <c r="E436" s="164" t="s">
        <v>496</v>
      </c>
      <c r="F436" s="164" t="s">
        <v>2058</v>
      </c>
      <c r="G436" s="164">
        <v>1.2264182969183499E-2</v>
      </c>
      <c r="H436" s="164">
        <v>6.7070878975554202E-3</v>
      </c>
    </row>
    <row r="437" spans="2:8" x14ac:dyDescent="0.25">
      <c r="B437" s="164" t="s">
        <v>64</v>
      </c>
      <c r="C437" s="164" t="s">
        <v>1027</v>
      </c>
      <c r="D437" s="164" t="s">
        <v>514</v>
      </c>
      <c r="E437" s="164" t="s">
        <v>2055</v>
      </c>
      <c r="F437" s="164" t="s">
        <v>2058</v>
      </c>
      <c r="G437" s="164">
        <v>0.99999789656674298</v>
      </c>
      <c r="H437" s="164">
        <v>0.99999909268262699</v>
      </c>
    </row>
    <row r="438" spans="2:8" x14ac:dyDescent="0.25">
      <c r="B438" s="164" t="s">
        <v>64</v>
      </c>
      <c r="C438" s="164" t="s">
        <v>1027</v>
      </c>
      <c r="D438" s="164" t="s">
        <v>514</v>
      </c>
      <c r="E438" s="164" t="s">
        <v>504</v>
      </c>
      <c r="F438" s="164" t="s">
        <v>2058</v>
      </c>
      <c r="G438" s="164">
        <v>1</v>
      </c>
      <c r="H438" s="164">
        <v>1</v>
      </c>
    </row>
    <row r="439" spans="2:8" x14ac:dyDescent="0.25">
      <c r="B439" s="164" t="s">
        <v>64</v>
      </c>
      <c r="C439" s="164" t="s">
        <v>1027</v>
      </c>
      <c r="D439" s="164" t="s">
        <v>514</v>
      </c>
      <c r="E439" s="164" t="s">
        <v>2056</v>
      </c>
      <c r="F439" s="164" t="s">
        <v>2058</v>
      </c>
      <c r="G439" s="164">
        <v>0.752754234744891</v>
      </c>
      <c r="H439" s="164">
        <v>0.51548443734706295</v>
      </c>
    </row>
    <row r="440" spans="2:8" x14ac:dyDescent="0.25">
      <c r="B440" s="164" t="s">
        <v>64</v>
      </c>
      <c r="C440" s="164" t="s">
        <v>1027</v>
      </c>
      <c r="D440" s="164" t="s">
        <v>514</v>
      </c>
      <c r="E440" s="164" t="s">
        <v>1873</v>
      </c>
      <c r="F440" s="164" t="s">
        <v>2058</v>
      </c>
      <c r="G440" s="164">
        <v>0.84659796107602903</v>
      </c>
      <c r="H440" s="164">
        <v>0.93995309880554401</v>
      </c>
    </row>
    <row r="441" spans="2:8" x14ac:dyDescent="0.25">
      <c r="B441" s="164" t="s">
        <v>67</v>
      </c>
      <c r="C441" s="164" t="s">
        <v>1027</v>
      </c>
      <c r="D441" s="164" t="s">
        <v>2053</v>
      </c>
      <c r="E441" s="164" t="s">
        <v>496</v>
      </c>
      <c r="F441" s="164" t="s">
        <v>2054</v>
      </c>
      <c r="G441" s="164">
        <v>3.60205760096627E-2</v>
      </c>
      <c r="H441" s="164">
        <v>3.72769118984956E-2</v>
      </c>
    </row>
    <row r="442" spans="2:8" x14ac:dyDescent="0.25">
      <c r="B442" s="164" t="s">
        <v>67</v>
      </c>
      <c r="C442" s="164" t="s">
        <v>1027</v>
      </c>
      <c r="D442" s="164" t="s">
        <v>2053</v>
      </c>
      <c r="E442" s="164" t="s">
        <v>2055</v>
      </c>
      <c r="F442" s="164" t="s">
        <v>2054</v>
      </c>
      <c r="G442" s="164">
        <v>0.99958375465205496</v>
      </c>
      <c r="H442" s="164">
        <v>0.99912535518769596</v>
      </c>
    </row>
    <row r="443" spans="2:8" x14ac:dyDescent="0.25">
      <c r="B443" s="164" t="s">
        <v>67</v>
      </c>
      <c r="C443" s="164" t="s">
        <v>1027</v>
      </c>
      <c r="D443" s="164" t="s">
        <v>2053</v>
      </c>
      <c r="E443" s="164" t="s">
        <v>504</v>
      </c>
      <c r="F443" s="164" t="s">
        <v>2054</v>
      </c>
      <c r="G443" s="164">
        <v>1</v>
      </c>
      <c r="H443" s="164">
        <v>1</v>
      </c>
    </row>
    <row r="444" spans="2:8" x14ac:dyDescent="0.25">
      <c r="B444" s="164" t="s">
        <v>67</v>
      </c>
      <c r="C444" s="164" t="s">
        <v>1027</v>
      </c>
      <c r="D444" s="164" t="s">
        <v>2053</v>
      </c>
      <c r="E444" s="164" t="s">
        <v>2056</v>
      </c>
      <c r="F444" s="164" t="s">
        <v>2054</v>
      </c>
      <c r="G444" s="164">
        <v>0.54690940397087795</v>
      </c>
      <c r="H444" s="164">
        <v>0.42189963772949102</v>
      </c>
    </row>
    <row r="445" spans="2:8" x14ac:dyDescent="0.25">
      <c r="B445" s="164" t="s">
        <v>67</v>
      </c>
      <c r="C445" s="164" t="s">
        <v>1027</v>
      </c>
      <c r="D445" s="164" t="s">
        <v>2053</v>
      </c>
      <c r="E445" s="164" t="s">
        <v>1873</v>
      </c>
      <c r="F445" s="164" t="s">
        <v>2054</v>
      </c>
      <c r="G445" s="164">
        <v>1</v>
      </c>
      <c r="H445" s="164">
        <v>1</v>
      </c>
    </row>
    <row r="446" spans="2:8" x14ac:dyDescent="0.25">
      <c r="B446" s="164" t="s">
        <v>67</v>
      </c>
      <c r="C446" s="164" t="s">
        <v>1027</v>
      </c>
      <c r="D446" s="164" t="s">
        <v>2053</v>
      </c>
      <c r="E446" s="164" t="s">
        <v>496</v>
      </c>
      <c r="F446" s="164" t="s">
        <v>2057</v>
      </c>
      <c r="G446" s="164">
        <v>3.60205760096627E-2</v>
      </c>
      <c r="H446" s="164">
        <v>3.72769118984956E-2</v>
      </c>
    </row>
    <row r="447" spans="2:8" x14ac:dyDescent="0.25">
      <c r="B447" s="164" t="s">
        <v>67</v>
      </c>
      <c r="C447" s="164" t="s">
        <v>1027</v>
      </c>
      <c r="D447" s="164" t="s">
        <v>2053</v>
      </c>
      <c r="E447" s="164" t="s">
        <v>2055</v>
      </c>
      <c r="F447" s="164" t="s">
        <v>2057</v>
      </c>
      <c r="G447" s="164">
        <v>0.99958375465205496</v>
      </c>
      <c r="H447" s="164">
        <v>0.99912535518769596</v>
      </c>
    </row>
    <row r="448" spans="2:8" x14ac:dyDescent="0.25">
      <c r="B448" s="164" t="s">
        <v>67</v>
      </c>
      <c r="C448" s="164" t="s">
        <v>1027</v>
      </c>
      <c r="D448" s="164" t="s">
        <v>2053</v>
      </c>
      <c r="E448" s="164" t="s">
        <v>504</v>
      </c>
      <c r="F448" s="164" t="s">
        <v>2057</v>
      </c>
      <c r="G448" s="164">
        <v>1</v>
      </c>
      <c r="H448" s="164">
        <v>1</v>
      </c>
    </row>
    <row r="449" spans="2:8" x14ac:dyDescent="0.25">
      <c r="B449" s="164" t="s">
        <v>67</v>
      </c>
      <c r="C449" s="164" t="s">
        <v>1027</v>
      </c>
      <c r="D449" s="164" t="s">
        <v>2053</v>
      </c>
      <c r="E449" s="164" t="s">
        <v>2056</v>
      </c>
      <c r="F449" s="164" t="s">
        <v>2057</v>
      </c>
      <c r="G449" s="164">
        <v>0.54690940397087795</v>
      </c>
      <c r="H449" s="164">
        <v>0.42189963772949102</v>
      </c>
    </row>
    <row r="450" spans="2:8" x14ac:dyDescent="0.25">
      <c r="B450" s="164" t="s">
        <v>67</v>
      </c>
      <c r="C450" s="164" t="s">
        <v>1027</v>
      </c>
      <c r="D450" s="164" t="s">
        <v>2053</v>
      </c>
      <c r="E450" s="164" t="s">
        <v>1873</v>
      </c>
      <c r="F450" s="164" t="s">
        <v>2057</v>
      </c>
      <c r="G450" s="164">
        <v>1</v>
      </c>
      <c r="H450" s="164">
        <v>1</v>
      </c>
    </row>
    <row r="451" spans="2:8" x14ac:dyDescent="0.25">
      <c r="B451" s="164" t="s">
        <v>67</v>
      </c>
      <c r="C451" s="164" t="s">
        <v>1027</v>
      </c>
      <c r="D451" s="164" t="s">
        <v>514</v>
      </c>
      <c r="E451" s="164" t="s">
        <v>496</v>
      </c>
      <c r="F451" s="164" t="s">
        <v>2058</v>
      </c>
      <c r="G451" s="164">
        <v>6.3641118222548801E-3</v>
      </c>
      <c r="H451" s="164">
        <v>6.3259663393647903E-3</v>
      </c>
    </row>
    <row r="452" spans="2:8" x14ac:dyDescent="0.25">
      <c r="B452" s="164" t="s">
        <v>67</v>
      </c>
      <c r="C452" s="164" t="s">
        <v>1027</v>
      </c>
      <c r="D452" s="164" t="s">
        <v>514</v>
      </c>
      <c r="E452" s="164" t="s">
        <v>2055</v>
      </c>
      <c r="F452" s="164" t="s">
        <v>2058</v>
      </c>
      <c r="G452" s="164">
        <v>0.99924119717785898</v>
      </c>
      <c r="H452" s="164">
        <v>0.99981791897386596</v>
      </c>
    </row>
    <row r="453" spans="2:8" x14ac:dyDescent="0.25">
      <c r="B453" s="164" t="s">
        <v>67</v>
      </c>
      <c r="C453" s="164" t="s">
        <v>1027</v>
      </c>
      <c r="D453" s="164" t="s">
        <v>514</v>
      </c>
      <c r="E453" s="164" t="s">
        <v>504</v>
      </c>
      <c r="F453" s="164" t="s">
        <v>2058</v>
      </c>
      <c r="G453" s="164">
        <v>1</v>
      </c>
      <c r="H453" s="164">
        <v>1</v>
      </c>
    </row>
    <row r="454" spans="2:8" x14ac:dyDescent="0.25">
      <c r="B454" s="164" t="s">
        <v>67</v>
      </c>
      <c r="C454" s="164" t="s">
        <v>1027</v>
      </c>
      <c r="D454" s="164" t="s">
        <v>514</v>
      </c>
      <c r="E454" s="164" t="s">
        <v>2056</v>
      </c>
      <c r="F454" s="164" t="s">
        <v>2058</v>
      </c>
      <c r="G454" s="164">
        <v>0.42495193301897199</v>
      </c>
      <c r="H454" s="164">
        <v>0.25329478371268499</v>
      </c>
    </row>
    <row r="455" spans="2:8" x14ac:dyDescent="0.25">
      <c r="B455" s="164" t="s">
        <v>67</v>
      </c>
      <c r="C455" s="164" t="s">
        <v>1027</v>
      </c>
      <c r="D455" s="164" t="s">
        <v>514</v>
      </c>
      <c r="E455" s="164" t="s">
        <v>1873</v>
      </c>
      <c r="F455" s="164" t="s">
        <v>2058</v>
      </c>
      <c r="G455" s="164">
        <v>0.64123719686337399</v>
      </c>
      <c r="H455" s="164">
        <v>0.79689691711303601</v>
      </c>
    </row>
    <row r="456" spans="2:8" x14ac:dyDescent="0.25">
      <c r="B456" s="164" t="s">
        <v>70</v>
      </c>
      <c r="C456" s="164" t="s">
        <v>1027</v>
      </c>
      <c r="D456" s="164" t="s">
        <v>2053</v>
      </c>
      <c r="E456" s="164" t="s">
        <v>496</v>
      </c>
      <c r="F456" s="164" t="s">
        <v>2054</v>
      </c>
      <c r="G456" s="164">
        <v>5.42891584083217E-2</v>
      </c>
      <c r="H456" s="164">
        <v>7.0143627519530599E-2</v>
      </c>
    </row>
    <row r="457" spans="2:8" x14ac:dyDescent="0.25">
      <c r="B457" s="164" t="s">
        <v>70</v>
      </c>
      <c r="C457" s="164" t="s">
        <v>1027</v>
      </c>
      <c r="D457" s="164" t="s">
        <v>2053</v>
      </c>
      <c r="E457" s="164" t="s">
        <v>2055</v>
      </c>
      <c r="F457" s="164" t="s">
        <v>2054</v>
      </c>
      <c r="G457" s="164">
        <v>0.999978748656703</v>
      </c>
      <c r="H457" s="164">
        <v>0.99996490556638296</v>
      </c>
    </row>
    <row r="458" spans="2:8" x14ac:dyDescent="0.25">
      <c r="B458" s="164" t="s">
        <v>70</v>
      </c>
      <c r="C458" s="164" t="s">
        <v>1027</v>
      </c>
      <c r="D458" s="164" t="s">
        <v>2053</v>
      </c>
      <c r="E458" s="164" t="s">
        <v>504</v>
      </c>
      <c r="F458" s="164" t="s">
        <v>2054</v>
      </c>
      <c r="G458" s="164">
        <v>1</v>
      </c>
      <c r="H458" s="164">
        <v>1</v>
      </c>
    </row>
    <row r="459" spans="2:8" x14ac:dyDescent="0.25">
      <c r="B459" s="164" t="s">
        <v>70</v>
      </c>
      <c r="C459" s="164" t="s">
        <v>1027</v>
      </c>
      <c r="D459" s="164" t="s">
        <v>2053</v>
      </c>
      <c r="E459" s="164" t="s">
        <v>2056</v>
      </c>
      <c r="F459" s="164" t="s">
        <v>2054</v>
      </c>
      <c r="G459" s="164">
        <v>0.684818796451787</v>
      </c>
      <c r="H459" s="164">
        <v>0.60959138568083504</v>
      </c>
    </row>
    <row r="460" spans="2:8" x14ac:dyDescent="0.25">
      <c r="B460" s="164" t="s">
        <v>70</v>
      </c>
      <c r="C460" s="164" t="s">
        <v>1027</v>
      </c>
      <c r="D460" s="164" t="s">
        <v>2053</v>
      </c>
      <c r="E460" s="164" t="s">
        <v>1873</v>
      </c>
      <c r="F460" s="164" t="s">
        <v>2054</v>
      </c>
      <c r="G460" s="164">
        <v>1</v>
      </c>
      <c r="H460" s="164">
        <v>1</v>
      </c>
    </row>
    <row r="461" spans="2:8" x14ac:dyDescent="0.25">
      <c r="B461" s="164" t="s">
        <v>70</v>
      </c>
      <c r="C461" s="164" t="s">
        <v>1027</v>
      </c>
      <c r="D461" s="164" t="s">
        <v>2053</v>
      </c>
      <c r="E461" s="164" t="s">
        <v>496</v>
      </c>
      <c r="F461" s="164" t="s">
        <v>2057</v>
      </c>
      <c r="G461" s="164">
        <v>5.42891584083217E-2</v>
      </c>
      <c r="H461" s="164">
        <v>7.0143627519530599E-2</v>
      </c>
    </row>
    <row r="462" spans="2:8" x14ac:dyDescent="0.25">
      <c r="B462" s="164" t="s">
        <v>70</v>
      </c>
      <c r="C462" s="164" t="s">
        <v>1027</v>
      </c>
      <c r="D462" s="164" t="s">
        <v>2053</v>
      </c>
      <c r="E462" s="164" t="s">
        <v>2055</v>
      </c>
      <c r="F462" s="164" t="s">
        <v>2057</v>
      </c>
      <c r="G462" s="164">
        <v>0.999978748656703</v>
      </c>
      <c r="H462" s="164">
        <v>0.99996490556638296</v>
      </c>
    </row>
    <row r="463" spans="2:8" x14ac:dyDescent="0.25">
      <c r="B463" s="164" t="s">
        <v>70</v>
      </c>
      <c r="C463" s="164" t="s">
        <v>1027</v>
      </c>
      <c r="D463" s="164" t="s">
        <v>2053</v>
      </c>
      <c r="E463" s="164" t="s">
        <v>504</v>
      </c>
      <c r="F463" s="164" t="s">
        <v>2057</v>
      </c>
      <c r="G463" s="164">
        <v>1</v>
      </c>
      <c r="H463" s="164">
        <v>1</v>
      </c>
    </row>
    <row r="464" spans="2:8" x14ac:dyDescent="0.25">
      <c r="B464" s="164" t="s">
        <v>70</v>
      </c>
      <c r="C464" s="164" t="s">
        <v>1027</v>
      </c>
      <c r="D464" s="164" t="s">
        <v>2053</v>
      </c>
      <c r="E464" s="164" t="s">
        <v>2056</v>
      </c>
      <c r="F464" s="164" t="s">
        <v>2057</v>
      </c>
      <c r="G464" s="164">
        <v>0.684818796451787</v>
      </c>
      <c r="H464" s="164">
        <v>0.60959138568083504</v>
      </c>
    </row>
    <row r="465" spans="2:8" x14ac:dyDescent="0.25">
      <c r="B465" s="164" t="s">
        <v>70</v>
      </c>
      <c r="C465" s="164" t="s">
        <v>1027</v>
      </c>
      <c r="D465" s="164" t="s">
        <v>2053</v>
      </c>
      <c r="E465" s="164" t="s">
        <v>1873</v>
      </c>
      <c r="F465" s="164" t="s">
        <v>2057</v>
      </c>
      <c r="G465" s="164">
        <v>1</v>
      </c>
      <c r="H465" s="164">
        <v>1</v>
      </c>
    </row>
    <row r="466" spans="2:8" x14ac:dyDescent="0.25">
      <c r="B466" s="164" t="s">
        <v>70</v>
      </c>
      <c r="C466" s="164" t="s">
        <v>1027</v>
      </c>
      <c r="D466" s="164" t="s">
        <v>514</v>
      </c>
      <c r="E466" s="164" t="s">
        <v>496</v>
      </c>
      <c r="F466" s="164" t="s">
        <v>2058</v>
      </c>
      <c r="G466" s="164">
        <v>7.7898520679309602E-3</v>
      </c>
      <c r="H466" s="164">
        <v>6.9880986469068804E-3</v>
      </c>
    </row>
    <row r="467" spans="2:8" x14ac:dyDescent="0.25">
      <c r="B467" s="164" t="s">
        <v>70</v>
      </c>
      <c r="C467" s="164" t="s">
        <v>1027</v>
      </c>
      <c r="D467" s="164" t="s">
        <v>514</v>
      </c>
      <c r="E467" s="164" t="s">
        <v>2055</v>
      </c>
      <c r="F467" s="164" t="s">
        <v>2058</v>
      </c>
      <c r="G467" s="164">
        <v>0.99997484713567197</v>
      </c>
      <c r="H467" s="164">
        <v>0.999982699188396</v>
      </c>
    </row>
    <row r="468" spans="2:8" x14ac:dyDescent="0.25">
      <c r="B468" s="164" t="s">
        <v>70</v>
      </c>
      <c r="C468" s="164" t="s">
        <v>1027</v>
      </c>
      <c r="D468" s="164" t="s">
        <v>514</v>
      </c>
      <c r="E468" s="164" t="s">
        <v>504</v>
      </c>
      <c r="F468" s="164" t="s">
        <v>2058</v>
      </c>
      <c r="G468" s="164">
        <v>1</v>
      </c>
      <c r="H468" s="164">
        <v>1</v>
      </c>
    </row>
    <row r="469" spans="2:8" x14ac:dyDescent="0.25">
      <c r="B469" s="164" t="s">
        <v>70</v>
      </c>
      <c r="C469" s="164" t="s">
        <v>1027</v>
      </c>
      <c r="D469" s="164" t="s">
        <v>514</v>
      </c>
      <c r="E469" s="164" t="s">
        <v>2056</v>
      </c>
      <c r="F469" s="164" t="s">
        <v>2058</v>
      </c>
      <c r="G469" s="164">
        <v>0.65817221240233603</v>
      </c>
      <c r="H469" s="164">
        <v>0.403894289332352</v>
      </c>
    </row>
    <row r="470" spans="2:8" x14ac:dyDescent="0.25">
      <c r="B470" s="164" t="s">
        <v>70</v>
      </c>
      <c r="C470" s="164" t="s">
        <v>1027</v>
      </c>
      <c r="D470" s="164" t="s">
        <v>514</v>
      </c>
      <c r="E470" s="164" t="s">
        <v>1873</v>
      </c>
      <c r="F470" s="164" t="s">
        <v>2058</v>
      </c>
      <c r="G470" s="164">
        <v>0.79181434896819702</v>
      </c>
      <c r="H470" s="164">
        <v>0.91696473174980997</v>
      </c>
    </row>
    <row r="471" spans="2:8" x14ac:dyDescent="0.25">
      <c r="B471" s="164" t="s">
        <v>73</v>
      </c>
      <c r="C471" s="164" t="s">
        <v>1027</v>
      </c>
      <c r="D471" s="164" t="s">
        <v>2053</v>
      </c>
      <c r="E471" s="164" t="s">
        <v>496</v>
      </c>
      <c r="F471" s="164" t="s">
        <v>2054</v>
      </c>
      <c r="G471" s="164">
        <v>8.3675759150612997E-2</v>
      </c>
      <c r="H471" s="164">
        <v>0.12535734220776601</v>
      </c>
    </row>
    <row r="472" spans="2:8" x14ac:dyDescent="0.25">
      <c r="B472" s="164" t="s">
        <v>73</v>
      </c>
      <c r="C472" s="164" t="s">
        <v>1027</v>
      </c>
      <c r="D472" s="164" t="s">
        <v>2053</v>
      </c>
      <c r="E472" s="164" t="s">
        <v>2055</v>
      </c>
      <c r="F472" s="164" t="s">
        <v>2054</v>
      </c>
      <c r="G472" s="164">
        <v>0.99995839539380504</v>
      </c>
      <c r="H472" s="164">
        <v>0.99994727517068305</v>
      </c>
    </row>
    <row r="473" spans="2:8" x14ac:dyDescent="0.25">
      <c r="B473" s="164" t="s">
        <v>73</v>
      </c>
      <c r="C473" s="164" t="s">
        <v>1027</v>
      </c>
      <c r="D473" s="164" t="s">
        <v>2053</v>
      </c>
      <c r="E473" s="164" t="s">
        <v>504</v>
      </c>
      <c r="F473" s="164" t="s">
        <v>2054</v>
      </c>
      <c r="G473" s="164">
        <v>1</v>
      </c>
      <c r="H473" s="164">
        <v>1</v>
      </c>
    </row>
    <row r="474" spans="2:8" x14ac:dyDescent="0.25">
      <c r="B474" s="164" t="s">
        <v>73</v>
      </c>
      <c r="C474" s="164" t="s">
        <v>1027</v>
      </c>
      <c r="D474" s="164" t="s">
        <v>2053</v>
      </c>
      <c r="E474" s="164" t="s">
        <v>2056</v>
      </c>
      <c r="F474" s="164" t="s">
        <v>2054</v>
      </c>
      <c r="G474" s="164">
        <v>0.75423408745793996</v>
      </c>
      <c r="H474" s="164">
        <v>0.784753052267398</v>
      </c>
    </row>
    <row r="475" spans="2:8" x14ac:dyDescent="0.25">
      <c r="B475" s="164" t="s">
        <v>73</v>
      </c>
      <c r="C475" s="164" t="s">
        <v>1027</v>
      </c>
      <c r="D475" s="164" t="s">
        <v>2053</v>
      </c>
      <c r="E475" s="164" t="s">
        <v>1873</v>
      </c>
      <c r="F475" s="164" t="s">
        <v>2054</v>
      </c>
      <c r="G475" s="164">
        <v>1</v>
      </c>
      <c r="H475" s="164">
        <v>1</v>
      </c>
    </row>
    <row r="476" spans="2:8" x14ac:dyDescent="0.25">
      <c r="B476" s="164" t="s">
        <v>73</v>
      </c>
      <c r="C476" s="164" t="s">
        <v>1027</v>
      </c>
      <c r="D476" s="164" t="s">
        <v>2053</v>
      </c>
      <c r="E476" s="164" t="s">
        <v>496</v>
      </c>
      <c r="F476" s="164" t="s">
        <v>2057</v>
      </c>
      <c r="G476" s="164">
        <v>8.3675759150612997E-2</v>
      </c>
      <c r="H476" s="164">
        <v>0.12535734220776601</v>
      </c>
    </row>
    <row r="477" spans="2:8" x14ac:dyDescent="0.25">
      <c r="B477" s="164" t="s">
        <v>73</v>
      </c>
      <c r="C477" s="164" t="s">
        <v>1027</v>
      </c>
      <c r="D477" s="164" t="s">
        <v>2053</v>
      </c>
      <c r="E477" s="164" t="s">
        <v>2055</v>
      </c>
      <c r="F477" s="164" t="s">
        <v>2057</v>
      </c>
      <c r="G477" s="164">
        <v>0.99995839539380504</v>
      </c>
      <c r="H477" s="164">
        <v>0.99994727517068305</v>
      </c>
    </row>
    <row r="478" spans="2:8" x14ac:dyDescent="0.25">
      <c r="B478" s="164" t="s">
        <v>73</v>
      </c>
      <c r="C478" s="164" t="s">
        <v>1027</v>
      </c>
      <c r="D478" s="164" t="s">
        <v>2053</v>
      </c>
      <c r="E478" s="164" t="s">
        <v>504</v>
      </c>
      <c r="F478" s="164" t="s">
        <v>2057</v>
      </c>
      <c r="G478" s="164">
        <v>1</v>
      </c>
      <c r="H478" s="164">
        <v>1</v>
      </c>
    </row>
    <row r="479" spans="2:8" x14ac:dyDescent="0.25">
      <c r="B479" s="164" t="s">
        <v>73</v>
      </c>
      <c r="C479" s="164" t="s">
        <v>1027</v>
      </c>
      <c r="D479" s="164" t="s">
        <v>2053</v>
      </c>
      <c r="E479" s="164" t="s">
        <v>2056</v>
      </c>
      <c r="F479" s="164" t="s">
        <v>2057</v>
      </c>
      <c r="G479" s="164">
        <v>0.75423408745793996</v>
      </c>
      <c r="H479" s="164">
        <v>0.784753052267397</v>
      </c>
    </row>
    <row r="480" spans="2:8" x14ac:dyDescent="0.25">
      <c r="B480" s="164" t="s">
        <v>73</v>
      </c>
      <c r="C480" s="164" t="s">
        <v>1027</v>
      </c>
      <c r="D480" s="164" t="s">
        <v>2053</v>
      </c>
      <c r="E480" s="164" t="s">
        <v>1873</v>
      </c>
      <c r="F480" s="164" t="s">
        <v>2057</v>
      </c>
      <c r="G480" s="164">
        <v>1</v>
      </c>
      <c r="H480" s="164">
        <v>1</v>
      </c>
    </row>
    <row r="481" spans="2:8" x14ac:dyDescent="0.25">
      <c r="B481" s="164" t="s">
        <v>73</v>
      </c>
      <c r="C481" s="164" t="s">
        <v>1027</v>
      </c>
      <c r="D481" s="164" t="s">
        <v>514</v>
      </c>
      <c r="E481" s="164" t="s">
        <v>496</v>
      </c>
      <c r="F481" s="164" t="s">
        <v>2058</v>
      </c>
      <c r="G481" s="164">
        <v>1.09595247577166E-2</v>
      </c>
      <c r="H481" s="164">
        <v>7.3705331299360197E-3</v>
      </c>
    </row>
    <row r="482" spans="2:8" x14ac:dyDescent="0.25">
      <c r="B482" s="164" t="s">
        <v>73</v>
      </c>
      <c r="C482" s="164" t="s">
        <v>1027</v>
      </c>
      <c r="D482" s="164" t="s">
        <v>514</v>
      </c>
      <c r="E482" s="164" t="s">
        <v>2055</v>
      </c>
      <c r="F482" s="164" t="s">
        <v>2058</v>
      </c>
      <c r="G482" s="164">
        <v>0.99999953387899998</v>
      </c>
      <c r="H482" s="164">
        <v>0.99999999984136101</v>
      </c>
    </row>
    <row r="483" spans="2:8" x14ac:dyDescent="0.25">
      <c r="B483" s="164" t="s">
        <v>73</v>
      </c>
      <c r="C483" s="164" t="s">
        <v>1027</v>
      </c>
      <c r="D483" s="164" t="s">
        <v>514</v>
      </c>
      <c r="E483" s="164" t="s">
        <v>504</v>
      </c>
      <c r="F483" s="164" t="s">
        <v>2058</v>
      </c>
      <c r="G483" s="164">
        <v>1</v>
      </c>
      <c r="H483" s="164">
        <v>1</v>
      </c>
    </row>
    <row r="484" spans="2:8" x14ac:dyDescent="0.25">
      <c r="B484" s="164" t="s">
        <v>73</v>
      </c>
      <c r="C484" s="164" t="s">
        <v>1027</v>
      </c>
      <c r="D484" s="164" t="s">
        <v>514</v>
      </c>
      <c r="E484" s="164" t="s">
        <v>2056</v>
      </c>
      <c r="F484" s="164" t="s">
        <v>2058</v>
      </c>
      <c r="G484" s="164">
        <v>0.59032035459868004</v>
      </c>
      <c r="H484" s="164">
        <v>0.40179824007876602</v>
      </c>
    </row>
    <row r="485" spans="2:8" x14ac:dyDescent="0.25">
      <c r="B485" s="164" t="s">
        <v>73</v>
      </c>
      <c r="C485" s="164" t="s">
        <v>1027</v>
      </c>
      <c r="D485" s="164" t="s">
        <v>514</v>
      </c>
      <c r="E485" s="164" t="s">
        <v>1873</v>
      </c>
      <c r="F485" s="164" t="s">
        <v>2058</v>
      </c>
      <c r="G485" s="164">
        <v>0.76332728700403796</v>
      </c>
      <c r="H485" s="164">
        <v>0.87187239606058198</v>
      </c>
    </row>
    <row r="486" spans="2:8" x14ac:dyDescent="0.25">
      <c r="B486" s="164" t="s">
        <v>75</v>
      </c>
      <c r="C486" s="164" t="s">
        <v>1027</v>
      </c>
      <c r="D486" s="164" t="s">
        <v>2053</v>
      </c>
      <c r="E486" s="164" t="s">
        <v>496</v>
      </c>
      <c r="F486" s="164" t="s">
        <v>2054</v>
      </c>
      <c r="G486" s="164">
        <v>6.1527294203126498E-2</v>
      </c>
      <c r="H486" s="164">
        <v>7.8299201130010404E-2</v>
      </c>
    </row>
    <row r="487" spans="2:8" x14ac:dyDescent="0.25">
      <c r="B487" s="164" t="s">
        <v>75</v>
      </c>
      <c r="C487" s="164" t="s">
        <v>1027</v>
      </c>
      <c r="D487" s="164" t="s">
        <v>2053</v>
      </c>
      <c r="E487" s="164" t="s">
        <v>2055</v>
      </c>
      <c r="F487" s="164" t="s">
        <v>2054</v>
      </c>
      <c r="G487" s="164">
        <v>0.99998163110696803</v>
      </c>
      <c r="H487" s="164">
        <v>0.99996938980601502</v>
      </c>
    </row>
    <row r="488" spans="2:8" x14ac:dyDescent="0.25">
      <c r="B488" s="164" t="s">
        <v>75</v>
      </c>
      <c r="C488" s="164" t="s">
        <v>1027</v>
      </c>
      <c r="D488" s="164" t="s">
        <v>2053</v>
      </c>
      <c r="E488" s="164" t="s">
        <v>504</v>
      </c>
      <c r="F488" s="164" t="s">
        <v>2054</v>
      </c>
      <c r="G488" s="164">
        <v>1</v>
      </c>
      <c r="H488" s="164">
        <v>1</v>
      </c>
    </row>
    <row r="489" spans="2:8" x14ac:dyDescent="0.25">
      <c r="B489" s="164" t="s">
        <v>75</v>
      </c>
      <c r="C489" s="164" t="s">
        <v>1027</v>
      </c>
      <c r="D489" s="164" t="s">
        <v>2053</v>
      </c>
      <c r="E489" s="164" t="s">
        <v>2056</v>
      </c>
      <c r="F489" s="164" t="s">
        <v>2054</v>
      </c>
      <c r="G489" s="164">
        <v>0.71475176922252903</v>
      </c>
      <c r="H489" s="164">
        <v>0.63728087085044505</v>
      </c>
    </row>
    <row r="490" spans="2:8" x14ac:dyDescent="0.25">
      <c r="B490" s="164" t="s">
        <v>75</v>
      </c>
      <c r="C490" s="164" t="s">
        <v>1027</v>
      </c>
      <c r="D490" s="164" t="s">
        <v>2053</v>
      </c>
      <c r="E490" s="164" t="s">
        <v>1873</v>
      </c>
      <c r="F490" s="164" t="s">
        <v>2054</v>
      </c>
      <c r="G490" s="164">
        <v>1</v>
      </c>
      <c r="H490" s="164">
        <v>1</v>
      </c>
    </row>
    <row r="491" spans="2:8" x14ac:dyDescent="0.25">
      <c r="B491" s="164" t="s">
        <v>75</v>
      </c>
      <c r="C491" s="164" t="s">
        <v>1027</v>
      </c>
      <c r="D491" s="164" t="s">
        <v>2053</v>
      </c>
      <c r="E491" s="164" t="s">
        <v>496</v>
      </c>
      <c r="F491" s="164" t="s">
        <v>2057</v>
      </c>
      <c r="G491" s="164">
        <v>6.1527294203126498E-2</v>
      </c>
      <c r="H491" s="164">
        <v>7.8299201130010404E-2</v>
      </c>
    </row>
    <row r="492" spans="2:8" x14ac:dyDescent="0.25">
      <c r="B492" s="164" t="s">
        <v>75</v>
      </c>
      <c r="C492" s="164" t="s">
        <v>1027</v>
      </c>
      <c r="D492" s="164" t="s">
        <v>2053</v>
      </c>
      <c r="E492" s="164" t="s">
        <v>2055</v>
      </c>
      <c r="F492" s="164" t="s">
        <v>2057</v>
      </c>
      <c r="G492" s="164">
        <v>0.99998163110696803</v>
      </c>
      <c r="H492" s="164">
        <v>0.99996938980601502</v>
      </c>
    </row>
    <row r="493" spans="2:8" x14ac:dyDescent="0.25">
      <c r="B493" s="164" t="s">
        <v>75</v>
      </c>
      <c r="C493" s="164" t="s">
        <v>1027</v>
      </c>
      <c r="D493" s="164" t="s">
        <v>2053</v>
      </c>
      <c r="E493" s="164" t="s">
        <v>504</v>
      </c>
      <c r="F493" s="164" t="s">
        <v>2057</v>
      </c>
      <c r="G493" s="164">
        <v>1</v>
      </c>
      <c r="H493" s="164">
        <v>1</v>
      </c>
    </row>
    <row r="494" spans="2:8" x14ac:dyDescent="0.25">
      <c r="B494" s="164" t="s">
        <v>75</v>
      </c>
      <c r="C494" s="164" t="s">
        <v>1027</v>
      </c>
      <c r="D494" s="164" t="s">
        <v>2053</v>
      </c>
      <c r="E494" s="164" t="s">
        <v>2056</v>
      </c>
      <c r="F494" s="164" t="s">
        <v>2057</v>
      </c>
      <c r="G494" s="164">
        <v>0.71475176922252903</v>
      </c>
      <c r="H494" s="164">
        <v>0.63728087085044505</v>
      </c>
    </row>
    <row r="495" spans="2:8" x14ac:dyDescent="0.25">
      <c r="B495" s="164" t="s">
        <v>75</v>
      </c>
      <c r="C495" s="164" t="s">
        <v>1027</v>
      </c>
      <c r="D495" s="164" t="s">
        <v>2053</v>
      </c>
      <c r="E495" s="164" t="s">
        <v>1873</v>
      </c>
      <c r="F495" s="164" t="s">
        <v>2057</v>
      </c>
      <c r="G495" s="164">
        <v>1</v>
      </c>
      <c r="H495" s="164">
        <v>1</v>
      </c>
    </row>
    <row r="496" spans="2:8" x14ac:dyDescent="0.25">
      <c r="B496" s="164" t="s">
        <v>75</v>
      </c>
      <c r="C496" s="164" t="s">
        <v>1027</v>
      </c>
      <c r="D496" s="164" t="s">
        <v>514</v>
      </c>
      <c r="E496" s="164" t="s">
        <v>496</v>
      </c>
      <c r="F496" s="164" t="s">
        <v>2058</v>
      </c>
      <c r="G496" s="164">
        <v>7.3491696523379103E-3</v>
      </c>
      <c r="H496" s="164">
        <v>4.6215001963129197E-3</v>
      </c>
    </row>
    <row r="497" spans="2:8" x14ac:dyDescent="0.25">
      <c r="B497" s="164" t="s">
        <v>75</v>
      </c>
      <c r="C497" s="164" t="s">
        <v>1027</v>
      </c>
      <c r="D497" s="164" t="s">
        <v>514</v>
      </c>
      <c r="E497" s="164" t="s">
        <v>2055</v>
      </c>
      <c r="F497" s="164" t="s">
        <v>2058</v>
      </c>
      <c r="G497" s="164">
        <v>0.99998594234159299</v>
      </c>
      <c r="H497" s="164">
        <v>0.999990316822568</v>
      </c>
    </row>
    <row r="498" spans="2:8" x14ac:dyDescent="0.25">
      <c r="B498" s="164" t="s">
        <v>75</v>
      </c>
      <c r="C498" s="164" t="s">
        <v>1027</v>
      </c>
      <c r="D498" s="164" t="s">
        <v>514</v>
      </c>
      <c r="E498" s="164" t="s">
        <v>504</v>
      </c>
      <c r="F498" s="164" t="s">
        <v>2058</v>
      </c>
      <c r="G498" s="164">
        <v>1</v>
      </c>
      <c r="H498" s="164">
        <v>1</v>
      </c>
    </row>
    <row r="499" spans="2:8" x14ac:dyDescent="0.25">
      <c r="B499" s="164" t="s">
        <v>75</v>
      </c>
      <c r="C499" s="164" t="s">
        <v>1027</v>
      </c>
      <c r="D499" s="164" t="s">
        <v>514</v>
      </c>
      <c r="E499" s="164" t="s">
        <v>2056</v>
      </c>
      <c r="F499" s="164" t="s">
        <v>2058</v>
      </c>
      <c r="G499" s="164">
        <v>0.67344414744382397</v>
      </c>
      <c r="H499" s="164">
        <v>0.429951833055772</v>
      </c>
    </row>
    <row r="500" spans="2:8" x14ac:dyDescent="0.25">
      <c r="B500" s="164" t="s">
        <v>75</v>
      </c>
      <c r="C500" s="164" t="s">
        <v>1027</v>
      </c>
      <c r="D500" s="164" t="s">
        <v>514</v>
      </c>
      <c r="E500" s="164" t="s">
        <v>1873</v>
      </c>
      <c r="F500" s="164" t="s">
        <v>2058</v>
      </c>
      <c r="G500" s="164">
        <v>0.80271701809404705</v>
      </c>
      <c r="H500" s="164">
        <v>0.92094622750578703</v>
      </c>
    </row>
    <row r="501" spans="2:8" x14ac:dyDescent="0.25">
      <c r="B501" s="164" t="s">
        <v>78</v>
      </c>
      <c r="C501" s="164" t="s">
        <v>1027</v>
      </c>
      <c r="D501" s="164" t="s">
        <v>2053</v>
      </c>
      <c r="E501" s="164" t="s">
        <v>496</v>
      </c>
      <c r="F501" s="164" t="s">
        <v>2054</v>
      </c>
      <c r="G501" s="164">
        <v>4.2236159564672401E-2</v>
      </c>
      <c r="H501" s="164">
        <v>8.0434690991280103E-2</v>
      </c>
    </row>
    <row r="502" spans="2:8" x14ac:dyDescent="0.25">
      <c r="B502" s="164" t="s">
        <v>78</v>
      </c>
      <c r="C502" s="164" t="s">
        <v>1027</v>
      </c>
      <c r="D502" s="164" t="s">
        <v>2053</v>
      </c>
      <c r="E502" s="164" t="s">
        <v>2055</v>
      </c>
      <c r="F502" s="164" t="s">
        <v>2054</v>
      </c>
      <c r="G502" s="164">
        <v>0.99987449224359004</v>
      </c>
      <c r="H502" s="164">
        <v>0.99984866639334102</v>
      </c>
    </row>
    <row r="503" spans="2:8" x14ac:dyDescent="0.25">
      <c r="B503" s="164" t="s">
        <v>78</v>
      </c>
      <c r="C503" s="164" t="s">
        <v>1027</v>
      </c>
      <c r="D503" s="164" t="s">
        <v>2053</v>
      </c>
      <c r="E503" s="164" t="s">
        <v>504</v>
      </c>
      <c r="F503" s="164" t="s">
        <v>2054</v>
      </c>
      <c r="G503" s="164">
        <v>1</v>
      </c>
      <c r="H503" s="164">
        <v>1</v>
      </c>
    </row>
    <row r="504" spans="2:8" x14ac:dyDescent="0.25">
      <c r="B504" s="164" t="s">
        <v>78</v>
      </c>
      <c r="C504" s="164" t="s">
        <v>1027</v>
      </c>
      <c r="D504" s="164" t="s">
        <v>2053</v>
      </c>
      <c r="E504" s="164" t="s">
        <v>2056</v>
      </c>
      <c r="F504" s="164" t="s">
        <v>2054</v>
      </c>
      <c r="G504" s="164">
        <v>0.51216488947136196</v>
      </c>
      <c r="H504" s="164">
        <v>0.57209836576831097</v>
      </c>
    </row>
    <row r="505" spans="2:8" x14ac:dyDescent="0.25">
      <c r="B505" s="164" t="s">
        <v>78</v>
      </c>
      <c r="C505" s="164" t="s">
        <v>1027</v>
      </c>
      <c r="D505" s="164" t="s">
        <v>2053</v>
      </c>
      <c r="E505" s="164" t="s">
        <v>1873</v>
      </c>
      <c r="F505" s="164" t="s">
        <v>2054</v>
      </c>
      <c r="G505" s="164">
        <v>1</v>
      </c>
      <c r="H505" s="164">
        <v>1</v>
      </c>
    </row>
    <row r="506" spans="2:8" x14ac:dyDescent="0.25">
      <c r="B506" s="164" t="s">
        <v>78</v>
      </c>
      <c r="C506" s="164" t="s">
        <v>1027</v>
      </c>
      <c r="D506" s="164" t="s">
        <v>2053</v>
      </c>
      <c r="E506" s="164" t="s">
        <v>496</v>
      </c>
      <c r="F506" s="164" t="s">
        <v>2057</v>
      </c>
      <c r="G506" s="164">
        <v>4.2236159564672401E-2</v>
      </c>
      <c r="H506" s="164">
        <v>8.0434690991280103E-2</v>
      </c>
    </row>
    <row r="507" spans="2:8" x14ac:dyDescent="0.25">
      <c r="B507" s="164" t="s">
        <v>78</v>
      </c>
      <c r="C507" s="164" t="s">
        <v>1027</v>
      </c>
      <c r="D507" s="164" t="s">
        <v>2053</v>
      </c>
      <c r="E507" s="164" t="s">
        <v>2055</v>
      </c>
      <c r="F507" s="164" t="s">
        <v>2057</v>
      </c>
      <c r="G507" s="164">
        <v>0.99987449224359004</v>
      </c>
      <c r="H507" s="164">
        <v>0.99984866639334102</v>
      </c>
    </row>
    <row r="508" spans="2:8" x14ac:dyDescent="0.25">
      <c r="B508" s="164" t="s">
        <v>78</v>
      </c>
      <c r="C508" s="164" t="s">
        <v>1027</v>
      </c>
      <c r="D508" s="164" t="s">
        <v>2053</v>
      </c>
      <c r="E508" s="164" t="s">
        <v>504</v>
      </c>
      <c r="F508" s="164" t="s">
        <v>2057</v>
      </c>
      <c r="G508" s="164">
        <v>1</v>
      </c>
      <c r="H508" s="164">
        <v>1</v>
      </c>
    </row>
    <row r="509" spans="2:8" x14ac:dyDescent="0.25">
      <c r="B509" s="164" t="s">
        <v>78</v>
      </c>
      <c r="C509" s="164" t="s">
        <v>1027</v>
      </c>
      <c r="D509" s="164" t="s">
        <v>2053</v>
      </c>
      <c r="E509" s="164" t="s">
        <v>2056</v>
      </c>
      <c r="F509" s="164" t="s">
        <v>2057</v>
      </c>
      <c r="G509" s="164">
        <v>0.51216488947136196</v>
      </c>
      <c r="H509" s="164">
        <v>0.57209836576831097</v>
      </c>
    </row>
    <row r="510" spans="2:8" x14ac:dyDescent="0.25">
      <c r="B510" s="164" t="s">
        <v>78</v>
      </c>
      <c r="C510" s="164" t="s">
        <v>1027</v>
      </c>
      <c r="D510" s="164" t="s">
        <v>2053</v>
      </c>
      <c r="E510" s="164" t="s">
        <v>1873</v>
      </c>
      <c r="F510" s="164" t="s">
        <v>2057</v>
      </c>
      <c r="G510" s="164">
        <v>1</v>
      </c>
      <c r="H510" s="164">
        <v>1</v>
      </c>
    </row>
    <row r="511" spans="2:8" x14ac:dyDescent="0.25">
      <c r="B511" s="164" t="s">
        <v>78</v>
      </c>
      <c r="C511" s="164" t="s">
        <v>1027</v>
      </c>
      <c r="D511" s="164" t="s">
        <v>514</v>
      </c>
      <c r="E511" s="164" t="s">
        <v>496</v>
      </c>
      <c r="F511" s="164" t="s">
        <v>2058</v>
      </c>
      <c r="G511" s="164">
        <v>3.8086961588558298E-3</v>
      </c>
      <c r="H511" s="164">
        <v>4.5694647771587502E-3</v>
      </c>
    </row>
    <row r="512" spans="2:8" x14ac:dyDescent="0.25">
      <c r="B512" s="164" t="s">
        <v>78</v>
      </c>
      <c r="C512" s="164" t="s">
        <v>1027</v>
      </c>
      <c r="D512" s="164" t="s">
        <v>514</v>
      </c>
      <c r="E512" s="164" t="s">
        <v>2055</v>
      </c>
      <c r="F512" s="164" t="s">
        <v>2058</v>
      </c>
      <c r="G512" s="164">
        <v>0.99987905762629004</v>
      </c>
      <c r="H512" s="164">
        <v>0.99989200197671202</v>
      </c>
    </row>
    <row r="513" spans="2:8" x14ac:dyDescent="0.25">
      <c r="B513" s="164" t="s">
        <v>78</v>
      </c>
      <c r="C513" s="164" t="s">
        <v>1027</v>
      </c>
      <c r="D513" s="164" t="s">
        <v>514</v>
      </c>
      <c r="E513" s="164" t="s">
        <v>504</v>
      </c>
      <c r="F513" s="164" t="s">
        <v>2058</v>
      </c>
      <c r="G513" s="164">
        <v>1</v>
      </c>
      <c r="H513" s="164">
        <v>1</v>
      </c>
    </row>
    <row r="514" spans="2:8" x14ac:dyDescent="0.25">
      <c r="B514" s="164" t="s">
        <v>78</v>
      </c>
      <c r="C514" s="164" t="s">
        <v>1027</v>
      </c>
      <c r="D514" s="164" t="s">
        <v>514</v>
      </c>
      <c r="E514" s="164" t="s">
        <v>2056</v>
      </c>
      <c r="F514" s="164" t="s">
        <v>2058</v>
      </c>
      <c r="G514" s="164">
        <v>0.36812694095964299</v>
      </c>
      <c r="H514" s="164">
        <v>0.22259583211072001</v>
      </c>
    </row>
    <row r="515" spans="2:8" x14ac:dyDescent="0.25">
      <c r="B515" s="164" t="s">
        <v>78</v>
      </c>
      <c r="C515" s="164" t="s">
        <v>1027</v>
      </c>
      <c r="D515" s="164" t="s">
        <v>514</v>
      </c>
      <c r="E515" s="164" t="s">
        <v>1873</v>
      </c>
      <c r="F515" s="164" t="s">
        <v>2058</v>
      </c>
      <c r="G515" s="164">
        <v>0.70032793080887601</v>
      </c>
      <c r="H515" s="164">
        <v>0.84700796208840601</v>
      </c>
    </row>
    <row r="516" spans="2:8" x14ac:dyDescent="0.25">
      <c r="B516" s="164" t="s">
        <v>81</v>
      </c>
      <c r="C516" s="164" t="s">
        <v>1027</v>
      </c>
      <c r="D516" s="164" t="s">
        <v>2053</v>
      </c>
      <c r="E516" s="164" t="s">
        <v>496</v>
      </c>
      <c r="F516" s="164" t="s">
        <v>2054</v>
      </c>
      <c r="G516" s="164">
        <v>6.2892613054781998E-2</v>
      </c>
      <c r="H516" s="164">
        <v>0.16848334227056599</v>
      </c>
    </row>
    <row r="517" spans="2:8" x14ac:dyDescent="0.25">
      <c r="B517" s="164" t="s">
        <v>81</v>
      </c>
      <c r="C517" s="164" t="s">
        <v>1027</v>
      </c>
      <c r="D517" s="164" t="s">
        <v>2053</v>
      </c>
      <c r="E517" s="164" t="s">
        <v>2055</v>
      </c>
      <c r="F517" s="164" t="s">
        <v>2054</v>
      </c>
      <c r="G517" s="164">
        <v>0.99999999999225697</v>
      </c>
      <c r="H517" s="164">
        <v>0.99999999999630795</v>
      </c>
    </row>
    <row r="518" spans="2:8" x14ac:dyDescent="0.25">
      <c r="B518" s="164" t="s">
        <v>81</v>
      </c>
      <c r="C518" s="164" t="s">
        <v>1027</v>
      </c>
      <c r="D518" s="164" t="s">
        <v>2053</v>
      </c>
      <c r="E518" s="164" t="s">
        <v>504</v>
      </c>
      <c r="F518" s="164" t="s">
        <v>2054</v>
      </c>
      <c r="G518" s="164">
        <v>1</v>
      </c>
      <c r="H518" s="164">
        <v>1</v>
      </c>
    </row>
    <row r="519" spans="2:8" x14ac:dyDescent="0.25">
      <c r="B519" s="164" t="s">
        <v>81</v>
      </c>
      <c r="C519" s="164" t="s">
        <v>1027</v>
      </c>
      <c r="D519" s="164" t="s">
        <v>2053</v>
      </c>
      <c r="E519" s="164" t="s">
        <v>2056</v>
      </c>
      <c r="F519" s="164" t="s">
        <v>2054</v>
      </c>
      <c r="G519" s="164">
        <v>0.81416293354610603</v>
      </c>
      <c r="H519" s="164">
        <v>0.87612037897339401</v>
      </c>
    </row>
    <row r="520" spans="2:8" x14ac:dyDescent="0.25">
      <c r="B520" s="164" t="s">
        <v>81</v>
      </c>
      <c r="C520" s="164" t="s">
        <v>1027</v>
      </c>
      <c r="D520" s="164" t="s">
        <v>2053</v>
      </c>
      <c r="E520" s="164" t="s">
        <v>1873</v>
      </c>
      <c r="F520" s="164" t="s">
        <v>2054</v>
      </c>
      <c r="G520" s="164">
        <v>1</v>
      </c>
      <c r="H520" s="164">
        <v>1</v>
      </c>
    </row>
    <row r="521" spans="2:8" x14ac:dyDescent="0.25">
      <c r="B521" s="164" t="s">
        <v>81</v>
      </c>
      <c r="C521" s="164" t="s">
        <v>1027</v>
      </c>
      <c r="D521" s="164" t="s">
        <v>2053</v>
      </c>
      <c r="E521" s="164" t="s">
        <v>496</v>
      </c>
      <c r="F521" s="164" t="s">
        <v>2057</v>
      </c>
      <c r="G521" s="164">
        <v>6.2892613054781998E-2</v>
      </c>
      <c r="H521" s="164">
        <v>0.16848334227056599</v>
      </c>
    </row>
    <row r="522" spans="2:8" x14ac:dyDescent="0.25">
      <c r="B522" s="164" t="s">
        <v>81</v>
      </c>
      <c r="C522" s="164" t="s">
        <v>1027</v>
      </c>
      <c r="D522" s="164" t="s">
        <v>2053</v>
      </c>
      <c r="E522" s="164" t="s">
        <v>2055</v>
      </c>
      <c r="F522" s="164" t="s">
        <v>2057</v>
      </c>
      <c r="G522" s="164">
        <v>0.99999999999225697</v>
      </c>
      <c r="H522" s="164">
        <v>0.99999999999630795</v>
      </c>
    </row>
    <row r="523" spans="2:8" x14ac:dyDescent="0.25">
      <c r="B523" s="164" t="s">
        <v>81</v>
      </c>
      <c r="C523" s="164" t="s">
        <v>1027</v>
      </c>
      <c r="D523" s="164" t="s">
        <v>2053</v>
      </c>
      <c r="E523" s="164" t="s">
        <v>504</v>
      </c>
      <c r="F523" s="164" t="s">
        <v>2057</v>
      </c>
      <c r="G523" s="164">
        <v>1</v>
      </c>
      <c r="H523" s="164">
        <v>1</v>
      </c>
    </row>
    <row r="524" spans="2:8" x14ac:dyDescent="0.25">
      <c r="B524" s="164" t="s">
        <v>81</v>
      </c>
      <c r="C524" s="164" t="s">
        <v>1027</v>
      </c>
      <c r="D524" s="164" t="s">
        <v>2053</v>
      </c>
      <c r="E524" s="164" t="s">
        <v>2056</v>
      </c>
      <c r="F524" s="164" t="s">
        <v>2057</v>
      </c>
      <c r="G524" s="164">
        <v>0.81416293354610503</v>
      </c>
      <c r="H524" s="164">
        <v>0.87612037897339401</v>
      </c>
    </row>
    <row r="525" spans="2:8" x14ac:dyDescent="0.25">
      <c r="B525" s="164" t="s">
        <v>81</v>
      </c>
      <c r="C525" s="164" t="s">
        <v>1027</v>
      </c>
      <c r="D525" s="164" t="s">
        <v>2053</v>
      </c>
      <c r="E525" s="164" t="s">
        <v>1873</v>
      </c>
      <c r="F525" s="164" t="s">
        <v>2057</v>
      </c>
      <c r="G525" s="164">
        <v>1</v>
      </c>
      <c r="H525" s="164">
        <v>1</v>
      </c>
    </row>
    <row r="526" spans="2:8" x14ac:dyDescent="0.25">
      <c r="B526" s="164" t="s">
        <v>81</v>
      </c>
      <c r="C526" s="164" t="s">
        <v>1027</v>
      </c>
      <c r="D526" s="164" t="s">
        <v>514</v>
      </c>
      <c r="E526" s="164" t="s">
        <v>496</v>
      </c>
      <c r="F526" s="164" t="s">
        <v>2058</v>
      </c>
      <c r="G526" s="164">
        <v>3.8362166643313199E-3</v>
      </c>
      <c r="H526" s="164">
        <v>1.6358516281650499E-3</v>
      </c>
    </row>
    <row r="527" spans="2:8" x14ac:dyDescent="0.25">
      <c r="B527" s="164" t="s">
        <v>81</v>
      </c>
      <c r="C527" s="164" t="s">
        <v>1027</v>
      </c>
      <c r="D527" s="164" t="s">
        <v>514</v>
      </c>
      <c r="E527" s="164" t="s">
        <v>2055</v>
      </c>
      <c r="F527" s="164" t="s">
        <v>2058</v>
      </c>
      <c r="G527" s="164">
        <v>0.99992099819029401</v>
      </c>
      <c r="H527" s="164">
        <v>0.99980155853181296</v>
      </c>
    </row>
    <row r="528" spans="2:8" x14ac:dyDescent="0.25">
      <c r="B528" s="164" t="s">
        <v>81</v>
      </c>
      <c r="C528" s="164" t="s">
        <v>1027</v>
      </c>
      <c r="D528" s="164" t="s">
        <v>514</v>
      </c>
      <c r="E528" s="164" t="s">
        <v>504</v>
      </c>
      <c r="F528" s="164" t="s">
        <v>2058</v>
      </c>
      <c r="G528" s="164">
        <v>1</v>
      </c>
      <c r="H528" s="164">
        <v>1</v>
      </c>
    </row>
    <row r="529" spans="2:8" x14ac:dyDescent="0.25">
      <c r="B529" s="164" t="s">
        <v>81</v>
      </c>
      <c r="C529" s="164" t="s">
        <v>1027</v>
      </c>
      <c r="D529" s="164" t="s">
        <v>514</v>
      </c>
      <c r="E529" s="164" t="s">
        <v>2056</v>
      </c>
      <c r="F529" s="164" t="s">
        <v>2058</v>
      </c>
      <c r="G529" s="164">
        <v>0.83785294692322398</v>
      </c>
      <c r="H529" s="164">
        <v>0.60003395159602801</v>
      </c>
    </row>
    <row r="530" spans="2:8" x14ac:dyDescent="0.25">
      <c r="B530" s="164" t="s">
        <v>81</v>
      </c>
      <c r="C530" s="164" t="s">
        <v>1027</v>
      </c>
      <c r="D530" s="164" t="s">
        <v>514</v>
      </c>
      <c r="E530" s="164" t="s">
        <v>1873</v>
      </c>
      <c r="F530" s="164" t="s">
        <v>2058</v>
      </c>
      <c r="G530" s="164">
        <v>0.89215705882457896</v>
      </c>
      <c r="H530" s="164">
        <v>0.95970571910541702</v>
      </c>
    </row>
    <row r="531" spans="2:8" x14ac:dyDescent="0.25">
      <c r="B531" s="164" t="s">
        <v>84</v>
      </c>
      <c r="C531" s="164" t="s">
        <v>1027</v>
      </c>
      <c r="D531" s="164" t="s">
        <v>2053</v>
      </c>
      <c r="E531" s="164" t="s">
        <v>496</v>
      </c>
      <c r="F531" s="164" t="s">
        <v>2054</v>
      </c>
      <c r="G531" s="164">
        <v>5.7877484325482703E-2</v>
      </c>
      <c r="H531" s="164">
        <v>0.113225223163303</v>
      </c>
    </row>
    <row r="532" spans="2:8" x14ac:dyDescent="0.25">
      <c r="B532" s="164" t="s">
        <v>84</v>
      </c>
      <c r="C532" s="164" t="s">
        <v>1027</v>
      </c>
      <c r="D532" s="164" t="s">
        <v>2053</v>
      </c>
      <c r="E532" s="164" t="s">
        <v>2055</v>
      </c>
      <c r="F532" s="164" t="s">
        <v>2054</v>
      </c>
      <c r="G532" s="164">
        <v>0.99999895195882504</v>
      </c>
      <c r="H532" s="164">
        <v>0.99999610501786895</v>
      </c>
    </row>
    <row r="533" spans="2:8" x14ac:dyDescent="0.25">
      <c r="B533" s="164" t="s">
        <v>84</v>
      </c>
      <c r="C533" s="164" t="s">
        <v>1027</v>
      </c>
      <c r="D533" s="164" t="s">
        <v>2053</v>
      </c>
      <c r="E533" s="164" t="s">
        <v>504</v>
      </c>
      <c r="F533" s="164" t="s">
        <v>2054</v>
      </c>
      <c r="G533" s="164">
        <v>1</v>
      </c>
      <c r="H533" s="164">
        <v>1</v>
      </c>
    </row>
    <row r="534" spans="2:8" x14ac:dyDescent="0.25">
      <c r="B534" s="164" t="s">
        <v>84</v>
      </c>
      <c r="C534" s="164" t="s">
        <v>1027</v>
      </c>
      <c r="D534" s="164" t="s">
        <v>2053</v>
      </c>
      <c r="E534" s="164" t="s">
        <v>2056</v>
      </c>
      <c r="F534" s="164" t="s">
        <v>2054</v>
      </c>
      <c r="G534" s="164">
        <v>0.71321761398805095</v>
      </c>
      <c r="H534" s="164">
        <v>0.70101307602963403</v>
      </c>
    </row>
    <row r="535" spans="2:8" x14ac:dyDescent="0.25">
      <c r="B535" s="164" t="s">
        <v>84</v>
      </c>
      <c r="C535" s="164" t="s">
        <v>1027</v>
      </c>
      <c r="D535" s="164" t="s">
        <v>2053</v>
      </c>
      <c r="E535" s="164" t="s">
        <v>1873</v>
      </c>
      <c r="F535" s="164" t="s">
        <v>2054</v>
      </c>
      <c r="G535" s="164">
        <v>1</v>
      </c>
      <c r="H535" s="164">
        <v>1</v>
      </c>
    </row>
    <row r="536" spans="2:8" x14ac:dyDescent="0.25">
      <c r="B536" s="164" t="s">
        <v>84</v>
      </c>
      <c r="C536" s="164" t="s">
        <v>1027</v>
      </c>
      <c r="D536" s="164" t="s">
        <v>2053</v>
      </c>
      <c r="E536" s="164" t="s">
        <v>496</v>
      </c>
      <c r="F536" s="164" t="s">
        <v>2057</v>
      </c>
      <c r="G536" s="164">
        <v>5.7877484325482703E-2</v>
      </c>
      <c r="H536" s="164">
        <v>0.113225223163303</v>
      </c>
    </row>
    <row r="537" spans="2:8" x14ac:dyDescent="0.25">
      <c r="B537" s="164" t="s">
        <v>84</v>
      </c>
      <c r="C537" s="164" t="s">
        <v>1027</v>
      </c>
      <c r="D537" s="164" t="s">
        <v>2053</v>
      </c>
      <c r="E537" s="164" t="s">
        <v>2055</v>
      </c>
      <c r="F537" s="164" t="s">
        <v>2057</v>
      </c>
      <c r="G537" s="164">
        <v>0.99999895195882504</v>
      </c>
      <c r="H537" s="164">
        <v>0.99999610501786895</v>
      </c>
    </row>
    <row r="538" spans="2:8" x14ac:dyDescent="0.25">
      <c r="B538" s="164" t="s">
        <v>84</v>
      </c>
      <c r="C538" s="164" t="s">
        <v>1027</v>
      </c>
      <c r="D538" s="164" t="s">
        <v>2053</v>
      </c>
      <c r="E538" s="164" t="s">
        <v>504</v>
      </c>
      <c r="F538" s="164" t="s">
        <v>2057</v>
      </c>
      <c r="G538" s="164">
        <v>1</v>
      </c>
      <c r="H538" s="164">
        <v>1</v>
      </c>
    </row>
    <row r="539" spans="2:8" x14ac:dyDescent="0.25">
      <c r="B539" s="164" t="s">
        <v>84</v>
      </c>
      <c r="C539" s="164" t="s">
        <v>1027</v>
      </c>
      <c r="D539" s="164" t="s">
        <v>2053</v>
      </c>
      <c r="E539" s="164" t="s">
        <v>2056</v>
      </c>
      <c r="F539" s="164" t="s">
        <v>2057</v>
      </c>
      <c r="G539" s="164">
        <v>0.71321761398805095</v>
      </c>
      <c r="H539" s="164">
        <v>0.70101307602963403</v>
      </c>
    </row>
    <row r="540" spans="2:8" x14ac:dyDescent="0.25">
      <c r="B540" s="164" t="s">
        <v>84</v>
      </c>
      <c r="C540" s="164" t="s">
        <v>1027</v>
      </c>
      <c r="D540" s="164" t="s">
        <v>2053</v>
      </c>
      <c r="E540" s="164" t="s">
        <v>1873</v>
      </c>
      <c r="F540" s="164" t="s">
        <v>2057</v>
      </c>
      <c r="G540" s="164">
        <v>1</v>
      </c>
      <c r="H540" s="164">
        <v>1</v>
      </c>
    </row>
    <row r="541" spans="2:8" x14ac:dyDescent="0.25">
      <c r="B541" s="164" t="s">
        <v>84</v>
      </c>
      <c r="C541" s="164" t="s">
        <v>1027</v>
      </c>
      <c r="D541" s="164" t="s">
        <v>514</v>
      </c>
      <c r="E541" s="164" t="s">
        <v>496</v>
      </c>
      <c r="F541" s="164" t="s">
        <v>2058</v>
      </c>
      <c r="G541" s="164">
        <v>3.0606736352630001E-3</v>
      </c>
      <c r="H541" s="164">
        <v>2.3676852744734002E-3</v>
      </c>
    </row>
    <row r="542" spans="2:8" x14ac:dyDescent="0.25">
      <c r="B542" s="164" t="s">
        <v>84</v>
      </c>
      <c r="C542" s="164" t="s">
        <v>1027</v>
      </c>
      <c r="D542" s="164" t="s">
        <v>514</v>
      </c>
      <c r="E542" s="164" t="s">
        <v>2055</v>
      </c>
      <c r="F542" s="164" t="s">
        <v>2058</v>
      </c>
      <c r="G542" s="164">
        <v>0.99975436002486995</v>
      </c>
      <c r="H542" s="164">
        <v>0.99895644702660003</v>
      </c>
    </row>
    <row r="543" spans="2:8" x14ac:dyDescent="0.25">
      <c r="B543" s="164" t="s">
        <v>84</v>
      </c>
      <c r="C543" s="164" t="s">
        <v>1027</v>
      </c>
      <c r="D543" s="164" t="s">
        <v>514</v>
      </c>
      <c r="E543" s="164" t="s">
        <v>504</v>
      </c>
      <c r="F543" s="164" t="s">
        <v>2058</v>
      </c>
      <c r="G543" s="164">
        <v>1</v>
      </c>
      <c r="H543" s="164">
        <v>1</v>
      </c>
    </row>
    <row r="544" spans="2:8" x14ac:dyDescent="0.25">
      <c r="B544" s="164" t="s">
        <v>84</v>
      </c>
      <c r="C544" s="164" t="s">
        <v>1027</v>
      </c>
      <c r="D544" s="164" t="s">
        <v>514</v>
      </c>
      <c r="E544" s="164" t="s">
        <v>2056</v>
      </c>
      <c r="F544" s="164" t="s">
        <v>2058</v>
      </c>
      <c r="G544" s="164">
        <v>0.44021701512078298</v>
      </c>
      <c r="H544" s="164">
        <v>0.24067753843992201</v>
      </c>
    </row>
    <row r="545" spans="2:8" x14ac:dyDescent="0.25">
      <c r="B545" s="164" t="s">
        <v>84</v>
      </c>
      <c r="C545" s="164" t="s">
        <v>1027</v>
      </c>
      <c r="D545" s="164" t="s">
        <v>514</v>
      </c>
      <c r="E545" s="164" t="s">
        <v>1873</v>
      </c>
      <c r="F545" s="164" t="s">
        <v>2058</v>
      </c>
      <c r="G545" s="164">
        <v>0.93700735994626405</v>
      </c>
      <c r="H545" s="164">
        <v>0.97829587157322895</v>
      </c>
    </row>
    <row r="546" spans="2:8" x14ac:dyDescent="0.25">
      <c r="B546" s="164" t="s">
        <v>86</v>
      </c>
      <c r="C546" s="164" t="s">
        <v>1027</v>
      </c>
      <c r="D546" s="164" t="s">
        <v>2053</v>
      </c>
      <c r="E546" s="164" t="s">
        <v>496</v>
      </c>
      <c r="F546" s="164" t="s">
        <v>2054</v>
      </c>
      <c r="G546" s="164">
        <v>5.56114496170226E-2</v>
      </c>
      <c r="H546" s="164">
        <v>9.9519231021711702E-2</v>
      </c>
    </row>
    <row r="547" spans="2:8" x14ac:dyDescent="0.25">
      <c r="B547" s="164" t="s">
        <v>86</v>
      </c>
      <c r="C547" s="164" t="s">
        <v>1027</v>
      </c>
      <c r="D547" s="164" t="s">
        <v>2053</v>
      </c>
      <c r="E547" s="164" t="s">
        <v>2055</v>
      </c>
      <c r="F547" s="164" t="s">
        <v>2054</v>
      </c>
      <c r="G547" s="164">
        <v>0.99991337309216299</v>
      </c>
      <c r="H547" s="164">
        <v>0.99989315627945496</v>
      </c>
    </row>
    <row r="548" spans="2:8" x14ac:dyDescent="0.25">
      <c r="B548" s="164" t="s">
        <v>86</v>
      </c>
      <c r="C548" s="164" t="s">
        <v>1027</v>
      </c>
      <c r="D548" s="164" t="s">
        <v>2053</v>
      </c>
      <c r="E548" s="164" t="s">
        <v>504</v>
      </c>
      <c r="F548" s="164" t="s">
        <v>2054</v>
      </c>
      <c r="G548" s="164">
        <v>1</v>
      </c>
      <c r="H548" s="164">
        <v>1</v>
      </c>
    </row>
    <row r="549" spans="2:8" x14ac:dyDescent="0.25">
      <c r="B549" s="164" t="s">
        <v>86</v>
      </c>
      <c r="C549" s="164" t="s">
        <v>1027</v>
      </c>
      <c r="D549" s="164" t="s">
        <v>2053</v>
      </c>
      <c r="E549" s="164" t="s">
        <v>2056</v>
      </c>
      <c r="F549" s="164" t="s">
        <v>2054</v>
      </c>
      <c r="G549" s="164">
        <v>0.60270143821321698</v>
      </c>
      <c r="H549" s="164">
        <v>0.65325029591384298</v>
      </c>
    </row>
    <row r="550" spans="2:8" x14ac:dyDescent="0.25">
      <c r="B550" s="164" t="s">
        <v>86</v>
      </c>
      <c r="C550" s="164" t="s">
        <v>1027</v>
      </c>
      <c r="D550" s="164" t="s">
        <v>2053</v>
      </c>
      <c r="E550" s="164" t="s">
        <v>1873</v>
      </c>
      <c r="F550" s="164" t="s">
        <v>2054</v>
      </c>
      <c r="G550" s="164">
        <v>1</v>
      </c>
      <c r="H550" s="164">
        <v>1</v>
      </c>
    </row>
    <row r="551" spans="2:8" x14ac:dyDescent="0.25">
      <c r="B551" s="164" t="s">
        <v>86</v>
      </c>
      <c r="C551" s="164" t="s">
        <v>1027</v>
      </c>
      <c r="D551" s="164" t="s">
        <v>2053</v>
      </c>
      <c r="E551" s="164" t="s">
        <v>496</v>
      </c>
      <c r="F551" s="164" t="s">
        <v>2057</v>
      </c>
      <c r="G551" s="164">
        <v>5.56114496170226E-2</v>
      </c>
      <c r="H551" s="164">
        <v>9.9519231021711799E-2</v>
      </c>
    </row>
    <row r="552" spans="2:8" x14ac:dyDescent="0.25">
      <c r="B552" s="164" t="s">
        <v>86</v>
      </c>
      <c r="C552" s="164" t="s">
        <v>1027</v>
      </c>
      <c r="D552" s="164" t="s">
        <v>2053</v>
      </c>
      <c r="E552" s="164" t="s">
        <v>2055</v>
      </c>
      <c r="F552" s="164" t="s">
        <v>2057</v>
      </c>
      <c r="G552" s="164">
        <v>0.99991337309216299</v>
      </c>
      <c r="H552" s="164">
        <v>0.99989315627945496</v>
      </c>
    </row>
    <row r="553" spans="2:8" x14ac:dyDescent="0.25">
      <c r="B553" s="164" t="s">
        <v>86</v>
      </c>
      <c r="C553" s="164" t="s">
        <v>1027</v>
      </c>
      <c r="D553" s="164" t="s">
        <v>2053</v>
      </c>
      <c r="E553" s="164" t="s">
        <v>504</v>
      </c>
      <c r="F553" s="164" t="s">
        <v>2057</v>
      </c>
      <c r="G553" s="164">
        <v>1</v>
      </c>
      <c r="H553" s="164">
        <v>1</v>
      </c>
    </row>
    <row r="554" spans="2:8" x14ac:dyDescent="0.25">
      <c r="B554" s="164" t="s">
        <v>86</v>
      </c>
      <c r="C554" s="164" t="s">
        <v>1027</v>
      </c>
      <c r="D554" s="164" t="s">
        <v>2053</v>
      </c>
      <c r="E554" s="164" t="s">
        <v>2056</v>
      </c>
      <c r="F554" s="164" t="s">
        <v>2057</v>
      </c>
      <c r="G554" s="164">
        <v>0.60270143821321698</v>
      </c>
      <c r="H554" s="164">
        <v>0.65325029591384298</v>
      </c>
    </row>
    <row r="555" spans="2:8" x14ac:dyDescent="0.25">
      <c r="B555" s="164" t="s">
        <v>86</v>
      </c>
      <c r="C555" s="164" t="s">
        <v>1027</v>
      </c>
      <c r="D555" s="164" t="s">
        <v>2053</v>
      </c>
      <c r="E555" s="164" t="s">
        <v>1873</v>
      </c>
      <c r="F555" s="164" t="s">
        <v>2057</v>
      </c>
      <c r="G555" s="164">
        <v>1</v>
      </c>
      <c r="H555" s="164">
        <v>1</v>
      </c>
    </row>
    <row r="556" spans="2:8" x14ac:dyDescent="0.25">
      <c r="B556" s="164" t="s">
        <v>86</v>
      </c>
      <c r="C556" s="164" t="s">
        <v>1027</v>
      </c>
      <c r="D556" s="164" t="s">
        <v>514</v>
      </c>
      <c r="E556" s="164" t="s">
        <v>496</v>
      </c>
      <c r="F556" s="164" t="s">
        <v>2058</v>
      </c>
      <c r="G556" s="164">
        <v>4.96341217100518E-3</v>
      </c>
      <c r="H556" s="164">
        <v>5.6399374019683998E-3</v>
      </c>
    </row>
    <row r="557" spans="2:8" x14ac:dyDescent="0.25">
      <c r="B557" s="164" t="s">
        <v>86</v>
      </c>
      <c r="C557" s="164" t="s">
        <v>1027</v>
      </c>
      <c r="D557" s="164" t="s">
        <v>514</v>
      </c>
      <c r="E557" s="164" t="s">
        <v>2055</v>
      </c>
      <c r="F557" s="164" t="s">
        <v>2058</v>
      </c>
      <c r="G557" s="164">
        <v>0.99996279216888695</v>
      </c>
      <c r="H557" s="164">
        <v>0.99997676722739404</v>
      </c>
    </row>
    <row r="558" spans="2:8" x14ac:dyDescent="0.25">
      <c r="B558" s="164" t="s">
        <v>86</v>
      </c>
      <c r="C558" s="164" t="s">
        <v>1027</v>
      </c>
      <c r="D558" s="164" t="s">
        <v>514</v>
      </c>
      <c r="E558" s="164" t="s">
        <v>504</v>
      </c>
      <c r="F558" s="164" t="s">
        <v>2058</v>
      </c>
      <c r="G558" s="164">
        <v>1</v>
      </c>
      <c r="H558" s="164">
        <v>1</v>
      </c>
    </row>
    <row r="559" spans="2:8" x14ac:dyDescent="0.25">
      <c r="B559" s="164" t="s">
        <v>86</v>
      </c>
      <c r="C559" s="164" t="s">
        <v>1027</v>
      </c>
      <c r="D559" s="164" t="s">
        <v>514</v>
      </c>
      <c r="E559" s="164" t="s">
        <v>2056</v>
      </c>
      <c r="F559" s="164" t="s">
        <v>2058</v>
      </c>
      <c r="G559" s="164">
        <v>0.432529351719317</v>
      </c>
      <c r="H559" s="164">
        <v>0.263342461218802</v>
      </c>
    </row>
    <row r="560" spans="2:8" x14ac:dyDescent="0.25">
      <c r="B560" s="164" t="s">
        <v>86</v>
      </c>
      <c r="C560" s="164" t="s">
        <v>1027</v>
      </c>
      <c r="D560" s="164" t="s">
        <v>514</v>
      </c>
      <c r="E560" s="164" t="s">
        <v>1873</v>
      </c>
      <c r="F560" s="164" t="s">
        <v>2058</v>
      </c>
      <c r="G560" s="164">
        <v>0.72980224300868102</v>
      </c>
      <c r="H560" s="164">
        <v>0.85850201613625698</v>
      </c>
    </row>
    <row r="561" spans="2:8" x14ac:dyDescent="0.25">
      <c r="B561" s="164" t="s">
        <v>89</v>
      </c>
      <c r="C561" s="164" t="s">
        <v>1027</v>
      </c>
      <c r="D561" s="164" t="s">
        <v>2053</v>
      </c>
      <c r="E561" s="164" t="s">
        <v>496</v>
      </c>
      <c r="F561" s="164" t="s">
        <v>2054</v>
      </c>
      <c r="G561" s="164">
        <v>6.6505067595431594E-2</v>
      </c>
      <c r="H561" s="164">
        <v>0.13224922424732699</v>
      </c>
    </row>
    <row r="562" spans="2:8" x14ac:dyDescent="0.25">
      <c r="B562" s="164" t="s">
        <v>89</v>
      </c>
      <c r="C562" s="164" t="s">
        <v>1027</v>
      </c>
      <c r="D562" s="164" t="s">
        <v>2053</v>
      </c>
      <c r="E562" s="164" t="s">
        <v>2055</v>
      </c>
      <c r="F562" s="164" t="s">
        <v>2054</v>
      </c>
      <c r="G562" s="164">
        <v>0.99999916434080605</v>
      </c>
      <c r="H562" s="164">
        <v>0.999997006853377</v>
      </c>
    </row>
    <row r="563" spans="2:8" x14ac:dyDescent="0.25">
      <c r="B563" s="164" t="s">
        <v>89</v>
      </c>
      <c r="C563" s="164" t="s">
        <v>1027</v>
      </c>
      <c r="D563" s="164" t="s">
        <v>2053</v>
      </c>
      <c r="E563" s="164" t="s">
        <v>504</v>
      </c>
      <c r="F563" s="164" t="s">
        <v>2054</v>
      </c>
      <c r="G563" s="164">
        <v>1</v>
      </c>
      <c r="H563" s="164">
        <v>1</v>
      </c>
    </row>
    <row r="564" spans="2:8" x14ac:dyDescent="0.25">
      <c r="B564" s="164" t="s">
        <v>89</v>
      </c>
      <c r="C564" s="164" t="s">
        <v>1027</v>
      </c>
      <c r="D564" s="164" t="s">
        <v>2053</v>
      </c>
      <c r="E564" s="164" t="s">
        <v>2056</v>
      </c>
      <c r="F564" s="164" t="s">
        <v>2054</v>
      </c>
      <c r="G564" s="164">
        <v>0.75593584892919496</v>
      </c>
      <c r="H564" s="164">
        <v>0.74920404481511105</v>
      </c>
    </row>
    <row r="565" spans="2:8" x14ac:dyDescent="0.25">
      <c r="B565" s="164" t="s">
        <v>89</v>
      </c>
      <c r="C565" s="164" t="s">
        <v>1027</v>
      </c>
      <c r="D565" s="164" t="s">
        <v>2053</v>
      </c>
      <c r="E565" s="164" t="s">
        <v>1873</v>
      </c>
      <c r="F565" s="164" t="s">
        <v>2054</v>
      </c>
      <c r="G565" s="164">
        <v>1</v>
      </c>
      <c r="H565" s="164">
        <v>1</v>
      </c>
    </row>
    <row r="566" spans="2:8" x14ac:dyDescent="0.25">
      <c r="B566" s="164" t="s">
        <v>89</v>
      </c>
      <c r="C566" s="164" t="s">
        <v>1027</v>
      </c>
      <c r="D566" s="164" t="s">
        <v>2053</v>
      </c>
      <c r="E566" s="164" t="s">
        <v>496</v>
      </c>
      <c r="F566" s="164" t="s">
        <v>2057</v>
      </c>
      <c r="G566" s="164">
        <v>6.6505067595431594E-2</v>
      </c>
      <c r="H566" s="164">
        <v>0.13224922424732699</v>
      </c>
    </row>
    <row r="567" spans="2:8" x14ac:dyDescent="0.25">
      <c r="B567" s="164" t="s">
        <v>89</v>
      </c>
      <c r="C567" s="164" t="s">
        <v>1027</v>
      </c>
      <c r="D567" s="164" t="s">
        <v>2053</v>
      </c>
      <c r="E567" s="164" t="s">
        <v>2055</v>
      </c>
      <c r="F567" s="164" t="s">
        <v>2057</v>
      </c>
      <c r="G567" s="164">
        <v>0.99999916434080605</v>
      </c>
      <c r="H567" s="164">
        <v>0.999997006853378</v>
      </c>
    </row>
    <row r="568" spans="2:8" x14ac:dyDescent="0.25">
      <c r="B568" s="164" t="s">
        <v>89</v>
      </c>
      <c r="C568" s="164" t="s">
        <v>1027</v>
      </c>
      <c r="D568" s="164" t="s">
        <v>2053</v>
      </c>
      <c r="E568" s="164" t="s">
        <v>504</v>
      </c>
      <c r="F568" s="164" t="s">
        <v>2057</v>
      </c>
      <c r="G568" s="164">
        <v>1</v>
      </c>
      <c r="H568" s="164">
        <v>1</v>
      </c>
    </row>
    <row r="569" spans="2:8" x14ac:dyDescent="0.25">
      <c r="B569" s="164" t="s">
        <v>89</v>
      </c>
      <c r="C569" s="164" t="s">
        <v>1027</v>
      </c>
      <c r="D569" s="164" t="s">
        <v>2053</v>
      </c>
      <c r="E569" s="164" t="s">
        <v>2056</v>
      </c>
      <c r="F569" s="164" t="s">
        <v>2057</v>
      </c>
      <c r="G569" s="164">
        <v>0.75593584892919496</v>
      </c>
      <c r="H569" s="164">
        <v>0.74920404481511105</v>
      </c>
    </row>
    <row r="570" spans="2:8" x14ac:dyDescent="0.25">
      <c r="B570" s="164" t="s">
        <v>89</v>
      </c>
      <c r="C570" s="164" t="s">
        <v>1027</v>
      </c>
      <c r="D570" s="164" t="s">
        <v>2053</v>
      </c>
      <c r="E570" s="164" t="s">
        <v>1873</v>
      </c>
      <c r="F570" s="164" t="s">
        <v>2057</v>
      </c>
      <c r="G570" s="164">
        <v>1</v>
      </c>
      <c r="H570" s="164">
        <v>1</v>
      </c>
    </row>
    <row r="571" spans="2:8" x14ac:dyDescent="0.25">
      <c r="B571" s="164" t="s">
        <v>89</v>
      </c>
      <c r="C571" s="164" t="s">
        <v>1027</v>
      </c>
      <c r="D571" s="164" t="s">
        <v>514</v>
      </c>
      <c r="E571" s="164" t="s">
        <v>496</v>
      </c>
      <c r="F571" s="164" t="s">
        <v>2058</v>
      </c>
      <c r="G571" s="164">
        <v>4.0331622823496296E-3</v>
      </c>
      <c r="H571" s="164">
        <v>2.9876666958034898E-3</v>
      </c>
    </row>
    <row r="572" spans="2:8" x14ac:dyDescent="0.25">
      <c r="B572" s="164" t="s">
        <v>89</v>
      </c>
      <c r="C572" s="164" t="s">
        <v>1027</v>
      </c>
      <c r="D572" s="164" t="s">
        <v>514</v>
      </c>
      <c r="E572" s="164" t="s">
        <v>2055</v>
      </c>
      <c r="F572" s="164" t="s">
        <v>2058</v>
      </c>
      <c r="G572" s="164">
        <v>0.99987851093163804</v>
      </c>
      <c r="H572" s="164">
        <v>0.99953708438572397</v>
      </c>
    </row>
    <row r="573" spans="2:8" x14ac:dyDescent="0.25">
      <c r="B573" s="164" t="s">
        <v>89</v>
      </c>
      <c r="C573" s="164" t="s">
        <v>1027</v>
      </c>
      <c r="D573" s="164" t="s">
        <v>514</v>
      </c>
      <c r="E573" s="164" t="s">
        <v>504</v>
      </c>
      <c r="F573" s="164" t="s">
        <v>2058</v>
      </c>
      <c r="G573" s="164">
        <v>1</v>
      </c>
      <c r="H573" s="164">
        <v>1</v>
      </c>
    </row>
    <row r="574" spans="2:8" x14ac:dyDescent="0.25">
      <c r="B574" s="164" t="s">
        <v>89</v>
      </c>
      <c r="C574" s="164" t="s">
        <v>1027</v>
      </c>
      <c r="D574" s="164" t="s">
        <v>514</v>
      </c>
      <c r="E574" s="164" t="s">
        <v>2056</v>
      </c>
      <c r="F574" s="164" t="s">
        <v>2058</v>
      </c>
      <c r="G574" s="164">
        <v>0.49321229538066302</v>
      </c>
      <c r="H574" s="164">
        <v>0.27313734672983198</v>
      </c>
    </row>
    <row r="575" spans="2:8" x14ac:dyDescent="0.25">
      <c r="B575" s="164" t="s">
        <v>89</v>
      </c>
      <c r="C575" s="164" t="s">
        <v>1027</v>
      </c>
      <c r="D575" s="164" t="s">
        <v>514</v>
      </c>
      <c r="E575" s="164" t="s">
        <v>1873</v>
      </c>
      <c r="F575" s="164" t="s">
        <v>2058</v>
      </c>
      <c r="G575" s="164">
        <v>0.94964746926518395</v>
      </c>
      <c r="H575" s="164">
        <v>0.98216731653557898</v>
      </c>
    </row>
    <row r="576" spans="2:8" x14ac:dyDescent="0.25">
      <c r="B576" s="164" t="s">
        <v>92</v>
      </c>
      <c r="C576" s="164" t="s">
        <v>1027</v>
      </c>
      <c r="D576" s="164" t="s">
        <v>2053</v>
      </c>
      <c r="E576" s="164" t="s">
        <v>496</v>
      </c>
      <c r="F576" s="164" t="s">
        <v>2054</v>
      </c>
      <c r="G576" s="164">
        <v>6.4975002086756106E-2</v>
      </c>
      <c r="H576" s="164">
        <v>5.7727766545145602E-2</v>
      </c>
    </row>
    <row r="577" spans="2:8" x14ac:dyDescent="0.25">
      <c r="B577" s="164" t="s">
        <v>92</v>
      </c>
      <c r="C577" s="164" t="s">
        <v>1027</v>
      </c>
      <c r="D577" s="164" t="s">
        <v>2053</v>
      </c>
      <c r="E577" s="164" t="s">
        <v>2055</v>
      </c>
      <c r="F577" s="164" t="s">
        <v>2054</v>
      </c>
      <c r="G577" s="164">
        <v>0.99977109761518201</v>
      </c>
      <c r="H577" s="164">
        <v>0.99961757333288004</v>
      </c>
    </row>
    <row r="578" spans="2:8" x14ac:dyDescent="0.25">
      <c r="B578" s="164" t="s">
        <v>92</v>
      </c>
      <c r="C578" s="164" t="s">
        <v>1027</v>
      </c>
      <c r="D578" s="164" t="s">
        <v>2053</v>
      </c>
      <c r="E578" s="164" t="s">
        <v>504</v>
      </c>
      <c r="F578" s="164" t="s">
        <v>2054</v>
      </c>
      <c r="G578" s="164">
        <v>1</v>
      </c>
      <c r="H578" s="164">
        <v>1</v>
      </c>
    </row>
    <row r="579" spans="2:8" x14ac:dyDescent="0.25">
      <c r="B579" s="164" t="s">
        <v>92</v>
      </c>
      <c r="C579" s="164" t="s">
        <v>1027</v>
      </c>
      <c r="D579" s="164" t="s">
        <v>2053</v>
      </c>
      <c r="E579" s="164" t="s">
        <v>2056</v>
      </c>
      <c r="F579" s="164" t="s">
        <v>2054</v>
      </c>
      <c r="G579" s="164">
        <v>0.66614625302040797</v>
      </c>
      <c r="H579" s="164">
        <v>0.57809960856005504</v>
      </c>
    </row>
    <row r="580" spans="2:8" x14ac:dyDescent="0.25">
      <c r="B580" s="164" t="s">
        <v>92</v>
      </c>
      <c r="C580" s="164" t="s">
        <v>1027</v>
      </c>
      <c r="D580" s="164" t="s">
        <v>2053</v>
      </c>
      <c r="E580" s="164" t="s">
        <v>1873</v>
      </c>
      <c r="F580" s="164" t="s">
        <v>2054</v>
      </c>
      <c r="G580" s="164">
        <v>1</v>
      </c>
      <c r="H580" s="164">
        <v>1</v>
      </c>
    </row>
    <row r="581" spans="2:8" x14ac:dyDescent="0.25">
      <c r="B581" s="164" t="s">
        <v>92</v>
      </c>
      <c r="C581" s="164" t="s">
        <v>1027</v>
      </c>
      <c r="D581" s="164" t="s">
        <v>2053</v>
      </c>
      <c r="E581" s="164" t="s">
        <v>496</v>
      </c>
      <c r="F581" s="164" t="s">
        <v>2057</v>
      </c>
      <c r="G581" s="164">
        <v>6.4975002086756106E-2</v>
      </c>
      <c r="H581" s="164">
        <v>5.7727766545145602E-2</v>
      </c>
    </row>
    <row r="582" spans="2:8" x14ac:dyDescent="0.25">
      <c r="B582" s="164" t="s">
        <v>92</v>
      </c>
      <c r="C582" s="164" t="s">
        <v>1027</v>
      </c>
      <c r="D582" s="164" t="s">
        <v>2053</v>
      </c>
      <c r="E582" s="164" t="s">
        <v>2055</v>
      </c>
      <c r="F582" s="164" t="s">
        <v>2057</v>
      </c>
      <c r="G582" s="164">
        <v>0.99977109761518201</v>
      </c>
      <c r="H582" s="164">
        <v>0.99961757333288004</v>
      </c>
    </row>
    <row r="583" spans="2:8" x14ac:dyDescent="0.25">
      <c r="B583" s="164" t="s">
        <v>92</v>
      </c>
      <c r="C583" s="164" t="s">
        <v>1027</v>
      </c>
      <c r="D583" s="164" t="s">
        <v>2053</v>
      </c>
      <c r="E583" s="164" t="s">
        <v>504</v>
      </c>
      <c r="F583" s="164" t="s">
        <v>2057</v>
      </c>
      <c r="G583" s="164">
        <v>1</v>
      </c>
      <c r="H583" s="164">
        <v>1</v>
      </c>
    </row>
    <row r="584" spans="2:8" x14ac:dyDescent="0.25">
      <c r="B584" s="164" t="s">
        <v>92</v>
      </c>
      <c r="C584" s="164" t="s">
        <v>1027</v>
      </c>
      <c r="D584" s="164" t="s">
        <v>2053</v>
      </c>
      <c r="E584" s="164" t="s">
        <v>2056</v>
      </c>
      <c r="F584" s="164" t="s">
        <v>2057</v>
      </c>
      <c r="G584" s="164">
        <v>0.66614625302040797</v>
      </c>
      <c r="H584" s="164">
        <v>0.57809960856005604</v>
      </c>
    </row>
    <row r="585" spans="2:8" x14ac:dyDescent="0.25">
      <c r="B585" s="164" t="s">
        <v>92</v>
      </c>
      <c r="C585" s="164" t="s">
        <v>1027</v>
      </c>
      <c r="D585" s="164" t="s">
        <v>2053</v>
      </c>
      <c r="E585" s="164" t="s">
        <v>1873</v>
      </c>
      <c r="F585" s="164" t="s">
        <v>2057</v>
      </c>
      <c r="G585" s="164">
        <v>1</v>
      </c>
      <c r="H585" s="164">
        <v>1</v>
      </c>
    </row>
    <row r="586" spans="2:8" x14ac:dyDescent="0.25">
      <c r="B586" s="164" t="s">
        <v>92</v>
      </c>
      <c r="C586" s="164" t="s">
        <v>1027</v>
      </c>
      <c r="D586" s="164" t="s">
        <v>514</v>
      </c>
      <c r="E586" s="164" t="s">
        <v>496</v>
      </c>
      <c r="F586" s="164" t="s">
        <v>2058</v>
      </c>
      <c r="G586" s="164">
        <v>7.3454445927913E-3</v>
      </c>
      <c r="H586" s="164">
        <v>6.0096208267894297E-3</v>
      </c>
    </row>
    <row r="587" spans="2:8" x14ac:dyDescent="0.25">
      <c r="B587" s="164" t="s">
        <v>92</v>
      </c>
      <c r="C587" s="164" t="s">
        <v>1027</v>
      </c>
      <c r="D587" s="164" t="s">
        <v>514</v>
      </c>
      <c r="E587" s="164" t="s">
        <v>2055</v>
      </c>
      <c r="F587" s="164" t="s">
        <v>2058</v>
      </c>
      <c r="G587" s="164">
        <v>0.99913477667635098</v>
      </c>
      <c r="H587" s="164">
        <v>0.99976423668248704</v>
      </c>
    </row>
    <row r="588" spans="2:8" x14ac:dyDescent="0.25">
      <c r="B588" s="164" t="s">
        <v>92</v>
      </c>
      <c r="C588" s="164" t="s">
        <v>1027</v>
      </c>
      <c r="D588" s="164" t="s">
        <v>514</v>
      </c>
      <c r="E588" s="164" t="s">
        <v>504</v>
      </c>
      <c r="F588" s="164" t="s">
        <v>2058</v>
      </c>
      <c r="G588" s="164">
        <v>1</v>
      </c>
      <c r="H588" s="164">
        <v>1</v>
      </c>
    </row>
    <row r="589" spans="2:8" x14ac:dyDescent="0.25">
      <c r="B589" s="164" t="s">
        <v>92</v>
      </c>
      <c r="C589" s="164" t="s">
        <v>1027</v>
      </c>
      <c r="D589" s="164" t="s">
        <v>514</v>
      </c>
      <c r="E589" s="164" t="s">
        <v>2056</v>
      </c>
      <c r="F589" s="164" t="s">
        <v>2058</v>
      </c>
      <c r="G589" s="164">
        <v>0.45871333019947802</v>
      </c>
      <c r="H589" s="164">
        <v>0.26920229756150199</v>
      </c>
    </row>
    <row r="590" spans="2:8" x14ac:dyDescent="0.25">
      <c r="B590" s="164" t="s">
        <v>92</v>
      </c>
      <c r="C590" s="164" t="s">
        <v>1027</v>
      </c>
      <c r="D590" s="164" t="s">
        <v>514</v>
      </c>
      <c r="E590" s="164" t="s">
        <v>1873</v>
      </c>
      <c r="F590" s="164" t="s">
        <v>2058</v>
      </c>
      <c r="G590" s="164">
        <v>0.71069213017958399</v>
      </c>
      <c r="H590" s="164">
        <v>0.89115917054735605</v>
      </c>
    </row>
    <row r="591" spans="2:8" x14ac:dyDescent="0.25">
      <c r="B591" s="164" t="s">
        <v>95</v>
      </c>
      <c r="C591" s="164" t="s">
        <v>1027</v>
      </c>
      <c r="D591" s="164" t="s">
        <v>2053</v>
      </c>
      <c r="E591" s="164" t="s">
        <v>496</v>
      </c>
      <c r="F591" s="164" t="s">
        <v>2054</v>
      </c>
      <c r="G591" s="164">
        <v>8.4963508692232598E-2</v>
      </c>
      <c r="H591" s="164">
        <v>0.103129319263147</v>
      </c>
    </row>
    <row r="592" spans="2:8" x14ac:dyDescent="0.25">
      <c r="B592" s="164" t="s">
        <v>95</v>
      </c>
      <c r="C592" s="164" t="s">
        <v>1027</v>
      </c>
      <c r="D592" s="164" t="s">
        <v>2053</v>
      </c>
      <c r="E592" s="164" t="s">
        <v>2055</v>
      </c>
      <c r="F592" s="164" t="s">
        <v>2054</v>
      </c>
      <c r="G592" s="164">
        <v>0.999989864312542</v>
      </c>
      <c r="H592" s="164">
        <v>0.99998269561324205</v>
      </c>
    </row>
    <row r="593" spans="2:8" x14ac:dyDescent="0.25">
      <c r="B593" s="164" t="s">
        <v>95</v>
      </c>
      <c r="C593" s="164" t="s">
        <v>1027</v>
      </c>
      <c r="D593" s="164" t="s">
        <v>2053</v>
      </c>
      <c r="E593" s="164" t="s">
        <v>504</v>
      </c>
      <c r="F593" s="164" t="s">
        <v>2054</v>
      </c>
      <c r="G593" s="164">
        <v>1</v>
      </c>
      <c r="H593" s="164">
        <v>1</v>
      </c>
    </row>
    <row r="594" spans="2:8" x14ac:dyDescent="0.25">
      <c r="B594" s="164" t="s">
        <v>95</v>
      </c>
      <c r="C594" s="164" t="s">
        <v>1027</v>
      </c>
      <c r="D594" s="164" t="s">
        <v>2053</v>
      </c>
      <c r="E594" s="164" t="s">
        <v>2056</v>
      </c>
      <c r="F594" s="164" t="s">
        <v>2054</v>
      </c>
      <c r="G594" s="164">
        <v>0.81862470490683203</v>
      </c>
      <c r="H594" s="164">
        <v>0.745280999925791</v>
      </c>
    </row>
    <row r="595" spans="2:8" x14ac:dyDescent="0.25">
      <c r="B595" s="164" t="s">
        <v>95</v>
      </c>
      <c r="C595" s="164" t="s">
        <v>1027</v>
      </c>
      <c r="D595" s="164" t="s">
        <v>2053</v>
      </c>
      <c r="E595" s="164" t="s">
        <v>1873</v>
      </c>
      <c r="F595" s="164" t="s">
        <v>2054</v>
      </c>
      <c r="G595" s="164">
        <v>1</v>
      </c>
      <c r="H595" s="164">
        <v>1</v>
      </c>
    </row>
    <row r="596" spans="2:8" x14ac:dyDescent="0.25">
      <c r="B596" s="164" t="s">
        <v>95</v>
      </c>
      <c r="C596" s="164" t="s">
        <v>1027</v>
      </c>
      <c r="D596" s="164" t="s">
        <v>2053</v>
      </c>
      <c r="E596" s="164" t="s">
        <v>496</v>
      </c>
      <c r="F596" s="164" t="s">
        <v>2057</v>
      </c>
      <c r="G596" s="164">
        <v>8.4963508692232598E-2</v>
      </c>
      <c r="H596" s="164">
        <v>0.103129319263147</v>
      </c>
    </row>
    <row r="597" spans="2:8" x14ac:dyDescent="0.25">
      <c r="B597" s="164" t="s">
        <v>95</v>
      </c>
      <c r="C597" s="164" t="s">
        <v>1027</v>
      </c>
      <c r="D597" s="164" t="s">
        <v>2053</v>
      </c>
      <c r="E597" s="164" t="s">
        <v>2055</v>
      </c>
      <c r="F597" s="164" t="s">
        <v>2057</v>
      </c>
      <c r="G597" s="164">
        <v>0.999989864312542</v>
      </c>
      <c r="H597" s="164">
        <v>0.99998269561324205</v>
      </c>
    </row>
    <row r="598" spans="2:8" x14ac:dyDescent="0.25">
      <c r="B598" s="164" t="s">
        <v>95</v>
      </c>
      <c r="C598" s="164" t="s">
        <v>1027</v>
      </c>
      <c r="D598" s="164" t="s">
        <v>2053</v>
      </c>
      <c r="E598" s="164" t="s">
        <v>504</v>
      </c>
      <c r="F598" s="164" t="s">
        <v>2057</v>
      </c>
      <c r="G598" s="164">
        <v>1</v>
      </c>
      <c r="H598" s="164">
        <v>1</v>
      </c>
    </row>
    <row r="599" spans="2:8" x14ac:dyDescent="0.25">
      <c r="B599" s="164" t="s">
        <v>95</v>
      </c>
      <c r="C599" s="164" t="s">
        <v>1027</v>
      </c>
      <c r="D599" s="164" t="s">
        <v>2053</v>
      </c>
      <c r="E599" s="164" t="s">
        <v>2056</v>
      </c>
      <c r="F599" s="164" t="s">
        <v>2057</v>
      </c>
      <c r="G599" s="164">
        <v>0.81862470490683203</v>
      </c>
      <c r="H599" s="164">
        <v>0.745280999925791</v>
      </c>
    </row>
    <row r="600" spans="2:8" x14ac:dyDescent="0.25">
      <c r="B600" s="164" t="s">
        <v>95</v>
      </c>
      <c r="C600" s="164" t="s">
        <v>1027</v>
      </c>
      <c r="D600" s="164" t="s">
        <v>2053</v>
      </c>
      <c r="E600" s="164" t="s">
        <v>1873</v>
      </c>
      <c r="F600" s="164" t="s">
        <v>2057</v>
      </c>
      <c r="G600" s="164">
        <v>1</v>
      </c>
      <c r="H600" s="164">
        <v>1</v>
      </c>
    </row>
    <row r="601" spans="2:8" x14ac:dyDescent="0.25">
      <c r="B601" s="164" t="s">
        <v>95</v>
      </c>
      <c r="C601" s="164" t="s">
        <v>1027</v>
      </c>
      <c r="D601" s="164" t="s">
        <v>514</v>
      </c>
      <c r="E601" s="164" t="s">
        <v>496</v>
      </c>
      <c r="F601" s="164" t="s">
        <v>2058</v>
      </c>
      <c r="G601" s="164">
        <v>1.27597695099998E-2</v>
      </c>
      <c r="H601" s="164">
        <v>6.4221098468167596E-3</v>
      </c>
    </row>
    <row r="602" spans="2:8" x14ac:dyDescent="0.25">
      <c r="B602" s="164" t="s">
        <v>95</v>
      </c>
      <c r="C602" s="164" t="s">
        <v>1027</v>
      </c>
      <c r="D602" s="164" t="s">
        <v>514</v>
      </c>
      <c r="E602" s="164" t="s">
        <v>2055</v>
      </c>
      <c r="F602" s="164" t="s">
        <v>2058</v>
      </c>
      <c r="G602" s="164">
        <v>0.999998431712254</v>
      </c>
      <c r="H602" s="164">
        <v>0.99999919811981297</v>
      </c>
    </row>
    <row r="603" spans="2:8" x14ac:dyDescent="0.25">
      <c r="B603" s="164" t="s">
        <v>95</v>
      </c>
      <c r="C603" s="164" t="s">
        <v>1027</v>
      </c>
      <c r="D603" s="164" t="s">
        <v>514</v>
      </c>
      <c r="E603" s="164" t="s">
        <v>504</v>
      </c>
      <c r="F603" s="164" t="s">
        <v>2058</v>
      </c>
      <c r="G603" s="164">
        <v>1</v>
      </c>
      <c r="H603" s="164">
        <v>1</v>
      </c>
    </row>
    <row r="604" spans="2:8" x14ac:dyDescent="0.25">
      <c r="B604" s="164" t="s">
        <v>95</v>
      </c>
      <c r="C604" s="164" t="s">
        <v>1027</v>
      </c>
      <c r="D604" s="164" t="s">
        <v>514</v>
      </c>
      <c r="E604" s="164" t="s">
        <v>2056</v>
      </c>
      <c r="F604" s="164" t="s">
        <v>2058</v>
      </c>
      <c r="G604" s="164">
        <v>0.76915425989607</v>
      </c>
      <c r="H604" s="164">
        <v>0.53590300218863895</v>
      </c>
    </row>
    <row r="605" spans="2:8" x14ac:dyDescent="0.25">
      <c r="B605" s="164" t="s">
        <v>95</v>
      </c>
      <c r="C605" s="164" t="s">
        <v>1027</v>
      </c>
      <c r="D605" s="164" t="s">
        <v>514</v>
      </c>
      <c r="E605" s="164" t="s">
        <v>1873</v>
      </c>
      <c r="F605" s="164" t="s">
        <v>2058</v>
      </c>
      <c r="G605" s="164">
        <v>0.85502467880459598</v>
      </c>
      <c r="H605" s="164">
        <v>0.94401267043779402</v>
      </c>
    </row>
    <row r="606" spans="2:8" x14ac:dyDescent="0.25">
      <c r="B606" s="164" t="s">
        <v>97</v>
      </c>
      <c r="C606" s="164" t="s">
        <v>1027</v>
      </c>
      <c r="D606" s="164" t="s">
        <v>2053</v>
      </c>
      <c r="E606" s="164" t="s">
        <v>496</v>
      </c>
      <c r="F606" s="164" t="s">
        <v>2054</v>
      </c>
      <c r="G606" s="164">
        <v>7.1927578720433996E-2</v>
      </c>
      <c r="H606" s="164">
        <v>8.6147061735964606E-2</v>
      </c>
    </row>
    <row r="607" spans="2:8" x14ac:dyDescent="0.25">
      <c r="B607" s="164" t="s">
        <v>97</v>
      </c>
      <c r="C607" s="164" t="s">
        <v>1027</v>
      </c>
      <c r="D607" s="164" t="s">
        <v>2053</v>
      </c>
      <c r="E607" s="164" t="s">
        <v>2055</v>
      </c>
      <c r="F607" s="164" t="s">
        <v>2054</v>
      </c>
      <c r="G607" s="164">
        <v>0.99999984936189601</v>
      </c>
      <c r="H607" s="164">
        <v>0.99999981218221501</v>
      </c>
    </row>
    <row r="608" spans="2:8" x14ac:dyDescent="0.25">
      <c r="B608" s="164" t="s">
        <v>97</v>
      </c>
      <c r="C608" s="164" t="s">
        <v>1027</v>
      </c>
      <c r="D608" s="164" t="s">
        <v>2053</v>
      </c>
      <c r="E608" s="164" t="s">
        <v>504</v>
      </c>
      <c r="F608" s="164" t="s">
        <v>2054</v>
      </c>
      <c r="G608" s="164">
        <v>1</v>
      </c>
      <c r="H608" s="164">
        <v>1</v>
      </c>
    </row>
    <row r="609" spans="2:8" x14ac:dyDescent="0.25">
      <c r="B609" s="164" t="s">
        <v>97</v>
      </c>
      <c r="C609" s="164" t="s">
        <v>1027</v>
      </c>
      <c r="D609" s="164" t="s">
        <v>2053</v>
      </c>
      <c r="E609" s="164" t="s">
        <v>2056</v>
      </c>
      <c r="F609" s="164" t="s">
        <v>2054</v>
      </c>
      <c r="G609" s="164">
        <v>0.74434211258400595</v>
      </c>
      <c r="H609" s="164">
        <v>0.66744996044675697</v>
      </c>
    </row>
    <row r="610" spans="2:8" x14ac:dyDescent="0.25">
      <c r="B610" s="164" t="s">
        <v>97</v>
      </c>
      <c r="C610" s="164" t="s">
        <v>1027</v>
      </c>
      <c r="D610" s="164" t="s">
        <v>2053</v>
      </c>
      <c r="E610" s="164" t="s">
        <v>1873</v>
      </c>
      <c r="F610" s="164" t="s">
        <v>2054</v>
      </c>
      <c r="G610" s="164">
        <v>1</v>
      </c>
      <c r="H610" s="164">
        <v>1</v>
      </c>
    </row>
    <row r="611" spans="2:8" x14ac:dyDescent="0.25">
      <c r="B611" s="164" t="s">
        <v>97</v>
      </c>
      <c r="C611" s="164" t="s">
        <v>1027</v>
      </c>
      <c r="D611" s="164" t="s">
        <v>2053</v>
      </c>
      <c r="E611" s="164" t="s">
        <v>496</v>
      </c>
      <c r="F611" s="164" t="s">
        <v>2057</v>
      </c>
      <c r="G611" s="164">
        <v>7.1927578720433996E-2</v>
      </c>
      <c r="H611" s="164">
        <v>8.6147061735964606E-2</v>
      </c>
    </row>
    <row r="612" spans="2:8" x14ac:dyDescent="0.25">
      <c r="B612" s="164" t="s">
        <v>97</v>
      </c>
      <c r="C612" s="164" t="s">
        <v>1027</v>
      </c>
      <c r="D612" s="164" t="s">
        <v>2053</v>
      </c>
      <c r="E612" s="164" t="s">
        <v>2055</v>
      </c>
      <c r="F612" s="164" t="s">
        <v>2057</v>
      </c>
      <c r="G612" s="164">
        <v>0.99999984936189601</v>
      </c>
      <c r="H612" s="164">
        <v>0.99999981218221501</v>
      </c>
    </row>
    <row r="613" spans="2:8" x14ac:dyDescent="0.25">
      <c r="B613" s="164" t="s">
        <v>97</v>
      </c>
      <c r="C613" s="164" t="s">
        <v>1027</v>
      </c>
      <c r="D613" s="164" t="s">
        <v>2053</v>
      </c>
      <c r="E613" s="164" t="s">
        <v>504</v>
      </c>
      <c r="F613" s="164" t="s">
        <v>2057</v>
      </c>
      <c r="G613" s="164">
        <v>1</v>
      </c>
      <c r="H613" s="164">
        <v>1</v>
      </c>
    </row>
    <row r="614" spans="2:8" x14ac:dyDescent="0.25">
      <c r="B614" s="164" t="s">
        <v>97</v>
      </c>
      <c r="C614" s="164" t="s">
        <v>1027</v>
      </c>
      <c r="D614" s="164" t="s">
        <v>2053</v>
      </c>
      <c r="E614" s="164" t="s">
        <v>2056</v>
      </c>
      <c r="F614" s="164" t="s">
        <v>2057</v>
      </c>
      <c r="G614" s="164">
        <v>0.74434211258400595</v>
      </c>
      <c r="H614" s="164">
        <v>0.66744996044675697</v>
      </c>
    </row>
    <row r="615" spans="2:8" x14ac:dyDescent="0.25">
      <c r="B615" s="164" t="s">
        <v>97</v>
      </c>
      <c r="C615" s="164" t="s">
        <v>1027</v>
      </c>
      <c r="D615" s="164" t="s">
        <v>2053</v>
      </c>
      <c r="E615" s="164" t="s">
        <v>1873</v>
      </c>
      <c r="F615" s="164" t="s">
        <v>2057</v>
      </c>
      <c r="G615" s="164">
        <v>1</v>
      </c>
      <c r="H615" s="164">
        <v>1</v>
      </c>
    </row>
    <row r="616" spans="2:8" x14ac:dyDescent="0.25">
      <c r="B616" s="164" t="s">
        <v>97</v>
      </c>
      <c r="C616" s="164" t="s">
        <v>1027</v>
      </c>
      <c r="D616" s="164" t="s">
        <v>514</v>
      </c>
      <c r="E616" s="164" t="s">
        <v>496</v>
      </c>
      <c r="F616" s="164" t="s">
        <v>2058</v>
      </c>
      <c r="G616" s="164">
        <v>4.2795979376629104E-3</v>
      </c>
      <c r="H616" s="164">
        <v>3.79787201661177E-3</v>
      </c>
    </row>
    <row r="617" spans="2:8" x14ac:dyDescent="0.25">
      <c r="B617" s="164" t="s">
        <v>97</v>
      </c>
      <c r="C617" s="164" t="s">
        <v>1027</v>
      </c>
      <c r="D617" s="164" t="s">
        <v>514</v>
      </c>
      <c r="E617" s="164" t="s">
        <v>2055</v>
      </c>
      <c r="F617" s="164" t="s">
        <v>2058</v>
      </c>
      <c r="G617" s="164">
        <v>0.99996091495694694</v>
      </c>
      <c r="H617" s="164">
        <v>0.999787343685688</v>
      </c>
    </row>
    <row r="618" spans="2:8" x14ac:dyDescent="0.25">
      <c r="B618" s="164" t="s">
        <v>97</v>
      </c>
      <c r="C618" s="164" t="s">
        <v>1027</v>
      </c>
      <c r="D618" s="164" t="s">
        <v>514</v>
      </c>
      <c r="E618" s="164" t="s">
        <v>504</v>
      </c>
      <c r="F618" s="164" t="s">
        <v>2058</v>
      </c>
      <c r="G618" s="164">
        <v>1</v>
      </c>
      <c r="H618" s="164">
        <v>1</v>
      </c>
    </row>
    <row r="619" spans="2:8" x14ac:dyDescent="0.25">
      <c r="B619" s="164" t="s">
        <v>97</v>
      </c>
      <c r="C619" s="164" t="s">
        <v>1027</v>
      </c>
      <c r="D619" s="164" t="s">
        <v>514</v>
      </c>
      <c r="E619" s="164" t="s">
        <v>2056</v>
      </c>
      <c r="F619" s="164" t="s">
        <v>2058</v>
      </c>
      <c r="G619" s="164">
        <v>0.58834622908234502</v>
      </c>
      <c r="H619" s="164">
        <v>0.352855982600909</v>
      </c>
    </row>
    <row r="620" spans="2:8" x14ac:dyDescent="0.25">
      <c r="B620" s="164" t="s">
        <v>97</v>
      </c>
      <c r="C620" s="164" t="s">
        <v>1027</v>
      </c>
      <c r="D620" s="164" t="s">
        <v>514</v>
      </c>
      <c r="E620" s="164" t="s">
        <v>1873</v>
      </c>
      <c r="F620" s="164" t="s">
        <v>2058</v>
      </c>
      <c r="G620" s="164">
        <v>0.79984095336150296</v>
      </c>
      <c r="H620" s="164">
        <v>0.86491633087209696</v>
      </c>
    </row>
    <row r="621" spans="2:8" x14ac:dyDescent="0.25">
      <c r="B621" s="164" t="s">
        <v>100</v>
      </c>
      <c r="C621" s="164" t="s">
        <v>1027</v>
      </c>
      <c r="D621" s="164" t="s">
        <v>2053</v>
      </c>
      <c r="E621" s="164" t="s">
        <v>496</v>
      </c>
      <c r="F621" s="164" t="s">
        <v>2054</v>
      </c>
      <c r="G621" s="164">
        <v>6.9732656550663699E-2</v>
      </c>
      <c r="H621" s="164">
        <v>9.0044450239706794E-2</v>
      </c>
    </row>
    <row r="622" spans="2:8" x14ac:dyDescent="0.25">
      <c r="B622" s="164" t="s">
        <v>100</v>
      </c>
      <c r="C622" s="164" t="s">
        <v>1027</v>
      </c>
      <c r="D622" s="164" t="s">
        <v>2053</v>
      </c>
      <c r="E622" s="164" t="s">
        <v>2055</v>
      </c>
      <c r="F622" s="164" t="s">
        <v>2054</v>
      </c>
      <c r="G622" s="164">
        <v>0.99998831436263103</v>
      </c>
      <c r="H622" s="164">
        <v>0.99996573872944905</v>
      </c>
    </row>
    <row r="623" spans="2:8" x14ac:dyDescent="0.25">
      <c r="B623" s="164" t="s">
        <v>100</v>
      </c>
      <c r="C623" s="164" t="s">
        <v>1027</v>
      </c>
      <c r="D623" s="164" t="s">
        <v>2053</v>
      </c>
      <c r="E623" s="164" t="s">
        <v>504</v>
      </c>
      <c r="F623" s="164" t="s">
        <v>2054</v>
      </c>
      <c r="G623" s="164">
        <v>1</v>
      </c>
      <c r="H623" s="164">
        <v>1</v>
      </c>
    </row>
    <row r="624" spans="2:8" x14ac:dyDescent="0.25">
      <c r="B624" s="164" t="s">
        <v>100</v>
      </c>
      <c r="C624" s="164" t="s">
        <v>1027</v>
      </c>
      <c r="D624" s="164" t="s">
        <v>2053</v>
      </c>
      <c r="E624" s="164" t="s">
        <v>2056</v>
      </c>
      <c r="F624" s="164" t="s">
        <v>2054</v>
      </c>
      <c r="G624" s="164">
        <v>0.47699906949148002</v>
      </c>
      <c r="H624" s="164">
        <v>0.334644558930075</v>
      </c>
    </row>
    <row r="625" spans="2:8" x14ac:dyDescent="0.25">
      <c r="B625" s="164" t="s">
        <v>100</v>
      </c>
      <c r="C625" s="164" t="s">
        <v>1027</v>
      </c>
      <c r="D625" s="164" t="s">
        <v>2053</v>
      </c>
      <c r="E625" s="164" t="s">
        <v>1873</v>
      </c>
      <c r="F625" s="164" t="s">
        <v>2054</v>
      </c>
      <c r="G625" s="164">
        <v>1</v>
      </c>
      <c r="H625" s="164">
        <v>1</v>
      </c>
    </row>
    <row r="626" spans="2:8" x14ac:dyDescent="0.25">
      <c r="B626" s="164" t="s">
        <v>100</v>
      </c>
      <c r="C626" s="164" t="s">
        <v>1027</v>
      </c>
      <c r="D626" s="164" t="s">
        <v>2053</v>
      </c>
      <c r="E626" s="164" t="s">
        <v>496</v>
      </c>
      <c r="F626" s="164" t="s">
        <v>2057</v>
      </c>
      <c r="G626" s="164">
        <v>6.9732656550663699E-2</v>
      </c>
      <c r="H626" s="164">
        <v>9.0044450239706794E-2</v>
      </c>
    </row>
    <row r="627" spans="2:8" x14ac:dyDescent="0.25">
      <c r="B627" s="164" t="s">
        <v>100</v>
      </c>
      <c r="C627" s="164" t="s">
        <v>1027</v>
      </c>
      <c r="D627" s="164" t="s">
        <v>2053</v>
      </c>
      <c r="E627" s="164" t="s">
        <v>2055</v>
      </c>
      <c r="F627" s="164" t="s">
        <v>2057</v>
      </c>
      <c r="G627" s="164">
        <v>0.99998831436263103</v>
      </c>
      <c r="H627" s="164">
        <v>0.99996573872944905</v>
      </c>
    </row>
    <row r="628" spans="2:8" x14ac:dyDescent="0.25">
      <c r="B628" s="164" t="s">
        <v>100</v>
      </c>
      <c r="C628" s="164" t="s">
        <v>1027</v>
      </c>
      <c r="D628" s="164" t="s">
        <v>2053</v>
      </c>
      <c r="E628" s="164" t="s">
        <v>504</v>
      </c>
      <c r="F628" s="164" t="s">
        <v>2057</v>
      </c>
      <c r="G628" s="164">
        <v>1</v>
      </c>
      <c r="H628" s="164">
        <v>1</v>
      </c>
    </row>
    <row r="629" spans="2:8" x14ac:dyDescent="0.25">
      <c r="B629" s="164" t="s">
        <v>100</v>
      </c>
      <c r="C629" s="164" t="s">
        <v>1027</v>
      </c>
      <c r="D629" s="164" t="s">
        <v>2053</v>
      </c>
      <c r="E629" s="164" t="s">
        <v>2056</v>
      </c>
      <c r="F629" s="164" t="s">
        <v>2057</v>
      </c>
      <c r="G629" s="164">
        <v>0.47699906949148002</v>
      </c>
      <c r="H629" s="164">
        <v>0.334644558930075</v>
      </c>
    </row>
    <row r="630" spans="2:8" x14ac:dyDescent="0.25">
      <c r="B630" s="164" t="s">
        <v>100</v>
      </c>
      <c r="C630" s="164" t="s">
        <v>1027</v>
      </c>
      <c r="D630" s="164" t="s">
        <v>2053</v>
      </c>
      <c r="E630" s="164" t="s">
        <v>1873</v>
      </c>
      <c r="F630" s="164" t="s">
        <v>2057</v>
      </c>
      <c r="G630" s="164">
        <v>1</v>
      </c>
      <c r="H630" s="164">
        <v>1</v>
      </c>
    </row>
    <row r="631" spans="2:8" x14ac:dyDescent="0.25">
      <c r="B631" s="164" t="s">
        <v>100</v>
      </c>
      <c r="C631" s="164" t="s">
        <v>1027</v>
      </c>
      <c r="D631" s="164" t="s">
        <v>514</v>
      </c>
      <c r="E631" s="164" t="s">
        <v>496</v>
      </c>
      <c r="F631" s="164" t="s">
        <v>2058</v>
      </c>
      <c r="G631" s="164">
        <v>9.4918782253587998E-3</v>
      </c>
      <c r="H631" s="164">
        <v>1.1383103234901999E-2</v>
      </c>
    </row>
    <row r="632" spans="2:8" x14ac:dyDescent="0.25">
      <c r="B632" s="164" t="s">
        <v>100</v>
      </c>
      <c r="C632" s="164" t="s">
        <v>1027</v>
      </c>
      <c r="D632" s="164" t="s">
        <v>514</v>
      </c>
      <c r="E632" s="164" t="s">
        <v>2055</v>
      </c>
      <c r="F632" s="164" t="s">
        <v>2058</v>
      </c>
      <c r="G632" s="164">
        <v>0.99926102501038605</v>
      </c>
      <c r="H632" s="164">
        <v>0.99953214332431495</v>
      </c>
    </row>
    <row r="633" spans="2:8" x14ac:dyDescent="0.25">
      <c r="B633" s="164" t="s">
        <v>100</v>
      </c>
      <c r="C633" s="164" t="s">
        <v>1027</v>
      </c>
      <c r="D633" s="164" t="s">
        <v>514</v>
      </c>
      <c r="E633" s="164" t="s">
        <v>504</v>
      </c>
      <c r="F633" s="164" t="s">
        <v>2058</v>
      </c>
      <c r="G633" s="164">
        <v>1</v>
      </c>
      <c r="H633" s="164">
        <v>1</v>
      </c>
    </row>
    <row r="634" spans="2:8" x14ac:dyDescent="0.25">
      <c r="B634" s="164" t="s">
        <v>100</v>
      </c>
      <c r="C634" s="164" t="s">
        <v>1027</v>
      </c>
      <c r="D634" s="164" t="s">
        <v>514</v>
      </c>
      <c r="E634" s="164" t="s">
        <v>2056</v>
      </c>
      <c r="F634" s="164" t="s">
        <v>2058</v>
      </c>
      <c r="G634" s="164">
        <v>0.460621195688111</v>
      </c>
      <c r="H634" s="164">
        <v>0.276925663278205</v>
      </c>
    </row>
    <row r="635" spans="2:8" x14ac:dyDescent="0.25">
      <c r="B635" s="164" t="s">
        <v>100</v>
      </c>
      <c r="C635" s="164" t="s">
        <v>1027</v>
      </c>
      <c r="D635" s="164" t="s">
        <v>514</v>
      </c>
      <c r="E635" s="164" t="s">
        <v>1873</v>
      </c>
      <c r="F635" s="164" t="s">
        <v>2058</v>
      </c>
      <c r="G635" s="164">
        <v>0.60425086467879496</v>
      </c>
      <c r="H635" s="164">
        <v>0.80496402792357702</v>
      </c>
    </row>
    <row r="636" spans="2:8" x14ac:dyDescent="0.25">
      <c r="B636" s="164" t="s">
        <v>103</v>
      </c>
      <c r="C636" s="164" t="s">
        <v>1027</v>
      </c>
      <c r="D636" s="164" t="s">
        <v>2053</v>
      </c>
      <c r="E636" s="164" t="s">
        <v>496</v>
      </c>
      <c r="F636" s="164" t="s">
        <v>2054</v>
      </c>
      <c r="G636" s="164">
        <v>8.1647609157632806E-2</v>
      </c>
      <c r="H636" s="164">
        <v>0.17146594809417601</v>
      </c>
    </row>
    <row r="637" spans="2:8" x14ac:dyDescent="0.25">
      <c r="B637" s="164" t="s">
        <v>103</v>
      </c>
      <c r="C637" s="164" t="s">
        <v>1027</v>
      </c>
      <c r="D637" s="164" t="s">
        <v>2053</v>
      </c>
      <c r="E637" s="164" t="s">
        <v>2055</v>
      </c>
      <c r="F637" s="164" t="s">
        <v>2054</v>
      </c>
      <c r="G637" s="164">
        <v>0.99999299326945601</v>
      </c>
      <c r="H637" s="164">
        <v>0.99999469911952599</v>
      </c>
    </row>
    <row r="638" spans="2:8" x14ac:dyDescent="0.25">
      <c r="B638" s="164" t="s">
        <v>103</v>
      </c>
      <c r="C638" s="164" t="s">
        <v>1027</v>
      </c>
      <c r="D638" s="164" t="s">
        <v>2053</v>
      </c>
      <c r="E638" s="164" t="s">
        <v>504</v>
      </c>
      <c r="F638" s="164" t="s">
        <v>2054</v>
      </c>
      <c r="G638" s="164">
        <v>1</v>
      </c>
      <c r="H638" s="164">
        <v>1</v>
      </c>
    </row>
    <row r="639" spans="2:8" x14ac:dyDescent="0.25">
      <c r="B639" s="164" t="s">
        <v>103</v>
      </c>
      <c r="C639" s="164" t="s">
        <v>1027</v>
      </c>
      <c r="D639" s="164" t="s">
        <v>2053</v>
      </c>
      <c r="E639" s="164" t="s">
        <v>2056</v>
      </c>
      <c r="F639" s="164" t="s">
        <v>2054</v>
      </c>
      <c r="G639" s="164">
        <v>0.61397903172532298</v>
      </c>
      <c r="H639" s="164">
        <v>0.68248909403209301</v>
      </c>
    </row>
    <row r="640" spans="2:8" x14ac:dyDescent="0.25">
      <c r="B640" s="164" t="s">
        <v>103</v>
      </c>
      <c r="C640" s="164" t="s">
        <v>1027</v>
      </c>
      <c r="D640" s="164" t="s">
        <v>2053</v>
      </c>
      <c r="E640" s="164" t="s">
        <v>1873</v>
      </c>
      <c r="F640" s="164" t="s">
        <v>2054</v>
      </c>
      <c r="G640" s="164">
        <v>1</v>
      </c>
      <c r="H640" s="164">
        <v>1</v>
      </c>
    </row>
    <row r="641" spans="2:8" x14ac:dyDescent="0.25">
      <c r="B641" s="164" t="s">
        <v>103</v>
      </c>
      <c r="C641" s="164" t="s">
        <v>1027</v>
      </c>
      <c r="D641" s="164" t="s">
        <v>2053</v>
      </c>
      <c r="E641" s="164" t="s">
        <v>496</v>
      </c>
      <c r="F641" s="164" t="s">
        <v>2057</v>
      </c>
      <c r="G641" s="164">
        <v>8.1647609157632806E-2</v>
      </c>
      <c r="H641" s="164">
        <v>0.17146594809417601</v>
      </c>
    </row>
    <row r="642" spans="2:8" x14ac:dyDescent="0.25">
      <c r="B642" s="164" t="s">
        <v>103</v>
      </c>
      <c r="C642" s="164" t="s">
        <v>1027</v>
      </c>
      <c r="D642" s="164" t="s">
        <v>2053</v>
      </c>
      <c r="E642" s="164" t="s">
        <v>2055</v>
      </c>
      <c r="F642" s="164" t="s">
        <v>2057</v>
      </c>
      <c r="G642" s="164">
        <v>0.99999299326945601</v>
      </c>
      <c r="H642" s="164">
        <v>0.99999469911952599</v>
      </c>
    </row>
    <row r="643" spans="2:8" x14ac:dyDescent="0.25">
      <c r="B643" s="164" t="s">
        <v>103</v>
      </c>
      <c r="C643" s="164" t="s">
        <v>1027</v>
      </c>
      <c r="D643" s="164" t="s">
        <v>2053</v>
      </c>
      <c r="E643" s="164" t="s">
        <v>504</v>
      </c>
      <c r="F643" s="164" t="s">
        <v>2057</v>
      </c>
      <c r="G643" s="164">
        <v>1</v>
      </c>
      <c r="H643" s="164">
        <v>1</v>
      </c>
    </row>
    <row r="644" spans="2:8" x14ac:dyDescent="0.25">
      <c r="B644" s="164" t="s">
        <v>103</v>
      </c>
      <c r="C644" s="164" t="s">
        <v>1027</v>
      </c>
      <c r="D644" s="164" t="s">
        <v>2053</v>
      </c>
      <c r="E644" s="164" t="s">
        <v>2056</v>
      </c>
      <c r="F644" s="164" t="s">
        <v>2057</v>
      </c>
      <c r="G644" s="164">
        <v>0.61397903172532298</v>
      </c>
      <c r="H644" s="164">
        <v>0.68248909403209301</v>
      </c>
    </row>
    <row r="645" spans="2:8" x14ac:dyDescent="0.25">
      <c r="B645" s="164" t="s">
        <v>103</v>
      </c>
      <c r="C645" s="164" t="s">
        <v>1027</v>
      </c>
      <c r="D645" s="164" t="s">
        <v>2053</v>
      </c>
      <c r="E645" s="164" t="s">
        <v>1873</v>
      </c>
      <c r="F645" s="164" t="s">
        <v>2057</v>
      </c>
      <c r="G645" s="164">
        <v>1</v>
      </c>
      <c r="H645" s="164">
        <v>1</v>
      </c>
    </row>
    <row r="646" spans="2:8" x14ac:dyDescent="0.25">
      <c r="B646" s="164" t="s">
        <v>103</v>
      </c>
      <c r="C646" s="164" t="s">
        <v>1027</v>
      </c>
      <c r="D646" s="164" t="s">
        <v>514</v>
      </c>
      <c r="E646" s="164" t="s">
        <v>496</v>
      </c>
      <c r="F646" s="164" t="s">
        <v>2058</v>
      </c>
      <c r="G646" s="164">
        <v>4.3378242923049502E-2</v>
      </c>
      <c r="H646" s="164">
        <v>3.02796186441011E-2</v>
      </c>
    </row>
    <row r="647" spans="2:8" x14ac:dyDescent="0.25">
      <c r="B647" s="164" t="s">
        <v>103</v>
      </c>
      <c r="C647" s="164" t="s">
        <v>1027</v>
      </c>
      <c r="D647" s="164" t="s">
        <v>514</v>
      </c>
      <c r="E647" s="164" t="s">
        <v>2055</v>
      </c>
      <c r="F647" s="164" t="s">
        <v>2058</v>
      </c>
      <c r="G647" s="164">
        <v>1</v>
      </c>
      <c r="H647" s="164">
        <v>1</v>
      </c>
    </row>
    <row r="648" spans="2:8" x14ac:dyDescent="0.25">
      <c r="B648" s="164" t="s">
        <v>103</v>
      </c>
      <c r="C648" s="164" t="s">
        <v>1027</v>
      </c>
      <c r="D648" s="164" t="s">
        <v>514</v>
      </c>
      <c r="E648" s="164" t="s">
        <v>504</v>
      </c>
      <c r="F648" s="164" t="s">
        <v>2058</v>
      </c>
      <c r="G648" s="164">
        <v>1</v>
      </c>
      <c r="H648" s="164">
        <v>1</v>
      </c>
    </row>
    <row r="649" spans="2:8" x14ac:dyDescent="0.25">
      <c r="B649" s="164" t="s">
        <v>103</v>
      </c>
      <c r="C649" s="164" t="s">
        <v>1027</v>
      </c>
      <c r="D649" s="164" t="s">
        <v>514</v>
      </c>
      <c r="E649" s="164" t="s">
        <v>2056</v>
      </c>
      <c r="F649" s="164" t="s">
        <v>2058</v>
      </c>
      <c r="G649" s="164">
        <v>0.45210913213209603</v>
      </c>
      <c r="H649" s="164">
        <v>0.251574998186683</v>
      </c>
    </row>
    <row r="650" spans="2:8" x14ac:dyDescent="0.25">
      <c r="B650" s="164" t="s">
        <v>103</v>
      </c>
      <c r="C650" s="164" t="s">
        <v>1027</v>
      </c>
      <c r="D650" s="164" t="s">
        <v>514</v>
      </c>
      <c r="E650" s="164" t="s">
        <v>1873</v>
      </c>
      <c r="F650" s="164" t="s">
        <v>2058</v>
      </c>
      <c r="G650" s="164">
        <v>0.68357943374671704</v>
      </c>
      <c r="H650" s="164">
        <v>0.84009501910217499</v>
      </c>
    </row>
    <row r="651" spans="2:8" x14ac:dyDescent="0.25">
      <c r="B651" s="164" t="s">
        <v>106</v>
      </c>
      <c r="C651" s="164" t="s">
        <v>1027</v>
      </c>
      <c r="D651" s="164" t="s">
        <v>2053</v>
      </c>
      <c r="E651" s="164" t="s">
        <v>496</v>
      </c>
      <c r="F651" s="164" t="s">
        <v>2054</v>
      </c>
      <c r="G651" s="164">
        <v>6.20714835552739E-2</v>
      </c>
      <c r="H651" s="164">
        <v>0.121175476944616</v>
      </c>
    </row>
    <row r="652" spans="2:8" x14ac:dyDescent="0.25">
      <c r="B652" s="164" t="s">
        <v>106</v>
      </c>
      <c r="C652" s="164" t="s">
        <v>1027</v>
      </c>
      <c r="D652" s="164" t="s">
        <v>2053</v>
      </c>
      <c r="E652" s="164" t="s">
        <v>2055</v>
      </c>
      <c r="F652" s="164" t="s">
        <v>2054</v>
      </c>
      <c r="G652" s="164">
        <v>0.99999900556618304</v>
      </c>
      <c r="H652" s="164">
        <v>0.99999653071871597</v>
      </c>
    </row>
    <row r="653" spans="2:8" x14ac:dyDescent="0.25">
      <c r="B653" s="164" t="s">
        <v>106</v>
      </c>
      <c r="C653" s="164" t="s">
        <v>1027</v>
      </c>
      <c r="D653" s="164" t="s">
        <v>2053</v>
      </c>
      <c r="E653" s="164" t="s">
        <v>504</v>
      </c>
      <c r="F653" s="164" t="s">
        <v>2054</v>
      </c>
      <c r="G653" s="164">
        <v>1</v>
      </c>
      <c r="H653" s="164">
        <v>1</v>
      </c>
    </row>
    <row r="654" spans="2:8" x14ac:dyDescent="0.25">
      <c r="B654" s="164" t="s">
        <v>106</v>
      </c>
      <c r="C654" s="164" t="s">
        <v>1027</v>
      </c>
      <c r="D654" s="164" t="s">
        <v>2053</v>
      </c>
      <c r="E654" s="164" t="s">
        <v>2056</v>
      </c>
      <c r="F654" s="164" t="s">
        <v>2054</v>
      </c>
      <c r="G654" s="164">
        <v>0.722857774614726</v>
      </c>
      <c r="H654" s="164">
        <v>0.71164539249858505</v>
      </c>
    </row>
    <row r="655" spans="2:8" x14ac:dyDescent="0.25">
      <c r="B655" s="164" t="s">
        <v>106</v>
      </c>
      <c r="C655" s="164" t="s">
        <v>1027</v>
      </c>
      <c r="D655" s="164" t="s">
        <v>2053</v>
      </c>
      <c r="E655" s="164" t="s">
        <v>1873</v>
      </c>
      <c r="F655" s="164" t="s">
        <v>2054</v>
      </c>
      <c r="G655" s="164">
        <v>1</v>
      </c>
      <c r="H655" s="164">
        <v>1</v>
      </c>
    </row>
    <row r="656" spans="2:8" x14ac:dyDescent="0.25">
      <c r="B656" s="164" t="s">
        <v>106</v>
      </c>
      <c r="C656" s="164" t="s">
        <v>1027</v>
      </c>
      <c r="D656" s="164" t="s">
        <v>2053</v>
      </c>
      <c r="E656" s="164" t="s">
        <v>496</v>
      </c>
      <c r="F656" s="164" t="s">
        <v>2057</v>
      </c>
      <c r="G656" s="164">
        <v>6.20714835552739E-2</v>
      </c>
      <c r="H656" s="164">
        <v>0.121175476944616</v>
      </c>
    </row>
    <row r="657" spans="2:8" x14ac:dyDescent="0.25">
      <c r="B657" s="164" t="s">
        <v>106</v>
      </c>
      <c r="C657" s="164" t="s">
        <v>1027</v>
      </c>
      <c r="D657" s="164" t="s">
        <v>2053</v>
      </c>
      <c r="E657" s="164" t="s">
        <v>2055</v>
      </c>
      <c r="F657" s="164" t="s">
        <v>2057</v>
      </c>
      <c r="G657" s="164">
        <v>0.99999900556618304</v>
      </c>
      <c r="H657" s="164">
        <v>0.99999653071871597</v>
      </c>
    </row>
    <row r="658" spans="2:8" x14ac:dyDescent="0.25">
      <c r="B658" s="164" t="s">
        <v>106</v>
      </c>
      <c r="C658" s="164" t="s">
        <v>1027</v>
      </c>
      <c r="D658" s="164" t="s">
        <v>2053</v>
      </c>
      <c r="E658" s="164" t="s">
        <v>504</v>
      </c>
      <c r="F658" s="164" t="s">
        <v>2057</v>
      </c>
      <c r="G658" s="164">
        <v>1</v>
      </c>
      <c r="H658" s="164">
        <v>1</v>
      </c>
    </row>
    <row r="659" spans="2:8" x14ac:dyDescent="0.25">
      <c r="B659" s="164" t="s">
        <v>106</v>
      </c>
      <c r="C659" s="164" t="s">
        <v>1027</v>
      </c>
      <c r="D659" s="164" t="s">
        <v>2053</v>
      </c>
      <c r="E659" s="164" t="s">
        <v>2056</v>
      </c>
      <c r="F659" s="164" t="s">
        <v>2057</v>
      </c>
      <c r="G659" s="164">
        <v>0.722857774614726</v>
      </c>
      <c r="H659" s="164">
        <v>0.71164539249858505</v>
      </c>
    </row>
    <row r="660" spans="2:8" x14ac:dyDescent="0.25">
      <c r="B660" s="164" t="s">
        <v>106</v>
      </c>
      <c r="C660" s="164" t="s">
        <v>1027</v>
      </c>
      <c r="D660" s="164" t="s">
        <v>2053</v>
      </c>
      <c r="E660" s="164" t="s">
        <v>1873</v>
      </c>
      <c r="F660" s="164" t="s">
        <v>2057</v>
      </c>
      <c r="G660" s="164">
        <v>1</v>
      </c>
      <c r="H660" s="164">
        <v>1</v>
      </c>
    </row>
    <row r="661" spans="2:8" x14ac:dyDescent="0.25">
      <c r="B661" s="164" t="s">
        <v>106</v>
      </c>
      <c r="C661" s="164" t="s">
        <v>1027</v>
      </c>
      <c r="D661" s="164" t="s">
        <v>514</v>
      </c>
      <c r="E661" s="164" t="s">
        <v>496</v>
      </c>
      <c r="F661" s="164" t="s">
        <v>2058</v>
      </c>
      <c r="G661" s="164">
        <v>3.2965655472775401E-3</v>
      </c>
      <c r="H661" s="164">
        <v>2.1886980427388999E-3</v>
      </c>
    </row>
    <row r="662" spans="2:8" x14ac:dyDescent="0.25">
      <c r="B662" s="164" t="s">
        <v>106</v>
      </c>
      <c r="C662" s="164" t="s">
        <v>1027</v>
      </c>
      <c r="D662" s="164" t="s">
        <v>514</v>
      </c>
      <c r="E662" s="164" t="s">
        <v>2055</v>
      </c>
      <c r="F662" s="164" t="s">
        <v>2058</v>
      </c>
      <c r="G662" s="164">
        <v>0.99981657068655305</v>
      </c>
      <c r="H662" s="164">
        <v>0.99923334203747005</v>
      </c>
    </row>
    <row r="663" spans="2:8" x14ac:dyDescent="0.25">
      <c r="B663" s="164" t="s">
        <v>106</v>
      </c>
      <c r="C663" s="164" t="s">
        <v>1027</v>
      </c>
      <c r="D663" s="164" t="s">
        <v>514</v>
      </c>
      <c r="E663" s="164" t="s">
        <v>504</v>
      </c>
      <c r="F663" s="164" t="s">
        <v>2058</v>
      </c>
      <c r="G663" s="164">
        <v>1</v>
      </c>
      <c r="H663" s="164">
        <v>1</v>
      </c>
    </row>
    <row r="664" spans="2:8" x14ac:dyDescent="0.25">
      <c r="B664" s="164" t="s">
        <v>106</v>
      </c>
      <c r="C664" s="164" t="s">
        <v>1027</v>
      </c>
      <c r="D664" s="164" t="s">
        <v>514</v>
      </c>
      <c r="E664" s="164" t="s">
        <v>2056</v>
      </c>
      <c r="F664" s="164" t="s">
        <v>2058</v>
      </c>
      <c r="G664" s="164">
        <v>0.465289898516905</v>
      </c>
      <c r="H664" s="164">
        <v>0.25923070597459602</v>
      </c>
    </row>
    <row r="665" spans="2:8" x14ac:dyDescent="0.25">
      <c r="B665" s="164" t="s">
        <v>106</v>
      </c>
      <c r="C665" s="164" t="s">
        <v>1027</v>
      </c>
      <c r="D665" s="164" t="s">
        <v>514</v>
      </c>
      <c r="E665" s="164" t="s">
        <v>1873</v>
      </c>
      <c r="F665" s="164" t="s">
        <v>2058</v>
      </c>
      <c r="G665" s="164">
        <v>0.94326962453140695</v>
      </c>
      <c r="H665" s="164">
        <v>0.98047111752796801</v>
      </c>
    </row>
    <row r="666" spans="2:8" x14ac:dyDescent="0.25">
      <c r="B666" s="164" t="s">
        <v>108</v>
      </c>
      <c r="C666" s="164" t="s">
        <v>1027</v>
      </c>
      <c r="D666" s="164" t="s">
        <v>2053</v>
      </c>
      <c r="E666" s="164" t="s">
        <v>496</v>
      </c>
      <c r="F666" s="164" t="s">
        <v>2054</v>
      </c>
      <c r="G666" s="164">
        <v>5.3155955176669503E-2</v>
      </c>
      <c r="H666" s="164">
        <v>0.13917949740428701</v>
      </c>
    </row>
    <row r="667" spans="2:8" x14ac:dyDescent="0.25">
      <c r="B667" s="164" t="s">
        <v>108</v>
      </c>
      <c r="C667" s="164" t="s">
        <v>1027</v>
      </c>
      <c r="D667" s="164" t="s">
        <v>2053</v>
      </c>
      <c r="E667" s="164" t="s">
        <v>2055</v>
      </c>
      <c r="F667" s="164" t="s">
        <v>2054</v>
      </c>
      <c r="G667" s="164">
        <v>0.99999999998899503</v>
      </c>
      <c r="H667" s="164">
        <v>0.99999999999471501</v>
      </c>
    </row>
    <row r="668" spans="2:8" x14ac:dyDescent="0.25">
      <c r="B668" s="164" t="s">
        <v>108</v>
      </c>
      <c r="C668" s="164" t="s">
        <v>1027</v>
      </c>
      <c r="D668" s="164" t="s">
        <v>2053</v>
      </c>
      <c r="E668" s="164" t="s">
        <v>504</v>
      </c>
      <c r="F668" s="164" t="s">
        <v>2054</v>
      </c>
      <c r="G668" s="164">
        <v>1</v>
      </c>
      <c r="H668" s="164">
        <v>1</v>
      </c>
    </row>
    <row r="669" spans="2:8" x14ac:dyDescent="0.25">
      <c r="B669" s="164" t="s">
        <v>108</v>
      </c>
      <c r="C669" s="164" t="s">
        <v>1027</v>
      </c>
      <c r="D669" s="164" t="s">
        <v>2053</v>
      </c>
      <c r="E669" s="164" t="s">
        <v>2056</v>
      </c>
      <c r="F669" s="164" t="s">
        <v>2054</v>
      </c>
      <c r="G669" s="164">
        <v>0.75257346032706995</v>
      </c>
      <c r="H669" s="164">
        <v>0.83232683842002597</v>
      </c>
    </row>
    <row r="670" spans="2:8" x14ac:dyDescent="0.25">
      <c r="B670" s="164" t="s">
        <v>108</v>
      </c>
      <c r="C670" s="164" t="s">
        <v>1027</v>
      </c>
      <c r="D670" s="164" t="s">
        <v>2053</v>
      </c>
      <c r="E670" s="164" t="s">
        <v>1873</v>
      </c>
      <c r="F670" s="164" t="s">
        <v>2054</v>
      </c>
      <c r="G670" s="164">
        <v>1</v>
      </c>
      <c r="H670" s="164">
        <v>1</v>
      </c>
    </row>
    <row r="671" spans="2:8" x14ac:dyDescent="0.25">
      <c r="B671" s="164" t="s">
        <v>108</v>
      </c>
      <c r="C671" s="164" t="s">
        <v>1027</v>
      </c>
      <c r="D671" s="164" t="s">
        <v>2053</v>
      </c>
      <c r="E671" s="164" t="s">
        <v>496</v>
      </c>
      <c r="F671" s="164" t="s">
        <v>2057</v>
      </c>
      <c r="G671" s="164">
        <v>5.3155955176669503E-2</v>
      </c>
      <c r="H671" s="164">
        <v>0.13917949740428701</v>
      </c>
    </row>
    <row r="672" spans="2:8" x14ac:dyDescent="0.25">
      <c r="B672" s="164" t="s">
        <v>108</v>
      </c>
      <c r="C672" s="164" t="s">
        <v>1027</v>
      </c>
      <c r="D672" s="164" t="s">
        <v>2053</v>
      </c>
      <c r="E672" s="164" t="s">
        <v>2055</v>
      </c>
      <c r="F672" s="164" t="s">
        <v>2057</v>
      </c>
      <c r="G672" s="164">
        <v>0.99999999998899503</v>
      </c>
      <c r="H672" s="164">
        <v>0.99999999999471501</v>
      </c>
    </row>
    <row r="673" spans="2:8" x14ac:dyDescent="0.25">
      <c r="B673" s="164" t="s">
        <v>108</v>
      </c>
      <c r="C673" s="164" t="s">
        <v>1027</v>
      </c>
      <c r="D673" s="164" t="s">
        <v>2053</v>
      </c>
      <c r="E673" s="164" t="s">
        <v>504</v>
      </c>
      <c r="F673" s="164" t="s">
        <v>2057</v>
      </c>
      <c r="G673" s="164">
        <v>1</v>
      </c>
      <c r="H673" s="164">
        <v>1</v>
      </c>
    </row>
    <row r="674" spans="2:8" x14ac:dyDescent="0.25">
      <c r="B674" s="164" t="s">
        <v>108</v>
      </c>
      <c r="C674" s="164" t="s">
        <v>1027</v>
      </c>
      <c r="D674" s="164" t="s">
        <v>2053</v>
      </c>
      <c r="E674" s="164" t="s">
        <v>2056</v>
      </c>
      <c r="F674" s="164" t="s">
        <v>2057</v>
      </c>
      <c r="G674" s="164">
        <v>0.75257346032706995</v>
      </c>
      <c r="H674" s="164">
        <v>0.83232683842002597</v>
      </c>
    </row>
    <row r="675" spans="2:8" x14ac:dyDescent="0.25">
      <c r="B675" s="164" t="s">
        <v>108</v>
      </c>
      <c r="C675" s="164" t="s">
        <v>1027</v>
      </c>
      <c r="D675" s="164" t="s">
        <v>2053</v>
      </c>
      <c r="E675" s="164" t="s">
        <v>1873</v>
      </c>
      <c r="F675" s="164" t="s">
        <v>2057</v>
      </c>
      <c r="G675" s="164">
        <v>1</v>
      </c>
      <c r="H675" s="164">
        <v>1</v>
      </c>
    </row>
    <row r="676" spans="2:8" x14ac:dyDescent="0.25">
      <c r="B676" s="164" t="s">
        <v>108</v>
      </c>
      <c r="C676" s="164" t="s">
        <v>1027</v>
      </c>
      <c r="D676" s="164" t="s">
        <v>514</v>
      </c>
      <c r="E676" s="164" t="s">
        <v>496</v>
      </c>
      <c r="F676" s="164" t="s">
        <v>2058</v>
      </c>
      <c r="G676" s="164">
        <v>2.5600267431022598E-3</v>
      </c>
      <c r="H676" s="164">
        <v>1.1654672783605899E-3</v>
      </c>
    </row>
    <row r="677" spans="2:8" x14ac:dyDescent="0.25">
      <c r="B677" s="164" t="s">
        <v>108</v>
      </c>
      <c r="C677" s="164" t="s">
        <v>1027</v>
      </c>
      <c r="D677" s="164" t="s">
        <v>514</v>
      </c>
      <c r="E677" s="164" t="s">
        <v>2055</v>
      </c>
      <c r="F677" s="164" t="s">
        <v>2058</v>
      </c>
      <c r="G677" s="164">
        <v>0.99969688383880395</v>
      </c>
      <c r="H677" s="164">
        <v>0.999124423188674</v>
      </c>
    </row>
    <row r="678" spans="2:8" x14ac:dyDescent="0.25">
      <c r="B678" s="164" t="s">
        <v>108</v>
      </c>
      <c r="C678" s="164" t="s">
        <v>1027</v>
      </c>
      <c r="D678" s="164" t="s">
        <v>514</v>
      </c>
      <c r="E678" s="164" t="s">
        <v>504</v>
      </c>
      <c r="F678" s="164" t="s">
        <v>2058</v>
      </c>
      <c r="G678" s="164">
        <v>1</v>
      </c>
      <c r="H678" s="164">
        <v>1</v>
      </c>
    </row>
    <row r="679" spans="2:8" x14ac:dyDescent="0.25">
      <c r="B679" s="164" t="s">
        <v>108</v>
      </c>
      <c r="C679" s="164" t="s">
        <v>1027</v>
      </c>
      <c r="D679" s="164" t="s">
        <v>514</v>
      </c>
      <c r="E679" s="164" t="s">
        <v>2056</v>
      </c>
      <c r="F679" s="164" t="s">
        <v>2058</v>
      </c>
      <c r="G679" s="164">
        <v>0.80157982980207598</v>
      </c>
      <c r="H679" s="164">
        <v>0.54986784212181905</v>
      </c>
    </row>
    <row r="680" spans="2:8" x14ac:dyDescent="0.25">
      <c r="B680" s="164" t="s">
        <v>108</v>
      </c>
      <c r="C680" s="164" t="s">
        <v>1027</v>
      </c>
      <c r="D680" s="164" t="s">
        <v>514</v>
      </c>
      <c r="E680" s="164" t="s">
        <v>1873</v>
      </c>
      <c r="F680" s="164" t="s">
        <v>2058</v>
      </c>
      <c r="G680" s="164">
        <v>0.86537942715183602</v>
      </c>
      <c r="H680" s="164">
        <v>0.95061253338233898</v>
      </c>
    </row>
    <row r="681" spans="2:8" x14ac:dyDescent="0.25">
      <c r="B681" s="164" t="s">
        <v>111</v>
      </c>
      <c r="C681" s="164" t="s">
        <v>1027</v>
      </c>
      <c r="D681" s="164" t="s">
        <v>2053</v>
      </c>
      <c r="E681" s="164" t="s">
        <v>496</v>
      </c>
      <c r="F681" s="164" t="s">
        <v>2054</v>
      </c>
      <c r="G681" s="164">
        <v>4.9015331196430298E-2</v>
      </c>
      <c r="H681" s="164">
        <v>4.5590175388550203E-2</v>
      </c>
    </row>
    <row r="682" spans="2:8" x14ac:dyDescent="0.25">
      <c r="B682" s="164" t="s">
        <v>111</v>
      </c>
      <c r="C682" s="164" t="s">
        <v>1027</v>
      </c>
      <c r="D682" s="164" t="s">
        <v>2053</v>
      </c>
      <c r="E682" s="164" t="s">
        <v>2055</v>
      </c>
      <c r="F682" s="164" t="s">
        <v>2054</v>
      </c>
      <c r="G682" s="164">
        <v>0.99969872835324602</v>
      </c>
      <c r="H682" s="164">
        <v>0.99951274886340502</v>
      </c>
    </row>
    <row r="683" spans="2:8" x14ac:dyDescent="0.25">
      <c r="B683" s="164" t="s">
        <v>111</v>
      </c>
      <c r="C683" s="164" t="s">
        <v>1027</v>
      </c>
      <c r="D683" s="164" t="s">
        <v>2053</v>
      </c>
      <c r="E683" s="164" t="s">
        <v>504</v>
      </c>
      <c r="F683" s="164" t="s">
        <v>2054</v>
      </c>
      <c r="G683" s="164">
        <v>1</v>
      </c>
      <c r="H683" s="164">
        <v>1</v>
      </c>
    </row>
    <row r="684" spans="2:8" x14ac:dyDescent="0.25">
      <c r="B684" s="164" t="s">
        <v>111</v>
      </c>
      <c r="C684" s="164" t="s">
        <v>1027</v>
      </c>
      <c r="D684" s="164" t="s">
        <v>2053</v>
      </c>
      <c r="E684" s="164" t="s">
        <v>2056</v>
      </c>
      <c r="F684" s="164" t="s">
        <v>2054</v>
      </c>
      <c r="G684" s="164">
        <v>0.60429422765588103</v>
      </c>
      <c r="H684" s="164">
        <v>0.51954733390205898</v>
      </c>
    </row>
    <row r="685" spans="2:8" x14ac:dyDescent="0.25">
      <c r="B685" s="164" t="s">
        <v>111</v>
      </c>
      <c r="C685" s="164" t="s">
        <v>1027</v>
      </c>
      <c r="D685" s="164" t="s">
        <v>2053</v>
      </c>
      <c r="E685" s="164" t="s">
        <v>1873</v>
      </c>
      <c r="F685" s="164" t="s">
        <v>2054</v>
      </c>
      <c r="G685" s="164">
        <v>1</v>
      </c>
      <c r="H685" s="164">
        <v>1</v>
      </c>
    </row>
    <row r="686" spans="2:8" x14ac:dyDescent="0.25">
      <c r="B686" s="164" t="s">
        <v>111</v>
      </c>
      <c r="C686" s="164" t="s">
        <v>1027</v>
      </c>
      <c r="D686" s="164" t="s">
        <v>2053</v>
      </c>
      <c r="E686" s="164" t="s">
        <v>496</v>
      </c>
      <c r="F686" s="164" t="s">
        <v>2057</v>
      </c>
      <c r="G686" s="164">
        <v>4.9015331196430298E-2</v>
      </c>
      <c r="H686" s="164">
        <v>4.5590175388550203E-2</v>
      </c>
    </row>
    <row r="687" spans="2:8" x14ac:dyDescent="0.25">
      <c r="B687" s="164" t="s">
        <v>111</v>
      </c>
      <c r="C687" s="164" t="s">
        <v>1027</v>
      </c>
      <c r="D687" s="164" t="s">
        <v>2053</v>
      </c>
      <c r="E687" s="164" t="s">
        <v>2055</v>
      </c>
      <c r="F687" s="164" t="s">
        <v>2057</v>
      </c>
      <c r="G687" s="164">
        <v>0.99969872835324602</v>
      </c>
      <c r="H687" s="164">
        <v>0.99951274886340502</v>
      </c>
    </row>
    <row r="688" spans="2:8" x14ac:dyDescent="0.25">
      <c r="B688" s="164" t="s">
        <v>111</v>
      </c>
      <c r="C688" s="164" t="s">
        <v>1027</v>
      </c>
      <c r="D688" s="164" t="s">
        <v>2053</v>
      </c>
      <c r="E688" s="164" t="s">
        <v>504</v>
      </c>
      <c r="F688" s="164" t="s">
        <v>2057</v>
      </c>
      <c r="G688" s="164">
        <v>1</v>
      </c>
      <c r="H688" s="164">
        <v>1</v>
      </c>
    </row>
    <row r="689" spans="2:8" x14ac:dyDescent="0.25">
      <c r="B689" s="164" t="s">
        <v>111</v>
      </c>
      <c r="C689" s="164" t="s">
        <v>1027</v>
      </c>
      <c r="D689" s="164" t="s">
        <v>2053</v>
      </c>
      <c r="E689" s="164" t="s">
        <v>2056</v>
      </c>
      <c r="F689" s="164" t="s">
        <v>2057</v>
      </c>
      <c r="G689" s="164">
        <v>0.60429422765588103</v>
      </c>
      <c r="H689" s="164">
        <v>0.51954733390205898</v>
      </c>
    </row>
    <row r="690" spans="2:8" x14ac:dyDescent="0.25">
      <c r="B690" s="164" t="s">
        <v>111</v>
      </c>
      <c r="C690" s="164" t="s">
        <v>1027</v>
      </c>
      <c r="D690" s="164" t="s">
        <v>2053</v>
      </c>
      <c r="E690" s="164" t="s">
        <v>1873</v>
      </c>
      <c r="F690" s="164" t="s">
        <v>2057</v>
      </c>
      <c r="G690" s="164">
        <v>1</v>
      </c>
      <c r="H690" s="164">
        <v>1</v>
      </c>
    </row>
    <row r="691" spans="2:8" x14ac:dyDescent="0.25">
      <c r="B691" s="164" t="s">
        <v>111</v>
      </c>
      <c r="C691" s="164" t="s">
        <v>1027</v>
      </c>
      <c r="D691" s="164" t="s">
        <v>514</v>
      </c>
      <c r="E691" s="164" t="s">
        <v>496</v>
      </c>
      <c r="F691" s="164" t="s">
        <v>2058</v>
      </c>
      <c r="G691" s="164">
        <v>6.0195525532295803E-3</v>
      </c>
      <c r="H691" s="164">
        <v>4.8630078910130801E-3</v>
      </c>
    </row>
    <row r="692" spans="2:8" x14ac:dyDescent="0.25">
      <c r="B692" s="164" t="s">
        <v>111</v>
      </c>
      <c r="C692" s="164" t="s">
        <v>1027</v>
      </c>
      <c r="D692" s="164" t="s">
        <v>514</v>
      </c>
      <c r="E692" s="164" t="s">
        <v>2055</v>
      </c>
      <c r="F692" s="164" t="s">
        <v>2058</v>
      </c>
      <c r="G692" s="164">
        <v>0.99858864432642702</v>
      </c>
      <c r="H692" s="164">
        <v>0.99954970440797597</v>
      </c>
    </row>
    <row r="693" spans="2:8" x14ac:dyDescent="0.25">
      <c r="B693" s="164" t="s">
        <v>111</v>
      </c>
      <c r="C693" s="164" t="s">
        <v>1027</v>
      </c>
      <c r="D693" s="164" t="s">
        <v>514</v>
      </c>
      <c r="E693" s="164" t="s">
        <v>504</v>
      </c>
      <c r="F693" s="164" t="s">
        <v>2058</v>
      </c>
      <c r="G693" s="164">
        <v>1</v>
      </c>
      <c r="H693" s="164">
        <v>1</v>
      </c>
    </row>
    <row r="694" spans="2:8" x14ac:dyDescent="0.25">
      <c r="B694" s="164" t="s">
        <v>111</v>
      </c>
      <c r="C694" s="164" t="s">
        <v>1027</v>
      </c>
      <c r="D694" s="164" t="s">
        <v>514</v>
      </c>
      <c r="E694" s="164" t="s">
        <v>2056</v>
      </c>
      <c r="F694" s="164" t="s">
        <v>2058</v>
      </c>
      <c r="G694" s="164">
        <v>0.41326288391897198</v>
      </c>
      <c r="H694" s="164">
        <v>0.24165200994098501</v>
      </c>
    </row>
    <row r="695" spans="2:8" x14ac:dyDescent="0.25">
      <c r="B695" s="164" t="s">
        <v>111</v>
      </c>
      <c r="C695" s="164" t="s">
        <v>1027</v>
      </c>
      <c r="D695" s="164" t="s">
        <v>514</v>
      </c>
      <c r="E695" s="164" t="s">
        <v>1873</v>
      </c>
      <c r="F695" s="164" t="s">
        <v>2058</v>
      </c>
      <c r="G695" s="164">
        <v>0.67003886493731502</v>
      </c>
      <c r="H695" s="164">
        <v>0.87198574221375402</v>
      </c>
    </row>
    <row r="696" spans="2:8" x14ac:dyDescent="0.25">
      <c r="B696" s="164" t="s">
        <v>114</v>
      </c>
      <c r="C696" s="164" t="s">
        <v>1027</v>
      </c>
      <c r="D696" s="164" t="s">
        <v>2053</v>
      </c>
      <c r="E696" s="164" t="s">
        <v>496</v>
      </c>
      <c r="F696" s="164" t="s">
        <v>2054</v>
      </c>
      <c r="G696" s="164">
        <v>7.0529501191852001E-2</v>
      </c>
      <c r="H696" s="164">
        <v>8.8527072053075306E-2</v>
      </c>
    </row>
    <row r="697" spans="2:8" x14ac:dyDescent="0.25">
      <c r="B697" s="164" t="s">
        <v>114</v>
      </c>
      <c r="C697" s="164" t="s">
        <v>1027</v>
      </c>
      <c r="D697" s="164" t="s">
        <v>2053</v>
      </c>
      <c r="E697" s="164" t="s">
        <v>2055</v>
      </c>
      <c r="F697" s="164" t="s">
        <v>2054</v>
      </c>
      <c r="G697" s="164">
        <v>0.99998583536881702</v>
      </c>
      <c r="H697" s="164">
        <v>0.99997595947541495</v>
      </c>
    </row>
    <row r="698" spans="2:8" x14ac:dyDescent="0.25">
      <c r="B698" s="164" t="s">
        <v>114</v>
      </c>
      <c r="C698" s="164" t="s">
        <v>1027</v>
      </c>
      <c r="D698" s="164" t="s">
        <v>2053</v>
      </c>
      <c r="E698" s="164" t="s">
        <v>504</v>
      </c>
      <c r="F698" s="164" t="s">
        <v>2054</v>
      </c>
      <c r="G698" s="164">
        <v>1</v>
      </c>
      <c r="H698" s="164">
        <v>1</v>
      </c>
    </row>
    <row r="699" spans="2:8" x14ac:dyDescent="0.25">
      <c r="B699" s="164" t="s">
        <v>114</v>
      </c>
      <c r="C699" s="164" t="s">
        <v>1027</v>
      </c>
      <c r="D699" s="164" t="s">
        <v>2053</v>
      </c>
      <c r="E699" s="164" t="s">
        <v>2056</v>
      </c>
      <c r="F699" s="164" t="s">
        <v>2054</v>
      </c>
      <c r="G699" s="164">
        <v>0.76467079752851097</v>
      </c>
      <c r="H699" s="164">
        <v>0.69078060757194304</v>
      </c>
    </row>
    <row r="700" spans="2:8" x14ac:dyDescent="0.25">
      <c r="B700" s="164" t="s">
        <v>114</v>
      </c>
      <c r="C700" s="164" t="s">
        <v>1027</v>
      </c>
      <c r="D700" s="164" t="s">
        <v>2053</v>
      </c>
      <c r="E700" s="164" t="s">
        <v>1873</v>
      </c>
      <c r="F700" s="164" t="s">
        <v>2054</v>
      </c>
      <c r="G700" s="164">
        <v>1</v>
      </c>
      <c r="H700" s="164">
        <v>1</v>
      </c>
    </row>
    <row r="701" spans="2:8" x14ac:dyDescent="0.25">
      <c r="B701" s="164" t="s">
        <v>114</v>
      </c>
      <c r="C701" s="164" t="s">
        <v>1027</v>
      </c>
      <c r="D701" s="164" t="s">
        <v>2053</v>
      </c>
      <c r="E701" s="164" t="s">
        <v>496</v>
      </c>
      <c r="F701" s="164" t="s">
        <v>2057</v>
      </c>
      <c r="G701" s="164">
        <v>7.0529501191852001E-2</v>
      </c>
      <c r="H701" s="164">
        <v>8.8527072053075195E-2</v>
      </c>
    </row>
    <row r="702" spans="2:8" x14ac:dyDescent="0.25">
      <c r="B702" s="164" t="s">
        <v>114</v>
      </c>
      <c r="C702" s="164" t="s">
        <v>1027</v>
      </c>
      <c r="D702" s="164" t="s">
        <v>2053</v>
      </c>
      <c r="E702" s="164" t="s">
        <v>2055</v>
      </c>
      <c r="F702" s="164" t="s">
        <v>2057</v>
      </c>
      <c r="G702" s="164">
        <v>0.99998583536881702</v>
      </c>
      <c r="H702" s="164">
        <v>0.99997595947541495</v>
      </c>
    </row>
    <row r="703" spans="2:8" x14ac:dyDescent="0.25">
      <c r="B703" s="164" t="s">
        <v>114</v>
      </c>
      <c r="C703" s="164" t="s">
        <v>1027</v>
      </c>
      <c r="D703" s="164" t="s">
        <v>2053</v>
      </c>
      <c r="E703" s="164" t="s">
        <v>504</v>
      </c>
      <c r="F703" s="164" t="s">
        <v>2057</v>
      </c>
      <c r="G703" s="164">
        <v>1</v>
      </c>
      <c r="H703" s="164">
        <v>1</v>
      </c>
    </row>
    <row r="704" spans="2:8" x14ac:dyDescent="0.25">
      <c r="B704" s="164" t="s">
        <v>114</v>
      </c>
      <c r="C704" s="164" t="s">
        <v>1027</v>
      </c>
      <c r="D704" s="164" t="s">
        <v>2053</v>
      </c>
      <c r="E704" s="164" t="s">
        <v>2056</v>
      </c>
      <c r="F704" s="164" t="s">
        <v>2057</v>
      </c>
      <c r="G704" s="164">
        <v>0.76467079752851097</v>
      </c>
      <c r="H704" s="164">
        <v>0.69078060757194304</v>
      </c>
    </row>
    <row r="705" spans="2:8" x14ac:dyDescent="0.25">
      <c r="B705" s="164" t="s">
        <v>114</v>
      </c>
      <c r="C705" s="164" t="s">
        <v>1027</v>
      </c>
      <c r="D705" s="164" t="s">
        <v>2053</v>
      </c>
      <c r="E705" s="164" t="s">
        <v>1873</v>
      </c>
      <c r="F705" s="164" t="s">
        <v>2057</v>
      </c>
      <c r="G705" s="164">
        <v>1</v>
      </c>
      <c r="H705" s="164">
        <v>1</v>
      </c>
    </row>
    <row r="706" spans="2:8" x14ac:dyDescent="0.25">
      <c r="B706" s="164" t="s">
        <v>114</v>
      </c>
      <c r="C706" s="164" t="s">
        <v>1027</v>
      </c>
      <c r="D706" s="164" t="s">
        <v>514</v>
      </c>
      <c r="E706" s="164" t="s">
        <v>496</v>
      </c>
      <c r="F706" s="164" t="s">
        <v>2058</v>
      </c>
      <c r="G706" s="164">
        <v>1.01753773760473E-2</v>
      </c>
      <c r="H706" s="164">
        <v>5.8711053561177704E-3</v>
      </c>
    </row>
    <row r="707" spans="2:8" x14ac:dyDescent="0.25">
      <c r="B707" s="164" t="s">
        <v>114</v>
      </c>
      <c r="C707" s="164" t="s">
        <v>1027</v>
      </c>
      <c r="D707" s="164" t="s">
        <v>514</v>
      </c>
      <c r="E707" s="164" t="s">
        <v>2055</v>
      </c>
      <c r="F707" s="164" t="s">
        <v>2058</v>
      </c>
      <c r="G707" s="164">
        <v>0.999993006655988</v>
      </c>
      <c r="H707" s="164">
        <v>0.99999584793021101</v>
      </c>
    </row>
    <row r="708" spans="2:8" x14ac:dyDescent="0.25">
      <c r="B708" s="164" t="s">
        <v>114</v>
      </c>
      <c r="C708" s="164" t="s">
        <v>1027</v>
      </c>
      <c r="D708" s="164" t="s">
        <v>514</v>
      </c>
      <c r="E708" s="164" t="s">
        <v>504</v>
      </c>
      <c r="F708" s="164" t="s">
        <v>2058</v>
      </c>
      <c r="G708" s="164">
        <v>1</v>
      </c>
      <c r="H708" s="164">
        <v>1</v>
      </c>
    </row>
    <row r="709" spans="2:8" x14ac:dyDescent="0.25">
      <c r="B709" s="164" t="s">
        <v>114</v>
      </c>
      <c r="C709" s="164" t="s">
        <v>1027</v>
      </c>
      <c r="D709" s="164" t="s">
        <v>514</v>
      </c>
      <c r="E709" s="164" t="s">
        <v>2056</v>
      </c>
      <c r="F709" s="164" t="s">
        <v>2058</v>
      </c>
      <c r="G709" s="164">
        <v>0.71614543518576901</v>
      </c>
      <c r="H709" s="164">
        <v>0.47451458964002502</v>
      </c>
    </row>
    <row r="710" spans="2:8" x14ac:dyDescent="0.25">
      <c r="B710" s="164" t="s">
        <v>114</v>
      </c>
      <c r="C710" s="164" t="s">
        <v>1027</v>
      </c>
      <c r="D710" s="164" t="s">
        <v>514</v>
      </c>
      <c r="E710" s="164" t="s">
        <v>1873</v>
      </c>
      <c r="F710" s="164" t="s">
        <v>2058</v>
      </c>
      <c r="G710" s="164">
        <v>0.82626365737702101</v>
      </c>
      <c r="H710" s="164">
        <v>0.93136135660138897</v>
      </c>
    </row>
    <row r="711" spans="2:8" x14ac:dyDescent="0.25">
      <c r="B711" s="164" t="s">
        <v>117</v>
      </c>
      <c r="C711" s="164" t="s">
        <v>1027</v>
      </c>
      <c r="D711" s="164" t="s">
        <v>2053</v>
      </c>
      <c r="E711" s="164" t="s">
        <v>496</v>
      </c>
      <c r="F711" s="164" t="s">
        <v>2054</v>
      </c>
      <c r="G711" s="164">
        <v>6.12905621467075E-2</v>
      </c>
      <c r="H711" s="164">
        <v>5.8332045409002803E-2</v>
      </c>
    </row>
    <row r="712" spans="2:8" x14ac:dyDescent="0.25">
      <c r="B712" s="164" t="s">
        <v>117</v>
      </c>
      <c r="C712" s="164" t="s">
        <v>1027</v>
      </c>
      <c r="D712" s="164" t="s">
        <v>2053</v>
      </c>
      <c r="E712" s="164" t="s">
        <v>2055</v>
      </c>
      <c r="F712" s="164" t="s">
        <v>2054</v>
      </c>
      <c r="G712" s="164">
        <v>0.99977443419261403</v>
      </c>
      <c r="H712" s="164">
        <v>0.999489454016529</v>
      </c>
    </row>
    <row r="713" spans="2:8" x14ac:dyDescent="0.25">
      <c r="B713" s="164" t="s">
        <v>117</v>
      </c>
      <c r="C713" s="164" t="s">
        <v>1027</v>
      </c>
      <c r="D713" s="164" t="s">
        <v>2053</v>
      </c>
      <c r="E713" s="164" t="s">
        <v>504</v>
      </c>
      <c r="F713" s="164" t="s">
        <v>2054</v>
      </c>
      <c r="G713" s="164">
        <v>1</v>
      </c>
      <c r="H713" s="164">
        <v>1</v>
      </c>
    </row>
    <row r="714" spans="2:8" x14ac:dyDescent="0.25">
      <c r="B714" s="164" t="s">
        <v>117</v>
      </c>
      <c r="C714" s="164" t="s">
        <v>1027</v>
      </c>
      <c r="D714" s="164" t="s">
        <v>2053</v>
      </c>
      <c r="E714" s="164" t="s">
        <v>2056</v>
      </c>
      <c r="F714" s="164" t="s">
        <v>2054</v>
      </c>
      <c r="G714" s="164">
        <v>0.67863934637717105</v>
      </c>
      <c r="H714" s="164">
        <v>0.54631712371889196</v>
      </c>
    </row>
    <row r="715" spans="2:8" x14ac:dyDescent="0.25">
      <c r="B715" s="164" t="s">
        <v>117</v>
      </c>
      <c r="C715" s="164" t="s">
        <v>1027</v>
      </c>
      <c r="D715" s="164" t="s">
        <v>2053</v>
      </c>
      <c r="E715" s="164" t="s">
        <v>1873</v>
      </c>
      <c r="F715" s="164" t="s">
        <v>2054</v>
      </c>
      <c r="G715" s="164">
        <v>1</v>
      </c>
      <c r="H715" s="164">
        <v>1</v>
      </c>
    </row>
    <row r="716" spans="2:8" x14ac:dyDescent="0.25">
      <c r="B716" s="164" t="s">
        <v>117</v>
      </c>
      <c r="C716" s="164" t="s">
        <v>1027</v>
      </c>
      <c r="D716" s="164" t="s">
        <v>2053</v>
      </c>
      <c r="E716" s="164" t="s">
        <v>496</v>
      </c>
      <c r="F716" s="164" t="s">
        <v>2057</v>
      </c>
      <c r="G716" s="164">
        <v>6.12905621467075E-2</v>
      </c>
      <c r="H716" s="164">
        <v>5.8332045409002803E-2</v>
      </c>
    </row>
    <row r="717" spans="2:8" x14ac:dyDescent="0.25">
      <c r="B717" s="164" t="s">
        <v>117</v>
      </c>
      <c r="C717" s="164" t="s">
        <v>1027</v>
      </c>
      <c r="D717" s="164" t="s">
        <v>2053</v>
      </c>
      <c r="E717" s="164" t="s">
        <v>2055</v>
      </c>
      <c r="F717" s="164" t="s">
        <v>2057</v>
      </c>
      <c r="G717" s="164">
        <v>0.99977443419261403</v>
      </c>
      <c r="H717" s="164">
        <v>0.999489454016529</v>
      </c>
    </row>
    <row r="718" spans="2:8" x14ac:dyDescent="0.25">
      <c r="B718" s="164" t="s">
        <v>117</v>
      </c>
      <c r="C718" s="164" t="s">
        <v>1027</v>
      </c>
      <c r="D718" s="164" t="s">
        <v>2053</v>
      </c>
      <c r="E718" s="164" t="s">
        <v>504</v>
      </c>
      <c r="F718" s="164" t="s">
        <v>2057</v>
      </c>
      <c r="G718" s="164">
        <v>1</v>
      </c>
      <c r="H718" s="164">
        <v>1</v>
      </c>
    </row>
    <row r="719" spans="2:8" x14ac:dyDescent="0.25">
      <c r="B719" s="164" t="s">
        <v>117</v>
      </c>
      <c r="C719" s="164" t="s">
        <v>1027</v>
      </c>
      <c r="D719" s="164" t="s">
        <v>2053</v>
      </c>
      <c r="E719" s="164" t="s">
        <v>2056</v>
      </c>
      <c r="F719" s="164" t="s">
        <v>2057</v>
      </c>
      <c r="G719" s="164">
        <v>0.67863934637717105</v>
      </c>
      <c r="H719" s="164">
        <v>0.54631712371889196</v>
      </c>
    </row>
    <row r="720" spans="2:8" x14ac:dyDescent="0.25">
      <c r="B720" s="164" t="s">
        <v>117</v>
      </c>
      <c r="C720" s="164" t="s">
        <v>1027</v>
      </c>
      <c r="D720" s="164" t="s">
        <v>2053</v>
      </c>
      <c r="E720" s="164" t="s">
        <v>1873</v>
      </c>
      <c r="F720" s="164" t="s">
        <v>2057</v>
      </c>
      <c r="G720" s="164">
        <v>1</v>
      </c>
      <c r="H720" s="164">
        <v>1</v>
      </c>
    </row>
    <row r="721" spans="2:8" x14ac:dyDescent="0.25">
      <c r="B721" s="164" t="s">
        <v>117</v>
      </c>
      <c r="C721" s="164" t="s">
        <v>1027</v>
      </c>
      <c r="D721" s="164" t="s">
        <v>514</v>
      </c>
      <c r="E721" s="164" t="s">
        <v>496</v>
      </c>
      <c r="F721" s="164" t="s">
        <v>2058</v>
      </c>
      <c r="G721" s="164">
        <v>9.5763521609786208E-3</v>
      </c>
      <c r="H721" s="164">
        <v>9.7452764087643997E-3</v>
      </c>
    </row>
    <row r="722" spans="2:8" x14ac:dyDescent="0.25">
      <c r="B722" s="164" t="s">
        <v>117</v>
      </c>
      <c r="C722" s="164" t="s">
        <v>1027</v>
      </c>
      <c r="D722" s="164" t="s">
        <v>514</v>
      </c>
      <c r="E722" s="164" t="s">
        <v>2055</v>
      </c>
      <c r="F722" s="164" t="s">
        <v>2058</v>
      </c>
      <c r="G722" s="164">
        <v>0.99965980964152101</v>
      </c>
      <c r="H722" s="164">
        <v>0.999926695514612</v>
      </c>
    </row>
    <row r="723" spans="2:8" x14ac:dyDescent="0.25">
      <c r="B723" s="164" t="s">
        <v>117</v>
      </c>
      <c r="C723" s="164" t="s">
        <v>1027</v>
      </c>
      <c r="D723" s="164" t="s">
        <v>514</v>
      </c>
      <c r="E723" s="164" t="s">
        <v>504</v>
      </c>
      <c r="F723" s="164" t="s">
        <v>2058</v>
      </c>
      <c r="G723" s="164">
        <v>1</v>
      </c>
      <c r="H723" s="164">
        <v>1</v>
      </c>
    </row>
    <row r="724" spans="2:8" x14ac:dyDescent="0.25">
      <c r="B724" s="164" t="s">
        <v>117</v>
      </c>
      <c r="C724" s="164" t="s">
        <v>1027</v>
      </c>
      <c r="D724" s="164" t="s">
        <v>514</v>
      </c>
      <c r="E724" s="164" t="s">
        <v>2056</v>
      </c>
      <c r="F724" s="164" t="s">
        <v>2058</v>
      </c>
      <c r="G724" s="164">
        <v>0.52331473559280495</v>
      </c>
      <c r="H724" s="164">
        <v>0.318193458086101</v>
      </c>
    </row>
    <row r="725" spans="2:8" x14ac:dyDescent="0.25">
      <c r="B725" s="164" t="s">
        <v>117</v>
      </c>
      <c r="C725" s="164" t="s">
        <v>1027</v>
      </c>
      <c r="D725" s="164" t="s">
        <v>514</v>
      </c>
      <c r="E725" s="164" t="s">
        <v>1873</v>
      </c>
      <c r="F725" s="164" t="s">
        <v>2058</v>
      </c>
      <c r="G725" s="164">
        <v>0.71315905249087896</v>
      </c>
      <c r="H725" s="164">
        <v>0.81391054116053296</v>
      </c>
    </row>
    <row r="726" spans="2:8" x14ac:dyDescent="0.25">
      <c r="B726" s="164" t="s">
        <v>119</v>
      </c>
      <c r="C726" s="164" t="s">
        <v>1027</v>
      </c>
      <c r="D726" s="164" t="s">
        <v>2053</v>
      </c>
      <c r="E726" s="164" t="s">
        <v>496</v>
      </c>
      <c r="F726" s="164" t="s">
        <v>2054</v>
      </c>
      <c r="G726" s="164">
        <v>3.9928074099821402E-2</v>
      </c>
      <c r="H726" s="164">
        <v>5.64516098561961E-2</v>
      </c>
    </row>
    <row r="727" spans="2:8" x14ac:dyDescent="0.25">
      <c r="B727" s="164" t="s">
        <v>119</v>
      </c>
      <c r="C727" s="164" t="s">
        <v>1027</v>
      </c>
      <c r="D727" s="164" t="s">
        <v>2053</v>
      </c>
      <c r="E727" s="164" t="s">
        <v>2055</v>
      </c>
      <c r="F727" s="164" t="s">
        <v>2054</v>
      </c>
      <c r="G727" s="164">
        <v>0.99997869759476898</v>
      </c>
      <c r="H727" s="164">
        <v>0.99994420015076801</v>
      </c>
    </row>
    <row r="728" spans="2:8" x14ac:dyDescent="0.25">
      <c r="B728" s="164" t="s">
        <v>119</v>
      </c>
      <c r="C728" s="164" t="s">
        <v>1027</v>
      </c>
      <c r="D728" s="164" t="s">
        <v>2053</v>
      </c>
      <c r="E728" s="164" t="s">
        <v>504</v>
      </c>
      <c r="F728" s="164" t="s">
        <v>2054</v>
      </c>
      <c r="G728" s="164">
        <v>1</v>
      </c>
      <c r="H728" s="164">
        <v>1</v>
      </c>
    </row>
    <row r="729" spans="2:8" x14ac:dyDescent="0.25">
      <c r="B729" s="164" t="s">
        <v>119</v>
      </c>
      <c r="C729" s="164" t="s">
        <v>1027</v>
      </c>
      <c r="D729" s="164" t="s">
        <v>2053</v>
      </c>
      <c r="E729" s="164" t="s">
        <v>2056</v>
      </c>
      <c r="F729" s="164" t="s">
        <v>2054</v>
      </c>
      <c r="G729" s="164">
        <v>0.33072106076096403</v>
      </c>
      <c r="H729" s="164">
        <v>0.23450772972764999</v>
      </c>
    </row>
    <row r="730" spans="2:8" x14ac:dyDescent="0.25">
      <c r="B730" s="164" t="s">
        <v>119</v>
      </c>
      <c r="C730" s="164" t="s">
        <v>1027</v>
      </c>
      <c r="D730" s="164" t="s">
        <v>2053</v>
      </c>
      <c r="E730" s="164" t="s">
        <v>1873</v>
      </c>
      <c r="F730" s="164" t="s">
        <v>2054</v>
      </c>
      <c r="G730" s="164">
        <v>1</v>
      </c>
      <c r="H730" s="164">
        <v>1</v>
      </c>
    </row>
    <row r="731" spans="2:8" x14ac:dyDescent="0.25">
      <c r="B731" s="164" t="s">
        <v>119</v>
      </c>
      <c r="C731" s="164" t="s">
        <v>1027</v>
      </c>
      <c r="D731" s="164" t="s">
        <v>2053</v>
      </c>
      <c r="E731" s="164" t="s">
        <v>496</v>
      </c>
      <c r="F731" s="164" t="s">
        <v>2057</v>
      </c>
      <c r="G731" s="164">
        <v>3.9928074099821402E-2</v>
      </c>
      <c r="H731" s="164">
        <v>5.6451609856196003E-2</v>
      </c>
    </row>
    <row r="732" spans="2:8" x14ac:dyDescent="0.25">
      <c r="B732" s="164" t="s">
        <v>119</v>
      </c>
      <c r="C732" s="164" t="s">
        <v>1027</v>
      </c>
      <c r="D732" s="164" t="s">
        <v>2053</v>
      </c>
      <c r="E732" s="164" t="s">
        <v>2055</v>
      </c>
      <c r="F732" s="164" t="s">
        <v>2057</v>
      </c>
      <c r="G732" s="164">
        <v>0.99997869759476898</v>
      </c>
      <c r="H732" s="164">
        <v>0.99994420015076801</v>
      </c>
    </row>
    <row r="733" spans="2:8" x14ac:dyDescent="0.25">
      <c r="B733" s="164" t="s">
        <v>119</v>
      </c>
      <c r="C733" s="164" t="s">
        <v>1027</v>
      </c>
      <c r="D733" s="164" t="s">
        <v>2053</v>
      </c>
      <c r="E733" s="164" t="s">
        <v>504</v>
      </c>
      <c r="F733" s="164" t="s">
        <v>2057</v>
      </c>
      <c r="G733" s="164">
        <v>1</v>
      </c>
      <c r="H733" s="164">
        <v>1</v>
      </c>
    </row>
    <row r="734" spans="2:8" x14ac:dyDescent="0.25">
      <c r="B734" s="164" t="s">
        <v>119</v>
      </c>
      <c r="C734" s="164" t="s">
        <v>1027</v>
      </c>
      <c r="D734" s="164" t="s">
        <v>2053</v>
      </c>
      <c r="E734" s="164" t="s">
        <v>2056</v>
      </c>
      <c r="F734" s="164" t="s">
        <v>2057</v>
      </c>
      <c r="G734" s="164">
        <v>0.33072106076096403</v>
      </c>
      <c r="H734" s="164">
        <v>0.23450772972764999</v>
      </c>
    </row>
    <row r="735" spans="2:8" x14ac:dyDescent="0.25">
      <c r="B735" s="164" t="s">
        <v>119</v>
      </c>
      <c r="C735" s="164" t="s">
        <v>1027</v>
      </c>
      <c r="D735" s="164" t="s">
        <v>2053</v>
      </c>
      <c r="E735" s="164" t="s">
        <v>1873</v>
      </c>
      <c r="F735" s="164" t="s">
        <v>2057</v>
      </c>
      <c r="G735" s="164">
        <v>1</v>
      </c>
      <c r="H735" s="164">
        <v>1</v>
      </c>
    </row>
    <row r="736" spans="2:8" x14ac:dyDescent="0.25">
      <c r="B736" s="164" t="s">
        <v>119</v>
      </c>
      <c r="C736" s="164" t="s">
        <v>1027</v>
      </c>
      <c r="D736" s="164" t="s">
        <v>514</v>
      </c>
      <c r="E736" s="164" t="s">
        <v>496</v>
      </c>
      <c r="F736" s="164" t="s">
        <v>2058</v>
      </c>
      <c r="G736" s="164">
        <v>5.2877248337691802E-3</v>
      </c>
      <c r="H736" s="164">
        <v>6.6528759041264004E-3</v>
      </c>
    </row>
    <row r="737" spans="2:8" x14ac:dyDescent="0.25">
      <c r="B737" s="164" t="s">
        <v>119</v>
      </c>
      <c r="C737" s="164" t="s">
        <v>1027</v>
      </c>
      <c r="D737" s="164" t="s">
        <v>514</v>
      </c>
      <c r="E737" s="164" t="s">
        <v>2055</v>
      </c>
      <c r="F737" s="164" t="s">
        <v>2058</v>
      </c>
      <c r="G737" s="164">
        <v>0.99815931734450003</v>
      </c>
      <c r="H737" s="164">
        <v>0.99888145072749301</v>
      </c>
    </row>
    <row r="738" spans="2:8" x14ac:dyDescent="0.25">
      <c r="B738" s="164" t="s">
        <v>119</v>
      </c>
      <c r="C738" s="164" t="s">
        <v>1027</v>
      </c>
      <c r="D738" s="164" t="s">
        <v>514</v>
      </c>
      <c r="E738" s="164" t="s">
        <v>504</v>
      </c>
      <c r="F738" s="164" t="s">
        <v>2058</v>
      </c>
      <c r="G738" s="164">
        <v>1</v>
      </c>
      <c r="H738" s="164">
        <v>1</v>
      </c>
    </row>
    <row r="739" spans="2:8" x14ac:dyDescent="0.25">
      <c r="B739" s="164" t="s">
        <v>119</v>
      </c>
      <c r="C739" s="164" t="s">
        <v>1027</v>
      </c>
      <c r="D739" s="164" t="s">
        <v>514</v>
      </c>
      <c r="E739" s="164" t="s">
        <v>2056</v>
      </c>
      <c r="F739" s="164" t="s">
        <v>2058</v>
      </c>
      <c r="G739" s="164">
        <v>0.32574339998625401</v>
      </c>
      <c r="H739" s="164">
        <v>0.19447587135202099</v>
      </c>
    </row>
    <row r="740" spans="2:8" x14ac:dyDescent="0.25">
      <c r="B740" s="164" t="s">
        <v>119</v>
      </c>
      <c r="C740" s="164" t="s">
        <v>1027</v>
      </c>
      <c r="D740" s="164" t="s">
        <v>514</v>
      </c>
      <c r="E740" s="164" t="s">
        <v>1873</v>
      </c>
      <c r="F740" s="164" t="s">
        <v>2058</v>
      </c>
      <c r="G740" s="164">
        <v>0.56345012474015399</v>
      </c>
      <c r="H740" s="164">
        <v>0.78910016648495596</v>
      </c>
    </row>
    <row r="741" spans="2:8" x14ac:dyDescent="0.25">
      <c r="B741" s="164" t="s">
        <v>122</v>
      </c>
      <c r="C741" s="164" t="s">
        <v>1027</v>
      </c>
      <c r="D741" s="164" t="s">
        <v>2053</v>
      </c>
      <c r="E741" s="164" t="s">
        <v>496</v>
      </c>
      <c r="F741" s="164" t="s">
        <v>2054</v>
      </c>
      <c r="G741" s="164">
        <v>7.2867046504788202E-2</v>
      </c>
      <c r="H741" s="164">
        <v>0.110547893288221</v>
      </c>
    </row>
    <row r="742" spans="2:8" x14ac:dyDescent="0.25">
      <c r="B742" s="164" t="s">
        <v>122</v>
      </c>
      <c r="C742" s="164" t="s">
        <v>1027</v>
      </c>
      <c r="D742" s="164" t="s">
        <v>2053</v>
      </c>
      <c r="E742" s="164" t="s">
        <v>2055</v>
      </c>
      <c r="F742" s="164" t="s">
        <v>2054</v>
      </c>
      <c r="G742" s="164">
        <v>0.99995251012859099</v>
      </c>
      <c r="H742" s="164">
        <v>0.99993958758191903</v>
      </c>
    </row>
    <row r="743" spans="2:8" x14ac:dyDescent="0.25">
      <c r="B743" s="164" t="s">
        <v>122</v>
      </c>
      <c r="C743" s="164" t="s">
        <v>1027</v>
      </c>
      <c r="D743" s="164" t="s">
        <v>2053</v>
      </c>
      <c r="E743" s="164" t="s">
        <v>504</v>
      </c>
      <c r="F743" s="164" t="s">
        <v>2054</v>
      </c>
      <c r="G743" s="164">
        <v>1</v>
      </c>
      <c r="H743" s="164">
        <v>1</v>
      </c>
    </row>
    <row r="744" spans="2:8" x14ac:dyDescent="0.25">
      <c r="B744" s="164" t="s">
        <v>122</v>
      </c>
      <c r="C744" s="164" t="s">
        <v>1027</v>
      </c>
      <c r="D744" s="164" t="s">
        <v>2053</v>
      </c>
      <c r="E744" s="164" t="s">
        <v>2056</v>
      </c>
      <c r="F744" s="164" t="s">
        <v>2054</v>
      </c>
      <c r="G744" s="164">
        <v>0.73713830493639099</v>
      </c>
      <c r="H744" s="164">
        <v>0.77177349744172397</v>
      </c>
    </row>
    <row r="745" spans="2:8" x14ac:dyDescent="0.25">
      <c r="B745" s="164" t="s">
        <v>122</v>
      </c>
      <c r="C745" s="164" t="s">
        <v>1027</v>
      </c>
      <c r="D745" s="164" t="s">
        <v>2053</v>
      </c>
      <c r="E745" s="164" t="s">
        <v>1873</v>
      </c>
      <c r="F745" s="164" t="s">
        <v>2054</v>
      </c>
      <c r="G745" s="164">
        <v>1</v>
      </c>
      <c r="H745" s="164">
        <v>1</v>
      </c>
    </row>
    <row r="746" spans="2:8" x14ac:dyDescent="0.25">
      <c r="B746" s="164" t="s">
        <v>122</v>
      </c>
      <c r="C746" s="164" t="s">
        <v>1027</v>
      </c>
      <c r="D746" s="164" t="s">
        <v>2053</v>
      </c>
      <c r="E746" s="164" t="s">
        <v>496</v>
      </c>
      <c r="F746" s="164" t="s">
        <v>2057</v>
      </c>
      <c r="G746" s="164">
        <v>7.2867046504788202E-2</v>
      </c>
      <c r="H746" s="164">
        <v>0.110547893288221</v>
      </c>
    </row>
    <row r="747" spans="2:8" x14ac:dyDescent="0.25">
      <c r="B747" s="164" t="s">
        <v>122</v>
      </c>
      <c r="C747" s="164" t="s">
        <v>1027</v>
      </c>
      <c r="D747" s="164" t="s">
        <v>2053</v>
      </c>
      <c r="E747" s="164" t="s">
        <v>2055</v>
      </c>
      <c r="F747" s="164" t="s">
        <v>2057</v>
      </c>
      <c r="G747" s="164">
        <v>0.99995251012859099</v>
      </c>
      <c r="H747" s="164">
        <v>0.99993958758191903</v>
      </c>
    </row>
    <row r="748" spans="2:8" x14ac:dyDescent="0.25">
      <c r="B748" s="164" t="s">
        <v>122</v>
      </c>
      <c r="C748" s="164" t="s">
        <v>1027</v>
      </c>
      <c r="D748" s="164" t="s">
        <v>2053</v>
      </c>
      <c r="E748" s="164" t="s">
        <v>504</v>
      </c>
      <c r="F748" s="164" t="s">
        <v>2057</v>
      </c>
      <c r="G748" s="164">
        <v>1</v>
      </c>
      <c r="H748" s="164">
        <v>1</v>
      </c>
    </row>
    <row r="749" spans="2:8" x14ac:dyDescent="0.25">
      <c r="B749" s="164" t="s">
        <v>122</v>
      </c>
      <c r="C749" s="164" t="s">
        <v>1027</v>
      </c>
      <c r="D749" s="164" t="s">
        <v>2053</v>
      </c>
      <c r="E749" s="164" t="s">
        <v>2056</v>
      </c>
      <c r="F749" s="164" t="s">
        <v>2057</v>
      </c>
      <c r="G749" s="164">
        <v>0.73713830493639099</v>
      </c>
      <c r="H749" s="164">
        <v>0.77177349744172397</v>
      </c>
    </row>
    <row r="750" spans="2:8" x14ac:dyDescent="0.25">
      <c r="B750" s="164" t="s">
        <v>122</v>
      </c>
      <c r="C750" s="164" t="s">
        <v>1027</v>
      </c>
      <c r="D750" s="164" t="s">
        <v>2053</v>
      </c>
      <c r="E750" s="164" t="s">
        <v>1873</v>
      </c>
      <c r="F750" s="164" t="s">
        <v>2057</v>
      </c>
      <c r="G750" s="164">
        <v>1</v>
      </c>
      <c r="H750" s="164">
        <v>1</v>
      </c>
    </row>
    <row r="751" spans="2:8" x14ac:dyDescent="0.25">
      <c r="B751" s="164" t="s">
        <v>122</v>
      </c>
      <c r="C751" s="164" t="s">
        <v>1027</v>
      </c>
      <c r="D751" s="164" t="s">
        <v>514</v>
      </c>
      <c r="E751" s="164" t="s">
        <v>496</v>
      </c>
      <c r="F751" s="164" t="s">
        <v>2058</v>
      </c>
      <c r="G751" s="164">
        <v>6.3623505397353399E-3</v>
      </c>
      <c r="H751" s="164">
        <v>5.2525921743287497E-3</v>
      </c>
    </row>
    <row r="752" spans="2:8" x14ac:dyDescent="0.25">
      <c r="B752" s="164" t="s">
        <v>122</v>
      </c>
      <c r="C752" s="164" t="s">
        <v>1027</v>
      </c>
      <c r="D752" s="164" t="s">
        <v>514</v>
      </c>
      <c r="E752" s="164" t="s">
        <v>2055</v>
      </c>
      <c r="F752" s="164" t="s">
        <v>2058</v>
      </c>
      <c r="G752" s="164">
        <v>0.99997800896967903</v>
      </c>
      <c r="H752" s="164">
        <v>0.99998573226514098</v>
      </c>
    </row>
    <row r="753" spans="2:8" x14ac:dyDescent="0.25">
      <c r="B753" s="164" t="s">
        <v>122</v>
      </c>
      <c r="C753" s="164" t="s">
        <v>1027</v>
      </c>
      <c r="D753" s="164" t="s">
        <v>514</v>
      </c>
      <c r="E753" s="164" t="s">
        <v>504</v>
      </c>
      <c r="F753" s="164" t="s">
        <v>2058</v>
      </c>
      <c r="G753" s="164">
        <v>1</v>
      </c>
      <c r="H753" s="164">
        <v>1</v>
      </c>
    </row>
    <row r="754" spans="2:8" x14ac:dyDescent="0.25">
      <c r="B754" s="164" t="s">
        <v>122</v>
      </c>
      <c r="C754" s="164" t="s">
        <v>1027</v>
      </c>
      <c r="D754" s="164" t="s">
        <v>514</v>
      </c>
      <c r="E754" s="164" t="s">
        <v>2056</v>
      </c>
      <c r="F754" s="164" t="s">
        <v>2058</v>
      </c>
      <c r="G754" s="164">
        <v>0.51270413880620103</v>
      </c>
      <c r="H754" s="164">
        <v>0.33478249238325197</v>
      </c>
    </row>
    <row r="755" spans="2:8" x14ac:dyDescent="0.25">
      <c r="B755" s="164" t="s">
        <v>122</v>
      </c>
      <c r="C755" s="164" t="s">
        <v>1027</v>
      </c>
      <c r="D755" s="164" t="s">
        <v>514</v>
      </c>
      <c r="E755" s="164" t="s">
        <v>1873</v>
      </c>
      <c r="F755" s="164" t="s">
        <v>2058</v>
      </c>
      <c r="G755" s="164">
        <v>0.74345858905029805</v>
      </c>
      <c r="H755" s="164">
        <v>0.86424107415689799</v>
      </c>
    </row>
    <row r="756" spans="2:8" x14ac:dyDescent="0.25">
      <c r="B756" s="164" t="s">
        <v>125</v>
      </c>
      <c r="C756" s="164" t="s">
        <v>1027</v>
      </c>
      <c r="D756" s="164" t="s">
        <v>2053</v>
      </c>
      <c r="E756" s="164" t="s">
        <v>496</v>
      </c>
      <c r="F756" s="164" t="s">
        <v>2054</v>
      </c>
      <c r="G756" s="164">
        <v>6.3242894126874297E-2</v>
      </c>
      <c r="H756" s="164">
        <v>0.169197027346743</v>
      </c>
    </row>
    <row r="757" spans="2:8" x14ac:dyDescent="0.25">
      <c r="B757" s="164" t="s">
        <v>125</v>
      </c>
      <c r="C757" s="164" t="s">
        <v>1027</v>
      </c>
      <c r="D757" s="164" t="s">
        <v>2053</v>
      </c>
      <c r="E757" s="164" t="s">
        <v>2055</v>
      </c>
      <c r="F757" s="164" t="s">
        <v>2054</v>
      </c>
      <c r="G757" s="164">
        <v>0.99999999999136302</v>
      </c>
      <c r="H757" s="164">
        <v>0.99999999999587896</v>
      </c>
    </row>
    <row r="758" spans="2:8" x14ac:dyDescent="0.25">
      <c r="B758" s="164" t="s">
        <v>125</v>
      </c>
      <c r="C758" s="164" t="s">
        <v>1027</v>
      </c>
      <c r="D758" s="164" t="s">
        <v>2053</v>
      </c>
      <c r="E758" s="164" t="s">
        <v>504</v>
      </c>
      <c r="F758" s="164" t="s">
        <v>2054</v>
      </c>
      <c r="G758" s="164">
        <v>1</v>
      </c>
      <c r="H758" s="164">
        <v>1</v>
      </c>
    </row>
    <row r="759" spans="2:8" x14ac:dyDescent="0.25">
      <c r="B759" s="164" t="s">
        <v>125</v>
      </c>
      <c r="C759" s="164" t="s">
        <v>1027</v>
      </c>
      <c r="D759" s="164" t="s">
        <v>2053</v>
      </c>
      <c r="E759" s="164" t="s">
        <v>2056</v>
      </c>
      <c r="F759" s="164" t="s">
        <v>2054</v>
      </c>
      <c r="G759" s="164">
        <v>0.80149130353730702</v>
      </c>
      <c r="H759" s="164">
        <v>0.86662145809756796</v>
      </c>
    </row>
    <row r="760" spans="2:8" x14ac:dyDescent="0.25">
      <c r="B760" s="164" t="s">
        <v>125</v>
      </c>
      <c r="C760" s="164" t="s">
        <v>1027</v>
      </c>
      <c r="D760" s="164" t="s">
        <v>2053</v>
      </c>
      <c r="E760" s="164" t="s">
        <v>1873</v>
      </c>
      <c r="F760" s="164" t="s">
        <v>2054</v>
      </c>
      <c r="G760" s="164">
        <v>1</v>
      </c>
      <c r="H760" s="164">
        <v>1</v>
      </c>
    </row>
    <row r="761" spans="2:8" x14ac:dyDescent="0.25">
      <c r="B761" s="164" t="s">
        <v>125</v>
      </c>
      <c r="C761" s="164" t="s">
        <v>1027</v>
      </c>
      <c r="D761" s="164" t="s">
        <v>2053</v>
      </c>
      <c r="E761" s="164" t="s">
        <v>496</v>
      </c>
      <c r="F761" s="164" t="s">
        <v>2057</v>
      </c>
      <c r="G761" s="164">
        <v>6.3242894126874297E-2</v>
      </c>
      <c r="H761" s="164">
        <v>0.169197027346743</v>
      </c>
    </row>
    <row r="762" spans="2:8" x14ac:dyDescent="0.25">
      <c r="B762" s="164" t="s">
        <v>125</v>
      </c>
      <c r="C762" s="164" t="s">
        <v>1027</v>
      </c>
      <c r="D762" s="164" t="s">
        <v>2053</v>
      </c>
      <c r="E762" s="164" t="s">
        <v>2055</v>
      </c>
      <c r="F762" s="164" t="s">
        <v>2057</v>
      </c>
      <c r="G762" s="164">
        <v>0.99999999999136302</v>
      </c>
      <c r="H762" s="164">
        <v>0.99999999999587896</v>
      </c>
    </row>
    <row r="763" spans="2:8" x14ac:dyDescent="0.25">
      <c r="B763" s="164" t="s">
        <v>125</v>
      </c>
      <c r="C763" s="164" t="s">
        <v>1027</v>
      </c>
      <c r="D763" s="164" t="s">
        <v>2053</v>
      </c>
      <c r="E763" s="164" t="s">
        <v>504</v>
      </c>
      <c r="F763" s="164" t="s">
        <v>2057</v>
      </c>
      <c r="G763" s="164">
        <v>1</v>
      </c>
      <c r="H763" s="164">
        <v>1</v>
      </c>
    </row>
    <row r="764" spans="2:8" x14ac:dyDescent="0.25">
      <c r="B764" s="164" t="s">
        <v>125</v>
      </c>
      <c r="C764" s="164" t="s">
        <v>1027</v>
      </c>
      <c r="D764" s="164" t="s">
        <v>2053</v>
      </c>
      <c r="E764" s="164" t="s">
        <v>2056</v>
      </c>
      <c r="F764" s="164" t="s">
        <v>2057</v>
      </c>
      <c r="G764" s="164">
        <v>0.80149130353730702</v>
      </c>
      <c r="H764" s="164">
        <v>0.86662145809756796</v>
      </c>
    </row>
    <row r="765" spans="2:8" x14ac:dyDescent="0.25">
      <c r="B765" s="164" t="s">
        <v>125</v>
      </c>
      <c r="C765" s="164" t="s">
        <v>1027</v>
      </c>
      <c r="D765" s="164" t="s">
        <v>2053</v>
      </c>
      <c r="E765" s="164" t="s">
        <v>1873</v>
      </c>
      <c r="F765" s="164" t="s">
        <v>2057</v>
      </c>
      <c r="G765" s="164">
        <v>1</v>
      </c>
      <c r="H765" s="164">
        <v>1</v>
      </c>
    </row>
    <row r="766" spans="2:8" x14ac:dyDescent="0.25">
      <c r="B766" s="164" t="s">
        <v>125</v>
      </c>
      <c r="C766" s="164" t="s">
        <v>1027</v>
      </c>
      <c r="D766" s="164" t="s">
        <v>514</v>
      </c>
      <c r="E766" s="164" t="s">
        <v>496</v>
      </c>
      <c r="F766" s="164" t="s">
        <v>2058</v>
      </c>
      <c r="G766" s="164">
        <v>4.14610941456218E-3</v>
      </c>
      <c r="H766" s="164">
        <v>1.6806082520998101E-3</v>
      </c>
    </row>
    <row r="767" spans="2:8" x14ac:dyDescent="0.25">
      <c r="B767" s="164" t="s">
        <v>125</v>
      </c>
      <c r="C767" s="164" t="s">
        <v>1027</v>
      </c>
      <c r="D767" s="164" t="s">
        <v>514</v>
      </c>
      <c r="E767" s="164" t="s">
        <v>2055</v>
      </c>
      <c r="F767" s="164" t="s">
        <v>2058</v>
      </c>
      <c r="G767" s="164">
        <v>0.99989333328668795</v>
      </c>
      <c r="H767" s="164">
        <v>0.99972259708198397</v>
      </c>
    </row>
    <row r="768" spans="2:8" x14ac:dyDescent="0.25">
      <c r="B768" s="164" t="s">
        <v>125</v>
      </c>
      <c r="C768" s="164" t="s">
        <v>1027</v>
      </c>
      <c r="D768" s="164" t="s">
        <v>514</v>
      </c>
      <c r="E768" s="164" t="s">
        <v>504</v>
      </c>
      <c r="F768" s="164" t="s">
        <v>2058</v>
      </c>
      <c r="G768" s="164">
        <v>1</v>
      </c>
      <c r="H768" s="164">
        <v>1</v>
      </c>
    </row>
    <row r="769" spans="2:8" x14ac:dyDescent="0.25">
      <c r="B769" s="164" t="s">
        <v>125</v>
      </c>
      <c r="C769" s="164" t="s">
        <v>1027</v>
      </c>
      <c r="D769" s="164" t="s">
        <v>514</v>
      </c>
      <c r="E769" s="164" t="s">
        <v>2056</v>
      </c>
      <c r="F769" s="164" t="s">
        <v>2058</v>
      </c>
      <c r="G769" s="164">
        <v>0.83616624507048298</v>
      </c>
      <c r="H769" s="164">
        <v>0.59847591678929601</v>
      </c>
    </row>
    <row r="770" spans="2:8" x14ac:dyDescent="0.25">
      <c r="B770" s="164" t="s">
        <v>125</v>
      </c>
      <c r="C770" s="164" t="s">
        <v>1027</v>
      </c>
      <c r="D770" s="164" t="s">
        <v>514</v>
      </c>
      <c r="E770" s="164" t="s">
        <v>1873</v>
      </c>
      <c r="F770" s="164" t="s">
        <v>2058</v>
      </c>
      <c r="G770" s="164">
        <v>0.89095893645593804</v>
      </c>
      <c r="H770" s="164">
        <v>0.95945265474506602</v>
      </c>
    </row>
    <row r="771" spans="2:8" x14ac:dyDescent="0.25">
      <c r="B771" s="164" t="s">
        <v>128</v>
      </c>
      <c r="C771" s="164" t="s">
        <v>1027</v>
      </c>
      <c r="D771" s="164" t="s">
        <v>2053</v>
      </c>
      <c r="E771" s="164" t="s">
        <v>496</v>
      </c>
      <c r="F771" s="164" t="s">
        <v>2054</v>
      </c>
      <c r="G771" s="164">
        <v>0.10557834499697299</v>
      </c>
      <c r="H771" s="164">
        <v>8.9854755925643404E-2</v>
      </c>
    </row>
    <row r="772" spans="2:8" x14ac:dyDescent="0.25">
      <c r="B772" s="164" t="s">
        <v>128</v>
      </c>
      <c r="C772" s="164" t="s">
        <v>1027</v>
      </c>
      <c r="D772" s="164" t="s">
        <v>2053</v>
      </c>
      <c r="E772" s="164" t="s">
        <v>2055</v>
      </c>
      <c r="F772" s="164" t="s">
        <v>2054</v>
      </c>
      <c r="G772" s="164">
        <v>0.99986485556581095</v>
      </c>
      <c r="H772" s="164">
        <v>0.99976842454317205</v>
      </c>
    </row>
    <row r="773" spans="2:8" x14ac:dyDescent="0.25">
      <c r="B773" s="164" t="s">
        <v>128</v>
      </c>
      <c r="C773" s="164" t="s">
        <v>1027</v>
      </c>
      <c r="D773" s="164" t="s">
        <v>2053</v>
      </c>
      <c r="E773" s="164" t="s">
        <v>504</v>
      </c>
      <c r="F773" s="164" t="s">
        <v>2054</v>
      </c>
      <c r="G773" s="164">
        <v>1</v>
      </c>
      <c r="H773" s="164">
        <v>1</v>
      </c>
    </row>
    <row r="774" spans="2:8" x14ac:dyDescent="0.25">
      <c r="B774" s="164" t="s">
        <v>128</v>
      </c>
      <c r="C774" s="164" t="s">
        <v>1027</v>
      </c>
      <c r="D774" s="164" t="s">
        <v>2053</v>
      </c>
      <c r="E774" s="164" t="s">
        <v>2056</v>
      </c>
      <c r="F774" s="164" t="s">
        <v>2054</v>
      </c>
      <c r="G774" s="164">
        <v>0.76907474364081196</v>
      </c>
      <c r="H774" s="164">
        <v>0.69154941795671199</v>
      </c>
    </row>
    <row r="775" spans="2:8" x14ac:dyDescent="0.25">
      <c r="B775" s="164" t="s">
        <v>128</v>
      </c>
      <c r="C775" s="164" t="s">
        <v>1027</v>
      </c>
      <c r="D775" s="164" t="s">
        <v>2053</v>
      </c>
      <c r="E775" s="164" t="s">
        <v>1873</v>
      </c>
      <c r="F775" s="164" t="s">
        <v>2054</v>
      </c>
      <c r="G775" s="164">
        <v>1</v>
      </c>
      <c r="H775" s="164">
        <v>1</v>
      </c>
    </row>
    <row r="776" spans="2:8" x14ac:dyDescent="0.25">
      <c r="B776" s="164" t="s">
        <v>128</v>
      </c>
      <c r="C776" s="164" t="s">
        <v>1027</v>
      </c>
      <c r="D776" s="164" t="s">
        <v>2053</v>
      </c>
      <c r="E776" s="164" t="s">
        <v>496</v>
      </c>
      <c r="F776" s="164" t="s">
        <v>2057</v>
      </c>
      <c r="G776" s="164">
        <v>0.105578344996972</v>
      </c>
      <c r="H776" s="164">
        <v>8.9854755925643404E-2</v>
      </c>
    </row>
    <row r="777" spans="2:8" x14ac:dyDescent="0.25">
      <c r="B777" s="164" t="s">
        <v>128</v>
      </c>
      <c r="C777" s="164" t="s">
        <v>1027</v>
      </c>
      <c r="D777" s="164" t="s">
        <v>2053</v>
      </c>
      <c r="E777" s="164" t="s">
        <v>2055</v>
      </c>
      <c r="F777" s="164" t="s">
        <v>2057</v>
      </c>
      <c r="G777" s="164">
        <v>0.99986485556581095</v>
      </c>
      <c r="H777" s="164">
        <v>0.99976842454317205</v>
      </c>
    </row>
    <row r="778" spans="2:8" x14ac:dyDescent="0.25">
      <c r="B778" s="164" t="s">
        <v>128</v>
      </c>
      <c r="C778" s="164" t="s">
        <v>1027</v>
      </c>
      <c r="D778" s="164" t="s">
        <v>2053</v>
      </c>
      <c r="E778" s="164" t="s">
        <v>504</v>
      </c>
      <c r="F778" s="164" t="s">
        <v>2057</v>
      </c>
      <c r="G778" s="164">
        <v>1</v>
      </c>
      <c r="H778" s="164">
        <v>1</v>
      </c>
    </row>
    <row r="779" spans="2:8" x14ac:dyDescent="0.25">
      <c r="B779" s="164" t="s">
        <v>128</v>
      </c>
      <c r="C779" s="164" t="s">
        <v>1027</v>
      </c>
      <c r="D779" s="164" t="s">
        <v>2053</v>
      </c>
      <c r="E779" s="164" t="s">
        <v>2056</v>
      </c>
      <c r="F779" s="164" t="s">
        <v>2057</v>
      </c>
      <c r="G779" s="164">
        <v>0.76907474364081196</v>
      </c>
      <c r="H779" s="164">
        <v>0.69154941795671199</v>
      </c>
    </row>
    <row r="780" spans="2:8" x14ac:dyDescent="0.25">
      <c r="B780" s="164" t="s">
        <v>128</v>
      </c>
      <c r="C780" s="164" t="s">
        <v>1027</v>
      </c>
      <c r="D780" s="164" t="s">
        <v>2053</v>
      </c>
      <c r="E780" s="164" t="s">
        <v>1873</v>
      </c>
      <c r="F780" s="164" t="s">
        <v>2057</v>
      </c>
      <c r="G780" s="164">
        <v>1</v>
      </c>
      <c r="H780" s="164">
        <v>1</v>
      </c>
    </row>
    <row r="781" spans="2:8" x14ac:dyDescent="0.25">
      <c r="B781" s="164" t="s">
        <v>128</v>
      </c>
      <c r="C781" s="164" t="s">
        <v>1027</v>
      </c>
      <c r="D781" s="164" t="s">
        <v>514</v>
      </c>
      <c r="E781" s="164" t="s">
        <v>496</v>
      </c>
      <c r="F781" s="164" t="s">
        <v>2058</v>
      </c>
      <c r="G781" s="164">
        <v>1.07095676075334E-2</v>
      </c>
      <c r="H781" s="164">
        <v>9.0689024796579004E-3</v>
      </c>
    </row>
    <row r="782" spans="2:8" x14ac:dyDescent="0.25">
      <c r="B782" s="164" t="s">
        <v>128</v>
      </c>
      <c r="C782" s="164" t="s">
        <v>1027</v>
      </c>
      <c r="D782" s="164" t="s">
        <v>514</v>
      </c>
      <c r="E782" s="164" t="s">
        <v>2055</v>
      </c>
      <c r="F782" s="164" t="s">
        <v>2058</v>
      </c>
      <c r="G782" s="164">
        <v>0.99956587890619197</v>
      </c>
      <c r="H782" s="164">
        <v>0.99991885879086095</v>
      </c>
    </row>
    <row r="783" spans="2:8" x14ac:dyDescent="0.25">
      <c r="B783" s="164" t="s">
        <v>128</v>
      </c>
      <c r="C783" s="164" t="s">
        <v>1027</v>
      </c>
      <c r="D783" s="164" t="s">
        <v>514</v>
      </c>
      <c r="E783" s="164" t="s">
        <v>504</v>
      </c>
      <c r="F783" s="164" t="s">
        <v>2058</v>
      </c>
      <c r="G783" s="164">
        <v>1</v>
      </c>
      <c r="H783" s="164">
        <v>1</v>
      </c>
    </row>
    <row r="784" spans="2:8" x14ac:dyDescent="0.25">
      <c r="B784" s="164" t="s">
        <v>128</v>
      </c>
      <c r="C784" s="164" t="s">
        <v>1027</v>
      </c>
      <c r="D784" s="164" t="s">
        <v>514</v>
      </c>
      <c r="E784" s="164" t="s">
        <v>2056</v>
      </c>
      <c r="F784" s="164" t="s">
        <v>2058</v>
      </c>
      <c r="G784" s="164">
        <v>0.54873449839397703</v>
      </c>
      <c r="H784" s="164">
        <v>0.33296346078393502</v>
      </c>
    </row>
    <row r="785" spans="2:8" x14ac:dyDescent="0.25">
      <c r="B785" s="164" t="s">
        <v>128</v>
      </c>
      <c r="C785" s="164" t="s">
        <v>1027</v>
      </c>
      <c r="D785" s="164" t="s">
        <v>514</v>
      </c>
      <c r="E785" s="164" t="s">
        <v>1873</v>
      </c>
      <c r="F785" s="164" t="s">
        <v>2058</v>
      </c>
      <c r="G785" s="164">
        <v>0.77970444135415395</v>
      </c>
      <c r="H785" s="164">
        <v>0.92329808471027797</v>
      </c>
    </row>
    <row r="786" spans="2:8" x14ac:dyDescent="0.25">
      <c r="B786" s="164" t="s">
        <v>131</v>
      </c>
      <c r="C786" s="164" t="s">
        <v>1027</v>
      </c>
      <c r="D786" s="164" t="s">
        <v>2053</v>
      </c>
      <c r="E786" s="164" t="s">
        <v>496</v>
      </c>
      <c r="F786" s="164" t="s">
        <v>2054</v>
      </c>
      <c r="G786" s="164">
        <v>9.2118658710418203E-2</v>
      </c>
      <c r="H786" s="164">
        <v>0.18876428077796201</v>
      </c>
    </row>
    <row r="787" spans="2:8" x14ac:dyDescent="0.25">
      <c r="B787" s="164" t="s">
        <v>131</v>
      </c>
      <c r="C787" s="164" t="s">
        <v>1027</v>
      </c>
      <c r="D787" s="164" t="s">
        <v>2053</v>
      </c>
      <c r="E787" s="164" t="s">
        <v>2055</v>
      </c>
      <c r="F787" s="164" t="s">
        <v>2054</v>
      </c>
      <c r="G787" s="164">
        <v>0.99999412891006501</v>
      </c>
      <c r="H787" s="164">
        <v>0.99999547961366697</v>
      </c>
    </row>
    <row r="788" spans="2:8" x14ac:dyDescent="0.25">
      <c r="B788" s="164" t="s">
        <v>131</v>
      </c>
      <c r="C788" s="164" t="s">
        <v>1027</v>
      </c>
      <c r="D788" s="164" t="s">
        <v>2053</v>
      </c>
      <c r="E788" s="164" t="s">
        <v>504</v>
      </c>
      <c r="F788" s="164" t="s">
        <v>2054</v>
      </c>
      <c r="G788" s="164">
        <v>1</v>
      </c>
      <c r="H788" s="164">
        <v>1</v>
      </c>
    </row>
    <row r="789" spans="2:8" x14ac:dyDescent="0.25">
      <c r="B789" s="164" t="s">
        <v>131</v>
      </c>
      <c r="C789" s="164" t="s">
        <v>1027</v>
      </c>
      <c r="D789" s="164" t="s">
        <v>2053</v>
      </c>
      <c r="E789" s="164" t="s">
        <v>2056</v>
      </c>
      <c r="F789" s="164" t="s">
        <v>2054</v>
      </c>
      <c r="G789" s="164">
        <v>0.65384950887637305</v>
      </c>
      <c r="H789" s="164">
        <v>0.71421133761004596</v>
      </c>
    </row>
    <row r="790" spans="2:8" x14ac:dyDescent="0.25">
      <c r="B790" s="164" t="s">
        <v>131</v>
      </c>
      <c r="C790" s="164" t="s">
        <v>1027</v>
      </c>
      <c r="D790" s="164" t="s">
        <v>2053</v>
      </c>
      <c r="E790" s="164" t="s">
        <v>1873</v>
      </c>
      <c r="F790" s="164" t="s">
        <v>2054</v>
      </c>
      <c r="G790" s="164">
        <v>1</v>
      </c>
      <c r="H790" s="164">
        <v>1</v>
      </c>
    </row>
    <row r="791" spans="2:8" x14ac:dyDescent="0.25">
      <c r="B791" s="164" t="s">
        <v>131</v>
      </c>
      <c r="C791" s="164" t="s">
        <v>1027</v>
      </c>
      <c r="D791" s="164" t="s">
        <v>2053</v>
      </c>
      <c r="E791" s="164" t="s">
        <v>496</v>
      </c>
      <c r="F791" s="164" t="s">
        <v>2057</v>
      </c>
      <c r="G791" s="164">
        <v>9.2118658710418203E-2</v>
      </c>
      <c r="H791" s="164">
        <v>0.18876428077796201</v>
      </c>
    </row>
    <row r="792" spans="2:8" x14ac:dyDescent="0.25">
      <c r="B792" s="164" t="s">
        <v>131</v>
      </c>
      <c r="C792" s="164" t="s">
        <v>1027</v>
      </c>
      <c r="D792" s="164" t="s">
        <v>2053</v>
      </c>
      <c r="E792" s="164" t="s">
        <v>2055</v>
      </c>
      <c r="F792" s="164" t="s">
        <v>2057</v>
      </c>
      <c r="G792" s="164">
        <v>0.99999412891006501</v>
      </c>
      <c r="H792" s="164">
        <v>0.99999547961366697</v>
      </c>
    </row>
    <row r="793" spans="2:8" x14ac:dyDescent="0.25">
      <c r="B793" s="164" t="s">
        <v>131</v>
      </c>
      <c r="C793" s="164" t="s">
        <v>1027</v>
      </c>
      <c r="D793" s="164" t="s">
        <v>2053</v>
      </c>
      <c r="E793" s="164" t="s">
        <v>504</v>
      </c>
      <c r="F793" s="164" t="s">
        <v>2057</v>
      </c>
      <c r="G793" s="164">
        <v>1</v>
      </c>
      <c r="H793" s="164">
        <v>1</v>
      </c>
    </row>
    <row r="794" spans="2:8" x14ac:dyDescent="0.25">
      <c r="B794" s="164" t="s">
        <v>131</v>
      </c>
      <c r="C794" s="164" t="s">
        <v>1027</v>
      </c>
      <c r="D794" s="164" t="s">
        <v>2053</v>
      </c>
      <c r="E794" s="164" t="s">
        <v>2056</v>
      </c>
      <c r="F794" s="164" t="s">
        <v>2057</v>
      </c>
      <c r="G794" s="164">
        <v>0.65384950887637305</v>
      </c>
      <c r="H794" s="164">
        <v>0.71421133761004596</v>
      </c>
    </row>
    <row r="795" spans="2:8" x14ac:dyDescent="0.25">
      <c r="B795" s="164" t="s">
        <v>131</v>
      </c>
      <c r="C795" s="164" t="s">
        <v>1027</v>
      </c>
      <c r="D795" s="164" t="s">
        <v>2053</v>
      </c>
      <c r="E795" s="164" t="s">
        <v>1873</v>
      </c>
      <c r="F795" s="164" t="s">
        <v>2057</v>
      </c>
      <c r="G795" s="164">
        <v>1</v>
      </c>
      <c r="H795" s="164">
        <v>1</v>
      </c>
    </row>
    <row r="796" spans="2:8" x14ac:dyDescent="0.25">
      <c r="B796" s="164" t="s">
        <v>131</v>
      </c>
      <c r="C796" s="164" t="s">
        <v>1027</v>
      </c>
      <c r="D796" s="164" t="s">
        <v>514</v>
      </c>
      <c r="E796" s="164" t="s">
        <v>496</v>
      </c>
      <c r="F796" s="164" t="s">
        <v>2058</v>
      </c>
      <c r="G796" s="164">
        <v>4.8769951102650401E-2</v>
      </c>
      <c r="H796" s="164">
        <v>3.27025352273283E-2</v>
      </c>
    </row>
    <row r="797" spans="2:8" x14ac:dyDescent="0.25">
      <c r="B797" s="164" t="s">
        <v>131</v>
      </c>
      <c r="C797" s="164" t="s">
        <v>1027</v>
      </c>
      <c r="D797" s="164" t="s">
        <v>514</v>
      </c>
      <c r="E797" s="164" t="s">
        <v>2055</v>
      </c>
      <c r="F797" s="164" t="s">
        <v>2058</v>
      </c>
      <c r="G797" s="164">
        <v>1</v>
      </c>
      <c r="H797" s="164">
        <v>1</v>
      </c>
    </row>
    <row r="798" spans="2:8" x14ac:dyDescent="0.25">
      <c r="B798" s="164" t="s">
        <v>131</v>
      </c>
      <c r="C798" s="164" t="s">
        <v>1027</v>
      </c>
      <c r="D798" s="164" t="s">
        <v>514</v>
      </c>
      <c r="E798" s="164" t="s">
        <v>504</v>
      </c>
      <c r="F798" s="164" t="s">
        <v>2058</v>
      </c>
      <c r="G798" s="164">
        <v>1</v>
      </c>
      <c r="H798" s="164">
        <v>1</v>
      </c>
    </row>
    <row r="799" spans="2:8" x14ac:dyDescent="0.25">
      <c r="B799" s="164" t="s">
        <v>131</v>
      </c>
      <c r="C799" s="164" t="s">
        <v>1027</v>
      </c>
      <c r="D799" s="164" t="s">
        <v>514</v>
      </c>
      <c r="E799" s="164" t="s">
        <v>2056</v>
      </c>
      <c r="F799" s="164" t="s">
        <v>2058</v>
      </c>
      <c r="G799" s="164">
        <v>0.48244650274328499</v>
      </c>
      <c r="H799" s="164">
        <v>0.27095756450990499</v>
      </c>
    </row>
    <row r="800" spans="2:8" x14ac:dyDescent="0.25">
      <c r="B800" s="164" t="s">
        <v>131</v>
      </c>
      <c r="C800" s="164" t="s">
        <v>1027</v>
      </c>
      <c r="D800" s="164" t="s">
        <v>514</v>
      </c>
      <c r="E800" s="164" t="s">
        <v>1873</v>
      </c>
      <c r="F800" s="164" t="s">
        <v>2058</v>
      </c>
      <c r="G800" s="164">
        <v>0.68574060910900203</v>
      </c>
      <c r="H800" s="164">
        <v>0.84099823665232298</v>
      </c>
    </row>
    <row r="801" spans="2:8" x14ac:dyDescent="0.25">
      <c r="B801" s="164" t="s">
        <v>133</v>
      </c>
      <c r="C801" s="164" t="s">
        <v>1027</v>
      </c>
      <c r="D801" s="164" t="s">
        <v>2053</v>
      </c>
      <c r="E801" s="164" t="s">
        <v>496</v>
      </c>
      <c r="F801" s="164" t="s">
        <v>2054</v>
      </c>
      <c r="G801" s="164">
        <v>0.103000358336649</v>
      </c>
      <c r="H801" s="164">
        <v>8.57797855447162E-2</v>
      </c>
    </row>
    <row r="802" spans="2:8" x14ac:dyDescent="0.25">
      <c r="B802" s="164" t="s">
        <v>133</v>
      </c>
      <c r="C802" s="164" t="s">
        <v>1027</v>
      </c>
      <c r="D802" s="164" t="s">
        <v>2053</v>
      </c>
      <c r="E802" s="164" t="s">
        <v>2055</v>
      </c>
      <c r="F802" s="164" t="s">
        <v>2054</v>
      </c>
      <c r="G802" s="164">
        <v>0.99985305427192195</v>
      </c>
      <c r="H802" s="164">
        <v>0.99974372066670303</v>
      </c>
    </row>
    <row r="803" spans="2:8" x14ac:dyDescent="0.25">
      <c r="B803" s="164" t="s">
        <v>133</v>
      </c>
      <c r="C803" s="164" t="s">
        <v>1027</v>
      </c>
      <c r="D803" s="164" t="s">
        <v>2053</v>
      </c>
      <c r="E803" s="164" t="s">
        <v>504</v>
      </c>
      <c r="F803" s="164" t="s">
        <v>2054</v>
      </c>
      <c r="G803" s="164">
        <v>1</v>
      </c>
      <c r="H803" s="164">
        <v>1</v>
      </c>
    </row>
    <row r="804" spans="2:8" x14ac:dyDescent="0.25">
      <c r="B804" s="164" t="s">
        <v>133</v>
      </c>
      <c r="C804" s="164" t="s">
        <v>1027</v>
      </c>
      <c r="D804" s="164" t="s">
        <v>2053</v>
      </c>
      <c r="E804" s="164" t="s">
        <v>2056</v>
      </c>
      <c r="F804" s="164" t="s">
        <v>2054</v>
      </c>
      <c r="G804" s="164">
        <v>0.75351379550976305</v>
      </c>
      <c r="H804" s="164">
        <v>0.66646787533473695</v>
      </c>
    </row>
    <row r="805" spans="2:8" x14ac:dyDescent="0.25">
      <c r="B805" s="164" t="s">
        <v>133</v>
      </c>
      <c r="C805" s="164" t="s">
        <v>1027</v>
      </c>
      <c r="D805" s="164" t="s">
        <v>2053</v>
      </c>
      <c r="E805" s="164" t="s">
        <v>1873</v>
      </c>
      <c r="F805" s="164" t="s">
        <v>2054</v>
      </c>
      <c r="G805" s="164">
        <v>1</v>
      </c>
      <c r="H805" s="164">
        <v>1</v>
      </c>
    </row>
    <row r="806" spans="2:8" x14ac:dyDescent="0.25">
      <c r="B806" s="164" t="s">
        <v>133</v>
      </c>
      <c r="C806" s="164" t="s">
        <v>1027</v>
      </c>
      <c r="D806" s="164" t="s">
        <v>2053</v>
      </c>
      <c r="E806" s="164" t="s">
        <v>496</v>
      </c>
      <c r="F806" s="164" t="s">
        <v>2057</v>
      </c>
      <c r="G806" s="164">
        <v>0.103000358336649</v>
      </c>
      <c r="H806" s="164">
        <v>8.5779785544716103E-2</v>
      </c>
    </row>
    <row r="807" spans="2:8" x14ac:dyDescent="0.25">
      <c r="B807" s="164" t="s">
        <v>133</v>
      </c>
      <c r="C807" s="164" t="s">
        <v>1027</v>
      </c>
      <c r="D807" s="164" t="s">
        <v>2053</v>
      </c>
      <c r="E807" s="164" t="s">
        <v>2055</v>
      </c>
      <c r="F807" s="164" t="s">
        <v>2057</v>
      </c>
      <c r="G807" s="164">
        <v>0.99985305427192195</v>
      </c>
      <c r="H807" s="164">
        <v>0.99974372066670303</v>
      </c>
    </row>
    <row r="808" spans="2:8" x14ac:dyDescent="0.25">
      <c r="B808" s="164" t="s">
        <v>133</v>
      </c>
      <c r="C808" s="164" t="s">
        <v>1027</v>
      </c>
      <c r="D808" s="164" t="s">
        <v>2053</v>
      </c>
      <c r="E808" s="164" t="s">
        <v>504</v>
      </c>
      <c r="F808" s="164" t="s">
        <v>2057</v>
      </c>
      <c r="G808" s="164">
        <v>1</v>
      </c>
      <c r="H808" s="164">
        <v>1</v>
      </c>
    </row>
    <row r="809" spans="2:8" x14ac:dyDescent="0.25">
      <c r="B809" s="164" t="s">
        <v>133</v>
      </c>
      <c r="C809" s="164" t="s">
        <v>1027</v>
      </c>
      <c r="D809" s="164" t="s">
        <v>2053</v>
      </c>
      <c r="E809" s="164" t="s">
        <v>2056</v>
      </c>
      <c r="F809" s="164" t="s">
        <v>2057</v>
      </c>
      <c r="G809" s="164">
        <v>0.75351379550976305</v>
      </c>
      <c r="H809" s="164">
        <v>0.66646787533473695</v>
      </c>
    </row>
    <row r="810" spans="2:8" x14ac:dyDescent="0.25">
      <c r="B810" s="164" t="s">
        <v>133</v>
      </c>
      <c r="C810" s="164" t="s">
        <v>1027</v>
      </c>
      <c r="D810" s="164" t="s">
        <v>2053</v>
      </c>
      <c r="E810" s="164" t="s">
        <v>1873</v>
      </c>
      <c r="F810" s="164" t="s">
        <v>2057</v>
      </c>
      <c r="G810" s="164">
        <v>1</v>
      </c>
      <c r="H810" s="164">
        <v>1</v>
      </c>
    </row>
    <row r="811" spans="2:8" x14ac:dyDescent="0.25">
      <c r="B811" s="164" t="s">
        <v>133</v>
      </c>
      <c r="C811" s="164" t="s">
        <v>1027</v>
      </c>
      <c r="D811" s="164" t="s">
        <v>514</v>
      </c>
      <c r="E811" s="164" t="s">
        <v>496</v>
      </c>
      <c r="F811" s="164" t="s">
        <v>2058</v>
      </c>
      <c r="G811" s="164">
        <v>1.04920211693495E-2</v>
      </c>
      <c r="H811" s="164">
        <v>7.5461367353932803E-3</v>
      </c>
    </row>
    <row r="812" spans="2:8" x14ac:dyDescent="0.25">
      <c r="B812" s="164" t="s">
        <v>133</v>
      </c>
      <c r="C812" s="164" t="s">
        <v>1027</v>
      </c>
      <c r="D812" s="164" t="s">
        <v>514</v>
      </c>
      <c r="E812" s="164" t="s">
        <v>2055</v>
      </c>
      <c r="F812" s="164" t="s">
        <v>2058</v>
      </c>
      <c r="G812" s="164">
        <v>0.99981739437476502</v>
      </c>
      <c r="H812" s="164">
        <v>0.999977745715521</v>
      </c>
    </row>
    <row r="813" spans="2:8" x14ac:dyDescent="0.25">
      <c r="B813" s="164" t="s">
        <v>133</v>
      </c>
      <c r="C813" s="164" t="s">
        <v>1027</v>
      </c>
      <c r="D813" s="164" t="s">
        <v>514</v>
      </c>
      <c r="E813" s="164" t="s">
        <v>504</v>
      </c>
      <c r="F813" s="164" t="s">
        <v>2058</v>
      </c>
      <c r="G813" s="164">
        <v>1</v>
      </c>
      <c r="H813" s="164">
        <v>1</v>
      </c>
    </row>
    <row r="814" spans="2:8" x14ac:dyDescent="0.25">
      <c r="B814" s="164" t="s">
        <v>133</v>
      </c>
      <c r="C814" s="164" t="s">
        <v>1027</v>
      </c>
      <c r="D814" s="164" t="s">
        <v>514</v>
      </c>
      <c r="E814" s="164" t="s">
        <v>2056</v>
      </c>
      <c r="F814" s="164" t="s">
        <v>2058</v>
      </c>
      <c r="G814" s="164">
        <v>0.55581948355411004</v>
      </c>
      <c r="H814" s="164">
        <v>0.34036144412227598</v>
      </c>
    </row>
    <row r="815" spans="2:8" x14ac:dyDescent="0.25">
      <c r="B815" s="164" t="s">
        <v>133</v>
      </c>
      <c r="C815" s="164" t="s">
        <v>1027</v>
      </c>
      <c r="D815" s="164" t="s">
        <v>514</v>
      </c>
      <c r="E815" s="164" t="s">
        <v>1873</v>
      </c>
      <c r="F815" s="164" t="s">
        <v>2058</v>
      </c>
      <c r="G815" s="164">
        <v>0.78452055048490599</v>
      </c>
      <c r="H815" s="164">
        <v>0.92336292463456604</v>
      </c>
    </row>
    <row r="816" spans="2:8" x14ac:dyDescent="0.25">
      <c r="B816" s="164" t="s">
        <v>134</v>
      </c>
      <c r="C816" s="164" t="s">
        <v>1027</v>
      </c>
      <c r="D816" s="164" t="s">
        <v>2053</v>
      </c>
      <c r="E816" s="164" t="s">
        <v>496</v>
      </c>
      <c r="F816" s="164" t="s">
        <v>2054</v>
      </c>
      <c r="G816" s="164">
        <v>8.2271099395700195E-2</v>
      </c>
      <c r="H816" s="164">
        <v>9.6950574759865807E-2</v>
      </c>
    </row>
    <row r="817" spans="2:8" x14ac:dyDescent="0.25">
      <c r="B817" s="164" t="s">
        <v>134</v>
      </c>
      <c r="C817" s="164" t="s">
        <v>1027</v>
      </c>
      <c r="D817" s="164" t="s">
        <v>2053</v>
      </c>
      <c r="E817" s="164" t="s">
        <v>2055</v>
      </c>
      <c r="F817" s="164" t="s">
        <v>2054</v>
      </c>
      <c r="G817" s="164">
        <v>0.99999989556440605</v>
      </c>
      <c r="H817" s="164">
        <v>0.99999986834810695</v>
      </c>
    </row>
    <row r="818" spans="2:8" x14ac:dyDescent="0.25">
      <c r="B818" s="164" t="s">
        <v>134</v>
      </c>
      <c r="C818" s="164" t="s">
        <v>1027</v>
      </c>
      <c r="D818" s="164" t="s">
        <v>2053</v>
      </c>
      <c r="E818" s="164" t="s">
        <v>504</v>
      </c>
      <c r="F818" s="164" t="s">
        <v>2054</v>
      </c>
      <c r="G818" s="164">
        <v>1</v>
      </c>
      <c r="H818" s="164">
        <v>1</v>
      </c>
    </row>
    <row r="819" spans="2:8" x14ac:dyDescent="0.25">
      <c r="B819" s="164" t="s">
        <v>134</v>
      </c>
      <c r="C819" s="164" t="s">
        <v>1027</v>
      </c>
      <c r="D819" s="164" t="s">
        <v>2053</v>
      </c>
      <c r="E819" s="164" t="s">
        <v>2056</v>
      </c>
      <c r="F819" s="164" t="s">
        <v>2054</v>
      </c>
      <c r="G819" s="164">
        <v>0.80783046420912796</v>
      </c>
      <c r="H819" s="164">
        <v>0.74029757286850995</v>
      </c>
    </row>
    <row r="820" spans="2:8" x14ac:dyDescent="0.25">
      <c r="B820" s="164" t="s">
        <v>134</v>
      </c>
      <c r="C820" s="164" t="s">
        <v>1027</v>
      </c>
      <c r="D820" s="164" t="s">
        <v>2053</v>
      </c>
      <c r="E820" s="164" t="s">
        <v>1873</v>
      </c>
      <c r="F820" s="164" t="s">
        <v>2054</v>
      </c>
      <c r="G820" s="164">
        <v>1</v>
      </c>
      <c r="H820" s="164">
        <v>1</v>
      </c>
    </row>
    <row r="821" spans="2:8" x14ac:dyDescent="0.25">
      <c r="B821" s="164" t="s">
        <v>134</v>
      </c>
      <c r="C821" s="164" t="s">
        <v>1027</v>
      </c>
      <c r="D821" s="164" t="s">
        <v>2053</v>
      </c>
      <c r="E821" s="164" t="s">
        <v>496</v>
      </c>
      <c r="F821" s="164" t="s">
        <v>2057</v>
      </c>
      <c r="G821" s="164">
        <v>8.2271099395700195E-2</v>
      </c>
      <c r="H821" s="164">
        <v>9.6950574759865807E-2</v>
      </c>
    </row>
    <row r="822" spans="2:8" x14ac:dyDescent="0.25">
      <c r="B822" s="164" t="s">
        <v>134</v>
      </c>
      <c r="C822" s="164" t="s">
        <v>1027</v>
      </c>
      <c r="D822" s="164" t="s">
        <v>2053</v>
      </c>
      <c r="E822" s="164" t="s">
        <v>2055</v>
      </c>
      <c r="F822" s="164" t="s">
        <v>2057</v>
      </c>
      <c r="G822" s="164">
        <v>0.99999989556440605</v>
      </c>
      <c r="H822" s="164">
        <v>0.99999986834810695</v>
      </c>
    </row>
    <row r="823" spans="2:8" x14ac:dyDescent="0.25">
      <c r="B823" s="164" t="s">
        <v>134</v>
      </c>
      <c r="C823" s="164" t="s">
        <v>1027</v>
      </c>
      <c r="D823" s="164" t="s">
        <v>2053</v>
      </c>
      <c r="E823" s="164" t="s">
        <v>504</v>
      </c>
      <c r="F823" s="164" t="s">
        <v>2057</v>
      </c>
      <c r="G823" s="164">
        <v>1</v>
      </c>
      <c r="H823" s="164">
        <v>1</v>
      </c>
    </row>
    <row r="824" spans="2:8" x14ac:dyDescent="0.25">
      <c r="B824" s="164" t="s">
        <v>134</v>
      </c>
      <c r="C824" s="164" t="s">
        <v>1027</v>
      </c>
      <c r="D824" s="164" t="s">
        <v>2053</v>
      </c>
      <c r="E824" s="164" t="s">
        <v>2056</v>
      </c>
      <c r="F824" s="164" t="s">
        <v>2057</v>
      </c>
      <c r="G824" s="164">
        <v>0.80783046420912796</v>
      </c>
      <c r="H824" s="164">
        <v>0.74029757286850995</v>
      </c>
    </row>
    <row r="825" spans="2:8" x14ac:dyDescent="0.25">
      <c r="B825" s="164" t="s">
        <v>134</v>
      </c>
      <c r="C825" s="164" t="s">
        <v>1027</v>
      </c>
      <c r="D825" s="164" t="s">
        <v>2053</v>
      </c>
      <c r="E825" s="164" t="s">
        <v>1873</v>
      </c>
      <c r="F825" s="164" t="s">
        <v>2057</v>
      </c>
      <c r="G825" s="164">
        <v>1</v>
      </c>
      <c r="H825" s="164">
        <v>1</v>
      </c>
    </row>
    <row r="826" spans="2:8" x14ac:dyDescent="0.25">
      <c r="B826" s="164" t="s">
        <v>134</v>
      </c>
      <c r="C826" s="164" t="s">
        <v>1027</v>
      </c>
      <c r="D826" s="164" t="s">
        <v>514</v>
      </c>
      <c r="E826" s="164" t="s">
        <v>496</v>
      </c>
      <c r="F826" s="164" t="s">
        <v>2058</v>
      </c>
      <c r="G826" s="164">
        <v>6.4774247800897296E-3</v>
      </c>
      <c r="H826" s="164">
        <v>5.0238170139033297E-3</v>
      </c>
    </row>
    <row r="827" spans="2:8" x14ac:dyDescent="0.25">
      <c r="B827" s="164" t="s">
        <v>134</v>
      </c>
      <c r="C827" s="164" t="s">
        <v>1027</v>
      </c>
      <c r="D827" s="164" t="s">
        <v>514</v>
      </c>
      <c r="E827" s="164" t="s">
        <v>2055</v>
      </c>
      <c r="F827" s="164" t="s">
        <v>2058</v>
      </c>
      <c r="G827" s="164">
        <v>0.99998386965163799</v>
      </c>
      <c r="H827" s="164">
        <v>0.99992512792906796</v>
      </c>
    </row>
    <row r="828" spans="2:8" x14ac:dyDescent="0.25">
      <c r="B828" s="164" t="s">
        <v>134</v>
      </c>
      <c r="C828" s="164" t="s">
        <v>1027</v>
      </c>
      <c r="D828" s="164" t="s">
        <v>514</v>
      </c>
      <c r="E828" s="164" t="s">
        <v>504</v>
      </c>
      <c r="F828" s="164" t="s">
        <v>2058</v>
      </c>
      <c r="G828" s="164">
        <v>1</v>
      </c>
      <c r="H828" s="164">
        <v>1</v>
      </c>
    </row>
    <row r="829" spans="2:8" x14ac:dyDescent="0.25">
      <c r="B829" s="164" t="s">
        <v>134</v>
      </c>
      <c r="C829" s="164" t="s">
        <v>1027</v>
      </c>
      <c r="D829" s="164" t="s">
        <v>514</v>
      </c>
      <c r="E829" s="164" t="s">
        <v>2056</v>
      </c>
      <c r="F829" s="164" t="s">
        <v>2058</v>
      </c>
      <c r="G829" s="164">
        <v>0.66583587067517802</v>
      </c>
      <c r="H829" s="164">
        <v>0.42678716522307403</v>
      </c>
    </row>
    <row r="830" spans="2:8" x14ac:dyDescent="0.25">
      <c r="B830" s="164" t="s">
        <v>134</v>
      </c>
      <c r="C830" s="164" t="s">
        <v>1027</v>
      </c>
      <c r="D830" s="164" t="s">
        <v>514</v>
      </c>
      <c r="E830" s="164" t="s">
        <v>1873</v>
      </c>
      <c r="F830" s="164" t="s">
        <v>2058</v>
      </c>
      <c r="G830" s="164">
        <v>0.83106508026954795</v>
      </c>
      <c r="H830" s="164">
        <v>0.872480670030226</v>
      </c>
    </row>
    <row r="831" spans="2:8" x14ac:dyDescent="0.25">
      <c r="B831" s="164" t="s">
        <v>137</v>
      </c>
      <c r="C831" s="164" t="s">
        <v>1027</v>
      </c>
      <c r="D831" s="164" t="s">
        <v>2053</v>
      </c>
      <c r="E831" s="164" t="s">
        <v>496</v>
      </c>
      <c r="F831" s="164" t="s">
        <v>2054</v>
      </c>
      <c r="G831" s="164">
        <v>8.5202159244942496E-2</v>
      </c>
      <c r="H831" s="164">
        <v>0.124993854289667</v>
      </c>
    </row>
    <row r="832" spans="2:8" x14ac:dyDescent="0.25">
      <c r="B832" s="164" t="s">
        <v>137</v>
      </c>
      <c r="C832" s="164" t="s">
        <v>1027</v>
      </c>
      <c r="D832" s="164" t="s">
        <v>2053</v>
      </c>
      <c r="E832" s="164" t="s">
        <v>2055</v>
      </c>
      <c r="F832" s="164" t="s">
        <v>2054</v>
      </c>
      <c r="G832" s="164">
        <v>0.99995850260448405</v>
      </c>
      <c r="H832" s="164">
        <v>0.99994729836613305</v>
      </c>
    </row>
    <row r="833" spans="2:8" x14ac:dyDescent="0.25">
      <c r="B833" s="164" t="s">
        <v>137</v>
      </c>
      <c r="C833" s="164" t="s">
        <v>1027</v>
      </c>
      <c r="D833" s="164" t="s">
        <v>2053</v>
      </c>
      <c r="E833" s="164" t="s">
        <v>504</v>
      </c>
      <c r="F833" s="164" t="s">
        <v>2054</v>
      </c>
      <c r="G833" s="164">
        <v>1</v>
      </c>
      <c r="H833" s="164">
        <v>1</v>
      </c>
    </row>
    <row r="834" spans="2:8" x14ac:dyDescent="0.25">
      <c r="B834" s="164" t="s">
        <v>137</v>
      </c>
      <c r="C834" s="164" t="s">
        <v>1027</v>
      </c>
      <c r="D834" s="164" t="s">
        <v>2053</v>
      </c>
      <c r="E834" s="164" t="s">
        <v>2056</v>
      </c>
      <c r="F834" s="164" t="s">
        <v>2054</v>
      </c>
      <c r="G834" s="164">
        <v>0.75721318005234795</v>
      </c>
      <c r="H834" s="164">
        <v>0.78731223856417298</v>
      </c>
    </row>
    <row r="835" spans="2:8" x14ac:dyDescent="0.25">
      <c r="B835" s="164" t="s">
        <v>137</v>
      </c>
      <c r="C835" s="164" t="s">
        <v>1027</v>
      </c>
      <c r="D835" s="164" t="s">
        <v>2053</v>
      </c>
      <c r="E835" s="164" t="s">
        <v>1873</v>
      </c>
      <c r="F835" s="164" t="s">
        <v>2054</v>
      </c>
      <c r="G835" s="164">
        <v>1</v>
      </c>
      <c r="H835" s="164">
        <v>1</v>
      </c>
    </row>
    <row r="836" spans="2:8" x14ac:dyDescent="0.25">
      <c r="B836" s="164" t="s">
        <v>137</v>
      </c>
      <c r="C836" s="164" t="s">
        <v>1027</v>
      </c>
      <c r="D836" s="164" t="s">
        <v>2053</v>
      </c>
      <c r="E836" s="164" t="s">
        <v>496</v>
      </c>
      <c r="F836" s="164" t="s">
        <v>2057</v>
      </c>
      <c r="G836" s="164">
        <v>8.5202159244942496E-2</v>
      </c>
      <c r="H836" s="164">
        <v>0.124993854289667</v>
      </c>
    </row>
    <row r="837" spans="2:8" x14ac:dyDescent="0.25">
      <c r="B837" s="164" t="s">
        <v>137</v>
      </c>
      <c r="C837" s="164" t="s">
        <v>1027</v>
      </c>
      <c r="D837" s="164" t="s">
        <v>2053</v>
      </c>
      <c r="E837" s="164" t="s">
        <v>2055</v>
      </c>
      <c r="F837" s="164" t="s">
        <v>2057</v>
      </c>
      <c r="G837" s="164">
        <v>0.99995850260448405</v>
      </c>
      <c r="H837" s="164">
        <v>0.99994729836613305</v>
      </c>
    </row>
    <row r="838" spans="2:8" x14ac:dyDescent="0.25">
      <c r="B838" s="164" t="s">
        <v>137</v>
      </c>
      <c r="C838" s="164" t="s">
        <v>1027</v>
      </c>
      <c r="D838" s="164" t="s">
        <v>2053</v>
      </c>
      <c r="E838" s="164" t="s">
        <v>504</v>
      </c>
      <c r="F838" s="164" t="s">
        <v>2057</v>
      </c>
      <c r="G838" s="164">
        <v>1</v>
      </c>
      <c r="H838" s="164">
        <v>1</v>
      </c>
    </row>
    <row r="839" spans="2:8" x14ac:dyDescent="0.25">
      <c r="B839" s="164" t="s">
        <v>137</v>
      </c>
      <c r="C839" s="164" t="s">
        <v>1027</v>
      </c>
      <c r="D839" s="164" t="s">
        <v>2053</v>
      </c>
      <c r="E839" s="164" t="s">
        <v>2056</v>
      </c>
      <c r="F839" s="164" t="s">
        <v>2057</v>
      </c>
      <c r="G839" s="164">
        <v>0.75721318005234795</v>
      </c>
      <c r="H839" s="164">
        <v>0.78731223856417298</v>
      </c>
    </row>
    <row r="840" spans="2:8" x14ac:dyDescent="0.25">
      <c r="B840" s="164" t="s">
        <v>137</v>
      </c>
      <c r="C840" s="164" t="s">
        <v>1027</v>
      </c>
      <c r="D840" s="164" t="s">
        <v>2053</v>
      </c>
      <c r="E840" s="164" t="s">
        <v>1873</v>
      </c>
      <c r="F840" s="164" t="s">
        <v>2057</v>
      </c>
      <c r="G840" s="164">
        <v>1</v>
      </c>
      <c r="H840" s="164">
        <v>1</v>
      </c>
    </row>
    <row r="841" spans="2:8" x14ac:dyDescent="0.25">
      <c r="B841" s="164" t="s">
        <v>137</v>
      </c>
      <c r="C841" s="164" t="s">
        <v>1027</v>
      </c>
      <c r="D841" s="164" t="s">
        <v>514</v>
      </c>
      <c r="E841" s="164" t="s">
        <v>496</v>
      </c>
      <c r="F841" s="164" t="s">
        <v>2058</v>
      </c>
      <c r="G841" s="164">
        <v>1.07760265106258E-2</v>
      </c>
      <c r="H841" s="164">
        <v>7.1580236850464097E-3</v>
      </c>
    </row>
    <row r="842" spans="2:8" x14ac:dyDescent="0.25">
      <c r="B842" s="164" t="s">
        <v>137</v>
      </c>
      <c r="C842" s="164" t="s">
        <v>1027</v>
      </c>
      <c r="D842" s="164" t="s">
        <v>514</v>
      </c>
      <c r="E842" s="164" t="s">
        <v>2055</v>
      </c>
      <c r="F842" s="164" t="s">
        <v>2058</v>
      </c>
      <c r="G842" s="164">
        <v>0.99999890863891405</v>
      </c>
      <c r="H842" s="164">
        <v>0.999999923593339</v>
      </c>
    </row>
    <row r="843" spans="2:8" x14ac:dyDescent="0.25">
      <c r="B843" s="164" t="s">
        <v>137</v>
      </c>
      <c r="C843" s="164" t="s">
        <v>1027</v>
      </c>
      <c r="D843" s="164" t="s">
        <v>514</v>
      </c>
      <c r="E843" s="164" t="s">
        <v>504</v>
      </c>
      <c r="F843" s="164" t="s">
        <v>2058</v>
      </c>
      <c r="G843" s="164">
        <v>1</v>
      </c>
      <c r="H843" s="164">
        <v>1</v>
      </c>
    </row>
    <row r="844" spans="2:8" x14ac:dyDescent="0.25">
      <c r="B844" s="164" t="s">
        <v>137</v>
      </c>
      <c r="C844" s="164" t="s">
        <v>1027</v>
      </c>
      <c r="D844" s="164" t="s">
        <v>514</v>
      </c>
      <c r="E844" s="164" t="s">
        <v>2056</v>
      </c>
      <c r="F844" s="164" t="s">
        <v>2058</v>
      </c>
      <c r="G844" s="164">
        <v>0.59177825581434995</v>
      </c>
      <c r="H844" s="164">
        <v>0.40344337085791498</v>
      </c>
    </row>
    <row r="845" spans="2:8" x14ac:dyDescent="0.25">
      <c r="B845" s="164" t="s">
        <v>137</v>
      </c>
      <c r="C845" s="164" t="s">
        <v>1027</v>
      </c>
      <c r="D845" s="164" t="s">
        <v>514</v>
      </c>
      <c r="E845" s="164" t="s">
        <v>1873</v>
      </c>
      <c r="F845" s="164" t="s">
        <v>2058</v>
      </c>
      <c r="G845" s="164">
        <v>0.76247928428810496</v>
      </c>
      <c r="H845" s="164">
        <v>0.87162092979577899</v>
      </c>
    </row>
  </sheetData>
  <mergeCells count="8">
    <mergeCell ref="BE4:BG4"/>
    <mergeCell ref="AV3:AX3"/>
    <mergeCell ref="Q3:W3"/>
    <mergeCell ref="AN3:AP3"/>
    <mergeCell ref="B61:I61"/>
    <mergeCell ref="AH61:AN61"/>
    <mergeCell ref="R61:Y61"/>
    <mergeCell ref="X3:AM3"/>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Y29"/>
  <sheetViews>
    <sheetView workbookViewId="0"/>
  </sheetViews>
  <sheetFormatPr defaultColWidth="11.42578125" defaultRowHeight="15" x14ac:dyDescent="0.25"/>
  <cols>
    <col min="1" max="1" width="47.85546875" style="114" bestFit="1" customWidth="1"/>
  </cols>
  <sheetData>
    <row r="1" spans="1:3" x14ac:dyDescent="0.25">
      <c r="A1" s="111" t="s">
        <v>274</v>
      </c>
      <c r="B1" s="112"/>
    </row>
    <row r="3" spans="1:3" s="64" customFormat="1" x14ac:dyDescent="0.25">
      <c r="A3" s="22" t="s">
        <v>275</v>
      </c>
    </row>
    <row r="4" spans="1:3" x14ac:dyDescent="0.25">
      <c r="A4" t="s">
        <v>276</v>
      </c>
    </row>
    <row r="5" spans="1:3" x14ac:dyDescent="0.25">
      <c r="A5" s="29" t="s">
        <v>277</v>
      </c>
      <c r="B5" s="29">
        <v>2019</v>
      </c>
      <c r="C5" s="29">
        <v>2050</v>
      </c>
    </row>
    <row r="6" spans="1:3" x14ac:dyDescent="0.25">
      <c r="A6" t="s">
        <v>258</v>
      </c>
      <c r="B6">
        <v>40.299999999999997</v>
      </c>
      <c r="C6">
        <v>27.4</v>
      </c>
    </row>
    <row r="7" spans="1:3" x14ac:dyDescent="0.25">
      <c r="A7" t="s">
        <v>259</v>
      </c>
      <c r="B7">
        <v>99.2</v>
      </c>
      <c r="C7">
        <v>97.899999999999991</v>
      </c>
    </row>
    <row r="8" spans="1:3" x14ac:dyDescent="0.25">
      <c r="A8" t="s">
        <v>260</v>
      </c>
      <c r="B8">
        <v>3.7</v>
      </c>
      <c r="C8">
        <v>3.3</v>
      </c>
    </row>
    <row r="9" spans="1:3" x14ac:dyDescent="0.25">
      <c r="A9" t="s">
        <v>261</v>
      </c>
      <c r="B9">
        <v>100</v>
      </c>
      <c r="C9">
        <v>100</v>
      </c>
    </row>
    <row r="10" spans="1:3" x14ac:dyDescent="0.25">
      <c r="A10" t="s">
        <v>262</v>
      </c>
      <c r="B10">
        <v>65.600000000000009</v>
      </c>
      <c r="C10">
        <v>79.400000000000006</v>
      </c>
    </row>
    <row r="11" spans="1:3" x14ac:dyDescent="0.25">
      <c r="A11" t="s">
        <v>263</v>
      </c>
      <c r="B11">
        <v>37.200000000000003</v>
      </c>
      <c r="C11">
        <v>32.1</v>
      </c>
    </row>
    <row r="12" spans="1:3" x14ac:dyDescent="0.25">
      <c r="A12" t="s">
        <v>264</v>
      </c>
      <c r="B12">
        <v>99.9</v>
      </c>
      <c r="C12">
        <v>99.9</v>
      </c>
    </row>
    <row r="13" spans="1:3" x14ac:dyDescent="0.25">
      <c r="A13" t="s">
        <v>265</v>
      </c>
      <c r="B13">
        <v>7.6</v>
      </c>
      <c r="C13">
        <v>8.5</v>
      </c>
    </row>
    <row r="14" spans="1:3" x14ac:dyDescent="0.25">
      <c r="A14" t="s">
        <v>266</v>
      </c>
      <c r="B14">
        <v>100</v>
      </c>
      <c r="C14">
        <v>100</v>
      </c>
    </row>
    <row r="15" spans="1:3" x14ac:dyDescent="0.25">
      <c r="A15" t="s">
        <v>267</v>
      </c>
      <c r="B15">
        <v>100</v>
      </c>
      <c r="C15">
        <v>100</v>
      </c>
    </row>
    <row r="16" spans="1:3" x14ac:dyDescent="0.25">
      <c r="A16" t="s">
        <v>268</v>
      </c>
      <c r="B16">
        <v>37.200000000000003</v>
      </c>
      <c r="C16">
        <v>32.1</v>
      </c>
    </row>
    <row r="17" spans="1:25" x14ac:dyDescent="0.25">
      <c r="A17" t="s">
        <v>269</v>
      </c>
      <c r="B17">
        <v>99.9</v>
      </c>
      <c r="C17">
        <v>99.9</v>
      </c>
    </row>
    <row r="18" spans="1:25" x14ac:dyDescent="0.25">
      <c r="A18" t="s">
        <v>270</v>
      </c>
      <c r="B18">
        <v>7.6</v>
      </c>
      <c r="C18">
        <v>8.5</v>
      </c>
    </row>
    <row r="19" spans="1:25" x14ac:dyDescent="0.25">
      <c r="A19" t="s">
        <v>271</v>
      </c>
      <c r="B19">
        <v>100</v>
      </c>
      <c r="C19">
        <v>100</v>
      </c>
    </row>
    <row r="20" spans="1:25" x14ac:dyDescent="0.25">
      <c r="A20" t="s">
        <v>272</v>
      </c>
      <c r="B20">
        <v>100</v>
      </c>
      <c r="C20">
        <v>100</v>
      </c>
    </row>
    <row r="22" spans="1:25" s="64" customFormat="1" x14ac:dyDescent="0.25">
      <c r="A22" s="22" t="s">
        <v>278</v>
      </c>
    </row>
    <row r="23" spans="1:25" x14ac:dyDescent="0.25">
      <c r="A23" s="29"/>
      <c r="B23" s="29">
        <v>2019</v>
      </c>
      <c r="C23" s="29">
        <v>2050</v>
      </c>
    </row>
    <row r="24" spans="1:25" x14ac:dyDescent="0.25">
      <c r="A24" t="s">
        <v>279</v>
      </c>
      <c r="B24">
        <v>13</v>
      </c>
      <c r="C24">
        <v>4331.4750000000004</v>
      </c>
    </row>
    <row r="26" spans="1:25" s="64" customFormat="1" x14ac:dyDescent="0.25">
      <c r="A26" s="22" t="s">
        <v>280</v>
      </c>
    </row>
    <row r="27" spans="1:25" x14ac:dyDescent="0.25">
      <c r="A27" s="29"/>
      <c r="B27" s="384" t="s">
        <v>247</v>
      </c>
      <c r="C27" s="385"/>
      <c r="D27" s="385"/>
      <c r="E27" s="385"/>
      <c r="F27" s="385"/>
      <c r="G27" s="385"/>
      <c r="H27" s="385"/>
      <c r="I27" s="385"/>
      <c r="J27" s="384" t="s">
        <v>281</v>
      </c>
      <c r="K27" s="385"/>
      <c r="L27" s="385"/>
      <c r="M27" s="385"/>
      <c r="N27" s="385"/>
      <c r="O27" s="385"/>
      <c r="P27" s="385"/>
      <c r="Q27" s="385"/>
      <c r="R27" s="384" t="s">
        <v>249</v>
      </c>
      <c r="S27" s="385"/>
      <c r="T27" s="385"/>
      <c r="U27" s="385"/>
      <c r="V27" s="385"/>
      <c r="W27" s="385"/>
      <c r="X27" s="385"/>
      <c r="Y27" s="385"/>
    </row>
    <row r="28" spans="1:25" s="29" customFormat="1" x14ac:dyDescent="0.25">
      <c r="B28" s="29" t="s">
        <v>250</v>
      </c>
      <c r="C28" s="29" t="s">
        <v>251</v>
      </c>
      <c r="D28" s="29" t="s">
        <v>252</v>
      </c>
      <c r="E28" s="29" t="s">
        <v>253</v>
      </c>
      <c r="F28" s="29" t="s">
        <v>254</v>
      </c>
      <c r="G28" s="29" t="s">
        <v>255</v>
      </c>
      <c r="H28" s="29" t="s">
        <v>256</v>
      </c>
      <c r="I28" s="29" t="s">
        <v>257</v>
      </c>
      <c r="J28" s="29" t="s">
        <v>250</v>
      </c>
      <c r="K28" s="29" t="s">
        <v>251</v>
      </c>
      <c r="L28" s="29" t="s">
        <v>252</v>
      </c>
      <c r="M28" s="29" t="s">
        <v>253</v>
      </c>
      <c r="N28" s="29" t="s">
        <v>254</v>
      </c>
      <c r="O28" s="29" t="s">
        <v>255</v>
      </c>
      <c r="P28" s="29" t="s">
        <v>256</v>
      </c>
      <c r="Q28" s="29" t="s">
        <v>257</v>
      </c>
      <c r="R28" s="29" t="s">
        <v>250</v>
      </c>
      <c r="S28" s="29" t="s">
        <v>251</v>
      </c>
      <c r="T28" s="29" t="s">
        <v>252</v>
      </c>
      <c r="U28" s="29" t="s">
        <v>253</v>
      </c>
      <c r="V28" s="29" t="s">
        <v>254</v>
      </c>
      <c r="W28" s="29" t="s">
        <v>255</v>
      </c>
      <c r="X28" s="29" t="s">
        <v>256</v>
      </c>
      <c r="Y28" s="29" t="s">
        <v>257</v>
      </c>
    </row>
    <row r="29" spans="1:25" x14ac:dyDescent="0.25">
      <c r="A29" s="29" t="s">
        <v>282</v>
      </c>
      <c r="B29">
        <v>1085693161000000</v>
      </c>
      <c r="C29">
        <v>0</v>
      </c>
      <c r="D29">
        <v>0</v>
      </c>
      <c r="E29">
        <v>0</v>
      </c>
      <c r="F29">
        <v>0</v>
      </c>
      <c r="G29">
        <v>1720904160000000</v>
      </c>
      <c r="H29">
        <v>0</v>
      </c>
      <c r="I29">
        <v>0</v>
      </c>
      <c r="J29">
        <v>1085693161000000</v>
      </c>
      <c r="K29">
        <v>249641566800000</v>
      </c>
      <c r="L29">
        <v>0</v>
      </c>
      <c r="M29">
        <v>0</v>
      </c>
      <c r="N29">
        <v>0</v>
      </c>
      <c r="O29">
        <v>2287978160000000</v>
      </c>
      <c r="P29">
        <v>0</v>
      </c>
      <c r="Q29">
        <v>0</v>
      </c>
      <c r="R29">
        <f t="shared" ref="R29:Y29" si="0">IF(J29&lt;&gt;0,B29/J29,0)</f>
        <v>1</v>
      </c>
      <c r="S29">
        <f t="shared" si="0"/>
        <v>0</v>
      </c>
      <c r="T29">
        <f t="shared" si="0"/>
        <v>0</v>
      </c>
      <c r="U29">
        <f t="shared" si="0"/>
        <v>0</v>
      </c>
      <c r="V29">
        <f t="shared" si="0"/>
        <v>0</v>
      </c>
      <c r="W29">
        <f t="shared" si="0"/>
        <v>0.75215060619284935</v>
      </c>
      <c r="X29">
        <f t="shared" si="0"/>
        <v>0</v>
      </c>
      <c r="Y29">
        <f t="shared" si="0"/>
        <v>0</v>
      </c>
    </row>
  </sheetData>
  <mergeCells count="3">
    <mergeCell ref="B27:I27"/>
    <mergeCell ref="R27:Y27"/>
    <mergeCell ref="J27:Q27"/>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26"/>
  <sheetViews>
    <sheetView workbookViewId="0">
      <selection activeCell="C1" sqref="C1"/>
    </sheetView>
  </sheetViews>
  <sheetFormatPr defaultColWidth="10.85546875" defaultRowHeight="15" x14ac:dyDescent="0.25"/>
  <cols>
    <col min="1" max="1" width="23.85546875" style="113" customWidth="1"/>
    <col min="2" max="2" width="66.7109375" style="113" hidden="1" customWidth="1"/>
    <col min="3" max="3" width="44.28515625" style="113" customWidth="1"/>
    <col min="4" max="4" width="93.7109375" style="113" customWidth="1"/>
    <col min="5" max="5" width="41.42578125" style="113" customWidth="1"/>
    <col min="6" max="6" width="10.85546875" style="113" customWidth="1"/>
    <col min="7" max="7" width="24.28515625" style="113" customWidth="1"/>
    <col min="8" max="8" width="37.140625" style="113" customWidth="1"/>
    <col min="9" max="12" width="10.85546875" style="113" customWidth="1"/>
    <col min="13" max="16384" width="10.85546875" style="113"/>
  </cols>
  <sheetData>
    <row r="1" spans="1:13" ht="15.95" customHeight="1" x14ac:dyDescent="0.25">
      <c r="A1" s="102" t="s">
        <v>151</v>
      </c>
      <c r="B1" s="102" t="s">
        <v>85</v>
      </c>
      <c r="C1" s="113" t="str">
        <f>" "&amp;About!B1</f>
        <v xml:space="preserve"> Massachusetts</v>
      </c>
    </row>
    <row r="2" spans="1:13" ht="15.95" customHeight="1" x14ac:dyDescent="0.25">
      <c r="H2" s="386" t="s">
        <v>152</v>
      </c>
      <c r="I2" s="387"/>
      <c r="J2" s="387"/>
      <c r="K2" s="387"/>
      <c r="L2" s="387"/>
      <c r="M2" s="387"/>
    </row>
    <row r="3" spans="1:13" x14ac:dyDescent="0.25">
      <c r="H3" s="113">
        <v>2006</v>
      </c>
      <c r="I3" s="113">
        <v>2009</v>
      </c>
      <c r="J3" s="113">
        <v>2012</v>
      </c>
      <c r="K3" s="113">
        <v>2015</v>
      </c>
      <c r="L3" s="113">
        <v>2018</v>
      </c>
      <c r="M3" s="113">
        <v>2021</v>
      </c>
    </row>
    <row r="4" spans="1:13" ht="15.95" customHeight="1" x14ac:dyDescent="0.25">
      <c r="A4" s="103" t="s">
        <v>153</v>
      </c>
      <c r="H4" s="113" t="s">
        <v>154</v>
      </c>
      <c r="I4" s="63">
        <v>0.1</v>
      </c>
      <c r="J4" s="63">
        <v>0.2</v>
      </c>
      <c r="K4" s="105">
        <v>0.115</v>
      </c>
      <c r="L4" s="63">
        <v>0.05</v>
      </c>
      <c r="M4" s="63">
        <v>0.1</v>
      </c>
    </row>
    <row r="5" spans="1:13" ht="45.95" customHeight="1" x14ac:dyDescent="0.25">
      <c r="A5" s="97" t="s">
        <v>155</v>
      </c>
      <c r="B5" s="97"/>
      <c r="C5" s="97" t="s">
        <v>156</v>
      </c>
      <c r="D5" s="92" t="s">
        <v>157</v>
      </c>
      <c r="E5" s="66" t="s">
        <v>158</v>
      </c>
    </row>
    <row r="6" spans="1:13" ht="182.1" customHeight="1" x14ac:dyDescent="0.25">
      <c r="A6" s="113" t="s">
        <v>159</v>
      </c>
      <c r="B6" s="102" t="s">
        <v>160</v>
      </c>
      <c r="C6" s="113" t="s">
        <v>161</v>
      </c>
      <c r="D6" s="128" t="str">
        <f>IFERROR(INDEX(G6:H7,MATCH(C1,G6:G7,0),2),"In 'Assessment of Electricity Savings in the U.S. Achievable through New Appliance / Equipment Efficiency Standards and Building Efficiency Codes, 2010-2025' (2011), "&amp;"the Edison Foundation considered a 30% reduction in whole-building energy use (moderate case) and 40-45% (aggressive case) relative to BAU from 2010 to 2025. ")</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E6" s="129" t="s">
        <v>2032</v>
      </c>
      <c r="G6" s="113" t="s">
        <v>85</v>
      </c>
      <c r="H6" s="128" t="str">
        <f>_xlfn.CONCAT("In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",C1," adopted 2018 IECC codes in 2020-- according to US DOE, this will save buildings 30 percent in site energy use and 32 percent in energy costs. ","These savings are not included in the BAU.")</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Massachusetts adopted 2018 IECC codes in 2020-- according to US DOE, this will save buildings 30 percent in site energy use and 32 percent in energy costs. These savings are not included in the BAU.</v>
      </c>
    </row>
    <row r="7" spans="1:13" ht="191.1" customHeight="1" x14ac:dyDescent="0.25">
      <c r="A7" s="113" t="s">
        <v>162</v>
      </c>
      <c r="B7" s="113" t="s">
        <v>163</v>
      </c>
      <c r="C7" s="113" t="s">
        <v>164</v>
      </c>
      <c r="D7" s="99" t="s">
        <v>2359</v>
      </c>
      <c r="E7" s="96"/>
      <c r="G7" s="113" t="s">
        <v>1</v>
      </c>
      <c r="H7" s="128" t="str">
        <f>_xlfn.CONCAT("In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",G2," adopted 2015 IECC codes in 2018-- according to US DOE, this will save buildings 11 percent in site energy use and 11 percent in energy costs compared to 2012 IECC codes. ")</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v>
      </c>
    </row>
    <row r="8" spans="1:13" ht="48" customHeight="1" x14ac:dyDescent="0.25">
      <c r="A8" s="113" t="s">
        <v>165</v>
      </c>
      <c r="C8" s="113" t="s">
        <v>166</v>
      </c>
      <c r="D8" s="95" t="s">
        <v>167</v>
      </c>
    </row>
    <row r="9" spans="1:13" ht="63.95" customHeight="1" x14ac:dyDescent="0.25">
      <c r="B9" s="102" t="s">
        <v>168</v>
      </c>
      <c r="C9" s="113" t="s">
        <v>169</v>
      </c>
      <c r="D9" s="95" t="s">
        <v>170</v>
      </c>
    </row>
    <row r="11" spans="1:13" ht="63.95" customHeight="1" x14ac:dyDescent="0.25">
      <c r="B11" s="102" t="s">
        <v>171</v>
      </c>
    </row>
    <row r="12" spans="1:13" ht="63.95" customHeight="1" x14ac:dyDescent="0.25">
      <c r="B12" s="102" t="s">
        <v>172</v>
      </c>
    </row>
    <row r="13" spans="1:13" ht="63.95" customHeight="1" x14ac:dyDescent="0.25">
      <c r="B13" s="102" t="s">
        <v>173</v>
      </c>
    </row>
    <row r="14" spans="1:13" ht="63.95" customHeight="1" x14ac:dyDescent="0.25">
      <c r="B14" s="102" t="s">
        <v>174</v>
      </c>
    </row>
    <row r="15" spans="1:13" ht="63.95" customHeight="1" x14ac:dyDescent="0.25">
      <c r="B15" s="102" t="s">
        <v>175</v>
      </c>
    </row>
    <row r="16" spans="1:13" ht="63.95" customHeight="1" x14ac:dyDescent="0.25">
      <c r="B16" s="102" t="s">
        <v>176</v>
      </c>
    </row>
    <row r="17" spans="2:2" ht="63.95" customHeight="1" x14ac:dyDescent="0.25">
      <c r="B17" s="102" t="s">
        <v>177</v>
      </c>
    </row>
    <row r="18" spans="2:2" ht="63.95" customHeight="1" x14ac:dyDescent="0.25">
      <c r="B18" s="102" t="s">
        <v>178</v>
      </c>
    </row>
    <row r="19" spans="2:2" ht="63.95" customHeight="1" x14ac:dyDescent="0.25">
      <c r="B19" s="102" t="s">
        <v>179</v>
      </c>
    </row>
    <row r="20" spans="2:2" ht="63.95" customHeight="1" x14ac:dyDescent="0.25">
      <c r="B20" s="102" t="s">
        <v>180</v>
      </c>
    </row>
    <row r="21" spans="2:2" ht="63.95" customHeight="1" x14ac:dyDescent="0.25">
      <c r="B21" s="102" t="s">
        <v>181</v>
      </c>
    </row>
    <row r="22" spans="2:2" ht="63.95" customHeight="1" x14ac:dyDescent="0.25">
      <c r="B22" s="102" t="s">
        <v>182</v>
      </c>
    </row>
    <row r="23" spans="2:2" ht="63.95" customHeight="1" x14ac:dyDescent="0.25">
      <c r="B23" s="102" t="s">
        <v>183</v>
      </c>
    </row>
    <row r="24" spans="2:2" ht="63.95" customHeight="1" x14ac:dyDescent="0.25">
      <c r="B24" s="102" t="s">
        <v>184</v>
      </c>
    </row>
    <row r="25" spans="2:2" ht="48" customHeight="1" x14ac:dyDescent="0.25">
      <c r="B25" s="102" t="s">
        <v>185</v>
      </c>
    </row>
    <row r="26" spans="2:2" ht="63.95" customHeight="1" x14ac:dyDescent="0.25">
      <c r="B26" s="102" t="s">
        <v>186</v>
      </c>
    </row>
  </sheetData>
  <mergeCells count="1">
    <mergeCell ref="H2:M2"/>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000"/>
  <sheetViews>
    <sheetView workbookViewId="0"/>
  </sheetViews>
  <sheetFormatPr defaultColWidth="12.7109375" defaultRowHeight="15" customHeight="1" x14ac:dyDescent="0.2"/>
  <cols>
    <col min="1" max="1" width="21.7109375" style="70" customWidth="1"/>
    <col min="2" max="2" width="9.42578125" style="70" customWidth="1"/>
    <col min="3" max="3" width="14.140625" style="70" customWidth="1"/>
    <col min="4" max="5" width="9.42578125" style="70" hidden="1" customWidth="1"/>
    <col min="6" max="7" width="9.42578125" style="70" customWidth="1"/>
    <col min="8" max="8" width="18.42578125" style="70" customWidth="1"/>
    <col min="9" max="9" width="15.140625" style="70" customWidth="1"/>
    <col min="10" max="11" width="9.42578125" style="70" customWidth="1"/>
    <col min="12" max="26" width="9.28515625" style="70" customWidth="1"/>
    <col min="27" max="30" width="12.7109375" style="70" customWidth="1"/>
    <col min="31" max="16384" width="12.7109375" style="70"/>
  </cols>
  <sheetData>
    <row r="1" spans="1:26" ht="15.75" customHeight="1" x14ac:dyDescent="0.25">
      <c r="A1" s="79" t="s">
        <v>1853</v>
      </c>
      <c r="B1" s="79" t="s">
        <v>273</v>
      </c>
      <c r="C1" s="80" t="s">
        <v>156</v>
      </c>
      <c r="D1" s="79"/>
      <c r="E1" s="79"/>
      <c r="F1" s="80" t="s">
        <v>1854</v>
      </c>
      <c r="G1" s="79"/>
      <c r="H1" s="79"/>
      <c r="I1" s="79"/>
      <c r="J1" s="79"/>
      <c r="K1" s="79"/>
      <c r="L1" s="79"/>
      <c r="M1" s="79"/>
      <c r="N1" s="79"/>
      <c r="O1" s="79"/>
      <c r="P1" s="79"/>
      <c r="Q1" s="79"/>
      <c r="R1" s="79"/>
      <c r="S1" s="79"/>
      <c r="T1" s="79"/>
      <c r="U1" s="79"/>
      <c r="V1" s="79"/>
      <c r="W1" s="79"/>
      <c r="X1" s="79"/>
      <c r="Y1" s="79"/>
      <c r="Z1" s="79"/>
    </row>
    <row r="2" spans="1:26" ht="15.75" customHeight="1" x14ac:dyDescent="0.25">
      <c r="A2" s="81" t="s">
        <v>2</v>
      </c>
      <c r="B2" s="79" t="s">
        <v>3</v>
      </c>
      <c r="C2" s="79" t="s">
        <v>1855</v>
      </c>
      <c r="D2" s="79"/>
      <c r="E2" s="79"/>
      <c r="F2" s="79">
        <v>-54.651095819949703</v>
      </c>
      <c r="G2" s="79"/>
      <c r="H2" s="79"/>
      <c r="I2" s="69"/>
      <c r="J2" s="69"/>
      <c r="K2" s="69"/>
      <c r="L2" s="79"/>
      <c r="M2" s="79"/>
      <c r="N2" s="79"/>
      <c r="O2" s="79"/>
      <c r="P2" s="79"/>
      <c r="Q2" s="79"/>
      <c r="R2" s="79"/>
      <c r="S2" s="79"/>
      <c r="T2" s="79"/>
      <c r="U2" s="79"/>
      <c r="V2" s="79"/>
      <c r="W2" s="79"/>
      <c r="X2" s="79"/>
      <c r="Y2" s="79"/>
      <c r="Z2" s="79"/>
    </row>
    <row r="3" spans="1:26" ht="15.75" customHeight="1" x14ac:dyDescent="0.25">
      <c r="A3" s="81" t="s">
        <v>4</v>
      </c>
      <c r="B3" s="79" t="s">
        <v>5</v>
      </c>
      <c r="C3" s="79" t="s">
        <v>1855</v>
      </c>
      <c r="D3" s="79"/>
      <c r="E3" s="79"/>
      <c r="F3" s="79">
        <v>-5.9427464922921054</v>
      </c>
      <c r="G3" s="79"/>
      <c r="H3" s="79"/>
      <c r="I3" s="69"/>
      <c r="J3" s="69"/>
      <c r="K3" s="69"/>
      <c r="L3" s="79"/>
      <c r="M3" s="79"/>
      <c r="N3" s="79"/>
      <c r="O3" s="79"/>
      <c r="P3" s="79"/>
      <c r="Q3" s="79"/>
      <c r="R3" s="79"/>
      <c r="S3" s="79"/>
      <c r="T3" s="79"/>
      <c r="U3" s="79"/>
      <c r="V3" s="79"/>
      <c r="W3" s="79"/>
      <c r="X3" s="79"/>
      <c r="Y3" s="79"/>
      <c r="Z3" s="79"/>
    </row>
    <row r="4" spans="1:26" ht="15.75" customHeight="1" x14ac:dyDescent="0.25">
      <c r="A4" s="81" t="s">
        <v>7</v>
      </c>
      <c r="B4" s="79" t="s">
        <v>8</v>
      </c>
      <c r="C4" s="79" t="s">
        <v>1855</v>
      </c>
      <c r="D4" s="79"/>
      <c r="E4" s="79"/>
      <c r="F4" s="79">
        <v>14.110681388807681</v>
      </c>
      <c r="G4" s="79"/>
      <c r="H4" s="79"/>
      <c r="I4" s="82" t="s">
        <v>1856</v>
      </c>
      <c r="J4" s="69" t="str">
        <f>About!B1</f>
        <v>Massachusetts</v>
      </c>
      <c r="K4" s="69"/>
      <c r="L4" s="79"/>
      <c r="M4" s="79"/>
      <c r="N4" s="79"/>
      <c r="O4" s="79"/>
      <c r="P4" s="79"/>
      <c r="Q4" s="79"/>
      <c r="R4" s="79"/>
      <c r="S4" s="79"/>
      <c r="T4" s="79"/>
      <c r="U4" s="79"/>
      <c r="V4" s="79"/>
      <c r="W4" s="79"/>
      <c r="X4" s="79"/>
      <c r="Y4" s="79"/>
      <c r="Z4" s="79"/>
    </row>
    <row r="5" spans="1:26" ht="15.75" customHeight="1" x14ac:dyDescent="0.25">
      <c r="A5" s="81" t="s">
        <v>10</v>
      </c>
      <c r="B5" s="79" t="s">
        <v>11</v>
      </c>
      <c r="C5" s="79" t="s">
        <v>1855</v>
      </c>
      <c r="D5" s="79"/>
      <c r="E5" s="79"/>
      <c r="F5" s="79">
        <v>-32.560941459691399</v>
      </c>
      <c r="G5" s="79"/>
      <c r="H5" s="73" t="s">
        <v>1857</v>
      </c>
      <c r="I5" s="69" t="s">
        <v>1358</v>
      </c>
      <c r="J5" s="69">
        <f t="shared" ref="J5:J11" si="0">SUMIFS(F:F,A:A,$J$4,C:C,I5)</f>
        <v>0</v>
      </c>
      <c r="K5" s="69"/>
      <c r="L5" s="79"/>
      <c r="M5" s="79"/>
      <c r="N5" s="79"/>
      <c r="O5" s="79"/>
      <c r="P5" s="79"/>
      <c r="Q5" s="79"/>
      <c r="R5" s="79"/>
      <c r="S5" s="79"/>
      <c r="T5" s="79"/>
      <c r="U5" s="79"/>
      <c r="V5" s="79"/>
      <c r="W5" s="79"/>
      <c r="X5" s="79"/>
      <c r="Y5" s="79"/>
      <c r="Z5" s="79"/>
    </row>
    <row r="6" spans="1:26" ht="15.75" customHeight="1" x14ac:dyDescent="0.25">
      <c r="A6" s="81" t="s">
        <v>13</v>
      </c>
      <c r="B6" s="79" t="s">
        <v>14</v>
      </c>
      <c r="C6" s="79" t="s">
        <v>1855</v>
      </c>
      <c r="D6" s="79"/>
      <c r="E6" s="79"/>
      <c r="F6" s="79">
        <v>-47.127535558012717</v>
      </c>
      <c r="G6" s="79"/>
      <c r="H6" s="73" t="s">
        <v>1027</v>
      </c>
      <c r="I6" s="69" t="s">
        <v>1028</v>
      </c>
      <c r="J6" s="69">
        <f t="shared" si="0"/>
        <v>0</v>
      </c>
      <c r="K6" s="69"/>
      <c r="L6" s="79"/>
      <c r="M6" s="79"/>
      <c r="N6" s="79"/>
      <c r="O6" s="79"/>
      <c r="P6" s="79"/>
      <c r="Q6" s="79"/>
      <c r="R6" s="79"/>
      <c r="S6" s="79"/>
      <c r="T6" s="79"/>
      <c r="U6" s="79"/>
      <c r="V6" s="79"/>
      <c r="W6" s="79"/>
      <c r="X6" s="79"/>
      <c r="Y6" s="79"/>
      <c r="Z6" s="79"/>
    </row>
    <row r="7" spans="1:26" ht="15.75" customHeight="1" x14ac:dyDescent="0.25">
      <c r="A7" s="81" t="s">
        <v>16</v>
      </c>
      <c r="B7" s="79" t="s">
        <v>17</v>
      </c>
      <c r="C7" s="79" t="s">
        <v>1855</v>
      </c>
      <c r="D7" s="79"/>
      <c r="E7" s="79"/>
      <c r="F7" s="79">
        <v>-2.6907445136881849</v>
      </c>
      <c r="G7" s="79"/>
      <c r="H7" s="73" t="s">
        <v>1858</v>
      </c>
      <c r="I7" s="69" t="s">
        <v>753</v>
      </c>
      <c r="J7" s="69">
        <f t="shared" si="0"/>
        <v>0</v>
      </c>
      <c r="K7" s="69"/>
      <c r="L7" s="79"/>
      <c r="M7" s="79"/>
      <c r="N7" s="79"/>
      <c r="O7" s="79"/>
      <c r="P7" s="79"/>
      <c r="Q7" s="79"/>
      <c r="R7" s="79"/>
      <c r="S7" s="79"/>
      <c r="T7" s="79"/>
      <c r="U7" s="79"/>
      <c r="V7" s="79"/>
      <c r="W7" s="79"/>
      <c r="X7" s="79"/>
      <c r="Y7" s="79"/>
      <c r="Z7" s="79"/>
    </row>
    <row r="8" spans="1:26" ht="15.75" customHeight="1" x14ac:dyDescent="0.25">
      <c r="A8" s="81" t="s">
        <v>18</v>
      </c>
      <c r="B8" s="79" t="s">
        <v>19</v>
      </c>
      <c r="C8" s="79" t="s">
        <v>1855</v>
      </c>
      <c r="D8" s="79"/>
      <c r="E8" s="79"/>
      <c r="F8" s="79">
        <v>-1.0180997139831851</v>
      </c>
      <c r="G8" s="79"/>
      <c r="H8" s="73" t="s">
        <v>1859</v>
      </c>
      <c r="I8" s="69" t="s">
        <v>304</v>
      </c>
      <c r="J8" s="69">
        <f t="shared" si="0"/>
        <v>0</v>
      </c>
      <c r="K8" s="69"/>
      <c r="L8" s="79"/>
      <c r="M8" s="79"/>
      <c r="N8" s="79"/>
      <c r="O8" s="79"/>
      <c r="P8" s="79"/>
      <c r="Q8" s="79"/>
      <c r="R8" s="79"/>
      <c r="S8" s="79"/>
      <c r="T8" s="79"/>
      <c r="U8" s="79"/>
      <c r="V8" s="79"/>
      <c r="W8" s="79"/>
      <c r="X8" s="79"/>
      <c r="Y8" s="79"/>
      <c r="Z8" s="79"/>
    </row>
    <row r="9" spans="1:26" ht="15.75" customHeight="1" x14ac:dyDescent="0.25">
      <c r="A9" s="81" t="s">
        <v>21</v>
      </c>
      <c r="B9" s="79" t="s">
        <v>22</v>
      </c>
      <c r="C9" s="79" t="s">
        <v>1855</v>
      </c>
      <c r="D9" s="79"/>
      <c r="E9" s="79"/>
      <c r="F9" s="79">
        <v>-1.08125033703433</v>
      </c>
      <c r="G9" s="79"/>
      <c r="H9" s="73" t="s">
        <v>774</v>
      </c>
      <c r="I9" s="69" t="s">
        <v>775</v>
      </c>
      <c r="J9" s="69">
        <f t="shared" si="0"/>
        <v>0.31952172800242601</v>
      </c>
      <c r="K9" s="69"/>
      <c r="L9" s="79"/>
      <c r="M9" s="79"/>
      <c r="N9" s="79"/>
      <c r="O9" s="79"/>
      <c r="P9" s="79"/>
      <c r="Q9" s="79"/>
      <c r="R9" s="79"/>
      <c r="S9" s="79"/>
      <c r="T9" s="79"/>
      <c r="U9" s="79"/>
      <c r="V9" s="79"/>
      <c r="W9" s="79"/>
      <c r="X9" s="79"/>
      <c r="Y9" s="79"/>
      <c r="Z9" s="79"/>
    </row>
    <row r="10" spans="1:26" ht="15.75" customHeight="1" x14ac:dyDescent="0.25">
      <c r="A10" s="81" t="s">
        <v>245</v>
      </c>
      <c r="B10" s="79" t="s">
        <v>22</v>
      </c>
      <c r="C10" s="79" t="s">
        <v>1855</v>
      </c>
      <c r="D10" s="79"/>
      <c r="E10" s="79"/>
      <c r="F10" s="79">
        <v>-7.642627077964137E-2</v>
      </c>
      <c r="G10" s="79"/>
      <c r="H10" s="73" t="s">
        <v>1860</v>
      </c>
      <c r="I10" s="69" t="s">
        <v>1855</v>
      </c>
      <c r="J10" s="69">
        <f t="shared" si="0"/>
        <v>-8.4989830142117846</v>
      </c>
      <c r="K10" s="69"/>
      <c r="L10" s="79"/>
      <c r="M10" s="79"/>
      <c r="N10" s="79"/>
      <c r="O10" s="79"/>
      <c r="P10" s="79"/>
      <c r="Q10" s="79"/>
      <c r="R10" s="79"/>
      <c r="S10" s="79"/>
      <c r="T10" s="79"/>
      <c r="U10" s="79"/>
      <c r="V10" s="79"/>
      <c r="W10" s="79"/>
      <c r="X10" s="79"/>
      <c r="Y10" s="79"/>
      <c r="Z10" s="79"/>
    </row>
    <row r="11" spans="1:26" ht="15.75" customHeight="1" x14ac:dyDescent="0.25">
      <c r="A11" s="81" t="s">
        <v>24</v>
      </c>
      <c r="B11" s="79" t="s">
        <v>25</v>
      </c>
      <c r="C11" s="79" t="s">
        <v>1855</v>
      </c>
      <c r="D11" s="79"/>
      <c r="E11" s="79"/>
      <c r="F11" s="79">
        <v>-28.801510842298828</v>
      </c>
      <c r="G11" s="79"/>
      <c r="H11" s="73" t="s">
        <v>1861</v>
      </c>
      <c r="I11" s="69" t="s">
        <v>1862</v>
      </c>
      <c r="J11" s="69">
        <f t="shared" si="0"/>
        <v>4.0453988612728908</v>
      </c>
      <c r="K11" s="69" t="s">
        <v>1863</v>
      </c>
      <c r="L11" s="79"/>
      <c r="M11" s="79"/>
      <c r="N11" s="79"/>
      <c r="O11" s="79"/>
      <c r="P11" s="79"/>
      <c r="Q11" s="79"/>
      <c r="R11" s="79"/>
      <c r="S11" s="79"/>
      <c r="T11" s="79"/>
      <c r="U11" s="79"/>
      <c r="V11" s="79"/>
      <c r="W11" s="79"/>
      <c r="X11" s="79"/>
      <c r="Y11" s="79"/>
      <c r="Z11" s="79"/>
    </row>
    <row r="12" spans="1:26" ht="15.75" customHeight="1" x14ac:dyDescent="0.25">
      <c r="A12" s="81" t="s">
        <v>27</v>
      </c>
      <c r="B12" s="79" t="s">
        <v>28</v>
      </c>
      <c r="C12" s="79" t="s">
        <v>1855</v>
      </c>
      <c r="D12" s="79"/>
      <c r="E12" s="79"/>
      <c r="F12" s="79">
        <v>-46.216384074634021</v>
      </c>
      <c r="G12" s="79"/>
      <c r="H12" s="73" t="s">
        <v>1864</v>
      </c>
      <c r="I12" s="69" t="s">
        <v>1865</v>
      </c>
      <c r="J12" s="69">
        <f>SUM(J5:J11)</f>
        <v>-4.1340624249364675</v>
      </c>
      <c r="K12" s="69"/>
      <c r="L12" s="79"/>
      <c r="M12" s="79"/>
      <c r="N12" s="79"/>
      <c r="O12" s="79"/>
      <c r="P12" s="79"/>
      <c r="Q12" s="79"/>
      <c r="R12" s="79"/>
      <c r="S12" s="79"/>
      <c r="T12" s="79"/>
      <c r="U12" s="79"/>
      <c r="V12" s="79"/>
      <c r="W12" s="79"/>
      <c r="X12" s="79"/>
      <c r="Y12" s="79"/>
      <c r="Z12" s="79"/>
    </row>
    <row r="13" spans="1:26" ht="15.75" customHeight="1" x14ac:dyDescent="0.25">
      <c r="A13" s="81" t="s">
        <v>29</v>
      </c>
      <c r="B13" s="79" t="s">
        <v>30</v>
      </c>
      <c r="C13" s="79" t="s">
        <v>1855</v>
      </c>
      <c r="D13" s="79"/>
      <c r="E13" s="79"/>
      <c r="F13" s="79">
        <v>-0.26087033101173579</v>
      </c>
      <c r="G13" s="79"/>
      <c r="H13" s="73" t="s">
        <v>1866</v>
      </c>
      <c r="I13" s="69" t="s">
        <v>1867</v>
      </c>
      <c r="J13" s="69">
        <f>SUM(J5:J11)-J10</f>
        <v>4.3649205892753171</v>
      </c>
      <c r="K13" s="69"/>
      <c r="L13" s="79"/>
      <c r="M13" s="79"/>
      <c r="N13" s="79"/>
      <c r="O13" s="79"/>
      <c r="P13" s="79"/>
      <c r="Q13" s="79"/>
      <c r="R13" s="79"/>
      <c r="S13" s="79"/>
      <c r="T13" s="79"/>
      <c r="U13" s="79"/>
      <c r="V13" s="79"/>
      <c r="W13" s="79"/>
      <c r="X13" s="79"/>
      <c r="Y13" s="79"/>
      <c r="Z13" s="79"/>
    </row>
    <row r="14" spans="1:26" ht="15.75" customHeight="1" x14ac:dyDescent="0.25">
      <c r="A14" s="81" t="s">
        <v>32</v>
      </c>
      <c r="B14" s="79" t="s">
        <v>33</v>
      </c>
      <c r="C14" s="79" t="s">
        <v>1855</v>
      </c>
      <c r="D14" s="79"/>
      <c r="E14" s="79"/>
      <c r="F14" s="79">
        <v>-6.7326554268061942</v>
      </c>
      <c r="G14" s="79"/>
      <c r="H14" s="79" t="s">
        <v>1868</v>
      </c>
      <c r="I14" s="69"/>
      <c r="J14" s="69"/>
      <c r="K14" s="69"/>
      <c r="L14" s="79"/>
      <c r="M14" s="79"/>
      <c r="N14" s="79"/>
      <c r="O14" s="79"/>
      <c r="P14" s="79"/>
      <c r="Q14" s="79"/>
      <c r="R14" s="79"/>
      <c r="S14" s="79"/>
      <c r="T14" s="79"/>
      <c r="U14" s="79"/>
      <c r="V14" s="79"/>
      <c r="W14" s="79"/>
      <c r="X14" s="79"/>
      <c r="Y14" s="79"/>
      <c r="Z14" s="79"/>
    </row>
    <row r="15" spans="1:26" ht="15.75" customHeight="1" x14ac:dyDescent="0.25">
      <c r="A15" s="81" t="s">
        <v>35</v>
      </c>
      <c r="B15" s="79" t="s">
        <v>36</v>
      </c>
      <c r="C15" s="79" t="s">
        <v>1855</v>
      </c>
      <c r="D15" s="79"/>
      <c r="E15" s="79"/>
      <c r="F15" s="79">
        <v>-27.900813631021059</v>
      </c>
      <c r="G15" s="79"/>
      <c r="H15" s="79"/>
      <c r="I15" s="69"/>
      <c r="J15" s="69"/>
      <c r="K15" s="69"/>
      <c r="L15" s="79"/>
      <c r="M15" s="79"/>
      <c r="N15" s="79"/>
      <c r="O15" s="79"/>
      <c r="P15" s="79"/>
      <c r="Q15" s="79"/>
      <c r="R15" s="79"/>
      <c r="S15" s="79"/>
      <c r="T15" s="79"/>
      <c r="U15" s="79"/>
      <c r="V15" s="79"/>
      <c r="W15" s="79"/>
      <c r="X15" s="79"/>
      <c r="Y15" s="79"/>
      <c r="Z15" s="79"/>
    </row>
    <row r="16" spans="1:26" ht="15.75" customHeight="1" x14ac:dyDescent="0.25">
      <c r="A16" s="81" t="s">
        <v>38</v>
      </c>
      <c r="B16" s="79" t="s">
        <v>39</v>
      </c>
      <c r="C16" s="79" t="s">
        <v>1855</v>
      </c>
      <c r="D16" s="79"/>
      <c r="E16" s="79"/>
      <c r="F16" s="79">
        <v>-18.781436361783499</v>
      </c>
      <c r="G16" s="79"/>
      <c r="H16" s="79"/>
      <c r="I16" s="83" t="s">
        <v>1869</v>
      </c>
      <c r="J16" s="84">
        <f>28/25</f>
        <v>1.1200000000000001</v>
      </c>
      <c r="K16" s="69"/>
      <c r="L16" s="79"/>
      <c r="M16" s="79"/>
      <c r="N16" s="79"/>
      <c r="O16" s="79"/>
      <c r="P16" s="79"/>
      <c r="Q16" s="79"/>
      <c r="R16" s="79"/>
      <c r="S16" s="79"/>
      <c r="T16" s="79"/>
      <c r="U16" s="79"/>
      <c r="V16" s="79"/>
      <c r="W16" s="79"/>
      <c r="X16" s="79"/>
      <c r="Y16" s="79"/>
      <c r="Z16" s="79"/>
    </row>
    <row r="17" spans="1:26" ht="15.75" customHeight="1" x14ac:dyDescent="0.25">
      <c r="A17" s="81" t="s">
        <v>40</v>
      </c>
      <c r="B17" s="79" t="s">
        <v>41</v>
      </c>
      <c r="C17" s="79" t="s">
        <v>1855</v>
      </c>
      <c r="D17" s="79"/>
      <c r="E17" s="79"/>
      <c r="F17" s="79">
        <v>-20.063061590964889</v>
      </c>
      <c r="G17" s="79"/>
      <c r="H17" s="79"/>
      <c r="I17" s="85" t="s">
        <v>1870</v>
      </c>
      <c r="J17" s="86">
        <f>265/298</f>
        <v>0.88926174496644295</v>
      </c>
      <c r="K17" s="69"/>
      <c r="L17" s="79"/>
      <c r="M17" s="79"/>
      <c r="N17" s="79"/>
      <c r="O17" s="79"/>
      <c r="P17" s="79"/>
      <c r="Q17" s="79"/>
      <c r="R17" s="79"/>
      <c r="S17" s="79"/>
      <c r="T17" s="79"/>
      <c r="U17" s="79"/>
      <c r="V17" s="79"/>
      <c r="W17" s="79"/>
      <c r="X17" s="79"/>
      <c r="Y17" s="79"/>
      <c r="Z17" s="79"/>
    </row>
    <row r="18" spans="1:26" ht="15.75" customHeight="1" x14ac:dyDescent="0.25">
      <c r="A18" s="81" t="s">
        <v>43</v>
      </c>
      <c r="B18" s="79" t="s">
        <v>44</v>
      </c>
      <c r="C18" s="79" t="s">
        <v>1855</v>
      </c>
      <c r="D18" s="79"/>
      <c r="E18" s="79"/>
      <c r="F18" s="79">
        <v>-16.486996944707151</v>
      </c>
      <c r="G18" s="79"/>
      <c r="H18" s="79"/>
      <c r="I18" s="69"/>
      <c r="J18" s="69"/>
      <c r="K18" s="69"/>
      <c r="L18" s="79"/>
      <c r="M18" s="79"/>
      <c r="N18" s="79"/>
      <c r="O18" s="79"/>
      <c r="P18" s="79"/>
      <c r="Q18" s="79"/>
      <c r="R18" s="79"/>
      <c r="S18" s="79"/>
      <c r="T18" s="79"/>
      <c r="U18" s="79"/>
      <c r="V18" s="79"/>
      <c r="W18" s="79"/>
      <c r="X18" s="79"/>
      <c r="Y18" s="79"/>
      <c r="Z18" s="79"/>
    </row>
    <row r="19" spans="1:26" ht="15.75" customHeight="1" x14ac:dyDescent="0.25">
      <c r="A19" s="81" t="s">
        <v>46</v>
      </c>
      <c r="B19" s="79" t="s">
        <v>47</v>
      </c>
      <c r="C19" s="79" t="s">
        <v>1855</v>
      </c>
      <c r="D19" s="79"/>
      <c r="E19" s="79"/>
      <c r="F19" s="79">
        <v>-25.111501978197001</v>
      </c>
      <c r="G19" s="79"/>
      <c r="H19" s="79"/>
      <c r="I19" s="69"/>
      <c r="J19" s="69"/>
      <c r="K19" s="69"/>
      <c r="L19" s="79"/>
      <c r="M19" s="79"/>
      <c r="N19" s="79"/>
      <c r="O19" s="79"/>
      <c r="P19" s="79"/>
      <c r="Q19" s="79"/>
      <c r="R19" s="79"/>
      <c r="S19" s="79"/>
      <c r="T19" s="79"/>
      <c r="U19" s="79"/>
      <c r="V19" s="79"/>
      <c r="W19" s="79"/>
      <c r="X19" s="79"/>
      <c r="Y19" s="79"/>
      <c r="Z19" s="79"/>
    </row>
    <row r="20" spans="1:26" ht="15.75" customHeight="1" x14ac:dyDescent="0.25">
      <c r="A20" s="81" t="s">
        <v>49</v>
      </c>
      <c r="B20" s="79" t="s">
        <v>50</v>
      </c>
      <c r="C20" s="79" t="s">
        <v>1855</v>
      </c>
      <c r="D20" s="79"/>
      <c r="E20" s="79"/>
      <c r="F20" s="79">
        <v>-37.349535280838843</v>
      </c>
      <c r="G20" s="79"/>
      <c r="H20" s="79"/>
      <c r="I20" s="69"/>
      <c r="J20" s="69"/>
      <c r="K20" s="69"/>
      <c r="L20" s="79"/>
      <c r="M20" s="79"/>
      <c r="N20" s="79"/>
      <c r="O20" s="79"/>
      <c r="P20" s="79"/>
      <c r="Q20" s="79"/>
      <c r="R20" s="79"/>
      <c r="S20" s="79"/>
      <c r="T20" s="79"/>
      <c r="U20" s="79"/>
      <c r="V20" s="79"/>
      <c r="W20" s="79"/>
      <c r="X20" s="79"/>
      <c r="Y20" s="79"/>
      <c r="Z20" s="79"/>
    </row>
    <row r="21" spans="1:26" ht="15.75" customHeight="1" x14ac:dyDescent="0.25">
      <c r="A21" s="81" t="s">
        <v>52</v>
      </c>
      <c r="B21" s="79" t="s">
        <v>53</v>
      </c>
      <c r="C21" s="79" t="s">
        <v>1855</v>
      </c>
      <c r="D21" s="79"/>
      <c r="E21" s="79"/>
      <c r="F21" s="79">
        <v>-7.3855560879097961</v>
      </c>
      <c r="G21" s="79"/>
      <c r="H21" s="79"/>
      <c r="I21" s="69"/>
      <c r="J21" s="69"/>
      <c r="K21" s="69"/>
      <c r="L21" s="79"/>
      <c r="M21" s="79"/>
      <c r="N21" s="79"/>
      <c r="O21" s="79"/>
      <c r="P21" s="79"/>
      <c r="Q21" s="79"/>
      <c r="R21" s="79"/>
      <c r="S21" s="79"/>
      <c r="T21" s="79"/>
      <c r="U21" s="79"/>
      <c r="V21" s="79"/>
      <c r="W21" s="79"/>
      <c r="X21" s="79"/>
      <c r="Y21" s="79"/>
      <c r="Z21" s="79"/>
    </row>
    <row r="22" spans="1:26" ht="15.75" customHeight="1" x14ac:dyDescent="0.25">
      <c r="A22" s="81" t="s">
        <v>54</v>
      </c>
      <c r="B22" s="79" t="s">
        <v>55</v>
      </c>
      <c r="C22" s="79" t="s">
        <v>1855</v>
      </c>
      <c r="D22" s="79"/>
      <c r="E22" s="79"/>
      <c r="F22" s="79">
        <v>-6.5303935010815559</v>
      </c>
      <c r="G22" s="79"/>
      <c r="H22" s="79"/>
      <c r="I22" s="69"/>
      <c r="J22" s="69"/>
      <c r="K22" s="69"/>
      <c r="L22" s="79"/>
      <c r="M22" s="79"/>
      <c r="N22" s="79"/>
      <c r="O22" s="79"/>
      <c r="P22" s="79"/>
      <c r="Q22" s="79"/>
      <c r="R22" s="79"/>
      <c r="S22" s="79"/>
      <c r="T22" s="79"/>
      <c r="U22" s="79"/>
      <c r="V22" s="79"/>
      <c r="W22" s="79"/>
      <c r="X22" s="79"/>
      <c r="Y22" s="79"/>
      <c r="Z22" s="79"/>
    </row>
    <row r="23" spans="1:26" ht="15.75" customHeight="1" x14ac:dyDescent="0.25">
      <c r="A23" s="81" t="s">
        <v>57</v>
      </c>
      <c r="B23" s="79" t="s">
        <v>58</v>
      </c>
      <c r="C23" s="79" t="s">
        <v>1855</v>
      </c>
      <c r="D23" s="79"/>
      <c r="E23" s="79"/>
      <c r="F23" s="79">
        <v>-8.4989830142117846</v>
      </c>
      <c r="G23" s="79"/>
      <c r="H23" s="79"/>
      <c r="I23" s="69"/>
      <c r="J23" s="69"/>
      <c r="K23" s="69"/>
      <c r="L23" s="79"/>
      <c r="M23" s="79"/>
      <c r="N23" s="79"/>
      <c r="O23" s="79"/>
      <c r="P23" s="79"/>
      <c r="Q23" s="79"/>
      <c r="R23" s="79"/>
      <c r="S23" s="79"/>
      <c r="T23" s="79"/>
      <c r="U23" s="79"/>
      <c r="V23" s="79"/>
      <c r="W23" s="79"/>
      <c r="X23" s="79"/>
      <c r="Y23" s="79"/>
      <c r="Z23" s="79"/>
    </row>
    <row r="24" spans="1:26" ht="15.75" customHeight="1" x14ac:dyDescent="0.25">
      <c r="A24" s="81" t="s">
        <v>60</v>
      </c>
      <c r="B24" s="79" t="s">
        <v>61</v>
      </c>
      <c r="C24" s="79" t="s">
        <v>1855</v>
      </c>
      <c r="D24" s="79"/>
      <c r="E24" s="79"/>
      <c r="F24" s="79">
        <v>-56.70289430803291</v>
      </c>
      <c r="G24" s="79"/>
      <c r="H24" s="79"/>
      <c r="I24" s="69"/>
      <c r="J24" s="69"/>
      <c r="K24" s="69"/>
      <c r="L24" s="79"/>
      <c r="M24" s="79"/>
      <c r="N24" s="79"/>
      <c r="O24" s="79"/>
      <c r="P24" s="79"/>
      <c r="Q24" s="79"/>
      <c r="R24" s="79"/>
      <c r="S24" s="79"/>
      <c r="T24" s="79"/>
      <c r="U24" s="79"/>
      <c r="V24" s="79"/>
      <c r="W24" s="79"/>
      <c r="X24" s="79"/>
      <c r="Y24" s="79"/>
      <c r="Z24" s="79"/>
    </row>
    <row r="25" spans="1:26" ht="15.75" customHeight="1" x14ac:dyDescent="0.25">
      <c r="A25" s="81" t="s">
        <v>63</v>
      </c>
      <c r="B25" s="79" t="s">
        <v>64</v>
      </c>
      <c r="C25" s="79" t="s">
        <v>1855</v>
      </c>
      <c r="D25" s="79"/>
      <c r="E25" s="79"/>
      <c r="F25" s="79">
        <v>-49.028525742820356</v>
      </c>
      <c r="G25" s="79"/>
      <c r="H25" s="79"/>
      <c r="I25" s="69"/>
      <c r="J25" s="69"/>
      <c r="K25" s="69"/>
      <c r="L25" s="79"/>
      <c r="M25" s="79"/>
      <c r="N25" s="79"/>
      <c r="O25" s="79"/>
      <c r="P25" s="79"/>
      <c r="Q25" s="79"/>
      <c r="R25" s="79"/>
      <c r="S25" s="79"/>
      <c r="T25" s="79"/>
      <c r="U25" s="79"/>
      <c r="V25" s="79"/>
      <c r="W25" s="79"/>
      <c r="X25" s="79"/>
      <c r="Y25" s="79"/>
      <c r="Z25" s="79"/>
    </row>
    <row r="26" spans="1:26" ht="15.75" customHeight="1" x14ac:dyDescent="0.25">
      <c r="A26" s="81" t="s">
        <v>66</v>
      </c>
      <c r="B26" s="79" t="s">
        <v>67</v>
      </c>
      <c r="C26" s="79" t="s">
        <v>1855</v>
      </c>
      <c r="D26" s="79"/>
      <c r="E26" s="79"/>
      <c r="F26" s="79">
        <v>-55.486154452498113</v>
      </c>
      <c r="G26" s="79"/>
      <c r="H26" s="79"/>
      <c r="I26" s="69"/>
      <c r="J26" s="69"/>
      <c r="K26" s="69"/>
      <c r="L26" s="79"/>
      <c r="M26" s="79"/>
      <c r="N26" s="79"/>
      <c r="O26" s="79"/>
      <c r="P26" s="79"/>
      <c r="Q26" s="79"/>
      <c r="R26" s="79"/>
      <c r="S26" s="79"/>
      <c r="T26" s="79"/>
      <c r="U26" s="79"/>
      <c r="V26" s="79"/>
      <c r="W26" s="79"/>
      <c r="X26" s="79"/>
      <c r="Y26" s="79"/>
      <c r="Z26" s="79"/>
    </row>
    <row r="27" spans="1:26" ht="15.75" customHeight="1" x14ac:dyDescent="0.25">
      <c r="A27" s="81" t="s">
        <v>69</v>
      </c>
      <c r="B27" s="79" t="s">
        <v>70</v>
      </c>
      <c r="C27" s="79" t="s">
        <v>1855</v>
      </c>
      <c r="D27" s="79"/>
      <c r="E27" s="79"/>
      <c r="F27" s="79">
        <v>-53.379403038433807</v>
      </c>
      <c r="G27" s="79"/>
      <c r="H27" s="79"/>
      <c r="I27" s="69"/>
      <c r="J27" s="69"/>
      <c r="K27" s="69"/>
      <c r="L27" s="79"/>
      <c r="M27" s="79"/>
      <c r="N27" s="79"/>
      <c r="O27" s="79"/>
      <c r="P27" s="79"/>
      <c r="Q27" s="79"/>
      <c r="R27" s="79"/>
      <c r="S27" s="79"/>
      <c r="T27" s="79"/>
      <c r="U27" s="79"/>
      <c r="V27" s="79"/>
      <c r="W27" s="79"/>
      <c r="X27" s="79"/>
      <c r="Y27" s="79"/>
      <c r="Z27" s="79"/>
    </row>
    <row r="28" spans="1:26" ht="15.75" customHeight="1" x14ac:dyDescent="0.25">
      <c r="A28" s="81" t="s">
        <v>72</v>
      </c>
      <c r="B28" s="79" t="s">
        <v>73</v>
      </c>
      <c r="C28" s="79" t="s">
        <v>1855</v>
      </c>
      <c r="D28" s="79"/>
      <c r="E28" s="79"/>
      <c r="F28" s="79">
        <v>-23.903308552550211</v>
      </c>
      <c r="G28" s="79"/>
      <c r="H28" s="79"/>
      <c r="I28" s="69"/>
      <c r="J28" s="69"/>
      <c r="K28" s="69"/>
      <c r="L28" s="79"/>
      <c r="M28" s="79"/>
      <c r="N28" s="79"/>
      <c r="O28" s="79"/>
      <c r="P28" s="79"/>
      <c r="Q28" s="79"/>
      <c r="R28" s="79"/>
      <c r="S28" s="79"/>
      <c r="T28" s="79"/>
      <c r="U28" s="79"/>
      <c r="V28" s="79"/>
      <c r="W28" s="79"/>
      <c r="X28" s="79"/>
      <c r="Y28" s="79"/>
      <c r="Z28" s="79"/>
    </row>
    <row r="29" spans="1:26" ht="15.75" customHeight="1" x14ac:dyDescent="0.25">
      <c r="A29" s="81" t="s">
        <v>74</v>
      </c>
      <c r="B29" s="79" t="s">
        <v>75</v>
      </c>
      <c r="C29" s="79" t="s">
        <v>1855</v>
      </c>
      <c r="D29" s="79"/>
      <c r="E29" s="79"/>
      <c r="F29" s="79">
        <v>-10.83442961276282</v>
      </c>
      <c r="G29" s="79"/>
      <c r="H29" s="79"/>
      <c r="I29" s="69"/>
      <c r="J29" s="69"/>
      <c r="K29" s="69"/>
      <c r="L29" s="79"/>
      <c r="M29" s="79"/>
      <c r="N29" s="79"/>
      <c r="O29" s="79"/>
      <c r="P29" s="79"/>
      <c r="Q29" s="79"/>
      <c r="R29" s="79"/>
      <c r="S29" s="79"/>
      <c r="T29" s="79"/>
      <c r="U29" s="79"/>
      <c r="V29" s="79"/>
      <c r="W29" s="79"/>
      <c r="X29" s="79"/>
      <c r="Y29" s="79"/>
      <c r="Z29" s="79"/>
    </row>
    <row r="30" spans="1:26" ht="15.75" customHeight="1" x14ac:dyDescent="0.25">
      <c r="A30" s="81" t="s">
        <v>77</v>
      </c>
      <c r="B30" s="79" t="s">
        <v>78</v>
      </c>
      <c r="C30" s="79" t="s">
        <v>1855</v>
      </c>
      <c r="D30" s="79"/>
      <c r="E30" s="79"/>
      <c r="F30" s="79">
        <v>1.2108036145684951</v>
      </c>
      <c r="G30" s="79"/>
      <c r="H30" s="79"/>
      <c r="I30" s="69"/>
      <c r="J30" s="69"/>
      <c r="K30" s="69"/>
      <c r="L30" s="79"/>
      <c r="M30" s="79"/>
      <c r="N30" s="79"/>
      <c r="O30" s="79"/>
      <c r="P30" s="79"/>
      <c r="Q30" s="79"/>
      <c r="R30" s="79"/>
      <c r="S30" s="79"/>
      <c r="T30" s="79"/>
      <c r="U30" s="79"/>
      <c r="V30" s="79"/>
      <c r="W30" s="79"/>
      <c r="X30" s="79"/>
      <c r="Y30" s="79"/>
      <c r="Z30" s="79"/>
    </row>
    <row r="31" spans="1:26" ht="15.75" customHeight="1" x14ac:dyDescent="0.25">
      <c r="A31" s="81" t="s">
        <v>80</v>
      </c>
      <c r="B31" s="79" t="s">
        <v>81</v>
      </c>
      <c r="C31" s="79" t="s">
        <v>1855</v>
      </c>
      <c r="D31" s="79"/>
      <c r="E31" s="79"/>
      <c r="F31" s="79">
        <v>-7.7674235575247339</v>
      </c>
      <c r="G31" s="79"/>
      <c r="H31" s="79"/>
      <c r="I31" s="69"/>
      <c r="J31" s="69"/>
      <c r="K31" s="69"/>
      <c r="L31" s="79"/>
      <c r="M31" s="79"/>
      <c r="N31" s="79"/>
      <c r="O31" s="79"/>
      <c r="P31" s="79"/>
      <c r="Q31" s="79"/>
      <c r="R31" s="79"/>
      <c r="S31" s="79"/>
      <c r="T31" s="79"/>
      <c r="U31" s="79"/>
      <c r="V31" s="79"/>
      <c r="W31" s="79"/>
      <c r="X31" s="79"/>
      <c r="Y31" s="79"/>
      <c r="Z31" s="79"/>
    </row>
    <row r="32" spans="1:26" ht="15.75" customHeight="1" x14ac:dyDescent="0.25">
      <c r="A32" s="81" t="s">
        <v>83</v>
      </c>
      <c r="B32" s="79" t="s">
        <v>84</v>
      </c>
      <c r="C32" s="79" t="s">
        <v>1855</v>
      </c>
      <c r="D32" s="79"/>
      <c r="E32" s="79"/>
      <c r="F32" s="79">
        <v>-5.804732152172404</v>
      </c>
      <c r="G32" s="79"/>
      <c r="H32" s="79"/>
      <c r="I32" s="69"/>
      <c r="J32" s="69"/>
      <c r="K32" s="69"/>
      <c r="L32" s="79"/>
      <c r="M32" s="79"/>
      <c r="N32" s="79"/>
      <c r="O32" s="79"/>
      <c r="P32" s="79"/>
      <c r="Q32" s="79"/>
      <c r="R32" s="79"/>
      <c r="S32" s="79"/>
      <c r="T32" s="79"/>
      <c r="U32" s="79"/>
      <c r="V32" s="79"/>
      <c r="W32" s="79"/>
      <c r="X32" s="79"/>
      <c r="Y32" s="79"/>
      <c r="Z32" s="79"/>
    </row>
    <row r="33" spans="1:26" ht="15.75" customHeight="1" x14ac:dyDescent="0.25">
      <c r="A33" s="81" t="s">
        <v>85</v>
      </c>
      <c r="B33" s="79" t="s">
        <v>86</v>
      </c>
      <c r="C33" s="79" t="s">
        <v>1855</v>
      </c>
      <c r="D33" s="79"/>
      <c r="E33" s="79"/>
      <c r="F33" s="79">
        <v>4.7124774749117764</v>
      </c>
      <c r="G33" s="79"/>
      <c r="H33" s="79"/>
      <c r="I33" s="69"/>
      <c r="J33" s="69"/>
      <c r="K33" s="69"/>
      <c r="L33" s="79"/>
      <c r="M33" s="79"/>
      <c r="N33" s="79"/>
      <c r="O33" s="79"/>
      <c r="P33" s="79"/>
      <c r="Q33" s="79"/>
      <c r="R33" s="79"/>
      <c r="S33" s="79"/>
      <c r="T33" s="79"/>
      <c r="U33" s="79"/>
      <c r="V33" s="79"/>
      <c r="W33" s="79"/>
      <c r="X33" s="79"/>
      <c r="Y33" s="79"/>
      <c r="Z33" s="79"/>
    </row>
    <row r="34" spans="1:26" ht="15.75" customHeight="1" x14ac:dyDescent="0.25">
      <c r="A34" s="81" t="s">
        <v>88</v>
      </c>
      <c r="B34" s="79" t="s">
        <v>89</v>
      </c>
      <c r="C34" s="79" t="s">
        <v>1855</v>
      </c>
      <c r="D34" s="79"/>
      <c r="E34" s="79"/>
      <c r="F34" s="79">
        <v>-35.075700183663443</v>
      </c>
      <c r="G34" s="79"/>
      <c r="H34" s="79"/>
      <c r="I34" s="69"/>
      <c r="J34" s="69"/>
      <c r="K34" s="69"/>
      <c r="L34" s="79"/>
      <c r="M34" s="79"/>
      <c r="N34" s="79"/>
      <c r="O34" s="79"/>
      <c r="P34" s="79"/>
      <c r="Q34" s="79"/>
      <c r="R34" s="79"/>
      <c r="S34" s="79"/>
      <c r="T34" s="79"/>
      <c r="U34" s="79"/>
      <c r="V34" s="79"/>
      <c r="W34" s="79"/>
      <c r="X34" s="79"/>
      <c r="Y34" s="79"/>
      <c r="Z34" s="79"/>
    </row>
    <row r="35" spans="1:26" ht="15.75" customHeight="1" x14ac:dyDescent="0.25">
      <c r="A35" s="81" t="s">
        <v>91</v>
      </c>
      <c r="B35" s="79" t="s">
        <v>92</v>
      </c>
      <c r="C35" s="79" t="s">
        <v>1855</v>
      </c>
      <c r="D35" s="79"/>
      <c r="E35" s="79"/>
      <c r="F35" s="79">
        <v>-31.78583077705435</v>
      </c>
      <c r="G35" s="79"/>
      <c r="H35" s="79"/>
      <c r="I35" s="69"/>
      <c r="J35" s="69"/>
      <c r="K35" s="69"/>
      <c r="L35" s="79"/>
      <c r="M35" s="79"/>
      <c r="N35" s="79"/>
      <c r="O35" s="79"/>
      <c r="P35" s="79"/>
      <c r="Q35" s="79"/>
      <c r="R35" s="79"/>
      <c r="S35" s="79"/>
      <c r="T35" s="79"/>
      <c r="U35" s="79"/>
      <c r="V35" s="79"/>
      <c r="W35" s="79"/>
      <c r="X35" s="79"/>
      <c r="Y35" s="79"/>
      <c r="Z35" s="79"/>
    </row>
    <row r="36" spans="1:26" ht="15.75" customHeight="1" x14ac:dyDescent="0.25">
      <c r="A36" s="81" t="s">
        <v>94</v>
      </c>
      <c r="B36" s="79" t="s">
        <v>95</v>
      </c>
      <c r="C36" s="79" t="s">
        <v>1855</v>
      </c>
      <c r="D36" s="79"/>
      <c r="E36" s="79"/>
      <c r="F36" s="79">
        <v>-3.5034355364398508</v>
      </c>
      <c r="G36" s="79"/>
      <c r="H36" s="79"/>
      <c r="I36" s="69"/>
      <c r="J36" s="69"/>
      <c r="K36" s="69"/>
      <c r="L36" s="79"/>
      <c r="M36" s="79"/>
      <c r="N36" s="79"/>
      <c r="O36" s="79"/>
      <c r="P36" s="79"/>
      <c r="Q36" s="79"/>
      <c r="R36" s="79"/>
      <c r="S36" s="79"/>
      <c r="T36" s="79"/>
      <c r="U36" s="79"/>
      <c r="V36" s="79"/>
      <c r="W36" s="79"/>
      <c r="X36" s="79"/>
      <c r="Y36" s="79"/>
      <c r="Z36" s="79"/>
    </row>
    <row r="37" spans="1:26" ht="15.75" customHeight="1" x14ac:dyDescent="0.25">
      <c r="A37" s="81" t="s">
        <v>96</v>
      </c>
      <c r="B37" s="79" t="s">
        <v>97</v>
      </c>
      <c r="C37" s="79" t="s">
        <v>1855</v>
      </c>
      <c r="D37" s="79"/>
      <c r="E37" s="79"/>
      <c r="F37" s="79">
        <v>-24.94604556045255</v>
      </c>
      <c r="G37" s="79"/>
      <c r="H37" s="79"/>
      <c r="I37" s="69"/>
      <c r="J37" s="69"/>
      <c r="K37" s="69"/>
      <c r="L37" s="79"/>
      <c r="M37" s="79"/>
      <c r="N37" s="79"/>
      <c r="O37" s="79"/>
      <c r="P37" s="79"/>
      <c r="Q37" s="79"/>
      <c r="R37" s="79"/>
      <c r="S37" s="79"/>
      <c r="T37" s="79"/>
      <c r="U37" s="79"/>
      <c r="V37" s="79"/>
      <c r="W37" s="79"/>
      <c r="X37" s="79"/>
      <c r="Y37" s="79"/>
      <c r="Z37" s="79"/>
    </row>
    <row r="38" spans="1:26" ht="15.75" customHeight="1" x14ac:dyDescent="0.25">
      <c r="A38" s="81" t="s">
        <v>99</v>
      </c>
      <c r="B38" s="79" t="s">
        <v>100</v>
      </c>
      <c r="C38" s="79" t="s">
        <v>1855</v>
      </c>
      <c r="D38" s="79"/>
      <c r="E38" s="79"/>
      <c r="F38" s="79">
        <v>-11.0495049974502</v>
      </c>
      <c r="G38" s="79"/>
      <c r="H38" s="79"/>
      <c r="I38" s="69"/>
      <c r="J38" s="69"/>
      <c r="K38" s="69"/>
      <c r="L38" s="79"/>
      <c r="M38" s="79"/>
      <c r="N38" s="79"/>
      <c r="O38" s="79"/>
      <c r="P38" s="79"/>
      <c r="Q38" s="79"/>
      <c r="R38" s="79"/>
      <c r="S38" s="79"/>
      <c r="T38" s="79"/>
      <c r="U38" s="79"/>
      <c r="V38" s="79"/>
      <c r="W38" s="79"/>
      <c r="X38" s="79"/>
      <c r="Y38" s="79"/>
      <c r="Z38" s="79"/>
    </row>
    <row r="39" spans="1:26" ht="15.75" customHeight="1" x14ac:dyDescent="0.25">
      <c r="A39" s="81" t="s">
        <v>102</v>
      </c>
      <c r="B39" s="79" t="s">
        <v>103</v>
      </c>
      <c r="C39" s="79" t="s">
        <v>1855</v>
      </c>
      <c r="D39" s="79"/>
      <c r="E39" s="79"/>
      <c r="F39" s="79">
        <v>-1.924794567354271</v>
      </c>
      <c r="G39" s="79"/>
      <c r="H39" s="79"/>
      <c r="I39" s="69"/>
      <c r="J39" s="69"/>
      <c r="K39" s="69"/>
      <c r="L39" s="79"/>
      <c r="M39" s="79"/>
      <c r="N39" s="79"/>
      <c r="O39" s="79"/>
      <c r="P39" s="79"/>
      <c r="Q39" s="79"/>
      <c r="R39" s="79"/>
      <c r="S39" s="79"/>
      <c r="T39" s="79"/>
      <c r="U39" s="79"/>
      <c r="V39" s="79"/>
      <c r="W39" s="79"/>
      <c r="X39" s="79"/>
      <c r="Y39" s="79"/>
      <c r="Z39" s="79"/>
    </row>
    <row r="40" spans="1:26" ht="15.75" customHeight="1" x14ac:dyDescent="0.25">
      <c r="A40" s="81" t="s">
        <v>105</v>
      </c>
      <c r="B40" s="79" t="s">
        <v>106</v>
      </c>
      <c r="C40" s="79" t="s">
        <v>1855</v>
      </c>
      <c r="D40" s="79"/>
      <c r="E40" s="79"/>
      <c r="F40" s="79">
        <v>-34.910378078828131</v>
      </c>
      <c r="G40" s="79"/>
      <c r="H40" s="79"/>
      <c r="I40" s="69"/>
      <c r="J40" s="69"/>
      <c r="K40" s="69"/>
      <c r="L40" s="79"/>
      <c r="M40" s="79"/>
      <c r="N40" s="79"/>
      <c r="O40" s="79"/>
      <c r="P40" s="79"/>
      <c r="Q40" s="79"/>
      <c r="R40" s="79"/>
      <c r="S40" s="79"/>
      <c r="T40" s="79"/>
      <c r="U40" s="79"/>
      <c r="V40" s="79"/>
      <c r="W40" s="79"/>
      <c r="X40" s="79"/>
      <c r="Y40" s="79"/>
      <c r="Z40" s="79"/>
    </row>
    <row r="41" spans="1:26" ht="15.75" customHeight="1" x14ac:dyDescent="0.25">
      <c r="A41" s="81" t="s">
        <v>107</v>
      </c>
      <c r="B41" s="79" t="s">
        <v>108</v>
      </c>
      <c r="C41" s="79" t="s">
        <v>1855</v>
      </c>
      <c r="D41" s="79"/>
      <c r="E41" s="79"/>
      <c r="F41" s="79">
        <v>-1.103944058140798</v>
      </c>
      <c r="G41" s="79"/>
      <c r="H41" s="79"/>
      <c r="I41" s="69"/>
      <c r="J41" s="69"/>
      <c r="K41" s="69"/>
      <c r="L41" s="79"/>
      <c r="M41" s="79"/>
      <c r="N41" s="79"/>
      <c r="O41" s="79"/>
      <c r="P41" s="79"/>
      <c r="Q41" s="79"/>
      <c r="R41" s="79"/>
      <c r="S41" s="79"/>
      <c r="T41" s="79"/>
      <c r="U41" s="79"/>
      <c r="V41" s="79"/>
      <c r="W41" s="79"/>
      <c r="X41" s="79"/>
      <c r="Y41" s="79"/>
      <c r="Z41" s="79"/>
    </row>
    <row r="42" spans="1:26" ht="15.75" customHeight="1" x14ac:dyDescent="0.25">
      <c r="A42" s="81" t="s">
        <v>110</v>
      </c>
      <c r="B42" s="79" t="s">
        <v>111</v>
      </c>
      <c r="C42" s="79" t="s">
        <v>1855</v>
      </c>
      <c r="D42" s="79"/>
      <c r="E42" s="79"/>
      <c r="F42" s="79">
        <v>-37.742136268725602</v>
      </c>
      <c r="G42" s="79"/>
      <c r="H42" s="79"/>
      <c r="I42" s="69"/>
      <c r="J42" s="69"/>
      <c r="K42" s="69"/>
      <c r="L42" s="79"/>
      <c r="M42" s="79"/>
      <c r="N42" s="79"/>
      <c r="O42" s="79"/>
      <c r="P42" s="79"/>
      <c r="Q42" s="79"/>
      <c r="R42" s="79"/>
      <c r="S42" s="79"/>
      <c r="T42" s="79"/>
      <c r="U42" s="79"/>
      <c r="V42" s="79"/>
      <c r="W42" s="79"/>
      <c r="X42" s="79"/>
      <c r="Y42" s="79"/>
      <c r="Z42" s="79"/>
    </row>
    <row r="43" spans="1:26" ht="15.75" customHeight="1" x14ac:dyDescent="0.25">
      <c r="A43" s="81" t="s">
        <v>113</v>
      </c>
      <c r="B43" s="79" t="s">
        <v>114</v>
      </c>
      <c r="C43" s="79" t="s">
        <v>1855</v>
      </c>
      <c r="D43" s="79"/>
      <c r="E43" s="79"/>
      <c r="F43" s="79">
        <v>-6.6822163373437879</v>
      </c>
      <c r="G43" s="79"/>
      <c r="H43" s="79"/>
      <c r="I43" s="69"/>
      <c r="J43" s="69"/>
      <c r="K43" s="69"/>
      <c r="L43" s="79"/>
      <c r="M43" s="79"/>
      <c r="N43" s="79"/>
      <c r="O43" s="79"/>
      <c r="P43" s="79"/>
      <c r="Q43" s="79"/>
      <c r="R43" s="79"/>
      <c r="S43" s="79"/>
      <c r="T43" s="79"/>
      <c r="U43" s="79"/>
      <c r="V43" s="79"/>
      <c r="W43" s="79"/>
      <c r="X43" s="79"/>
      <c r="Y43" s="79"/>
      <c r="Z43" s="79"/>
    </row>
    <row r="44" spans="1:26" ht="15.75" customHeight="1" x14ac:dyDescent="0.25">
      <c r="A44" s="81" t="s">
        <v>116</v>
      </c>
      <c r="B44" s="79" t="s">
        <v>117</v>
      </c>
      <c r="C44" s="79" t="s">
        <v>1855</v>
      </c>
      <c r="D44" s="79"/>
      <c r="E44" s="79"/>
      <c r="F44" s="79">
        <v>-29.68209589209372</v>
      </c>
      <c r="G44" s="79"/>
      <c r="H44" s="79"/>
      <c r="I44" s="69"/>
      <c r="J44" s="69"/>
      <c r="K44" s="69"/>
      <c r="L44" s="79"/>
      <c r="M44" s="79"/>
      <c r="N44" s="79"/>
      <c r="O44" s="79"/>
      <c r="P44" s="79"/>
      <c r="Q44" s="79"/>
      <c r="R44" s="79"/>
      <c r="S44" s="79"/>
      <c r="T44" s="79"/>
      <c r="U44" s="79"/>
      <c r="V44" s="79"/>
      <c r="W44" s="79"/>
      <c r="X44" s="79"/>
      <c r="Y44" s="79"/>
      <c r="Z44" s="79"/>
    </row>
    <row r="45" spans="1:26" ht="15.75" customHeight="1" x14ac:dyDescent="0.25">
      <c r="A45" s="81" t="s">
        <v>118</v>
      </c>
      <c r="B45" s="79" t="s">
        <v>119</v>
      </c>
      <c r="C45" s="79" t="s">
        <v>1855</v>
      </c>
      <c r="D45" s="79"/>
      <c r="E45" s="79"/>
      <c r="F45" s="79">
        <v>-36.10534957119485</v>
      </c>
      <c r="G45" s="79"/>
      <c r="H45" s="79"/>
      <c r="I45" s="69"/>
      <c r="J45" s="69"/>
      <c r="K45" s="69"/>
      <c r="L45" s="79"/>
      <c r="M45" s="79"/>
      <c r="N45" s="79"/>
      <c r="O45" s="79"/>
      <c r="P45" s="79"/>
      <c r="Q45" s="79"/>
      <c r="R45" s="79"/>
      <c r="S45" s="79"/>
      <c r="T45" s="79"/>
      <c r="U45" s="79"/>
      <c r="V45" s="79"/>
      <c r="W45" s="79"/>
      <c r="X45" s="79"/>
      <c r="Y45" s="79"/>
      <c r="Z45" s="79"/>
    </row>
    <row r="46" spans="1:26" ht="15.75" customHeight="1" x14ac:dyDescent="0.25">
      <c r="A46" s="81" t="s">
        <v>121</v>
      </c>
      <c r="B46" s="79" t="s">
        <v>122</v>
      </c>
      <c r="C46" s="79" t="s">
        <v>1855</v>
      </c>
      <c r="D46" s="79"/>
      <c r="E46" s="79"/>
      <c r="F46" s="79">
        <v>-2.84145008544307</v>
      </c>
      <c r="G46" s="79"/>
      <c r="H46" s="79"/>
      <c r="I46" s="69"/>
      <c r="J46" s="69"/>
      <c r="K46" s="69"/>
      <c r="L46" s="79"/>
      <c r="M46" s="79"/>
      <c r="N46" s="79"/>
      <c r="O46" s="79"/>
      <c r="P46" s="79"/>
      <c r="Q46" s="79"/>
      <c r="R46" s="79"/>
      <c r="S46" s="79"/>
      <c r="T46" s="79"/>
      <c r="U46" s="79"/>
      <c r="V46" s="79"/>
      <c r="W46" s="79"/>
      <c r="X46" s="79"/>
      <c r="Y46" s="79"/>
      <c r="Z46" s="79"/>
    </row>
    <row r="47" spans="1:26" ht="15.75" customHeight="1" x14ac:dyDescent="0.25">
      <c r="A47" s="81" t="s">
        <v>124</v>
      </c>
      <c r="B47" s="79" t="s">
        <v>125</v>
      </c>
      <c r="C47" s="79" t="s">
        <v>1855</v>
      </c>
      <c r="D47" s="79"/>
      <c r="E47" s="79"/>
      <c r="F47" s="79">
        <v>-3.9111105022045769</v>
      </c>
      <c r="G47" s="79"/>
      <c r="H47" s="79"/>
      <c r="I47" s="69"/>
      <c r="J47" s="69"/>
      <c r="K47" s="69"/>
      <c r="L47" s="79"/>
      <c r="M47" s="79"/>
      <c r="N47" s="79"/>
      <c r="O47" s="79"/>
      <c r="P47" s="79"/>
      <c r="Q47" s="79"/>
      <c r="R47" s="79"/>
      <c r="S47" s="79"/>
      <c r="T47" s="79"/>
      <c r="U47" s="79"/>
      <c r="V47" s="79"/>
      <c r="W47" s="79"/>
      <c r="X47" s="79"/>
      <c r="Y47" s="79"/>
      <c r="Z47" s="79"/>
    </row>
    <row r="48" spans="1:26" ht="15.75" customHeight="1" x14ac:dyDescent="0.25">
      <c r="A48" s="81" t="s">
        <v>127</v>
      </c>
      <c r="B48" s="79" t="s">
        <v>128</v>
      </c>
      <c r="C48" s="79" t="s">
        <v>1855</v>
      </c>
      <c r="D48" s="79"/>
      <c r="E48" s="79"/>
      <c r="F48" s="79">
        <v>-33.373670736872697</v>
      </c>
      <c r="G48" s="79"/>
      <c r="H48" s="79"/>
      <c r="I48" s="69"/>
      <c r="J48" s="69"/>
      <c r="K48" s="69"/>
      <c r="L48" s="79"/>
      <c r="M48" s="79"/>
      <c r="N48" s="79"/>
      <c r="O48" s="79"/>
      <c r="P48" s="79"/>
      <c r="Q48" s="79"/>
      <c r="R48" s="79"/>
      <c r="S48" s="79"/>
      <c r="T48" s="79"/>
      <c r="U48" s="79"/>
      <c r="V48" s="79"/>
      <c r="W48" s="79"/>
      <c r="X48" s="79"/>
      <c r="Y48" s="79"/>
      <c r="Z48" s="79"/>
    </row>
    <row r="49" spans="1:26" ht="15.75" customHeight="1" x14ac:dyDescent="0.25">
      <c r="A49" s="81" t="s">
        <v>130</v>
      </c>
      <c r="B49" s="79" t="s">
        <v>131</v>
      </c>
      <c r="C49" s="79" t="s">
        <v>1855</v>
      </c>
      <c r="D49" s="79"/>
      <c r="E49" s="79"/>
      <c r="F49" s="79">
        <v>-35.75729607062145</v>
      </c>
      <c r="G49" s="79"/>
      <c r="H49" s="79"/>
      <c r="I49" s="69"/>
      <c r="J49" s="69"/>
      <c r="K49" s="69"/>
      <c r="L49" s="79"/>
      <c r="M49" s="79"/>
      <c r="N49" s="79"/>
      <c r="O49" s="79"/>
      <c r="P49" s="79"/>
      <c r="Q49" s="79"/>
      <c r="R49" s="79"/>
      <c r="S49" s="79"/>
      <c r="T49" s="79"/>
      <c r="U49" s="79"/>
      <c r="V49" s="79"/>
      <c r="W49" s="79"/>
      <c r="X49" s="79"/>
      <c r="Y49" s="79"/>
      <c r="Z49" s="79"/>
    </row>
    <row r="50" spans="1:26" ht="15.75" customHeight="1" x14ac:dyDescent="0.25">
      <c r="A50" s="81" t="s">
        <v>132</v>
      </c>
      <c r="B50" s="79" t="s">
        <v>133</v>
      </c>
      <c r="C50" s="79" t="s">
        <v>1855</v>
      </c>
      <c r="D50" s="79"/>
      <c r="E50" s="79"/>
      <c r="F50" s="79">
        <v>-32.799968592237171</v>
      </c>
      <c r="G50" s="79"/>
      <c r="H50" s="79"/>
      <c r="I50" s="69"/>
      <c r="J50" s="69"/>
      <c r="K50" s="69"/>
      <c r="L50" s="79"/>
      <c r="M50" s="79"/>
      <c r="N50" s="79"/>
      <c r="O50" s="79"/>
      <c r="P50" s="79"/>
      <c r="Q50" s="79"/>
      <c r="R50" s="79"/>
      <c r="S50" s="79"/>
      <c r="T50" s="79"/>
      <c r="U50" s="79"/>
      <c r="V50" s="79"/>
      <c r="W50" s="79"/>
      <c r="X50" s="79"/>
      <c r="Y50" s="79"/>
      <c r="Z50" s="79"/>
    </row>
    <row r="51" spans="1:26" ht="15.75" customHeight="1" x14ac:dyDescent="0.25">
      <c r="A51" s="81" t="s">
        <v>1</v>
      </c>
      <c r="B51" s="79" t="s">
        <v>134</v>
      </c>
      <c r="C51" s="79" t="s">
        <v>1855</v>
      </c>
      <c r="D51" s="79"/>
      <c r="E51" s="79"/>
      <c r="F51" s="79">
        <v>-54.633842204065907</v>
      </c>
      <c r="G51" s="79"/>
      <c r="H51" s="79"/>
      <c r="I51" s="69"/>
      <c r="J51" s="69"/>
      <c r="K51" s="69"/>
      <c r="L51" s="79"/>
      <c r="M51" s="79"/>
      <c r="N51" s="79"/>
      <c r="O51" s="79"/>
      <c r="P51" s="79"/>
      <c r="Q51" s="79"/>
      <c r="R51" s="79"/>
      <c r="S51" s="79"/>
      <c r="T51" s="79"/>
      <c r="U51" s="79"/>
      <c r="V51" s="79"/>
      <c r="W51" s="79"/>
      <c r="X51" s="79"/>
      <c r="Y51" s="79"/>
      <c r="Z51" s="79"/>
    </row>
    <row r="52" spans="1:26" ht="15.75" customHeight="1" x14ac:dyDescent="0.25">
      <c r="A52" s="81" t="s">
        <v>136</v>
      </c>
      <c r="B52" s="79" t="s">
        <v>137</v>
      </c>
      <c r="C52" s="79" t="s">
        <v>1855</v>
      </c>
      <c r="D52" s="79"/>
      <c r="E52" s="79"/>
      <c r="F52" s="79">
        <v>20.200073916406961</v>
      </c>
      <c r="G52" s="79"/>
      <c r="H52" s="79"/>
      <c r="I52" s="79"/>
      <c r="J52" s="79"/>
      <c r="K52" s="79"/>
      <c r="L52" s="79"/>
      <c r="M52" s="79"/>
      <c r="N52" s="79"/>
      <c r="O52" s="79"/>
      <c r="P52" s="79"/>
      <c r="Q52" s="79"/>
      <c r="R52" s="79"/>
      <c r="S52" s="79"/>
      <c r="T52" s="79"/>
      <c r="U52" s="79"/>
      <c r="V52" s="79"/>
      <c r="W52" s="79"/>
      <c r="X52" s="79"/>
      <c r="Y52" s="79"/>
      <c r="Z52" s="79"/>
    </row>
    <row r="53" spans="1:26" ht="15.75" customHeight="1" x14ac:dyDescent="0.25">
      <c r="A53" s="81" t="s">
        <v>2</v>
      </c>
      <c r="B53" s="79" t="s">
        <v>3</v>
      </c>
      <c r="C53" s="79" t="s">
        <v>1862</v>
      </c>
      <c r="D53" s="79"/>
      <c r="E53" s="79"/>
      <c r="F53" s="79">
        <v>5.2008180013742411</v>
      </c>
      <c r="G53" s="79"/>
      <c r="H53" s="79"/>
      <c r="I53" s="79"/>
      <c r="J53" s="79"/>
      <c r="K53" s="79"/>
      <c r="L53" s="79"/>
      <c r="M53" s="79"/>
      <c r="N53" s="79"/>
      <c r="O53" s="79"/>
      <c r="P53" s="79"/>
      <c r="Q53" s="79"/>
      <c r="R53" s="79"/>
      <c r="S53" s="79"/>
      <c r="T53" s="79"/>
      <c r="U53" s="79"/>
      <c r="V53" s="79"/>
      <c r="W53" s="79"/>
      <c r="X53" s="79"/>
      <c r="Y53" s="79"/>
      <c r="Z53" s="79"/>
    </row>
    <row r="54" spans="1:26" ht="15.75" customHeight="1" x14ac:dyDescent="0.25">
      <c r="A54" s="81" t="s">
        <v>4</v>
      </c>
      <c r="B54" s="79" t="s">
        <v>5</v>
      </c>
      <c r="C54" s="79" t="s">
        <v>1862</v>
      </c>
      <c r="D54" s="79"/>
      <c r="E54" s="79"/>
      <c r="F54" s="79">
        <v>0.6328789577415137</v>
      </c>
      <c r="G54" s="79"/>
      <c r="H54" s="79"/>
      <c r="I54" s="79"/>
      <c r="J54" s="79"/>
      <c r="K54" s="79"/>
      <c r="L54" s="79"/>
      <c r="M54" s="79"/>
      <c r="N54" s="79"/>
      <c r="O54" s="79"/>
      <c r="P54" s="79"/>
      <c r="Q54" s="79"/>
      <c r="R54" s="79"/>
      <c r="S54" s="79"/>
      <c r="T54" s="79"/>
      <c r="U54" s="79"/>
      <c r="V54" s="79"/>
      <c r="W54" s="79"/>
      <c r="X54" s="79"/>
      <c r="Y54" s="79"/>
      <c r="Z54" s="79"/>
    </row>
    <row r="55" spans="1:26" ht="15.75" customHeight="1" x14ac:dyDescent="0.25">
      <c r="A55" s="81" t="s">
        <v>7</v>
      </c>
      <c r="B55" s="79" t="s">
        <v>8</v>
      </c>
      <c r="C55" s="79" t="s">
        <v>1862</v>
      </c>
      <c r="D55" s="79"/>
      <c r="E55" s="79"/>
      <c r="F55" s="79">
        <v>2.7580660261091938</v>
      </c>
      <c r="G55" s="79"/>
      <c r="H55" s="79"/>
      <c r="I55" s="79"/>
      <c r="J55" s="79"/>
      <c r="K55" s="79"/>
      <c r="L55" s="79"/>
      <c r="M55" s="79"/>
      <c r="N55" s="79"/>
      <c r="O55" s="79"/>
      <c r="P55" s="79"/>
      <c r="Q55" s="79"/>
      <c r="R55" s="79"/>
      <c r="S55" s="79"/>
      <c r="T55" s="79"/>
      <c r="U55" s="79"/>
      <c r="V55" s="79"/>
      <c r="W55" s="79"/>
      <c r="X55" s="79"/>
      <c r="Y55" s="79"/>
      <c r="Z55" s="79"/>
    </row>
    <row r="56" spans="1:26" ht="15.75" customHeight="1" x14ac:dyDescent="0.25">
      <c r="A56" s="81" t="s">
        <v>10</v>
      </c>
      <c r="B56" s="79" t="s">
        <v>11</v>
      </c>
      <c r="C56" s="79" t="s">
        <v>1862</v>
      </c>
      <c r="D56" s="79"/>
      <c r="E56" s="79"/>
      <c r="F56" s="79">
        <v>2.1091321704415291</v>
      </c>
      <c r="G56" s="79"/>
      <c r="H56" s="79"/>
      <c r="I56" s="79"/>
      <c r="J56" s="79"/>
      <c r="K56" s="79"/>
      <c r="L56" s="79"/>
      <c r="M56" s="79"/>
      <c r="N56" s="79"/>
      <c r="O56" s="79"/>
      <c r="P56" s="79"/>
      <c r="Q56" s="79"/>
      <c r="R56" s="79"/>
      <c r="S56" s="79"/>
      <c r="T56" s="79"/>
      <c r="U56" s="79"/>
      <c r="V56" s="79"/>
      <c r="W56" s="79"/>
      <c r="X56" s="79"/>
      <c r="Y56" s="79"/>
      <c r="Z56" s="79"/>
    </row>
    <row r="57" spans="1:26" ht="15.75" customHeight="1" x14ac:dyDescent="0.25">
      <c r="A57" s="81" t="s">
        <v>13</v>
      </c>
      <c r="B57" s="79" t="s">
        <v>14</v>
      </c>
      <c r="C57" s="79" t="s">
        <v>1862</v>
      </c>
      <c r="D57" s="79"/>
      <c r="E57" s="79"/>
      <c r="F57" s="79">
        <v>17.946700622194559</v>
      </c>
      <c r="G57" s="79"/>
      <c r="H57" s="79"/>
      <c r="I57" s="79"/>
      <c r="J57" s="79"/>
      <c r="K57" s="79"/>
      <c r="L57" s="79"/>
      <c r="M57" s="79"/>
      <c r="N57" s="79"/>
      <c r="O57" s="79"/>
      <c r="P57" s="79"/>
      <c r="Q57" s="79"/>
      <c r="R57" s="79"/>
      <c r="S57" s="79"/>
      <c r="T57" s="79"/>
      <c r="U57" s="79"/>
      <c r="V57" s="79"/>
      <c r="W57" s="79"/>
      <c r="X57" s="79"/>
      <c r="Y57" s="79"/>
      <c r="Z57" s="79"/>
    </row>
    <row r="58" spans="1:26" ht="15.75" customHeight="1" x14ac:dyDescent="0.25">
      <c r="A58" s="81" t="s">
        <v>16</v>
      </c>
      <c r="B58" s="79" t="s">
        <v>17</v>
      </c>
      <c r="C58" s="79" t="s">
        <v>1862</v>
      </c>
      <c r="D58" s="79"/>
      <c r="E58" s="79"/>
      <c r="F58" s="79">
        <v>2.9640601206629902</v>
      </c>
      <c r="G58" s="79"/>
      <c r="H58" s="79"/>
      <c r="I58" s="79"/>
      <c r="J58" s="79"/>
      <c r="K58" s="79"/>
      <c r="L58" s="79"/>
      <c r="M58" s="79"/>
      <c r="N58" s="79"/>
      <c r="O58" s="79"/>
      <c r="P58" s="79"/>
      <c r="Q58" s="79"/>
      <c r="R58" s="79"/>
      <c r="S58" s="79"/>
      <c r="T58" s="79"/>
      <c r="U58" s="79"/>
      <c r="V58" s="79"/>
      <c r="W58" s="79"/>
      <c r="X58" s="79"/>
      <c r="Y58" s="79"/>
      <c r="Z58" s="79"/>
    </row>
    <row r="59" spans="1:26" ht="15.75" customHeight="1" x14ac:dyDescent="0.25">
      <c r="A59" s="81" t="s">
        <v>18</v>
      </c>
      <c r="B59" s="79" t="s">
        <v>19</v>
      </c>
      <c r="C59" s="79" t="s">
        <v>1862</v>
      </c>
      <c r="D59" s="79"/>
      <c r="E59" s="79"/>
      <c r="F59" s="79">
        <v>2.5849577210723842</v>
      </c>
      <c r="G59" s="79"/>
      <c r="H59" s="79"/>
      <c r="I59" s="79"/>
      <c r="J59" s="79"/>
      <c r="K59" s="79"/>
      <c r="L59" s="79"/>
      <c r="M59" s="79"/>
      <c r="N59" s="79"/>
      <c r="O59" s="79"/>
      <c r="P59" s="79"/>
      <c r="Q59" s="79"/>
      <c r="R59" s="79"/>
      <c r="S59" s="79"/>
      <c r="T59" s="79"/>
      <c r="U59" s="79"/>
      <c r="V59" s="79"/>
      <c r="W59" s="79"/>
      <c r="X59" s="79"/>
      <c r="Y59" s="79"/>
      <c r="Z59" s="79"/>
    </row>
    <row r="60" spans="1:26" ht="15.75" customHeight="1" x14ac:dyDescent="0.25">
      <c r="A60" s="81" t="s">
        <v>21</v>
      </c>
      <c r="B60" s="79" t="s">
        <v>22</v>
      </c>
      <c r="C60" s="79" t="s">
        <v>1862</v>
      </c>
      <c r="D60" s="79"/>
      <c r="E60" s="79"/>
      <c r="F60" s="79">
        <v>0.30260757417010292</v>
      </c>
      <c r="G60" s="79"/>
      <c r="H60" s="79"/>
      <c r="I60" s="79"/>
      <c r="J60" s="79"/>
      <c r="K60" s="79"/>
      <c r="L60" s="79"/>
      <c r="M60" s="79"/>
      <c r="N60" s="79"/>
      <c r="O60" s="79"/>
      <c r="P60" s="79"/>
      <c r="Q60" s="79"/>
      <c r="R60" s="79"/>
      <c r="S60" s="79"/>
      <c r="T60" s="79"/>
      <c r="U60" s="79"/>
      <c r="V60" s="79"/>
      <c r="W60" s="79"/>
      <c r="X60" s="79"/>
      <c r="Y60" s="79"/>
      <c r="Z60" s="79"/>
    </row>
    <row r="61" spans="1:26" ht="15.75" customHeight="1" x14ac:dyDescent="0.25">
      <c r="A61" s="81" t="s">
        <v>245</v>
      </c>
      <c r="B61" s="79" t="s">
        <v>22</v>
      </c>
      <c r="C61" s="79" t="s">
        <v>1862</v>
      </c>
      <c r="D61" s="79"/>
      <c r="E61" s="79"/>
      <c r="F61" s="79">
        <v>6.7943009351264433E-2</v>
      </c>
      <c r="G61" s="79"/>
      <c r="H61" s="79"/>
      <c r="I61" s="79"/>
      <c r="J61" s="79"/>
      <c r="K61" s="79"/>
      <c r="L61" s="79"/>
      <c r="M61" s="79"/>
      <c r="N61" s="79"/>
      <c r="O61" s="79"/>
      <c r="P61" s="79"/>
      <c r="Q61" s="79"/>
      <c r="R61" s="79"/>
      <c r="S61" s="79"/>
      <c r="T61" s="79"/>
      <c r="U61" s="79"/>
      <c r="V61" s="79"/>
      <c r="W61" s="79"/>
      <c r="X61" s="79"/>
      <c r="Y61" s="79"/>
      <c r="Z61" s="79"/>
    </row>
    <row r="62" spans="1:26" ht="15.75" customHeight="1" x14ac:dyDescent="0.25">
      <c r="A62" s="81" t="s">
        <v>24</v>
      </c>
      <c r="B62" s="79" t="s">
        <v>25</v>
      </c>
      <c r="C62" s="79" t="s">
        <v>1862</v>
      </c>
      <c r="D62" s="79"/>
      <c r="E62" s="79"/>
      <c r="F62" s="79">
        <v>14.43930599487885</v>
      </c>
      <c r="G62" s="79"/>
      <c r="H62" s="79"/>
      <c r="I62" s="79"/>
      <c r="J62" s="79"/>
      <c r="K62" s="79"/>
      <c r="L62" s="79"/>
      <c r="M62" s="79"/>
      <c r="N62" s="79"/>
      <c r="O62" s="79"/>
      <c r="P62" s="79"/>
      <c r="Q62" s="79"/>
      <c r="R62" s="79"/>
      <c r="S62" s="79"/>
      <c r="T62" s="79"/>
      <c r="U62" s="79"/>
      <c r="V62" s="79"/>
      <c r="W62" s="79"/>
      <c r="X62" s="79"/>
      <c r="Y62" s="79"/>
      <c r="Z62" s="79"/>
    </row>
    <row r="63" spans="1:26" ht="15.75" customHeight="1" x14ac:dyDescent="0.25">
      <c r="A63" s="81" t="s">
        <v>27</v>
      </c>
      <c r="B63" s="79" t="s">
        <v>28</v>
      </c>
      <c r="C63" s="79" t="s">
        <v>1862</v>
      </c>
      <c r="D63" s="79"/>
      <c r="E63" s="79"/>
      <c r="F63" s="79">
        <v>6.5240301625524797</v>
      </c>
      <c r="G63" s="79"/>
      <c r="H63" s="79"/>
      <c r="I63" s="79"/>
      <c r="J63" s="79"/>
      <c r="K63" s="79"/>
      <c r="L63" s="79"/>
      <c r="M63" s="79"/>
      <c r="N63" s="79"/>
      <c r="O63" s="79"/>
      <c r="P63" s="79"/>
      <c r="Q63" s="79"/>
      <c r="R63" s="79"/>
      <c r="S63" s="79"/>
      <c r="T63" s="79"/>
      <c r="U63" s="79"/>
      <c r="V63" s="79"/>
      <c r="W63" s="79"/>
      <c r="X63" s="79"/>
      <c r="Y63" s="79"/>
      <c r="Z63" s="79"/>
    </row>
    <row r="64" spans="1:26" ht="15.75" customHeight="1" x14ac:dyDescent="0.25">
      <c r="A64" s="81" t="s">
        <v>29</v>
      </c>
      <c r="B64" s="79" t="s">
        <v>30</v>
      </c>
      <c r="C64" s="79" t="s">
        <v>1862</v>
      </c>
      <c r="D64" s="79"/>
      <c r="E64" s="79"/>
      <c r="F64" s="79">
        <v>1.4701335135613649</v>
      </c>
      <c r="G64" s="79"/>
      <c r="H64" s="79"/>
      <c r="I64" s="79"/>
      <c r="J64" s="79"/>
      <c r="K64" s="79"/>
      <c r="L64" s="79"/>
      <c r="M64" s="79"/>
      <c r="N64" s="79"/>
      <c r="O64" s="79"/>
      <c r="P64" s="79"/>
      <c r="Q64" s="79"/>
      <c r="R64" s="79"/>
      <c r="S64" s="79"/>
      <c r="T64" s="79"/>
      <c r="U64" s="79"/>
      <c r="V64" s="79"/>
      <c r="W64" s="79"/>
      <c r="X64" s="79"/>
      <c r="Y64" s="79"/>
      <c r="Z64" s="79"/>
    </row>
    <row r="65" spans="1:26" ht="15.75" customHeight="1" x14ac:dyDescent="0.25">
      <c r="A65" s="81" t="s">
        <v>32</v>
      </c>
      <c r="B65" s="79" t="s">
        <v>33</v>
      </c>
      <c r="C65" s="79" t="s">
        <v>1862</v>
      </c>
      <c r="D65" s="79"/>
      <c r="E65" s="79"/>
      <c r="F65" s="79">
        <v>0.66657946908537102</v>
      </c>
      <c r="G65" s="79"/>
      <c r="H65" s="79"/>
      <c r="I65" s="79"/>
      <c r="J65" s="79"/>
      <c r="K65" s="79"/>
      <c r="L65" s="79"/>
      <c r="M65" s="79"/>
      <c r="N65" s="79"/>
      <c r="O65" s="79"/>
      <c r="P65" s="79"/>
      <c r="Q65" s="79"/>
      <c r="R65" s="79"/>
      <c r="S65" s="79"/>
      <c r="T65" s="79"/>
      <c r="U65" s="79"/>
      <c r="V65" s="79"/>
      <c r="W65" s="79"/>
      <c r="X65" s="79"/>
      <c r="Y65" s="79"/>
      <c r="Z65" s="79"/>
    </row>
    <row r="66" spans="1:26" ht="15.75" customHeight="1" x14ac:dyDescent="0.25">
      <c r="A66" s="81" t="s">
        <v>35</v>
      </c>
      <c r="B66" s="79" t="s">
        <v>36</v>
      </c>
      <c r="C66" s="79" t="s">
        <v>1862</v>
      </c>
      <c r="D66" s="79"/>
      <c r="E66" s="79"/>
      <c r="F66" s="79">
        <v>10.130164839970609</v>
      </c>
      <c r="G66" s="79"/>
      <c r="H66" s="79"/>
      <c r="I66" s="79"/>
      <c r="J66" s="79"/>
      <c r="K66" s="79"/>
      <c r="L66" s="79"/>
      <c r="M66" s="79"/>
      <c r="N66" s="79"/>
      <c r="O66" s="79"/>
      <c r="P66" s="79"/>
      <c r="Q66" s="79"/>
      <c r="R66" s="79"/>
      <c r="S66" s="79"/>
      <c r="T66" s="79"/>
      <c r="U66" s="79"/>
      <c r="V66" s="79"/>
      <c r="W66" s="79"/>
      <c r="X66" s="79"/>
      <c r="Y66" s="79"/>
      <c r="Z66" s="79"/>
    </row>
    <row r="67" spans="1:26" ht="15.75" customHeight="1" x14ac:dyDescent="0.25">
      <c r="A67" s="81" t="s">
        <v>38</v>
      </c>
      <c r="B67" s="79" t="s">
        <v>39</v>
      </c>
      <c r="C67" s="79" t="s">
        <v>1862</v>
      </c>
      <c r="D67" s="79"/>
      <c r="E67" s="79"/>
      <c r="F67" s="79">
        <v>5.8264303160598896</v>
      </c>
      <c r="G67" s="79"/>
      <c r="H67" s="79"/>
      <c r="I67" s="79"/>
      <c r="J67" s="79"/>
      <c r="K67" s="79"/>
      <c r="L67" s="79"/>
      <c r="M67" s="79"/>
      <c r="N67" s="79"/>
      <c r="O67" s="79"/>
      <c r="P67" s="79"/>
      <c r="Q67" s="79"/>
      <c r="R67" s="79"/>
      <c r="S67" s="79"/>
      <c r="T67" s="79"/>
      <c r="U67" s="79"/>
      <c r="V67" s="79"/>
      <c r="W67" s="79"/>
      <c r="X67" s="79"/>
      <c r="Y67" s="79"/>
      <c r="Z67" s="79"/>
    </row>
    <row r="68" spans="1:26" ht="15.75" customHeight="1" x14ac:dyDescent="0.25">
      <c r="A68" s="81" t="s">
        <v>40</v>
      </c>
      <c r="B68" s="79" t="s">
        <v>41</v>
      </c>
      <c r="C68" s="79" t="s">
        <v>1862</v>
      </c>
      <c r="D68" s="79"/>
      <c r="E68" s="79"/>
      <c r="F68" s="79">
        <v>2.939352039286903</v>
      </c>
      <c r="G68" s="79"/>
      <c r="H68" s="79"/>
      <c r="I68" s="79"/>
      <c r="J68" s="79"/>
      <c r="K68" s="79"/>
      <c r="L68" s="79"/>
      <c r="M68" s="79"/>
      <c r="N68" s="79"/>
      <c r="O68" s="79"/>
      <c r="P68" s="79"/>
      <c r="Q68" s="79"/>
      <c r="R68" s="79"/>
      <c r="S68" s="79"/>
      <c r="T68" s="79"/>
      <c r="U68" s="79"/>
      <c r="V68" s="79"/>
      <c r="W68" s="79"/>
      <c r="X68" s="79"/>
      <c r="Y68" s="79"/>
      <c r="Z68" s="79"/>
    </row>
    <row r="69" spans="1:26" ht="15.75" customHeight="1" x14ac:dyDescent="0.25">
      <c r="A69" s="81" t="s">
        <v>43</v>
      </c>
      <c r="B69" s="79" t="s">
        <v>44</v>
      </c>
      <c r="C69" s="79" t="s">
        <v>1862</v>
      </c>
      <c r="D69" s="79"/>
      <c r="E69" s="79"/>
      <c r="F69" s="79">
        <v>3.0939893467968829</v>
      </c>
      <c r="G69" s="79"/>
      <c r="H69" s="79"/>
      <c r="I69" s="79"/>
      <c r="J69" s="79"/>
      <c r="K69" s="79"/>
      <c r="L69" s="79"/>
      <c r="M69" s="79"/>
      <c r="N69" s="79"/>
      <c r="O69" s="79"/>
      <c r="P69" s="79"/>
      <c r="Q69" s="79"/>
      <c r="R69" s="79"/>
      <c r="S69" s="79"/>
      <c r="T69" s="79"/>
      <c r="U69" s="79"/>
      <c r="V69" s="79"/>
      <c r="W69" s="79"/>
      <c r="X69" s="79"/>
      <c r="Y69" s="79"/>
      <c r="Z69" s="79"/>
    </row>
    <row r="70" spans="1:26" ht="15.75" customHeight="1" x14ac:dyDescent="0.25">
      <c r="A70" s="81" t="s">
        <v>46</v>
      </c>
      <c r="B70" s="79" t="s">
        <v>47</v>
      </c>
      <c r="C70" s="79" t="s">
        <v>1862</v>
      </c>
      <c r="D70" s="79"/>
      <c r="E70" s="79"/>
      <c r="F70" s="79">
        <v>4.8395685471114378</v>
      </c>
      <c r="G70" s="79"/>
      <c r="H70" s="79"/>
      <c r="I70" s="79"/>
      <c r="J70" s="79"/>
      <c r="K70" s="79"/>
      <c r="L70" s="79"/>
      <c r="M70" s="79"/>
      <c r="N70" s="79"/>
      <c r="O70" s="79"/>
      <c r="P70" s="79"/>
      <c r="Q70" s="79"/>
      <c r="R70" s="79"/>
      <c r="S70" s="79"/>
      <c r="T70" s="79"/>
      <c r="U70" s="79"/>
      <c r="V70" s="79"/>
      <c r="W70" s="79"/>
      <c r="X70" s="79"/>
      <c r="Y70" s="79"/>
      <c r="Z70" s="79"/>
    </row>
    <row r="71" spans="1:26" ht="15.75" customHeight="1" x14ac:dyDescent="0.25">
      <c r="A71" s="81" t="s">
        <v>49</v>
      </c>
      <c r="B71" s="79" t="s">
        <v>50</v>
      </c>
      <c r="C71" s="79" t="s">
        <v>1862</v>
      </c>
      <c r="D71" s="79"/>
      <c r="E71" s="79"/>
      <c r="F71" s="79">
        <v>3.8008074147584492</v>
      </c>
      <c r="G71" s="79"/>
      <c r="H71" s="79"/>
      <c r="I71" s="79"/>
      <c r="J71" s="79"/>
      <c r="K71" s="79"/>
      <c r="L71" s="79"/>
      <c r="M71" s="79"/>
      <c r="N71" s="79"/>
      <c r="O71" s="79"/>
      <c r="P71" s="79"/>
      <c r="Q71" s="79"/>
      <c r="R71" s="79"/>
      <c r="S71" s="79"/>
      <c r="T71" s="79"/>
      <c r="U71" s="79"/>
      <c r="V71" s="79"/>
      <c r="W71" s="79"/>
      <c r="X71" s="79"/>
      <c r="Y71" s="79"/>
      <c r="Z71" s="79"/>
    </row>
    <row r="72" spans="1:26" ht="15.75" customHeight="1" x14ac:dyDescent="0.25">
      <c r="A72" s="81" t="s">
        <v>52</v>
      </c>
      <c r="B72" s="79" t="s">
        <v>53</v>
      </c>
      <c r="C72" s="79" t="s">
        <v>1862</v>
      </c>
      <c r="D72" s="79"/>
      <c r="E72" s="79"/>
      <c r="F72" s="79">
        <v>0.60554749065435198</v>
      </c>
      <c r="G72" s="79"/>
      <c r="H72" s="79"/>
      <c r="I72" s="79"/>
      <c r="J72" s="79"/>
      <c r="K72" s="79"/>
      <c r="L72" s="79"/>
      <c r="M72" s="79"/>
      <c r="N72" s="79"/>
      <c r="O72" s="79"/>
      <c r="P72" s="79"/>
      <c r="Q72" s="79"/>
      <c r="R72" s="79"/>
      <c r="S72" s="79"/>
      <c r="T72" s="79"/>
      <c r="U72" s="79"/>
      <c r="V72" s="79"/>
      <c r="W72" s="79"/>
      <c r="X72" s="79"/>
      <c r="Y72" s="79"/>
      <c r="Z72" s="79"/>
    </row>
    <row r="73" spans="1:26" ht="15.75" customHeight="1" x14ac:dyDescent="0.25">
      <c r="A73" s="81" t="s">
        <v>54</v>
      </c>
      <c r="B73" s="79" t="s">
        <v>55</v>
      </c>
      <c r="C73" s="79" t="s">
        <v>1862</v>
      </c>
      <c r="D73" s="79"/>
      <c r="E73" s="79"/>
      <c r="F73" s="79">
        <v>5.2152830624009434</v>
      </c>
      <c r="G73" s="79"/>
      <c r="H73" s="79"/>
      <c r="I73" s="79"/>
      <c r="J73" s="79"/>
      <c r="K73" s="79"/>
      <c r="L73" s="79"/>
      <c r="M73" s="79"/>
      <c r="N73" s="79"/>
      <c r="O73" s="79"/>
      <c r="P73" s="79"/>
      <c r="Q73" s="79"/>
      <c r="R73" s="79"/>
      <c r="S73" s="79"/>
      <c r="T73" s="79"/>
      <c r="U73" s="79"/>
      <c r="V73" s="79"/>
      <c r="W73" s="79"/>
      <c r="X73" s="79"/>
      <c r="Y73" s="79"/>
      <c r="Z73" s="79"/>
    </row>
    <row r="74" spans="1:26" ht="15.75" customHeight="1" x14ac:dyDescent="0.25">
      <c r="A74" s="81" t="s">
        <v>57</v>
      </c>
      <c r="B74" s="79" t="s">
        <v>58</v>
      </c>
      <c r="C74" s="79" t="s">
        <v>1862</v>
      </c>
      <c r="D74" s="79"/>
      <c r="E74" s="79"/>
      <c r="F74" s="79">
        <v>4.0453988612728908</v>
      </c>
      <c r="G74" s="79"/>
      <c r="H74" s="79"/>
      <c r="I74" s="79"/>
      <c r="J74" s="79"/>
      <c r="K74" s="79"/>
      <c r="L74" s="79"/>
      <c r="M74" s="79"/>
      <c r="N74" s="79"/>
      <c r="O74" s="79"/>
      <c r="P74" s="79"/>
      <c r="Q74" s="79"/>
      <c r="R74" s="79"/>
      <c r="S74" s="79"/>
      <c r="T74" s="79"/>
      <c r="U74" s="79"/>
      <c r="V74" s="79"/>
      <c r="W74" s="79"/>
      <c r="X74" s="79"/>
      <c r="Y74" s="79"/>
      <c r="Z74" s="79"/>
    </row>
    <row r="75" spans="1:26" ht="15.75" customHeight="1" x14ac:dyDescent="0.25">
      <c r="A75" s="81" t="s">
        <v>60</v>
      </c>
      <c r="B75" s="79" t="s">
        <v>61</v>
      </c>
      <c r="C75" s="79" t="s">
        <v>1862</v>
      </c>
      <c r="D75" s="79"/>
      <c r="E75" s="79"/>
      <c r="F75" s="79">
        <v>9.3754617640042408</v>
      </c>
      <c r="G75" s="79"/>
      <c r="H75" s="79"/>
      <c r="I75" s="79"/>
      <c r="J75" s="79"/>
      <c r="K75" s="79"/>
      <c r="L75" s="79"/>
      <c r="M75" s="79"/>
      <c r="N75" s="79"/>
      <c r="O75" s="79"/>
      <c r="P75" s="79"/>
      <c r="Q75" s="79"/>
      <c r="R75" s="79"/>
      <c r="S75" s="79"/>
      <c r="T75" s="79"/>
      <c r="U75" s="79"/>
      <c r="V75" s="79"/>
      <c r="W75" s="79"/>
      <c r="X75" s="79"/>
      <c r="Y75" s="79"/>
      <c r="Z75" s="79"/>
    </row>
    <row r="76" spans="1:26" ht="15.75" customHeight="1" x14ac:dyDescent="0.25">
      <c r="A76" s="81" t="s">
        <v>63</v>
      </c>
      <c r="B76" s="79" t="s">
        <v>64</v>
      </c>
      <c r="C76" s="79" t="s">
        <v>1862</v>
      </c>
      <c r="D76" s="79"/>
      <c r="E76" s="79"/>
      <c r="F76" s="79">
        <v>2.3464141456829308</v>
      </c>
      <c r="G76" s="79"/>
      <c r="H76" s="79"/>
      <c r="I76" s="79"/>
      <c r="J76" s="79"/>
      <c r="K76" s="79"/>
      <c r="L76" s="79"/>
      <c r="M76" s="79"/>
      <c r="N76" s="79"/>
      <c r="O76" s="79"/>
      <c r="P76" s="79"/>
      <c r="Q76" s="79"/>
      <c r="R76" s="79"/>
      <c r="S76" s="79"/>
      <c r="T76" s="79"/>
      <c r="U76" s="79"/>
      <c r="V76" s="79"/>
      <c r="W76" s="79"/>
      <c r="X76" s="79"/>
      <c r="Y76" s="79"/>
      <c r="Z76" s="79"/>
    </row>
    <row r="77" spans="1:26" ht="15.75" customHeight="1" x14ac:dyDescent="0.25">
      <c r="A77" s="81" t="s">
        <v>66</v>
      </c>
      <c r="B77" s="79" t="s">
        <v>67</v>
      </c>
      <c r="C77" s="79" t="s">
        <v>1862</v>
      </c>
      <c r="D77" s="79"/>
      <c r="E77" s="79"/>
      <c r="F77" s="79">
        <v>2.6841045544812618</v>
      </c>
      <c r="G77" s="79"/>
      <c r="H77" s="79"/>
      <c r="I77" s="79"/>
      <c r="J77" s="79"/>
      <c r="K77" s="79"/>
      <c r="L77" s="79"/>
      <c r="M77" s="79"/>
      <c r="N77" s="79"/>
      <c r="O77" s="79"/>
      <c r="P77" s="79"/>
      <c r="Q77" s="79"/>
      <c r="R77" s="79"/>
      <c r="S77" s="79"/>
      <c r="T77" s="79"/>
      <c r="U77" s="79"/>
      <c r="V77" s="79"/>
      <c r="W77" s="79"/>
      <c r="X77" s="79"/>
      <c r="Y77" s="79"/>
      <c r="Z77" s="79"/>
    </row>
    <row r="78" spans="1:26" ht="15.75" customHeight="1" x14ac:dyDescent="0.25">
      <c r="A78" s="81" t="s">
        <v>69</v>
      </c>
      <c r="B78" s="79" t="s">
        <v>70</v>
      </c>
      <c r="C78" s="79" t="s">
        <v>1862</v>
      </c>
      <c r="D78" s="79"/>
      <c r="E78" s="79"/>
      <c r="F78" s="79">
        <v>6.3000654739569519</v>
      </c>
      <c r="G78" s="79"/>
      <c r="H78" s="79"/>
      <c r="I78" s="79"/>
      <c r="J78" s="79"/>
      <c r="K78" s="79"/>
      <c r="L78" s="79"/>
      <c r="M78" s="79"/>
      <c r="N78" s="79"/>
      <c r="O78" s="79"/>
      <c r="P78" s="79"/>
      <c r="Q78" s="79"/>
      <c r="R78" s="79"/>
      <c r="S78" s="79"/>
      <c r="T78" s="79"/>
      <c r="U78" s="79"/>
      <c r="V78" s="79"/>
      <c r="W78" s="79"/>
      <c r="X78" s="79"/>
      <c r="Y78" s="79"/>
      <c r="Z78" s="79"/>
    </row>
    <row r="79" spans="1:26" ht="15.75" customHeight="1" x14ac:dyDescent="0.25">
      <c r="A79" s="81" t="s">
        <v>72</v>
      </c>
      <c r="B79" s="79" t="s">
        <v>73</v>
      </c>
      <c r="C79" s="79" t="s">
        <v>1862</v>
      </c>
      <c r="D79" s="79"/>
      <c r="E79" s="79"/>
      <c r="F79" s="79">
        <v>0.60666007392788868</v>
      </c>
      <c r="G79" s="79"/>
      <c r="H79" s="79"/>
      <c r="I79" s="79"/>
      <c r="J79" s="79"/>
      <c r="K79" s="79"/>
      <c r="L79" s="79"/>
      <c r="M79" s="79"/>
      <c r="N79" s="79"/>
      <c r="O79" s="79"/>
      <c r="P79" s="79"/>
      <c r="Q79" s="79"/>
      <c r="R79" s="79"/>
      <c r="S79" s="79"/>
      <c r="T79" s="79"/>
      <c r="U79" s="79"/>
      <c r="V79" s="79"/>
      <c r="W79" s="79"/>
      <c r="X79" s="79"/>
      <c r="Y79" s="79"/>
      <c r="Z79" s="79"/>
    </row>
    <row r="80" spans="1:26" ht="15.75" customHeight="1" x14ac:dyDescent="0.25">
      <c r="A80" s="81" t="s">
        <v>74</v>
      </c>
      <c r="B80" s="79" t="s">
        <v>75</v>
      </c>
      <c r="C80" s="79" t="s">
        <v>1862</v>
      </c>
      <c r="D80" s="79"/>
      <c r="E80" s="79"/>
      <c r="F80" s="79">
        <v>1.6227547817201029</v>
      </c>
      <c r="G80" s="79"/>
      <c r="H80" s="79"/>
      <c r="I80" s="79"/>
      <c r="J80" s="79"/>
      <c r="K80" s="79"/>
      <c r="L80" s="79"/>
      <c r="M80" s="79"/>
      <c r="N80" s="79"/>
      <c r="O80" s="79"/>
      <c r="P80" s="79"/>
      <c r="Q80" s="79"/>
      <c r="R80" s="79"/>
      <c r="S80" s="79"/>
      <c r="T80" s="79"/>
      <c r="U80" s="79"/>
      <c r="V80" s="79"/>
      <c r="W80" s="79"/>
      <c r="X80" s="79"/>
      <c r="Y80" s="79"/>
      <c r="Z80" s="79"/>
    </row>
    <row r="81" spans="1:26" ht="15.75" customHeight="1" x14ac:dyDescent="0.25">
      <c r="A81" s="81" t="s">
        <v>77</v>
      </c>
      <c r="B81" s="79" t="s">
        <v>78</v>
      </c>
      <c r="C81" s="79" t="s">
        <v>1862</v>
      </c>
      <c r="D81" s="79"/>
      <c r="E81" s="79"/>
      <c r="F81" s="79">
        <v>1.819880726473349</v>
      </c>
      <c r="G81" s="79"/>
      <c r="H81" s="79"/>
      <c r="I81" s="79"/>
      <c r="J81" s="79"/>
      <c r="K81" s="79"/>
      <c r="L81" s="79"/>
      <c r="M81" s="79"/>
      <c r="N81" s="79"/>
      <c r="O81" s="79"/>
      <c r="P81" s="79"/>
      <c r="Q81" s="79"/>
      <c r="R81" s="79"/>
      <c r="S81" s="79"/>
      <c r="T81" s="79"/>
      <c r="U81" s="79"/>
      <c r="V81" s="79"/>
      <c r="W81" s="79"/>
      <c r="X81" s="79"/>
      <c r="Y81" s="79"/>
      <c r="Z81" s="79"/>
    </row>
    <row r="82" spans="1:26" ht="15.75" customHeight="1" x14ac:dyDescent="0.25">
      <c r="A82" s="81" t="s">
        <v>80</v>
      </c>
      <c r="B82" s="79" t="s">
        <v>81</v>
      </c>
      <c r="C82" s="79" t="s">
        <v>1862</v>
      </c>
      <c r="D82" s="79"/>
      <c r="E82" s="79"/>
      <c r="F82" s="79">
        <v>0.47721577053519182</v>
      </c>
      <c r="G82" s="79"/>
      <c r="H82" s="79"/>
      <c r="I82" s="79"/>
      <c r="J82" s="79"/>
      <c r="K82" s="79"/>
      <c r="L82" s="79"/>
      <c r="M82" s="79"/>
      <c r="N82" s="79"/>
      <c r="O82" s="79"/>
      <c r="P82" s="79"/>
      <c r="Q82" s="79"/>
      <c r="R82" s="79"/>
      <c r="S82" s="79"/>
      <c r="T82" s="79"/>
      <c r="U82" s="79"/>
      <c r="V82" s="79"/>
      <c r="W82" s="79"/>
      <c r="X82" s="79"/>
      <c r="Y82" s="79"/>
      <c r="Z82" s="79"/>
    </row>
    <row r="83" spans="1:26" ht="15.75" customHeight="1" x14ac:dyDescent="0.25">
      <c r="A83" s="81" t="s">
        <v>83</v>
      </c>
      <c r="B83" s="79" t="s">
        <v>84</v>
      </c>
      <c r="C83" s="79" t="s">
        <v>1862</v>
      </c>
      <c r="D83" s="79"/>
      <c r="E83" s="79"/>
      <c r="F83" s="79">
        <v>4.607864068231283</v>
      </c>
      <c r="G83" s="79"/>
      <c r="H83" s="79"/>
      <c r="I83" s="79"/>
      <c r="J83" s="79"/>
      <c r="K83" s="79"/>
      <c r="L83" s="79"/>
      <c r="M83" s="79"/>
      <c r="N83" s="79"/>
      <c r="O83" s="79"/>
      <c r="P83" s="79"/>
      <c r="Q83" s="79"/>
      <c r="R83" s="79"/>
      <c r="S83" s="79"/>
      <c r="T83" s="79"/>
      <c r="U83" s="79"/>
      <c r="V83" s="79"/>
      <c r="W83" s="79"/>
      <c r="X83" s="79"/>
      <c r="Y83" s="79"/>
      <c r="Z83" s="79"/>
    </row>
    <row r="84" spans="1:26" ht="15.75" customHeight="1" x14ac:dyDescent="0.25">
      <c r="A84" s="81" t="s">
        <v>85</v>
      </c>
      <c r="B84" s="79" t="s">
        <v>86</v>
      </c>
      <c r="C84" s="79" t="s">
        <v>1862</v>
      </c>
      <c r="D84" s="79"/>
      <c r="E84" s="79"/>
      <c r="F84" s="79">
        <v>1.5819243221093799</v>
      </c>
      <c r="G84" s="79"/>
      <c r="H84" s="79"/>
      <c r="I84" s="79"/>
      <c r="J84" s="79"/>
      <c r="K84" s="79"/>
      <c r="L84" s="79"/>
      <c r="M84" s="79"/>
      <c r="N84" s="79"/>
      <c r="O84" s="79"/>
      <c r="P84" s="79"/>
      <c r="Q84" s="79"/>
      <c r="R84" s="79"/>
      <c r="S84" s="79"/>
      <c r="T84" s="79"/>
      <c r="U84" s="79"/>
      <c r="V84" s="79"/>
      <c r="W84" s="79"/>
      <c r="X84" s="79"/>
      <c r="Y84" s="79"/>
      <c r="Z84" s="79"/>
    </row>
    <row r="85" spans="1:26" ht="15.75" customHeight="1" x14ac:dyDescent="0.25">
      <c r="A85" s="81" t="s">
        <v>88</v>
      </c>
      <c r="B85" s="79" t="s">
        <v>89</v>
      </c>
      <c r="C85" s="79" t="s">
        <v>1862</v>
      </c>
      <c r="D85" s="79"/>
      <c r="E85" s="79"/>
      <c r="F85" s="79">
        <v>20.085159730983829</v>
      </c>
      <c r="G85" s="79"/>
      <c r="H85" s="79"/>
      <c r="I85" s="79"/>
      <c r="J85" s="79"/>
      <c r="K85" s="79"/>
      <c r="L85" s="79"/>
      <c r="M85" s="79"/>
      <c r="N85" s="79"/>
      <c r="O85" s="79"/>
      <c r="P85" s="79"/>
      <c r="Q85" s="79"/>
      <c r="R85" s="79"/>
      <c r="S85" s="79"/>
      <c r="T85" s="79"/>
      <c r="U85" s="79"/>
      <c r="V85" s="79"/>
      <c r="W85" s="79"/>
      <c r="X85" s="79"/>
      <c r="Y85" s="79"/>
      <c r="Z85" s="79"/>
    </row>
    <row r="86" spans="1:26" ht="15.75" customHeight="1" x14ac:dyDescent="0.25">
      <c r="A86" s="81" t="s">
        <v>91</v>
      </c>
      <c r="B86" s="79" t="s">
        <v>92</v>
      </c>
      <c r="C86" s="79" t="s">
        <v>1862</v>
      </c>
      <c r="D86" s="79"/>
      <c r="E86" s="79"/>
      <c r="F86" s="79">
        <v>7.1722213404621709</v>
      </c>
      <c r="G86" s="79"/>
      <c r="H86" s="79"/>
      <c r="I86" s="79"/>
      <c r="J86" s="79"/>
      <c r="K86" s="79"/>
      <c r="L86" s="79"/>
      <c r="M86" s="79"/>
      <c r="N86" s="79"/>
      <c r="O86" s="79"/>
      <c r="P86" s="79"/>
      <c r="Q86" s="79"/>
      <c r="R86" s="79"/>
      <c r="S86" s="79"/>
      <c r="T86" s="79"/>
      <c r="U86" s="79"/>
      <c r="V86" s="79"/>
      <c r="W86" s="79"/>
      <c r="X86" s="79"/>
      <c r="Y86" s="79"/>
      <c r="Z86" s="79"/>
    </row>
    <row r="87" spans="1:26" ht="15.75" customHeight="1" x14ac:dyDescent="0.25">
      <c r="A87" s="81" t="s">
        <v>94</v>
      </c>
      <c r="B87" s="79" t="s">
        <v>95</v>
      </c>
      <c r="C87" s="79" t="s">
        <v>1862</v>
      </c>
      <c r="D87" s="79"/>
      <c r="E87" s="79"/>
      <c r="F87" s="79">
        <v>0.4261605140062793</v>
      </c>
      <c r="G87" s="79"/>
      <c r="H87" s="79"/>
      <c r="I87" s="79"/>
      <c r="J87" s="79"/>
      <c r="K87" s="79"/>
      <c r="L87" s="79"/>
      <c r="M87" s="79"/>
      <c r="N87" s="79"/>
      <c r="O87" s="79"/>
      <c r="P87" s="79"/>
      <c r="Q87" s="79"/>
      <c r="R87" s="79"/>
      <c r="S87" s="79"/>
      <c r="T87" s="79"/>
      <c r="U87" s="79"/>
      <c r="V87" s="79"/>
      <c r="W87" s="79"/>
      <c r="X87" s="79"/>
      <c r="Y87" s="79"/>
      <c r="Z87" s="79"/>
    </row>
    <row r="88" spans="1:26" ht="15.75" customHeight="1" x14ac:dyDescent="0.25">
      <c r="A88" s="81" t="s">
        <v>96</v>
      </c>
      <c r="B88" s="79" t="s">
        <v>97</v>
      </c>
      <c r="C88" s="79" t="s">
        <v>1862</v>
      </c>
      <c r="D88" s="79"/>
      <c r="E88" s="79"/>
      <c r="F88" s="79">
        <v>10.25309053850977</v>
      </c>
      <c r="G88" s="79"/>
      <c r="H88" s="79"/>
      <c r="I88" s="79"/>
      <c r="J88" s="79"/>
      <c r="K88" s="79"/>
      <c r="L88" s="79"/>
      <c r="M88" s="79"/>
      <c r="N88" s="79"/>
      <c r="O88" s="79"/>
      <c r="P88" s="79"/>
      <c r="Q88" s="79"/>
      <c r="R88" s="79"/>
      <c r="S88" s="79"/>
      <c r="T88" s="79"/>
      <c r="U88" s="79"/>
      <c r="V88" s="79"/>
      <c r="W88" s="79"/>
      <c r="X88" s="79"/>
      <c r="Y88" s="79"/>
      <c r="Z88" s="79"/>
    </row>
    <row r="89" spans="1:26" ht="15.75" customHeight="1" x14ac:dyDescent="0.25">
      <c r="A89" s="81" t="s">
        <v>99</v>
      </c>
      <c r="B89" s="79" t="s">
        <v>100</v>
      </c>
      <c r="C89" s="79" t="s">
        <v>1862</v>
      </c>
      <c r="D89" s="79"/>
      <c r="E89" s="79"/>
      <c r="F89" s="79">
        <v>4.1247065545534278</v>
      </c>
      <c r="G89" s="79"/>
      <c r="H89" s="79"/>
      <c r="I89" s="79"/>
      <c r="J89" s="79"/>
      <c r="K89" s="79"/>
      <c r="L89" s="79"/>
      <c r="M89" s="79"/>
      <c r="N89" s="79"/>
      <c r="O89" s="79"/>
      <c r="P89" s="79"/>
      <c r="Q89" s="79"/>
      <c r="R89" s="79"/>
      <c r="S89" s="79"/>
      <c r="T89" s="79"/>
      <c r="U89" s="79"/>
      <c r="V89" s="79"/>
      <c r="W89" s="79"/>
      <c r="X89" s="79"/>
      <c r="Y89" s="79"/>
      <c r="Z89" s="79"/>
    </row>
    <row r="90" spans="1:26" ht="15.75" customHeight="1" x14ac:dyDescent="0.25">
      <c r="A90" s="81" t="s">
        <v>102</v>
      </c>
      <c r="B90" s="79" t="s">
        <v>103</v>
      </c>
      <c r="C90" s="79" t="s">
        <v>1862</v>
      </c>
      <c r="D90" s="79"/>
      <c r="E90" s="79"/>
      <c r="F90" s="79">
        <v>2.4144168013148559</v>
      </c>
      <c r="G90" s="79"/>
      <c r="H90" s="79"/>
      <c r="I90" s="79"/>
      <c r="J90" s="79"/>
      <c r="K90" s="79"/>
      <c r="L90" s="79"/>
      <c r="M90" s="79"/>
      <c r="N90" s="79"/>
      <c r="O90" s="79"/>
      <c r="P90" s="79"/>
      <c r="Q90" s="79"/>
      <c r="R90" s="79"/>
      <c r="S90" s="79"/>
      <c r="T90" s="79"/>
      <c r="U90" s="79"/>
      <c r="V90" s="79"/>
      <c r="W90" s="79"/>
      <c r="X90" s="79"/>
      <c r="Y90" s="79"/>
      <c r="Z90" s="79"/>
    </row>
    <row r="91" spans="1:26" ht="15.75" customHeight="1" x14ac:dyDescent="0.25">
      <c r="A91" s="81" t="s">
        <v>105</v>
      </c>
      <c r="B91" s="79" t="s">
        <v>106</v>
      </c>
      <c r="C91" s="79" t="s">
        <v>1862</v>
      </c>
      <c r="D91" s="79"/>
      <c r="E91" s="79"/>
      <c r="F91" s="79">
        <v>4.859659728010298</v>
      </c>
      <c r="G91" s="79"/>
      <c r="H91" s="79"/>
      <c r="I91" s="79"/>
      <c r="J91" s="79"/>
      <c r="K91" s="79"/>
      <c r="L91" s="79"/>
      <c r="M91" s="79"/>
      <c r="N91" s="79"/>
      <c r="O91" s="79"/>
      <c r="P91" s="79"/>
      <c r="Q91" s="79"/>
      <c r="R91" s="79"/>
      <c r="S91" s="79"/>
      <c r="T91" s="79"/>
      <c r="U91" s="79"/>
      <c r="V91" s="79"/>
      <c r="W91" s="79"/>
      <c r="X91" s="79"/>
      <c r="Y91" s="79"/>
      <c r="Z91" s="79"/>
    </row>
    <row r="92" spans="1:26" ht="15.75" customHeight="1" x14ac:dyDescent="0.25">
      <c r="A92" s="81" t="s">
        <v>107</v>
      </c>
      <c r="B92" s="79" t="s">
        <v>108</v>
      </c>
      <c r="C92" s="79" t="s">
        <v>1862</v>
      </c>
      <c r="D92" s="79"/>
      <c r="E92" s="79"/>
      <c r="F92" s="79">
        <v>0.1966129758619389</v>
      </c>
      <c r="G92" s="79"/>
      <c r="H92" s="79"/>
      <c r="I92" s="79"/>
      <c r="J92" s="79"/>
      <c r="K92" s="79"/>
      <c r="L92" s="79"/>
      <c r="M92" s="79"/>
      <c r="N92" s="79"/>
      <c r="O92" s="79"/>
      <c r="P92" s="79"/>
      <c r="Q92" s="79"/>
      <c r="R92" s="79"/>
      <c r="S92" s="79"/>
      <c r="T92" s="79"/>
      <c r="U92" s="79"/>
      <c r="V92" s="79"/>
      <c r="W92" s="79"/>
      <c r="X92" s="79"/>
      <c r="Y92" s="79"/>
      <c r="Z92" s="79"/>
    </row>
    <row r="93" spans="1:26" ht="15.75" customHeight="1" x14ac:dyDescent="0.25">
      <c r="A93" s="81" t="s">
        <v>110</v>
      </c>
      <c r="B93" s="79" t="s">
        <v>111</v>
      </c>
      <c r="C93" s="79" t="s">
        <v>1862</v>
      </c>
      <c r="D93" s="79"/>
      <c r="E93" s="79"/>
      <c r="F93" s="79">
        <v>4.2522465468662576</v>
      </c>
      <c r="G93" s="79"/>
      <c r="H93" s="79"/>
      <c r="I93" s="79"/>
      <c r="J93" s="79"/>
      <c r="K93" s="79"/>
      <c r="L93" s="79"/>
      <c r="M93" s="79"/>
      <c r="N93" s="79"/>
      <c r="O93" s="79"/>
      <c r="P93" s="79"/>
      <c r="Q93" s="79"/>
      <c r="R93" s="79"/>
      <c r="S93" s="79"/>
      <c r="T93" s="79"/>
      <c r="U93" s="79"/>
      <c r="V93" s="79"/>
      <c r="W93" s="79"/>
      <c r="X93" s="79"/>
      <c r="Y93" s="79"/>
      <c r="Z93" s="79"/>
    </row>
    <row r="94" spans="1:26" ht="15.75" customHeight="1" x14ac:dyDescent="0.25">
      <c r="A94" s="81" t="s">
        <v>113</v>
      </c>
      <c r="B94" s="79" t="s">
        <v>114</v>
      </c>
      <c r="C94" s="79" t="s">
        <v>1862</v>
      </c>
      <c r="D94" s="79"/>
      <c r="E94" s="79"/>
      <c r="F94" s="79">
        <v>0.61400939308951641</v>
      </c>
      <c r="G94" s="79"/>
      <c r="H94" s="79"/>
      <c r="I94" s="79"/>
      <c r="J94" s="79"/>
      <c r="K94" s="79"/>
      <c r="L94" s="79"/>
      <c r="M94" s="79"/>
      <c r="N94" s="79"/>
      <c r="O94" s="79"/>
      <c r="P94" s="79"/>
      <c r="Q94" s="79"/>
      <c r="R94" s="79"/>
      <c r="S94" s="79"/>
      <c r="T94" s="79"/>
      <c r="U94" s="79"/>
      <c r="V94" s="79"/>
      <c r="W94" s="79"/>
      <c r="X94" s="79"/>
      <c r="Y94" s="79"/>
      <c r="Z94" s="79"/>
    </row>
    <row r="95" spans="1:26" ht="15.75" customHeight="1" x14ac:dyDescent="0.25">
      <c r="A95" s="81" t="s">
        <v>116</v>
      </c>
      <c r="B95" s="79" t="s">
        <v>117</v>
      </c>
      <c r="C95" s="79" t="s">
        <v>1862</v>
      </c>
      <c r="D95" s="79"/>
      <c r="E95" s="79"/>
      <c r="F95" s="79">
        <v>4.0286596256362603</v>
      </c>
      <c r="G95" s="79"/>
      <c r="H95" s="79"/>
      <c r="I95" s="79"/>
      <c r="J95" s="79"/>
      <c r="K95" s="79"/>
      <c r="L95" s="79"/>
      <c r="M95" s="79"/>
      <c r="N95" s="79"/>
      <c r="O95" s="79"/>
      <c r="P95" s="79"/>
      <c r="Q95" s="79"/>
      <c r="R95" s="79"/>
      <c r="S95" s="79"/>
      <c r="T95" s="79"/>
      <c r="U95" s="79"/>
      <c r="V95" s="79"/>
      <c r="W95" s="79"/>
      <c r="X95" s="79"/>
      <c r="Y95" s="79"/>
      <c r="Z95" s="79"/>
    </row>
    <row r="96" spans="1:26" ht="15.75" customHeight="1" x14ac:dyDescent="0.25">
      <c r="A96" s="81" t="s">
        <v>118</v>
      </c>
      <c r="B96" s="79" t="s">
        <v>119</v>
      </c>
      <c r="C96" s="79" t="s">
        <v>1862</v>
      </c>
      <c r="D96" s="79"/>
      <c r="E96" s="79"/>
      <c r="F96" s="79">
        <v>22.392963891641529</v>
      </c>
      <c r="G96" s="79"/>
      <c r="H96" s="79"/>
      <c r="I96" s="79"/>
      <c r="J96" s="79"/>
      <c r="K96" s="79"/>
      <c r="L96" s="79"/>
      <c r="M96" s="79"/>
      <c r="N96" s="79"/>
      <c r="O96" s="79"/>
      <c r="P96" s="79"/>
      <c r="Q96" s="79"/>
      <c r="R96" s="79"/>
      <c r="S96" s="79"/>
      <c r="T96" s="79"/>
      <c r="U96" s="79"/>
      <c r="V96" s="79"/>
      <c r="W96" s="79"/>
      <c r="X96" s="79"/>
      <c r="Y96" s="79"/>
      <c r="Z96" s="79"/>
    </row>
    <row r="97" spans="1:26" ht="15.75" customHeight="1" x14ac:dyDescent="0.25">
      <c r="A97" s="81" t="s">
        <v>121</v>
      </c>
      <c r="B97" s="79" t="s">
        <v>122</v>
      </c>
      <c r="C97" s="79" t="s">
        <v>1862</v>
      </c>
      <c r="D97" s="79"/>
      <c r="E97" s="79"/>
      <c r="F97" s="79">
        <v>1.1659774672426739</v>
      </c>
      <c r="G97" s="79"/>
      <c r="H97" s="79"/>
      <c r="I97" s="79"/>
      <c r="J97" s="79"/>
      <c r="K97" s="79"/>
      <c r="L97" s="79"/>
      <c r="M97" s="79"/>
      <c r="N97" s="79"/>
      <c r="O97" s="79"/>
      <c r="P97" s="79"/>
      <c r="Q97" s="79"/>
      <c r="R97" s="79"/>
      <c r="S97" s="79"/>
      <c r="T97" s="79"/>
      <c r="U97" s="79"/>
      <c r="V97" s="79"/>
      <c r="W97" s="79"/>
      <c r="X97" s="79"/>
      <c r="Y97" s="79"/>
      <c r="Z97" s="79"/>
    </row>
    <row r="98" spans="1:26" ht="15.75" customHeight="1" x14ac:dyDescent="0.25">
      <c r="A98" s="81" t="s">
        <v>124</v>
      </c>
      <c r="B98" s="79" t="s">
        <v>125</v>
      </c>
      <c r="C98" s="79" t="s">
        <v>1862</v>
      </c>
      <c r="D98" s="79"/>
      <c r="E98" s="79"/>
      <c r="F98" s="79">
        <v>0.20969392566326081</v>
      </c>
      <c r="G98" s="79"/>
      <c r="H98" s="79"/>
      <c r="I98" s="79"/>
      <c r="J98" s="79"/>
      <c r="K98" s="79"/>
      <c r="L98" s="79"/>
      <c r="M98" s="79"/>
      <c r="N98" s="79"/>
      <c r="O98" s="79"/>
      <c r="P98" s="79"/>
      <c r="Q98" s="79"/>
      <c r="R98" s="79"/>
      <c r="S98" s="79"/>
      <c r="T98" s="79"/>
      <c r="U98" s="79"/>
      <c r="V98" s="79"/>
      <c r="W98" s="79"/>
      <c r="X98" s="79"/>
      <c r="Y98" s="79"/>
      <c r="Z98" s="79"/>
    </row>
    <row r="99" spans="1:26" ht="15.75" customHeight="1" x14ac:dyDescent="0.25">
      <c r="A99" s="81" t="s">
        <v>127</v>
      </c>
      <c r="B99" s="79" t="s">
        <v>128</v>
      </c>
      <c r="C99" s="79" t="s">
        <v>1862</v>
      </c>
      <c r="D99" s="79"/>
      <c r="E99" s="79"/>
      <c r="F99" s="79">
        <v>5.7600924654091932</v>
      </c>
      <c r="G99" s="79"/>
      <c r="H99" s="79"/>
      <c r="I99" s="79"/>
      <c r="J99" s="79"/>
      <c r="K99" s="79"/>
      <c r="L99" s="79"/>
      <c r="M99" s="79"/>
      <c r="N99" s="79"/>
      <c r="O99" s="79"/>
      <c r="P99" s="79"/>
      <c r="Q99" s="79"/>
      <c r="R99" s="79"/>
      <c r="S99" s="79"/>
      <c r="T99" s="79"/>
      <c r="U99" s="79"/>
      <c r="V99" s="79"/>
      <c r="W99" s="79"/>
      <c r="X99" s="79"/>
      <c r="Y99" s="79"/>
      <c r="Z99" s="79"/>
    </row>
    <row r="100" spans="1:26" ht="15.75" customHeight="1" x14ac:dyDescent="0.25">
      <c r="A100" s="81" t="s">
        <v>130</v>
      </c>
      <c r="B100" s="79" t="s">
        <v>131</v>
      </c>
      <c r="C100" s="79" t="s">
        <v>1862</v>
      </c>
      <c r="D100" s="79"/>
      <c r="E100" s="79"/>
      <c r="F100" s="79">
        <v>2.8562106710962132</v>
      </c>
      <c r="G100" s="79"/>
      <c r="H100" s="79"/>
      <c r="I100" s="79"/>
      <c r="J100" s="79"/>
      <c r="K100" s="79"/>
      <c r="L100" s="79"/>
      <c r="M100" s="79"/>
      <c r="N100" s="79"/>
      <c r="O100" s="79"/>
      <c r="P100" s="79"/>
      <c r="Q100" s="79"/>
      <c r="R100" s="79"/>
      <c r="S100" s="79"/>
      <c r="T100" s="79"/>
      <c r="U100" s="79"/>
      <c r="V100" s="79"/>
      <c r="W100" s="79"/>
      <c r="X100" s="79"/>
      <c r="Y100" s="79"/>
      <c r="Z100" s="79"/>
    </row>
    <row r="101" spans="1:26" ht="15.75" customHeight="1" x14ac:dyDescent="0.25">
      <c r="A101" s="81" t="s">
        <v>132</v>
      </c>
      <c r="B101" s="79" t="s">
        <v>133</v>
      </c>
      <c r="C101" s="79" t="s">
        <v>1862</v>
      </c>
      <c r="D101" s="79"/>
      <c r="E101" s="79"/>
      <c r="F101" s="79">
        <v>1.9997411985456941</v>
      </c>
      <c r="G101" s="79"/>
      <c r="H101" s="79"/>
      <c r="I101" s="79"/>
      <c r="J101" s="79"/>
      <c r="K101" s="79"/>
      <c r="L101" s="79"/>
      <c r="M101" s="79"/>
      <c r="N101" s="79"/>
      <c r="O101" s="79"/>
      <c r="P101" s="79"/>
      <c r="Q101" s="79"/>
      <c r="R101" s="79"/>
      <c r="S101" s="79"/>
      <c r="T101" s="79"/>
      <c r="U101" s="79"/>
      <c r="V101" s="79"/>
      <c r="W101" s="79"/>
      <c r="X101" s="79"/>
      <c r="Y101" s="79"/>
      <c r="Z101" s="79"/>
    </row>
    <row r="102" spans="1:26" ht="15.75" customHeight="1" x14ac:dyDescent="0.25">
      <c r="A102" s="81" t="s">
        <v>1</v>
      </c>
      <c r="B102" s="79" t="s">
        <v>134</v>
      </c>
      <c r="C102" s="79" t="s">
        <v>1862</v>
      </c>
      <c r="D102" s="79"/>
      <c r="E102" s="79"/>
      <c r="F102" s="79">
        <v>2.8099739843118821</v>
      </c>
      <c r="G102" s="79"/>
      <c r="H102" s="79"/>
      <c r="I102" s="79"/>
      <c r="J102" s="79"/>
      <c r="K102" s="79"/>
      <c r="L102" s="79"/>
      <c r="M102" s="79"/>
      <c r="N102" s="79"/>
      <c r="O102" s="79"/>
      <c r="P102" s="79"/>
      <c r="Q102" s="79"/>
      <c r="R102" s="79"/>
      <c r="S102" s="79"/>
      <c r="T102" s="79"/>
      <c r="U102" s="79"/>
      <c r="V102" s="79"/>
      <c r="W102" s="79"/>
      <c r="X102" s="79"/>
      <c r="Y102" s="79"/>
      <c r="Z102" s="79"/>
    </row>
    <row r="103" spans="1:26" ht="15.75" customHeight="1" x14ac:dyDescent="0.25">
      <c r="A103" s="81" t="s">
        <v>136</v>
      </c>
      <c r="B103" s="79" t="s">
        <v>137</v>
      </c>
      <c r="C103" s="79" t="s">
        <v>1862</v>
      </c>
      <c r="D103" s="79"/>
      <c r="E103" s="79"/>
      <c r="F103" s="79">
        <v>0.39526820183314498</v>
      </c>
      <c r="G103" s="79"/>
      <c r="H103" s="79"/>
      <c r="I103" s="79"/>
      <c r="J103" s="79"/>
      <c r="K103" s="79"/>
      <c r="L103" s="79"/>
      <c r="M103" s="79"/>
      <c r="N103" s="79"/>
      <c r="O103" s="79"/>
      <c r="P103" s="79"/>
      <c r="Q103" s="79"/>
      <c r="R103" s="79"/>
      <c r="S103" s="79"/>
      <c r="T103" s="79"/>
      <c r="U103" s="79"/>
      <c r="V103" s="79"/>
      <c r="W103" s="79"/>
      <c r="X103" s="79"/>
      <c r="Y103" s="79"/>
      <c r="Z103" s="79"/>
    </row>
    <row r="104" spans="1:26" ht="15.75" customHeight="1" x14ac:dyDescent="0.25">
      <c r="A104" s="81" t="s">
        <v>2</v>
      </c>
      <c r="B104" s="79" t="s">
        <v>3</v>
      </c>
      <c r="C104" s="79" t="s">
        <v>775</v>
      </c>
      <c r="D104" s="79"/>
      <c r="E104" s="79"/>
      <c r="F104" s="79">
        <v>6.0785186757677598</v>
      </c>
      <c r="G104" s="79"/>
      <c r="H104" s="79"/>
      <c r="I104" s="79"/>
      <c r="J104" s="79"/>
      <c r="K104" s="79"/>
      <c r="L104" s="79"/>
      <c r="M104" s="79"/>
      <c r="N104" s="79"/>
      <c r="O104" s="79"/>
      <c r="P104" s="79"/>
      <c r="Q104" s="79"/>
      <c r="R104" s="79"/>
      <c r="S104" s="79"/>
      <c r="T104" s="79"/>
      <c r="U104" s="79"/>
      <c r="V104" s="79"/>
      <c r="W104" s="79"/>
      <c r="X104" s="79"/>
      <c r="Y104" s="79"/>
      <c r="Z104" s="79"/>
    </row>
    <row r="105" spans="1:26" ht="15.75" customHeight="1" x14ac:dyDescent="0.25">
      <c r="A105" s="81" t="s">
        <v>4</v>
      </c>
      <c r="B105" s="79" t="s">
        <v>5</v>
      </c>
      <c r="C105" s="79" t="s">
        <v>775</v>
      </c>
      <c r="D105" s="79"/>
      <c r="E105" s="79"/>
      <c r="F105" s="79">
        <v>7.8678964407874058E-2</v>
      </c>
      <c r="G105" s="79"/>
      <c r="H105" s="79"/>
      <c r="I105" s="79"/>
      <c r="J105" s="79"/>
      <c r="K105" s="79"/>
      <c r="L105" s="79"/>
      <c r="M105" s="79"/>
      <c r="N105" s="79"/>
      <c r="O105" s="79"/>
      <c r="P105" s="79"/>
      <c r="Q105" s="79"/>
      <c r="R105" s="79"/>
      <c r="S105" s="79"/>
      <c r="T105" s="79"/>
      <c r="U105" s="79"/>
      <c r="V105" s="79"/>
      <c r="W105" s="79"/>
      <c r="X105" s="79"/>
      <c r="Y105" s="79"/>
      <c r="Z105" s="79"/>
    </row>
    <row r="106" spans="1:26" ht="15.75" customHeight="1" x14ac:dyDescent="0.25">
      <c r="A106" s="81" t="s">
        <v>7</v>
      </c>
      <c r="B106" s="79" t="s">
        <v>8</v>
      </c>
      <c r="C106" s="79" t="s">
        <v>775</v>
      </c>
      <c r="D106" s="79"/>
      <c r="E106" s="79"/>
      <c r="F106" s="79">
        <v>5.4553256563434553</v>
      </c>
      <c r="G106" s="79"/>
      <c r="H106" s="79"/>
      <c r="I106" s="79"/>
      <c r="J106" s="79"/>
      <c r="K106" s="79"/>
      <c r="L106" s="79"/>
      <c r="M106" s="79"/>
      <c r="N106" s="79"/>
      <c r="O106" s="79"/>
      <c r="P106" s="79"/>
      <c r="Q106" s="79"/>
      <c r="R106" s="79"/>
      <c r="S106" s="79"/>
      <c r="T106" s="79"/>
      <c r="U106" s="79"/>
      <c r="V106" s="79"/>
      <c r="W106" s="79"/>
      <c r="X106" s="79"/>
      <c r="Y106" s="79"/>
      <c r="Z106" s="79"/>
    </row>
    <row r="107" spans="1:26" ht="15.75" customHeight="1" x14ac:dyDescent="0.25">
      <c r="A107" s="81" t="s">
        <v>10</v>
      </c>
      <c r="B107" s="79" t="s">
        <v>11</v>
      </c>
      <c r="C107" s="79" t="s">
        <v>775</v>
      </c>
      <c r="D107" s="79"/>
      <c r="E107" s="79"/>
      <c r="F107" s="79">
        <v>14.93108914113596</v>
      </c>
      <c r="G107" s="79"/>
      <c r="H107" s="79"/>
      <c r="I107" s="79"/>
      <c r="J107" s="79"/>
      <c r="K107" s="79"/>
      <c r="L107" s="79"/>
      <c r="M107" s="79"/>
      <c r="N107" s="79"/>
      <c r="O107" s="79"/>
      <c r="P107" s="79"/>
      <c r="Q107" s="79"/>
      <c r="R107" s="79"/>
      <c r="S107" s="79"/>
      <c r="T107" s="79"/>
      <c r="U107" s="79"/>
      <c r="V107" s="79"/>
      <c r="W107" s="79"/>
      <c r="X107" s="79"/>
      <c r="Y107" s="79"/>
      <c r="Z107" s="79"/>
    </row>
    <row r="108" spans="1:26" ht="15.75" customHeight="1" x14ac:dyDescent="0.25">
      <c r="A108" s="81" t="s">
        <v>13</v>
      </c>
      <c r="B108" s="79" t="s">
        <v>14</v>
      </c>
      <c r="C108" s="79" t="s">
        <v>775</v>
      </c>
      <c r="D108" s="79"/>
      <c r="E108" s="79"/>
      <c r="F108" s="79">
        <v>34.273494787472899</v>
      </c>
      <c r="G108" s="79"/>
      <c r="H108" s="79"/>
      <c r="I108" s="79"/>
      <c r="J108" s="79"/>
      <c r="K108" s="79"/>
      <c r="L108" s="79"/>
      <c r="M108" s="79"/>
      <c r="N108" s="79"/>
      <c r="O108" s="79"/>
      <c r="P108" s="79"/>
      <c r="Q108" s="79"/>
      <c r="R108" s="79"/>
      <c r="S108" s="79"/>
      <c r="T108" s="79"/>
      <c r="U108" s="79"/>
      <c r="V108" s="79"/>
      <c r="W108" s="79"/>
      <c r="X108" s="79"/>
      <c r="Y108" s="79"/>
      <c r="Z108" s="79"/>
    </row>
    <row r="109" spans="1:26" ht="15.75" customHeight="1" x14ac:dyDescent="0.25">
      <c r="A109" s="81" t="s">
        <v>16</v>
      </c>
      <c r="B109" s="79" t="s">
        <v>17</v>
      </c>
      <c r="C109" s="79" t="s">
        <v>775</v>
      </c>
      <c r="D109" s="79"/>
      <c r="E109" s="79"/>
      <c r="F109" s="79">
        <v>11.420256865280979</v>
      </c>
      <c r="G109" s="79"/>
      <c r="H109" s="79"/>
      <c r="I109" s="79"/>
      <c r="J109" s="79"/>
      <c r="K109" s="79"/>
      <c r="L109" s="79"/>
      <c r="M109" s="79"/>
      <c r="N109" s="79"/>
      <c r="O109" s="79"/>
      <c r="P109" s="79"/>
      <c r="Q109" s="79"/>
      <c r="R109" s="79"/>
      <c r="S109" s="79"/>
      <c r="T109" s="79"/>
      <c r="U109" s="79"/>
      <c r="V109" s="79"/>
      <c r="W109" s="79"/>
      <c r="X109" s="79"/>
      <c r="Y109" s="79"/>
      <c r="Z109" s="79"/>
    </row>
    <row r="110" spans="1:26" ht="15.75" customHeight="1" x14ac:dyDescent="0.25">
      <c r="A110" s="81" t="s">
        <v>18</v>
      </c>
      <c r="B110" s="79" t="s">
        <v>19</v>
      </c>
      <c r="C110" s="79" t="s">
        <v>775</v>
      </c>
      <c r="D110" s="79"/>
      <c r="E110" s="79"/>
      <c r="F110" s="79">
        <v>0.38204183167039463</v>
      </c>
      <c r="G110" s="79"/>
      <c r="H110" s="79"/>
      <c r="I110" s="79"/>
      <c r="J110" s="79"/>
      <c r="K110" s="79"/>
      <c r="L110" s="79"/>
      <c r="M110" s="79"/>
      <c r="N110" s="79"/>
      <c r="O110" s="79"/>
      <c r="P110" s="79"/>
      <c r="Q110" s="79"/>
      <c r="R110" s="79"/>
      <c r="S110" s="79"/>
      <c r="T110" s="79"/>
      <c r="U110" s="79"/>
      <c r="V110" s="79"/>
      <c r="W110" s="79"/>
      <c r="X110" s="79"/>
      <c r="Y110" s="79"/>
      <c r="Z110" s="79"/>
    </row>
    <row r="111" spans="1:26" ht="15.75" customHeight="1" x14ac:dyDescent="0.25">
      <c r="A111" s="81" t="s">
        <v>21</v>
      </c>
      <c r="B111" s="79" t="s">
        <v>22</v>
      </c>
      <c r="C111" s="79" t="s">
        <v>775</v>
      </c>
      <c r="D111" s="79"/>
      <c r="E111" s="79"/>
      <c r="F111" s="79">
        <v>0.49594104199421107</v>
      </c>
      <c r="G111" s="79"/>
      <c r="H111" s="79"/>
      <c r="I111" s="79"/>
      <c r="J111" s="79"/>
      <c r="K111" s="79"/>
      <c r="L111" s="79"/>
      <c r="M111" s="79"/>
      <c r="N111" s="79"/>
      <c r="O111" s="79"/>
      <c r="P111" s="79"/>
      <c r="Q111" s="79"/>
      <c r="R111" s="79"/>
      <c r="S111" s="79"/>
      <c r="T111" s="79"/>
      <c r="U111" s="79"/>
      <c r="V111" s="79"/>
      <c r="W111" s="79"/>
      <c r="X111" s="79"/>
      <c r="Y111" s="79"/>
      <c r="Z111" s="79"/>
    </row>
    <row r="112" spans="1:26" ht="15.75" customHeight="1" x14ac:dyDescent="0.25">
      <c r="A112" s="81" t="s">
        <v>245</v>
      </c>
      <c r="B112" s="79" t="s">
        <v>22</v>
      </c>
      <c r="C112" s="79" t="s">
        <v>775</v>
      </c>
      <c r="D112" s="79"/>
      <c r="E112" s="79"/>
      <c r="F112" s="79">
        <v>0</v>
      </c>
      <c r="G112" s="79"/>
      <c r="H112" s="79"/>
      <c r="I112" s="79"/>
      <c r="J112" s="79"/>
      <c r="K112" s="79"/>
      <c r="L112" s="79"/>
      <c r="M112" s="79"/>
      <c r="N112" s="79"/>
      <c r="O112" s="79"/>
      <c r="P112" s="79"/>
      <c r="Q112" s="79"/>
      <c r="R112" s="79"/>
      <c r="S112" s="79"/>
      <c r="T112" s="79"/>
      <c r="U112" s="79"/>
      <c r="V112" s="79"/>
      <c r="W112" s="79"/>
      <c r="X112" s="79"/>
      <c r="Y112" s="79"/>
      <c r="Z112" s="79"/>
    </row>
    <row r="113" spans="1:26" ht="15.75" customHeight="1" x14ac:dyDescent="0.25">
      <c r="A113" s="81" t="s">
        <v>24</v>
      </c>
      <c r="B113" s="79" t="s">
        <v>25</v>
      </c>
      <c r="C113" s="79" t="s">
        <v>775</v>
      </c>
      <c r="D113" s="79"/>
      <c r="E113" s="79"/>
      <c r="F113" s="79">
        <v>8.014372658002511</v>
      </c>
      <c r="G113" s="79"/>
      <c r="H113" s="79"/>
      <c r="I113" s="79"/>
      <c r="J113" s="79"/>
      <c r="K113" s="79"/>
      <c r="L113" s="79"/>
      <c r="M113" s="79"/>
      <c r="N113" s="79"/>
      <c r="O113" s="79"/>
      <c r="P113" s="79"/>
      <c r="Q113" s="79"/>
      <c r="R113" s="79"/>
      <c r="S113" s="79"/>
      <c r="T113" s="79"/>
      <c r="U113" s="79"/>
      <c r="V113" s="79"/>
      <c r="W113" s="79"/>
      <c r="X113" s="79"/>
      <c r="Y113" s="79"/>
      <c r="Z113" s="79"/>
    </row>
    <row r="114" spans="1:26" ht="15.75" customHeight="1" x14ac:dyDescent="0.25">
      <c r="A114" s="81" t="s">
        <v>27</v>
      </c>
      <c r="B114" s="79" t="s">
        <v>28</v>
      </c>
      <c r="C114" s="79" t="s">
        <v>775</v>
      </c>
      <c r="D114" s="79"/>
      <c r="E114" s="79"/>
      <c r="F114" s="79">
        <v>7.078259139086895</v>
      </c>
      <c r="G114" s="79"/>
      <c r="H114" s="79"/>
      <c r="I114" s="79"/>
      <c r="J114" s="79"/>
      <c r="K114" s="79"/>
      <c r="L114" s="79"/>
      <c r="M114" s="79"/>
      <c r="N114" s="79"/>
      <c r="O114" s="79"/>
      <c r="P114" s="79"/>
      <c r="Q114" s="79"/>
      <c r="R114" s="79"/>
      <c r="S114" s="79"/>
      <c r="T114" s="79"/>
      <c r="U114" s="79"/>
      <c r="V114" s="79"/>
      <c r="W114" s="79"/>
      <c r="X114" s="79"/>
      <c r="Y114" s="79"/>
      <c r="Z114" s="79"/>
    </row>
    <row r="115" spans="1:26" ht="15.75" customHeight="1" x14ac:dyDescent="0.25">
      <c r="A115" s="81" t="s">
        <v>29</v>
      </c>
      <c r="B115" s="79" t="s">
        <v>30</v>
      </c>
      <c r="C115" s="79" t="s">
        <v>775</v>
      </c>
      <c r="D115" s="79"/>
      <c r="E115" s="79"/>
      <c r="F115" s="79">
        <v>0.57837849165936361</v>
      </c>
      <c r="G115" s="79"/>
      <c r="H115" s="79"/>
      <c r="I115" s="79"/>
      <c r="J115" s="79"/>
      <c r="K115" s="79"/>
      <c r="L115" s="79"/>
      <c r="M115" s="79"/>
      <c r="N115" s="79"/>
      <c r="O115" s="79"/>
      <c r="P115" s="79"/>
      <c r="Q115" s="79"/>
      <c r="R115" s="79"/>
      <c r="S115" s="79"/>
      <c r="T115" s="79"/>
      <c r="U115" s="79"/>
      <c r="V115" s="79"/>
      <c r="W115" s="79"/>
      <c r="X115" s="79"/>
      <c r="Y115" s="79"/>
      <c r="Z115" s="79"/>
    </row>
    <row r="116" spans="1:26" ht="15.75" customHeight="1" x14ac:dyDescent="0.25">
      <c r="A116" s="81" t="s">
        <v>32</v>
      </c>
      <c r="B116" s="79" t="s">
        <v>33</v>
      </c>
      <c r="C116" s="79" t="s">
        <v>775</v>
      </c>
      <c r="D116" s="79"/>
      <c r="E116" s="79"/>
      <c r="F116" s="79">
        <v>11.515133764034051</v>
      </c>
      <c r="G116" s="79"/>
      <c r="H116" s="79"/>
      <c r="I116" s="79"/>
      <c r="J116" s="79"/>
      <c r="K116" s="79"/>
      <c r="L116" s="79"/>
      <c r="M116" s="79"/>
      <c r="N116" s="79"/>
      <c r="O116" s="79"/>
      <c r="P116" s="79"/>
      <c r="Q116" s="79"/>
      <c r="R116" s="79"/>
      <c r="S116" s="79"/>
      <c r="T116" s="79"/>
      <c r="U116" s="79"/>
      <c r="V116" s="79"/>
      <c r="W116" s="79"/>
      <c r="X116" s="79"/>
      <c r="Y116" s="79"/>
      <c r="Z116" s="79"/>
    </row>
    <row r="117" spans="1:26" ht="15.75" customHeight="1" x14ac:dyDescent="0.25">
      <c r="A117" s="81" t="s">
        <v>35</v>
      </c>
      <c r="B117" s="79" t="s">
        <v>36</v>
      </c>
      <c r="C117" s="79" t="s">
        <v>775</v>
      </c>
      <c r="D117" s="79"/>
      <c r="E117" s="79"/>
      <c r="F117" s="79">
        <v>18.448807091380999</v>
      </c>
      <c r="G117" s="79"/>
      <c r="H117" s="79"/>
      <c r="I117" s="79"/>
      <c r="J117" s="79"/>
      <c r="K117" s="79"/>
      <c r="L117" s="79"/>
      <c r="M117" s="79"/>
      <c r="N117" s="79"/>
      <c r="O117" s="79"/>
      <c r="P117" s="79"/>
      <c r="Q117" s="79"/>
      <c r="R117" s="79"/>
      <c r="S117" s="79"/>
      <c r="T117" s="79"/>
      <c r="U117" s="79"/>
      <c r="V117" s="79"/>
      <c r="W117" s="79"/>
      <c r="X117" s="79"/>
      <c r="Y117" s="79"/>
      <c r="Z117" s="79"/>
    </row>
    <row r="118" spans="1:26" ht="15.75" customHeight="1" x14ac:dyDescent="0.25">
      <c r="A118" s="81" t="s">
        <v>38</v>
      </c>
      <c r="B118" s="79" t="s">
        <v>39</v>
      </c>
      <c r="C118" s="79" t="s">
        <v>775</v>
      </c>
      <c r="D118" s="79"/>
      <c r="E118" s="79"/>
      <c r="F118" s="79">
        <v>12.301707161489309</v>
      </c>
      <c r="G118" s="79"/>
      <c r="H118" s="79"/>
      <c r="I118" s="79"/>
      <c r="J118" s="79"/>
      <c r="K118" s="79"/>
      <c r="L118" s="79"/>
      <c r="M118" s="79"/>
      <c r="N118" s="79"/>
      <c r="O118" s="79"/>
      <c r="P118" s="79"/>
      <c r="Q118" s="79"/>
      <c r="R118" s="79"/>
      <c r="S118" s="79"/>
      <c r="T118" s="79"/>
      <c r="U118" s="79"/>
      <c r="V118" s="79"/>
      <c r="W118" s="79"/>
      <c r="X118" s="79"/>
      <c r="Y118" s="79"/>
      <c r="Z118" s="79"/>
    </row>
    <row r="119" spans="1:26" ht="15.75" customHeight="1" x14ac:dyDescent="0.25">
      <c r="A119" s="81" t="s">
        <v>40</v>
      </c>
      <c r="B119" s="79" t="s">
        <v>41</v>
      </c>
      <c r="C119" s="79" t="s">
        <v>775</v>
      </c>
      <c r="D119" s="79"/>
      <c r="E119" s="79"/>
      <c r="F119" s="79">
        <v>33.715469481214093</v>
      </c>
      <c r="G119" s="79"/>
      <c r="H119" s="79"/>
      <c r="I119" s="79"/>
      <c r="J119" s="79"/>
      <c r="K119" s="79"/>
      <c r="L119" s="79"/>
      <c r="M119" s="79"/>
      <c r="N119" s="79"/>
      <c r="O119" s="79"/>
      <c r="P119" s="79"/>
      <c r="Q119" s="79"/>
      <c r="R119" s="79"/>
      <c r="S119" s="79"/>
      <c r="T119" s="79"/>
      <c r="U119" s="79"/>
      <c r="V119" s="79"/>
      <c r="W119" s="79"/>
      <c r="X119" s="79"/>
      <c r="Y119" s="79"/>
      <c r="Z119" s="79"/>
    </row>
    <row r="120" spans="1:26" ht="15.75" customHeight="1" x14ac:dyDescent="0.25">
      <c r="A120" s="81" t="s">
        <v>43</v>
      </c>
      <c r="B120" s="79" t="s">
        <v>44</v>
      </c>
      <c r="C120" s="79" t="s">
        <v>775</v>
      </c>
      <c r="D120" s="79"/>
      <c r="E120" s="79"/>
      <c r="F120" s="79">
        <v>29.441177029568401</v>
      </c>
      <c r="G120" s="79"/>
      <c r="H120" s="79"/>
      <c r="I120" s="79"/>
      <c r="J120" s="79"/>
      <c r="K120" s="79"/>
      <c r="L120" s="79"/>
      <c r="M120" s="79"/>
      <c r="N120" s="79"/>
      <c r="O120" s="79"/>
      <c r="P120" s="79"/>
      <c r="Q120" s="79"/>
      <c r="R120" s="79"/>
      <c r="S120" s="79"/>
      <c r="T120" s="79"/>
      <c r="U120" s="79"/>
      <c r="V120" s="79"/>
      <c r="W120" s="79"/>
      <c r="X120" s="79"/>
      <c r="Y120" s="79"/>
      <c r="Z120" s="79"/>
    </row>
    <row r="121" spans="1:26" ht="15.75" customHeight="1" x14ac:dyDescent="0.25">
      <c r="A121" s="81" t="s">
        <v>46</v>
      </c>
      <c r="B121" s="79" t="s">
        <v>47</v>
      </c>
      <c r="C121" s="79" t="s">
        <v>775</v>
      </c>
      <c r="D121" s="79"/>
      <c r="E121" s="79"/>
      <c r="F121" s="79">
        <v>9.5819015499978999</v>
      </c>
      <c r="G121" s="79"/>
      <c r="H121" s="79"/>
      <c r="I121" s="79"/>
      <c r="J121" s="79"/>
      <c r="K121" s="79"/>
      <c r="L121" s="79"/>
      <c r="M121" s="79"/>
      <c r="N121" s="79"/>
      <c r="O121" s="79"/>
      <c r="P121" s="79"/>
      <c r="Q121" s="79"/>
      <c r="R121" s="79"/>
      <c r="S121" s="79"/>
      <c r="T121" s="79"/>
      <c r="U121" s="79"/>
      <c r="V121" s="79"/>
      <c r="W121" s="79"/>
      <c r="X121" s="79"/>
      <c r="Y121" s="79"/>
      <c r="Z121" s="79"/>
    </row>
    <row r="122" spans="1:26" ht="15.75" customHeight="1" x14ac:dyDescent="0.25">
      <c r="A122" s="81" t="s">
        <v>49</v>
      </c>
      <c r="B122" s="79" t="s">
        <v>50</v>
      </c>
      <c r="C122" s="79" t="s">
        <v>775</v>
      </c>
      <c r="D122" s="79"/>
      <c r="E122" s="79"/>
      <c r="F122" s="79">
        <v>7.4822620999226386</v>
      </c>
      <c r="G122" s="79"/>
      <c r="H122" s="79"/>
      <c r="I122" s="79"/>
      <c r="J122" s="79"/>
      <c r="K122" s="79"/>
      <c r="L122" s="79"/>
      <c r="M122" s="79"/>
      <c r="N122" s="79"/>
      <c r="O122" s="79"/>
      <c r="P122" s="79"/>
      <c r="Q122" s="79"/>
      <c r="R122" s="79"/>
      <c r="S122" s="79"/>
      <c r="T122" s="79"/>
      <c r="U122" s="79"/>
      <c r="V122" s="79"/>
      <c r="W122" s="79"/>
      <c r="X122" s="79"/>
      <c r="Y122" s="79"/>
      <c r="Z122" s="79"/>
    </row>
    <row r="123" spans="1:26" ht="15.75" customHeight="1" x14ac:dyDescent="0.25">
      <c r="A123" s="81" t="s">
        <v>52</v>
      </c>
      <c r="B123" s="79" t="s">
        <v>53</v>
      </c>
      <c r="C123" s="79" t="s">
        <v>775</v>
      </c>
      <c r="D123" s="79"/>
      <c r="E123" s="79"/>
      <c r="F123" s="79">
        <v>0.57020245785021695</v>
      </c>
      <c r="G123" s="79"/>
      <c r="H123" s="79"/>
      <c r="I123" s="79"/>
      <c r="J123" s="79"/>
      <c r="K123" s="79"/>
      <c r="L123" s="79"/>
      <c r="M123" s="79"/>
      <c r="N123" s="79"/>
      <c r="O123" s="79"/>
      <c r="P123" s="79"/>
      <c r="Q123" s="79"/>
      <c r="R123" s="79"/>
      <c r="S123" s="79"/>
      <c r="T123" s="79"/>
      <c r="U123" s="79"/>
      <c r="V123" s="79"/>
      <c r="W123" s="79"/>
      <c r="X123" s="79"/>
      <c r="Y123" s="79"/>
      <c r="Z123" s="79"/>
    </row>
    <row r="124" spans="1:26" ht="15.75" customHeight="1" x14ac:dyDescent="0.25">
      <c r="A124" s="81" t="s">
        <v>54</v>
      </c>
      <c r="B124" s="79" t="s">
        <v>55</v>
      </c>
      <c r="C124" s="79" t="s">
        <v>775</v>
      </c>
      <c r="D124" s="79"/>
      <c r="E124" s="79"/>
      <c r="F124" s="79">
        <v>1.797938652939711</v>
      </c>
      <c r="G124" s="79"/>
      <c r="H124" s="79"/>
      <c r="I124" s="79"/>
      <c r="J124" s="79"/>
      <c r="K124" s="79"/>
      <c r="L124" s="79"/>
      <c r="M124" s="79"/>
      <c r="N124" s="79"/>
      <c r="O124" s="79"/>
      <c r="P124" s="79"/>
      <c r="Q124" s="79"/>
      <c r="R124" s="79"/>
      <c r="S124" s="79"/>
      <c r="T124" s="79"/>
      <c r="U124" s="79"/>
      <c r="V124" s="79"/>
      <c r="W124" s="79"/>
      <c r="X124" s="79"/>
      <c r="Y124" s="79"/>
      <c r="Z124" s="79"/>
    </row>
    <row r="125" spans="1:26" ht="15.75" customHeight="1" x14ac:dyDescent="0.25">
      <c r="A125" s="81" t="s">
        <v>57</v>
      </c>
      <c r="B125" s="79" t="s">
        <v>58</v>
      </c>
      <c r="C125" s="79" t="s">
        <v>775</v>
      </c>
      <c r="D125" s="79"/>
      <c r="E125" s="79"/>
      <c r="F125" s="79">
        <v>0.31952172800242601</v>
      </c>
      <c r="G125" s="79"/>
      <c r="H125" s="79"/>
      <c r="I125" s="79"/>
      <c r="J125" s="79"/>
      <c r="K125" s="79"/>
      <c r="L125" s="79"/>
      <c r="M125" s="79"/>
      <c r="N125" s="79"/>
      <c r="O125" s="79"/>
      <c r="P125" s="79"/>
      <c r="Q125" s="79"/>
      <c r="R125" s="79"/>
      <c r="S125" s="79"/>
      <c r="T125" s="79"/>
      <c r="U125" s="79"/>
      <c r="V125" s="79"/>
      <c r="W125" s="79"/>
      <c r="X125" s="79"/>
      <c r="Y125" s="79"/>
      <c r="Z125" s="79"/>
    </row>
    <row r="126" spans="1:26" ht="15.75" customHeight="1" x14ac:dyDescent="0.25">
      <c r="A126" s="81" t="s">
        <v>60</v>
      </c>
      <c r="B126" s="79" t="s">
        <v>61</v>
      </c>
      <c r="C126" s="79" t="s">
        <v>775</v>
      </c>
      <c r="D126" s="79"/>
      <c r="E126" s="79"/>
      <c r="F126" s="79">
        <v>7.9167757605942288</v>
      </c>
      <c r="G126" s="79"/>
      <c r="H126" s="79"/>
      <c r="I126" s="79"/>
      <c r="J126" s="79"/>
      <c r="K126" s="79"/>
      <c r="L126" s="79"/>
      <c r="M126" s="79"/>
      <c r="N126" s="79"/>
      <c r="O126" s="79"/>
      <c r="P126" s="79"/>
      <c r="Q126" s="79"/>
      <c r="R126" s="79"/>
      <c r="S126" s="79"/>
      <c r="T126" s="79"/>
      <c r="U126" s="79"/>
      <c r="V126" s="79"/>
      <c r="W126" s="79"/>
      <c r="X126" s="79"/>
      <c r="Y126" s="79"/>
      <c r="Z126" s="79"/>
    </row>
    <row r="127" spans="1:26" ht="15.75" customHeight="1" x14ac:dyDescent="0.25">
      <c r="A127" s="81" t="s">
        <v>63</v>
      </c>
      <c r="B127" s="79" t="s">
        <v>64</v>
      </c>
      <c r="C127" s="79" t="s">
        <v>775</v>
      </c>
      <c r="D127" s="79"/>
      <c r="E127" s="79"/>
      <c r="F127" s="79">
        <v>19.66708079856015</v>
      </c>
      <c r="G127" s="79"/>
      <c r="H127" s="79"/>
      <c r="I127" s="79"/>
      <c r="J127" s="79"/>
      <c r="K127" s="79"/>
      <c r="L127" s="79"/>
      <c r="M127" s="79"/>
      <c r="N127" s="79"/>
      <c r="O127" s="79"/>
      <c r="P127" s="79"/>
      <c r="Q127" s="79"/>
      <c r="R127" s="79"/>
      <c r="S127" s="79"/>
      <c r="T127" s="79"/>
      <c r="U127" s="79"/>
      <c r="V127" s="79"/>
      <c r="W127" s="79"/>
      <c r="X127" s="79"/>
      <c r="Y127" s="79"/>
      <c r="Z127" s="79"/>
    </row>
    <row r="128" spans="1:26" ht="15.75" customHeight="1" x14ac:dyDescent="0.25">
      <c r="A128" s="81" t="s">
        <v>66</v>
      </c>
      <c r="B128" s="79" t="s">
        <v>67</v>
      </c>
      <c r="C128" s="79" t="s">
        <v>775</v>
      </c>
      <c r="D128" s="79"/>
      <c r="E128" s="79"/>
      <c r="F128" s="79">
        <v>6.9276871862912008</v>
      </c>
      <c r="G128" s="79"/>
      <c r="H128" s="79"/>
      <c r="I128" s="79"/>
      <c r="J128" s="79"/>
      <c r="K128" s="79"/>
      <c r="L128" s="79"/>
      <c r="M128" s="79"/>
      <c r="N128" s="79"/>
      <c r="O128" s="79"/>
      <c r="P128" s="79"/>
      <c r="Q128" s="79"/>
      <c r="R128" s="79"/>
      <c r="S128" s="79"/>
      <c r="T128" s="79"/>
      <c r="U128" s="79"/>
      <c r="V128" s="79"/>
      <c r="W128" s="79"/>
      <c r="X128" s="79"/>
      <c r="Y128" s="79"/>
      <c r="Z128" s="79"/>
    </row>
    <row r="129" spans="1:26" ht="15.75" customHeight="1" x14ac:dyDescent="0.25">
      <c r="A129" s="81" t="s">
        <v>69</v>
      </c>
      <c r="B129" s="79" t="s">
        <v>70</v>
      </c>
      <c r="C129" s="79" t="s">
        <v>775</v>
      </c>
      <c r="D129" s="79"/>
      <c r="E129" s="79"/>
      <c r="F129" s="79">
        <v>20.54117524514918</v>
      </c>
      <c r="G129" s="79"/>
      <c r="H129" s="79"/>
      <c r="I129" s="79"/>
      <c r="J129" s="79"/>
      <c r="K129" s="79"/>
      <c r="L129" s="79"/>
      <c r="M129" s="79"/>
      <c r="N129" s="79"/>
      <c r="O129" s="79"/>
      <c r="P129" s="79"/>
      <c r="Q129" s="79"/>
      <c r="R129" s="79"/>
      <c r="S129" s="79"/>
      <c r="T129" s="79"/>
      <c r="U129" s="79"/>
      <c r="V129" s="79"/>
      <c r="W129" s="79"/>
      <c r="X129" s="79"/>
      <c r="Y129" s="79"/>
      <c r="Z129" s="79"/>
    </row>
    <row r="130" spans="1:26" ht="15.75" customHeight="1" x14ac:dyDescent="0.25">
      <c r="A130" s="81" t="s">
        <v>72</v>
      </c>
      <c r="B130" s="79" t="s">
        <v>73</v>
      </c>
      <c r="C130" s="79" t="s">
        <v>775</v>
      </c>
      <c r="D130" s="79"/>
      <c r="E130" s="79"/>
      <c r="F130" s="79">
        <v>9.7836916467677728</v>
      </c>
      <c r="G130" s="79"/>
      <c r="H130" s="79"/>
      <c r="I130" s="79"/>
      <c r="J130" s="79"/>
      <c r="K130" s="79"/>
      <c r="L130" s="79"/>
      <c r="M130" s="79"/>
      <c r="N130" s="79"/>
      <c r="O130" s="79"/>
      <c r="P130" s="79"/>
      <c r="Q130" s="79"/>
      <c r="R130" s="79"/>
      <c r="S130" s="79"/>
      <c r="T130" s="79"/>
      <c r="U130" s="79"/>
      <c r="V130" s="79"/>
      <c r="W130" s="79"/>
      <c r="X130" s="79"/>
      <c r="Y130" s="79"/>
      <c r="Z130" s="79"/>
    </row>
    <row r="131" spans="1:26" ht="15.75" customHeight="1" x14ac:dyDescent="0.25">
      <c r="A131" s="81" t="s">
        <v>74</v>
      </c>
      <c r="B131" s="79" t="s">
        <v>75</v>
      </c>
      <c r="C131" s="79" t="s">
        <v>775</v>
      </c>
      <c r="D131" s="79"/>
      <c r="E131" s="79"/>
      <c r="F131" s="79">
        <v>32.14581761399684</v>
      </c>
      <c r="G131" s="79"/>
      <c r="H131" s="79"/>
      <c r="I131" s="79"/>
      <c r="J131" s="79"/>
      <c r="K131" s="79"/>
      <c r="L131" s="79"/>
      <c r="M131" s="79"/>
      <c r="N131" s="79"/>
      <c r="O131" s="79"/>
      <c r="P131" s="79"/>
      <c r="Q131" s="79"/>
      <c r="R131" s="79"/>
      <c r="S131" s="79"/>
      <c r="T131" s="79"/>
      <c r="U131" s="79"/>
      <c r="V131" s="79"/>
      <c r="W131" s="79"/>
      <c r="X131" s="79"/>
      <c r="Y131" s="79"/>
      <c r="Z131" s="79"/>
    </row>
    <row r="132" spans="1:26" ht="15.75" customHeight="1" x14ac:dyDescent="0.25">
      <c r="A132" s="81" t="s">
        <v>77</v>
      </c>
      <c r="B132" s="79" t="s">
        <v>78</v>
      </c>
      <c r="C132" s="79" t="s">
        <v>775</v>
      </c>
      <c r="D132" s="79"/>
      <c r="E132" s="79"/>
      <c r="F132" s="79">
        <v>1.9160229338549359</v>
      </c>
      <c r="G132" s="79"/>
      <c r="H132" s="79"/>
      <c r="I132" s="79"/>
      <c r="J132" s="79"/>
      <c r="K132" s="79"/>
      <c r="L132" s="79"/>
      <c r="M132" s="79"/>
      <c r="N132" s="79"/>
      <c r="O132" s="79"/>
      <c r="P132" s="79"/>
      <c r="Q132" s="79"/>
      <c r="R132" s="79"/>
      <c r="S132" s="79"/>
      <c r="T132" s="79"/>
      <c r="U132" s="79"/>
      <c r="V132" s="79"/>
      <c r="W132" s="79"/>
      <c r="X132" s="79"/>
      <c r="Y132" s="79"/>
      <c r="Z132" s="79"/>
    </row>
    <row r="133" spans="1:26" ht="15.75" customHeight="1" x14ac:dyDescent="0.25">
      <c r="A133" s="81" t="s">
        <v>80</v>
      </c>
      <c r="B133" s="79" t="s">
        <v>81</v>
      </c>
      <c r="C133" s="79" t="s">
        <v>775</v>
      </c>
      <c r="D133" s="79"/>
      <c r="E133" s="79"/>
      <c r="F133" s="79">
        <v>0.20038224117163481</v>
      </c>
      <c r="G133" s="79"/>
      <c r="H133" s="79"/>
      <c r="I133" s="79"/>
      <c r="J133" s="79"/>
      <c r="K133" s="79"/>
      <c r="L133" s="79"/>
      <c r="M133" s="79"/>
      <c r="N133" s="79"/>
      <c r="O133" s="79"/>
      <c r="P133" s="79"/>
      <c r="Q133" s="79"/>
      <c r="R133" s="79"/>
      <c r="S133" s="79"/>
      <c r="T133" s="79"/>
      <c r="U133" s="79"/>
      <c r="V133" s="79"/>
      <c r="W133" s="79"/>
      <c r="X133" s="79"/>
      <c r="Y133" s="79"/>
      <c r="Z133" s="79"/>
    </row>
    <row r="134" spans="1:26" ht="15.75" customHeight="1" x14ac:dyDescent="0.25">
      <c r="A134" s="81" t="s">
        <v>83</v>
      </c>
      <c r="B134" s="79" t="s">
        <v>84</v>
      </c>
      <c r="C134" s="79" t="s">
        <v>775</v>
      </c>
      <c r="D134" s="79"/>
      <c r="E134" s="79"/>
      <c r="F134" s="79">
        <v>0.39596992400695857</v>
      </c>
      <c r="G134" s="79"/>
      <c r="H134" s="79"/>
      <c r="I134" s="79"/>
      <c r="J134" s="79"/>
      <c r="K134" s="79"/>
      <c r="L134" s="79"/>
      <c r="M134" s="79"/>
      <c r="N134" s="79"/>
      <c r="O134" s="79"/>
      <c r="P134" s="79"/>
      <c r="Q134" s="79"/>
      <c r="R134" s="79"/>
      <c r="S134" s="79"/>
      <c r="T134" s="79"/>
      <c r="U134" s="79"/>
      <c r="V134" s="79"/>
      <c r="W134" s="79"/>
      <c r="X134" s="79"/>
      <c r="Y134" s="79"/>
      <c r="Z134" s="79"/>
    </row>
    <row r="135" spans="1:26" ht="15.75" customHeight="1" x14ac:dyDescent="0.25">
      <c r="A135" s="81" t="s">
        <v>85</v>
      </c>
      <c r="B135" s="79" t="s">
        <v>86</v>
      </c>
      <c r="C135" s="79" t="s">
        <v>775</v>
      </c>
      <c r="D135" s="79"/>
      <c r="E135" s="79"/>
      <c r="F135" s="79">
        <v>7.3467290162071146</v>
      </c>
      <c r="G135" s="79"/>
      <c r="H135" s="79"/>
      <c r="I135" s="79"/>
      <c r="J135" s="79"/>
      <c r="K135" s="79"/>
      <c r="L135" s="79"/>
      <c r="M135" s="79"/>
      <c r="N135" s="79"/>
      <c r="O135" s="79"/>
      <c r="P135" s="79"/>
      <c r="Q135" s="79"/>
      <c r="R135" s="79"/>
      <c r="S135" s="79"/>
      <c r="T135" s="79"/>
      <c r="U135" s="79"/>
      <c r="V135" s="79"/>
      <c r="W135" s="79"/>
      <c r="X135" s="79"/>
      <c r="Y135" s="79"/>
      <c r="Z135" s="79"/>
    </row>
    <row r="136" spans="1:26" ht="15.75" customHeight="1" x14ac:dyDescent="0.25">
      <c r="A136" s="81" t="s">
        <v>88</v>
      </c>
      <c r="B136" s="79" t="s">
        <v>89</v>
      </c>
      <c r="C136" s="79" t="s">
        <v>775</v>
      </c>
      <c r="D136" s="79"/>
      <c r="E136" s="79"/>
      <c r="F136" s="79">
        <v>6.744180358536453</v>
      </c>
      <c r="G136" s="79"/>
      <c r="H136" s="79"/>
      <c r="I136" s="79"/>
      <c r="J136" s="79"/>
      <c r="K136" s="79"/>
      <c r="L136" s="79"/>
      <c r="M136" s="79"/>
      <c r="N136" s="79"/>
      <c r="O136" s="79"/>
      <c r="P136" s="79"/>
      <c r="Q136" s="79"/>
      <c r="R136" s="79"/>
      <c r="S136" s="79"/>
      <c r="T136" s="79"/>
      <c r="U136" s="79"/>
      <c r="V136" s="79"/>
      <c r="W136" s="79"/>
      <c r="X136" s="79"/>
      <c r="Y136" s="79"/>
      <c r="Z136" s="79"/>
    </row>
    <row r="137" spans="1:26" ht="15.75" customHeight="1" x14ac:dyDescent="0.25">
      <c r="A137" s="81" t="s">
        <v>91</v>
      </c>
      <c r="B137" s="79" t="s">
        <v>92</v>
      </c>
      <c r="C137" s="79" t="s">
        <v>775</v>
      </c>
      <c r="D137" s="79"/>
      <c r="E137" s="79"/>
      <c r="F137" s="79">
        <v>11.929893585805139</v>
      </c>
      <c r="G137" s="79"/>
      <c r="H137" s="79"/>
      <c r="I137" s="79"/>
      <c r="J137" s="79"/>
      <c r="K137" s="79"/>
      <c r="L137" s="79"/>
      <c r="M137" s="79"/>
      <c r="N137" s="79"/>
      <c r="O137" s="79"/>
      <c r="P137" s="79"/>
      <c r="Q137" s="79"/>
      <c r="R137" s="79"/>
      <c r="S137" s="79"/>
      <c r="T137" s="79"/>
      <c r="U137" s="79"/>
      <c r="V137" s="79"/>
      <c r="W137" s="79"/>
      <c r="X137" s="79"/>
      <c r="Y137" s="79"/>
      <c r="Z137" s="79"/>
    </row>
    <row r="138" spans="1:26" ht="15.75" customHeight="1" x14ac:dyDescent="0.25">
      <c r="A138" s="81" t="s">
        <v>94</v>
      </c>
      <c r="B138" s="79" t="s">
        <v>95</v>
      </c>
      <c r="C138" s="79" t="s">
        <v>775</v>
      </c>
      <c r="D138" s="79"/>
      <c r="E138" s="79"/>
      <c r="F138" s="79">
        <v>11.55035238074411</v>
      </c>
      <c r="G138" s="79"/>
      <c r="H138" s="79"/>
      <c r="I138" s="79"/>
      <c r="J138" s="79"/>
      <c r="K138" s="79"/>
      <c r="L138" s="79"/>
      <c r="M138" s="79"/>
      <c r="N138" s="79"/>
      <c r="O138" s="79"/>
      <c r="P138" s="79"/>
      <c r="Q138" s="79"/>
      <c r="R138" s="79"/>
      <c r="S138" s="79"/>
      <c r="T138" s="79"/>
      <c r="U138" s="79"/>
      <c r="V138" s="79"/>
      <c r="W138" s="79"/>
      <c r="X138" s="79"/>
      <c r="Y138" s="79"/>
      <c r="Z138" s="79"/>
    </row>
    <row r="139" spans="1:26" ht="15.75" customHeight="1" x14ac:dyDescent="0.25">
      <c r="A139" s="81" t="s">
        <v>96</v>
      </c>
      <c r="B139" s="79" t="s">
        <v>97</v>
      </c>
      <c r="C139" s="79" t="s">
        <v>775</v>
      </c>
      <c r="D139" s="79"/>
      <c r="E139" s="79"/>
      <c r="F139" s="79">
        <v>11.05247786920294</v>
      </c>
      <c r="G139" s="79"/>
      <c r="H139" s="79"/>
      <c r="I139" s="79"/>
      <c r="J139" s="79"/>
      <c r="K139" s="79"/>
      <c r="L139" s="79"/>
      <c r="M139" s="79"/>
      <c r="N139" s="79"/>
      <c r="O139" s="79"/>
      <c r="P139" s="79"/>
      <c r="Q139" s="79"/>
      <c r="R139" s="79"/>
      <c r="S139" s="79"/>
      <c r="T139" s="79"/>
      <c r="U139" s="79"/>
      <c r="V139" s="79"/>
      <c r="W139" s="79"/>
      <c r="X139" s="79"/>
      <c r="Y139" s="79"/>
      <c r="Z139" s="79"/>
    </row>
    <row r="140" spans="1:26" ht="15.75" customHeight="1" x14ac:dyDescent="0.25">
      <c r="A140" s="81" t="s">
        <v>99</v>
      </c>
      <c r="B140" s="79" t="s">
        <v>100</v>
      </c>
      <c r="C140" s="79" t="s">
        <v>775</v>
      </c>
      <c r="D140" s="79"/>
      <c r="E140" s="79"/>
      <c r="F140" s="79">
        <v>19.90656619203752</v>
      </c>
      <c r="G140" s="79"/>
      <c r="H140" s="79"/>
      <c r="I140" s="79"/>
      <c r="J140" s="79"/>
      <c r="K140" s="79"/>
      <c r="L140" s="79"/>
      <c r="M140" s="79"/>
      <c r="N140" s="79"/>
      <c r="O140" s="79"/>
      <c r="P140" s="79"/>
      <c r="Q140" s="79"/>
      <c r="R140" s="79"/>
      <c r="S140" s="79"/>
      <c r="T140" s="79"/>
      <c r="U140" s="79"/>
      <c r="V140" s="79"/>
      <c r="W140" s="79"/>
      <c r="X140" s="79"/>
      <c r="Y140" s="79"/>
      <c r="Z140" s="79"/>
    </row>
    <row r="141" spans="1:26" ht="15.75" customHeight="1" x14ac:dyDescent="0.25">
      <c r="A141" s="81" t="s">
        <v>102</v>
      </c>
      <c r="B141" s="79" t="s">
        <v>103</v>
      </c>
      <c r="C141" s="79" t="s">
        <v>775</v>
      </c>
      <c r="D141" s="79"/>
      <c r="E141" s="79"/>
      <c r="F141" s="79">
        <v>6.5643605396284324</v>
      </c>
      <c r="G141" s="79"/>
      <c r="H141" s="79"/>
      <c r="I141" s="79"/>
      <c r="J141" s="79"/>
      <c r="K141" s="79"/>
      <c r="L141" s="79"/>
      <c r="M141" s="79"/>
      <c r="N141" s="79"/>
      <c r="O141" s="79"/>
      <c r="P141" s="79"/>
      <c r="Q141" s="79"/>
      <c r="R141" s="79"/>
      <c r="S141" s="79"/>
      <c r="T141" s="79"/>
      <c r="U141" s="79"/>
      <c r="V141" s="79"/>
      <c r="W141" s="79"/>
      <c r="X141" s="79"/>
      <c r="Y141" s="79"/>
      <c r="Z141" s="79"/>
    </row>
    <row r="142" spans="1:26" ht="15.75" customHeight="1" x14ac:dyDescent="0.25">
      <c r="A142" s="81" t="s">
        <v>105</v>
      </c>
      <c r="B142" s="79" t="s">
        <v>106</v>
      </c>
      <c r="C142" s="79" t="s">
        <v>775</v>
      </c>
      <c r="D142" s="79"/>
      <c r="E142" s="79"/>
      <c r="F142" s="79">
        <v>7.7049237356988884</v>
      </c>
      <c r="G142" s="79"/>
      <c r="H142" s="79"/>
      <c r="I142" s="79"/>
      <c r="J142" s="79"/>
      <c r="K142" s="79"/>
      <c r="L142" s="79"/>
      <c r="M142" s="79"/>
      <c r="N142" s="79"/>
      <c r="O142" s="79"/>
      <c r="P142" s="79"/>
      <c r="Q142" s="79"/>
      <c r="R142" s="79"/>
      <c r="S142" s="79"/>
      <c r="T142" s="79"/>
      <c r="U142" s="79"/>
      <c r="V142" s="79"/>
      <c r="W142" s="79"/>
      <c r="X142" s="79"/>
      <c r="Y142" s="79"/>
      <c r="Z142" s="79"/>
    </row>
    <row r="143" spans="1:26" ht="15.75" customHeight="1" x14ac:dyDescent="0.25">
      <c r="A143" s="81" t="s">
        <v>107</v>
      </c>
      <c r="B143" s="79" t="s">
        <v>108</v>
      </c>
      <c r="C143" s="79" t="s">
        <v>775</v>
      </c>
      <c r="D143" s="79"/>
      <c r="E143" s="79"/>
      <c r="F143" s="79">
        <v>6.9835194983714849E-2</v>
      </c>
      <c r="G143" s="79"/>
      <c r="H143" s="79"/>
      <c r="I143" s="79"/>
      <c r="J143" s="79"/>
      <c r="K143" s="79"/>
      <c r="L143" s="79"/>
      <c r="M143" s="79"/>
      <c r="N143" s="79"/>
      <c r="O143" s="79"/>
      <c r="P143" s="79"/>
      <c r="Q143" s="79"/>
      <c r="R143" s="79"/>
      <c r="S143" s="79"/>
      <c r="T143" s="79"/>
      <c r="U143" s="79"/>
      <c r="V143" s="79"/>
      <c r="W143" s="79"/>
      <c r="X143" s="79"/>
      <c r="Y143" s="79"/>
      <c r="Z143" s="79"/>
    </row>
    <row r="144" spans="1:26" ht="15.75" customHeight="1" x14ac:dyDescent="0.25">
      <c r="A144" s="81" t="s">
        <v>110</v>
      </c>
      <c r="B144" s="79" t="s">
        <v>111</v>
      </c>
      <c r="C144" s="79" t="s">
        <v>775</v>
      </c>
      <c r="D144" s="79"/>
      <c r="E144" s="79"/>
      <c r="F144" s="79">
        <v>2.5452355345988811</v>
      </c>
      <c r="G144" s="79"/>
      <c r="H144" s="79"/>
      <c r="I144" s="79"/>
      <c r="J144" s="79"/>
      <c r="K144" s="79"/>
      <c r="L144" s="79"/>
      <c r="M144" s="79"/>
      <c r="N144" s="79"/>
      <c r="O144" s="79"/>
      <c r="P144" s="79"/>
      <c r="Q144" s="79"/>
      <c r="R144" s="79"/>
      <c r="S144" s="79"/>
      <c r="T144" s="79"/>
      <c r="U144" s="79"/>
      <c r="V144" s="79"/>
      <c r="W144" s="79"/>
      <c r="X144" s="79"/>
      <c r="Y144" s="79"/>
      <c r="Z144" s="79"/>
    </row>
    <row r="145" spans="1:26" ht="15.75" customHeight="1" x14ac:dyDescent="0.25">
      <c r="A145" s="81" t="s">
        <v>113</v>
      </c>
      <c r="B145" s="79" t="s">
        <v>114</v>
      </c>
      <c r="C145" s="79" t="s">
        <v>775</v>
      </c>
      <c r="D145" s="79"/>
      <c r="E145" s="79"/>
      <c r="F145" s="79">
        <v>18.553762894672349</v>
      </c>
      <c r="G145" s="79"/>
      <c r="H145" s="79"/>
      <c r="I145" s="79"/>
      <c r="J145" s="79"/>
      <c r="K145" s="79"/>
      <c r="L145" s="79"/>
      <c r="M145" s="79"/>
      <c r="N145" s="79"/>
      <c r="O145" s="79"/>
      <c r="P145" s="79"/>
      <c r="Q145" s="79"/>
      <c r="R145" s="79"/>
      <c r="S145" s="79"/>
      <c r="T145" s="79"/>
      <c r="U145" s="79"/>
      <c r="V145" s="79"/>
      <c r="W145" s="79"/>
      <c r="X145" s="79"/>
      <c r="Y145" s="79"/>
      <c r="Z145" s="79"/>
    </row>
    <row r="146" spans="1:26" ht="15.75" customHeight="1" x14ac:dyDescent="0.25">
      <c r="A146" s="81" t="s">
        <v>116</v>
      </c>
      <c r="B146" s="79" t="s">
        <v>117</v>
      </c>
      <c r="C146" s="79" t="s">
        <v>775</v>
      </c>
      <c r="D146" s="79"/>
      <c r="E146" s="79"/>
      <c r="F146" s="79">
        <v>8.3853602960643485</v>
      </c>
      <c r="G146" s="79"/>
      <c r="H146" s="79"/>
      <c r="I146" s="79"/>
      <c r="J146" s="79"/>
      <c r="K146" s="79"/>
      <c r="L146" s="79"/>
      <c r="M146" s="79"/>
      <c r="N146" s="79"/>
      <c r="O146" s="79"/>
      <c r="P146" s="79"/>
      <c r="Q146" s="79"/>
      <c r="R146" s="79"/>
      <c r="S146" s="79"/>
      <c r="T146" s="79"/>
      <c r="U146" s="79"/>
      <c r="V146" s="79"/>
      <c r="W146" s="79"/>
      <c r="X146" s="79"/>
      <c r="Y146" s="79"/>
      <c r="Z146" s="79"/>
    </row>
    <row r="147" spans="1:26" ht="15.75" customHeight="1" x14ac:dyDescent="0.25">
      <c r="A147" s="81" t="s">
        <v>118</v>
      </c>
      <c r="B147" s="79" t="s">
        <v>119</v>
      </c>
      <c r="C147" s="79" t="s">
        <v>775</v>
      </c>
      <c r="D147" s="79"/>
      <c r="E147" s="79"/>
      <c r="F147" s="79">
        <v>54.673320341150038</v>
      </c>
      <c r="G147" s="79"/>
      <c r="H147" s="79"/>
      <c r="I147" s="79"/>
      <c r="J147" s="79"/>
      <c r="K147" s="79"/>
      <c r="L147" s="79"/>
      <c r="M147" s="79"/>
      <c r="N147" s="79"/>
      <c r="O147" s="79"/>
      <c r="P147" s="79"/>
      <c r="Q147" s="79"/>
      <c r="R147" s="79"/>
      <c r="S147" s="79"/>
      <c r="T147" s="79"/>
      <c r="U147" s="79"/>
      <c r="V147" s="79"/>
      <c r="W147" s="79"/>
      <c r="X147" s="79"/>
      <c r="Y147" s="79"/>
      <c r="Z147" s="79"/>
    </row>
    <row r="148" spans="1:26" ht="15.75" customHeight="1" x14ac:dyDescent="0.25">
      <c r="A148" s="81" t="s">
        <v>121</v>
      </c>
      <c r="B148" s="79" t="s">
        <v>122</v>
      </c>
      <c r="C148" s="79" t="s">
        <v>775</v>
      </c>
      <c r="D148" s="79"/>
      <c r="E148" s="79"/>
      <c r="F148" s="79">
        <v>3.9241596840212432</v>
      </c>
      <c r="G148" s="79"/>
      <c r="H148" s="79"/>
      <c r="I148" s="79"/>
      <c r="J148" s="79"/>
      <c r="K148" s="79"/>
      <c r="L148" s="79"/>
      <c r="M148" s="79"/>
      <c r="N148" s="79"/>
      <c r="O148" s="79"/>
      <c r="P148" s="79"/>
      <c r="Q148" s="79"/>
      <c r="R148" s="79"/>
      <c r="S148" s="79"/>
      <c r="T148" s="79"/>
      <c r="U148" s="79"/>
      <c r="V148" s="79"/>
      <c r="W148" s="79"/>
      <c r="X148" s="79"/>
      <c r="Y148" s="79"/>
      <c r="Z148" s="79"/>
    </row>
    <row r="149" spans="1:26" ht="15.75" customHeight="1" x14ac:dyDescent="0.25">
      <c r="A149" s="81" t="s">
        <v>124</v>
      </c>
      <c r="B149" s="79" t="s">
        <v>125</v>
      </c>
      <c r="C149" s="79" t="s">
        <v>775</v>
      </c>
      <c r="D149" s="79"/>
      <c r="E149" s="79"/>
      <c r="F149" s="79">
        <v>1.2331066120161771</v>
      </c>
      <c r="G149" s="79"/>
      <c r="H149" s="79"/>
      <c r="I149" s="79"/>
      <c r="J149" s="79"/>
      <c r="K149" s="79"/>
      <c r="L149" s="79"/>
      <c r="M149" s="79"/>
      <c r="N149" s="79"/>
      <c r="O149" s="79"/>
      <c r="P149" s="79"/>
      <c r="Q149" s="79"/>
      <c r="R149" s="79"/>
      <c r="S149" s="79"/>
      <c r="T149" s="79"/>
      <c r="U149" s="79"/>
      <c r="V149" s="79"/>
      <c r="W149" s="79"/>
      <c r="X149" s="79"/>
      <c r="Y149" s="79"/>
      <c r="Z149" s="79"/>
    </row>
    <row r="150" spans="1:26" ht="15.75" customHeight="1" x14ac:dyDescent="0.25">
      <c r="A150" s="81" t="s">
        <v>127</v>
      </c>
      <c r="B150" s="79" t="s">
        <v>128</v>
      </c>
      <c r="C150" s="79" t="s">
        <v>775</v>
      </c>
      <c r="D150" s="79"/>
      <c r="E150" s="79"/>
      <c r="F150" s="79">
        <v>6.5586726442117129</v>
      </c>
      <c r="G150" s="79"/>
      <c r="H150" s="79"/>
      <c r="I150" s="79"/>
      <c r="J150" s="79"/>
      <c r="K150" s="79"/>
      <c r="L150" s="79"/>
      <c r="M150" s="79"/>
      <c r="N150" s="79"/>
      <c r="O150" s="79"/>
      <c r="P150" s="79"/>
      <c r="Q150" s="79"/>
      <c r="R150" s="79"/>
      <c r="S150" s="79"/>
      <c r="T150" s="79"/>
      <c r="U150" s="79"/>
      <c r="V150" s="79"/>
      <c r="W150" s="79"/>
      <c r="X150" s="79"/>
      <c r="Y150" s="79"/>
      <c r="Z150" s="79"/>
    </row>
    <row r="151" spans="1:26" ht="15.75" customHeight="1" x14ac:dyDescent="0.25">
      <c r="A151" s="81" t="s">
        <v>130</v>
      </c>
      <c r="B151" s="79" t="s">
        <v>131</v>
      </c>
      <c r="C151" s="79" t="s">
        <v>775</v>
      </c>
      <c r="D151" s="79"/>
      <c r="E151" s="79"/>
      <c r="F151" s="79">
        <v>6.739083818486761</v>
      </c>
      <c r="G151" s="79"/>
      <c r="H151" s="79"/>
      <c r="I151" s="79"/>
      <c r="J151" s="79"/>
      <c r="K151" s="79"/>
      <c r="L151" s="79"/>
      <c r="M151" s="79"/>
      <c r="N151" s="79"/>
      <c r="O151" s="79"/>
      <c r="P151" s="79"/>
      <c r="Q151" s="79"/>
      <c r="R151" s="79"/>
      <c r="S151" s="79"/>
      <c r="T151" s="79"/>
      <c r="U151" s="79"/>
      <c r="V151" s="79"/>
      <c r="W151" s="79"/>
      <c r="X151" s="79"/>
      <c r="Y151" s="79"/>
      <c r="Z151" s="79"/>
    </row>
    <row r="152" spans="1:26" ht="15.75" customHeight="1" x14ac:dyDescent="0.25">
      <c r="A152" s="81" t="s">
        <v>132</v>
      </c>
      <c r="B152" s="79" t="s">
        <v>133</v>
      </c>
      <c r="C152" s="79" t="s">
        <v>775</v>
      </c>
      <c r="D152" s="79"/>
      <c r="E152" s="79"/>
      <c r="F152" s="79">
        <v>1.649349237515791</v>
      </c>
      <c r="G152" s="79"/>
      <c r="H152" s="79"/>
      <c r="I152" s="79"/>
      <c r="J152" s="79"/>
      <c r="K152" s="79"/>
      <c r="L152" s="79"/>
      <c r="M152" s="79"/>
      <c r="N152" s="79"/>
      <c r="O152" s="79"/>
      <c r="P152" s="79"/>
      <c r="Q152" s="79"/>
      <c r="R152" s="79"/>
      <c r="S152" s="79"/>
      <c r="T152" s="79"/>
      <c r="U152" s="79"/>
      <c r="V152" s="79"/>
      <c r="W152" s="79"/>
      <c r="X152" s="79"/>
      <c r="Y152" s="79"/>
      <c r="Z152" s="79"/>
    </row>
    <row r="153" spans="1:26" ht="15.75" customHeight="1" x14ac:dyDescent="0.25">
      <c r="A153" s="81" t="s">
        <v>1</v>
      </c>
      <c r="B153" s="79" t="s">
        <v>134</v>
      </c>
      <c r="C153" s="79" t="s">
        <v>775</v>
      </c>
      <c r="D153" s="79"/>
      <c r="E153" s="79"/>
      <c r="F153" s="79">
        <v>16.410265028440239</v>
      </c>
      <c r="G153" s="79"/>
      <c r="H153" s="79"/>
      <c r="I153" s="79"/>
      <c r="J153" s="79"/>
      <c r="K153" s="79"/>
      <c r="L153" s="79"/>
      <c r="M153" s="79"/>
      <c r="N153" s="79"/>
      <c r="O153" s="79"/>
      <c r="P153" s="79"/>
      <c r="Q153" s="79"/>
      <c r="R153" s="79"/>
      <c r="S153" s="79"/>
      <c r="T153" s="79"/>
      <c r="U153" s="79"/>
      <c r="V153" s="79"/>
      <c r="W153" s="79"/>
      <c r="X153" s="79"/>
      <c r="Y153" s="79"/>
      <c r="Z153" s="79"/>
    </row>
    <row r="154" spans="1:26" ht="15.75" customHeight="1" x14ac:dyDescent="0.25">
      <c r="A154" s="81" t="s">
        <v>136</v>
      </c>
      <c r="B154" s="79" t="s">
        <v>137</v>
      </c>
      <c r="C154" s="79" t="s">
        <v>775</v>
      </c>
      <c r="D154" s="79"/>
      <c r="E154" s="79"/>
      <c r="F154" s="79">
        <v>5.2864294409061161</v>
      </c>
      <c r="G154" s="79"/>
      <c r="H154" s="79"/>
      <c r="I154" s="79"/>
      <c r="J154" s="79"/>
      <c r="K154" s="79"/>
      <c r="L154" s="79"/>
      <c r="M154" s="79"/>
      <c r="N154" s="79"/>
      <c r="O154" s="79"/>
      <c r="P154" s="79"/>
      <c r="Q154" s="79"/>
      <c r="R154" s="79"/>
      <c r="S154" s="79"/>
      <c r="T154" s="79"/>
      <c r="U154" s="79"/>
      <c r="V154" s="79"/>
      <c r="W154" s="79"/>
      <c r="X154" s="79"/>
      <c r="Y154" s="79"/>
      <c r="Z154" s="79"/>
    </row>
    <row r="155" spans="1:26" ht="15.75" customHeight="1" x14ac:dyDescent="0.25">
      <c r="A155" s="79"/>
      <c r="B155" s="79"/>
      <c r="C155" s="79"/>
      <c r="D155" s="79"/>
      <c r="E155" s="79"/>
      <c r="F155" s="79"/>
      <c r="G155" s="79"/>
      <c r="H155" s="79"/>
      <c r="I155" s="79"/>
      <c r="J155" s="79"/>
      <c r="K155" s="79"/>
      <c r="L155" s="79"/>
      <c r="M155" s="79"/>
      <c r="N155" s="79"/>
      <c r="O155" s="79"/>
      <c r="P155" s="79"/>
      <c r="Q155" s="79"/>
      <c r="R155" s="79"/>
      <c r="S155" s="79"/>
      <c r="T155" s="79"/>
      <c r="U155" s="79"/>
      <c r="V155" s="79"/>
      <c r="W155" s="79"/>
      <c r="X155" s="79"/>
      <c r="Y155" s="79"/>
      <c r="Z155" s="79"/>
    </row>
    <row r="156" spans="1:26" ht="15.75" customHeight="1" x14ac:dyDescent="0.25">
      <c r="A156" s="79"/>
      <c r="B156" s="79"/>
      <c r="C156" s="79"/>
      <c r="D156" s="79"/>
      <c r="E156" s="79"/>
      <c r="F156" s="79"/>
      <c r="G156" s="79"/>
      <c r="H156" s="79"/>
      <c r="I156" s="79"/>
      <c r="J156" s="79"/>
      <c r="K156" s="79"/>
      <c r="L156" s="79"/>
      <c r="M156" s="79"/>
      <c r="N156" s="79"/>
      <c r="O156" s="79"/>
      <c r="P156" s="79"/>
      <c r="Q156" s="79"/>
      <c r="R156" s="79"/>
      <c r="S156" s="79"/>
      <c r="T156" s="79"/>
      <c r="U156" s="79"/>
      <c r="V156" s="79"/>
      <c r="W156" s="79"/>
      <c r="X156" s="79"/>
      <c r="Y156" s="79"/>
      <c r="Z156" s="79"/>
    </row>
    <row r="157" spans="1:26" ht="15.75" customHeight="1" x14ac:dyDescent="0.25">
      <c r="A157" s="79"/>
      <c r="B157" s="79"/>
      <c r="C157" s="79"/>
      <c r="D157" s="79"/>
      <c r="E157" s="69" t="s">
        <v>1871</v>
      </c>
      <c r="F157" s="69" t="s">
        <v>1872</v>
      </c>
      <c r="G157" s="79"/>
      <c r="H157" s="79"/>
      <c r="I157" s="79"/>
      <c r="J157" s="79"/>
      <c r="K157" s="79"/>
      <c r="L157" s="79"/>
      <c r="M157" s="79"/>
      <c r="N157" s="79"/>
      <c r="O157" s="79"/>
      <c r="P157" s="79"/>
      <c r="Q157" s="79"/>
      <c r="R157" s="79"/>
      <c r="S157" s="79"/>
      <c r="T157" s="79"/>
      <c r="U157" s="79"/>
      <c r="V157" s="79"/>
      <c r="W157" s="79"/>
      <c r="X157" s="79"/>
      <c r="Y157" s="79"/>
      <c r="Z157" s="79"/>
    </row>
    <row r="158" spans="1:26" ht="15.75" customHeight="1" x14ac:dyDescent="0.25">
      <c r="A158" s="87" t="s">
        <v>7</v>
      </c>
      <c r="B158" s="88" t="s">
        <v>8</v>
      </c>
      <c r="C158" s="79" t="s">
        <v>1028</v>
      </c>
      <c r="D158" s="79" t="s">
        <v>1369</v>
      </c>
      <c r="E158" s="89">
        <v>50.360372685285448</v>
      </c>
      <c r="F158" s="90">
        <f>IF(D158="CO2",E158,IF(D158="CH4",E158*'State 2005 Data'!$J$16,IF(D158="N2O",'State 2005 Data'!$J$17,IF(D158="Other",E158))))</f>
        <v>50.360372685285448</v>
      </c>
      <c r="G158" s="79"/>
      <c r="H158" s="79"/>
      <c r="I158" s="79"/>
      <c r="J158" s="79"/>
      <c r="K158" s="79"/>
      <c r="L158" s="79"/>
      <c r="M158" s="79"/>
      <c r="N158" s="79"/>
      <c r="O158" s="79"/>
      <c r="P158" s="79"/>
      <c r="Q158" s="79"/>
      <c r="R158" s="79"/>
      <c r="S158" s="79"/>
      <c r="T158" s="79"/>
      <c r="U158" s="79"/>
      <c r="V158" s="79"/>
      <c r="W158" s="79"/>
      <c r="X158" s="79"/>
      <c r="Y158" s="79"/>
      <c r="Z158" s="79"/>
    </row>
    <row r="159" spans="1:26" ht="15.75" customHeight="1" x14ac:dyDescent="0.25">
      <c r="A159" s="87" t="s">
        <v>7</v>
      </c>
      <c r="B159" s="88" t="s">
        <v>8</v>
      </c>
      <c r="C159" s="79" t="s">
        <v>1028</v>
      </c>
      <c r="D159" s="79" t="s">
        <v>331</v>
      </c>
      <c r="E159" s="89">
        <v>1.5843389499999999E-2</v>
      </c>
      <c r="F159" s="90">
        <f>IF(D159="CO2",E159,IF(D159="CH4",E159*'State 2005 Data'!$J$16,IF(D159="N2O",'State 2005 Data'!$J$17,IF(D159="Other",E159))))</f>
        <v>1.774459624E-2</v>
      </c>
      <c r="G159" s="79"/>
      <c r="H159" s="69"/>
      <c r="I159" s="79"/>
      <c r="J159" s="79"/>
      <c r="K159" s="79"/>
      <c r="L159" s="79"/>
      <c r="M159" s="79"/>
      <c r="N159" s="79"/>
      <c r="O159" s="79"/>
      <c r="P159" s="79"/>
      <c r="Q159" s="79"/>
      <c r="R159" s="79"/>
      <c r="S159" s="79"/>
      <c r="T159" s="79"/>
      <c r="U159" s="79"/>
      <c r="V159" s="79"/>
      <c r="W159" s="79"/>
      <c r="X159" s="79"/>
      <c r="Y159" s="79"/>
      <c r="Z159" s="79"/>
    </row>
    <row r="160" spans="1:26" ht="15.75" customHeight="1" x14ac:dyDescent="0.25">
      <c r="A160" s="87" t="s">
        <v>7</v>
      </c>
      <c r="B160" s="88" t="s">
        <v>8</v>
      </c>
      <c r="C160" s="79" t="s">
        <v>1028</v>
      </c>
      <c r="D160" s="79" t="s">
        <v>333</v>
      </c>
      <c r="E160" s="89">
        <v>0.19076809123999999</v>
      </c>
      <c r="F160" s="90">
        <f>IF(D160="CO2",E160,IF(D160="CH4",E160*'State 2005 Data'!$J$16,IF(D160="N2O",'State 2005 Data'!$J$17,IF(D160="Other",E160))))</f>
        <v>0.88926174496644295</v>
      </c>
      <c r="G160" s="79"/>
      <c r="H160" s="69"/>
      <c r="I160" s="79"/>
      <c r="J160" s="79"/>
      <c r="K160" s="79"/>
      <c r="L160" s="79"/>
      <c r="M160" s="79"/>
      <c r="N160" s="79"/>
      <c r="O160" s="79"/>
      <c r="P160" s="79"/>
      <c r="Q160" s="79"/>
      <c r="R160" s="79"/>
      <c r="S160" s="79"/>
      <c r="T160" s="79"/>
      <c r="U160" s="79"/>
      <c r="V160" s="79"/>
      <c r="W160" s="79"/>
      <c r="X160" s="79"/>
      <c r="Y160" s="79"/>
      <c r="Z160" s="79"/>
    </row>
    <row r="161" spans="1:26" ht="15.75" customHeight="1" x14ac:dyDescent="0.25">
      <c r="A161" s="87" t="s">
        <v>7</v>
      </c>
      <c r="B161" s="88" t="s">
        <v>8</v>
      </c>
      <c r="C161" s="79" t="s">
        <v>1028</v>
      </c>
      <c r="D161" s="91" t="s">
        <v>1873</v>
      </c>
      <c r="E161" s="89"/>
      <c r="F161" s="90">
        <f>IF(D161="CO2",E161,IF(D161="CH4",E161*'State 2005 Data'!$J$16,IF(D161="N2O",'State 2005 Data'!$J$17,IF(D161="Other",E161))))</f>
        <v>0</v>
      </c>
      <c r="G161" s="79"/>
      <c r="H161" s="69"/>
      <c r="I161" s="79"/>
      <c r="J161" s="79"/>
      <c r="K161" s="79"/>
      <c r="L161" s="79"/>
      <c r="M161" s="79"/>
      <c r="N161" s="79"/>
      <c r="O161" s="79"/>
      <c r="P161" s="79"/>
      <c r="Q161" s="79"/>
      <c r="R161" s="79"/>
      <c r="S161" s="79"/>
      <c r="T161" s="79"/>
      <c r="U161" s="79"/>
      <c r="V161" s="79"/>
      <c r="W161" s="79"/>
      <c r="X161" s="79"/>
      <c r="Y161" s="79"/>
      <c r="Z161" s="79"/>
    </row>
    <row r="162" spans="1:26" ht="15.75" customHeight="1" x14ac:dyDescent="0.25">
      <c r="A162" s="87" t="s">
        <v>7</v>
      </c>
      <c r="B162" s="88" t="s">
        <v>8</v>
      </c>
      <c r="C162" s="79" t="s">
        <v>1358</v>
      </c>
      <c r="D162" s="79" t="s">
        <v>1369</v>
      </c>
      <c r="E162" s="89">
        <v>4.1342231629645863</v>
      </c>
      <c r="F162" s="90">
        <f>IF(D162="CO2",E162,IF(D162="CH4",E162*'State 2005 Data'!$J$16,IF(D162="N2O",'State 2005 Data'!$J$17,IF(D162="Other",E162))))</f>
        <v>4.1342231629645863</v>
      </c>
      <c r="G162" s="79"/>
      <c r="H162" s="69"/>
      <c r="I162" s="79"/>
      <c r="J162" s="79"/>
      <c r="K162" s="79"/>
      <c r="L162" s="79"/>
      <c r="M162" s="79"/>
      <c r="N162" s="79"/>
      <c r="O162" s="79"/>
      <c r="P162" s="79"/>
      <c r="Q162" s="79"/>
      <c r="R162" s="79"/>
      <c r="S162" s="79"/>
      <c r="T162" s="79"/>
      <c r="U162" s="79"/>
      <c r="V162" s="79"/>
      <c r="W162" s="79"/>
      <c r="X162" s="79"/>
      <c r="Y162" s="79"/>
      <c r="Z162" s="79"/>
    </row>
    <row r="163" spans="1:26" ht="15.75" customHeight="1" x14ac:dyDescent="0.25">
      <c r="A163" s="87" t="s">
        <v>7</v>
      </c>
      <c r="B163" s="88" t="s">
        <v>8</v>
      </c>
      <c r="C163" s="79" t="s">
        <v>1358</v>
      </c>
      <c r="D163" s="79" t="s">
        <v>331</v>
      </c>
      <c r="E163" s="89">
        <v>7.8895044999999997E-2</v>
      </c>
      <c r="F163" s="90">
        <f>IF(D163="CO2",E163,IF(D163="CH4",E163*'State 2005 Data'!$J$16,IF(D163="N2O",'State 2005 Data'!$J$17,IF(D163="Other",E163))))</f>
        <v>8.8362450400000001E-2</v>
      </c>
      <c r="G163" s="79"/>
      <c r="H163" s="69"/>
      <c r="I163" s="79"/>
      <c r="J163" s="79"/>
      <c r="K163" s="79"/>
      <c r="L163" s="79"/>
      <c r="M163" s="79"/>
      <c r="N163" s="79"/>
      <c r="O163" s="79"/>
      <c r="P163" s="79"/>
      <c r="Q163" s="79"/>
      <c r="R163" s="79"/>
      <c r="S163" s="79"/>
      <c r="T163" s="79"/>
      <c r="U163" s="79"/>
      <c r="V163" s="79"/>
      <c r="W163" s="79"/>
      <c r="X163" s="79"/>
      <c r="Y163" s="79"/>
      <c r="Z163" s="79"/>
    </row>
    <row r="164" spans="1:26" ht="15.75" customHeight="1" x14ac:dyDescent="0.25">
      <c r="A164" s="87" t="s">
        <v>7</v>
      </c>
      <c r="B164" s="88" t="s">
        <v>8</v>
      </c>
      <c r="C164" s="79" t="s">
        <v>1358</v>
      </c>
      <c r="D164" s="79" t="s">
        <v>333</v>
      </c>
      <c r="E164" s="89">
        <v>1.4053459480000001E-2</v>
      </c>
      <c r="F164" s="90">
        <f>IF(D164="CO2",E164,IF(D164="CH4",E164*'State 2005 Data'!$J$16,IF(D164="N2O",'State 2005 Data'!$J$17,IF(D164="Other",E164))))</f>
        <v>0.88926174496644295</v>
      </c>
      <c r="G164" s="79"/>
      <c r="H164" s="69"/>
      <c r="I164" s="79"/>
      <c r="J164" s="79"/>
      <c r="K164" s="79"/>
      <c r="L164" s="79"/>
      <c r="M164" s="79"/>
      <c r="N164" s="79"/>
      <c r="O164" s="79"/>
      <c r="P164" s="79"/>
      <c r="Q164" s="79"/>
      <c r="R164" s="79"/>
      <c r="S164" s="79"/>
      <c r="T164" s="79"/>
      <c r="U164" s="79"/>
      <c r="V164" s="79"/>
      <c r="W164" s="79"/>
      <c r="X164" s="79"/>
      <c r="Y164" s="79"/>
      <c r="Z164" s="79"/>
    </row>
    <row r="165" spans="1:26" ht="15.75" customHeight="1" x14ac:dyDescent="0.25">
      <c r="A165" s="87" t="s">
        <v>7</v>
      </c>
      <c r="B165" s="88" t="s">
        <v>8</v>
      </c>
      <c r="C165" s="79" t="s">
        <v>1358</v>
      </c>
      <c r="D165" s="91" t="s">
        <v>1873</v>
      </c>
      <c r="E165" s="89"/>
      <c r="F165" s="90">
        <f>IF(D165="CO2",E165,IF(D165="CH4",E165*'State 2005 Data'!$J$16,IF(D165="N2O",'State 2005 Data'!$J$17,IF(D165="Other",E165))))</f>
        <v>0</v>
      </c>
      <c r="G165" s="79"/>
      <c r="H165" s="69"/>
      <c r="I165" s="79"/>
      <c r="J165" s="79"/>
      <c r="K165" s="79"/>
      <c r="L165" s="79"/>
      <c r="M165" s="79"/>
      <c r="N165" s="79"/>
      <c r="O165" s="79"/>
      <c r="P165" s="79"/>
      <c r="Q165" s="79"/>
      <c r="R165" s="79"/>
      <c r="S165" s="79"/>
      <c r="T165" s="79"/>
      <c r="U165" s="79"/>
      <c r="V165" s="79"/>
      <c r="W165" s="79"/>
      <c r="X165" s="79"/>
      <c r="Y165" s="79"/>
      <c r="Z165" s="79"/>
    </row>
    <row r="166" spans="1:26" ht="15.75" customHeight="1" x14ac:dyDescent="0.25">
      <c r="A166" s="87" t="s">
        <v>7</v>
      </c>
      <c r="B166" s="88" t="s">
        <v>8</v>
      </c>
      <c r="C166" s="79" t="s">
        <v>304</v>
      </c>
      <c r="D166" s="79" t="s">
        <v>1369</v>
      </c>
      <c r="E166" s="89">
        <v>36.892906379155242</v>
      </c>
      <c r="F166" s="90">
        <f>IF(D166="CO2",E166,IF(D166="CH4",E166*'State 2005 Data'!$J$16,IF(D166="N2O",'State 2005 Data'!$J$17,IF(D166="Other",E166))))</f>
        <v>36.892906379155242</v>
      </c>
      <c r="G166" s="79"/>
      <c r="H166" s="69"/>
      <c r="I166" s="79"/>
      <c r="J166" s="79"/>
      <c r="K166" s="79"/>
      <c r="L166" s="79"/>
      <c r="M166" s="79"/>
      <c r="N166" s="79"/>
      <c r="O166" s="79"/>
      <c r="P166" s="79"/>
      <c r="Q166" s="79"/>
      <c r="R166" s="79"/>
      <c r="S166" s="79"/>
      <c r="T166" s="79"/>
      <c r="U166" s="79"/>
      <c r="V166" s="79"/>
      <c r="W166" s="79"/>
      <c r="X166" s="79"/>
      <c r="Y166" s="79"/>
      <c r="Z166" s="79"/>
    </row>
    <row r="167" spans="1:26" ht="15.75" customHeight="1" x14ac:dyDescent="0.25">
      <c r="A167" s="87" t="s">
        <v>7</v>
      </c>
      <c r="B167" s="88" t="s">
        <v>8</v>
      </c>
      <c r="C167" s="79" t="s">
        <v>304</v>
      </c>
      <c r="D167" s="79" t="s">
        <v>331</v>
      </c>
      <c r="E167" s="89">
        <v>8.2130164830722538E-2</v>
      </c>
      <c r="F167" s="90">
        <f>IF(D167="CO2",E167,IF(D167="CH4",E167*'State 2005 Data'!$J$16,IF(D167="N2O",'State 2005 Data'!$J$17,IF(D167="Other",E167))))</f>
        <v>9.1985784610409252E-2</v>
      </c>
      <c r="G167" s="79"/>
      <c r="H167" s="69"/>
      <c r="I167" s="79"/>
      <c r="J167" s="79"/>
      <c r="K167" s="79"/>
      <c r="L167" s="79"/>
      <c r="M167" s="79"/>
      <c r="N167" s="79"/>
      <c r="O167" s="79"/>
      <c r="P167" s="79"/>
      <c r="Q167" s="79"/>
      <c r="R167" s="79"/>
      <c r="S167" s="79"/>
      <c r="T167" s="79"/>
      <c r="U167" s="79"/>
      <c r="V167" s="79"/>
      <c r="W167" s="79"/>
      <c r="X167" s="79"/>
      <c r="Y167" s="79"/>
      <c r="Z167" s="79"/>
    </row>
    <row r="168" spans="1:26" ht="15.75" customHeight="1" x14ac:dyDescent="0.25">
      <c r="A168" s="87" t="s">
        <v>7</v>
      </c>
      <c r="B168" s="88" t="s">
        <v>8</v>
      </c>
      <c r="C168" s="79" t="s">
        <v>304</v>
      </c>
      <c r="D168" s="79" t="s">
        <v>333</v>
      </c>
      <c r="E168" s="89">
        <v>1.066754909309976</v>
      </c>
      <c r="F168" s="90">
        <f>IF(D168="CO2",E168,IF(D168="CH4",E168*'State 2005 Data'!$J$16,IF(D168="N2O",'State 2005 Data'!$J$17,IF(D168="Other",E168))))</f>
        <v>0.88926174496644295</v>
      </c>
      <c r="G168" s="79"/>
      <c r="H168" s="69"/>
      <c r="I168" s="79"/>
      <c r="J168" s="79"/>
      <c r="K168" s="79"/>
      <c r="L168" s="79"/>
      <c r="M168" s="79"/>
      <c r="N168" s="79"/>
      <c r="O168" s="79"/>
      <c r="P168" s="79"/>
      <c r="Q168" s="79"/>
      <c r="R168" s="79"/>
      <c r="S168" s="79"/>
      <c r="T168" s="79"/>
      <c r="U168" s="79"/>
      <c r="V168" s="79"/>
      <c r="W168" s="79"/>
      <c r="X168" s="79"/>
      <c r="Y168" s="79"/>
      <c r="Z168" s="79"/>
    </row>
    <row r="169" spans="1:26" ht="15.75" customHeight="1" x14ac:dyDescent="0.25">
      <c r="A169" s="87" t="s">
        <v>7</v>
      </c>
      <c r="B169" s="88" t="s">
        <v>8</v>
      </c>
      <c r="C169" s="79" t="s">
        <v>304</v>
      </c>
      <c r="D169" s="91" t="s">
        <v>1873</v>
      </c>
      <c r="E169" s="89"/>
      <c r="F169" s="90">
        <f>IF(D169="CO2",E169,IF(D169="CH4",E169*'State 2005 Data'!$J$16,IF(D169="N2O",'State 2005 Data'!$J$17,IF(D169="Other",E169))))</f>
        <v>0</v>
      </c>
      <c r="G169" s="79"/>
      <c r="H169" s="69"/>
      <c r="I169" s="79"/>
      <c r="J169" s="79"/>
      <c r="K169" s="79"/>
      <c r="L169" s="79"/>
      <c r="M169" s="79"/>
      <c r="N169" s="79"/>
      <c r="O169" s="79"/>
      <c r="P169" s="79"/>
      <c r="Q169" s="79"/>
      <c r="R169" s="79"/>
      <c r="S169" s="79"/>
      <c r="T169" s="79"/>
      <c r="U169" s="79"/>
      <c r="V169" s="79"/>
      <c r="W169" s="79"/>
      <c r="X169" s="79"/>
      <c r="Y169" s="79"/>
      <c r="Z169" s="79"/>
    </row>
    <row r="170" spans="1:26" ht="15.75" customHeight="1" x14ac:dyDescent="0.25">
      <c r="A170" s="87" t="s">
        <v>7</v>
      </c>
      <c r="B170" s="88" t="s">
        <v>8</v>
      </c>
      <c r="C170" s="79" t="s">
        <v>753</v>
      </c>
      <c r="D170" s="79" t="s">
        <v>1369</v>
      </c>
      <c r="E170" s="90">
        <v>6.4484197003645596</v>
      </c>
      <c r="F170" s="90">
        <f>IF(D170="CO2",E170,IF(D170="CH4",E170*'State 2005 Data'!$J$16,IF(D170="N2O",'State 2005 Data'!$J$17,IF(D170="Other",E170))))</f>
        <v>6.4484197003645596</v>
      </c>
      <c r="G170" s="79"/>
      <c r="H170" s="69"/>
      <c r="I170" s="79"/>
      <c r="J170" s="79"/>
      <c r="K170" s="79"/>
      <c r="L170" s="79"/>
      <c r="M170" s="79"/>
      <c r="N170" s="79"/>
      <c r="O170" s="79"/>
      <c r="P170" s="79"/>
      <c r="Q170" s="79"/>
      <c r="R170" s="79"/>
      <c r="S170" s="79"/>
      <c r="T170" s="79"/>
      <c r="U170" s="79"/>
      <c r="V170" s="79"/>
      <c r="W170" s="79"/>
      <c r="X170" s="79"/>
      <c r="Y170" s="79"/>
      <c r="Z170" s="79"/>
    </row>
    <row r="171" spans="1:26" ht="15.75" customHeight="1" x14ac:dyDescent="0.25">
      <c r="A171" s="87" t="s">
        <v>7</v>
      </c>
      <c r="B171" s="88" t="s">
        <v>8</v>
      </c>
      <c r="C171" s="79" t="s">
        <v>753</v>
      </c>
      <c r="D171" s="79" t="s">
        <v>331</v>
      </c>
      <c r="E171" s="89">
        <v>1.329155009510985</v>
      </c>
      <c r="F171" s="90">
        <f>IF(D171="CO2",E171,IF(D171="CH4",E171*'State 2005 Data'!$J$16,IF(D171="N2O",'State 2005 Data'!$J$17,IF(D171="Other",E171))))</f>
        <v>1.4886536106523034</v>
      </c>
      <c r="G171" s="79"/>
      <c r="H171" s="69"/>
      <c r="I171" s="79"/>
      <c r="J171" s="79"/>
      <c r="K171" s="79"/>
      <c r="L171" s="79"/>
      <c r="M171" s="79"/>
      <c r="N171" s="79"/>
      <c r="O171" s="79"/>
      <c r="P171" s="79"/>
      <c r="Q171" s="79"/>
      <c r="R171" s="79"/>
      <c r="S171" s="79"/>
      <c r="T171" s="79"/>
      <c r="U171" s="79"/>
      <c r="V171" s="79"/>
      <c r="W171" s="79"/>
      <c r="X171" s="79"/>
      <c r="Y171" s="79"/>
      <c r="Z171" s="79"/>
    </row>
    <row r="172" spans="1:26" ht="15.75" customHeight="1" x14ac:dyDescent="0.25">
      <c r="A172" s="87" t="s">
        <v>7</v>
      </c>
      <c r="B172" s="88" t="s">
        <v>8</v>
      </c>
      <c r="C172" s="79" t="s">
        <v>753</v>
      </c>
      <c r="D172" s="79" t="s">
        <v>333</v>
      </c>
      <c r="E172" s="89">
        <v>1.44668760152252E-2</v>
      </c>
      <c r="F172" s="90">
        <f>IF(D172="CO2",E172,IF(D172="CH4",E172*'State 2005 Data'!$J$16,IF(D172="N2O",'State 2005 Data'!$J$17,IF(D172="Other",E172))))</f>
        <v>0.88926174496644295</v>
      </c>
      <c r="G172" s="79"/>
      <c r="H172" s="69"/>
      <c r="I172" s="79"/>
      <c r="J172" s="79"/>
      <c r="K172" s="79"/>
      <c r="L172" s="79"/>
      <c r="M172" s="79"/>
      <c r="N172" s="79"/>
      <c r="O172" s="79"/>
      <c r="P172" s="79"/>
      <c r="Q172" s="79"/>
      <c r="R172" s="79"/>
      <c r="S172" s="79"/>
      <c r="T172" s="79"/>
      <c r="U172" s="79"/>
      <c r="V172" s="79"/>
      <c r="W172" s="79"/>
      <c r="X172" s="79"/>
      <c r="Y172" s="79"/>
      <c r="Z172" s="79"/>
    </row>
    <row r="173" spans="1:26" ht="15.75" customHeight="1" x14ac:dyDescent="0.25">
      <c r="A173" s="87" t="s">
        <v>7</v>
      </c>
      <c r="B173" s="88" t="s">
        <v>8</v>
      </c>
      <c r="C173" s="79" t="s">
        <v>753</v>
      </c>
      <c r="D173" s="79" t="s">
        <v>1873</v>
      </c>
      <c r="E173" s="89">
        <v>2.782833380710616</v>
      </c>
      <c r="F173" s="90">
        <f>IF(D173="CO2",E173,IF(D173="CH4",E173*'State 2005 Data'!$J$16,IF(D173="N2O",'State 2005 Data'!$J$17,IF(D173="Other",E173))))</f>
        <v>2.782833380710616</v>
      </c>
      <c r="G173" s="79"/>
      <c r="H173" s="69"/>
      <c r="I173" s="79"/>
      <c r="J173" s="79"/>
      <c r="K173" s="79"/>
      <c r="L173" s="79"/>
      <c r="M173" s="79"/>
      <c r="N173" s="79"/>
      <c r="O173" s="79"/>
      <c r="P173" s="79"/>
      <c r="Q173" s="79"/>
      <c r="R173" s="79"/>
      <c r="S173" s="79"/>
      <c r="T173" s="79"/>
      <c r="U173" s="79"/>
      <c r="V173" s="79"/>
      <c r="W173" s="79"/>
      <c r="X173" s="79"/>
      <c r="Y173" s="79"/>
      <c r="Z173" s="79"/>
    </row>
    <row r="174" spans="1:26" ht="15.75" customHeight="1" x14ac:dyDescent="0.25">
      <c r="A174" s="87" t="s">
        <v>16</v>
      </c>
      <c r="B174" s="88" t="s">
        <v>17</v>
      </c>
      <c r="C174" s="79" t="s">
        <v>1028</v>
      </c>
      <c r="D174" s="79" t="s">
        <v>1369</v>
      </c>
      <c r="E174" s="89">
        <v>40.107797868594993</v>
      </c>
      <c r="F174" s="90">
        <f>IF(D174="CO2",E174,IF(D174="CH4",E174*'State 2005 Data'!$J$16,IF(D174="N2O",'State 2005 Data'!$J$17,IF(D174="Other",E174))))</f>
        <v>40.107797868594993</v>
      </c>
      <c r="G174" s="79"/>
      <c r="H174" s="69"/>
      <c r="I174" s="79"/>
      <c r="J174" s="79"/>
      <c r="K174" s="79"/>
      <c r="L174" s="79"/>
      <c r="M174" s="79"/>
      <c r="N174" s="79"/>
      <c r="O174" s="79"/>
      <c r="P174" s="79"/>
      <c r="Q174" s="79"/>
      <c r="R174" s="79"/>
      <c r="S174" s="79"/>
      <c r="T174" s="79"/>
      <c r="U174" s="79"/>
      <c r="V174" s="79"/>
      <c r="W174" s="79"/>
      <c r="X174" s="79"/>
      <c r="Y174" s="79"/>
      <c r="Z174" s="79"/>
    </row>
    <row r="175" spans="1:26" ht="15.75" customHeight="1" x14ac:dyDescent="0.25">
      <c r="A175" s="87" t="s">
        <v>16</v>
      </c>
      <c r="B175" s="88" t="s">
        <v>17</v>
      </c>
      <c r="C175" s="79" t="s">
        <v>1028</v>
      </c>
      <c r="D175" s="79" t="s">
        <v>331</v>
      </c>
      <c r="E175" s="89">
        <v>1.172075325E-2</v>
      </c>
      <c r="F175" s="90">
        <f>IF(D175="CO2",E175,IF(D175="CH4",E175*'State 2005 Data'!$J$16,IF(D175="N2O",'State 2005 Data'!$J$17,IF(D175="Other",E175))))</f>
        <v>1.3127243640000001E-2</v>
      </c>
      <c r="G175" s="79"/>
      <c r="H175" s="69"/>
      <c r="I175" s="79"/>
      <c r="J175" s="79"/>
      <c r="K175" s="79"/>
      <c r="L175" s="79"/>
      <c r="M175" s="79"/>
      <c r="N175" s="79"/>
      <c r="O175" s="79"/>
      <c r="P175" s="79"/>
      <c r="Q175" s="79"/>
      <c r="R175" s="79"/>
      <c r="S175" s="79"/>
      <c r="T175" s="79"/>
      <c r="U175" s="79"/>
      <c r="V175" s="79"/>
      <c r="W175" s="79"/>
      <c r="X175" s="79"/>
      <c r="Y175" s="79"/>
      <c r="Z175" s="79"/>
    </row>
    <row r="176" spans="1:26" ht="15.75" customHeight="1" x14ac:dyDescent="0.25">
      <c r="A176" s="87" t="s">
        <v>16</v>
      </c>
      <c r="B176" s="88" t="s">
        <v>17</v>
      </c>
      <c r="C176" s="79" t="s">
        <v>1028</v>
      </c>
      <c r="D176" s="79" t="s">
        <v>333</v>
      </c>
      <c r="E176" s="89">
        <v>0.17104304211999999</v>
      </c>
      <c r="F176" s="90">
        <f>IF(D176="CO2",E176,IF(D176="CH4",E176*'State 2005 Data'!$J$16,IF(D176="N2O",'State 2005 Data'!$J$17,IF(D176="Other",E176))))</f>
        <v>0.88926174496644295</v>
      </c>
      <c r="G176" s="79"/>
      <c r="H176" s="69"/>
      <c r="I176" s="79"/>
      <c r="J176" s="79"/>
      <c r="K176" s="79"/>
      <c r="L176" s="79"/>
      <c r="M176" s="79"/>
      <c r="N176" s="79"/>
      <c r="O176" s="79"/>
      <c r="P176" s="79"/>
      <c r="Q176" s="79"/>
      <c r="R176" s="79"/>
      <c r="S176" s="79"/>
      <c r="T176" s="79"/>
      <c r="U176" s="79"/>
      <c r="V176" s="79"/>
      <c r="W176" s="79"/>
      <c r="X176" s="79"/>
      <c r="Y176" s="79"/>
      <c r="Z176" s="79"/>
    </row>
    <row r="177" spans="1:26" ht="15.75" customHeight="1" x14ac:dyDescent="0.25">
      <c r="A177" s="87" t="s">
        <v>16</v>
      </c>
      <c r="B177" s="88" t="s">
        <v>17</v>
      </c>
      <c r="C177" s="79" t="s">
        <v>1028</v>
      </c>
      <c r="D177" s="91" t="s">
        <v>1873</v>
      </c>
      <c r="E177" s="89"/>
      <c r="F177" s="90">
        <f>IF(D177="CO2",E177,IF(D177="CH4",E177*'State 2005 Data'!$J$16,IF(D177="N2O",'State 2005 Data'!$J$17,IF(D177="Other",E177))))</f>
        <v>0</v>
      </c>
      <c r="G177" s="79"/>
      <c r="H177" s="69"/>
      <c r="I177" s="79"/>
      <c r="J177" s="79"/>
      <c r="K177" s="79"/>
      <c r="L177" s="79"/>
      <c r="M177" s="79"/>
      <c r="N177" s="79"/>
      <c r="O177" s="79"/>
      <c r="P177" s="79"/>
      <c r="Q177" s="79"/>
      <c r="R177" s="79"/>
      <c r="S177" s="79"/>
      <c r="T177" s="79"/>
      <c r="U177" s="79"/>
      <c r="V177" s="79"/>
      <c r="W177" s="79"/>
      <c r="X177" s="79"/>
      <c r="Y177" s="79"/>
      <c r="Z177" s="79"/>
    </row>
    <row r="178" spans="1:26" ht="15.75" customHeight="1" x14ac:dyDescent="0.25">
      <c r="A178" s="87" t="s">
        <v>16</v>
      </c>
      <c r="B178" s="88" t="s">
        <v>17</v>
      </c>
      <c r="C178" s="79" t="s">
        <v>1358</v>
      </c>
      <c r="D178" s="79" t="s">
        <v>1369</v>
      </c>
      <c r="E178" s="89">
        <v>11.706353540059521</v>
      </c>
      <c r="F178" s="90">
        <f>IF(D178="CO2",E178,IF(D178="CH4",E178*'State 2005 Data'!$J$16,IF(D178="N2O",'State 2005 Data'!$J$17,IF(D178="Other",E178))))</f>
        <v>11.706353540059521</v>
      </c>
      <c r="G178" s="79"/>
      <c r="H178" s="69"/>
      <c r="I178" s="79"/>
      <c r="J178" s="79"/>
      <c r="K178" s="79"/>
      <c r="L178" s="79"/>
      <c r="M178" s="79"/>
      <c r="N178" s="79"/>
      <c r="O178" s="79"/>
      <c r="P178" s="79"/>
      <c r="Q178" s="79"/>
      <c r="R178" s="79"/>
      <c r="S178" s="79"/>
      <c r="T178" s="79"/>
      <c r="U178" s="79"/>
      <c r="V178" s="79"/>
      <c r="W178" s="79"/>
      <c r="X178" s="79"/>
      <c r="Y178" s="79"/>
      <c r="Z178" s="79"/>
    </row>
    <row r="179" spans="1:26" ht="15.75" customHeight="1" x14ac:dyDescent="0.25">
      <c r="A179" s="87" t="s">
        <v>16</v>
      </c>
      <c r="B179" s="88" t="s">
        <v>17</v>
      </c>
      <c r="C179" s="79" t="s">
        <v>1358</v>
      </c>
      <c r="D179" s="79" t="s">
        <v>331</v>
      </c>
      <c r="E179" s="89">
        <v>8.6610018750000003E-2</v>
      </c>
      <c r="F179" s="90">
        <f>IF(D179="CO2",E179,IF(D179="CH4",E179*'State 2005 Data'!$J$16,IF(D179="N2O",'State 2005 Data'!$J$17,IF(D179="Other",E179))))</f>
        <v>9.7003221000000014E-2</v>
      </c>
      <c r="G179" s="79"/>
      <c r="H179" s="69"/>
      <c r="I179" s="79"/>
      <c r="J179" s="79"/>
      <c r="K179" s="79"/>
      <c r="L179" s="79"/>
      <c r="M179" s="79"/>
      <c r="N179" s="79"/>
      <c r="O179" s="79"/>
      <c r="P179" s="79"/>
      <c r="Q179" s="79"/>
      <c r="R179" s="79"/>
      <c r="S179" s="79"/>
      <c r="T179" s="79"/>
      <c r="U179" s="79"/>
      <c r="V179" s="79"/>
      <c r="W179" s="79"/>
      <c r="X179" s="79"/>
      <c r="Y179" s="79"/>
      <c r="Z179" s="79"/>
    </row>
    <row r="180" spans="1:26" ht="15.75" customHeight="1" x14ac:dyDescent="0.25">
      <c r="A180" s="87" t="s">
        <v>16</v>
      </c>
      <c r="B180" s="88" t="s">
        <v>17</v>
      </c>
      <c r="C180" s="79" t="s">
        <v>1358</v>
      </c>
      <c r="D180" s="79" t="s">
        <v>333</v>
      </c>
      <c r="E180" s="89">
        <v>1.8966043120000001E-2</v>
      </c>
      <c r="F180" s="90">
        <f>IF(D180="CO2",E180,IF(D180="CH4",E180*'State 2005 Data'!$J$16,IF(D180="N2O",'State 2005 Data'!$J$17,IF(D180="Other",E180))))</f>
        <v>0.88926174496644295</v>
      </c>
      <c r="G180" s="79"/>
      <c r="H180" s="69"/>
      <c r="I180" s="79"/>
      <c r="J180" s="79"/>
      <c r="K180" s="79"/>
      <c r="L180" s="79"/>
      <c r="M180" s="79"/>
      <c r="N180" s="79"/>
      <c r="O180" s="79"/>
      <c r="P180" s="79"/>
      <c r="Q180" s="79"/>
      <c r="R180" s="79"/>
      <c r="S180" s="79"/>
      <c r="T180" s="79"/>
      <c r="U180" s="79"/>
      <c r="V180" s="79"/>
      <c r="W180" s="79"/>
      <c r="X180" s="79"/>
      <c r="Y180" s="79"/>
      <c r="Z180" s="79"/>
    </row>
    <row r="181" spans="1:26" ht="15.75" customHeight="1" x14ac:dyDescent="0.25">
      <c r="A181" s="87" t="s">
        <v>16</v>
      </c>
      <c r="B181" s="88" t="s">
        <v>17</v>
      </c>
      <c r="C181" s="79" t="s">
        <v>1358</v>
      </c>
      <c r="D181" s="91" t="s">
        <v>1873</v>
      </c>
      <c r="E181" s="89"/>
      <c r="F181" s="90">
        <f>IF(D181="CO2",E181,IF(D181="CH4",E181*'State 2005 Data'!$J$16,IF(D181="N2O",'State 2005 Data'!$J$17,IF(D181="Other",E181))))</f>
        <v>0</v>
      </c>
      <c r="G181" s="79"/>
      <c r="H181" s="69"/>
      <c r="I181" s="79"/>
      <c r="J181" s="79"/>
      <c r="K181" s="79"/>
      <c r="L181" s="79"/>
      <c r="M181" s="79"/>
      <c r="N181" s="79"/>
      <c r="O181" s="79"/>
      <c r="P181" s="79"/>
      <c r="Q181" s="79"/>
      <c r="R181" s="79"/>
      <c r="S181" s="79"/>
      <c r="T181" s="79"/>
      <c r="U181" s="79"/>
      <c r="V181" s="79"/>
      <c r="W181" s="79"/>
      <c r="X181" s="79"/>
      <c r="Y181" s="79"/>
      <c r="Z181" s="79"/>
    </row>
    <row r="182" spans="1:26" ht="15.75" customHeight="1" x14ac:dyDescent="0.25">
      <c r="A182" s="87" t="s">
        <v>16</v>
      </c>
      <c r="B182" s="88" t="s">
        <v>17</v>
      </c>
      <c r="C182" s="79" t="s">
        <v>304</v>
      </c>
      <c r="D182" s="79" t="s">
        <v>1369</v>
      </c>
      <c r="E182" s="89">
        <v>29.81263867078847</v>
      </c>
      <c r="F182" s="90">
        <f>IF(D182="CO2",E182,IF(D182="CH4",E182*'State 2005 Data'!$J$16,IF(D182="N2O",'State 2005 Data'!$J$17,IF(D182="Other",E182))))</f>
        <v>29.81263867078847</v>
      </c>
      <c r="G182" s="79"/>
      <c r="H182" s="69"/>
      <c r="I182" s="79"/>
      <c r="J182" s="79"/>
      <c r="K182" s="79"/>
      <c r="L182" s="79"/>
      <c r="M182" s="79"/>
      <c r="N182" s="79"/>
      <c r="O182" s="79"/>
      <c r="P182" s="79"/>
      <c r="Q182" s="79"/>
      <c r="R182" s="79"/>
      <c r="S182" s="79"/>
      <c r="T182" s="79"/>
      <c r="U182" s="79"/>
      <c r="V182" s="79"/>
      <c r="W182" s="79"/>
      <c r="X182" s="79"/>
      <c r="Y182" s="79"/>
      <c r="Z182" s="79"/>
    </row>
    <row r="183" spans="1:26" ht="15.75" customHeight="1" x14ac:dyDescent="0.25">
      <c r="A183" s="87" t="s">
        <v>16</v>
      </c>
      <c r="B183" s="88" t="s">
        <v>17</v>
      </c>
      <c r="C183" s="79" t="s">
        <v>304</v>
      </c>
      <c r="D183" s="79" t="s">
        <v>331</v>
      </c>
      <c r="E183" s="89">
        <v>8.2130164830722538E-2</v>
      </c>
      <c r="F183" s="90">
        <f>IF(D183="CO2",E183,IF(D183="CH4",E183*'State 2005 Data'!$J$16,IF(D183="N2O",'State 2005 Data'!$J$17,IF(D183="Other",E183))))</f>
        <v>9.1985784610409252E-2</v>
      </c>
      <c r="G183" s="79"/>
      <c r="H183" s="69"/>
      <c r="I183" s="79"/>
      <c r="J183" s="79"/>
      <c r="K183" s="79"/>
      <c r="L183" s="79"/>
      <c r="M183" s="79"/>
      <c r="N183" s="79"/>
      <c r="O183" s="79"/>
      <c r="P183" s="79"/>
      <c r="Q183" s="79"/>
      <c r="R183" s="79"/>
      <c r="S183" s="79"/>
      <c r="T183" s="79"/>
      <c r="U183" s="79"/>
      <c r="V183" s="79"/>
      <c r="W183" s="79"/>
      <c r="X183" s="79"/>
      <c r="Y183" s="79"/>
      <c r="Z183" s="79"/>
    </row>
    <row r="184" spans="1:26" ht="15.75" customHeight="1" x14ac:dyDescent="0.25">
      <c r="A184" s="87" t="s">
        <v>16</v>
      </c>
      <c r="B184" s="88" t="s">
        <v>17</v>
      </c>
      <c r="C184" s="79" t="s">
        <v>304</v>
      </c>
      <c r="D184" s="79" t="s">
        <v>333</v>
      </c>
      <c r="E184" s="89">
        <v>1.066754909309976</v>
      </c>
      <c r="F184" s="90">
        <f>IF(D184="CO2",E184,IF(D184="CH4",E184*'State 2005 Data'!$J$16,IF(D184="N2O",'State 2005 Data'!$J$17,IF(D184="Other",E184))))</f>
        <v>0.88926174496644295</v>
      </c>
      <c r="G184" s="79"/>
      <c r="H184" s="69"/>
      <c r="I184" s="79"/>
      <c r="J184" s="79"/>
      <c r="K184" s="79"/>
      <c r="L184" s="79"/>
      <c r="M184" s="79"/>
      <c r="N184" s="79"/>
      <c r="O184" s="79"/>
      <c r="P184" s="79"/>
      <c r="Q184" s="79"/>
      <c r="R184" s="79"/>
      <c r="S184" s="79"/>
      <c r="T184" s="79"/>
      <c r="U184" s="79"/>
      <c r="V184" s="79"/>
      <c r="W184" s="79"/>
      <c r="X184" s="79"/>
      <c r="Y184" s="79"/>
      <c r="Z184" s="79"/>
    </row>
    <row r="185" spans="1:26" ht="15.75" customHeight="1" x14ac:dyDescent="0.25">
      <c r="A185" s="87" t="s">
        <v>16</v>
      </c>
      <c r="B185" s="88" t="s">
        <v>17</v>
      </c>
      <c r="C185" s="79" t="s">
        <v>304</v>
      </c>
      <c r="D185" s="91" t="s">
        <v>1873</v>
      </c>
      <c r="E185" s="89"/>
      <c r="F185" s="90">
        <f>IF(D185="CO2",E185,IF(D185="CH4",E185*'State 2005 Data'!$J$16,IF(D185="N2O",'State 2005 Data'!$J$17,IF(D185="Other",E185))))</f>
        <v>0</v>
      </c>
      <c r="G185" s="79"/>
      <c r="H185" s="69"/>
      <c r="I185" s="79"/>
      <c r="J185" s="79"/>
      <c r="K185" s="79"/>
      <c r="L185" s="79"/>
      <c r="M185" s="79"/>
      <c r="N185" s="79"/>
      <c r="O185" s="79"/>
      <c r="P185" s="79"/>
      <c r="Q185" s="79"/>
      <c r="R185" s="79"/>
      <c r="S185" s="79"/>
      <c r="T185" s="79"/>
      <c r="U185" s="79"/>
      <c r="V185" s="79"/>
      <c r="W185" s="79"/>
      <c r="X185" s="79"/>
      <c r="Y185" s="79"/>
      <c r="Z185" s="79"/>
    </row>
    <row r="186" spans="1:26" ht="15.75" customHeight="1" x14ac:dyDescent="0.25">
      <c r="A186" s="87" t="s">
        <v>16</v>
      </c>
      <c r="B186" s="88" t="s">
        <v>17</v>
      </c>
      <c r="C186" s="79" t="s">
        <v>753</v>
      </c>
      <c r="D186" s="79" t="s">
        <v>1369</v>
      </c>
      <c r="E186" s="90">
        <v>14.13769554109442</v>
      </c>
      <c r="F186" s="90">
        <f>IF(D186="CO2",E186,IF(D186="CH4",E186*'State 2005 Data'!$J$16,IF(D186="N2O",'State 2005 Data'!$J$17,IF(D186="Other",E186))))</f>
        <v>14.13769554109442</v>
      </c>
      <c r="G186" s="79"/>
      <c r="H186" s="69"/>
      <c r="I186" s="79"/>
      <c r="J186" s="79"/>
      <c r="K186" s="79"/>
      <c r="L186" s="79"/>
      <c r="M186" s="79"/>
      <c r="N186" s="79"/>
      <c r="O186" s="79"/>
      <c r="P186" s="79"/>
      <c r="Q186" s="79"/>
      <c r="R186" s="79"/>
      <c r="S186" s="79"/>
      <c r="T186" s="79"/>
      <c r="U186" s="79"/>
      <c r="V186" s="79"/>
      <c r="W186" s="79"/>
      <c r="X186" s="79"/>
      <c r="Y186" s="79"/>
      <c r="Z186" s="79"/>
    </row>
    <row r="187" spans="1:26" ht="15.75" customHeight="1" x14ac:dyDescent="0.25">
      <c r="A187" s="87" t="s">
        <v>16</v>
      </c>
      <c r="B187" s="88" t="s">
        <v>17</v>
      </c>
      <c r="C187" s="79" t="s">
        <v>753</v>
      </c>
      <c r="D187" s="79" t="s">
        <v>331</v>
      </c>
      <c r="E187" s="89">
        <v>14.1305559944258</v>
      </c>
      <c r="F187" s="90">
        <f>IF(D187="CO2",E187,IF(D187="CH4",E187*'State 2005 Data'!$J$16,IF(D187="N2O",'State 2005 Data'!$J$17,IF(D187="Other",E187))))</f>
        <v>15.826222713756897</v>
      </c>
      <c r="G187" s="79"/>
      <c r="H187" s="69"/>
      <c r="I187" s="79"/>
      <c r="J187" s="79"/>
      <c r="K187" s="79"/>
      <c r="L187" s="79"/>
      <c r="M187" s="79"/>
      <c r="N187" s="79"/>
      <c r="O187" s="79"/>
      <c r="P187" s="79"/>
      <c r="Q187" s="79"/>
      <c r="R187" s="79"/>
      <c r="S187" s="79"/>
      <c r="T187" s="79"/>
      <c r="U187" s="79"/>
      <c r="V187" s="79"/>
      <c r="W187" s="79"/>
      <c r="X187" s="79"/>
      <c r="Y187" s="79"/>
      <c r="Z187" s="79"/>
    </row>
    <row r="188" spans="1:26" ht="15.75" customHeight="1" x14ac:dyDescent="0.25">
      <c r="A188" s="87" t="s">
        <v>16</v>
      </c>
      <c r="B188" s="88" t="s">
        <v>17</v>
      </c>
      <c r="C188" s="79" t="s">
        <v>753</v>
      </c>
      <c r="D188" s="79" t="s">
        <v>333</v>
      </c>
      <c r="E188" s="89">
        <v>1.26924525690083E-2</v>
      </c>
      <c r="F188" s="90">
        <f>IF(D188="CO2",E188,IF(D188="CH4",E188*'State 2005 Data'!$J$16,IF(D188="N2O",'State 2005 Data'!$J$17,IF(D188="Other",E188))))</f>
        <v>0.88926174496644295</v>
      </c>
      <c r="G188" s="79"/>
      <c r="H188" s="69"/>
      <c r="I188" s="79"/>
      <c r="J188" s="79"/>
      <c r="K188" s="79"/>
      <c r="L188" s="79"/>
      <c r="M188" s="79"/>
      <c r="N188" s="79"/>
      <c r="O188" s="79"/>
      <c r="P188" s="79"/>
      <c r="Q188" s="79"/>
      <c r="R188" s="79"/>
      <c r="S188" s="79"/>
      <c r="T188" s="79"/>
      <c r="U188" s="79"/>
      <c r="V188" s="79"/>
      <c r="W188" s="79"/>
      <c r="X188" s="79"/>
      <c r="Y188" s="79"/>
      <c r="Z188" s="79"/>
    </row>
    <row r="189" spans="1:26" ht="15.75" customHeight="1" x14ac:dyDescent="0.25">
      <c r="A189" s="87" t="s">
        <v>16</v>
      </c>
      <c r="B189" s="88" t="s">
        <v>17</v>
      </c>
      <c r="C189" s="79" t="s">
        <v>753</v>
      </c>
      <c r="D189" s="79" t="s">
        <v>1873</v>
      </c>
      <c r="E189" s="89">
        <v>1.857612991806183</v>
      </c>
      <c r="F189" s="90">
        <f>IF(D189="CO2",E189,IF(D189="CH4",E189*'State 2005 Data'!$J$16,IF(D189="N2O",'State 2005 Data'!$J$17,IF(D189="Other",E189))))</f>
        <v>1.857612991806183</v>
      </c>
      <c r="G189" s="79"/>
      <c r="H189" s="69"/>
      <c r="I189" s="79"/>
      <c r="J189" s="79"/>
      <c r="K189" s="79"/>
      <c r="L189" s="79"/>
      <c r="M189" s="79"/>
      <c r="N189" s="79"/>
      <c r="O189" s="79"/>
      <c r="P189" s="79"/>
      <c r="Q189" s="79"/>
      <c r="R189" s="79"/>
      <c r="S189" s="79"/>
      <c r="T189" s="79"/>
      <c r="U189" s="79"/>
      <c r="V189" s="79"/>
      <c r="W189" s="79"/>
      <c r="X189" s="79"/>
      <c r="Y189" s="79"/>
      <c r="Z189" s="79"/>
    </row>
    <row r="190" spans="1:26" ht="15.75" customHeight="1" x14ac:dyDescent="0.25">
      <c r="A190" s="87" t="s">
        <v>24</v>
      </c>
      <c r="B190" s="88" t="s">
        <v>25</v>
      </c>
      <c r="C190" s="79" t="s">
        <v>1028</v>
      </c>
      <c r="D190" s="79" t="s">
        <v>1369</v>
      </c>
      <c r="E190" s="89">
        <v>124.34854050073351</v>
      </c>
      <c r="F190" s="90">
        <f>IF(D190="CO2",E190,IF(D190="CH4",E190*'State 2005 Data'!$J$16,IF(D190="N2O",'State 2005 Data'!$J$17,IF(D190="Other",E190))))</f>
        <v>124.34854050073351</v>
      </c>
      <c r="G190" s="79"/>
      <c r="H190" s="69"/>
      <c r="I190" s="79"/>
      <c r="J190" s="79"/>
      <c r="K190" s="79"/>
      <c r="L190" s="79"/>
      <c r="M190" s="79"/>
      <c r="N190" s="79"/>
      <c r="O190" s="79"/>
      <c r="P190" s="79"/>
      <c r="Q190" s="79"/>
      <c r="R190" s="79"/>
      <c r="S190" s="79"/>
      <c r="T190" s="79"/>
      <c r="U190" s="79"/>
      <c r="V190" s="79"/>
      <c r="W190" s="79"/>
      <c r="X190" s="79"/>
      <c r="Y190" s="79"/>
      <c r="Z190" s="79"/>
    </row>
    <row r="191" spans="1:26" ht="15.75" customHeight="1" x14ac:dyDescent="0.25">
      <c r="A191" s="87" t="s">
        <v>24</v>
      </c>
      <c r="B191" s="88" t="s">
        <v>25</v>
      </c>
      <c r="C191" s="79" t="s">
        <v>1028</v>
      </c>
      <c r="D191" s="79" t="s">
        <v>331</v>
      </c>
      <c r="E191" s="89">
        <v>6.7666522749999999E-2</v>
      </c>
      <c r="F191" s="90">
        <f>IF(D191="CO2",E191,IF(D191="CH4",E191*'State 2005 Data'!$J$16,IF(D191="N2O",'State 2005 Data'!$J$17,IF(D191="Other",E191))))</f>
        <v>7.5786505480000002E-2</v>
      </c>
      <c r="G191" s="79"/>
      <c r="H191" s="69"/>
      <c r="I191" s="79"/>
      <c r="J191" s="79"/>
      <c r="K191" s="79"/>
      <c r="L191" s="79"/>
      <c r="M191" s="79"/>
      <c r="N191" s="79"/>
      <c r="O191" s="79"/>
      <c r="P191" s="79"/>
      <c r="Q191" s="79"/>
      <c r="R191" s="79"/>
      <c r="S191" s="79"/>
      <c r="T191" s="79"/>
      <c r="U191" s="79"/>
      <c r="V191" s="79"/>
      <c r="W191" s="79"/>
      <c r="X191" s="79"/>
      <c r="Y191" s="79"/>
      <c r="Z191" s="79"/>
    </row>
    <row r="192" spans="1:26" ht="15.75" customHeight="1" x14ac:dyDescent="0.25">
      <c r="A192" s="87" t="s">
        <v>24</v>
      </c>
      <c r="B192" s="88" t="s">
        <v>25</v>
      </c>
      <c r="C192" s="79" t="s">
        <v>1028</v>
      </c>
      <c r="D192" s="79" t="s">
        <v>333</v>
      </c>
      <c r="E192" s="89">
        <v>0.38522212362000002</v>
      </c>
      <c r="F192" s="90">
        <f>IF(D192="CO2",E192,IF(D192="CH4",E192*'State 2005 Data'!$J$16,IF(D192="N2O",'State 2005 Data'!$J$17,IF(D192="Other",E192))))</f>
        <v>0.88926174496644295</v>
      </c>
      <c r="G192" s="79"/>
      <c r="H192" s="69"/>
      <c r="I192" s="79"/>
      <c r="J192" s="79"/>
      <c r="K192" s="79"/>
      <c r="L192" s="79"/>
      <c r="M192" s="79"/>
      <c r="N192" s="79"/>
      <c r="O192" s="79"/>
      <c r="P192" s="79"/>
      <c r="Q192" s="79"/>
      <c r="R192" s="79"/>
      <c r="S192" s="79"/>
      <c r="T192" s="79"/>
      <c r="U192" s="79"/>
      <c r="V192" s="79"/>
      <c r="W192" s="79"/>
      <c r="X192" s="79"/>
      <c r="Y192" s="79"/>
      <c r="Z192" s="79"/>
    </row>
    <row r="193" spans="1:26" ht="15.75" customHeight="1" x14ac:dyDescent="0.25">
      <c r="A193" s="87" t="s">
        <v>24</v>
      </c>
      <c r="B193" s="88" t="s">
        <v>25</v>
      </c>
      <c r="C193" s="79" t="s">
        <v>1028</v>
      </c>
      <c r="D193" s="91" t="s">
        <v>1873</v>
      </c>
      <c r="E193" s="89"/>
      <c r="F193" s="90">
        <f>IF(D193="CO2",E193,IF(D193="CH4",E193*'State 2005 Data'!$J$16,IF(D193="N2O",'State 2005 Data'!$J$17,IF(D193="Other",E193))))</f>
        <v>0</v>
      </c>
      <c r="G193" s="79"/>
      <c r="H193" s="69"/>
      <c r="I193" s="79"/>
      <c r="J193" s="79"/>
      <c r="K193" s="79"/>
      <c r="L193" s="79"/>
      <c r="M193" s="79"/>
      <c r="N193" s="79"/>
      <c r="O193" s="79"/>
      <c r="P193" s="79"/>
      <c r="Q193" s="79"/>
      <c r="R193" s="79"/>
      <c r="S193" s="79"/>
      <c r="T193" s="79"/>
      <c r="U193" s="79"/>
      <c r="V193" s="79"/>
      <c r="W193" s="79"/>
      <c r="X193" s="79"/>
      <c r="Y193" s="79"/>
      <c r="Z193" s="79"/>
    </row>
    <row r="194" spans="1:26" ht="15.75" customHeight="1" x14ac:dyDescent="0.25">
      <c r="A194" s="87" t="s">
        <v>24</v>
      </c>
      <c r="B194" s="88" t="s">
        <v>25</v>
      </c>
      <c r="C194" s="79" t="s">
        <v>1358</v>
      </c>
      <c r="D194" s="79" t="s">
        <v>1369</v>
      </c>
      <c r="E194" s="89">
        <v>7.1471620544010257</v>
      </c>
      <c r="F194" s="90">
        <f>IF(D194="CO2",E194,IF(D194="CH4",E194*'State 2005 Data'!$J$16,IF(D194="N2O",'State 2005 Data'!$J$17,IF(D194="Other",E194))))</f>
        <v>7.1471620544010257</v>
      </c>
      <c r="G194" s="79"/>
      <c r="H194" s="69"/>
      <c r="I194" s="79"/>
      <c r="J194" s="79"/>
      <c r="K194" s="79"/>
      <c r="L194" s="79"/>
      <c r="M194" s="79"/>
      <c r="N194" s="79"/>
      <c r="O194" s="79"/>
      <c r="P194" s="79"/>
      <c r="Q194" s="79"/>
      <c r="R194" s="79"/>
      <c r="S194" s="79"/>
      <c r="T194" s="79"/>
      <c r="U194" s="79"/>
      <c r="V194" s="79"/>
      <c r="W194" s="79"/>
      <c r="X194" s="79"/>
      <c r="Y194" s="79"/>
      <c r="Z194" s="79"/>
    </row>
    <row r="195" spans="1:26" ht="15.75" customHeight="1" x14ac:dyDescent="0.25">
      <c r="A195" s="87" t="s">
        <v>24</v>
      </c>
      <c r="B195" s="88" t="s">
        <v>25</v>
      </c>
      <c r="C195" s="79" t="s">
        <v>1358</v>
      </c>
      <c r="D195" s="79" t="s">
        <v>331</v>
      </c>
      <c r="E195" s="89">
        <v>3.8571613749999983E-2</v>
      </c>
      <c r="F195" s="90">
        <f>IF(D195="CO2",E195,IF(D195="CH4",E195*'State 2005 Data'!$J$16,IF(D195="N2O",'State 2005 Data'!$J$17,IF(D195="Other",E195))))</f>
        <v>4.3200207399999989E-2</v>
      </c>
      <c r="G195" s="79"/>
      <c r="H195" s="69"/>
      <c r="I195" s="79"/>
      <c r="J195" s="79"/>
      <c r="K195" s="79"/>
      <c r="L195" s="79"/>
      <c r="M195" s="79"/>
      <c r="N195" s="79"/>
      <c r="O195" s="79"/>
      <c r="P195" s="79"/>
      <c r="Q195" s="79"/>
      <c r="R195" s="79"/>
      <c r="S195" s="79"/>
      <c r="T195" s="79"/>
      <c r="U195" s="79"/>
      <c r="V195" s="79"/>
      <c r="W195" s="79"/>
      <c r="X195" s="79"/>
      <c r="Y195" s="79"/>
      <c r="Z195" s="79"/>
    </row>
    <row r="196" spans="1:26" ht="15.75" customHeight="1" x14ac:dyDescent="0.25">
      <c r="A196" s="87" t="s">
        <v>24</v>
      </c>
      <c r="B196" s="88" t="s">
        <v>25</v>
      </c>
      <c r="C196" s="79" t="s">
        <v>1358</v>
      </c>
      <c r="D196" s="79" t="s">
        <v>333</v>
      </c>
      <c r="E196" s="89">
        <v>1.297185358E-2</v>
      </c>
      <c r="F196" s="90">
        <f>IF(D196="CO2",E196,IF(D196="CH4",E196*'State 2005 Data'!$J$16,IF(D196="N2O",'State 2005 Data'!$J$17,IF(D196="Other",E196))))</f>
        <v>0.88926174496644295</v>
      </c>
      <c r="G196" s="79"/>
      <c r="H196" s="69"/>
      <c r="I196" s="79"/>
      <c r="J196" s="79"/>
      <c r="K196" s="79"/>
      <c r="L196" s="79"/>
      <c r="M196" s="79"/>
      <c r="N196" s="79"/>
      <c r="O196" s="79"/>
      <c r="P196" s="79"/>
      <c r="Q196" s="79"/>
      <c r="R196" s="79"/>
      <c r="S196" s="79"/>
      <c r="T196" s="79"/>
      <c r="U196" s="79"/>
      <c r="V196" s="79"/>
      <c r="W196" s="79"/>
      <c r="X196" s="79"/>
      <c r="Y196" s="79"/>
      <c r="Z196" s="79"/>
    </row>
    <row r="197" spans="1:26" ht="15.75" customHeight="1" x14ac:dyDescent="0.25">
      <c r="A197" s="87" t="s">
        <v>24</v>
      </c>
      <c r="B197" s="88" t="s">
        <v>25</v>
      </c>
      <c r="C197" s="79" t="s">
        <v>1358</v>
      </c>
      <c r="D197" s="91" t="s">
        <v>1873</v>
      </c>
      <c r="E197" s="89"/>
      <c r="F197" s="90">
        <f>IF(D197="CO2",E197,IF(D197="CH4",E197*'State 2005 Data'!$J$16,IF(D197="N2O",'State 2005 Data'!$J$17,IF(D197="Other",E197))))</f>
        <v>0</v>
      </c>
      <c r="G197" s="79"/>
      <c r="H197" s="69"/>
      <c r="I197" s="79"/>
      <c r="J197" s="79"/>
      <c r="K197" s="79"/>
      <c r="L197" s="79"/>
      <c r="M197" s="79"/>
      <c r="N197" s="79"/>
      <c r="O197" s="79"/>
      <c r="P197" s="79"/>
      <c r="Q197" s="79"/>
      <c r="R197" s="79"/>
      <c r="S197" s="79"/>
      <c r="T197" s="79"/>
      <c r="U197" s="79"/>
      <c r="V197" s="79"/>
      <c r="W197" s="79"/>
      <c r="X197" s="79"/>
      <c r="Y197" s="79"/>
      <c r="Z197" s="79"/>
    </row>
    <row r="198" spans="1:26" ht="15.75" customHeight="1" x14ac:dyDescent="0.25">
      <c r="A198" s="87" t="s">
        <v>24</v>
      </c>
      <c r="B198" s="88" t="s">
        <v>25</v>
      </c>
      <c r="C198" s="79" t="s">
        <v>304</v>
      </c>
      <c r="D198" s="79" t="s">
        <v>1369</v>
      </c>
      <c r="E198" s="89">
        <v>113.61701908194929</v>
      </c>
      <c r="F198" s="90">
        <f>IF(D198="CO2",E198,IF(D198="CH4",E198*'State 2005 Data'!$J$16,IF(D198="N2O",'State 2005 Data'!$J$17,IF(D198="Other",E198))))</f>
        <v>113.61701908194929</v>
      </c>
      <c r="G198" s="79"/>
      <c r="H198" s="69"/>
      <c r="I198" s="79"/>
      <c r="J198" s="79"/>
      <c r="K198" s="79"/>
      <c r="L198" s="79"/>
      <c r="M198" s="79"/>
      <c r="N198" s="79"/>
      <c r="O198" s="79"/>
      <c r="P198" s="79"/>
      <c r="Q198" s="79"/>
      <c r="R198" s="79"/>
      <c r="S198" s="79"/>
      <c r="T198" s="79"/>
      <c r="U198" s="79"/>
      <c r="V198" s="79"/>
      <c r="W198" s="79"/>
      <c r="X198" s="79"/>
      <c r="Y198" s="79"/>
      <c r="Z198" s="79"/>
    </row>
    <row r="199" spans="1:26" ht="15.75" customHeight="1" x14ac:dyDescent="0.25">
      <c r="A199" s="87" t="s">
        <v>24</v>
      </c>
      <c r="B199" s="88" t="s">
        <v>25</v>
      </c>
      <c r="C199" s="79" t="s">
        <v>304</v>
      </c>
      <c r="D199" s="79" t="s">
        <v>331</v>
      </c>
      <c r="E199" s="89">
        <v>8.2130164830722538E-2</v>
      </c>
      <c r="F199" s="90">
        <f>IF(D199="CO2",E199,IF(D199="CH4",E199*'State 2005 Data'!$J$16,IF(D199="N2O",'State 2005 Data'!$J$17,IF(D199="Other",E199))))</f>
        <v>9.1985784610409252E-2</v>
      </c>
      <c r="G199" s="79"/>
      <c r="H199" s="69"/>
      <c r="I199" s="79"/>
      <c r="J199" s="79"/>
      <c r="K199" s="79"/>
      <c r="L199" s="79"/>
      <c r="M199" s="79"/>
      <c r="N199" s="79"/>
      <c r="O199" s="79"/>
      <c r="P199" s="79"/>
      <c r="Q199" s="79"/>
      <c r="R199" s="79"/>
      <c r="S199" s="79"/>
      <c r="T199" s="79"/>
      <c r="U199" s="79"/>
      <c r="V199" s="79"/>
      <c r="W199" s="79"/>
      <c r="X199" s="79"/>
      <c r="Y199" s="79"/>
      <c r="Z199" s="79"/>
    </row>
    <row r="200" spans="1:26" ht="15.75" customHeight="1" x14ac:dyDescent="0.25">
      <c r="A200" s="87" t="s">
        <v>24</v>
      </c>
      <c r="B200" s="88" t="s">
        <v>25</v>
      </c>
      <c r="C200" s="79" t="s">
        <v>304</v>
      </c>
      <c r="D200" s="79" t="s">
        <v>333</v>
      </c>
      <c r="E200" s="89">
        <v>1.066754909309976</v>
      </c>
      <c r="F200" s="90">
        <f>IF(D200="CO2",E200,IF(D200="CH4",E200*'State 2005 Data'!$J$16,IF(D200="N2O",'State 2005 Data'!$J$17,IF(D200="Other",E200))))</f>
        <v>0.88926174496644295</v>
      </c>
      <c r="G200" s="79"/>
      <c r="H200" s="69"/>
      <c r="I200" s="79"/>
      <c r="J200" s="79"/>
      <c r="K200" s="79"/>
      <c r="L200" s="79"/>
      <c r="M200" s="79"/>
      <c r="N200" s="79"/>
      <c r="O200" s="79"/>
      <c r="P200" s="79"/>
      <c r="Q200" s="79"/>
      <c r="R200" s="79"/>
      <c r="S200" s="79"/>
      <c r="T200" s="79"/>
      <c r="U200" s="79"/>
      <c r="V200" s="79"/>
      <c r="W200" s="79"/>
      <c r="X200" s="79"/>
      <c r="Y200" s="79"/>
      <c r="Z200" s="79"/>
    </row>
    <row r="201" spans="1:26" ht="15.75" customHeight="1" x14ac:dyDescent="0.25">
      <c r="A201" s="87" t="s">
        <v>24</v>
      </c>
      <c r="B201" s="88" t="s">
        <v>25</v>
      </c>
      <c r="C201" s="79" t="s">
        <v>304</v>
      </c>
      <c r="D201" s="91" t="s">
        <v>1873</v>
      </c>
      <c r="E201" s="89"/>
      <c r="F201" s="90">
        <f>IF(D201="CO2",E201,IF(D201="CH4",E201*'State 2005 Data'!$J$16,IF(D201="N2O",'State 2005 Data'!$J$17,IF(D201="Other",E201))))</f>
        <v>0</v>
      </c>
      <c r="G201" s="79"/>
      <c r="H201" s="69"/>
      <c r="I201" s="79"/>
      <c r="J201" s="79"/>
      <c r="K201" s="79"/>
      <c r="L201" s="79"/>
      <c r="M201" s="79"/>
      <c r="N201" s="79"/>
      <c r="O201" s="79"/>
      <c r="P201" s="79"/>
      <c r="Q201" s="79"/>
      <c r="R201" s="79"/>
      <c r="S201" s="79"/>
      <c r="T201" s="79"/>
      <c r="U201" s="79"/>
      <c r="V201" s="79"/>
      <c r="W201" s="79"/>
      <c r="X201" s="79"/>
      <c r="Y201" s="79"/>
      <c r="Z201" s="79"/>
    </row>
    <row r="202" spans="1:26" ht="15.75" customHeight="1" x14ac:dyDescent="0.25">
      <c r="A202" s="87" t="s">
        <v>24</v>
      </c>
      <c r="B202" s="88" t="s">
        <v>25</v>
      </c>
      <c r="C202" s="79" t="s">
        <v>753</v>
      </c>
      <c r="D202" s="79" t="s">
        <v>1369</v>
      </c>
      <c r="E202" s="90">
        <v>17.307304834425619</v>
      </c>
      <c r="F202" s="90">
        <f>IF(D202="CO2",E202,IF(D202="CH4",E202*'State 2005 Data'!$J$16,IF(D202="N2O",'State 2005 Data'!$J$17,IF(D202="Other",E202))))</f>
        <v>17.307304834425619</v>
      </c>
      <c r="G202" s="79"/>
      <c r="H202" s="69"/>
      <c r="I202" s="79"/>
      <c r="J202" s="79"/>
      <c r="K202" s="79"/>
      <c r="L202" s="79"/>
      <c r="M202" s="79"/>
      <c r="N202" s="79"/>
      <c r="O202" s="79"/>
      <c r="P202" s="79"/>
      <c r="Q202" s="79"/>
      <c r="R202" s="79"/>
      <c r="S202" s="79"/>
      <c r="T202" s="79"/>
      <c r="U202" s="79"/>
      <c r="V202" s="79"/>
      <c r="W202" s="79"/>
      <c r="X202" s="79"/>
      <c r="Y202" s="79"/>
      <c r="Z202" s="79"/>
    </row>
    <row r="203" spans="1:26" ht="15.75" customHeight="1" x14ac:dyDescent="0.25">
      <c r="A203" s="87" t="s">
        <v>24</v>
      </c>
      <c r="B203" s="88" t="s">
        <v>25</v>
      </c>
      <c r="C203" s="79" t="s">
        <v>753</v>
      </c>
      <c r="D203" s="79" t="s">
        <v>331</v>
      </c>
      <c r="E203" s="89">
        <v>5.4055024195238586</v>
      </c>
      <c r="F203" s="90">
        <f>IF(D203="CO2",E203,IF(D203="CH4",E203*'State 2005 Data'!$J$16,IF(D203="N2O",'State 2005 Data'!$J$17,IF(D203="Other",E203))))</f>
        <v>6.0541627098667226</v>
      </c>
      <c r="G203" s="79"/>
      <c r="H203" s="69"/>
      <c r="I203" s="79"/>
      <c r="J203" s="79"/>
      <c r="K203" s="79"/>
      <c r="L203" s="79"/>
      <c r="M203" s="79"/>
      <c r="N203" s="79"/>
      <c r="O203" s="79"/>
      <c r="P203" s="79"/>
      <c r="Q203" s="79"/>
      <c r="R203" s="79"/>
      <c r="S203" s="79"/>
      <c r="T203" s="79"/>
      <c r="U203" s="79"/>
      <c r="V203" s="79"/>
      <c r="W203" s="79"/>
      <c r="X203" s="79"/>
      <c r="Y203" s="79"/>
      <c r="Z203" s="79"/>
    </row>
    <row r="204" spans="1:26" ht="15.75" customHeight="1" x14ac:dyDescent="0.25">
      <c r="A204" s="87" t="s">
        <v>24</v>
      </c>
      <c r="B204" s="88" t="s">
        <v>25</v>
      </c>
      <c r="C204" s="79" t="s">
        <v>753</v>
      </c>
      <c r="D204" s="79" t="s">
        <v>333</v>
      </c>
      <c r="E204" s="89">
        <v>0.1191928749665859</v>
      </c>
      <c r="F204" s="90">
        <f>IF(D204="CO2",E204,IF(D204="CH4",E204*'State 2005 Data'!$J$16,IF(D204="N2O",'State 2005 Data'!$J$17,IF(D204="Other",E204))))</f>
        <v>0.88926174496644295</v>
      </c>
      <c r="G204" s="79"/>
      <c r="H204" s="69"/>
      <c r="I204" s="79"/>
      <c r="J204" s="79"/>
      <c r="K204" s="79"/>
      <c r="L204" s="79"/>
      <c r="M204" s="79"/>
      <c r="N204" s="79"/>
      <c r="O204" s="79"/>
      <c r="P204" s="79"/>
      <c r="Q204" s="79"/>
      <c r="R204" s="79"/>
      <c r="S204" s="79"/>
      <c r="T204" s="79"/>
      <c r="U204" s="79"/>
      <c r="V204" s="79"/>
      <c r="W204" s="79"/>
      <c r="X204" s="79"/>
      <c r="Y204" s="79"/>
      <c r="Z204" s="79"/>
    </row>
    <row r="205" spans="1:26" ht="15.75" customHeight="1" x14ac:dyDescent="0.25">
      <c r="A205" s="87" t="s">
        <v>24</v>
      </c>
      <c r="B205" s="88" t="s">
        <v>25</v>
      </c>
      <c r="C205" s="79" t="s">
        <v>753</v>
      </c>
      <c r="D205" s="79" t="s">
        <v>1873</v>
      </c>
      <c r="E205" s="89">
        <v>6.6549254490800127</v>
      </c>
      <c r="F205" s="90">
        <f>IF(D205="CO2",E205,IF(D205="CH4",E205*'State 2005 Data'!$J$16,IF(D205="N2O",'State 2005 Data'!$J$17,IF(D205="Other",E205))))</f>
        <v>6.6549254490800127</v>
      </c>
      <c r="G205" s="79"/>
      <c r="H205" s="69"/>
      <c r="I205" s="79"/>
      <c r="J205" s="79"/>
      <c r="K205" s="79"/>
      <c r="L205" s="79"/>
      <c r="M205" s="79"/>
      <c r="N205" s="79"/>
      <c r="O205" s="79"/>
      <c r="P205" s="79"/>
      <c r="Q205" s="79"/>
      <c r="R205" s="79"/>
      <c r="S205" s="79"/>
      <c r="T205" s="79"/>
      <c r="U205" s="79"/>
      <c r="V205" s="79"/>
      <c r="W205" s="79"/>
      <c r="X205" s="79"/>
      <c r="Y205" s="79"/>
      <c r="Z205" s="79"/>
    </row>
    <row r="206" spans="1:26" ht="15.75" customHeight="1" x14ac:dyDescent="0.25">
      <c r="A206" s="87" t="s">
        <v>35</v>
      </c>
      <c r="B206" s="88" t="s">
        <v>36</v>
      </c>
      <c r="C206" s="79" t="s">
        <v>1028</v>
      </c>
      <c r="D206" s="79" t="s">
        <v>1369</v>
      </c>
      <c r="E206" s="89">
        <v>91.32605566711716</v>
      </c>
      <c r="F206" s="90">
        <f>IF(D206="CO2",E206,IF(D206="CH4",E206*'State 2005 Data'!$J$16,IF(D206="N2O",'State 2005 Data'!$J$17,IF(D206="Other",E206))))</f>
        <v>91.32605566711716</v>
      </c>
      <c r="G206" s="79"/>
      <c r="H206" s="69"/>
      <c r="I206" s="79"/>
      <c r="J206" s="79"/>
      <c r="K206" s="79"/>
      <c r="L206" s="79"/>
      <c r="M206" s="79"/>
      <c r="N206" s="79"/>
      <c r="O206" s="79"/>
      <c r="P206" s="79"/>
      <c r="Q206" s="79"/>
      <c r="R206" s="79"/>
      <c r="S206" s="79"/>
      <c r="T206" s="79"/>
      <c r="U206" s="79"/>
      <c r="V206" s="79"/>
      <c r="W206" s="79"/>
      <c r="X206" s="79"/>
      <c r="Y206" s="79"/>
      <c r="Z206" s="79"/>
    </row>
    <row r="207" spans="1:26" ht="15.75" customHeight="1" x14ac:dyDescent="0.25">
      <c r="A207" s="87" t="s">
        <v>35</v>
      </c>
      <c r="B207" s="88" t="s">
        <v>36</v>
      </c>
      <c r="C207" s="79" t="s">
        <v>1028</v>
      </c>
      <c r="D207" s="79" t="s">
        <v>331</v>
      </c>
      <c r="E207" s="89">
        <v>2.5502911999999999E-2</v>
      </c>
      <c r="F207" s="90">
        <f>IF(D207="CO2",E207,IF(D207="CH4",E207*'State 2005 Data'!$J$16,IF(D207="N2O",'State 2005 Data'!$J$17,IF(D207="Other",E207))))</f>
        <v>2.8563261440000001E-2</v>
      </c>
      <c r="G207" s="79"/>
      <c r="H207" s="69"/>
      <c r="I207" s="79"/>
      <c r="J207" s="79"/>
      <c r="K207" s="79"/>
      <c r="L207" s="79"/>
      <c r="M207" s="79"/>
      <c r="N207" s="79"/>
      <c r="O207" s="79"/>
      <c r="P207" s="79"/>
      <c r="Q207" s="79"/>
      <c r="R207" s="79"/>
      <c r="S207" s="79"/>
      <c r="T207" s="79"/>
      <c r="U207" s="79"/>
      <c r="V207" s="79"/>
      <c r="W207" s="79"/>
      <c r="X207" s="79"/>
      <c r="Y207" s="79"/>
      <c r="Z207" s="79"/>
    </row>
    <row r="208" spans="1:26" ht="15.75" customHeight="1" x14ac:dyDescent="0.25">
      <c r="A208" s="87" t="s">
        <v>35</v>
      </c>
      <c r="B208" s="88" t="s">
        <v>36</v>
      </c>
      <c r="C208" s="79" t="s">
        <v>1028</v>
      </c>
      <c r="D208" s="79" t="s">
        <v>333</v>
      </c>
      <c r="E208" s="89">
        <v>0.42768784776000002</v>
      </c>
      <c r="F208" s="90">
        <f>IF(D208="CO2",E208,IF(D208="CH4",E208*'State 2005 Data'!$J$16,IF(D208="N2O",'State 2005 Data'!$J$17,IF(D208="Other",E208))))</f>
        <v>0.88926174496644295</v>
      </c>
      <c r="G208" s="79"/>
      <c r="H208" s="69"/>
      <c r="I208" s="79"/>
      <c r="J208" s="79"/>
      <c r="K208" s="79"/>
      <c r="L208" s="79"/>
      <c r="M208" s="79"/>
      <c r="N208" s="79"/>
      <c r="O208" s="79"/>
      <c r="P208" s="79"/>
      <c r="Q208" s="79"/>
      <c r="R208" s="79"/>
      <c r="S208" s="79"/>
      <c r="T208" s="79"/>
      <c r="U208" s="79"/>
      <c r="V208" s="79"/>
      <c r="W208" s="79"/>
      <c r="X208" s="79"/>
      <c r="Y208" s="79"/>
      <c r="Z208" s="79"/>
    </row>
    <row r="209" spans="1:26" ht="15.75" customHeight="1" x14ac:dyDescent="0.25">
      <c r="A209" s="87" t="s">
        <v>35</v>
      </c>
      <c r="B209" s="88" t="s">
        <v>36</v>
      </c>
      <c r="C209" s="79" t="s">
        <v>1028</v>
      </c>
      <c r="D209" s="91" t="s">
        <v>1873</v>
      </c>
      <c r="E209" s="89"/>
      <c r="F209" s="90">
        <f>IF(D209="CO2",E209,IF(D209="CH4",E209*'State 2005 Data'!$J$16,IF(D209="N2O",'State 2005 Data'!$J$17,IF(D209="Other",E209))))</f>
        <v>0</v>
      </c>
      <c r="G209" s="79"/>
      <c r="H209" s="69"/>
      <c r="I209" s="79"/>
      <c r="J209" s="79"/>
      <c r="K209" s="79"/>
      <c r="L209" s="79"/>
      <c r="M209" s="79"/>
      <c r="N209" s="79"/>
      <c r="O209" s="79"/>
      <c r="P209" s="79"/>
      <c r="Q209" s="79"/>
      <c r="R209" s="79"/>
      <c r="S209" s="79"/>
      <c r="T209" s="79"/>
      <c r="U209" s="79"/>
      <c r="V209" s="79"/>
      <c r="W209" s="79"/>
      <c r="X209" s="79"/>
      <c r="Y209" s="79"/>
      <c r="Z209" s="79"/>
    </row>
    <row r="210" spans="1:26" ht="15.75" customHeight="1" x14ac:dyDescent="0.25">
      <c r="A210" s="87" t="s">
        <v>35</v>
      </c>
      <c r="B210" s="88" t="s">
        <v>36</v>
      </c>
      <c r="C210" s="79" t="s">
        <v>1358</v>
      </c>
      <c r="D210" s="79" t="s">
        <v>1369</v>
      </c>
      <c r="E210" s="89">
        <v>36.592351012463148</v>
      </c>
      <c r="F210" s="90">
        <f>IF(D210="CO2",E210,IF(D210="CH4",E210*'State 2005 Data'!$J$16,IF(D210="N2O",'State 2005 Data'!$J$17,IF(D210="Other",E210))))</f>
        <v>36.592351012463148</v>
      </c>
      <c r="G210" s="79"/>
      <c r="H210" s="69"/>
      <c r="I210" s="79"/>
      <c r="J210" s="79"/>
      <c r="K210" s="79"/>
      <c r="L210" s="79"/>
      <c r="M210" s="79"/>
      <c r="N210" s="79"/>
      <c r="O210" s="79"/>
      <c r="P210" s="79"/>
      <c r="Q210" s="79"/>
      <c r="R210" s="79"/>
      <c r="S210" s="79"/>
      <c r="T210" s="79"/>
      <c r="U210" s="79"/>
      <c r="V210" s="79"/>
      <c r="W210" s="79"/>
      <c r="X210" s="79"/>
      <c r="Y210" s="79"/>
      <c r="Z210" s="79"/>
    </row>
    <row r="211" spans="1:26" ht="15.75" customHeight="1" x14ac:dyDescent="0.25">
      <c r="A211" s="87" t="s">
        <v>35</v>
      </c>
      <c r="B211" s="88" t="s">
        <v>36</v>
      </c>
      <c r="C211" s="79" t="s">
        <v>1358</v>
      </c>
      <c r="D211" s="79" t="s">
        <v>331</v>
      </c>
      <c r="E211" s="89">
        <v>0.1392324305</v>
      </c>
      <c r="F211" s="90">
        <f>IF(D211="CO2",E211,IF(D211="CH4",E211*'State 2005 Data'!$J$16,IF(D211="N2O",'State 2005 Data'!$J$17,IF(D211="Other",E211))))</f>
        <v>0.15594032216000001</v>
      </c>
      <c r="G211" s="79"/>
      <c r="H211" s="69"/>
      <c r="I211" s="79"/>
      <c r="J211" s="79"/>
      <c r="K211" s="79"/>
      <c r="L211" s="79"/>
      <c r="M211" s="79"/>
      <c r="N211" s="79"/>
      <c r="O211" s="79"/>
      <c r="P211" s="79"/>
      <c r="Q211" s="79"/>
      <c r="R211" s="79"/>
      <c r="S211" s="79"/>
      <c r="T211" s="79"/>
      <c r="U211" s="79"/>
      <c r="V211" s="79"/>
      <c r="W211" s="79"/>
      <c r="X211" s="79"/>
      <c r="Y211" s="79"/>
      <c r="Z211" s="79"/>
    </row>
    <row r="212" spans="1:26" ht="15.75" customHeight="1" x14ac:dyDescent="0.25">
      <c r="A212" s="87" t="s">
        <v>35</v>
      </c>
      <c r="B212" s="88" t="s">
        <v>36</v>
      </c>
      <c r="C212" s="79" t="s">
        <v>1358</v>
      </c>
      <c r="D212" s="79" t="s">
        <v>333</v>
      </c>
      <c r="E212" s="89">
        <v>3.2298506499999997E-2</v>
      </c>
      <c r="F212" s="90">
        <f>IF(D212="CO2",E212,IF(D212="CH4",E212*'State 2005 Data'!$J$16,IF(D212="N2O",'State 2005 Data'!$J$17,IF(D212="Other",E212))))</f>
        <v>0.88926174496644295</v>
      </c>
      <c r="G212" s="79"/>
      <c r="H212" s="69"/>
      <c r="I212" s="79"/>
      <c r="J212" s="79"/>
      <c r="K212" s="79"/>
      <c r="L212" s="79"/>
      <c r="M212" s="79"/>
      <c r="N212" s="79"/>
      <c r="O212" s="79"/>
      <c r="P212" s="79"/>
      <c r="Q212" s="79"/>
      <c r="R212" s="79"/>
      <c r="S212" s="79"/>
      <c r="T212" s="79"/>
      <c r="U212" s="79"/>
      <c r="V212" s="79"/>
      <c r="W212" s="79"/>
      <c r="X212" s="79"/>
      <c r="Y212" s="79"/>
      <c r="Z212" s="79"/>
    </row>
    <row r="213" spans="1:26" ht="15.75" customHeight="1" x14ac:dyDescent="0.25">
      <c r="A213" s="87" t="s">
        <v>35</v>
      </c>
      <c r="B213" s="88" t="s">
        <v>36</v>
      </c>
      <c r="C213" s="79" t="s">
        <v>1358</v>
      </c>
      <c r="D213" s="91" t="s">
        <v>1873</v>
      </c>
      <c r="E213" s="89"/>
      <c r="F213" s="90">
        <f>IF(D213="CO2",E213,IF(D213="CH4",E213*'State 2005 Data'!$J$16,IF(D213="N2O",'State 2005 Data'!$J$17,IF(D213="Other",E213))))</f>
        <v>0</v>
      </c>
      <c r="G213" s="79"/>
      <c r="H213" s="69"/>
      <c r="I213" s="79"/>
      <c r="J213" s="79"/>
      <c r="K213" s="79"/>
      <c r="L213" s="79"/>
      <c r="M213" s="79"/>
      <c r="N213" s="79"/>
      <c r="O213" s="79"/>
      <c r="P213" s="79"/>
      <c r="Q213" s="79"/>
      <c r="R213" s="79"/>
      <c r="S213" s="79"/>
      <c r="T213" s="79"/>
      <c r="U213" s="79"/>
      <c r="V213" s="79"/>
      <c r="W213" s="79"/>
      <c r="X213" s="79"/>
      <c r="Y213" s="79"/>
      <c r="Z213" s="79"/>
    </row>
    <row r="214" spans="1:26" ht="15.75" customHeight="1" x14ac:dyDescent="0.25">
      <c r="A214" s="87" t="s">
        <v>35</v>
      </c>
      <c r="B214" s="88" t="s">
        <v>36</v>
      </c>
      <c r="C214" s="79" t="s">
        <v>304</v>
      </c>
      <c r="D214" s="79" t="s">
        <v>1369</v>
      </c>
      <c r="E214" s="89">
        <v>76.820478528891528</v>
      </c>
      <c r="F214" s="90">
        <f>IF(D214="CO2",E214,IF(D214="CH4",E214*'State 2005 Data'!$J$16,IF(D214="N2O",'State 2005 Data'!$J$17,IF(D214="Other",E214))))</f>
        <v>76.820478528891528</v>
      </c>
      <c r="G214" s="79"/>
      <c r="H214" s="69"/>
      <c r="I214" s="79"/>
      <c r="J214" s="79"/>
      <c r="K214" s="79"/>
      <c r="L214" s="79"/>
      <c r="M214" s="79"/>
      <c r="N214" s="79"/>
      <c r="O214" s="79"/>
      <c r="P214" s="79"/>
      <c r="Q214" s="79"/>
      <c r="R214" s="79"/>
      <c r="S214" s="79"/>
      <c r="T214" s="79"/>
      <c r="U214" s="79"/>
      <c r="V214" s="79"/>
      <c r="W214" s="79"/>
      <c r="X214" s="79"/>
      <c r="Y214" s="79"/>
      <c r="Z214" s="79"/>
    </row>
    <row r="215" spans="1:26" ht="15.75" customHeight="1" x14ac:dyDescent="0.25">
      <c r="A215" s="87" t="s">
        <v>35</v>
      </c>
      <c r="B215" s="88" t="s">
        <v>36</v>
      </c>
      <c r="C215" s="79" t="s">
        <v>304</v>
      </c>
      <c r="D215" s="79" t="s">
        <v>331</v>
      </c>
      <c r="E215" s="89">
        <v>8.2130164830722538E-2</v>
      </c>
      <c r="F215" s="90">
        <f>IF(D215="CO2",E215,IF(D215="CH4",E215*'State 2005 Data'!$J$16,IF(D215="N2O",'State 2005 Data'!$J$17,IF(D215="Other",E215))))</f>
        <v>9.1985784610409252E-2</v>
      </c>
      <c r="G215" s="79"/>
      <c r="H215" s="69"/>
      <c r="I215" s="79"/>
      <c r="J215" s="79"/>
      <c r="K215" s="79"/>
      <c r="L215" s="79"/>
      <c r="M215" s="79"/>
      <c r="N215" s="79"/>
      <c r="O215" s="79"/>
      <c r="P215" s="79"/>
      <c r="Q215" s="79"/>
      <c r="R215" s="79"/>
      <c r="S215" s="79"/>
      <c r="T215" s="79"/>
      <c r="U215" s="79"/>
      <c r="V215" s="79"/>
      <c r="W215" s="79"/>
      <c r="X215" s="79"/>
      <c r="Y215" s="79"/>
      <c r="Z215" s="79"/>
    </row>
    <row r="216" spans="1:26" ht="15.75" customHeight="1" x14ac:dyDescent="0.25">
      <c r="A216" s="87" t="s">
        <v>35</v>
      </c>
      <c r="B216" s="88" t="s">
        <v>36</v>
      </c>
      <c r="C216" s="79" t="s">
        <v>304</v>
      </c>
      <c r="D216" s="79" t="s">
        <v>333</v>
      </c>
      <c r="E216" s="89">
        <v>1.066754909309976</v>
      </c>
      <c r="F216" s="90">
        <f>IF(D216="CO2",E216,IF(D216="CH4",E216*'State 2005 Data'!$J$16,IF(D216="N2O",'State 2005 Data'!$J$17,IF(D216="Other",E216))))</f>
        <v>0.88926174496644295</v>
      </c>
      <c r="G216" s="79"/>
      <c r="H216" s="69"/>
      <c r="I216" s="79"/>
      <c r="J216" s="79"/>
      <c r="K216" s="79"/>
      <c r="L216" s="79"/>
      <c r="M216" s="79"/>
      <c r="N216" s="79"/>
      <c r="O216" s="79"/>
      <c r="P216" s="79"/>
      <c r="Q216" s="79"/>
      <c r="R216" s="79"/>
      <c r="S216" s="79"/>
      <c r="T216" s="79"/>
      <c r="U216" s="79"/>
      <c r="V216" s="79"/>
      <c r="W216" s="79"/>
      <c r="X216" s="79"/>
      <c r="Y216" s="79"/>
      <c r="Z216" s="79"/>
    </row>
    <row r="217" spans="1:26" ht="15.75" customHeight="1" x14ac:dyDescent="0.25">
      <c r="A217" s="87" t="s">
        <v>35</v>
      </c>
      <c r="B217" s="88" t="s">
        <v>36</v>
      </c>
      <c r="C217" s="79" t="s">
        <v>304</v>
      </c>
      <c r="D217" s="91" t="s">
        <v>1873</v>
      </c>
      <c r="E217" s="89"/>
      <c r="F217" s="90">
        <f>IF(D217="CO2",E217,IF(D217="CH4",E217*'State 2005 Data'!$J$16,IF(D217="N2O",'State 2005 Data'!$J$17,IF(D217="Other",E217))))</f>
        <v>0</v>
      </c>
      <c r="G217" s="79"/>
      <c r="H217" s="69"/>
      <c r="I217" s="79"/>
      <c r="J217" s="79"/>
      <c r="K217" s="79"/>
      <c r="L217" s="79"/>
      <c r="M217" s="79"/>
      <c r="N217" s="79"/>
      <c r="O217" s="79"/>
      <c r="P217" s="79"/>
      <c r="Q217" s="79"/>
      <c r="R217" s="79"/>
      <c r="S217" s="79"/>
      <c r="T217" s="79"/>
      <c r="U217" s="79"/>
      <c r="V217" s="79"/>
      <c r="W217" s="79"/>
      <c r="X217" s="79"/>
      <c r="Y217" s="79"/>
      <c r="Z217" s="79"/>
    </row>
    <row r="218" spans="1:26" ht="15.75" customHeight="1" x14ac:dyDescent="0.25">
      <c r="A218" s="87" t="s">
        <v>35</v>
      </c>
      <c r="B218" s="88" t="s">
        <v>36</v>
      </c>
      <c r="C218" s="79" t="s">
        <v>753</v>
      </c>
      <c r="D218" s="79" t="s">
        <v>1369</v>
      </c>
      <c r="E218" s="90">
        <v>44.346810454061938</v>
      </c>
      <c r="F218" s="90">
        <f>IF(D218="CO2",E218,IF(D218="CH4",E218*'State 2005 Data'!$J$16,IF(D218="N2O",'State 2005 Data'!$J$17,IF(D218="Other",E218))))</f>
        <v>44.346810454061938</v>
      </c>
      <c r="G218" s="79"/>
      <c r="H218" s="69"/>
      <c r="I218" s="79"/>
      <c r="J218" s="79"/>
      <c r="K218" s="79"/>
      <c r="L218" s="79"/>
      <c r="M218" s="79"/>
      <c r="N218" s="79"/>
      <c r="O218" s="79"/>
      <c r="P218" s="79"/>
      <c r="Q218" s="79"/>
      <c r="R218" s="79"/>
      <c r="S218" s="79"/>
      <c r="T218" s="79"/>
      <c r="U218" s="79"/>
      <c r="V218" s="79"/>
      <c r="W218" s="79"/>
      <c r="X218" s="79"/>
      <c r="Y218" s="79"/>
      <c r="Z218" s="79"/>
    </row>
    <row r="219" spans="1:26" ht="15.75" customHeight="1" x14ac:dyDescent="0.25">
      <c r="A219" s="87" t="s">
        <v>35</v>
      </c>
      <c r="B219" s="88" t="s">
        <v>36</v>
      </c>
      <c r="C219" s="79" t="s">
        <v>753</v>
      </c>
      <c r="D219" s="79" t="s">
        <v>331</v>
      </c>
      <c r="E219" s="89">
        <v>7.3419556746771004</v>
      </c>
      <c r="F219" s="90">
        <f>IF(D219="CO2",E219,IF(D219="CH4",E219*'State 2005 Data'!$J$16,IF(D219="N2O",'State 2005 Data'!$J$17,IF(D219="Other",E219))))</f>
        <v>8.2229903556383537</v>
      </c>
      <c r="G219" s="79"/>
      <c r="H219" s="69"/>
      <c r="I219" s="79"/>
      <c r="J219" s="79"/>
      <c r="K219" s="79"/>
      <c r="L219" s="79"/>
      <c r="M219" s="79"/>
      <c r="N219" s="79"/>
      <c r="O219" s="79"/>
      <c r="P219" s="79"/>
      <c r="Q219" s="79"/>
      <c r="R219" s="79"/>
      <c r="S219" s="79"/>
      <c r="T219" s="79"/>
      <c r="U219" s="79"/>
      <c r="V219" s="79"/>
      <c r="W219" s="79"/>
      <c r="X219" s="79"/>
      <c r="Y219" s="79"/>
      <c r="Z219" s="79"/>
    </row>
    <row r="220" spans="1:26" ht="15.75" customHeight="1" x14ac:dyDescent="0.25">
      <c r="A220" s="87" t="s">
        <v>35</v>
      </c>
      <c r="B220" s="88" t="s">
        <v>36</v>
      </c>
      <c r="C220" s="79" t="s">
        <v>753</v>
      </c>
      <c r="D220" s="79" t="s">
        <v>333</v>
      </c>
      <c r="E220" s="89">
        <v>7.3166243436791858E-2</v>
      </c>
      <c r="F220" s="90">
        <f>IF(D220="CO2",E220,IF(D220="CH4",E220*'State 2005 Data'!$J$16,IF(D220="N2O",'State 2005 Data'!$J$17,IF(D220="Other",E220))))</f>
        <v>0.88926174496644295</v>
      </c>
      <c r="G220" s="79"/>
      <c r="H220" s="69"/>
      <c r="I220" s="79"/>
      <c r="J220" s="79"/>
      <c r="K220" s="79"/>
      <c r="L220" s="79"/>
      <c r="M220" s="79"/>
      <c r="N220" s="79"/>
      <c r="O220" s="79"/>
      <c r="P220" s="79"/>
      <c r="Q220" s="79"/>
      <c r="R220" s="79"/>
      <c r="S220" s="79"/>
      <c r="T220" s="79"/>
      <c r="U220" s="79"/>
      <c r="V220" s="79"/>
      <c r="W220" s="79"/>
      <c r="X220" s="79"/>
      <c r="Y220" s="79"/>
      <c r="Z220" s="79"/>
    </row>
    <row r="221" spans="1:26" ht="15.75" customHeight="1" x14ac:dyDescent="0.25">
      <c r="A221" s="87" t="s">
        <v>35</v>
      </c>
      <c r="B221" s="88" t="s">
        <v>36</v>
      </c>
      <c r="C221" s="79" t="s">
        <v>753</v>
      </c>
      <c r="D221" s="79" t="s">
        <v>1873</v>
      </c>
      <c r="E221" s="89">
        <v>4.7202127697351726</v>
      </c>
      <c r="F221" s="90">
        <f>IF(D221="CO2",E221,IF(D221="CH4",E221*'State 2005 Data'!$J$16,IF(D221="N2O",'State 2005 Data'!$J$17,IF(D221="Other",E221))))</f>
        <v>4.7202127697351726</v>
      </c>
      <c r="G221" s="79"/>
      <c r="H221" s="69"/>
      <c r="I221" s="79"/>
      <c r="J221" s="79"/>
      <c r="K221" s="79"/>
      <c r="L221" s="79"/>
      <c r="M221" s="79"/>
      <c r="N221" s="79"/>
      <c r="O221" s="79"/>
      <c r="P221" s="79"/>
      <c r="Q221" s="79"/>
      <c r="R221" s="79"/>
      <c r="S221" s="79"/>
      <c r="T221" s="79"/>
      <c r="U221" s="79"/>
      <c r="V221" s="79"/>
      <c r="W221" s="79"/>
      <c r="X221" s="79"/>
      <c r="Y221" s="79"/>
      <c r="Z221" s="79"/>
    </row>
    <row r="222" spans="1:26" ht="15.75" customHeight="1" x14ac:dyDescent="0.25">
      <c r="A222" s="87" t="s">
        <v>38</v>
      </c>
      <c r="B222" s="88" t="s">
        <v>39</v>
      </c>
      <c r="C222" s="79" t="s">
        <v>1028</v>
      </c>
      <c r="D222" s="79" t="s">
        <v>1369</v>
      </c>
      <c r="E222" s="89">
        <v>118.8417901899133</v>
      </c>
      <c r="F222" s="90">
        <f>IF(D222="CO2",E222,IF(D222="CH4",E222*'State 2005 Data'!$J$16,IF(D222="N2O",'State 2005 Data'!$J$17,IF(D222="Other",E222))))</f>
        <v>118.8417901899133</v>
      </c>
      <c r="G222" s="79"/>
      <c r="H222" s="69"/>
      <c r="I222" s="79"/>
      <c r="J222" s="79"/>
      <c r="K222" s="79"/>
      <c r="L222" s="79"/>
      <c r="M222" s="79"/>
      <c r="N222" s="79"/>
      <c r="O222" s="79"/>
      <c r="P222" s="79"/>
      <c r="Q222" s="79"/>
      <c r="R222" s="79"/>
      <c r="S222" s="79"/>
      <c r="T222" s="79"/>
      <c r="U222" s="79"/>
      <c r="V222" s="79"/>
      <c r="W222" s="79"/>
      <c r="X222" s="79"/>
      <c r="Y222" s="79"/>
      <c r="Z222" s="79"/>
    </row>
    <row r="223" spans="1:26" ht="15.75" customHeight="1" x14ac:dyDescent="0.25">
      <c r="A223" s="87" t="s">
        <v>38</v>
      </c>
      <c r="B223" s="88" t="s">
        <v>39</v>
      </c>
      <c r="C223" s="79" t="s">
        <v>1028</v>
      </c>
      <c r="D223" s="79" t="s">
        <v>331</v>
      </c>
      <c r="E223" s="89">
        <v>3.2869988000000003E-2</v>
      </c>
      <c r="F223" s="90">
        <f>IF(D223="CO2",E223,IF(D223="CH4",E223*'State 2005 Data'!$J$16,IF(D223="N2O",'State 2005 Data'!$J$17,IF(D223="Other",E223))))</f>
        <v>3.6814386560000009E-2</v>
      </c>
      <c r="G223" s="79"/>
      <c r="H223" s="69"/>
      <c r="I223" s="79"/>
      <c r="J223" s="79"/>
      <c r="K223" s="79"/>
      <c r="L223" s="79"/>
      <c r="M223" s="79"/>
      <c r="N223" s="79"/>
      <c r="O223" s="79"/>
      <c r="P223" s="79"/>
      <c r="Q223" s="79"/>
      <c r="R223" s="79"/>
      <c r="S223" s="79"/>
      <c r="T223" s="79"/>
      <c r="U223" s="79"/>
      <c r="V223" s="79"/>
      <c r="W223" s="79"/>
      <c r="X223" s="79"/>
      <c r="Y223" s="79"/>
      <c r="Z223" s="79"/>
    </row>
    <row r="224" spans="1:26" ht="15.75" customHeight="1" x14ac:dyDescent="0.25">
      <c r="A224" s="87" t="s">
        <v>38</v>
      </c>
      <c r="B224" s="88" t="s">
        <v>39</v>
      </c>
      <c r="C224" s="79" t="s">
        <v>1028</v>
      </c>
      <c r="D224" s="79" t="s">
        <v>333</v>
      </c>
      <c r="E224" s="89">
        <v>0.56993080206000002</v>
      </c>
      <c r="F224" s="90">
        <f>IF(D224="CO2",E224,IF(D224="CH4",E224*'State 2005 Data'!$J$16,IF(D224="N2O",'State 2005 Data'!$J$17,IF(D224="Other",E224))))</f>
        <v>0.88926174496644295</v>
      </c>
      <c r="G224" s="79"/>
      <c r="H224" s="69"/>
      <c r="I224" s="79"/>
      <c r="J224" s="79"/>
      <c r="K224" s="79"/>
      <c r="L224" s="79"/>
      <c r="M224" s="79"/>
      <c r="N224" s="79"/>
      <c r="O224" s="79"/>
      <c r="P224" s="79"/>
      <c r="Q224" s="79"/>
      <c r="R224" s="79"/>
      <c r="S224" s="79"/>
      <c r="T224" s="79"/>
      <c r="U224" s="79"/>
      <c r="V224" s="79"/>
      <c r="W224" s="79"/>
      <c r="X224" s="79"/>
      <c r="Y224" s="79"/>
      <c r="Z224" s="79"/>
    </row>
    <row r="225" spans="1:26" ht="15.75" customHeight="1" x14ac:dyDescent="0.25">
      <c r="A225" s="87" t="s">
        <v>38</v>
      </c>
      <c r="B225" s="88" t="s">
        <v>39</v>
      </c>
      <c r="C225" s="79" t="s">
        <v>1028</v>
      </c>
      <c r="D225" s="91" t="s">
        <v>1873</v>
      </c>
      <c r="E225" s="89"/>
      <c r="F225" s="90">
        <f>IF(D225="CO2",E225,IF(D225="CH4",E225*'State 2005 Data'!$J$16,IF(D225="N2O",'State 2005 Data'!$J$17,IF(D225="Other",E225))))</f>
        <v>0</v>
      </c>
      <c r="G225" s="79"/>
      <c r="H225" s="69"/>
      <c r="I225" s="79"/>
      <c r="J225" s="79"/>
      <c r="K225" s="79"/>
      <c r="L225" s="79"/>
      <c r="M225" s="79"/>
      <c r="N225" s="79"/>
      <c r="O225" s="79"/>
      <c r="P225" s="79"/>
      <c r="Q225" s="79"/>
      <c r="R225" s="79"/>
      <c r="S225" s="79"/>
      <c r="T225" s="79"/>
      <c r="U225" s="79"/>
      <c r="V225" s="79"/>
      <c r="W225" s="79"/>
      <c r="X225" s="79"/>
      <c r="Y225" s="79"/>
      <c r="Z225" s="79"/>
    </row>
    <row r="226" spans="1:26" ht="15.75" customHeight="1" x14ac:dyDescent="0.25">
      <c r="A226" s="87" t="s">
        <v>38</v>
      </c>
      <c r="B226" s="88" t="s">
        <v>39</v>
      </c>
      <c r="C226" s="79" t="s">
        <v>1358</v>
      </c>
      <c r="D226" s="79" t="s">
        <v>1369</v>
      </c>
      <c r="E226" s="89">
        <v>14.94514739401354</v>
      </c>
      <c r="F226" s="90">
        <f>IF(D226="CO2",E226,IF(D226="CH4",E226*'State 2005 Data'!$J$16,IF(D226="N2O",'State 2005 Data'!$J$17,IF(D226="Other",E226))))</f>
        <v>14.94514739401354</v>
      </c>
      <c r="G226" s="79"/>
      <c r="H226" s="69"/>
      <c r="I226" s="79"/>
      <c r="J226" s="79"/>
      <c r="K226" s="79"/>
      <c r="L226" s="79"/>
      <c r="M226" s="79"/>
      <c r="N226" s="79"/>
      <c r="O226" s="79"/>
      <c r="P226" s="79"/>
      <c r="Q226" s="79"/>
      <c r="R226" s="79"/>
      <c r="S226" s="79"/>
      <c r="T226" s="79"/>
      <c r="U226" s="79"/>
      <c r="V226" s="79"/>
      <c r="W226" s="79"/>
      <c r="X226" s="79"/>
      <c r="Y226" s="79"/>
      <c r="Z226" s="79"/>
    </row>
    <row r="227" spans="1:26" ht="15.75" customHeight="1" x14ac:dyDescent="0.25">
      <c r="A227" s="87" t="s">
        <v>38</v>
      </c>
      <c r="B227" s="88" t="s">
        <v>39</v>
      </c>
      <c r="C227" s="79" t="s">
        <v>1358</v>
      </c>
      <c r="D227" s="79" t="s">
        <v>331</v>
      </c>
      <c r="E227" s="89">
        <v>0.14570402825000001</v>
      </c>
      <c r="F227" s="90">
        <f>IF(D227="CO2",E227,IF(D227="CH4",E227*'State 2005 Data'!$J$16,IF(D227="N2O",'State 2005 Data'!$J$17,IF(D227="Other",E227))))</f>
        <v>0.16318851164000003</v>
      </c>
      <c r="G227" s="79"/>
      <c r="H227" s="69"/>
      <c r="I227" s="79"/>
      <c r="J227" s="79"/>
      <c r="K227" s="79"/>
      <c r="L227" s="79"/>
      <c r="M227" s="79"/>
      <c r="N227" s="79"/>
      <c r="O227" s="79"/>
      <c r="P227" s="79"/>
      <c r="Q227" s="79"/>
      <c r="R227" s="79"/>
      <c r="S227" s="79"/>
      <c r="T227" s="79"/>
      <c r="U227" s="79"/>
      <c r="V227" s="79"/>
      <c r="W227" s="79"/>
      <c r="X227" s="79"/>
      <c r="Y227" s="79"/>
      <c r="Z227" s="79"/>
    </row>
    <row r="228" spans="1:26" ht="15.75" customHeight="1" x14ac:dyDescent="0.25">
      <c r="A228" s="87" t="s">
        <v>38</v>
      </c>
      <c r="B228" s="88" t="s">
        <v>39</v>
      </c>
      <c r="C228" s="79" t="s">
        <v>1358</v>
      </c>
      <c r="D228" s="79" t="s">
        <v>333</v>
      </c>
      <c r="E228" s="89">
        <v>3.1460560300000003E-2</v>
      </c>
      <c r="F228" s="90">
        <f>IF(D228="CO2",E228,IF(D228="CH4",E228*'State 2005 Data'!$J$16,IF(D228="N2O",'State 2005 Data'!$J$17,IF(D228="Other",E228))))</f>
        <v>0.88926174496644295</v>
      </c>
      <c r="G228" s="79"/>
      <c r="H228" s="69"/>
      <c r="I228" s="79"/>
      <c r="J228" s="79"/>
      <c r="K228" s="79"/>
      <c r="L228" s="79"/>
      <c r="M228" s="79"/>
      <c r="N228" s="79"/>
      <c r="O228" s="79"/>
      <c r="P228" s="79"/>
      <c r="Q228" s="79"/>
      <c r="R228" s="79"/>
      <c r="S228" s="79"/>
      <c r="T228" s="79"/>
      <c r="U228" s="79"/>
      <c r="V228" s="79"/>
      <c r="W228" s="79"/>
      <c r="X228" s="79"/>
      <c r="Y228" s="79"/>
      <c r="Z228" s="79"/>
    </row>
    <row r="229" spans="1:26" ht="15.75" customHeight="1" x14ac:dyDescent="0.25">
      <c r="A229" s="87" t="s">
        <v>38</v>
      </c>
      <c r="B229" s="88" t="s">
        <v>39</v>
      </c>
      <c r="C229" s="79" t="s">
        <v>1358</v>
      </c>
      <c r="D229" s="91" t="s">
        <v>1873</v>
      </c>
      <c r="E229" s="89"/>
      <c r="F229" s="90">
        <f>IF(D229="CO2",E229,IF(D229="CH4",E229*'State 2005 Data'!$J$16,IF(D229="N2O",'State 2005 Data'!$J$17,IF(D229="Other",E229))))</f>
        <v>0</v>
      </c>
      <c r="G229" s="79"/>
      <c r="H229" s="69"/>
      <c r="I229" s="79"/>
      <c r="J229" s="79"/>
      <c r="K229" s="79"/>
      <c r="L229" s="79"/>
      <c r="M229" s="79"/>
      <c r="N229" s="79"/>
      <c r="O229" s="79"/>
      <c r="P229" s="79"/>
      <c r="Q229" s="79"/>
      <c r="R229" s="79"/>
      <c r="S229" s="79"/>
      <c r="T229" s="79"/>
      <c r="U229" s="79"/>
      <c r="V229" s="79"/>
      <c r="W229" s="79"/>
      <c r="X229" s="79"/>
      <c r="Y229" s="79"/>
      <c r="Z229" s="79"/>
    </row>
    <row r="230" spans="1:26" ht="15.75" customHeight="1" x14ac:dyDescent="0.25">
      <c r="A230" s="87" t="s">
        <v>38</v>
      </c>
      <c r="B230" s="88" t="s">
        <v>39</v>
      </c>
      <c r="C230" s="79" t="s">
        <v>304</v>
      </c>
      <c r="D230" s="79" t="s">
        <v>1369</v>
      </c>
      <c r="E230" s="89">
        <v>45.307164047810048</v>
      </c>
      <c r="F230" s="90">
        <f>IF(D230="CO2",E230,IF(D230="CH4",E230*'State 2005 Data'!$J$16,IF(D230="N2O",'State 2005 Data'!$J$17,IF(D230="Other",E230))))</f>
        <v>45.307164047810048</v>
      </c>
      <c r="G230" s="79"/>
      <c r="H230" s="69"/>
      <c r="I230" s="79"/>
      <c r="J230" s="79"/>
      <c r="K230" s="79"/>
      <c r="L230" s="79"/>
      <c r="M230" s="79"/>
      <c r="N230" s="79"/>
      <c r="O230" s="79"/>
      <c r="P230" s="79"/>
      <c r="Q230" s="79"/>
      <c r="R230" s="79"/>
      <c r="S230" s="79"/>
      <c r="T230" s="79"/>
      <c r="U230" s="79"/>
      <c r="V230" s="79"/>
      <c r="W230" s="79"/>
      <c r="X230" s="79"/>
      <c r="Y230" s="79"/>
      <c r="Z230" s="79"/>
    </row>
    <row r="231" spans="1:26" ht="15.75" customHeight="1" x14ac:dyDescent="0.25">
      <c r="A231" s="87" t="s">
        <v>38</v>
      </c>
      <c r="B231" s="88" t="s">
        <v>39</v>
      </c>
      <c r="C231" s="79" t="s">
        <v>304</v>
      </c>
      <c r="D231" s="79" t="s">
        <v>331</v>
      </c>
      <c r="E231" s="89">
        <v>8.2130164830722538E-2</v>
      </c>
      <c r="F231" s="90">
        <f>IF(D231="CO2",E231,IF(D231="CH4",E231*'State 2005 Data'!$J$16,IF(D231="N2O",'State 2005 Data'!$J$17,IF(D231="Other",E231))))</f>
        <v>9.1985784610409252E-2</v>
      </c>
      <c r="G231" s="79"/>
      <c r="H231" s="69"/>
      <c r="I231" s="79"/>
      <c r="J231" s="79"/>
      <c r="K231" s="79"/>
      <c r="L231" s="79"/>
      <c r="M231" s="79"/>
      <c r="N231" s="79"/>
      <c r="O231" s="79"/>
      <c r="P231" s="79"/>
      <c r="Q231" s="79"/>
      <c r="R231" s="79"/>
      <c r="S231" s="79"/>
      <c r="T231" s="79"/>
      <c r="U231" s="79"/>
      <c r="V231" s="79"/>
      <c r="W231" s="79"/>
      <c r="X231" s="79"/>
      <c r="Y231" s="79"/>
      <c r="Z231" s="79"/>
    </row>
    <row r="232" spans="1:26" ht="15.75" customHeight="1" x14ac:dyDescent="0.25">
      <c r="A232" s="87" t="s">
        <v>38</v>
      </c>
      <c r="B232" s="88" t="s">
        <v>39</v>
      </c>
      <c r="C232" s="79" t="s">
        <v>304</v>
      </c>
      <c r="D232" s="79" t="s">
        <v>333</v>
      </c>
      <c r="E232" s="89">
        <v>1.066754909309976</v>
      </c>
      <c r="F232" s="90">
        <f>IF(D232="CO2",E232,IF(D232="CH4",E232*'State 2005 Data'!$J$16,IF(D232="N2O",'State 2005 Data'!$J$17,IF(D232="Other",E232))))</f>
        <v>0.88926174496644295</v>
      </c>
      <c r="G232" s="79"/>
      <c r="H232" s="69"/>
      <c r="I232" s="79"/>
      <c r="J232" s="79"/>
      <c r="K232" s="79"/>
      <c r="L232" s="79"/>
      <c r="M232" s="79"/>
      <c r="N232" s="79"/>
      <c r="O232" s="79"/>
      <c r="P232" s="79"/>
      <c r="Q232" s="79"/>
      <c r="R232" s="79"/>
      <c r="S232" s="79"/>
      <c r="T232" s="79"/>
      <c r="U232" s="79"/>
      <c r="V232" s="79"/>
      <c r="W232" s="79"/>
      <c r="X232" s="79"/>
      <c r="Y232" s="79"/>
      <c r="Z232" s="79"/>
    </row>
    <row r="233" spans="1:26" ht="15.75" customHeight="1" x14ac:dyDescent="0.25">
      <c r="A233" s="87" t="s">
        <v>38</v>
      </c>
      <c r="B233" s="88" t="s">
        <v>39</v>
      </c>
      <c r="C233" s="79" t="s">
        <v>304</v>
      </c>
      <c r="D233" s="91" t="s">
        <v>1873</v>
      </c>
      <c r="E233" s="89"/>
      <c r="F233" s="90">
        <f>IF(D233="CO2",E233,IF(D233="CH4",E233*'State 2005 Data'!$J$16,IF(D233="N2O",'State 2005 Data'!$J$17,IF(D233="Other",E233))))</f>
        <v>0</v>
      </c>
      <c r="G233" s="79"/>
      <c r="H233" s="69"/>
      <c r="I233" s="79"/>
      <c r="J233" s="79"/>
      <c r="K233" s="79"/>
      <c r="L233" s="79"/>
      <c r="M233" s="79"/>
      <c r="N233" s="79"/>
      <c r="O233" s="79"/>
      <c r="P233" s="79"/>
      <c r="Q233" s="79"/>
      <c r="R233" s="79"/>
      <c r="S233" s="79"/>
      <c r="T233" s="79"/>
      <c r="U233" s="79"/>
      <c r="V233" s="79"/>
      <c r="W233" s="79"/>
      <c r="X233" s="79"/>
      <c r="Y233" s="79"/>
      <c r="Z233" s="79"/>
    </row>
    <row r="234" spans="1:26" ht="15.75" customHeight="1" x14ac:dyDescent="0.25">
      <c r="A234" s="87" t="s">
        <v>38</v>
      </c>
      <c r="B234" s="88" t="s">
        <v>39</v>
      </c>
      <c r="C234" s="79" t="s">
        <v>753</v>
      </c>
      <c r="D234" s="79" t="s">
        <v>1369</v>
      </c>
      <c r="E234" s="90">
        <v>73.835147937354691</v>
      </c>
      <c r="F234" s="90">
        <f>IF(D234="CO2",E234,IF(D234="CH4",E234*'State 2005 Data'!$J$16,IF(D234="N2O",'State 2005 Data'!$J$17,IF(D234="Other",E234))))</f>
        <v>73.835147937354691</v>
      </c>
      <c r="G234" s="79"/>
      <c r="H234" s="69"/>
      <c r="I234" s="79"/>
      <c r="J234" s="79"/>
      <c r="K234" s="79"/>
      <c r="L234" s="79"/>
      <c r="M234" s="79"/>
      <c r="N234" s="79"/>
      <c r="O234" s="79"/>
      <c r="P234" s="79"/>
      <c r="Q234" s="79"/>
      <c r="R234" s="79"/>
      <c r="S234" s="79"/>
      <c r="T234" s="79"/>
      <c r="U234" s="79"/>
      <c r="V234" s="79"/>
      <c r="W234" s="79"/>
      <c r="X234" s="79"/>
      <c r="Y234" s="79"/>
      <c r="Z234" s="79"/>
    </row>
    <row r="235" spans="1:26" ht="15.75" customHeight="1" x14ac:dyDescent="0.25">
      <c r="A235" s="87" t="s">
        <v>38</v>
      </c>
      <c r="B235" s="88" t="s">
        <v>39</v>
      </c>
      <c r="C235" s="79" t="s">
        <v>753</v>
      </c>
      <c r="D235" s="79" t="s">
        <v>331</v>
      </c>
      <c r="E235" s="89">
        <v>4.5960954520579351</v>
      </c>
      <c r="F235" s="90">
        <f>IF(D235="CO2",E235,IF(D235="CH4",E235*'State 2005 Data'!$J$16,IF(D235="N2O",'State 2005 Data'!$J$17,IF(D235="Other",E235))))</f>
        <v>5.1476269063048878</v>
      </c>
      <c r="G235" s="79"/>
      <c r="H235" s="69"/>
      <c r="I235" s="79"/>
      <c r="J235" s="79"/>
      <c r="K235" s="79"/>
      <c r="L235" s="79"/>
      <c r="M235" s="79"/>
      <c r="N235" s="79"/>
      <c r="O235" s="79"/>
      <c r="P235" s="79"/>
      <c r="Q235" s="79"/>
      <c r="R235" s="79"/>
      <c r="S235" s="79"/>
      <c r="T235" s="79"/>
      <c r="U235" s="79"/>
      <c r="V235" s="79"/>
      <c r="W235" s="79"/>
      <c r="X235" s="79"/>
      <c r="Y235" s="79"/>
      <c r="Z235" s="79"/>
    </row>
    <row r="236" spans="1:26" ht="15.75" customHeight="1" x14ac:dyDescent="0.25">
      <c r="A236" s="87" t="s">
        <v>38</v>
      </c>
      <c r="B236" s="88" t="s">
        <v>39</v>
      </c>
      <c r="C236" s="79" t="s">
        <v>753</v>
      </c>
      <c r="D236" s="79" t="s">
        <v>333</v>
      </c>
      <c r="E236" s="89">
        <v>8.6851378995289677E-2</v>
      </c>
      <c r="F236" s="90">
        <f>IF(D236="CO2",E236,IF(D236="CH4",E236*'State 2005 Data'!$J$16,IF(D236="N2O",'State 2005 Data'!$J$17,IF(D236="Other",E236))))</f>
        <v>0.88926174496644295</v>
      </c>
      <c r="G236" s="79"/>
      <c r="H236" s="69"/>
      <c r="I236" s="79"/>
      <c r="J236" s="79"/>
      <c r="K236" s="79"/>
      <c r="L236" s="79"/>
      <c r="M236" s="79"/>
      <c r="N236" s="79"/>
      <c r="O236" s="79"/>
      <c r="P236" s="79"/>
      <c r="Q236" s="79"/>
      <c r="R236" s="79"/>
      <c r="S236" s="79"/>
      <c r="T236" s="79"/>
      <c r="U236" s="79"/>
      <c r="V236" s="79"/>
      <c r="W236" s="79"/>
      <c r="X236" s="79"/>
      <c r="Y236" s="79"/>
      <c r="Z236" s="79"/>
    </row>
    <row r="237" spans="1:26" ht="15.75" customHeight="1" x14ac:dyDescent="0.25">
      <c r="A237" s="87" t="s">
        <v>38</v>
      </c>
      <c r="B237" s="88" t="s">
        <v>39</v>
      </c>
      <c r="C237" s="79" t="s">
        <v>753</v>
      </c>
      <c r="D237" s="79" t="s">
        <v>1873</v>
      </c>
      <c r="E237" s="89">
        <v>2.7295367168902969</v>
      </c>
      <c r="F237" s="90">
        <f>IF(D237="CO2",E237,IF(D237="CH4",E237*'State 2005 Data'!$J$16,IF(D237="N2O",'State 2005 Data'!$J$17,IF(D237="Other",E237))))</f>
        <v>2.7295367168902969</v>
      </c>
      <c r="G237" s="79"/>
      <c r="H237" s="69"/>
      <c r="I237" s="79"/>
      <c r="J237" s="79"/>
      <c r="K237" s="79"/>
      <c r="L237" s="79"/>
      <c r="M237" s="79"/>
      <c r="N237" s="79"/>
      <c r="O237" s="79"/>
      <c r="P237" s="79"/>
      <c r="Q237" s="79"/>
      <c r="R237" s="79"/>
      <c r="S237" s="79"/>
      <c r="T237" s="79"/>
      <c r="U237" s="79"/>
      <c r="V237" s="79"/>
      <c r="W237" s="79"/>
      <c r="X237" s="79"/>
      <c r="Y237" s="79"/>
      <c r="Z237" s="79"/>
    </row>
    <row r="238" spans="1:26" ht="15.75" customHeight="1" x14ac:dyDescent="0.25">
      <c r="A238" s="87" t="s">
        <v>40</v>
      </c>
      <c r="B238" s="88" t="s">
        <v>41</v>
      </c>
      <c r="C238" s="79" t="s">
        <v>1028</v>
      </c>
      <c r="D238" s="79" t="s">
        <v>1369</v>
      </c>
      <c r="E238" s="89">
        <v>35.197852706175141</v>
      </c>
      <c r="F238" s="90">
        <f>IF(D238="CO2",E238,IF(D238="CH4",E238*'State 2005 Data'!$J$16,IF(D238="N2O",'State 2005 Data'!$J$17,IF(D238="Other",E238))))</f>
        <v>35.197852706175141</v>
      </c>
      <c r="G238" s="79"/>
      <c r="H238" s="69"/>
      <c r="I238" s="79"/>
      <c r="J238" s="79"/>
      <c r="K238" s="79"/>
      <c r="L238" s="79"/>
      <c r="M238" s="79"/>
      <c r="N238" s="79"/>
      <c r="O238" s="79"/>
      <c r="P238" s="79"/>
      <c r="Q238" s="79"/>
      <c r="R238" s="79"/>
      <c r="S238" s="79"/>
      <c r="T238" s="79"/>
      <c r="U238" s="79"/>
      <c r="V238" s="79"/>
      <c r="W238" s="79"/>
      <c r="X238" s="79"/>
      <c r="Y238" s="79"/>
      <c r="Z238" s="79"/>
    </row>
    <row r="239" spans="1:26" ht="15.75" customHeight="1" x14ac:dyDescent="0.25">
      <c r="A239" s="87" t="s">
        <v>40</v>
      </c>
      <c r="B239" s="88" t="s">
        <v>41</v>
      </c>
      <c r="C239" s="79" t="s">
        <v>1028</v>
      </c>
      <c r="D239" s="79" t="s">
        <v>331</v>
      </c>
      <c r="E239" s="89">
        <v>9.7670457499999998E-3</v>
      </c>
      <c r="F239" s="90">
        <f>IF(D239="CO2",E239,IF(D239="CH4",E239*'State 2005 Data'!$J$16,IF(D239="N2O",'State 2005 Data'!$J$17,IF(D239="Other",E239))))</f>
        <v>1.0939091240000001E-2</v>
      </c>
      <c r="G239" s="79"/>
      <c r="H239" s="69"/>
      <c r="I239" s="79"/>
      <c r="J239" s="79"/>
      <c r="K239" s="79"/>
      <c r="L239" s="79"/>
      <c r="M239" s="79"/>
      <c r="N239" s="79"/>
      <c r="O239" s="79"/>
      <c r="P239" s="79"/>
      <c r="Q239" s="79"/>
      <c r="R239" s="79"/>
      <c r="S239" s="79"/>
      <c r="T239" s="79"/>
      <c r="U239" s="79"/>
      <c r="V239" s="79"/>
      <c r="W239" s="79"/>
      <c r="X239" s="79"/>
      <c r="Y239" s="79"/>
      <c r="Z239" s="79"/>
    </row>
    <row r="240" spans="1:26" ht="15.75" customHeight="1" x14ac:dyDescent="0.25">
      <c r="A240" s="87" t="s">
        <v>40</v>
      </c>
      <c r="B240" s="88" t="s">
        <v>41</v>
      </c>
      <c r="C240" s="79" t="s">
        <v>1028</v>
      </c>
      <c r="D240" s="79" t="s">
        <v>333</v>
      </c>
      <c r="E240" s="89">
        <v>0.16373188032</v>
      </c>
      <c r="F240" s="90">
        <f>IF(D240="CO2",E240,IF(D240="CH4",E240*'State 2005 Data'!$J$16,IF(D240="N2O",'State 2005 Data'!$J$17,IF(D240="Other",E240))))</f>
        <v>0.88926174496644295</v>
      </c>
      <c r="G240" s="79"/>
      <c r="H240" s="69"/>
      <c r="I240" s="79"/>
      <c r="J240" s="79"/>
      <c r="K240" s="79"/>
      <c r="L240" s="79"/>
      <c r="M240" s="79"/>
      <c r="N240" s="79"/>
      <c r="O240" s="79"/>
      <c r="P240" s="79"/>
      <c r="Q240" s="79"/>
      <c r="R240" s="79"/>
      <c r="S240" s="79"/>
      <c r="T240" s="79"/>
      <c r="U240" s="79"/>
      <c r="V240" s="79"/>
      <c r="W240" s="79"/>
      <c r="X240" s="79"/>
      <c r="Y240" s="79"/>
      <c r="Z240" s="79"/>
    </row>
    <row r="241" spans="1:26" ht="15.75" customHeight="1" x14ac:dyDescent="0.25">
      <c r="A241" s="87" t="s">
        <v>40</v>
      </c>
      <c r="B241" s="88" t="s">
        <v>41</v>
      </c>
      <c r="C241" s="79" t="s">
        <v>1028</v>
      </c>
      <c r="D241" s="91" t="s">
        <v>1873</v>
      </c>
      <c r="E241" s="89"/>
      <c r="F241" s="90">
        <f>IF(D241="CO2",E241,IF(D241="CH4",E241*'State 2005 Data'!$J$16,IF(D241="N2O",'State 2005 Data'!$J$17,IF(D241="Other",E241))))</f>
        <v>0</v>
      </c>
      <c r="G241" s="79"/>
      <c r="H241" s="69"/>
      <c r="I241" s="79"/>
      <c r="J241" s="79"/>
      <c r="K241" s="79"/>
      <c r="L241" s="79"/>
      <c r="M241" s="79"/>
      <c r="N241" s="79"/>
      <c r="O241" s="79"/>
      <c r="P241" s="79"/>
      <c r="Q241" s="79"/>
      <c r="R241" s="79"/>
      <c r="S241" s="79"/>
      <c r="T241" s="79"/>
      <c r="U241" s="79"/>
      <c r="V241" s="79"/>
      <c r="W241" s="79"/>
      <c r="X241" s="79"/>
      <c r="Y241" s="79"/>
      <c r="Z241" s="79"/>
    </row>
    <row r="242" spans="1:26" ht="15.75" customHeight="1" x14ac:dyDescent="0.25">
      <c r="A242" s="87" t="s">
        <v>40</v>
      </c>
      <c r="B242" s="88" t="s">
        <v>41</v>
      </c>
      <c r="C242" s="79" t="s">
        <v>1358</v>
      </c>
      <c r="D242" s="79" t="s">
        <v>1369</v>
      </c>
      <c r="E242" s="89">
        <v>8.3074301404111939</v>
      </c>
      <c r="F242" s="90">
        <f>IF(D242="CO2",E242,IF(D242="CH4",E242*'State 2005 Data'!$J$16,IF(D242="N2O",'State 2005 Data'!$J$17,IF(D242="Other",E242))))</f>
        <v>8.3074301404111939</v>
      </c>
      <c r="G242" s="79"/>
      <c r="H242" s="69"/>
      <c r="I242" s="79"/>
      <c r="J242" s="79"/>
      <c r="K242" s="79"/>
      <c r="L242" s="79"/>
      <c r="M242" s="79"/>
      <c r="N242" s="79"/>
      <c r="O242" s="79"/>
      <c r="P242" s="79"/>
      <c r="Q242" s="79"/>
      <c r="R242" s="79"/>
      <c r="S242" s="79"/>
      <c r="T242" s="79"/>
      <c r="U242" s="79"/>
      <c r="V242" s="79"/>
      <c r="W242" s="79"/>
      <c r="X242" s="79"/>
      <c r="Y242" s="79"/>
      <c r="Z242" s="79"/>
    </row>
    <row r="243" spans="1:26" ht="15.75" customHeight="1" x14ac:dyDescent="0.25">
      <c r="A243" s="87" t="s">
        <v>40</v>
      </c>
      <c r="B243" s="88" t="s">
        <v>41</v>
      </c>
      <c r="C243" s="79" t="s">
        <v>1358</v>
      </c>
      <c r="D243" s="79" t="s">
        <v>331</v>
      </c>
      <c r="E243" s="89">
        <v>6.1174107499999991E-2</v>
      </c>
      <c r="F243" s="90">
        <f>IF(D243="CO2",E243,IF(D243="CH4",E243*'State 2005 Data'!$J$16,IF(D243="N2O",'State 2005 Data'!$J$17,IF(D243="Other",E243))))</f>
        <v>6.8515000399999998E-2</v>
      </c>
      <c r="G243" s="79"/>
      <c r="H243" s="69"/>
      <c r="I243" s="79"/>
      <c r="J243" s="79"/>
      <c r="K243" s="79"/>
      <c r="L243" s="79"/>
      <c r="M243" s="79"/>
      <c r="N243" s="79"/>
      <c r="O243" s="79"/>
      <c r="P243" s="79"/>
      <c r="Q243" s="79"/>
      <c r="R243" s="79"/>
      <c r="S243" s="79"/>
      <c r="T243" s="79"/>
      <c r="U243" s="79"/>
      <c r="V243" s="79"/>
      <c r="W243" s="79"/>
      <c r="X243" s="79"/>
      <c r="Y243" s="79"/>
      <c r="Z243" s="79"/>
    </row>
    <row r="244" spans="1:26" ht="15.75" customHeight="1" x14ac:dyDescent="0.25">
      <c r="A244" s="87" t="s">
        <v>40</v>
      </c>
      <c r="B244" s="88" t="s">
        <v>41</v>
      </c>
      <c r="C244" s="79" t="s">
        <v>1358</v>
      </c>
      <c r="D244" s="79" t="s">
        <v>333</v>
      </c>
      <c r="E244" s="89">
        <v>1.6326922340000001E-2</v>
      </c>
      <c r="F244" s="90">
        <f>IF(D244="CO2",E244,IF(D244="CH4",E244*'State 2005 Data'!$J$16,IF(D244="N2O",'State 2005 Data'!$J$17,IF(D244="Other",E244))))</f>
        <v>0.88926174496644295</v>
      </c>
      <c r="G244" s="79"/>
      <c r="H244" s="69"/>
      <c r="I244" s="79"/>
      <c r="J244" s="79"/>
      <c r="K244" s="79"/>
      <c r="L244" s="79"/>
      <c r="M244" s="79"/>
      <c r="N244" s="79"/>
      <c r="O244" s="79"/>
      <c r="P244" s="79"/>
      <c r="Q244" s="79"/>
      <c r="R244" s="79"/>
      <c r="S244" s="79"/>
      <c r="T244" s="79"/>
      <c r="U244" s="79"/>
      <c r="V244" s="79"/>
      <c r="W244" s="79"/>
      <c r="X244" s="79"/>
      <c r="Y244" s="79"/>
      <c r="Z244" s="79"/>
    </row>
    <row r="245" spans="1:26" ht="15.75" customHeight="1" x14ac:dyDescent="0.25">
      <c r="A245" s="87" t="s">
        <v>40</v>
      </c>
      <c r="B245" s="88" t="s">
        <v>41</v>
      </c>
      <c r="C245" s="79" t="s">
        <v>1358</v>
      </c>
      <c r="D245" s="91" t="s">
        <v>1873</v>
      </c>
      <c r="E245" s="89"/>
      <c r="F245" s="90">
        <f>IF(D245="CO2",E245,IF(D245="CH4",E245*'State 2005 Data'!$J$16,IF(D245="N2O",'State 2005 Data'!$J$17,IF(D245="Other",E245))))</f>
        <v>0</v>
      </c>
      <c r="G245" s="79"/>
      <c r="H245" s="69"/>
      <c r="I245" s="79"/>
      <c r="J245" s="79"/>
      <c r="K245" s="79"/>
      <c r="L245" s="79"/>
      <c r="M245" s="79"/>
      <c r="N245" s="79"/>
      <c r="O245" s="79"/>
      <c r="P245" s="79"/>
      <c r="Q245" s="79"/>
      <c r="R245" s="79"/>
      <c r="S245" s="79"/>
      <c r="T245" s="79"/>
      <c r="U245" s="79"/>
      <c r="V245" s="79"/>
      <c r="W245" s="79"/>
      <c r="X245" s="79"/>
      <c r="Y245" s="79"/>
      <c r="Z245" s="79"/>
    </row>
    <row r="246" spans="1:26" ht="15.75" customHeight="1" x14ac:dyDescent="0.25">
      <c r="A246" s="87" t="s">
        <v>40</v>
      </c>
      <c r="B246" s="88" t="s">
        <v>41</v>
      </c>
      <c r="C246" s="79" t="s">
        <v>304</v>
      </c>
      <c r="D246" s="79" t="s">
        <v>1369</v>
      </c>
      <c r="E246" s="89">
        <v>21.191823288749038</v>
      </c>
      <c r="F246" s="90">
        <f>IF(D246="CO2",E246,IF(D246="CH4",E246*'State 2005 Data'!$J$16,IF(D246="N2O",'State 2005 Data'!$J$17,IF(D246="Other",E246))))</f>
        <v>21.191823288749038</v>
      </c>
      <c r="G246" s="79"/>
      <c r="H246" s="69"/>
      <c r="I246" s="79"/>
      <c r="J246" s="79"/>
      <c r="K246" s="79"/>
      <c r="L246" s="79"/>
      <c r="M246" s="79"/>
      <c r="N246" s="79"/>
      <c r="O246" s="79"/>
      <c r="P246" s="79"/>
      <c r="Q246" s="79"/>
      <c r="R246" s="79"/>
      <c r="S246" s="79"/>
      <c r="T246" s="79"/>
      <c r="U246" s="79"/>
      <c r="V246" s="79"/>
      <c r="W246" s="79"/>
      <c r="X246" s="79"/>
      <c r="Y246" s="79"/>
      <c r="Z246" s="79"/>
    </row>
    <row r="247" spans="1:26" ht="15.75" customHeight="1" x14ac:dyDescent="0.25">
      <c r="A247" s="87" t="s">
        <v>40</v>
      </c>
      <c r="B247" s="88" t="s">
        <v>41</v>
      </c>
      <c r="C247" s="79" t="s">
        <v>304</v>
      </c>
      <c r="D247" s="79" t="s">
        <v>331</v>
      </c>
      <c r="E247" s="89">
        <v>8.2130164830722538E-2</v>
      </c>
      <c r="F247" s="90">
        <f>IF(D247="CO2",E247,IF(D247="CH4",E247*'State 2005 Data'!$J$16,IF(D247="N2O",'State 2005 Data'!$J$17,IF(D247="Other",E247))))</f>
        <v>9.1985784610409252E-2</v>
      </c>
      <c r="G247" s="79"/>
      <c r="H247" s="69"/>
      <c r="I247" s="79"/>
      <c r="J247" s="79"/>
      <c r="K247" s="79"/>
      <c r="L247" s="79"/>
      <c r="M247" s="79"/>
      <c r="N247" s="79"/>
      <c r="O247" s="79"/>
      <c r="P247" s="79"/>
      <c r="Q247" s="79"/>
      <c r="R247" s="79"/>
      <c r="S247" s="79"/>
      <c r="T247" s="79"/>
      <c r="U247" s="79"/>
      <c r="V247" s="79"/>
      <c r="W247" s="79"/>
      <c r="X247" s="79"/>
      <c r="Y247" s="79"/>
      <c r="Z247" s="79"/>
    </row>
    <row r="248" spans="1:26" ht="15.75" customHeight="1" x14ac:dyDescent="0.25">
      <c r="A248" s="87" t="s">
        <v>40</v>
      </c>
      <c r="B248" s="88" t="s">
        <v>41</v>
      </c>
      <c r="C248" s="79" t="s">
        <v>304</v>
      </c>
      <c r="D248" s="79" t="s">
        <v>333</v>
      </c>
      <c r="E248" s="89">
        <v>1.066754909309976</v>
      </c>
      <c r="F248" s="90">
        <f>IF(D248="CO2",E248,IF(D248="CH4",E248*'State 2005 Data'!$J$16,IF(D248="N2O",'State 2005 Data'!$J$17,IF(D248="Other",E248))))</f>
        <v>0.88926174496644295</v>
      </c>
      <c r="G248" s="79"/>
      <c r="H248" s="69"/>
      <c r="I248" s="79"/>
      <c r="J248" s="79"/>
      <c r="K248" s="79"/>
      <c r="L248" s="79"/>
      <c r="M248" s="79"/>
      <c r="N248" s="79"/>
      <c r="O248" s="79"/>
      <c r="P248" s="79"/>
      <c r="Q248" s="79"/>
      <c r="R248" s="79"/>
      <c r="S248" s="79"/>
      <c r="T248" s="79"/>
      <c r="U248" s="79"/>
      <c r="V248" s="79"/>
      <c r="W248" s="79"/>
      <c r="X248" s="79"/>
      <c r="Y248" s="79"/>
      <c r="Z248" s="79"/>
    </row>
    <row r="249" spans="1:26" ht="15.75" customHeight="1" x14ac:dyDescent="0.25">
      <c r="A249" s="87" t="s">
        <v>40</v>
      </c>
      <c r="B249" s="88" t="s">
        <v>41</v>
      </c>
      <c r="C249" s="79" t="s">
        <v>304</v>
      </c>
      <c r="D249" s="91" t="s">
        <v>1873</v>
      </c>
      <c r="E249" s="89"/>
      <c r="F249" s="90">
        <f>IF(D249="CO2",E249,IF(D249="CH4",E249*'State 2005 Data'!$J$16,IF(D249="N2O",'State 2005 Data'!$J$17,IF(D249="Other",E249))))</f>
        <v>0</v>
      </c>
      <c r="G249" s="79"/>
      <c r="H249" s="69"/>
      <c r="I249" s="79"/>
      <c r="J249" s="79"/>
      <c r="K249" s="79"/>
      <c r="L249" s="79"/>
      <c r="M249" s="79"/>
      <c r="N249" s="79"/>
      <c r="O249" s="79"/>
      <c r="P249" s="79"/>
      <c r="Q249" s="79"/>
      <c r="R249" s="79"/>
      <c r="S249" s="79"/>
      <c r="T249" s="79"/>
      <c r="U249" s="79"/>
      <c r="V249" s="79"/>
      <c r="W249" s="79"/>
      <c r="X249" s="79"/>
      <c r="Y249" s="79"/>
      <c r="Z249" s="79"/>
    </row>
    <row r="250" spans="1:26" ht="15.75" customHeight="1" x14ac:dyDescent="0.25">
      <c r="A250" s="87" t="s">
        <v>40</v>
      </c>
      <c r="B250" s="88" t="s">
        <v>41</v>
      </c>
      <c r="C250" s="79" t="s">
        <v>753</v>
      </c>
      <c r="D250" s="79" t="s">
        <v>1369</v>
      </c>
      <c r="E250" s="90">
        <v>17.013229871744372</v>
      </c>
      <c r="F250" s="90">
        <f>IF(D250="CO2",E250,IF(D250="CH4",E250*'State 2005 Data'!$J$16,IF(D250="N2O",'State 2005 Data'!$J$17,IF(D250="Other",E250))))</f>
        <v>17.013229871744372</v>
      </c>
      <c r="G250" s="79"/>
      <c r="H250" s="69"/>
      <c r="I250" s="79"/>
      <c r="J250" s="79"/>
      <c r="K250" s="79"/>
      <c r="L250" s="79"/>
      <c r="M250" s="79"/>
      <c r="N250" s="79"/>
      <c r="O250" s="79"/>
      <c r="P250" s="79"/>
      <c r="Q250" s="79"/>
      <c r="R250" s="79"/>
      <c r="S250" s="79"/>
      <c r="T250" s="79"/>
      <c r="U250" s="79"/>
      <c r="V250" s="79"/>
      <c r="W250" s="79"/>
      <c r="X250" s="79"/>
      <c r="Y250" s="79"/>
      <c r="Z250" s="79"/>
    </row>
    <row r="251" spans="1:26" ht="15.75" customHeight="1" x14ac:dyDescent="0.25">
      <c r="A251" s="87" t="s">
        <v>40</v>
      </c>
      <c r="B251" s="88" t="s">
        <v>41</v>
      </c>
      <c r="C251" s="79" t="s">
        <v>753</v>
      </c>
      <c r="D251" s="79" t="s">
        <v>331</v>
      </c>
      <c r="E251" s="89">
        <v>1.503282317132635</v>
      </c>
      <c r="F251" s="90">
        <f>IF(D251="CO2",E251,IF(D251="CH4",E251*'State 2005 Data'!$J$16,IF(D251="N2O",'State 2005 Data'!$J$17,IF(D251="Other",E251))))</f>
        <v>1.6836761951885515</v>
      </c>
      <c r="G251" s="79"/>
      <c r="H251" s="69"/>
      <c r="I251" s="79"/>
      <c r="J251" s="79"/>
      <c r="K251" s="79"/>
      <c r="L251" s="79"/>
      <c r="M251" s="79"/>
      <c r="N251" s="79"/>
      <c r="O251" s="79"/>
      <c r="P251" s="79"/>
      <c r="Q251" s="79"/>
      <c r="R251" s="79"/>
      <c r="S251" s="79"/>
      <c r="T251" s="79"/>
      <c r="U251" s="79"/>
      <c r="V251" s="79"/>
      <c r="W251" s="79"/>
      <c r="X251" s="79"/>
      <c r="Y251" s="79"/>
      <c r="Z251" s="79"/>
    </row>
    <row r="252" spans="1:26" ht="15.75" customHeight="1" x14ac:dyDescent="0.25">
      <c r="A252" s="87" t="s">
        <v>40</v>
      </c>
      <c r="B252" s="88" t="s">
        <v>41</v>
      </c>
      <c r="C252" s="79" t="s">
        <v>753</v>
      </c>
      <c r="D252" s="79" t="s">
        <v>333</v>
      </c>
      <c r="E252" s="89">
        <v>3.7586866480623073E-2</v>
      </c>
      <c r="F252" s="90">
        <f>IF(D252="CO2",E252,IF(D252="CH4",E252*'State 2005 Data'!$J$16,IF(D252="N2O",'State 2005 Data'!$J$17,IF(D252="Other",E252))))</f>
        <v>0.88926174496644295</v>
      </c>
      <c r="G252" s="79"/>
      <c r="H252" s="69"/>
      <c r="I252" s="79"/>
      <c r="J252" s="79"/>
      <c r="K252" s="79"/>
      <c r="L252" s="79"/>
      <c r="M252" s="79"/>
      <c r="N252" s="79"/>
      <c r="O252" s="79"/>
      <c r="P252" s="79"/>
      <c r="Q252" s="79"/>
      <c r="R252" s="79"/>
      <c r="S252" s="79"/>
      <c r="T252" s="79"/>
      <c r="U252" s="79"/>
      <c r="V252" s="79"/>
      <c r="W252" s="79"/>
      <c r="X252" s="79"/>
      <c r="Y252" s="79"/>
      <c r="Z252" s="79"/>
    </row>
    <row r="253" spans="1:26" ht="15.75" customHeight="1" x14ac:dyDescent="0.25">
      <c r="A253" s="87" t="s">
        <v>40</v>
      </c>
      <c r="B253" s="88" t="s">
        <v>41</v>
      </c>
      <c r="C253" s="79" t="s">
        <v>753</v>
      </c>
      <c r="D253" s="79" t="s">
        <v>1873</v>
      </c>
      <c r="E253" s="89">
        <v>1.1169514849478961</v>
      </c>
      <c r="F253" s="90">
        <f>IF(D253="CO2",E253,IF(D253="CH4",E253*'State 2005 Data'!$J$16,IF(D253="N2O",'State 2005 Data'!$J$17,IF(D253="Other",E253))))</f>
        <v>1.1169514849478961</v>
      </c>
      <c r="G253" s="79"/>
      <c r="H253" s="69"/>
      <c r="I253" s="79"/>
      <c r="J253" s="79"/>
      <c r="K253" s="79"/>
      <c r="L253" s="79"/>
      <c r="M253" s="79"/>
      <c r="N253" s="79"/>
      <c r="O253" s="79"/>
      <c r="P253" s="79"/>
      <c r="Q253" s="79"/>
      <c r="R253" s="79"/>
      <c r="S253" s="79"/>
      <c r="T253" s="79"/>
      <c r="U253" s="79"/>
      <c r="V253" s="79"/>
      <c r="W253" s="79"/>
      <c r="X253" s="79"/>
      <c r="Y253" s="79"/>
      <c r="Z253" s="79"/>
    </row>
    <row r="254" spans="1:26" ht="15.75" customHeight="1" x14ac:dyDescent="0.25">
      <c r="A254" s="87" t="s">
        <v>52</v>
      </c>
      <c r="B254" s="88" t="s">
        <v>53</v>
      </c>
      <c r="C254" s="79" t="s">
        <v>1028</v>
      </c>
      <c r="D254" s="79" t="s">
        <v>1369</v>
      </c>
      <c r="E254" s="89">
        <v>3.7935504518224379</v>
      </c>
      <c r="F254" s="90">
        <f>IF(D254="CO2",E254,IF(D254="CH4",E254*'State 2005 Data'!$J$16,IF(D254="N2O",'State 2005 Data'!$J$17,IF(D254="Other",E254))))</f>
        <v>3.7935504518224379</v>
      </c>
      <c r="G254" s="79"/>
      <c r="H254" s="69"/>
      <c r="I254" s="79"/>
      <c r="J254" s="79"/>
      <c r="K254" s="79"/>
      <c r="L254" s="79"/>
      <c r="M254" s="79"/>
      <c r="N254" s="79"/>
      <c r="O254" s="79"/>
      <c r="P254" s="79"/>
      <c r="Q254" s="79"/>
      <c r="R254" s="79"/>
      <c r="S254" s="79"/>
      <c r="T254" s="79"/>
      <c r="U254" s="79"/>
      <c r="V254" s="79"/>
      <c r="W254" s="79"/>
      <c r="X254" s="79"/>
      <c r="Y254" s="79"/>
      <c r="Z254" s="79"/>
    </row>
    <row r="255" spans="1:26" ht="15.75" customHeight="1" x14ac:dyDescent="0.25">
      <c r="A255" s="87" t="s">
        <v>52</v>
      </c>
      <c r="B255" s="88" t="s">
        <v>53</v>
      </c>
      <c r="C255" s="79" t="s">
        <v>1028</v>
      </c>
      <c r="D255" s="79" t="s">
        <v>331</v>
      </c>
      <c r="E255" s="89">
        <v>3.030358524999999E-2</v>
      </c>
      <c r="F255" s="90">
        <f>IF(D255="CO2",E255,IF(D255="CH4",E255*'State 2005 Data'!$J$16,IF(D255="N2O",'State 2005 Data'!$J$17,IF(D255="Other",E255))))</f>
        <v>3.3940015479999995E-2</v>
      </c>
      <c r="G255" s="79"/>
      <c r="H255" s="69"/>
      <c r="I255" s="79"/>
      <c r="J255" s="79"/>
      <c r="K255" s="79"/>
      <c r="L255" s="79"/>
      <c r="M255" s="79"/>
      <c r="N255" s="79"/>
      <c r="O255" s="79"/>
      <c r="P255" s="79"/>
      <c r="Q255" s="79"/>
      <c r="R255" s="79"/>
      <c r="S255" s="79"/>
      <c r="T255" s="79"/>
      <c r="U255" s="79"/>
      <c r="V255" s="79"/>
      <c r="W255" s="79"/>
      <c r="X255" s="79"/>
      <c r="Y255" s="79"/>
      <c r="Z255" s="79"/>
    </row>
    <row r="256" spans="1:26" ht="15.75" customHeight="1" x14ac:dyDescent="0.25">
      <c r="A256" s="87" t="s">
        <v>52</v>
      </c>
      <c r="B256" s="88" t="s">
        <v>53</v>
      </c>
      <c r="C256" s="79" t="s">
        <v>1028</v>
      </c>
      <c r="D256" s="79" t="s">
        <v>333</v>
      </c>
      <c r="E256" s="89">
        <v>4.9726762340000001E-2</v>
      </c>
      <c r="F256" s="90">
        <f>IF(D256="CO2",E256,IF(D256="CH4",E256*'State 2005 Data'!$J$16,IF(D256="N2O",'State 2005 Data'!$J$17,IF(D256="Other",E256))))</f>
        <v>0.88926174496644295</v>
      </c>
      <c r="G256" s="79"/>
      <c r="H256" s="69"/>
      <c r="I256" s="79"/>
      <c r="J256" s="79"/>
      <c r="K256" s="79"/>
      <c r="L256" s="79"/>
      <c r="M256" s="79"/>
      <c r="N256" s="79"/>
      <c r="O256" s="79"/>
      <c r="P256" s="79"/>
      <c r="Q256" s="79"/>
      <c r="R256" s="79"/>
      <c r="S256" s="79"/>
      <c r="T256" s="79"/>
      <c r="U256" s="79"/>
      <c r="V256" s="79"/>
      <c r="W256" s="79"/>
      <c r="X256" s="79"/>
      <c r="Y256" s="79"/>
      <c r="Z256" s="79"/>
    </row>
    <row r="257" spans="1:26" ht="15.75" customHeight="1" x14ac:dyDescent="0.25">
      <c r="A257" s="87" t="s">
        <v>52</v>
      </c>
      <c r="B257" s="88" t="s">
        <v>53</v>
      </c>
      <c r="C257" s="79" t="s">
        <v>1028</v>
      </c>
      <c r="D257" s="91" t="s">
        <v>1873</v>
      </c>
      <c r="E257" s="89"/>
      <c r="F257" s="90">
        <f>IF(D257="CO2",E257,IF(D257="CH4",E257*'State 2005 Data'!$J$16,IF(D257="N2O",'State 2005 Data'!$J$17,IF(D257="Other",E257))))</f>
        <v>0</v>
      </c>
      <c r="G257" s="79"/>
      <c r="H257" s="69"/>
      <c r="I257" s="79"/>
      <c r="J257" s="79"/>
      <c r="K257" s="79"/>
      <c r="L257" s="79"/>
      <c r="M257" s="79"/>
      <c r="N257" s="79"/>
      <c r="O257" s="79"/>
      <c r="P257" s="79"/>
      <c r="Q257" s="79"/>
      <c r="R257" s="79"/>
      <c r="S257" s="79"/>
      <c r="T257" s="79"/>
      <c r="U257" s="79"/>
      <c r="V257" s="79"/>
      <c r="W257" s="79"/>
      <c r="X257" s="79"/>
      <c r="Y257" s="79"/>
      <c r="Z257" s="79"/>
    </row>
    <row r="258" spans="1:26" ht="15.75" customHeight="1" x14ac:dyDescent="0.25">
      <c r="A258" s="87" t="s">
        <v>52</v>
      </c>
      <c r="B258" s="88" t="s">
        <v>53</v>
      </c>
      <c r="C258" s="79" t="s">
        <v>1358</v>
      </c>
      <c r="D258" s="79" t="s">
        <v>1369</v>
      </c>
      <c r="E258" s="89">
        <v>6.7272215642933526</v>
      </c>
      <c r="F258" s="90">
        <f>IF(D258="CO2",E258,IF(D258="CH4",E258*'State 2005 Data'!$J$16,IF(D258="N2O",'State 2005 Data'!$J$17,IF(D258="Other",E258))))</f>
        <v>6.7272215642933526</v>
      </c>
      <c r="G258" s="79"/>
      <c r="H258" s="69"/>
      <c r="I258" s="79"/>
      <c r="J258" s="79"/>
      <c r="K258" s="79"/>
      <c r="L258" s="79"/>
      <c r="M258" s="79"/>
      <c r="N258" s="79"/>
      <c r="O258" s="79"/>
      <c r="P258" s="79"/>
      <c r="Q258" s="79"/>
      <c r="R258" s="79"/>
      <c r="S258" s="79"/>
      <c r="T258" s="79"/>
      <c r="U258" s="79"/>
      <c r="V258" s="79"/>
      <c r="W258" s="79"/>
      <c r="X258" s="79"/>
      <c r="Y258" s="79"/>
      <c r="Z258" s="79"/>
    </row>
    <row r="259" spans="1:26" ht="15.75" customHeight="1" x14ac:dyDescent="0.25">
      <c r="A259" s="87" t="s">
        <v>52</v>
      </c>
      <c r="B259" s="88" t="s">
        <v>53</v>
      </c>
      <c r="C259" s="79" t="s">
        <v>1358</v>
      </c>
      <c r="D259" s="79" t="s">
        <v>331</v>
      </c>
      <c r="E259" s="89">
        <v>7.2678225749999992E-2</v>
      </c>
      <c r="F259" s="90">
        <f>IF(D259="CO2",E259,IF(D259="CH4",E259*'State 2005 Data'!$J$16,IF(D259="N2O",'State 2005 Data'!$J$17,IF(D259="Other",E259))))</f>
        <v>8.1399612839999996E-2</v>
      </c>
      <c r="G259" s="79"/>
      <c r="H259" s="69"/>
      <c r="I259" s="79"/>
      <c r="J259" s="79"/>
      <c r="K259" s="79"/>
      <c r="L259" s="79"/>
      <c r="M259" s="79"/>
      <c r="N259" s="79"/>
      <c r="O259" s="79"/>
      <c r="P259" s="79"/>
      <c r="Q259" s="79"/>
      <c r="R259" s="79"/>
      <c r="S259" s="79"/>
      <c r="T259" s="79"/>
      <c r="U259" s="79"/>
      <c r="V259" s="79"/>
      <c r="W259" s="79"/>
      <c r="X259" s="79"/>
      <c r="Y259" s="79"/>
      <c r="Z259" s="79"/>
    </row>
    <row r="260" spans="1:26" ht="15.75" customHeight="1" x14ac:dyDescent="0.25">
      <c r="A260" s="87" t="s">
        <v>52</v>
      </c>
      <c r="B260" s="88" t="s">
        <v>53</v>
      </c>
      <c r="C260" s="79" t="s">
        <v>1358</v>
      </c>
      <c r="D260" s="79" t="s">
        <v>333</v>
      </c>
      <c r="E260" s="89">
        <v>2.3824346060000001E-2</v>
      </c>
      <c r="F260" s="90">
        <f>IF(D260="CO2",E260,IF(D260="CH4",E260*'State 2005 Data'!$J$16,IF(D260="N2O",'State 2005 Data'!$J$17,IF(D260="Other",E260))))</f>
        <v>0.88926174496644295</v>
      </c>
      <c r="G260" s="79"/>
      <c r="H260" s="69"/>
      <c r="I260" s="79"/>
      <c r="J260" s="79"/>
      <c r="K260" s="79"/>
      <c r="L260" s="79"/>
      <c r="M260" s="79"/>
      <c r="N260" s="79"/>
      <c r="O260" s="79"/>
      <c r="P260" s="79"/>
      <c r="Q260" s="79"/>
      <c r="R260" s="79"/>
      <c r="S260" s="79"/>
      <c r="T260" s="79"/>
      <c r="U260" s="79"/>
      <c r="V260" s="79"/>
      <c r="W260" s="79"/>
      <c r="X260" s="79"/>
      <c r="Y260" s="79"/>
      <c r="Z260" s="79"/>
    </row>
    <row r="261" spans="1:26" ht="15.75" customHeight="1" x14ac:dyDescent="0.25">
      <c r="A261" s="87" t="s">
        <v>52</v>
      </c>
      <c r="B261" s="88" t="s">
        <v>53</v>
      </c>
      <c r="C261" s="79" t="s">
        <v>1358</v>
      </c>
      <c r="D261" s="91" t="s">
        <v>1873</v>
      </c>
      <c r="E261" s="89"/>
      <c r="F261" s="90">
        <f>IF(D261="CO2",E261,IF(D261="CH4",E261*'State 2005 Data'!$J$16,IF(D261="N2O",'State 2005 Data'!$J$17,IF(D261="Other",E261))))</f>
        <v>0</v>
      </c>
      <c r="G261" s="79"/>
      <c r="H261" s="69"/>
      <c r="I261" s="79"/>
      <c r="J261" s="79"/>
      <c r="K261" s="79"/>
      <c r="L261" s="79"/>
      <c r="M261" s="79"/>
      <c r="N261" s="79"/>
      <c r="O261" s="79"/>
      <c r="P261" s="79"/>
      <c r="Q261" s="79"/>
      <c r="R261" s="79"/>
      <c r="S261" s="79"/>
      <c r="T261" s="79"/>
      <c r="U261" s="79"/>
      <c r="V261" s="79"/>
      <c r="W261" s="79"/>
      <c r="X261" s="79"/>
      <c r="Y261" s="79"/>
      <c r="Z261" s="79"/>
    </row>
    <row r="262" spans="1:26" ht="15.75" customHeight="1" x14ac:dyDescent="0.25">
      <c r="A262" s="87" t="s">
        <v>52</v>
      </c>
      <c r="B262" s="88" t="s">
        <v>53</v>
      </c>
      <c r="C262" s="79" t="s">
        <v>304</v>
      </c>
      <c r="D262" s="79" t="s">
        <v>1369</v>
      </c>
      <c r="E262" s="89">
        <v>9.3515418329207129</v>
      </c>
      <c r="F262" s="90">
        <f>IF(D262="CO2",E262,IF(D262="CH4",E262*'State 2005 Data'!$J$16,IF(D262="N2O",'State 2005 Data'!$J$17,IF(D262="Other",E262))))</f>
        <v>9.3515418329207129</v>
      </c>
      <c r="G262" s="79"/>
      <c r="H262" s="69"/>
      <c r="I262" s="79"/>
      <c r="J262" s="79"/>
      <c r="K262" s="79"/>
      <c r="L262" s="79"/>
      <c r="M262" s="79"/>
      <c r="N262" s="79"/>
      <c r="O262" s="79"/>
      <c r="P262" s="79"/>
      <c r="Q262" s="79"/>
      <c r="R262" s="79"/>
      <c r="S262" s="79"/>
      <c r="T262" s="79"/>
      <c r="U262" s="79"/>
      <c r="V262" s="79"/>
      <c r="W262" s="79"/>
      <c r="X262" s="79"/>
      <c r="Y262" s="79"/>
      <c r="Z262" s="79"/>
    </row>
    <row r="263" spans="1:26" ht="15.75" customHeight="1" x14ac:dyDescent="0.25">
      <c r="A263" s="87" t="s">
        <v>52</v>
      </c>
      <c r="B263" s="88" t="s">
        <v>53</v>
      </c>
      <c r="C263" s="79" t="s">
        <v>304</v>
      </c>
      <c r="D263" s="79" t="s">
        <v>331</v>
      </c>
      <c r="E263" s="89">
        <v>8.2130164830722538E-2</v>
      </c>
      <c r="F263" s="90">
        <f>IF(D263="CO2",E263,IF(D263="CH4",E263*'State 2005 Data'!$J$16,IF(D263="N2O",'State 2005 Data'!$J$17,IF(D263="Other",E263))))</f>
        <v>9.1985784610409252E-2</v>
      </c>
      <c r="G263" s="79"/>
      <c r="H263" s="69"/>
      <c r="I263" s="79"/>
      <c r="J263" s="79"/>
      <c r="K263" s="79"/>
      <c r="L263" s="79"/>
      <c r="M263" s="79"/>
      <c r="N263" s="79"/>
      <c r="O263" s="79"/>
      <c r="P263" s="79"/>
      <c r="Q263" s="79"/>
      <c r="R263" s="79"/>
      <c r="S263" s="79"/>
      <c r="T263" s="79"/>
      <c r="U263" s="79"/>
      <c r="V263" s="79"/>
      <c r="W263" s="79"/>
      <c r="X263" s="79"/>
      <c r="Y263" s="79"/>
      <c r="Z263" s="79"/>
    </row>
    <row r="264" spans="1:26" ht="15.75" customHeight="1" x14ac:dyDescent="0.25">
      <c r="A264" s="87" t="s">
        <v>52</v>
      </c>
      <c r="B264" s="88" t="s">
        <v>53</v>
      </c>
      <c r="C264" s="79" t="s">
        <v>304</v>
      </c>
      <c r="D264" s="79" t="s">
        <v>333</v>
      </c>
      <c r="E264" s="89">
        <v>1.066754909309976</v>
      </c>
      <c r="F264" s="90">
        <f>IF(D264="CO2",E264,IF(D264="CH4",E264*'State 2005 Data'!$J$16,IF(D264="N2O",'State 2005 Data'!$J$17,IF(D264="Other",E264))))</f>
        <v>0.88926174496644295</v>
      </c>
      <c r="G264" s="79"/>
      <c r="H264" s="69"/>
      <c r="I264" s="79"/>
      <c r="J264" s="79"/>
      <c r="K264" s="79"/>
      <c r="L264" s="79"/>
      <c r="M264" s="79"/>
      <c r="N264" s="79"/>
      <c r="O264" s="79"/>
      <c r="P264" s="79"/>
      <c r="Q264" s="79"/>
      <c r="R264" s="79"/>
      <c r="S264" s="79"/>
      <c r="T264" s="79"/>
      <c r="U264" s="79"/>
      <c r="V264" s="79"/>
      <c r="W264" s="79"/>
      <c r="X264" s="79"/>
      <c r="Y264" s="79"/>
      <c r="Z264" s="79"/>
    </row>
    <row r="265" spans="1:26" ht="15.75" customHeight="1" x14ac:dyDescent="0.25">
      <c r="A265" s="87" t="s">
        <v>52</v>
      </c>
      <c r="B265" s="88" t="s">
        <v>53</v>
      </c>
      <c r="C265" s="79" t="s">
        <v>304</v>
      </c>
      <c r="D265" s="91" t="s">
        <v>1873</v>
      </c>
      <c r="E265" s="89"/>
      <c r="F265" s="90">
        <f>IF(D265="CO2",E265,IF(D265="CH4",E265*'State 2005 Data'!$J$16,IF(D265="N2O",'State 2005 Data'!$J$17,IF(D265="Other",E265))))</f>
        <v>0</v>
      </c>
      <c r="G265" s="79"/>
      <c r="H265" s="69"/>
      <c r="I265" s="79"/>
      <c r="J265" s="79"/>
      <c r="K265" s="79"/>
      <c r="L265" s="79"/>
      <c r="M265" s="79"/>
      <c r="N265" s="79"/>
      <c r="O265" s="79"/>
      <c r="P265" s="79"/>
      <c r="Q265" s="79"/>
      <c r="R265" s="79"/>
      <c r="S265" s="79"/>
      <c r="T265" s="79"/>
      <c r="U265" s="79"/>
      <c r="V265" s="79"/>
      <c r="W265" s="79"/>
      <c r="X265" s="79"/>
      <c r="Y265" s="79"/>
      <c r="Z265" s="79"/>
    </row>
    <row r="266" spans="1:26" ht="15.75" customHeight="1" x14ac:dyDescent="0.25">
      <c r="A266" s="87" t="s">
        <v>52</v>
      </c>
      <c r="B266" s="88" t="s">
        <v>53</v>
      </c>
      <c r="C266" s="79" t="s">
        <v>753</v>
      </c>
      <c r="D266" s="79" t="s">
        <v>1369</v>
      </c>
      <c r="E266" s="90">
        <v>3.934310155889575</v>
      </c>
      <c r="F266" s="90">
        <f>IF(D266="CO2",E266,IF(D266="CH4",E266*'State 2005 Data'!$J$16,IF(D266="N2O",'State 2005 Data'!$J$17,IF(D266="Other",E266))))</f>
        <v>3.934310155889575</v>
      </c>
      <c r="G266" s="79"/>
      <c r="H266" s="69"/>
      <c r="I266" s="79"/>
      <c r="J266" s="79"/>
      <c r="K266" s="79"/>
      <c r="L266" s="79"/>
      <c r="M266" s="79"/>
      <c r="N266" s="79"/>
      <c r="O266" s="79"/>
      <c r="P266" s="79"/>
      <c r="Q266" s="79"/>
      <c r="R266" s="79"/>
      <c r="S266" s="79"/>
      <c r="T266" s="79"/>
      <c r="U266" s="79"/>
      <c r="V266" s="79"/>
      <c r="W266" s="79"/>
      <c r="X266" s="79"/>
      <c r="Y266" s="79"/>
      <c r="Z266" s="79"/>
    </row>
    <row r="267" spans="1:26" ht="15.75" customHeight="1" x14ac:dyDescent="0.25">
      <c r="A267" s="87" t="s">
        <v>52</v>
      </c>
      <c r="B267" s="88" t="s">
        <v>53</v>
      </c>
      <c r="C267" s="79" t="s">
        <v>753</v>
      </c>
      <c r="D267" s="79" t="s">
        <v>331</v>
      </c>
      <c r="E267" s="89">
        <v>0.23767575650850531</v>
      </c>
      <c r="F267" s="90">
        <f>IF(D267="CO2",E267,IF(D267="CH4",E267*'State 2005 Data'!$J$16,IF(D267="N2O",'State 2005 Data'!$J$17,IF(D267="Other",E267))))</f>
        <v>0.26619684728952597</v>
      </c>
      <c r="G267" s="79"/>
      <c r="H267" s="69"/>
      <c r="I267" s="79"/>
      <c r="J267" s="79"/>
      <c r="K267" s="79"/>
      <c r="L267" s="79"/>
      <c r="M267" s="79"/>
      <c r="N267" s="79"/>
      <c r="O267" s="79"/>
      <c r="P267" s="79"/>
      <c r="Q267" s="79"/>
      <c r="R267" s="79"/>
      <c r="S267" s="79"/>
      <c r="T267" s="79"/>
      <c r="U267" s="79"/>
      <c r="V267" s="79"/>
      <c r="W267" s="79"/>
      <c r="X267" s="79"/>
      <c r="Y267" s="79"/>
      <c r="Z267" s="79"/>
    </row>
    <row r="268" spans="1:26" ht="15.75" customHeight="1" x14ac:dyDescent="0.25">
      <c r="A268" s="87" t="s">
        <v>52</v>
      </c>
      <c r="B268" s="88" t="s">
        <v>53</v>
      </c>
      <c r="C268" s="79" t="s">
        <v>753</v>
      </c>
      <c r="D268" s="79" t="s">
        <v>333</v>
      </c>
      <c r="E268" s="89">
        <v>8.2453086900261194E-2</v>
      </c>
      <c r="F268" s="90">
        <f>IF(D268="CO2",E268,IF(D268="CH4",E268*'State 2005 Data'!$J$16,IF(D268="N2O",'State 2005 Data'!$J$17,IF(D268="Other",E268))))</f>
        <v>0.88926174496644295</v>
      </c>
      <c r="G268" s="79"/>
      <c r="H268" s="69"/>
      <c r="I268" s="79"/>
      <c r="J268" s="79"/>
      <c r="K268" s="79"/>
      <c r="L268" s="79"/>
      <c r="M268" s="79"/>
      <c r="N268" s="79"/>
      <c r="O268" s="79"/>
      <c r="P268" s="79"/>
      <c r="Q268" s="79"/>
      <c r="R268" s="79"/>
      <c r="S268" s="79"/>
      <c r="T268" s="79"/>
      <c r="U268" s="79"/>
      <c r="V268" s="79"/>
      <c r="W268" s="79"/>
      <c r="X268" s="79"/>
      <c r="Y268" s="79"/>
      <c r="Z268" s="79"/>
    </row>
    <row r="269" spans="1:26" ht="15.75" customHeight="1" x14ac:dyDescent="0.25">
      <c r="A269" s="87" t="s">
        <v>52</v>
      </c>
      <c r="B269" s="88" t="s">
        <v>53</v>
      </c>
      <c r="C269" s="79" t="s">
        <v>753</v>
      </c>
      <c r="D269" s="79" t="s">
        <v>1873</v>
      </c>
      <c r="E269" s="89">
        <v>0.48102752916835578</v>
      </c>
      <c r="F269" s="90">
        <f>IF(D269="CO2",E269,IF(D269="CH4",E269*'State 2005 Data'!$J$16,IF(D269="N2O",'State 2005 Data'!$J$17,IF(D269="Other",E269))))</f>
        <v>0.48102752916835578</v>
      </c>
      <c r="G269" s="79"/>
      <c r="H269" s="69"/>
      <c r="I269" s="79"/>
      <c r="J269" s="79"/>
      <c r="K269" s="79"/>
      <c r="L269" s="79"/>
      <c r="M269" s="79"/>
      <c r="N269" s="79"/>
      <c r="O269" s="79"/>
      <c r="P269" s="79"/>
      <c r="Q269" s="79"/>
      <c r="R269" s="79"/>
      <c r="S269" s="79"/>
      <c r="T269" s="79"/>
      <c r="U269" s="79"/>
      <c r="V269" s="79"/>
      <c r="W269" s="79"/>
      <c r="X269" s="79"/>
      <c r="Y269" s="79"/>
      <c r="Z269" s="79"/>
    </row>
    <row r="270" spans="1:26" ht="15.75" customHeight="1" x14ac:dyDescent="0.25">
      <c r="A270" s="87" t="s">
        <v>54</v>
      </c>
      <c r="B270" s="88" t="s">
        <v>55</v>
      </c>
      <c r="C270" s="79" t="s">
        <v>1028</v>
      </c>
      <c r="D270" s="79" t="s">
        <v>1369</v>
      </c>
      <c r="E270" s="89">
        <v>31.597643531999751</v>
      </c>
      <c r="F270" s="90">
        <f>IF(D270="CO2",E270,IF(D270="CH4",E270*'State 2005 Data'!$J$16,IF(D270="N2O",'State 2005 Data'!$J$17,IF(D270="Other",E270))))</f>
        <v>31.597643531999751</v>
      </c>
      <c r="G270" s="79"/>
      <c r="H270" s="69"/>
      <c r="I270" s="79"/>
      <c r="J270" s="79"/>
      <c r="K270" s="79"/>
      <c r="L270" s="79"/>
      <c r="M270" s="79"/>
      <c r="N270" s="79"/>
      <c r="O270" s="79"/>
      <c r="P270" s="79"/>
      <c r="Q270" s="79"/>
      <c r="R270" s="79"/>
      <c r="S270" s="79"/>
      <c r="T270" s="79"/>
      <c r="U270" s="79"/>
      <c r="V270" s="79"/>
      <c r="W270" s="79"/>
      <c r="X270" s="79"/>
      <c r="Y270" s="79"/>
      <c r="Z270" s="79"/>
    </row>
    <row r="271" spans="1:26" ht="15.75" customHeight="1" x14ac:dyDescent="0.25">
      <c r="A271" s="87" t="s">
        <v>54</v>
      </c>
      <c r="B271" s="88" t="s">
        <v>55</v>
      </c>
      <c r="C271" s="79" t="s">
        <v>1028</v>
      </c>
      <c r="D271" s="79" t="s">
        <v>331</v>
      </c>
      <c r="E271" s="89">
        <v>1.0942924E-2</v>
      </c>
      <c r="F271" s="90">
        <f>IF(D271="CO2",E271,IF(D271="CH4",E271*'State 2005 Data'!$J$16,IF(D271="N2O",'State 2005 Data'!$J$17,IF(D271="Other",E271))))</f>
        <v>1.225607488E-2</v>
      </c>
      <c r="G271" s="79"/>
      <c r="H271" s="69"/>
      <c r="I271" s="79"/>
      <c r="J271" s="79"/>
      <c r="K271" s="79"/>
      <c r="L271" s="79"/>
      <c r="M271" s="79"/>
      <c r="N271" s="79"/>
      <c r="O271" s="79"/>
      <c r="P271" s="79"/>
      <c r="Q271" s="79"/>
      <c r="R271" s="79"/>
      <c r="S271" s="79"/>
      <c r="T271" s="79"/>
      <c r="U271" s="79"/>
      <c r="V271" s="79"/>
      <c r="W271" s="79"/>
      <c r="X271" s="79"/>
      <c r="Y271" s="79"/>
      <c r="Z271" s="79"/>
    </row>
    <row r="272" spans="1:26" ht="15.75" customHeight="1" x14ac:dyDescent="0.25">
      <c r="A272" s="87" t="s">
        <v>54</v>
      </c>
      <c r="B272" s="88" t="s">
        <v>55</v>
      </c>
      <c r="C272" s="79" t="s">
        <v>1028</v>
      </c>
      <c r="D272" s="79" t="s">
        <v>333</v>
      </c>
      <c r="E272" s="89">
        <v>0.13991847384</v>
      </c>
      <c r="F272" s="90">
        <f>IF(D272="CO2",E272,IF(D272="CH4",E272*'State 2005 Data'!$J$16,IF(D272="N2O",'State 2005 Data'!$J$17,IF(D272="Other",E272))))</f>
        <v>0.88926174496644295</v>
      </c>
      <c r="G272" s="79"/>
      <c r="H272" s="69"/>
      <c r="I272" s="79"/>
      <c r="J272" s="79"/>
      <c r="K272" s="79"/>
      <c r="L272" s="79"/>
      <c r="M272" s="79"/>
      <c r="N272" s="79"/>
      <c r="O272" s="79"/>
      <c r="P272" s="79"/>
      <c r="Q272" s="79"/>
      <c r="R272" s="79"/>
      <c r="S272" s="79"/>
      <c r="T272" s="79"/>
      <c r="U272" s="79"/>
      <c r="V272" s="79"/>
      <c r="W272" s="79"/>
      <c r="X272" s="79"/>
      <c r="Y272" s="79"/>
      <c r="Z272" s="79"/>
    </row>
    <row r="273" spans="1:26" ht="15.75" customHeight="1" x14ac:dyDescent="0.25">
      <c r="A273" s="87" t="s">
        <v>54</v>
      </c>
      <c r="B273" s="88" t="s">
        <v>55</v>
      </c>
      <c r="C273" s="79" t="s">
        <v>1028</v>
      </c>
      <c r="D273" s="91" t="s">
        <v>1873</v>
      </c>
      <c r="E273" s="89"/>
      <c r="F273" s="90">
        <f>IF(D273="CO2",E273,IF(D273="CH4",E273*'State 2005 Data'!$J$16,IF(D273="N2O",'State 2005 Data'!$J$17,IF(D273="Other",E273))))</f>
        <v>0</v>
      </c>
      <c r="G273" s="79"/>
      <c r="H273" s="69"/>
      <c r="I273" s="79"/>
      <c r="J273" s="79"/>
      <c r="K273" s="79"/>
      <c r="L273" s="79"/>
      <c r="M273" s="79"/>
      <c r="N273" s="79"/>
      <c r="O273" s="79"/>
      <c r="P273" s="79"/>
      <c r="Q273" s="79"/>
      <c r="R273" s="79"/>
      <c r="S273" s="79"/>
      <c r="T273" s="79"/>
      <c r="U273" s="79"/>
      <c r="V273" s="79"/>
      <c r="W273" s="79"/>
      <c r="X273" s="79"/>
      <c r="Y273" s="79"/>
      <c r="Z273" s="79"/>
    </row>
    <row r="274" spans="1:26" ht="15.75" customHeight="1" x14ac:dyDescent="0.25">
      <c r="A274" s="87" t="s">
        <v>54</v>
      </c>
      <c r="B274" s="88" t="s">
        <v>55</v>
      </c>
      <c r="C274" s="79" t="s">
        <v>1358</v>
      </c>
      <c r="D274" s="79" t="s">
        <v>1369</v>
      </c>
      <c r="E274" s="89">
        <v>12.174163438091989</v>
      </c>
      <c r="F274" s="90">
        <f>IF(D274="CO2",E274,IF(D274="CH4",E274*'State 2005 Data'!$J$16,IF(D274="N2O",'State 2005 Data'!$J$17,IF(D274="Other",E274))))</f>
        <v>12.174163438091989</v>
      </c>
      <c r="G274" s="79"/>
      <c r="H274" s="69"/>
      <c r="I274" s="79"/>
      <c r="J274" s="79"/>
      <c r="K274" s="79"/>
      <c r="L274" s="79"/>
      <c r="M274" s="79"/>
      <c r="N274" s="79"/>
      <c r="O274" s="79"/>
      <c r="P274" s="79"/>
      <c r="Q274" s="79"/>
      <c r="R274" s="79"/>
      <c r="S274" s="79"/>
      <c r="T274" s="79"/>
      <c r="U274" s="79"/>
      <c r="V274" s="79"/>
      <c r="W274" s="79"/>
      <c r="X274" s="79"/>
      <c r="Y274" s="79"/>
      <c r="Z274" s="79"/>
    </row>
    <row r="275" spans="1:26" ht="15.75" customHeight="1" x14ac:dyDescent="0.25">
      <c r="A275" s="87" t="s">
        <v>54</v>
      </c>
      <c r="B275" s="88" t="s">
        <v>55</v>
      </c>
      <c r="C275" s="79" t="s">
        <v>1358</v>
      </c>
      <c r="D275" s="79" t="s">
        <v>331</v>
      </c>
      <c r="E275" s="89">
        <v>7.5854208499999992E-2</v>
      </c>
      <c r="F275" s="90">
        <f>IF(D275="CO2",E275,IF(D275="CH4",E275*'State 2005 Data'!$J$16,IF(D275="N2O",'State 2005 Data'!$J$17,IF(D275="Other",E275))))</f>
        <v>8.4956713520000005E-2</v>
      </c>
      <c r="G275" s="79"/>
      <c r="H275" s="69"/>
      <c r="I275" s="79"/>
      <c r="J275" s="79"/>
      <c r="K275" s="79"/>
      <c r="L275" s="79"/>
      <c r="M275" s="79"/>
      <c r="N275" s="79"/>
      <c r="O275" s="79"/>
      <c r="P275" s="79"/>
      <c r="Q275" s="79"/>
      <c r="R275" s="79"/>
      <c r="S275" s="79"/>
      <c r="T275" s="79"/>
      <c r="U275" s="79"/>
      <c r="V275" s="79"/>
      <c r="W275" s="79"/>
      <c r="X275" s="79"/>
      <c r="Y275" s="79"/>
      <c r="Z275" s="79"/>
    </row>
    <row r="276" spans="1:26" ht="15.75" customHeight="1" x14ac:dyDescent="0.25">
      <c r="A276" s="87" t="s">
        <v>54</v>
      </c>
      <c r="B276" s="88" t="s">
        <v>55</v>
      </c>
      <c r="C276" s="79" t="s">
        <v>1358</v>
      </c>
      <c r="D276" s="79" t="s">
        <v>333</v>
      </c>
      <c r="E276" s="89">
        <v>2.0307150400000001E-2</v>
      </c>
      <c r="F276" s="90">
        <f>IF(D276="CO2",E276,IF(D276="CH4",E276*'State 2005 Data'!$J$16,IF(D276="N2O",'State 2005 Data'!$J$17,IF(D276="Other",E276))))</f>
        <v>0.88926174496644295</v>
      </c>
      <c r="G276" s="79"/>
      <c r="H276" s="69"/>
      <c r="I276" s="79"/>
      <c r="J276" s="79"/>
      <c r="K276" s="79"/>
      <c r="L276" s="79"/>
      <c r="M276" s="79"/>
      <c r="N276" s="79"/>
      <c r="O276" s="79"/>
      <c r="P276" s="79"/>
      <c r="Q276" s="79"/>
      <c r="R276" s="79"/>
      <c r="S276" s="79"/>
      <c r="T276" s="79"/>
      <c r="U276" s="79"/>
      <c r="V276" s="79"/>
      <c r="W276" s="79"/>
      <c r="X276" s="79"/>
      <c r="Y276" s="79"/>
      <c r="Z276" s="79"/>
    </row>
    <row r="277" spans="1:26" ht="15.75" customHeight="1" x14ac:dyDescent="0.25">
      <c r="A277" s="87" t="s">
        <v>54</v>
      </c>
      <c r="B277" s="88" t="s">
        <v>55</v>
      </c>
      <c r="C277" s="79" t="s">
        <v>1358</v>
      </c>
      <c r="D277" s="91" t="s">
        <v>1873</v>
      </c>
      <c r="E277" s="89"/>
      <c r="F277" s="90">
        <f>IF(D277="CO2",E277,IF(D277="CH4",E277*'State 2005 Data'!$J$16,IF(D277="N2O",'State 2005 Data'!$J$17,IF(D277="Other",E277))))</f>
        <v>0</v>
      </c>
      <c r="G277" s="79"/>
      <c r="H277" s="69"/>
      <c r="I277" s="79"/>
      <c r="J277" s="79"/>
      <c r="K277" s="79"/>
      <c r="L277" s="79"/>
      <c r="M277" s="79"/>
      <c r="N277" s="79"/>
      <c r="O277" s="79"/>
      <c r="P277" s="79"/>
      <c r="Q277" s="79"/>
      <c r="R277" s="79"/>
      <c r="S277" s="79"/>
      <c r="T277" s="79"/>
      <c r="U277" s="79"/>
      <c r="V277" s="79"/>
      <c r="W277" s="79"/>
      <c r="X277" s="79"/>
      <c r="Y277" s="79"/>
      <c r="Z277" s="79"/>
    </row>
    <row r="278" spans="1:26" ht="15.75" customHeight="1" x14ac:dyDescent="0.25">
      <c r="A278" s="87" t="s">
        <v>54</v>
      </c>
      <c r="B278" s="88" t="s">
        <v>55</v>
      </c>
      <c r="C278" s="79" t="s">
        <v>304</v>
      </c>
      <c r="D278" s="79" t="s">
        <v>1369</v>
      </c>
      <c r="E278" s="89">
        <v>31.984353590306291</v>
      </c>
      <c r="F278" s="90">
        <f>IF(D278="CO2",E278,IF(D278="CH4",E278*'State 2005 Data'!$J$16,IF(D278="N2O",'State 2005 Data'!$J$17,IF(D278="Other",E278))))</f>
        <v>31.984353590306291</v>
      </c>
      <c r="G278" s="79"/>
      <c r="H278" s="69"/>
      <c r="I278" s="79"/>
      <c r="J278" s="79"/>
      <c r="K278" s="79"/>
      <c r="L278" s="79"/>
      <c r="M278" s="79"/>
      <c r="N278" s="79"/>
      <c r="O278" s="79"/>
      <c r="P278" s="79"/>
      <c r="Q278" s="79"/>
      <c r="R278" s="79"/>
      <c r="S278" s="79"/>
      <c r="T278" s="79"/>
      <c r="U278" s="79"/>
      <c r="V278" s="79"/>
      <c r="W278" s="79"/>
      <c r="X278" s="79"/>
      <c r="Y278" s="79"/>
      <c r="Z278" s="79"/>
    </row>
    <row r="279" spans="1:26" ht="15.75" customHeight="1" x14ac:dyDescent="0.25">
      <c r="A279" s="87" t="s">
        <v>54</v>
      </c>
      <c r="B279" s="88" t="s">
        <v>55</v>
      </c>
      <c r="C279" s="79" t="s">
        <v>304</v>
      </c>
      <c r="D279" s="79" t="s">
        <v>331</v>
      </c>
      <c r="E279" s="89">
        <v>8.2130164830722538E-2</v>
      </c>
      <c r="F279" s="90">
        <f>IF(D279="CO2",E279,IF(D279="CH4",E279*'State 2005 Data'!$J$16,IF(D279="N2O",'State 2005 Data'!$J$17,IF(D279="Other",E279))))</f>
        <v>9.1985784610409252E-2</v>
      </c>
      <c r="G279" s="79"/>
      <c r="H279" s="69"/>
      <c r="I279" s="79"/>
      <c r="J279" s="79"/>
      <c r="K279" s="79"/>
      <c r="L279" s="79"/>
      <c r="M279" s="79"/>
      <c r="N279" s="79"/>
      <c r="O279" s="79"/>
      <c r="P279" s="79"/>
      <c r="Q279" s="79"/>
      <c r="R279" s="79"/>
      <c r="S279" s="79"/>
      <c r="T279" s="79"/>
      <c r="U279" s="79"/>
      <c r="V279" s="79"/>
      <c r="W279" s="79"/>
      <c r="X279" s="79"/>
      <c r="Y279" s="79"/>
      <c r="Z279" s="79"/>
    </row>
    <row r="280" spans="1:26" ht="15.75" customHeight="1" x14ac:dyDescent="0.25">
      <c r="A280" s="87" t="s">
        <v>54</v>
      </c>
      <c r="B280" s="88" t="s">
        <v>55</v>
      </c>
      <c r="C280" s="79" t="s">
        <v>304</v>
      </c>
      <c r="D280" s="79" t="s">
        <v>333</v>
      </c>
      <c r="E280" s="89">
        <v>1.066754909309976</v>
      </c>
      <c r="F280" s="90">
        <f>IF(D280="CO2",E280,IF(D280="CH4",E280*'State 2005 Data'!$J$16,IF(D280="N2O",'State 2005 Data'!$J$17,IF(D280="Other",E280))))</f>
        <v>0.88926174496644295</v>
      </c>
      <c r="G280" s="79"/>
      <c r="H280" s="69"/>
      <c r="I280" s="79"/>
      <c r="J280" s="79"/>
      <c r="K280" s="79"/>
      <c r="L280" s="79"/>
      <c r="M280" s="79"/>
      <c r="N280" s="79"/>
      <c r="O280" s="79"/>
      <c r="P280" s="79"/>
      <c r="Q280" s="79"/>
      <c r="R280" s="79"/>
      <c r="S280" s="79"/>
      <c r="T280" s="79"/>
      <c r="U280" s="79"/>
      <c r="V280" s="79"/>
      <c r="W280" s="79"/>
      <c r="X280" s="79"/>
      <c r="Y280" s="79"/>
      <c r="Z280" s="79"/>
    </row>
    <row r="281" spans="1:26" ht="15.75" customHeight="1" x14ac:dyDescent="0.25">
      <c r="A281" s="87" t="s">
        <v>54</v>
      </c>
      <c r="B281" s="88" t="s">
        <v>55</v>
      </c>
      <c r="C281" s="79" t="s">
        <v>304</v>
      </c>
      <c r="D281" s="91" t="s">
        <v>1873</v>
      </c>
      <c r="E281" s="89"/>
      <c r="F281" s="90">
        <f>IF(D281="CO2",E281,IF(D281="CH4",E281*'State 2005 Data'!$J$16,IF(D281="N2O",'State 2005 Data'!$J$17,IF(D281="Other",E281))))</f>
        <v>0</v>
      </c>
      <c r="G281" s="79"/>
      <c r="H281" s="69"/>
      <c r="I281" s="79"/>
      <c r="J281" s="79"/>
      <c r="K281" s="79"/>
      <c r="L281" s="79"/>
      <c r="M281" s="79"/>
      <c r="N281" s="79"/>
      <c r="O281" s="79"/>
      <c r="P281" s="79"/>
      <c r="Q281" s="79"/>
      <c r="R281" s="79"/>
      <c r="S281" s="79"/>
      <c r="T281" s="79"/>
      <c r="U281" s="79"/>
      <c r="V281" s="79"/>
      <c r="W281" s="79"/>
      <c r="X281" s="79"/>
      <c r="Y281" s="79"/>
      <c r="Z281" s="79"/>
    </row>
    <row r="282" spans="1:26" ht="15.75" customHeight="1" x14ac:dyDescent="0.25">
      <c r="A282" s="87" t="s">
        <v>54</v>
      </c>
      <c r="B282" s="88" t="s">
        <v>55</v>
      </c>
      <c r="C282" s="79" t="s">
        <v>753</v>
      </c>
      <c r="D282" s="79" t="s">
        <v>1369</v>
      </c>
      <c r="E282" s="90">
        <v>10.720007384219731</v>
      </c>
      <c r="F282" s="90">
        <f>IF(D282="CO2",E282,IF(D282="CH4",E282*'State 2005 Data'!$J$16,IF(D282="N2O",'State 2005 Data'!$J$17,IF(D282="Other",E282))))</f>
        <v>10.720007384219731</v>
      </c>
      <c r="G282" s="79"/>
      <c r="H282" s="69"/>
      <c r="I282" s="79"/>
      <c r="J282" s="79"/>
      <c r="K282" s="79"/>
      <c r="L282" s="79"/>
      <c r="M282" s="79"/>
      <c r="N282" s="79"/>
      <c r="O282" s="79"/>
      <c r="P282" s="79"/>
      <c r="Q282" s="79"/>
      <c r="R282" s="79"/>
      <c r="S282" s="79"/>
      <c r="T282" s="79"/>
      <c r="U282" s="79"/>
      <c r="V282" s="79"/>
      <c r="W282" s="79"/>
      <c r="X282" s="79"/>
      <c r="Y282" s="79"/>
      <c r="Z282" s="79"/>
    </row>
    <row r="283" spans="1:26" ht="15.75" customHeight="1" x14ac:dyDescent="0.25">
      <c r="A283" s="87" t="s">
        <v>54</v>
      </c>
      <c r="B283" s="88" t="s">
        <v>55</v>
      </c>
      <c r="C283" s="79" t="s">
        <v>753</v>
      </c>
      <c r="D283" s="79" t="s">
        <v>331</v>
      </c>
      <c r="E283" s="89">
        <v>1.0689291825199041</v>
      </c>
      <c r="F283" s="90">
        <f>IF(D283="CO2",E283,IF(D283="CH4",E283*'State 2005 Data'!$J$16,IF(D283="N2O",'State 2005 Data'!$J$17,IF(D283="Other",E283))))</f>
        <v>1.1972006844222927</v>
      </c>
      <c r="G283" s="79"/>
      <c r="H283" s="69"/>
      <c r="I283" s="79"/>
      <c r="J283" s="79"/>
      <c r="K283" s="79"/>
      <c r="L283" s="79"/>
      <c r="M283" s="79"/>
      <c r="N283" s="79"/>
      <c r="O283" s="79"/>
      <c r="P283" s="79"/>
      <c r="Q283" s="79"/>
      <c r="R283" s="79"/>
      <c r="S283" s="79"/>
      <c r="T283" s="79"/>
      <c r="U283" s="79"/>
      <c r="V283" s="79"/>
      <c r="W283" s="79"/>
      <c r="X283" s="79"/>
      <c r="Y283" s="79"/>
      <c r="Z283" s="79"/>
    </row>
    <row r="284" spans="1:26" ht="15.75" customHeight="1" x14ac:dyDescent="0.25">
      <c r="A284" s="87" t="s">
        <v>54</v>
      </c>
      <c r="B284" s="88" t="s">
        <v>55</v>
      </c>
      <c r="C284" s="79" t="s">
        <v>753</v>
      </c>
      <c r="D284" s="79" t="s">
        <v>333</v>
      </c>
      <c r="E284" s="89">
        <v>3.526156079221298E-2</v>
      </c>
      <c r="F284" s="90">
        <f>IF(D284="CO2",E284,IF(D284="CH4",E284*'State 2005 Data'!$J$16,IF(D284="N2O",'State 2005 Data'!$J$17,IF(D284="Other",E284))))</f>
        <v>0.88926174496644295</v>
      </c>
      <c r="G284" s="79"/>
      <c r="H284" s="69"/>
      <c r="I284" s="79"/>
      <c r="J284" s="79"/>
      <c r="K284" s="79"/>
      <c r="L284" s="79"/>
      <c r="M284" s="79"/>
      <c r="N284" s="79"/>
      <c r="O284" s="79"/>
      <c r="P284" s="79"/>
      <c r="Q284" s="79"/>
      <c r="R284" s="79"/>
      <c r="S284" s="79"/>
      <c r="T284" s="79"/>
      <c r="U284" s="79"/>
      <c r="V284" s="79"/>
      <c r="W284" s="79"/>
      <c r="X284" s="79"/>
      <c r="Y284" s="79"/>
      <c r="Z284" s="79"/>
    </row>
    <row r="285" spans="1:26" ht="15.75" customHeight="1" x14ac:dyDescent="0.25">
      <c r="A285" s="87" t="s">
        <v>54</v>
      </c>
      <c r="B285" s="88" t="s">
        <v>55</v>
      </c>
      <c r="C285" s="79" t="s">
        <v>753</v>
      </c>
      <c r="D285" s="79" t="s">
        <v>1873</v>
      </c>
      <c r="E285" s="89">
        <v>2.288636497563771</v>
      </c>
      <c r="F285" s="90">
        <f>IF(D285="CO2",E285,IF(D285="CH4",E285*'State 2005 Data'!$J$16,IF(D285="N2O",'State 2005 Data'!$J$17,IF(D285="Other",E285))))</f>
        <v>2.288636497563771</v>
      </c>
      <c r="G285" s="79"/>
      <c r="H285" s="69"/>
      <c r="I285" s="79"/>
      <c r="J285" s="79"/>
      <c r="K285" s="79"/>
      <c r="L285" s="79"/>
      <c r="M285" s="79"/>
      <c r="N285" s="79"/>
      <c r="O285" s="79"/>
      <c r="P285" s="79"/>
      <c r="Q285" s="79"/>
      <c r="R285" s="79"/>
      <c r="S285" s="79"/>
      <c r="T285" s="79"/>
      <c r="U285" s="79"/>
      <c r="V285" s="79"/>
      <c r="W285" s="79"/>
      <c r="X285" s="79"/>
      <c r="Y285" s="79"/>
      <c r="Z285" s="79"/>
    </row>
    <row r="286" spans="1:26" ht="15.75" customHeight="1" x14ac:dyDescent="0.25">
      <c r="A286" s="87" t="s">
        <v>60</v>
      </c>
      <c r="B286" s="88" t="s">
        <v>61</v>
      </c>
      <c r="C286" s="79" t="s">
        <v>1028</v>
      </c>
      <c r="D286" s="79" t="s">
        <v>1369</v>
      </c>
      <c r="E286" s="89">
        <v>74.302446823678565</v>
      </c>
      <c r="F286" s="90">
        <f>IF(D286="CO2",E286,IF(D286="CH4",E286*'State 2005 Data'!$J$16,IF(D286="N2O",'State 2005 Data'!$J$17,IF(D286="Other",E286))))</f>
        <v>74.302446823678565</v>
      </c>
      <c r="G286" s="79"/>
      <c r="H286" s="69"/>
      <c r="I286" s="79"/>
      <c r="J286" s="79"/>
      <c r="K286" s="79"/>
      <c r="L286" s="79"/>
      <c r="M286" s="79"/>
      <c r="N286" s="79"/>
      <c r="O286" s="79"/>
      <c r="P286" s="79"/>
      <c r="Q286" s="79"/>
      <c r="R286" s="79"/>
      <c r="S286" s="79"/>
      <c r="T286" s="79"/>
      <c r="U286" s="79"/>
      <c r="V286" s="79"/>
      <c r="W286" s="79"/>
      <c r="X286" s="79"/>
      <c r="Y286" s="79"/>
      <c r="Z286" s="79"/>
    </row>
    <row r="287" spans="1:26" ht="15.75" customHeight="1" x14ac:dyDescent="0.25">
      <c r="A287" s="87" t="s">
        <v>60</v>
      </c>
      <c r="B287" s="88" t="s">
        <v>61</v>
      </c>
      <c r="C287" s="79" t="s">
        <v>1028</v>
      </c>
      <c r="D287" s="79" t="s">
        <v>331</v>
      </c>
      <c r="E287" s="89">
        <v>3.3007092749999987E-2</v>
      </c>
      <c r="F287" s="90">
        <f>IF(D287="CO2",E287,IF(D287="CH4",E287*'State 2005 Data'!$J$16,IF(D287="N2O",'State 2005 Data'!$J$17,IF(D287="Other",E287))))</f>
        <v>3.6967943879999993E-2</v>
      </c>
      <c r="G287" s="79"/>
      <c r="H287" s="69"/>
      <c r="I287" s="79"/>
      <c r="J287" s="79"/>
      <c r="K287" s="79"/>
      <c r="L287" s="79"/>
      <c r="M287" s="79"/>
      <c r="N287" s="79"/>
      <c r="O287" s="79"/>
      <c r="P287" s="79"/>
      <c r="Q287" s="79"/>
      <c r="R287" s="79"/>
      <c r="S287" s="79"/>
      <c r="T287" s="79"/>
      <c r="U287" s="79"/>
      <c r="V287" s="79"/>
      <c r="W287" s="79"/>
      <c r="X287" s="79"/>
      <c r="Y287" s="79"/>
      <c r="Z287" s="79"/>
    </row>
    <row r="288" spans="1:26" ht="15.75" customHeight="1" x14ac:dyDescent="0.25">
      <c r="A288" s="87" t="s">
        <v>60</v>
      </c>
      <c r="B288" s="88" t="s">
        <v>61</v>
      </c>
      <c r="C288" s="79" t="s">
        <v>1028</v>
      </c>
      <c r="D288" s="79" t="s">
        <v>333</v>
      </c>
      <c r="E288" s="89">
        <v>0.34412862690000001</v>
      </c>
      <c r="F288" s="90">
        <f>IF(D288="CO2",E288,IF(D288="CH4",E288*'State 2005 Data'!$J$16,IF(D288="N2O",'State 2005 Data'!$J$17,IF(D288="Other",E288))))</f>
        <v>0.88926174496644295</v>
      </c>
      <c r="G288" s="79"/>
      <c r="H288" s="69"/>
      <c r="I288" s="79"/>
      <c r="J288" s="79"/>
      <c r="K288" s="79"/>
      <c r="L288" s="79"/>
      <c r="M288" s="79"/>
      <c r="N288" s="79"/>
      <c r="O288" s="79"/>
      <c r="P288" s="79"/>
      <c r="Q288" s="79"/>
      <c r="R288" s="79"/>
      <c r="S288" s="79"/>
      <c r="T288" s="79"/>
      <c r="U288" s="79"/>
      <c r="V288" s="79"/>
      <c r="W288" s="79"/>
      <c r="X288" s="79"/>
      <c r="Y288" s="79"/>
      <c r="Z288" s="79"/>
    </row>
    <row r="289" spans="1:26" ht="15.75" customHeight="1" x14ac:dyDescent="0.25">
      <c r="A289" s="87" t="s">
        <v>60</v>
      </c>
      <c r="B289" s="88" t="s">
        <v>61</v>
      </c>
      <c r="C289" s="79" t="s">
        <v>1028</v>
      </c>
      <c r="D289" s="91" t="s">
        <v>1873</v>
      </c>
      <c r="E289" s="89"/>
      <c r="F289" s="90">
        <f>IF(D289="CO2",E289,IF(D289="CH4",E289*'State 2005 Data'!$J$16,IF(D289="N2O",'State 2005 Data'!$J$17,IF(D289="Other",E289))))</f>
        <v>0</v>
      </c>
      <c r="G289" s="79"/>
      <c r="H289" s="69"/>
      <c r="I289" s="79"/>
      <c r="J289" s="79"/>
      <c r="K289" s="79"/>
      <c r="L289" s="79"/>
      <c r="M289" s="79"/>
      <c r="N289" s="79"/>
      <c r="O289" s="79"/>
      <c r="P289" s="79"/>
      <c r="Q289" s="79"/>
      <c r="R289" s="79"/>
      <c r="S289" s="79"/>
      <c r="T289" s="79"/>
      <c r="U289" s="79"/>
      <c r="V289" s="79"/>
      <c r="W289" s="79"/>
      <c r="X289" s="79"/>
      <c r="Y289" s="79"/>
      <c r="Z289" s="79"/>
    </row>
    <row r="290" spans="1:26" ht="15.75" customHeight="1" x14ac:dyDescent="0.25">
      <c r="A290" s="87" t="s">
        <v>60</v>
      </c>
      <c r="B290" s="88" t="s">
        <v>61</v>
      </c>
      <c r="C290" s="79" t="s">
        <v>1358</v>
      </c>
      <c r="D290" s="79" t="s">
        <v>1369</v>
      </c>
      <c r="E290" s="89">
        <v>34.50504557231578</v>
      </c>
      <c r="F290" s="90">
        <f>IF(D290="CO2",E290,IF(D290="CH4",E290*'State 2005 Data'!$J$16,IF(D290="N2O",'State 2005 Data'!$J$17,IF(D290="Other",E290))))</f>
        <v>34.50504557231578</v>
      </c>
      <c r="G290" s="79"/>
      <c r="H290" s="69"/>
      <c r="I290" s="79"/>
      <c r="J290" s="79"/>
      <c r="K290" s="79"/>
      <c r="L290" s="79"/>
      <c r="M290" s="79"/>
      <c r="N290" s="79"/>
      <c r="O290" s="79"/>
      <c r="P290" s="79"/>
      <c r="Q290" s="79"/>
      <c r="R290" s="79"/>
      <c r="S290" s="79"/>
      <c r="T290" s="79"/>
      <c r="U290" s="79"/>
      <c r="V290" s="79"/>
      <c r="W290" s="79"/>
      <c r="X290" s="79"/>
      <c r="Y290" s="79"/>
      <c r="Z290" s="79"/>
    </row>
    <row r="291" spans="1:26" ht="15.75" customHeight="1" x14ac:dyDescent="0.25">
      <c r="A291" s="87" t="s">
        <v>60</v>
      </c>
      <c r="B291" s="88" t="s">
        <v>61</v>
      </c>
      <c r="C291" s="79" t="s">
        <v>1358</v>
      </c>
      <c r="D291" s="79" t="s">
        <v>331</v>
      </c>
      <c r="E291" s="89">
        <v>0.30018533824999999</v>
      </c>
      <c r="F291" s="90">
        <f>IF(D291="CO2",E291,IF(D291="CH4",E291*'State 2005 Data'!$J$16,IF(D291="N2O",'State 2005 Data'!$J$17,IF(D291="Other",E291))))</f>
        <v>0.33620757884000002</v>
      </c>
      <c r="G291" s="79"/>
      <c r="H291" s="69"/>
      <c r="I291" s="79"/>
      <c r="J291" s="79"/>
      <c r="K291" s="79"/>
      <c r="L291" s="79"/>
      <c r="M291" s="79"/>
      <c r="N291" s="79"/>
      <c r="O291" s="79"/>
      <c r="P291" s="79"/>
      <c r="Q291" s="79"/>
      <c r="R291" s="79"/>
      <c r="S291" s="79"/>
      <c r="T291" s="79"/>
      <c r="U291" s="79"/>
      <c r="V291" s="79"/>
      <c r="W291" s="79"/>
      <c r="X291" s="79"/>
      <c r="Y291" s="79"/>
      <c r="Z291" s="79"/>
    </row>
    <row r="292" spans="1:26" ht="15.75" customHeight="1" x14ac:dyDescent="0.25">
      <c r="A292" s="87" t="s">
        <v>60</v>
      </c>
      <c r="B292" s="88" t="s">
        <v>61</v>
      </c>
      <c r="C292" s="79" t="s">
        <v>1358</v>
      </c>
      <c r="D292" s="79" t="s">
        <v>333</v>
      </c>
      <c r="E292" s="89">
        <v>6.4880577879999998E-2</v>
      </c>
      <c r="F292" s="90">
        <f>IF(D292="CO2",E292,IF(D292="CH4",E292*'State 2005 Data'!$J$16,IF(D292="N2O",'State 2005 Data'!$J$17,IF(D292="Other",E292))))</f>
        <v>0.88926174496644295</v>
      </c>
      <c r="G292" s="79"/>
      <c r="H292" s="69"/>
      <c r="I292" s="79"/>
      <c r="J292" s="79"/>
      <c r="K292" s="79"/>
      <c r="L292" s="79"/>
      <c r="M292" s="79"/>
      <c r="N292" s="79"/>
      <c r="O292" s="79"/>
      <c r="P292" s="79"/>
      <c r="Q292" s="79"/>
      <c r="R292" s="79"/>
      <c r="S292" s="79"/>
      <c r="T292" s="79"/>
      <c r="U292" s="79"/>
      <c r="V292" s="79"/>
      <c r="W292" s="79"/>
      <c r="X292" s="79"/>
      <c r="Y292" s="79"/>
      <c r="Z292" s="79"/>
    </row>
    <row r="293" spans="1:26" ht="15.75" customHeight="1" x14ac:dyDescent="0.25">
      <c r="A293" s="87" t="s">
        <v>60</v>
      </c>
      <c r="B293" s="88" t="s">
        <v>61</v>
      </c>
      <c r="C293" s="79" t="s">
        <v>1358</v>
      </c>
      <c r="D293" s="91" t="s">
        <v>1873</v>
      </c>
      <c r="E293" s="89"/>
      <c r="F293" s="90">
        <f>IF(D293="CO2",E293,IF(D293="CH4",E293*'State 2005 Data'!$J$16,IF(D293="N2O",'State 2005 Data'!$J$17,IF(D293="Other",E293))))</f>
        <v>0</v>
      </c>
      <c r="G293" s="79"/>
      <c r="H293" s="69"/>
      <c r="I293" s="79"/>
      <c r="J293" s="79"/>
      <c r="K293" s="79"/>
      <c r="L293" s="79"/>
      <c r="M293" s="79"/>
      <c r="N293" s="79"/>
      <c r="O293" s="79"/>
      <c r="P293" s="79"/>
      <c r="Q293" s="79"/>
      <c r="R293" s="79"/>
      <c r="S293" s="79"/>
      <c r="T293" s="79"/>
      <c r="U293" s="79"/>
      <c r="V293" s="79"/>
      <c r="W293" s="79"/>
      <c r="X293" s="79"/>
      <c r="Y293" s="79"/>
      <c r="Z293" s="79"/>
    </row>
    <row r="294" spans="1:26" ht="15.75" customHeight="1" x14ac:dyDescent="0.25">
      <c r="A294" s="87" t="s">
        <v>60</v>
      </c>
      <c r="B294" s="88" t="s">
        <v>61</v>
      </c>
      <c r="C294" s="79" t="s">
        <v>304</v>
      </c>
      <c r="D294" s="79" t="s">
        <v>1369</v>
      </c>
      <c r="E294" s="89">
        <v>55.646309218508293</v>
      </c>
      <c r="F294" s="90">
        <f>IF(D294="CO2",E294,IF(D294="CH4",E294*'State 2005 Data'!$J$16,IF(D294="N2O",'State 2005 Data'!$J$17,IF(D294="Other",E294))))</f>
        <v>55.646309218508293</v>
      </c>
      <c r="G294" s="79"/>
      <c r="H294" s="69"/>
      <c r="I294" s="79"/>
      <c r="J294" s="79"/>
      <c r="K294" s="79"/>
      <c r="L294" s="79"/>
      <c r="M294" s="79"/>
      <c r="N294" s="79"/>
      <c r="O294" s="79"/>
      <c r="P294" s="79"/>
      <c r="Q294" s="79"/>
      <c r="R294" s="79"/>
      <c r="S294" s="79"/>
      <c r="T294" s="79"/>
      <c r="U294" s="79"/>
      <c r="V294" s="79"/>
      <c r="W294" s="79"/>
      <c r="X294" s="79"/>
      <c r="Y294" s="79"/>
      <c r="Z294" s="79"/>
    </row>
    <row r="295" spans="1:26" ht="15.75" customHeight="1" x14ac:dyDescent="0.25">
      <c r="A295" s="87" t="s">
        <v>60</v>
      </c>
      <c r="B295" s="88" t="s">
        <v>61</v>
      </c>
      <c r="C295" s="79" t="s">
        <v>304</v>
      </c>
      <c r="D295" s="79" t="s">
        <v>331</v>
      </c>
      <c r="E295" s="89">
        <v>8.2130164830722538E-2</v>
      </c>
      <c r="F295" s="90">
        <f>IF(D295="CO2",E295,IF(D295="CH4",E295*'State 2005 Data'!$J$16,IF(D295="N2O",'State 2005 Data'!$J$17,IF(D295="Other",E295))))</f>
        <v>9.1985784610409252E-2</v>
      </c>
      <c r="G295" s="79"/>
      <c r="H295" s="69"/>
      <c r="I295" s="79"/>
      <c r="J295" s="79"/>
      <c r="K295" s="79"/>
      <c r="L295" s="79"/>
      <c r="M295" s="79"/>
      <c r="N295" s="79"/>
      <c r="O295" s="79"/>
      <c r="P295" s="79"/>
      <c r="Q295" s="79"/>
      <c r="R295" s="79"/>
      <c r="S295" s="79"/>
      <c r="T295" s="79"/>
      <c r="U295" s="79"/>
      <c r="V295" s="79"/>
      <c r="W295" s="79"/>
      <c r="X295" s="79"/>
      <c r="Y295" s="79"/>
      <c r="Z295" s="79"/>
    </row>
    <row r="296" spans="1:26" ht="15.75" customHeight="1" x14ac:dyDescent="0.25">
      <c r="A296" s="87" t="s">
        <v>60</v>
      </c>
      <c r="B296" s="88" t="s">
        <v>61</v>
      </c>
      <c r="C296" s="79" t="s">
        <v>304</v>
      </c>
      <c r="D296" s="79" t="s">
        <v>333</v>
      </c>
      <c r="E296" s="89">
        <v>1.066754909309976</v>
      </c>
      <c r="F296" s="90">
        <f>IF(D296="CO2",E296,IF(D296="CH4",E296*'State 2005 Data'!$J$16,IF(D296="N2O",'State 2005 Data'!$J$17,IF(D296="Other",E296))))</f>
        <v>0.88926174496644295</v>
      </c>
      <c r="G296" s="79"/>
      <c r="H296" s="69"/>
      <c r="I296" s="79"/>
      <c r="J296" s="79"/>
      <c r="K296" s="79"/>
      <c r="L296" s="79"/>
      <c r="M296" s="79"/>
      <c r="N296" s="79"/>
      <c r="O296" s="79"/>
      <c r="P296" s="79"/>
      <c r="Q296" s="79"/>
      <c r="R296" s="79"/>
      <c r="S296" s="79"/>
      <c r="T296" s="79"/>
      <c r="U296" s="79"/>
      <c r="V296" s="79"/>
      <c r="W296" s="79"/>
      <c r="X296" s="79"/>
      <c r="Y296" s="79"/>
      <c r="Z296" s="79"/>
    </row>
    <row r="297" spans="1:26" ht="15.75" customHeight="1" x14ac:dyDescent="0.25">
      <c r="A297" s="87" t="s">
        <v>60</v>
      </c>
      <c r="B297" s="88" t="s">
        <v>61</v>
      </c>
      <c r="C297" s="79" t="s">
        <v>304</v>
      </c>
      <c r="D297" s="91" t="s">
        <v>1873</v>
      </c>
      <c r="E297" s="89"/>
      <c r="F297" s="90">
        <f>IF(D297="CO2",E297,IF(D297="CH4",E297*'State 2005 Data'!$J$16,IF(D297="N2O",'State 2005 Data'!$J$17,IF(D297="Other",E297))))</f>
        <v>0</v>
      </c>
      <c r="G297" s="79"/>
      <c r="H297" s="69"/>
      <c r="I297" s="79"/>
      <c r="J297" s="79"/>
      <c r="K297" s="79"/>
      <c r="L297" s="79"/>
      <c r="M297" s="79"/>
      <c r="N297" s="79"/>
      <c r="O297" s="79"/>
      <c r="P297" s="79"/>
      <c r="Q297" s="79"/>
      <c r="R297" s="79"/>
      <c r="S297" s="79"/>
      <c r="T297" s="79"/>
      <c r="U297" s="79"/>
      <c r="V297" s="79"/>
      <c r="W297" s="79"/>
      <c r="X297" s="79"/>
      <c r="Y297" s="79"/>
      <c r="Z297" s="79"/>
    </row>
    <row r="298" spans="1:26" ht="15.75" customHeight="1" x14ac:dyDescent="0.25">
      <c r="A298" s="87" t="s">
        <v>60</v>
      </c>
      <c r="B298" s="88" t="s">
        <v>61</v>
      </c>
      <c r="C298" s="79" t="s">
        <v>753</v>
      </c>
      <c r="D298" s="79" t="s">
        <v>1369</v>
      </c>
      <c r="E298" s="90">
        <v>31.141583318786441</v>
      </c>
      <c r="F298" s="90">
        <f>IF(D298="CO2",E298,IF(D298="CH4",E298*'State 2005 Data'!$J$16,IF(D298="N2O",'State 2005 Data'!$J$17,IF(D298="Other",E298))))</f>
        <v>31.141583318786441</v>
      </c>
      <c r="G298" s="79"/>
      <c r="H298" s="69"/>
      <c r="I298" s="79"/>
      <c r="J298" s="79"/>
      <c r="K298" s="79"/>
      <c r="L298" s="79"/>
      <c r="M298" s="79"/>
      <c r="N298" s="79"/>
      <c r="O298" s="79"/>
      <c r="P298" s="79"/>
      <c r="Q298" s="79"/>
      <c r="R298" s="79"/>
      <c r="S298" s="79"/>
      <c r="T298" s="79"/>
      <c r="U298" s="79"/>
      <c r="V298" s="79"/>
      <c r="W298" s="79"/>
      <c r="X298" s="79"/>
      <c r="Y298" s="79"/>
      <c r="Z298" s="79"/>
    </row>
    <row r="299" spans="1:26" ht="15.75" customHeight="1" x14ac:dyDescent="0.25">
      <c r="A299" s="87" t="s">
        <v>60</v>
      </c>
      <c r="B299" s="88" t="s">
        <v>61</v>
      </c>
      <c r="C299" s="79" t="s">
        <v>753</v>
      </c>
      <c r="D299" s="79" t="s">
        <v>331</v>
      </c>
      <c r="E299" s="89">
        <v>3.6813153683274562</v>
      </c>
      <c r="F299" s="90">
        <f>IF(D299="CO2",E299,IF(D299="CH4",E299*'State 2005 Data'!$J$16,IF(D299="N2O",'State 2005 Data'!$J$17,IF(D299="Other",E299))))</f>
        <v>4.1230732125267515</v>
      </c>
      <c r="G299" s="79"/>
      <c r="H299" s="69"/>
      <c r="I299" s="79"/>
      <c r="J299" s="79"/>
      <c r="K299" s="79"/>
      <c r="L299" s="79"/>
      <c r="M299" s="79"/>
      <c r="N299" s="79"/>
      <c r="O299" s="79"/>
      <c r="P299" s="79"/>
      <c r="Q299" s="79"/>
      <c r="R299" s="79"/>
      <c r="S299" s="79"/>
      <c r="T299" s="79"/>
      <c r="U299" s="79"/>
      <c r="V299" s="79"/>
      <c r="W299" s="79"/>
      <c r="X299" s="79"/>
      <c r="Y299" s="79"/>
      <c r="Z299" s="79"/>
    </row>
    <row r="300" spans="1:26" ht="15.75" customHeight="1" x14ac:dyDescent="0.25">
      <c r="A300" s="87" t="s">
        <v>60</v>
      </c>
      <c r="B300" s="88" t="s">
        <v>61</v>
      </c>
      <c r="C300" s="79" t="s">
        <v>753</v>
      </c>
      <c r="D300" s="79" t="s">
        <v>333</v>
      </c>
      <c r="E300" s="89">
        <v>7.4628588714381883E-2</v>
      </c>
      <c r="F300" s="90">
        <f>IF(D300="CO2",E300,IF(D300="CH4",E300*'State 2005 Data'!$J$16,IF(D300="N2O",'State 2005 Data'!$J$17,IF(D300="Other",E300))))</f>
        <v>0.88926174496644295</v>
      </c>
      <c r="G300" s="79"/>
      <c r="H300" s="69"/>
      <c r="I300" s="79"/>
      <c r="J300" s="79"/>
      <c r="K300" s="79"/>
      <c r="L300" s="79"/>
      <c r="M300" s="79"/>
      <c r="N300" s="79"/>
      <c r="O300" s="79"/>
      <c r="P300" s="79"/>
      <c r="Q300" s="79"/>
      <c r="R300" s="79"/>
      <c r="S300" s="79"/>
      <c r="T300" s="79"/>
      <c r="U300" s="79"/>
      <c r="V300" s="79"/>
      <c r="W300" s="79"/>
      <c r="X300" s="79"/>
      <c r="Y300" s="79"/>
      <c r="Z300" s="79"/>
    </row>
    <row r="301" spans="1:26" ht="15.75" customHeight="1" x14ac:dyDescent="0.25">
      <c r="A301" s="87" t="s">
        <v>60</v>
      </c>
      <c r="B301" s="88" t="s">
        <v>61</v>
      </c>
      <c r="C301" s="79" t="s">
        <v>753</v>
      </c>
      <c r="D301" s="79" t="s">
        <v>1873</v>
      </c>
      <c r="E301" s="89">
        <v>3.739649195133214</v>
      </c>
      <c r="F301" s="90">
        <f>IF(D301="CO2",E301,IF(D301="CH4",E301*'State 2005 Data'!$J$16,IF(D301="N2O",'State 2005 Data'!$J$17,IF(D301="Other",E301))))</f>
        <v>3.739649195133214</v>
      </c>
      <c r="G301" s="79"/>
      <c r="H301" s="69"/>
      <c r="I301" s="79"/>
      <c r="J301" s="79"/>
      <c r="K301" s="79"/>
      <c r="L301" s="79"/>
      <c r="M301" s="79"/>
      <c r="N301" s="79"/>
      <c r="O301" s="79"/>
      <c r="P301" s="79"/>
      <c r="Q301" s="79"/>
      <c r="R301" s="79"/>
      <c r="S301" s="79"/>
      <c r="T301" s="79"/>
      <c r="U301" s="79"/>
      <c r="V301" s="79"/>
      <c r="W301" s="79"/>
      <c r="X301" s="79"/>
      <c r="Y301" s="79"/>
      <c r="Z301" s="79"/>
    </row>
    <row r="302" spans="1:26" ht="15.75" customHeight="1" x14ac:dyDescent="0.25">
      <c r="A302" s="87" t="s">
        <v>63</v>
      </c>
      <c r="B302" s="88" t="s">
        <v>64</v>
      </c>
      <c r="C302" s="79" t="s">
        <v>1028</v>
      </c>
      <c r="D302" s="79" t="s">
        <v>1369</v>
      </c>
      <c r="E302" s="89">
        <v>35.160137607274301</v>
      </c>
      <c r="F302" s="90">
        <f>IF(D302="CO2",E302,IF(D302="CH4",E302*'State 2005 Data'!$J$16,IF(D302="N2O",'State 2005 Data'!$J$17,IF(D302="Other",E302))))</f>
        <v>35.160137607274301</v>
      </c>
      <c r="G302" s="79"/>
      <c r="H302" s="69"/>
      <c r="I302" s="79"/>
      <c r="J302" s="79"/>
      <c r="K302" s="79"/>
      <c r="L302" s="79"/>
      <c r="M302" s="79"/>
      <c r="N302" s="79"/>
      <c r="O302" s="79"/>
      <c r="P302" s="79"/>
      <c r="Q302" s="79"/>
      <c r="R302" s="79"/>
      <c r="S302" s="79"/>
      <c r="T302" s="79"/>
      <c r="U302" s="79"/>
      <c r="V302" s="79"/>
      <c r="W302" s="79"/>
      <c r="X302" s="79"/>
      <c r="Y302" s="79"/>
      <c r="Z302" s="79"/>
    </row>
    <row r="303" spans="1:26" ht="15.75" customHeight="1" x14ac:dyDescent="0.25">
      <c r="A303" s="87" t="s">
        <v>63</v>
      </c>
      <c r="B303" s="88" t="s">
        <v>64</v>
      </c>
      <c r="C303" s="79" t="s">
        <v>1028</v>
      </c>
      <c r="D303" s="79" t="s">
        <v>331</v>
      </c>
      <c r="E303" s="89">
        <v>1.165609775E-2</v>
      </c>
      <c r="F303" s="90">
        <f>IF(D303="CO2",E303,IF(D303="CH4",E303*'State 2005 Data'!$J$16,IF(D303="N2O",'State 2005 Data'!$J$17,IF(D303="Other",E303))))</f>
        <v>1.3054829480000002E-2</v>
      </c>
      <c r="G303" s="79"/>
      <c r="H303" s="69"/>
      <c r="I303" s="79"/>
      <c r="J303" s="79"/>
      <c r="K303" s="79"/>
      <c r="L303" s="79"/>
      <c r="M303" s="79"/>
      <c r="N303" s="79"/>
      <c r="O303" s="79"/>
      <c r="P303" s="79"/>
      <c r="Q303" s="79"/>
      <c r="R303" s="79"/>
      <c r="S303" s="79"/>
      <c r="T303" s="79"/>
      <c r="U303" s="79"/>
      <c r="V303" s="79"/>
      <c r="W303" s="79"/>
      <c r="X303" s="79"/>
      <c r="Y303" s="79"/>
      <c r="Z303" s="79"/>
    </row>
    <row r="304" spans="1:26" ht="15.75" customHeight="1" x14ac:dyDescent="0.25">
      <c r="A304" s="87" t="s">
        <v>63</v>
      </c>
      <c r="B304" s="88" t="s">
        <v>64</v>
      </c>
      <c r="C304" s="79" t="s">
        <v>1028</v>
      </c>
      <c r="D304" s="79" t="s">
        <v>333</v>
      </c>
      <c r="E304" s="89">
        <v>0.16249772524</v>
      </c>
      <c r="F304" s="90">
        <f>IF(D304="CO2",E304,IF(D304="CH4",E304*'State 2005 Data'!$J$16,IF(D304="N2O",'State 2005 Data'!$J$17,IF(D304="Other",E304))))</f>
        <v>0.88926174496644295</v>
      </c>
      <c r="G304" s="79"/>
      <c r="H304" s="69"/>
      <c r="I304" s="79"/>
      <c r="J304" s="79"/>
      <c r="K304" s="79"/>
      <c r="L304" s="79"/>
      <c r="M304" s="79"/>
      <c r="N304" s="79"/>
      <c r="O304" s="79"/>
      <c r="P304" s="79"/>
      <c r="Q304" s="79"/>
      <c r="R304" s="79"/>
      <c r="S304" s="79"/>
      <c r="T304" s="79"/>
      <c r="U304" s="79"/>
      <c r="V304" s="79"/>
      <c r="W304" s="79"/>
      <c r="X304" s="79"/>
      <c r="Y304" s="79"/>
      <c r="Z304" s="79"/>
    </row>
    <row r="305" spans="1:26" ht="15.75" customHeight="1" x14ac:dyDescent="0.25">
      <c r="A305" s="87" t="s">
        <v>63</v>
      </c>
      <c r="B305" s="88" t="s">
        <v>64</v>
      </c>
      <c r="C305" s="79" t="s">
        <v>1028</v>
      </c>
      <c r="D305" s="91" t="s">
        <v>1873</v>
      </c>
      <c r="E305" s="89"/>
      <c r="F305" s="90">
        <f>IF(D305="CO2",E305,IF(D305="CH4",E305*'State 2005 Data'!$J$16,IF(D305="N2O",'State 2005 Data'!$J$17,IF(D305="Other",E305))))</f>
        <v>0</v>
      </c>
      <c r="G305" s="79"/>
      <c r="H305" s="69"/>
      <c r="I305" s="79"/>
      <c r="J305" s="79"/>
      <c r="K305" s="79"/>
      <c r="L305" s="79"/>
      <c r="M305" s="79"/>
      <c r="N305" s="79"/>
      <c r="O305" s="79"/>
      <c r="P305" s="79"/>
      <c r="Q305" s="79"/>
      <c r="R305" s="79"/>
      <c r="S305" s="79"/>
      <c r="T305" s="79"/>
      <c r="U305" s="79"/>
      <c r="V305" s="79"/>
      <c r="W305" s="79"/>
      <c r="X305" s="79"/>
      <c r="Y305" s="79"/>
      <c r="Z305" s="79"/>
    </row>
    <row r="306" spans="1:26" ht="15.75" customHeight="1" x14ac:dyDescent="0.25">
      <c r="A306" s="87" t="s">
        <v>63</v>
      </c>
      <c r="B306" s="88" t="s">
        <v>64</v>
      </c>
      <c r="C306" s="79" t="s">
        <v>1358</v>
      </c>
      <c r="D306" s="79" t="s">
        <v>1369</v>
      </c>
      <c r="E306" s="89">
        <v>15.04544085290402</v>
      </c>
      <c r="F306" s="90">
        <f>IF(D306="CO2",E306,IF(D306="CH4",E306*'State 2005 Data'!$J$16,IF(D306="N2O",'State 2005 Data'!$J$17,IF(D306="Other",E306))))</f>
        <v>15.04544085290402</v>
      </c>
      <c r="G306" s="79"/>
      <c r="H306" s="69"/>
      <c r="I306" s="79"/>
      <c r="J306" s="79"/>
      <c r="K306" s="79"/>
      <c r="L306" s="79"/>
      <c r="M306" s="79"/>
      <c r="N306" s="79"/>
      <c r="O306" s="79"/>
      <c r="P306" s="79"/>
      <c r="Q306" s="79"/>
      <c r="R306" s="79"/>
      <c r="S306" s="79"/>
      <c r="T306" s="79"/>
      <c r="U306" s="79"/>
      <c r="V306" s="79"/>
      <c r="W306" s="79"/>
      <c r="X306" s="79"/>
      <c r="Y306" s="79"/>
      <c r="Z306" s="79"/>
    </row>
    <row r="307" spans="1:26" ht="15.75" customHeight="1" x14ac:dyDescent="0.25">
      <c r="A307" s="87" t="s">
        <v>63</v>
      </c>
      <c r="B307" s="88" t="s">
        <v>64</v>
      </c>
      <c r="C307" s="79" t="s">
        <v>1358</v>
      </c>
      <c r="D307" s="79" t="s">
        <v>331</v>
      </c>
      <c r="E307" s="89">
        <v>0.12688159099999999</v>
      </c>
      <c r="F307" s="90">
        <f>IF(D307="CO2",E307,IF(D307="CH4",E307*'State 2005 Data'!$J$16,IF(D307="N2O",'State 2005 Data'!$J$17,IF(D307="Other",E307))))</f>
        <v>0.14210738192</v>
      </c>
      <c r="G307" s="79"/>
      <c r="H307" s="69"/>
      <c r="I307" s="79"/>
      <c r="J307" s="79"/>
      <c r="K307" s="79"/>
      <c r="L307" s="79"/>
      <c r="M307" s="79"/>
      <c r="N307" s="79"/>
      <c r="O307" s="79"/>
      <c r="P307" s="79"/>
      <c r="Q307" s="79"/>
      <c r="R307" s="79"/>
      <c r="S307" s="79"/>
      <c r="T307" s="79"/>
      <c r="U307" s="79"/>
      <c r="V307" s="79"/>
      <c r="W307" s="79"/>
      <c r="X307" s="79"/>
      <c r="Y307" s="79"/>
      <c r="Z307" s="79"/>
    </row>
    <row r="308" spans="1:26" ht="15.75" customHeight="1" x14ac:dyDescent="0.25">
      <c r="A308" s="87" t="s">
        <v>63</v>
      </c>
      <c r="B308" s="88" t="s">
        <v>64</v>
      </c>
      <c r="C308" s="79" t="s">
        <v>1358</v>
      </c>
      <c r="D308" s="79" t="s">
        <v>333</v>
      </c>
      <c r="E308" s="89">
        <v>2.8302097039999991E-2</v>
      </c>
      <c r="F308" s="90">
        <f>IF(D308="CO2",E308,IF(D308="CH4",E308*'State 2005 Data'!$J$16,IF(D308="N2O",'State 2005 Data'!$J$17,IF(D308="Other",E308))))</f>
        <v>0.88926174496644295</v>
      </c>
      <c r="G308" s="79"/>
      <c r="H308" s="69"/>
      <c r="I308" s="79"/>
      <c r="J308" s="79"/>
      <c r="K308" s="79"/>
      <c r="L308" s="79"/>
      <c r="M308" s="79"/>
      <c r="N308" s="79"/>
      <c r="O308" s="79"/>
      <c r="P308" s="79"/>
      <c r="Q308" s="79"/>
      <c r="R308" s="79"/>
      <c r="S308" s="79"/>
      <c r="T308" s="79"/>
      <c r="U308" s="79"/>
      <c r="V308" s="79"/>
      <c r="W308" s="79"/>
      <c r="X308" s="79"/>
      <c r="Y308" s="79"/>
      <c r="Z308" s="79"/>
    </row>
    <row r="309" spans="1:26" ht="15.75" customHeight="1" x14ac:dyDescent="0.25">
      <c r="A309" s="87" t="s">
        <v>63</v>
      </c>
      <c r="B309" s="88" t="s">
        <v>64</v>
      </c>
      <c r="C309" s="79" t="s">
        <v>1358</v>
      </c>
      <c r="D309" s="91" t="s">
        <v>1873</v>
      </c>
      <c r="E309" s="89"/>
      <c r="F309" s="90">
        <f>IF(D309="CO2",E309,IF(D309="CH4",E309*'State 2005 Data'!$J$16,IF(D309="N2O",'State 2005 Data'!$J$17,IF(D309="Other",E309))))</f>
        <v>0</v>
      </c>
      <c r="G309" s="79"/>
      <c r="H309" s="69"/>
      <c r="I309" s="79"/>
      <c r="J309" s="79"/>
      <c r="K309" s="79"/>
      <c r="L309" s="79"/>
      <c r="M309" s="79"/>
      <c r="N309" s="79"/>
      <c r="O309" s="79"/>
      <c r="P309" s="79"/>
      <c r="Q309" s="79"/>
      <c r="R309" s="79"/>
      <c r="S309" s="79"/>
      <c r="T309" s="79"/>
      <c r="U309" s="79"/>
      <c r="V309" s="79"/>
      <c r="W309" s="79"/>
      <c r="X309" s="79"/>
      <c r="Y309" s="79"/>
      <c r="Z309" s="79"/>
    </row>
    <row r="310" spans="1:26" ht="15.75" customHeight="1" x14ac:dyDescent="0.25">
      <c r="A310" s="87" t="s">
        <v>63</v>
      </c>
      <c r="B310" s="88" t="s">
        <v>64</v>
      </c>
      <c r="C310" s="79" t="s">
        <v>304</v>
      </c>
      <c r="D310" s="79" t="s">
        <v>1369</v>
      </c>
      <c r="E310" s="89">
        <v>36.514380807319171</v>
      </c>
      <c r="F310" s="90">
        <f>IF(D310="CO2",E310,IF(D310="CH4",E310*'State 2005 Data'!$J$16,IF(D310="N2O",'State 2005 Data'!$J$17,IF(D310="Other",E310))))</f>
        <v>36.514380807319171</v>
      </c>
      <c r="G310" s="79"/>
      <c r="H310" s="69"/>
      <c r="I310" s="79"/>
      <c r="J310" s="79"/>
      <c r="K310" s="79"/>
      <c r="L310" s="79"/>
      <c r="M310" s="79"/>
      <c r="N310" s="79"/>
      <c r="O310" s="79"/>
      <c r="P310" s="79"/>
      <c r="Q310" s="79"/>
      <c r="R310" s="79"/>
      <c r="S310" s="79"/>
      <c r="T310" s="79"/>
      <c r="U310" s="79"/>
      <c r="V310" s="79"/>
      <c r="W310" s="79"/>
      <c r="X310" s="79"/>
      <c r="Y310" s="79"/>
      <c r="Z310" s="79"/>
    </row>
    <row r="311" spans="1:26" ht="15.75" customHeight="1" x14ac:dyDescent="0.25">
      <c r="A311" s="87" t="s">
        <v>63</v>
      </c>
      <c r="B311" s="88" t="s">
        <v>64</v>
      </c>
      <c r="C311" s="79" t="s">
        <v>304</v>
      </c>
      <c r="D311" s="79" t="s">
        <v>331</v>
      </c>
      <c r="E311" s="89">
        <v>8.2130164830722538E-2</v>
      </c>
      <c r="F311" s="90">
        <f>IF(D311="CO2",E311,IF(D311="CH4",E311*'State 2005 Data'!$J$16,IF(D311="N2O",'State 2005 Data'!$J$17,IF(D311="Other",E311))))</f>
        <v>9.1985784610409252E-2</v>
      </c>
      <c r="G311" s="79"/>
      <c r="H311" s="69"/>
      <c r="I311" s="79"/>
      <c r="J311" s="79"/>
      <c r="K311" s="79"/>
      <c r="L311" s="79"/>
      <c r="M311" s="79"/>
      <c r="N311" s="79"/>
      <c r="O311" s="79"/>
      <c r="P311" s="79"/>
      <c r="Q311" s="79"/>
      <c r="R311" s="79"/>
      <c r="S311" s="79"/>
      <c r="T311" s="79"/>
      <c r="U311" s="79"/>
      <c r="V311" s="79"/>
      <c r="W311" s="79"/>
      <c r="X311" s="79"/>
      <c r="Y311" s="79"/>
      <c r="Z311" s="79"/>
    </row>
    <row r="312" spans="1:26" ht="15.75" customHeight="1" x14ac:dyDescent="0.25">
      <c r="A312" s="87" t="s">
        <v>63</v>
      </c>
      <c r="B312" s="88" t="s">
        <v>64</v>
      </c>
      <c r="C312" s="79" t="s">
        <v>304</v>
      </c>
      <c r="D312" s="79" t="s">
        <v>333</v>
      </c>
      <c r="E312" s="89">
        <v>1.066754909309976</v>
      </c>
      <c r="F312" s="90">
        <f>IF(D312="CO2",E312,IF(D312="CH4",E312*'State 2005 Data'!$J$16,IF(D312="N2O",'State 2005 Data'!$J$17,IF(D312="Other",E312))))</f>
        <v>0.88926174496644295</v>
      </c>
      <c r="G312" s="79"/>
      <c r="H312" s="69"/>
      <c r="I312" s="79"/>
      <c r="J312" s="79"/>
      <c r="K312" s="79"/>
      <c r="L312" s="79"/>
      <c r="M312" s="79"/>
      <c r="N312" s="79"/>
      <c r="O312" s="79"/>
      <c r="P312" s="79"/>
      <c r="Q312" s="79"/>
      <c r="R312" s="79"/>
      <c r="S312" s="79"/>
      <c r="T312" s="79"/>
      <c r="U312" s="79"/>
      <c r="V312" s="79"/>
      <c r="W312" s="79"/>
      <c r="X312" s="79"/>
      <c r="Y312" s="79"/>
      <c r="Z312" s="79"/>
    </row>
    <row r="313" spans="1:26" ht="15.75" customHeight="1" x14ac:dyDescent="0.25">
      <c r="A313" s="87" t="s">
        <v>63</v>
      </c>
      <c r="B313" s="88" t="s">
        <v>64</v>
      </c>
      <c r="C313" s="79" t="s">
        <v>304</v>
      </c>
      <c r="D313" s="91" t="s">
        <v>1873</v>
      </c>
      <c r="E313" s="89"/>
      <c r="F313" s="90">
        <f>IF(D313="CO2",E313,IF(D313="CH4",E313*'State 2005 Data'!$J$16,IF(D313="N2O",'State 2005 Data'!$J$17,IF(D313="Other",E313))))</f>
        <v>0</v>
      </c>
      <c r="G313" s="79"/>
      <c r="H313" s="69"/>
      <c r="I313" s="79"/>
      <c r="J313" s="79"/>
      <c r="K313" s="79"/>
      <c r="L313" s="79"/>
      <c r="M313" s="79"/>
      <c r="N313" s="79"/>
      <c r="O313" s="79"/>
      <c r="P313" s="79"/>
      <c r="Q313" s="79"/>
      <c r="R313" s="79"/>
      <c r="S313" s="79"/>
      <c r="T313" s="79"/>
      <c r="U313" s="79"/>
      <c r="V313" s="79"/>
      <c r="W313" s="79"/>
      <c r="X313" s="79"/>
      <c r="Y313" s="79"/>
      <c r="Z313" s="79"/>
    </row>
    <row r="314" spans="1:26" ht="15.75" customHeight="1" x14ac:dyDescent="0.25">
      <c r="A314" s="87" t="s">
        <v>63</v>
      </c>
      <c r="B314" s="88" t="s">
        <v>64</v>
      </c>
      <c r="C314" s="79" t="s">
        <v>753</v>
      </c>
      <c r="D314" s="79" t="s">
        <v>1369</v>
      </c>
      <c r="E314" s="90">
        <v>15.028759977351619</v>
      </c>
      <c r="F314" s="90">
        <f>IF(D314="CO2",E314,IF(D314="CH4",E314*'State 2005 Data'!$J$16,IF(D314="N2O",'State 2005 Data'!$J$17,IF(D314="Other",E314))))</f>
        <v>15.028759977351619</v>
      </c>
      <c r="G314" s="79"/>
      <c r="H314" s="69"/>
      <c r="I314" s="79"/>
      <c r="J314" s="79"/>
      <c r="K314" s="79"/>
      <c r="L314" s="79"/>
      <c r="M314" s="79"/>
      <c r="N314" s="79"/>
      <c r="O314" s="79"/>
      <c r="P314" s="79"/>
      <c r="Q314" s="79"/>
      <c r="R314" s="79"/>
      <c r="S314" s="79"/>
      <c r="T314" s="79"/>
      <c r="U314" s="79"/>
      <c r="V314" s="79"/>
      <c r="W314" s="79"/>
      <c r="X314" s="79"/>
      <c r="Y314" s="79"/>
      <c r="Z314" s="79"/>
    </row>
    <row r="315" spans="1:26" ht="15.75" customHeight="1" x14ac:dyDescent="0.25">
      <c r="A315" s="87" t="s">
        <v>63</v>
      </c>
      <c r="B315" s="88" t="s">
        <v>64</v>
      </c>
      <c r="C315" s="79" t="s">
        <v>753</v>
      </c>
      <c r="D315" s="79" t="s">
        <v>331</v>
      </c>
      <c r="E315" s="89">
        <v>1.7935344935747459</v>
      </c>
      <c r="F315" s="90">
        <f>IF(D315="CO2",E315,IF(D315="CH4",E315*'State 2005 Data'!$J$16,IF(D315="N2O",'State 2005 Data'!$J$17,IF(D315="Other",E315))))</f>
        <v>2.0087586328037155</v>
      </c>
      <c r="G315" s="79"/>
      <c r="H315" s="69"/>
      <c r="I315" s="79"/>
      <c r="J315" s="79"/>
      <c r="K315" s="79"/>
      <c r="L315" s="79"/>
      <c r="M315" s="79"/>
      <c r="N315" s="79"/>
      <c r="O315" s="79"/>
      <c r="P315" s="79"/>
      <c r="Q315" s="79"/>
      <c r="R315" s="79"/>
      <c r="S315" s="79"/>
      <c r="T315" s="79"/>
      <c r="U315" s="79"/>
      <c r="V315" s="79"/>
      <c r="W315" s="79"/>
      <c r="X315" s="79"/>
      <c r="Y315" s="79"/>
      <c r="Z315" s="79"/>
    </row>
    <row r="316" spans="1:26" ht="15.75" customHeight="1" x14ac:dyDescent="0.25">
      <c r="A316" s="87" t="s">
        <v>63</v>
      </c>
      <c r="B316" s="88" t="s">
        <v>64</v>
      </c>
      <c r="C316" s="79" t="s">
        <v>753</v>
      </c>
      <c r="D316" s="79" t="s">
        <v>333</v>
      </c>
      <c r="E316" s="89">
        <v>6.4795824067013799E-2</v>
      </c>
      <c r="F316" s="90">
        <f>IF(D316="CO2",E316,IF(D316="CH4",E316*'State 2005 Data'!$J$16,IF(D316="N2O",'State 2005 Data'!$J$17,IF(D316="Other",E316))))</f>
        <v>0.88926174496644295</v>
      </c>
      <c r="G316" s="79"/>
      <c r="H316" s="69"/>
      <c r="I316" s="79"/>
      <c r="J316" s="79"/>
      <c r="K316" s="79"/>
      <c r="L316" s="79"/>
      <c r="M316" s="79"/>
      <c r="N316" s="79"/>
      <c r="O316" s="79"/>
      <c r="P316" s="79"/>
      <c r="Q316" s="79"/>
      <c r="R316" s="79"/>
      <c r="S316" s="79"/>
      <c r="T316" s="79"/>
      <c r="U316" s="79"/>
      <c r="V316" s="79"/>
      <c r="W316" s="79"/>
      <c r="X316" s="79"/>
      <c r="Y316" s="79"/>
      <c r="Z316" s="79"/>
    </row>
    <row r="317" spans="1:26" ht="15.75" customHeight="1" x14ac:dyDescent="0.25">
      <c r="A317" s="87" t="s">
        <v>63</v>
      </c>
      <c r="B317" s="88" t="s">
        <v>64</v>
      </c>
      <c r="C317" s="79" t="s">
        <v>753</v>
      </c>
      <c r="D317" s="79" t="s">
        <v>1873</v>
      </c>
      <c r="E317" s="89">
        <v>1.9438149569357059</v>
      </c>
      <c r="F317" s="90">
        <f>IF(D317="CO2",E317,IF(D317="CH4",E317*'State 2005 Data'!$J$16,IF(D317="N2O",'State 2005 Data'!$J$17,IF(D317="Other",E317))))</f>
        <v>1.9438149569357059</v>
      </c>
      <c r="G317" s="79"/>
      <c r="H317" s="69"/>
      <c r="I317" s="79"/>
      <c r="J317" s="79"/>
      <c r="K317" s="79"/>
      <c r="L317" s="79"/>
      <c r="M317" s="79"/>
      <c r="N317" s="79"/>
      <c r="O317" s="79"/>
      <c r="P317" s="79"/>
      <c r="Q317" s="79"/>
      <c r="R317" s="79"/>
      <c r="S317" s="79"/>
      <c r="T317" s="79"/>
      <c r="U317" s="79"/>
      <c r="V317" s="79"/>
      <c r="W317" s="79"/>
      <c r="X317" s="79"/>
      <c r="Y317" s="79"/>
      <c r="Z317" s="79"/>
    </row>
    <row r="318" spans="1:26" ht="15.75" customHeight="1" x14ac:dyDescent="0.25">
      <c r="A318" s="87" t="s">
        <v>77</v>
      </c>
      <c r="B318" s="88" t="s">
        <v>78</v>
      </c>
      <c r="C318" s="79" t="s">
        <v>1028</v>
      </c>
      <c r="D318" s="79" t="s">
        <v>1369</v>
      </c>
      <c r="E318" s="89">
        <v>26.121217160085251</v>
      </c>
      <c r="F318" s="90">
        <f>IF(D318="CO2",E318,IF(D318="CH4",E318*'State 2005 Data'!$J$16,IF(D318="N2O",'State 2005 Data'!$J$17,IF(D318="Other",E318))))</f>
        <v>26.121217160085251</v>
      </c>
      <c r="G318" s="79"/>
      <c r="H318" s="69"/>
      <c r="I318" s="79"/>
      <c r="J318" s="79"/>
      <c r="K318" s="79"/>
      <c r="L318" s="79"/>
      <c r="M318" s="79"/>
      <c r="N318" s="79"/>
      <c r="O318" s="79"/>
      <c r="P318" s="79"/>
      <c r="Q318" s="79"/>
      <c r="R318" s="79"/>
      <c r="S318" s="79"/>
      <c r="T318" s="79"/>
      <c r="U318" s="79"/>
      <c r="V318" s="79"/>
      <c r="W318" s="79"/>
      <c r="X318" s="79"/>
      <c r="Y318" s="79"/>
      <c r="Z318" s="79"/>
    </row>
    <row r="319" spans="1:26" ht="15.75" customHeight="1" x14ac:dyDescent="0.25">
      <c r="A319" s="87" t="s">
        <v>77</v>
      </c>
      <c r="B319" s="88" t="s">
        <v>78</v>
      </c>
      <c r="C319" s="79" t="s">
        <v>1028</v>
      </c>
      <c r="D319" s="79" t="s">
        <v>331</v>
      </c>
      <c r="E319" s="89">
        <v>8.4860812500000011E-3</v>
      </c>
      <c r="F319" s="90">
        <f>IF(D319="CO2",E319,IF(D319="CH4",E319*'State 2005 Data'!$J$16,IF(D319="N2O",'State 2005 Data'!$J$17,IF(D319="Other",E319))))</f>
        <v>9.5044110000000025E-3</v>
      </c>
      <c r="G319" s="79"/>
      <c r="H319" s="69"/>
      <c r="I319" s="79"/>
      <c r="J319" s="79"/>
      <c r="K319" s="79"/>
      <c r="L319" s="79"/>
      <c r="M319" s="79"/>
      <c r="N319" s="79"/>
      <c r="O319" s="79"/>
      <c r="P319" s="79"/>
      <c r="Q319" s="79"/>
      <c r="R319" s="79"/>
      <c r="S319" s="79"/>
      <c r="T319" s="79"/>
      <c r="U319" s="79"/>
      <c r="V319" s="79"/>
      <c r="W319" s="79"/>
      <c r="X319" s="79"/>
      <c r="Y319" s="79"/>
      <c r="Z319" s="79"/>
    </row>
    <row r="320" spans="1:26" ht="15.75" customHeight="1" x14ac:dyDescent="0.25">
      <c r="A320" s="87" t="s">
        <v>77</v>
      </c>
      <c r="B320" s="88" t="s">
        <v>78</v>
      </c>
      <c r="C320" s="79" t="s">
        <v>1028</v>
      </c>
      <c r="D320" s="79" t="s">
        <v>333</v>
      </c>
      <c r="E320" s="89">
        <v>9.0507558719999992E-2</v>
      </c>
      <c r="F320" s="90">
        <f>IF(D320="CO2",E320,IF(D320="CH4",E320*'State 2005 Data'!$J$16,IF(D320="N2O",'State 2005 Data'!$J$17,IF(D320="Other",E320))))</f>
        <v>0.88926174496644295</v>
      </c>
      <c r="G320" s="79"/>
      <c r="H320" s="69"/>
      <c r="I320" s="79"/>
      <c r="J320" s="79"/>
      <c r="K320" s="79"/>
      <c r="L320" s="79"/>
      <c r="M320" s="79"/>
      <c r="N320" s="79"/>
      <c r="O320" s="79"/>
      <c r="P320" s="79"/>
      <c r="Q320" s="79"/>
      <c r="R320" s="79"/>
      <c r="S320" s="79"/>
      <c r="T320" s="79"/>
      <c r="U320" s="79"/>
      <c r="V320" s="79"/>
      <c r="W320" s="79"/>
      <c r="X320" s="79"/>
      <c r="Y320" s="79"/>
      <c r="Z320" s="79"/>
    </row>
    <row r="321" spans="1:26" ht="15.75" customHeight="1" x14ac:dyDescent="0.25">
      <c r="A321" s="87" t="s">
        <v>77</v>
      </c>
      <c r="B321" s="88" t="s">
        <v>78</v>
      </c>
      <c r="C321" s="79" t="s">
        <v>1028</v>
      </c>
      <c r="D321" s="91" t="s">
        <v>1873</v>
      </c>
      <c r="E321" s="89"/>
      <c r="F321" s="90">
        <f>IF(D321="CO2",E321,IF(D321="CH4",E321*'State 2005 Data'!$J$16,IF(D321="N2O",'State 2005 Data'!$J$17,IF(D321="Other",E321))))</f>
        <v>0</v>
      </c>
      <c r="G321" s="79"/>
      <c r="H321" s="69"/>
      <c r="I321" s="79"/>
      <c r="J321" s="79"/>
      <c r="K321" s="79"/>
      <c r="L321" s="79"/>
      <c r="M321" s="79"/>
      <c r="N321" s="79"/>
      <c r="O321" s="79"/>
      <c r="P321" s="79"/>
      <c r="Q321" s="79"/>
      <c r="R321" s="79"/>
      <c r="S321" s="79"/>
      <c r="T321" s="79"/>
      <c r="U321" s="79"/>
      <c r="V321" s="79"/>
      <c r="W321" s="79"/>
      <c r="X321" s="79"/>
      <c r="Y321" s="79"/>
      <c r="Z321" s="79"/>
    </row>
    <row r="322" spans="1:26" ht="15.75" customHeight="1" x14ac:dyDescent="0.25">
      <c r="A322" s="87" t="s">
        <v>77</v>
      </c>
      <c r="B322" s="88" t="s">
        <v>78</v>
      </c>
      <c r="C322" s="79" t="s">
        <v>1358</v>
      </c>
      <c r="D322" s="79" t="s">
        <v>1369</v>
      </c>
      <c r="E322" s="89">
        <v>3.9809726960932159</v>
      </c>
      <c r="F322" s="90">
        <f>IF(D322="CO2",E322,IF(D322="CH4",E322*'State 2005 Data'!$J$16,IF(D322="N2O",'State 2005 Data'!$J$17,IF(D322="Other",E322))))</f>
        <v>3.9809726960932159</v>
      </c>
      <c r="G322" s="79"/>
      <c r="H322" s="69"/>
      <c r="I322" s="79"/>
      <c r="J322" s="79"/>
      <c r="K322" s="79"/>
      <c r="L322" s="79"/>
      <c r="M322" s="79"/>
      <c r="N322" s="79"/>
      <c r="O322" s="79"/>
      <c r="P322" s="79"/>
      <c r="Q322" s="79"/>
      <c r="R322" s="79"/>
      <c r="S322" s="79"/>
      <c r="T322" s="79"/>
      <c r="U322" s="79"/>
      <c r="V322" s="79"/>
      <c r="W322" s="79"/>
      <c r="X322" s="79"/>
      <c r="Y322" s="79"/>
      <c r="Z322" s="79"/>
    </row>
    <row r="323" spans="1:26" ht="15.75" customHeight="1" x14ac:dyDescent="0.25">
      <c r="A323" s="87" t="s">
        <v>77</v>
      </c>
      <c r="B323" s="88" t="s">
        <v>78</v>
      </c>
      <c r="C323" s="79" t="s">
        <v>1358</v>
      </c>
      <c r="D323" s="79" t="s">
        <v>331</v>
      </c>
      <c r="E323" s="89">
        <v>2.57100865E-2</v>
      </c>
      <c r="F323" s="90">
        <f>IF(D323="CO2",E323,IF(D323="CH4",E323*'State 2005 Data'!$J$16,IF(D323="N2O",'State 2005 Data'!$J$17,IF(D323="Other",E323))))</f>
        <v>2.8795296880000001E-2</v>
      </c>
      <c r="G323" s="79"/>
      <c r="H323" s="69"/>
      <c r="I323" s="79"/>
      <c r="J323" s="79"/>
      <c r="K323" s="79"/>
      <c r="L323" s="79"/>
      <c r="M323" s="79"/>
      <c r="N323" s="79"/>
      <c r="O323" s="79"/>
      <c r="P323" s="79"/>
      <c r="Q323" s="79"/>
      <c r="R323" s="79"/>
      <c r="S323" s="79"/>
      <c r="T323" s="79"/>
      <c r="U323" s="79"/>
      <c r="V323" s="79"/>
      <c r="W323" s="79"/>
      <c r="X323" s="79"/>
      <c r="Y323" s="79"/>
      <c r="Z323" s="79"/>
    </row>
    <row r="324" spans="1:26" ht="15.75" customHeight="1" x14ac:dyDescent="0.25">
      <c r="A324" s="87" t="s">
        <v>77</v>
      </c>
      <c r="B324" s="88" t="s">
        <v>78</v>
      </c>
      <c r="C324" s="79" t="s">
        <v>1358</v>
      </c>
      <c r="D324" s="79" t="s">
        <v>333</v>
      </c>
      <c r="E324" s="89">
        <v>5.6117929599999988E-3</v>
      </c>
      <c r="F324" s="90">
        <f>IF(D324="CO2",E324,IF(D324="CH4",E324*'State 2005 Data'!$J$16,IF(D324="N2O",'State 2005 Data'!$J$17,IF(D324="Other",E324))))</f>
        <v>0.88926174496644295</v>
      </c>
      <c r="G324" s="79"/>
      <c r="H324" s="69"/>
      <c r="I324" s="79"/>
      <c r="J324" s="79"/>
      <c r="K324" s="79"/>
      <c r="L324" s="79"/>
      <c r="M324" s="79"/>
      <c r="N324" s="79"/>
      <c r="O324" s="79"/>
      <c r="P324" s="79"/>
      <c r="Q324" s="79"/>
      <c r="R324" s="79"/>
      <c r="S324" s="79"/>
      <c r="T324" s="79"/>
      <c r="U324" s="79"/>
      <c r="V324" s="79"/>
      <c r="W324" s="79"/>
      <c r="X324" s="79"/>
      <c r="Y324" s="79"/>
      <c r="Z324" s="79"/>
    </row>
    <row r="325" spans="1:26" ht="15.75" customHeight="1" x14ac:dyDescent="0.25">
      <c r="A325" s="87" t="s">
        <v>77</v>
      </c>
      <c r="B325" s="88" t="s">
        <v>78</v>
      </c>
      <c r="C325" s="79" t="s">
        <v>1358</v>
      </c>
      <c r="D325" s="91" t="s">
        <v>1873</v>
      </c>
      <c r="E325" s="89"/>
      <c r="F325" s="90">
        <f>IF(D325="CO2",E325,IF(D325="CH4",E325*'State 2005 Data'!$J$16,IF(D325="N2O",'State 2005 Data'!$J$17,IF(D325="Other",E325))))</f>
        <v>0</v>
      </c>
      <c r="G325" s="79"/>
      <c r="H325" s="69"/>
      <c r="I325" s="79"/>
      <c r="J325" s="79"/>
      <c r="K325" s="79"/>
      <c r="L325" s="79"/>
      <c r="M325" s="79"/>
      <c r="N325" s="79"/>
      <c r="O325" s="79"/>
      <c r="P325" s="79"/>
      <c r="Q325" s="79"/>
      <c r="R325" s="79"/>
      <c r="S325" s="79"/>
      <c r="T325" s="79"/>
      <c r="U325" s="79"/>
      <c r="V325" s="79"/>
      <c r="W325" s="79"/>
      <c r="X325" s="79"/>
      <c r="Y325" s="79"/>
      <c r="Z325" s="79"/>
    </row>
    <row r="326" spans="1:26" ht="15.75" customHeight="1" x14ac:dyDescent="0.25">
      <c r="A326" s="87" t="s">
        <v>77</v>
      </c>
      <c r="B326" s="88" t="s">
        <v>78</v>
      </c>
      <c r="C326" s="79" t="s">
        <v>304</v>
      </c>
      <c r="D326" s="79" t="s">
        <v>1369</v>
      </c>
      <c r="E326" s="89">
        <v>16.784247192510229</v>
      </c>
      <c r="F326" s="90">
        <f>IF(D326="CO2",E326,IF(D326="CH4",E326*'State 2005 Data'!$J$16,IF(D326="N2O",'State 2005 Data'!$J$17,IF(D326="Other",E326))))</f>
        <v>16.784247192510229</v>
      </c>
      <c r="G326" s="79"/>
      <c r="H326" s="69"/>
      <c r="I326" s="79"/>
      <c r="J326" s="79"/>
      <c r="K326" s="79"/>
      <c r="L326" s="79"/>
      <c r="M326" s="79"/>
      <c r="N326" s="79"/>
      <c r="O326" s="79"/>
      <c r="P326" s="79"/>
      <c r="Q326" s="79"/>
      <c r="R326" s="79"/>
      <c r="S326" s="79"/>
      <c r="T326" s="79"/>
      <c r="U326" s="79"/>
      <c r="V326" s="79"/>
      <c r="W326" s="79"/>
      <c r="X326" s="79"/>
      <c r="Y326" s="79"/>
      <c r="Z326" s="79"/>
    </row>
    <row r="327" spans="1:26" ht="15.75" customHeight="1" x14ac:dyDescent="0.25">
      <c r="A327" s="87" t="s">
        <v>77</v>
      </c>
      <c r="B327" s="88" t="s">
        <v>78</v>
      </c>
      <c r="C327" s="79" t="s">
        <v>304</v>
      </c>
      <c r="D327" s="79" t="s">
        <v>331</v>
      </c>
      <c r="E327" s="89">
        <v>8.2130164830722538E-2</v>
      </c>
      <c r="F327" s="90">
        <f>IF(D327="CO2",E327,IF(D327="CH4",E327*'State 2005 Data'!$J$16,IF(D327="N2O",'State 2005 Data'!$J$17,IF(D327="Other",E327))))</f>
        <v>9.1985784610409252E-2</v>
      </c>
      <c r="G327" s="79"/>
      <c r="H327" s="69"/>
      <c r="I327" s="79"/>
      <c r="J327" s="79"/>
      <c r="K327" s="79"/>
      <c r="L327" s="79"/>
      <c r="M327" s="79"/>
      <c r="N327" s="79"/>
      <c r="O327" s="79"/>
      <c r="P327" s="79"/>
      <c r="Q327" s="79"/>
      <c r="R327" s="79"/>
      <c r="S327" s="79"/>
      <c r="T327" s="79"/>
      <c r="U327" s="79"/>
      <c r="V327" s="79"/>
      <c r="W327" s="79"/>
      <c r="X327" s="79"/>
      <c r="Y327" s="79"/>
      <c r="Z327" s="79"/>
    </row>
    <row r="328" spans="1:26" ht="15.75" customHeight="1" x14ac:dyDescent="0.25">
      <c r="A328" s="87" t="s">
        <v>77</v>
      </c>
      <c r="B328" s="88" t="s">
        <v>78</v>
      </c>
      <c r="C328" s="79" t="s">
        <v>304</v>
      </c>
      <c r="D328" s="79" t="s">
        <v>333</v>
      </c>
      <c r="E328" s="89">
        <v>1.066754909309976</v>
      </c>
      <c r="F328" s="90">
        <f>IF(D328="CO2",E328,IF(D328="CH4",E328*'State 2005 Data'!$J$16,IF(D328="N2O",'State 2005 Data'!$J$17,IF(D328="Other",E328))))</f>
        <v>0.88926174496644295</v>
      </c>
      <c r="G328" s="79"/>
      <c r="H328" s="69"/>
      <c r="I328" s="79"/>
      <c r="J328" s="79"/>
      <c r="K328" s="79"/>
      <c r="L328" s="79"/>
      <c r="M328" s="79"/>
      <c r="N328" s="79"/>
      <c r="O328" s="79"/>
      <c r="P328" s="79"/>
      <c r="Q328" s="79"/>
      <c r="R328" s="79"/>
      <c r="S328" s="79"/>
      <c r="T328" s="79"/>
      <c r="U328" s="79"/>
      <c r="V328" s="79"/>
      <c r="W328" s="79"/>
      <c r="X328" s="79"/>
      <c r="Y328" s="79"/>
      <c r="Z328" s="79"/>
    </row>
    <row r="329" spans="1:26" ht="15.75" customHeight="1" x14ac:dyDescent="0.25">
      <c r="A329" s="87" t="s">
        <v>77</v>
      </c>
      <c r="B329" s="88" t="s">
        <v>78</v>
      </c>
      <c r="C329" s="79" t="s">
        <v>304</v>
      </c>
      <c r="D329" s="91" t="s">
        <v>1873</v>
      </c>
      <c r="E329" s="89"/>
      <c r="F329" s="90">
        <f>IF(D329="CO2",E329,IF(D329="CH4",E329*'State 2005 Data'!$J$16,IF(D329="N2O",'State 2005 Data'!$J$17,IF(D329="Other",E329))))</f>
        <v>0</v>
      </c>
      <c r="G329" s="79"/>
      <c r="H329" s="69"/>
      <c r="I329" s="79"/>
      <c r="J329" s="79"/>
      <c r="K329" s="79"/>
      <c r="L329" s="79"/>
      <c r="M329" s="79"/>
      <c r="N329" s="79"/>
      <c r="O329" s="79"/>
      <c r="P329" s="79"/>
      <c r="Q329" s="79"/>
      <c r="R329" s="79"/>
      <c r="S329" s="79"/>
      <c r="T329" s="79"/>
      <c r="U329" s="79"/>
      <c r="V329" s="79"/>
      <c r="W329" s="79"/>
      <c r="X329" s="79"/>
      <c r="Y329" s="79"/>
      <c r="Z329" s="79"/>
    </row>
    <row r="330" spans="1:26" ht="15.75" customHeight="1" x14ac:dyDescent="0.25">
      <c r="A330" s="87" t="s">
        <v>77</v>
      </c>
      <c r="B330" s="88" t="s">
        <v>78</v>
      </c>
      <c r="C330" s="79" t="s">
        <v>753</v>
      </c>
      <c r="D330" s="79" t="s">
        <v>1369</v>
      </c>
      <c r="E330" s="90">
        <v>3.5286096234909952</v>
      </c>
      <c r="F330" s="90">
        <f>IF(D330="CO2",E330,IF(D330="CH4",E330*'State 2005 Data'!$J$16,IF(D330="N2O",'State 2005 Data'!$J$17,IF(D330="Other",E330))))</f>
        <v>3.5286096234909952</v>
      </c>
      <c r="G330" s="79"/>
      <c r="H330" s="69"/>
      <c r="I330" s="79"/>
      <c r="J330" s="79"/>
      <c r="K330" s="79"/>
      <c r="L330" s="79"/>
      <c r="M330" s="79"/>
      <c r="N330" s="79"/>
      <c r="O330" s="79"/>
      <c r="P330" s="79"/>
      <c r="Q330" s="79"/>
      <c r="R330" s="79"/>
      <c r="S330" s="79"/>
      <c r="T330" s="79"/>
      <c r="U330" s="79"/>
      <c r="V330" s="79"/>
      <c r="W330" s="79"/>
      <c r="X330" s="79"/>
      <c r="Y330" s="79"/>
      <c r="Z330" s="79"/>
    </row>
    <row r="331" spans="1:26" ht="15.75" customHeight="1" x14ac:dyDescent="0.25">
      <c r="A331" s="87" t="s">
        <v>77</v>
      </c>
      <c r="B331" s="88" t="s">
        <v>78</v>
      </c>
      <c r="C331" s="79" t="s">
        <v>753</v>
      </c>
      <c r="D331" s="79" t="s">
        <v>331</v>
      </c>
      <c r="E331" s="89">
        <v>1.1301796988561521</v>
      </c>
      <c r="F331" s="90">
        <f>IF(D331="CO2",E331,IF(D331="CH4",E331*'State 2005 Data'!$J$16,IF(D331="N2O",'State 2005 Data'!$J$17,IF(D331="Other",E331))))</f>
        <v>1.2658012627188904</v>
      </c>
      <c r="G331" s="79"/>
      <c r="H331" s="69"/>
      <c r="I331" s="79"/>
      <c r="J331" s="79"/>
      <c r="K331" s="79"/>
      <c r="L331" s="79"/>
      <c r="M331" s="79"/>
      <c r="N331" s="79"/>
      <c r="O331" s="79"/>
      <c r="P331" s="79"/>
      <c r="Q331" s="79"/>
      <c r="R331" s="79"/>
      <c r="S331" s="79"/>
      <c r="T331" s="79"/>
      <c r="U331" s="79"/>
      <c r="V331" s="79"/>
      <c r="W331" s="79"/>
      <c r="X331" s="79"/>
      <c r="Y331" s="79"/>
      <c r="Z331" s="79"/>
    </row>
    <row r="332" spans="1:26" ht="15.75" customHeight="1" x14ac:dyDescent="0.25">
      <c r="A332" s="87" t="s">
        <v>77</v>
      </c>
      <c r="B332" s="88" t="s">
        <v>78</v>
      </c>
      <c r="C332" s="79" t="s">
        <v>753</v>
      </c>
      <c r="D332" s="79" t="s">
        <v>333</v>
      </c>
      <c r="E332" s="89">
        <v>6.9108538810215871E-3</v>
      </c>
      <c r="F332" s="90">
        <f>IF(D332="CO2",E332,IF(D332="CH4",E332*'State 2005 Data'!$J$16,IF(D332="N2O",'State 2005 Data'!$J$17,IF(D332="Other",E332))))</f>
        <v>0.88926174496644295</v>
      </c>
      <c r="G332" s="79"/>
      <c r="H332" s="69"/>
      <c r="I332" s="79"/>
      <c r="J332" s="79"/>
      <c r="K332" s="79"/>
      <c r="L332" s="79"/>
      <c r="M332" s="79"/>
      <c r="N332" s="79"/>
      <c r="O332" s="79"/>
      <c r="P332" s="79"/>
      <c r="Q332" s="79"/>
      <c r="R332" s="79"/>
      <c r="S332" s="79"/>
      <c r="T332" s="79"/>
      <c r="U332" s="79"/>
      <c r="V332" s="79"/>
      <c r="W332" s="79"/>
      <c r="X332" s="79"/>
      <c r="Y332" s="79"/>
      <c r="Z332" s="79"/>
    </row>
    <row r="333" spans="1:26" ht="15.75" customHeight="1" x14ac:dyDescent="0.25">
      <c r="A333" s="87" t="s">
        <v>77</v>
      </c>
      <c r="B333" s="88" t="s">
        <v>78</v>
      </c>
      <c r="C333" s="79" t="s">
        <v>753</v>
      </c>
      <c r="D333" s="79" t="s">
        <v>1873</v>
      </c>
      <c r="E333" s="89">
        <v>0.90402756149910923</v>
      </c>
      <c r="F333" s="90">
        <f>IF(D333="CO2",E333,IF(D333="CH4",E333*'State 2005 Data'!$J$16,IF(D333="N2O",'State 2005 Data'!$J$17,IF(D333="Other",E333))))</f>
        <v>0.90402756149910923</v>
      </c>
      <c r="G333" s="79"/>
      <c r="H333" s="69"/>
      <c r="I333" s="79"/>
      <c r="J333" s="79"/>
      <c r="K333" s="79"/>
      <c r="L333" s="79"/>
      <c r="M333" s="79"/>
      <c r="N333" s="79"/>
      <c r="O333" s="79"/>
      <c r="P333" s="79"/>
      <c r="Q333" s="79"/>
      <c r="R333" s="79"/>
      <c r="S333" s="79"/>
      <c r="T333" s="79"/>
      <c r="U333" s="79"/>
      <c r="V333" s="79"/>
      <c r="W333" s="79"/>
      <c r="X333" s="79"/>
      <c r="Y333" s="79"/>
      <c r="Z333" s="79"/>
    </row>
    <row r="334" spans="1:26" ht="15.75" customHeight="1" x14ac:dyDescent="0.25">
      <c r="A334" s="87" t="s">
        <v>83</v>
      </c>
      <c r="B334" s="88" t="s">
        <v>84</v>
      </c>
      <c r="C334" s="79" t="s">
        <v>1028</v>
      </c>
      <c r="D334" s="79" t="s">
        <v>1369</v>
      </c>
      <c r="E334" s="89">
        <v>19.073403286742501</v>
      </c>
      <c r="F334" s="90">
        <f>IF(D334="CO2",E334,IF(D334="CH4",E334*'State 2005 Data'!$J$16,IF(D334="N2O",'State 2005 Data'!$J$17,IF(D334="Other",E334))))</f>
        <v>19.073403286742501</v>
      </c>
      <c r="G334" s="79"/>
      <c r="H334" s="69"/>
      <c r="I334" s="79"/>
      <c r="J334" s="79"/>
      <c r="K334" s="79"/>
      <c r="L334" s="79"/>
      <c r="M334" s="79"/>
      <c r="N334" s="79"/>
      <c r="O334" s="79"/>
      <c r="P334" s="79"/>
      <c r="Q334" s="79"/>
      <c r="R334" s="79"/>
      <c r="S334" s="79"/>
      <c r="T334" s="79"/>
      <c r="U334" s="79"/>
      <c r="V334" s="79"/>
      <c r="W334" s="79"/>
      <c r="X334" s="79"/>
      <c r="Y334" s="79"/>
      <c r="Z334" s="79"/>
    </row>
    <row r="335" spans="1:26" ht="15.75" customHeight="1" x14ac:dyDescent="0.25">
      <c r="A335" s="87" t="s">
        <v>83</v>
      </c>
      <c r="B335" s="88" t="s">
        <v>84</v>
      </c>
      <c r="C335" s="79" t="s">
        <v>1028</v>
      </c>
      <c r="D335" s="79" t="s">
        <v>331</v>
      </c>
      <c r="E335" s="89">
        <v>6.8025587499999998E-3</v>
      </c>
      <c r="F335" s="90">
        <f>IF(D335="CO2",E335,IF(D335="CH4",E335*'State 2005 Data'!$J$16,IF(D335="N2O",'State 2005 Data'!$J$17,IF(D335="Other",E335))))</f>
        <v>7.6188658000000001E-3</v>
      </c>
      <c r="G335" s="79"/>
      <c r="H335" s="69"/>
      <c r="I335" s="79"/>
      <c r="J335" s="79"/>
      <c r="K335" s="79"/>
      <c r="L335" s="79"/>
      <c r="M335" s="79"/>
      <c r="N335" s="79"/>
      <c r="O335" s="79"/>
      <c r="P335" s="79"/>
      <c r="Q335" s="79"/>
      <c r="R335" s="79"/>
      <c r="S335" s="79"/>
      <c r="T335" s="79"/>
      <c r="U335" s="79"/>
      <c r="V335" s="79"/>
      <c r="W335" s="79"/>
      <c r="X335" s="79"/>
      <c r="Y335" s="79"/>
      <c r="Z335" s="79"/>
    </row>
    <row r="336" spans="1:26" ht="15.75" customHeight="1" x14ac:dyDescent="0.25">
      <c r="A336" s="87" t="s">
        <v>83</v>
      </c>
      <c r="B336" s="88" t="s">
        <v>84</v>
      </c>
      <c r="C336" s="79" t="s">
        <v>1028</v>
      </c>
      <c r="D336" s="79" t="s">
        <v>333</v>
      </c>
      <c r="E336" s="89">
        <v>6.0822753599999987E-2</v>
      </c>
      <c r="F336" s="90">
        <f>IF(D336="CO2",E336,IF(D336="CH4",E336*'State 2005 Data'!$J$16,IF(D336="N2O",'State 2005 Data'!$J$17,IF(D336="Other",E336))))</f>
        <v>0.88926174496644295</v>
      </c>
      <c r="G336" s="79"/>
      <c r="H336" s="69"/>
      <c r="I336" s="79"/>
      <c r="J336" s="79"/>
      <c r="K336" s="79"/>
      <c r="L336" s="79"/>
      <c r="M336" s="79"/>
      <c r="N336" s="79"/>
      <c r="O336" s="79"/>
      <c r="P336" s="79"/>
      <c r="Q336" s="79"/>
      <c r="R336" s="79"/>
      <c r="S336" s="79"/>
      <c r="T336" s="79"/>
      <c r="U336" s="79"/>
      <c r="V336" s="79"/>
      <c r="W336" s="79"/>
      <c r="X336" s="79"/>
      <c r="Y336" s="79"/>
      <c r="Z336" s="79"/>
    </row>
    <row r="337" spans="1:26" ht="15.75" customHeight="1" x14ac:dyDescent="0.25">
      <c r="A337" s="87" t="s">
        <v>83</v>
      </c>
      <c r="B337" s="88" t="s">
        <v>84</v>
      </c>
      <c r="C337" s="79" t="s">
        <v>1028</v>
      </c>
      <c r="D337" s="91" t="s">
        <v>1873</v>
      </c>
      <c r="E337" s="89"/>
      <c r="F337" s="90">
        <f>IF(D337="CO2",E337,IF(D337="CH4",E337*'State 2005 Data'!$J$16,IF(D337="N2O",'State 2005 Data'!$J$17,IF(D337="Other",E337))))</f>
        <v>0</v>
      </c>
      <c r="G337" s="79"/>
      <c r="H337" s="69"/>
      <c r="I337" s="79"/>
      <c r="J337" s="79"/>
      <c r="K337" s="79"/>
      <c r="L337" s="79"/>
      <c r="M337" s="79"/>
      <c r="N337" s="79"/>
      <c r="O337" s="79"/>
      <c r="P337" s="79"/>
      <c r="Q337" s="79"/>
      <c r="R337" s="79"/>
      <c r="S337" s="79"/>
      <c r="T337" s="79"/>
      <c r="U337" s="79"/>
      <c r="V337" s="79"/>
      <c r="W337" s="79"/>
      <c r="X337" s="79"/>
      <c r="Y337" s="79"/>
      <c r="Z337" s="79"/>
    </row>
    <row r="338" spans="1:26" ht="15.75" customHeight="1" x14ac:dyDescent="0.25">
      <c r="A338" s="87" t="s">
        <v>83</v>
      </c>
      <c r="B338" s="88" t="s">
        <v>84</v>
      </c>
      <c r="C338" s="79" t="s">
        <v>1358</v>
      </c>
      <c r="D338" s="79" t="s">
        <v>1369</v>
      </c>
      <c r="E338" s="89">
        <v>28.19990849989653</v>
      </c>
      <c r="F338" s="90">
        <f>IF(D338="CO2",E338,IF(D338="CH4",E338*'State 2005 Data'!$J$16,IF(D338="N2O",'State 2005 Data'!$J$17,IF(D338="Other",E338))))</f>
        <v>28.19990849989653</v>
      </c>
      <c r="G338" s="79"/>
      <c r="H338" s="69"/>
      <c r="I338" s="79"/>
      <c r="J338" s="79"/>
      <c r="K338" s="79"/>
      <c r="L338" s="79"/>
      <c r="M338" s="79"/>
      <c r="N338" s="79"/>
      <c r="O338" s="79"/>
      <c r="P338" s="79"/>
      <c r="Q338" s="79"/>
      <c r="R338" s="79"/>
      <c r="S338" s="79"/>
      <c r="T338" s="79"/>
      <c r="U338" s="79"/>
      <c r="V338" s="79"/>
      <c r="W338" s="79"/>
      <c r="X338" s="79"/>
      <c r="Y338" s="79"/>
      <c r="Z338" s="79"/>
    </row>
    <row r="339" spans="1:26" ht="15.75" customHeight="1" x14ac:dyDescent="0.25">
      <c r="A339" s="87" t="s">
        <v>83</v>
      </c>
      <c r="B339" s="88" t="s">
        <v>84</v>
      </c>
      <c r="C339" s="79" t="s">
        <v>1358</v>
      </c>
      <c r="D339" s="79" t="s">
        <v>331</v>
      </c>
      <c r="E339" s="89">
        <v>8.2088608249999986E-2</v>
      </c>
      <c r="F339" s="90">
        <f>IF(D339="CO2",E339,IF(D339="CH4",E339*'State 2005 Data'!$J$16,IF(D339="N2O",'State 2005 Data'!$J$17,IF(D339="Other",E339))))</f>
        <v>9.1939241239999997E-2</v>
      </c>
      <c r="G339" s="79"/>
      <c r="H339" s="69"/>
      <c r="I339" s="79"/>
      <c r="J339" s="79"/>
      <c r="K339" s="79"/>
      <c r="L339" s="79"/>
      <c r="M339" s="79"/>
      <c r="N339" s="79"/>
      <c r="O339" s="79"/>
      <c r="P339" s="79"/>
      <c r="Q339" s="79"/>
      <c r="R339" s="79"/>
      <c r="S339" s="79"/>
      <c r="T339" s="79"/>
      <c r="U339" s="79"/>
      <c r="V339" s="79"/>
      <c r="W339" s="79"/>
      <c r="X339" s="79"/>
      <c r="Y339" s="79"/>
      <c r="Z339" s="79"/>
    </row>
    <row r="340" spans="1:26" ht="15.75" customHeight="1" x14ac:dyDescent="0.25">
      <c r="A340" s="87" t="s">
        <v>83</v>
      </c>
      <c r="B340" s="88" t="s">
        <v>84</v>
      </c>
      <c r="C340" s="79" t="s">
        <v>1358</v>
      </c>
      <c r="D340" s="79" t="s">
        <v>333</v>
      </c>
      <c r="E340" s="89">
        <v>2.7936069599999998E-2</v>
      </c>
      <c r="F340" s="90">
        <f>IF(D340="CO2",E340,IF(D340="CH4",E340*'State 2005 Data'!$J$16,IF(D340="N2O",'State 2005 Data'!$J$17,IF(D340="Other",E340))))</f>
        <v>0.88926174496644295</v>
      </c>
      <c r="G340" s="79"/>
      <c r="H340" s="69"/>
      <c r="I340" s="79"/>
      <c r="J340" s="79"/>
      <c r="K340" s="79"/>
      <c r="L340" s="79"/>
      <c r="M340" s="79"/>
      <c r="N340" s="79"/>
      <c r="O340" s="79"/>
      <c r="P340" s="79"/>
      <c r="Q340" s="79"/>
      <c r="R340" s="79"/>
      <c r="S340" s="79"/>
      <c r="T340" s="79"/>
      <c r="U340" s="79"/>
      <c r="V340" s="79"/>
      <c r="W340" s="79"/>
      <c r="X340" s="79"/>
      <c r="Y340" s="79"/>
      <c r="Z340" s="79"/>
    </row>
    <row r="341" spans="1:26" ht="15.75" customHeight="1" x14ac:dyDescent="0.25">
      <c r="A341" s="87" t="s">
        <v>83</v>
      </c>
      <c r="B341" s="88" t="s">
        <v>84</v>
      </c>
      <c r="C341" s="79" t="s">
        <v>1358</v>
      </c>
      <c r="D341" s="91" t="s">
        <v>1873</v>
      </c>
      <c r="E341" s="89"/>
      <c r="F341" s="90">
        <f>IF(D341="CO2",E341,IF(D341="CH4",E341*'State 2005 Data'!$J$16,IF(D341="N2O",'State 2005 Data'!$J$17,IF(D341="Other",E341))))</f>
        <v>0</v>
      </c>
      <c r="G341" s="79"/>
      <c r="H341" s="69"/>
      <c r="I341" s="79"/>
      <c r="J341" s="79"/>
      <c r="K341" s="79"/>
      <c r="L341" s="79"/>
      <c r="M341" s="79"/>
      <c r="N341" s="79"/>
      <c r="O341" s="79"/>
      <c r="P341" s="79"/>
      <c r="Q341" s="79"/>
      <c r="R341" s="79"/>
      <c r="S341" s="79"/>
      <c r="T341" s="79"/>
      <c r="U341" s="79"/>
      <c r="V341" s="79"/>
      <c r="W341" s="79"/>
      <c r="X341" s="79"/>
      <c r="Y341" s="79"/>
      <c r="Z341" s="79"/>
    </row>
    <row r="342" spans="1:26" ht="15.75" customHeight="1" x14ac:dyDescent="0.25">
      <c r="A342" s="87" t="s">
        <v>83</v>
      </c>
      <c r="B342" s="88" t="s">
        <v>84</v>
      </c>
      <c r="C342" s="79" t="s">
        <v>304</v>
      </c>
      <c r="D342" s="79" t="s">
        <v>1369</v>
      </c>
      <c r="E342" s="89">
        <v>69.307166089333677</v>
      </c>
      <c r="F342" s="90">
        <f>IF(D342="CO2",E342,IF(D342="CH4",E342*'State 2005 Data'!$J$16,IF(D342="N2O",'State 2005 Data'!$J$17,IF(D342="Other",E342))))</f>
        <v>69.307166089333677</v>
      </c>
      <c r="G342" s="79"/>
      <c r="H342" s="69"/>
      <c r="I342" s="79"/>
      <c r="J342" s="79"/>
      <c r="K342" s="79"/>
      <c r="L342" s="79"/>
      <c r="M342" s="79"/>
      <c r="N342" s="79"/>
      <c r="O342" s="79"/>
      <c r="P342" s="79"/>
      <c r="Q342" s="79"/>
      <c r="R342" s="79"/>
      <c r="S342" s="79"/>
      <c r="T342" s="79"/>
      <c r="U342" s="79"/>
      <c r="V342" s="79"/>
      <c r="W342" s="79"/>
      <c r="X342" s="79"/>
      <c r="Y342" s="79"/>
      <c r="Z342" s="79"/>
    </row>
    <row r="343" spans="1:26" ht="15.75" customHeight="1" x14ac:dyDescent="0.25">
      <c r="A343" s="87" t="s">
        <v>83</v>
      </c>
      <c r="B343" s="88" t="s">
        <v>84</v>
      </c>
      <c r="C343" s="79" t="s">
        <v>304</v>
      </c>
      <c r="D343" s="79" t="s">
        <v>331</v>
      </c>
      <c r="E343" s="89">
        <v>8.2130164830722538E-2</v>
      </c>
      <c r="F343" s="90">
        <f>IF(D343="CO2",E343,IF(D343="CH4",E343*'State 2005 Data'!$J$16,IF(D343="N2O",'State 2005 Data'!$J$17,IF(D343="Other",E343))))</f>
        <v>9.1985784610409252E-2</v>
      </c>
      <c r="G343" s="79"/>
      <c r="H343" s="69"/>
      <c r="I343" s="79"/>
      <c r="J343" s="79"/>
      <c r="K343" s="79"/>
      <c r="L343" s="79"/>
      <c r="M343" s="79"/>
      <c r="N343" s="79"/>
      <c r="O343" s="79"/>
      <c r="P343" s="79"/>
      <c r="Q343" s="79"/>
      <c r="R343" s="79"/>
      <c r="S343" s="79"/>
      <c r="T343" s="79"/>
      <c r="U343" s="79"/>
      <c r="V343" s="79"/>
      <c r="W343" s="79"/>
      <c r="X343" s="79"/>
      <c r="Y343" s="79"/>
      <c r="Z343" s="79"/>
    </row>
    <row r="344" spans="1:26" ht="15.75" customHeight="1" x14ac:dyDescent="0.25">
      <c r="A344" s="87" t="s">
        <v>83</v>
      </c>
      <c r="B344" s="88" t="s">
        <v>84</v>
      </c>
      <c r="C344" s="79" t="s">
        <v>304</v>
      </c>
      <c r="D344" s="79" t="s">
        <v>333</v>
      </c>
      <c r="E344" s="89">
        <v>1.066754909309976</v>
      </c>
      <c r="F344" s="90">
        <f>IF(D344="CO2",E344,IF(D344="CH4",E344*'State 2005 Data'!$J$16,IF(D344="N2O",'State 2005 Data'!$J$17,IF(D344="Other",E344))))</f>
        <v>0.88926174496644295</v>
      </c>
      <c r="G344" s="79"/>
      <c r="H344" s="69"/>
      <c r="I344" s="79"/>
      <c r="J344" s="79"/>
      <c r="K344" s="79"/>
      <c r="L344" s="79"/>
      <c r="M344" s="79"/>
      <c r="N344" s="79"/>
      <c r="O344" s="79"/>
      <c r="P344" s="79"/>
      <c r="Q344" s="79"/>
      <c r="R344" s="79"/>
      <c r="S344" s="79"/>
      <c r="T344" s="79"/>
      <c r="U344" s="79"/>
      <c r="V344" s="79"/>
      <c r="W344" s="79"/>
      <c r="X344" s="79"/>
      <c r="Y344" s="79"/>
      <c r="Z344" s="79"/>
    </row>
    <row r="345" spans="1:26" ht="15.75" customHeight="1" x14ac:dyDescent="0.25">
      <c r="A345" s="87" t="s">
        <v>83</v>
      </c>
      <c r="B345" s="88" t="s">
        <v>84</v>
      </c>
      <c r="C345" s="79" t="s">
        <v>304</v>
      </c>
      <c r="D345" s="91" t="s">
        <v>1873</v>
      </c>
      <c r="E345" s="89"/>
      <c r="F345" s="90">
        <f>IF(D345="CO2",E345,IF(D345="CH4",E345*'State 2005 Data'!$J$16,IF(D345="N2O",'State 2005 Data'!$J$17,IF(D345="Other",E345))))</f>
        <v>0</v>
      </c>
      <c r="G345" s="79"/>
      <c r="H345" s="69"/>
      <c r="I345" s="79"/>
      <c r="J345" s="79"/>
      <c r="K345" s="79"/>
      <c r="L345" s="79"/>
      <c r="M345" s="79"/>
      <c r="N345" s="79"/>
      <c r="O345" s="79"/>
      <c r="P345" s="79"/>
      <c r="Q345" s="79"/>
      <c r="R345" s="79"/>
      <c r="S345" s="79"/>
      <c r="T345" s="79"/>
      <c r="U345" s="79"/>
      <c r="V345" s="79"/>
      <c r="W345" s="79"/>
      <c r="X345" s="79"/>
      <c r="Y345" s="79"/>
      <c r="Z345" s="79"/>
    </row>
    <row r="346" spans="1:26" ht="15.75" customHeight="1" x14ac:dyDescent="0.25">
      <c r="A346" s="87" t="s">
        <v>83</v>
      </c>
      <c r="B346" s="88" t="s">
        <v>84</v>
      </c>
      <c r="C346" s="79" t="s">
        <v>753</v>
      </c>
      <c r="D346" s="79" t="s">
        <v>1369</v>
      </c>
      <c r="E346" s="90">
        <v>15.15651317275506</v>
      </c>
      <c r="F346" s="90">
        <f>IF(D346="CO2",E346,IF(D346="CH4",E346*'State 2005 Data'!$J$16,IF(D346="N2O",'State 2005 Data'!$J$17,IF(D346="Other",E346))))</f>
        <v>15.15651317275506</v>
      </c>
      <c r="G346" s="79"/>
      <c r="H346" s="69"/>
      <c r="I346" s="79"/>
      <c r="J346" s="79"/>
      <c r="K346" s="79"/>
      <c r="L346" s="79"/>
      <c r="M346" s="79"/>
      <c r="N346" s="79"/>
      <c r="O346" s="79"/>
      <c r="P346" s="79"/>
      <c r="Q346" s="79"/>
      <c r="R346" s="79"/>
      <c r="S346" s="79"/>
      <c r="T346" s="79"/>
      <c r="U346" s="79"/>
      <c r="V346" s="79"/>
      <c r="W346" s="79"/>
      <c r="X346" s="79"/>
      <c r="Y346" s="79"/>
      <c r="Z346" s="79"/>
    </row>
    <row r="347" spans="1:26" ht="15.75" customHeight="1" x14ac:dyDescent="0.25">
      <c r="A347" s="87" t="s">
        <v>83</v>
      </c>
      <c r="B347" s="88" t="s">
        <v>84</v>
      </c>
      <c r="C347" s="79" t="s">
        <v>753</v>
      </c>
      <c r="D347" s="79" t="s">
        <v>331</v>
      </c>
      <c r="E347" s="89">
        <v>2.7113333638268449</v>
      </c>
      <c r="F347" s="90">
        <f>IF(D347="CO2",E347,IF(D347="CH4",E347*'State 2005 Data'!$J$16,IF(D347="N2O",'State 2005 Data'!$J$17,IF(D347="Other",E347))))</f>
        <v>3.0366933674860666</v>
      </c>
      <c r="G347" s="79"/>
      <c r="H347" s="69"/>
      <c r="I347" s="79"/>
      <c r="J347" s="79"/>
      <c r="K347" s="79"/>
      <c r="L347" s="79"/>
      <c r="M347" s="79"/>
      <c r="N347" s="79"/>
      <c r="O347" s="79"/>
      <c r="P347" s="79"/>
      <c r="Q347" s="79"/>
      <c r="R347" s="79"/>
      <c r="S347" s="79"/>
      <c r="T347" s="79"/>
      <c r="U347" s="79"/>
      <c r="V347" s="79"/>
      <c r="W347" s="79"/>
      <c r="X347" s="79"/>
      <c r="Y347" s="79"/>
      <c r="Z347" s="79"/>
    </row>
    <row r="348" spans="1:26" ht="15.75" customHeight="1" x14ac:dyDescent="0.25">
      <c r="A348" s="87" t="s">
        <v>83</v>
      </c>
      <c r="B348" s="88" t="s">
        <v>84</v>
      </c>
      <c r="C348" s="79" t="s">
        <v>753</v>
      </c>
      <c r="D348" s="79" t="s">
        <v>333</v>
      </c>
      <c r="E348" s="89">
        <v>2.4609400845117538E-2</v>
      </c>
      <c r="F348" s="90">
        <f>IF(D348="CO2",E348,IF(D348="CH4",E348*'State 2005 Data'!$J$16,IF(D348="N2O",'State 2005 Data'!$J$17,IF(D348="Other",E348))))</f>
        <v>0.88926174496644295</v>
      </c>
      <c r="G348" s="79"/>
      <c r="H348" s="69"/>
      <c r="I348" s="79"/>
      <c r="J348" s="79"/>
      <c r="K348" s="79"/>
      <c r="L348" s="79"/>
      <c r="M348" s="79"/>
      <c r="N348" s="79"/>
      <c r="O348" s="79"/>
      <c r="P348" s="79"/>
      <c r="Q348" s="79"/>
      <c r="R348" s="79"/>
      <c r="S348" s="79"/>
      <c r="T348" s="79"/>
      <c r="U348" s="79"/>
      <c r="V348" s="79"/>
      <c r="W348" s="79"/>
      <c r="X348" s="79"/>
      <c r="Y348" s="79"/>
      <c r="Z348" s="79"/>
    </row>
    <row r="349" spans="1:26" ht="15.75" customHeight="1" x14ac:dyDescent="0.25">
      <c r="A349" s="87" t="s">
        <v>83</v>
      </c>
      <c r="B349" s="88" t="s">
        <v>84</v>
      </c>
      <c r="C349" s="79" t="s">
        <v>753</v>
      </c>
      <c r="D349" s="79" t="s">
        <v>1873</v>
      </c>
      <c r="E349" s="89">
        <v>3.2070629886555779</v>
      </c>
      <c r="F349" s="90">
        <f>IF(D349="CO2",E349,IF(D349="CH4",E349*'State 2005 Data'!$J$16,IF(D349="N2O",'State 2005 Data'!$J$17,IF(D349="Other",E349))))</f>
        <v>3.2070629886555779</v>
      </c>
      <c r="G349" s="79"/>
      <c r="H349" s="69"/>
      <c r="I349" s="79"/>
      <c r="J349" s="79"/>
      <c r="K349" s="79"/>
      <c r="L349" s="79"/>
      <c r="M349" s="79"/>
      <c r="N349" s="79"/>
      <c r="O349" s="79"/>
      <c r="P349" s="79"/>
      <c r="Q349" s="79"/>
      <c r="R349" s="79"/>
      <c r="S349" s="79"/>
      <c r="T349" s="79"/>
      <c r="U349" s="79"/>
      <c r="V349" s="79"/>
      <c r="W349" s="79"/>
      <c r="X349" s="79"/>
      <c r="Y349" s="79"/>
      <c r="Z349" s="79"/>
    </row>
    <row r="350" spans="1:26" ht="15.75" customHeight="1" x14ac:dyDescent="0.25">
      <c r="A350" s="87" t="s">
        <v>85</v>
      </c>
      <c r="B350" s="88" t="s">
        <v>86</v>
      </c>
      <c r="C350" s="79" t="s">
        <v>1028</v>
      </c>
      <c r="D350" s="79" t="s">
        <v>1369</v>
      </c>
      <c r="E350" s="89">
        <v>31.761746660017359</v>
      </c>
      <c r="F350" s="90">
        <f>IF(D350="CO2",E350,IF(D350="CH4",E350*'State 2005 Data'!$J$16,IF(D350="N2O",'State 2005 Data'!$J$17,IF(D350="Other",E350))))</f>
        <v>31.761746660017359</v>
      </c>
      <c r="G350" s="79"/>
      <c r="H350" s="69"/>
      <c r="I350" s="79"/>
      <c r="J350" s="79"/>
      <c r="K350" s="79"/>
      <c r="L350" s="79"/>
      <c r="M350" s="79"/>
      <c r="N350" s="79"/>
      <c r="O350" s="79"/>
      <c r="P350" s="79"/>
      <c r="Q350" s="79"/>
      <c r="R350" s="79"/>
      <c r="S350" s="79"/>
      <c r="T350" s="79"/>
      <c r="U350" s="79"/>
      <c r="V350" s="79"/>
      <c r="W350" s="79"/>
      <c r="X350" s="79"/>
      <c r="Y350" s="79"/>
      <c r="Z350" s="79"/>
    </row>
    <row r="351" spans="1:26" ht="15.75" customHeight="1" x14ac:dyDescent="0.25">
      <c r="A351" s="87" t="s">
        <v>85</v>
      </c>
      <c r="B351" s="88" t="s">
        <v>86</v>
      </c>
      <c r="C351" s="79" t="s">
        <v>1028</v>
      </c>
      <c r="D351" s="79" t="s">
        <v>331</v>
      </c>
      <c r="E351" s="89">
        <v>8.9100522499999998E-3</v>
      </c>
      <c r="F351" s="90">
        <f>IF(D351="CO2",E351,IF(D351="CH4",E351*'State 2005 Data'!$J$16,IF(D351="N2O",'State 2005 Data'!$J$17,IF(D351="Other",E351))))</f>
        <v>9.9792585200000009E-3</v>
      </c>
      <c r="G351" s="79"/>
      <c r="H351" s="69"/>
      <c r="I351" s="79"/>
      <c r="J351" s="79"/>
      <c r="K351" s="79"/>
      <c r="L351" s="79"/>
      <c r="M351" s="79"/>
      <c r="N351" s="79"/>
      <c r="O351" s="79"/>
      <c r="P351" s="79"/>
      <c r="Q351" s="79"/>
      <c r="R351" s="79"/>
      <c r="S351" s="79"/>
      <c r="T351" s="79"/>
      <c r="U351" s="79"/>
      <c r="V351" s="79"/>
      <c r="W351" s="79"/>
      <c r="X351" s="79"/>
      <c r="Y351" s="79"/>
      <c r="Z351" s="79"/>
    </row>
    <row r="352" spans="1:26" ht="15.75" customHeight="1" x14ac:dyDescent="0.25">
      <c r="A352" s="87" t="s">
        <v>85</v>
      </c>
      <c r="B352" s="88" t="s">
        <v>86</v>
      </c>
      <c r="C352" s="79" t="s">
        <v>1028</v>
      </c>
      <c r="D352" s="79" t="s">
        <v>333</v>
      </c>
      <c r="E352" s="89">
        <v>0.14239210926000001</v>
      </c>
      <c r="F352" s="90">
        <f>IF(D352="CO2",E352,IF(D352="CH4",E352*'State 2005 Data'!$J$16,IF(D352="N2O",'State 2005 Data'!$J$17,IF(D352="Other",E352))))</f>
        <v>0.88926174496644295</v>
      </c>
      <c r="G352" s="79"/>
      <c r="H352" s="69"/>
      <c r="I352" s="79"/>
      <c r="J352" s="79"/>
      <c r="K352" s="79"/>
      <c r="L352" s="79"/>
      <c r="M352" s="79"/>
      <c r="N352" s="79"/>
      <c r="O352" s="79"/>
      <c r="P352" s="79"/>
      <c r="Q352" s="79"/>
      <c r="R352" s="79"/>
      <c r="S352" s="79"/>
      <c r="T352" s="79"/>
      <c r="U352" s="79"/>
      <c r="V352" s="79"/>
      <c r="W352" s="79"/>
      <c r="X352" s="79"/>
      <c r="Y352" s="79"/>
      <c r="Z352" s="79"/>
    </row>
    <row r="353" spans="1:26" ht="15.75" customHeight="1" x14ac:dyDescent="0.25">
      <c r="A353" s="87" t="s">
        <v>85</v>
      </c>
      <c r="B353" s="88" t="s">
        <v>86</v>
      </c>
      <c r="C353" s="79" t="s">
        <v>1028</v>
      </c>
      <c r="D353" s="91" t="s">
        <v>1873</v>
      </c>
      <c r="E353" s="89"/>
      <c r="F353" s="90">
        <f>IF(D353="CO2",E353,IF(D353="CH4",E353*'State 2005 Data'!$J$16,IF(D353="N2O",'State 2005 Data'!$J$17,IF(D353="Other",E353))))</f>
        <v>0</v>
      </c>
      <c r="G353" s="79"/>
      <c r="H353" s="69"/>
      <c r="I353" s="79"/>
      <c r="J353" s="79"/>
      <c r="K353" s="79"/>
      <c r="L353" s="79"/>
      <c r="M353" s="79"/>
      <c r="N353" s="79"/>
      <c r="O353" s="79"/>
      <c r="P353" s="79"/>
      <c r="Q353" s="79"/>
      <c r="R353" s="79"/>
      <c r="S353" s="79"/>
      <c r="T353" s="79"/>
      <c r="U353" s="79"/>
      <c r="V353" s="79"/>
      <c r="W353" s="79"/>
      <c r="X353" s="79"/>
      <c r="Y353" s="79"/>
      <c r="Z353" s="79"/>
    </row>
    <row r="354" spans="1:26" ht="15.75" customHeight="1" x14ac:dyDescent="0.25">
      <c r="A354" s="87" t="s">
        <v>85</v>
      </c>
      <c r="B354" s="88" t="s">
        <v>86</v>
      </c>
      <c r="C354" s="79" t="s">
        <v>1358</v>
      </c>
      <c r="D354" s="79" t="s">
        <v>1369</v>
      </c>
      <c r="E354" s="89">
        <v>3.969007653422536</v>
      </c>
      <c r="F354" s="90">
        <f>IF(D354="CO2",E354,IF(D354="CH4",E354*'State 2005 Data'!$J$16,IF(D354="N2O",'State 2005 Data'!$J$17,IF(D354="Other",E354))))</f>
        <v>3.969007653422536</v>
      </c>
      <c r="G354" s="79"/>
      <c r="H354" s="69"/>
      <c r="I354" s="79"/>
      <c r="J354" s="79"/>
      <c r="K354" s="79"/>
      <c r="L354" s="79"/>
      <c r="M354" s="79"/>
      <c r="N354" s="79"/>
      <c r="O354" s="79"/>
      <c r="P354" s="79"/>
      <c r="Q354" s="79"/>
      <c r="R354" s="79"/>
      <c r="S354" s="79"/>
      <c r="T354" s="79"/>
      <c r="U354" s="79"/>
      <c r="V354" s="79"/>
      <c r="W354" s="79"/>
      <c r="X354" s="79"/>
      <c r="Y354" s="79"/>
      <c r="Z354" s="79"/>
    </row>
    <row r="355" spans="1:26" ht="15.75" customHeight="1" x14ac:dyDescent="0.25">
      <c r="A355" s="87" t="s">
        <v>85</v>
      </c>
      <c r="B355" s="88" t="s">
        <v>86</v>
      </c>
      <c r="C355" s="79" t="s">
        <v>1358</v>
      </c>
      <c r="D355" s="79" t="s">
        <v>331</v>
      </c>
      <c r="E355" s="89">
        <v>8.4685363499999999E-2</v>
      </c>
      <c r="F355" s="90">
        <f>IF(D355="CO2",E355,IF(D355="CH4",E355*'State 2005 Data'!$J$16,IF(D355="N2O",'State 2005 Data'!$J$17,IF(D355="Other",E355))))</f>
        <v>9.484760712000001E-2</v>
      </c>
      <c r="G355" s="79"/>
      <c r="H355" s="69"/>
      <c r="I355" s="79"/>
      <c r="J355" s="79"/>
      <c r="K355" s="79"/>
      <c r="L355" s="79"/>
      <c r="M355" s="79"/>
      <c r="N355" s="79"/>
      <c r="O355" s="79"/>
      <c r="P355" s="79"/>
      <c r="Q355" s="79"/>
      <c r="R355" s="79"/>
      <c r="S355" s="79"/>
      <c r="T355" s="79"/>
      <c r="U355" s="79"/>
      <c r="V355" s="79"/>
      <c r="W355" s="79"/>
      <c r="X355" s="79"/>
      <c r="Y355" s="79"/>
      <c r="Z355" s="79"/>
    </row>
    <row r="356" spans="1:26" ht="15.75" customHeight="1" x14ac:dyDescent="0.25">
      <c r="A356" s="87" t="s">
        <v>85</v>
      </c>
      <c r="B356" s="88" t="s">
        <v>86</v>
      </c>
      <c r="C356" s="79" t="s">
        <v>1358</v>
      </c>
      <c r="D356" s="79" t="s">
        <v>333</v>
      </c>
      <c r="E356" s="89">
        <v>1.5742866179999999E-2</v>
      </c>
      <c r="F356" s="90">
        <f>IF(D356="CO2",E356,IF(D356="CH4",E356*'State 2005 Data'!$J$16,IF(D356="N2O",'State 2005 Data'!$J$17,IF(D356="Other",E356))))</f>
        <v>0.88926174496644295</v>
      </c>
      <c r="G356" s="79"/>
      <c r="H356" s="69"/>
      <c r="I356" s="79"/>
      <c r="J356" s="79"/>
      <c r="K356" s="79"/>
      <c r="L356" s="79"/>
      <c r="M356" s="79"/>
      <c r="N356" s="79"/>
      <c r="O356" s="79"/>
      <c r="P356" s="79"/>
      <c r="Q356" s="79"/>
      <c r="R356" s="79"/>
      <c r="S356" s="79"/>
      <c r="T356" s="79"/>
      <c r="U356" s="79"/>
      <c r="V356" s="79"/>
      <c r="W356" s="79"/>
      <c r="X356" s="79"/>
      <c r="Y356" s="79"/>
      <c r="Z356" s="79"/>
    </row>
    <row r="357" spans="1:26" ht="15.75" customHeight="1" x14ac:dyDescent="0.25">
      <c r="A357" s="87" t="s">
        <v>85</v>
      </c>
      <c r="B357" s="88" t="s">
        <v>86</v>
      </c>
      <c r="C357" s="79" t="s">
        <v>1358</v>
      </c>
      <c r="D357" s="91" t="s">
        <v>1873</v>
      </c>
      <c r="E357" s="89"/>
      <c r="F357" s="90">
        <f>IF(D357="CO2",E357,IF(D357="CH4",E357*'State 2005 Data'!$J$16,IF(D357="N2O",'State 2005 Data'!$J$17,IF(D357="Other",E357))))</f>
        <v>0</v>
      </c>
      <c r="G357" s="79"/>
      <c r="H357" s="69"/>
      <c r="I357" s="79"/>
      <c r="J357" s="79"/>
      <c r="K357" s="79"/>
      <c r="L357" s="79"/>
      <c r="M357" s="79"/>
      <c r="N357" s="79"/>
      <c r="O357" s="79"/>
      <c r="P357" s="79"/>
      <c r="Q357" s="79"/>
      <c r="R357" s="79"/>
      <c r="S357" s="79"/>
      <c r="T357" s="79"/>
      <c r="U357" s="79"/>
      <c r="V357" s="79"/>
      <c r="W357" s="79"/>
      <c r="X357" s="79"/>
      <c r="Y357" s="79"/>
      <c r="Z357" s="79"/>
    </row>
    <row r="358" spans="1:26" ht="15.75" customHeight="1" x14ac:dyDescent="0.25">
      <c r="A358" s="87" t="s">
        <v>85</v>
      </c>
      <c r="B358" s="88" t="s">
        <v>86</v>
      </c>
      <c r="C358" s="79" t="s">
        <v>304</v>
      </c>
      <c r="D358" s="79" t="s">
        <v>1369</v>
      </c>
      <c r="E358" s="89">
        <v>15.32663943036659</v>
      </c>
      <c r="F358" s="90">
        <f>IF(D358="CO2",E358,IF(D358="CH4",E358*'State 2005 Data'!$J$16,IF(D358="N2O",'State 2005 Data'!$J$17,IF(D358="Other",E358))))</f>
        <v>15.32663943036659</v>
      </c>
      <c r="G358" s="79"/>
      <c r="H358" s="69"/>
      <c r="I358" s="79"/>
      <c r="J358" s="79"/>
      <c r="K358" s="79"/>
      <c r="L358" s="79"/>
      <c r="M358" s="79"/>
      <c r="N358" s="79"/>
      <c r="O358" s="79"/>
      <c r="P358" s="79"/>
      <c r="Q358" s="79"/>
      <c r="R358" s="79"/>
      <c r="S358" s="79"/>
      <c r="T358" s="79"/>
      <c r="U358" s="79"/>
      <c r="V358" s="79"/>
      <c r="W358" s="79"/>
      <c r="X358" s="79"/>
      <c r="Y358" s="79"/>
      <c r="Z358" s="79"/>
    </row>
    <row r="359" spans="1:26" ht="15.75" customHeight="1" x14ac:dyDescent="0.25">
      <c r="A359" s="87" t="s">
        <v>85</v>
      </c>
      <c r="B359" s="88" t="s">
        <v>86</v>
      </c>
      <c r="C359" s="79" t="s">
        <v>304</v>
      </c>
      <c r="D359" s="79" t="s">
        <v>331</v>
      </c>
      <c r="E359" s="89">
        <v>8.2130164830722538E-2</v>
      </c>
      <c r="F359" s="90">
        <f>IF(D359="CO2",E359,IF(D359="CH4",E359*'State 2005 Data'!$J$16,IF(D359="N2O",'State 2005 Data'!$J$17,IF(D359="Other",E359))))</f>
        <v>9.1985784610409252E-2</v>
      </c>
      <c r="G359" s="79"/>
      <c r="H359" s="69"/>
      <c r="I359" s="79"/>
      <c r="J359" s="79"/>
      <c r="K359" s="79"/>
      <c r="L359" s="79"/>
      <c r="M359" s="79"/>
      <c r="N359" s="79"/>
      <c r="O359" s="79"/>
      <c r="P359" s="79"/>
      <c r="Q359" s="79"/>
      <c r="R359" s="79"/>
      <c r="S359" s="79"/>
      <c r="T359" s="79"/>
      <c r="U359" s="79"/>
      <c r="V359" s="79"/>
      <c r="W359" s="79"/>
      <c r="X359" s="79"/>
      <c r="Y359" s="79"/>
      <c r="Z359" s="79"/>
    </row>
    <row r="360" spans="1:26" ht="15.75" customHeight="1" x14ac:dyDescent="0.25">
      <c r="A360" s="87" t="s">
        <v>85</v>
      </c>
      <c r="B360" s="88" t="s">
        <v>86</v>
      </c>
      <c r="C360" s="79" t="s">
        <v>304</v>
      </c>
      <c r="D360" s="79" t="s">
        <v>333</v>
      </c>
      <c r="E360" s="89">
        <v>1.066754909309976</v>
      </c>
      <c r="F360" s="90">
        <f>IF(D360="CO2",E360,IF(D360="CH4",E360*'State 2005 Data'!$J$16,IF(D360="N2O",'State 2005 Data'!$J$17,IF(D360="Other",E360))))</f>
        <v>0.88926174496644295</v>
      </c>
      <c r="G360" s="79"/>
      <c r="H360" s="69"/>
      <c r="I360" s="79"/>
      <c r="J360" s="79"/>
      <c r="K360" s="79"/>
      <c r="L360" s="79"/>
      <c r="M360" s="79"/>
      <c r="N360" s="79"/>
      <c r="O360" s="79"/>
      <c r="P360" s="79"/>
      <c r="Q360" s="79"/>
      <c r="R360" s="79"/>
      <c r="S360" s="79"/>
      <c r="T360" s="79"/>
      <c r="U360" s="79"/>
      <c r="V360" s="79"/>
      <c r="W360" s="79"/>
      <c r="X360" s="79"/>
      <c r="Y360" s="79"/>
      <c r="Z360" s="79"/>
    </row>
    <row r="361" spans="1:26" ht="15.75" customHeight="1" x14ac:dyDescent="0.25">
      <c r="A361" s="87" t="s">
        <v>85</v>
      </c>
      <c r="B361" s="88" t="s">
        <v>86</v>
      </c>
      <c r="C361" s="79" t="s">
        <v>304</v>
      </c>
      <c r="D361" s="91" t="s">
        <v>1873</v>
      </c>
      <c r="E361" s="89"/>
      <c r="F361" s="90">
        <f>IF(D361="CO2",E361,IF(D361="CH4",E361*'State 2005 Data'!$J$16,IF(D361="N2O",'State 2005 Data'!$J$17,IF(D361="Other",E361))))</f>
        <v>0</v>
      </c>
      <c r="G361" s="79"/>
      <c r="H361" s="69"/>
      <c r="I361" s="79"/>
      <c r="J361" s="79"/>
      <c r="K361" s="79"/>
      <c r="L361" s="79"/>
      <c r="M361" s="79"/>
      <c r="N361" s="79"/>
      <c r="O361" s="79"/>
      <c r="P361" s="79"/>
      <c r="Q361" s="79"/>
      <c r="R361" s="79"/>
      <c r="S361" s="79"/>
      <c r="T361" s="79"/>
      <c r="U361" s="79"/>
      <c r="V361" s="79"/>
      <c r="W361" s="79"/>
      <c r="X361" s="79"/>
      <c r="Y361" s="79"/>
      <c r="Z361" s="79"/>
    </row>
    <row r="362" spans="1:26" ht="15.75" customHeight="1" x14ac:dyDescent="0.25">
      <c r="A362" s="87" t="s">
        <v>85</v>
      </c>
      <c r="B362" s="88" t="s">
        <v>86</v>
      </c>
      <c r="C362" s="79" t="s">
        <v>753</v>
      </c>
      <c r="D362" s="79" t="s">
        <v>1369</v>
      </c>
      <c r="E362" s="90">
        <v>8.8772343023822344</v>
      </c>
      <c r="F362" s="90">
        <f>IF(D362="CO2",E362,IF(D362="CH4",E362*'State 2005 Data'!$J$16,IF(D362="N2O",'State 2005 Data'!$J$17,IF(D362="Other",E362))))</f>
        <v>8.8772343023822344</v>
      </c>
      <c r="G362" s="79"/>
      <c r="H362" s="69"/>
      <c r="I362" s="79"/>
      <c r="J362" s="79"/>
      <c r="K362" s="79"/>
      <c r="L362" s="79"/>
      <c r="M362" s="79"/>
      <c r="N362" s="79"/>
      <c r="O362" s="79"/>
      <c r="P362" s="79"/>
      <c r="Q362" s="79"/>
      <c r="R362" s="79"/>
      <c r="S362" s="79"/>
      <c r="T362" s="79"/>
      <c r="U362" s="79"/>
      <c r="V362" s="79"/>
      <c r="W362" s="79"/>
      <c r="X362" s="79"/>
      <c r="Y362" s="79"/>
      <c r="Z362" s="79"/>
    </row>
    <row r="363" spans="1:26" ht="15.75" customHeight="1" x14ac:dyDescent="0.25">
      <c r="A363" s="87" t="s">
        <v>85</v>
      </c>
      <c r="B363" s="88" t="s">
        <v>86</v>
      </c>
      <c r="C363" s="79" t="s">
        <v>753</v>
      </c>
      <c r="D363" s="79" t="s">
        <v>331</v>
      </c>
      <c r="E363" s="89">
        <v>7.7228623531720197</v>
      </c>
      <c r="F363" s="90">
        <f>IF(D363="CO2",E363,IF(D363="CH4",E363*'State 2005 Data'!$J$16,IF(D363="N2O",'State 2005 Data'!$J$17,IF(D363="Other",E363))))</f>
        <v>8.6496058355526628</v>
      </c>
      <c r="G363" s="79"/>
      <c r="H363" s="69"/>
      <c r="I363" s="79"/>
      <c r="J363" s="79"/>
      <c r="K363" s="79"/>
      <c r="L363" s="79"/>
      <c r="M363" s="79"/>
      <c r="N363" s="79"/>
      <c r="O363" s="79"/>
      <c r="P363" s="79"/>
      <c r="Q363" s="79"/>
      <c r="R363" s="79"/>
      <c r="S363" s="79"/>
      <c r="T363" s="79"/>
      <c r="U363" s="79"/>
      <c r="V363" s="79"/>
      <c r="W363" s="79"/>
      <c r="X363" s="79"/>
      <c r="Y363" s="79"/>
      <c r="Z363" s="79"/>
    </row>
    <row r="364" spans="1:26" ht="15.75" customHeight="1" x14ac:dyDescent="0.25">
      <c r="A364" s="87" t="s">
        <v>85</v>
      </c>
      <c r="B364" s="88" t="s">
        <v>86</v>
      </c>
      <c r="C364" s="79" t="s">
        <v>753</v>
      </c>
      <c r="D364" s="79" t="s">
        <v>333</v>
      </c>
      <c r="E364" s="89">
        <v>8.9553741906309957E-3</v>
      </c>
      <c r="F364" s="90">
        <f>IF(D364="CO2",E364,IF(D364="CH4",E364*'State 2005 Data'!$J$16,IF(D364="N2O",'State 2005 Data'!$J$17,IF(D364="Other",E364))))</f>
        <v>0.88926174496644295</v>
      </c>
      <c r="G364" s="79"/>
      <c r="H364" s="69"/>
      <c r="I364" s="79"/>
      <c r="J364" s="79"/>
      <c r="K364" s="79"/>
      <c r="L364" s="79"/>
      <c r="M364" s="79"/>
      <c r="N364" s="79"/>
      <c r="O364" s="79"/>
      <c r="P364" s="79"/>
      <c r="Q364" s="79"/>
      <c r="R364" s="79"/>
      <c r="S364" s="79"/>
      <c r="T364" s="79"/>
      <c r="U364" s="79"/>
      <c r="V364" s="79"/>
      <c r="W364" s="79"/>
      <c r="X364" s="79"/>
      <c r="Y364" s="79"/>
      <c r="Z364" s="79"/>
    </row>
    <row r="365" spans="1:26" ht="15.75" customHeight="1" x14ac:dyDescent="0.25">
      <c r="A365" s="87" t="s">
        <v>85</v>
      </c>
      <c r="B365" s="88" t="s">
        <v>86</v>
      </c>
      <c r="C365" s="79" t="s">
        <v>753</v>
      </c>
      <c r="D365" s="79" t="s">
        <v>1873</v>
      </c>
      <c r="E365" s="89">
        <v>0.70775943837997424</v>
      </c>
      <c r="F365" s="90">
        <f>IF(D365="CO2",E365,IF(D365="CH4",E365*'State 2005 Data'!$J$16,IF(D365="N2O",'State 2005 Data'!$J$17,IF(D365="Other",E365))))</f>
        <v>0.70775943837997424</v>
      </c>
      <c r="G365" s="79"/>
      <c r="H365" s="69"/>
      <c r="I365" s="79"/>
      <c r="J365" s="79"/>
      <c r="K365" s="79"/>
      <c r="L365" s="79"/>
      <c r="M365" s="79"/>
      <c r="N365" s="79"/>
      <c r="O365" s="79"/>
      <c r="P365" s="79"/>
      <c r="Q365" s="79"/>
      <c r="R365" s="79"/>
      <c r="S365" s="79"/>
      <c r="T365" s="79"/>
      <c r="U365" s="79"/>
      <c r="V365" s="79"/>
      <c r="W365" s="79"/>
      <c r="X365" s="79"/>
      <c r="Y365" s="79"/>
      <c r="Z365" s="79"/>
    </row>
    <row r="366" spans="1:26" ht="15.75" customHeight="1" x14ac:dyDescent="0.25">
      <c r="A366" s="87" t="s">
        <v>91</v>
      </c>
      <c r="B366" s="88" t="s">
        <v>92</v>
      </c>
      <c r="C366" s="79" t="s">
        <v>1028</v>
      </c>
      <c r="D366" s="79" t="s">
        <v>1369</v>
      </c>
      <c r="E366" s="89">
        <v>72.897286892707726</v>
      </c>
      <c r="F366" s="90">
        <f>IF(D366="CO2",E366,IF(D366="CH4",E366*'State 2005 Data'!$J$16,IF(D366="N2O",'State 2005 Data'!$J$17,IF(D366="Other",E366))))</f>
        <v>72.897286892707726</v>
      </c>
      <c r="G366" s="79"/>
      <c r="H366" s="69"/>
      <c r="I366" s="79"/>
      <c r="J366" s="79"/>
      <c r="K366" s="79"/>
      <c r="L366" s="79"/>
      <c r="M366" s="79"/>
      <c r="N366" s="79"/>
      <c r="O366" s="79"/>
      <c r="P366" s="79"/>
      <c r="Q366" s="79"/>
      <c r="R366" s="79"/>
      <c r="S366" s="79"/>
      <c r="T366" s="79"/>
      <c r="U366" s="79"/>
      <c r="V366" s="79"/>
      <c r="W366" s="79"/>
      <c r="X366" s="79"/>
      <c r="Y366" s="79"/>
      <c r="Z366" s="79"/>
    </row>
    <row r="367" spans="1:26" ht="15.75" customHeight="1" x14ac:dyDescent="0.25">
      <c r="A367" s="87" t="s">
        <v>91</v>
      </c>
      <c r="B367" s="88" t="s">
        <v>92</v>
      </c>
      <c r="C367" s="79" t="s">
        <v>1028</v>
      </c>
      <c r="D367" s="79" t="s">
        <v>331</v>
      </c>
      <c r="E367" s="89">
        <v>2.4073302000000001E-2</v>
      </c>
      <c r="F367" s="90">
        <f>IF(D367="CO2",E367,IF(D367="CH4",E367*'State 2005 Data'!$J$16,IF(D367="N2O",'State 2005 Data'!$J$17,IF(D367="Other",E367))))</f>
        <v>2.6962098240000003E-2</v>
      </c>
      <c r="G367" s="79"/>
      <c r="H367" s="69"/>
      <c r="I367" s="79"/>
      <c r="J367" s="79"/>
      <c r="K367" s="79"/>
      <c r="L367" s="79"/>
      <c r="M367" s="79"/>
      <c r="N367" s="79"/>
      <c r="O367" s="79"/>
      <c r="P367" s="79"/>
      <c r="Q367" s="79"/>
      <c r="R367" s="79"/>
      <c r="S367" s="79"/>
      <c r="T367" s="79"/>
      <c r="U367" s="79"/>
      <c r="V367" s="79"/>
      <c r="W367" s="79"/>
      <c r="X367" s="79"/>
      <c r="Y367" s="79"/>
      <c r="Z367" s="79"/>
    </row>
    <row r="368" spans="1:26" ht="15.75" customHeight="1" x14ac:dyDescent="0.25">
      <c r="A368" s="87" t="s">
        <v>91</v>
      </c>
      <c r="B368" s="88" t="s">
        <v>92</v>
      </c>
      <c r="C368" s="79" t="s">
        <v>1028</v>
      </c>
      <c r="D368" s="79" t="s">
        <v>333</v>
      </c>
      <c r="E368" s="89">
        <v>0.35225560542000001</v>
      </c>
      <c r="F368" s="90">
        <f>IF(D368="CO2",E368,IF(D368="CH4",E368*'State 2005 Data'!$J$16,IF(D368="N2O",'State 2005 Data'!$J$17,IF(D368="Other",E368))))</f>
        <v>0.88926174496644295</v>
      </c>
      <c r="G368" s="79"/>
      <c r="H368" s="69"/>
      <c r="I368" s="79"/>
      <c r="J368" s="79"/>
      <c r="K368" s="79"/>
      <c r="L368" s="79"/>
      <c r="M368" s="79"/>
      <c r="N368" s="79"/>
      <c r="O368" s="79"/>
      <c r="P368" s="79"/>
      <c r="Q368" s="79"/>
      <c r="R368" s="79"/>
      <c r="S368" s="79"/>
      <c r="T368" s="79"/>
      <c r="U368" s="79"/>
      <c r="V368" s="79"/>
      <c r="W368" s="79"/>
      <c r="X368" s="79"/>
      <c r="Y368" s="79"/>
      <c r="Z368" s="79"/>
    </row>
    <row r="369" spans="1:26" ht="15.75" customHeight="1" x14ac:dyDescent="0.25">
      <c r="A369" s="87" t="s">
        <v>91</v>
      </c>
      <c r="B369" s="88" t="s">
        <v>92</v>
      </c>
      <c r="C369" s="79" t="s">
        <v>1028</v>
      </c>
      <c r="D369" s="91" t="s">
        <v>1873</v>
      </c>
      <c r="E369" s="89"/>
      <c r="F369" s="90">
        <f>IF(D369="CO2",E369,IF(D369="CH4",E369*'State 2005 Data'!$J$16,IF(D369="N2O",'State 2005 Data'!$J$17,IF(D369="Other",E369))))</f>
        <v>0</v>
      </c>
      <c r="G369" s="79"/>
      <c r="H369" s="69"/>
      <c r="I369" s="79"/>
      <c r="J369" s="79"/>
      <c r="K369" s="79"/>
      <c r="L369" s="79"/>
      <c r="M369" s="79"/>
      <c r="N369" s="79"/>
      <c r="O369" s="79"/>
      <c r="P369" s="79"/>
      <c r="Q369" s="79"/>
      <c r="R369" s="79"/>
      <c r="S369" s="79"/>
      <c r="T369" s="79"/>
      <c r="U369" s="79"/>
      <c r="V369" s="79"/>
      <c r="W369" s="79"/>
      <c r="X369" s="79"/>
      <c r="Y369" s="79"/>
      <c r="Z369" s="79"/>
    </row>
    <row r="370" spans="1:26" ht="15.75" customHeight="1" x14ac:dyDescent="0.25">
      <c r="A370" s="87" t="s">
        <v>91</v>
      </c>
      <c r="B370" s="88" t="s">
        <v>92</v>
      </c>
      <c r="C370" s="79" t="s">
        <v>1358</v>
      </c>
      <c r="D370" s="79" t="s">
        <v>1369</v>
      </c>
      <c r="E370" s="89">
        <v>11.60344041878637</v>
      </c>
      <c r="F370" s="90">
        <f>IF(D370="CO2",E370,IF(D370="CH4",E370*'State 2005 Data'!$J$16,IF(D370="N2O",'State 2005 Data'!$J$17,IF(D370="Other",E370))))</f>
        <v>11.60344041878637</v>
      </c>
      <c r="G370" s="79"/>
      <c r="H370" s="69"/>
      <c r="I370" s="79"/>
      <c r="J370" s="79"/>
      <c r="K370" s="79"/>
      <c r="L370" s="79"/>
      <c r="M370" s="79"/>
      <c r="N370" s="79"/>
      <c r="O370" s="79"/>
      <c r="P370" s="79"/>
      <c r="Q370" s="79"/>
      <c r="R370" s="79"/>
      <c r="S370" s="79"/>
      <c r="T370" s="79"/>
      <c r="U370" s="79"/>
      <c r="V370" s="79"/>
      <c r="W370" s="79"/>
      <c r="X370" s="79"/>
      <c r="Y370" s="79"/>
      <c r="Z370" s="79"/>
    </row>
    <row r="371" spans="1:26" ht="15.75" customHeight="1" x14ac:dyDescent="0.25">
      <c r="A371" s="87" t="s">
        <v>91</v>
      </c>
      <c r="B371" s="88" t="s">
        <v>92</v>
      </c>
      <c r="C371" s="79" t="s">
        <v>1358</v>
      </c>
      <c r="D371" s="79" t="s">
        <v>331</v>
      </c>
      <c r="E371" s="89">
        <v>0.16278580775000001</v>
      </c>
      <c r="F371" s="90">
        <f>IF(D371="CO2",E371,IF(D371="CH4",E371*'State 2005 Data'!$J$16,IF(D371="N2O",'State 2005 Data'!$J$17,IF(D371="Other",E371))))</f>
        <v>0.18232010468000004</v>
      </c>
      <c r="G371" s="79"/>
      <c r="H371" s="69"/>
      <c r="I371" s="79"/>
      <c r="J371" s="79"/>
      <c r="K371" s="79"/>
      <c r="L371" s="79"/>
      <c r="M371" s="79"/>
      <c r="N371" s="79"/>
      <c r="O371" s="79"/>
      <c r="P371" s="79"/>
      <c r="Q371" s="79"/>
      <c r="R371" s="79"/>
      <c r="S371" s="79"/>
      <c r="T371" s="79"/>
      <c r="U371" s="79"/>
      <c r="V371" s="79"/>
      <c r="W371" s="79"/>
      <c r="X371" s="79"/>
      <c r="Y371" s="79"/>
      <c r="Z371" s="79"/>
    </row>
    <row r="372" spans="1:26" ht="15.75" customHeight="1" x14ac:dyDescent="0.25">
      <c r="A372" s="87" t="s">
        <v>91</v>
      </c>
      <c r="B372" s="88" t="s">
        <v>92</v>
      </c>
      <c r="C372" s="79" t="s">
        <v>1358</v>
      </c>
      <c r="D372" s="79" t="s">
        <v>333</v>
      </c>
      <c r="E372" s="89">
        <v>3.8347456519999989E-2</v>
      </c>
      <c r="F372" s="90">
        <f>IF(D372="CO2",E372,IF(D372="CH4",E372*'State 2005 Data'!$J$16,IF(D372="N2O",'State 2005 Data'!$J$17,IF(D372="Other",E372))))</f>
        <v>0.88926174496644295</v>
      </c>
      <c r="G372" s="79"/>
      <c r="H372" s="69"/>
      <c r="I372" s="79"/>
      <c r="J372" s="79"/>
      <c r="K372" s="79"/>
      <c r="L372" s="79"/>
      <c r="M372" s="79"/>
      <c r="N372" s="79"/>
      <c r="O372" s="79"/>
      <c r="P372" s="79"/>
      <c r="Q372" s="79"/>
      <c r="R372" s="79"/>
      <c r="S372" s="79"/>
      <c r="T372" s="79"/>
      <c r="U372" s="79"/>
      <c r="V372" s="79"/>
      <c r="W372" s="79"/>
      <c r="X372" s="79"/>
      <c r="Y372" s="79"/>
      <c r="Z372" s="79"/>
    </row>
    <row r="373" spans="1:26" ht="15.75" customHeight="1" x14ac:dyDescent="0.25">
      <c r="A373" s="87" t="s">
        <v>91</v>
      </c>
      <c r="B373" s="88" t="s">
        <v>92</v>
      </c>
      <c r="C373" s="79" t="s">
        <v>1358</v>
      </c>
      <c r="D373" s="91" t="s">
        <v>1873</v>
      </c>
      <c r="E373" s="89"/>
      <c r="F373" s="90">
        <f>IF(D373="CO2",E373,IF(D373="CH4",E373*'State 2005 Data'!$J$16,IF(D373="N2O",'State 2005 Data'!$J$17,IF(D373="Other",E373))))</f>
        <v>0</v>
      </c>
      <c r="G373" s="79"/>
      <c r="H373" s="69"/>
      <c r="I373" s="79"/>
      <c r="J373" s="79"/>
      <c r="K373" s="79"/>
      <c r="L373" s="79"/>
      <c r="M373" s="79"/>
      <c r="N373" s="79"/>
      <c r="O373" s="79"/>
      <c r="P373" s="79"/>
      <c r="Q373" s="79"/>
      <c r="R373" s="79"/>
      <c r="S373" s="79"/>
      <c r="T373" s="79"/>
      <c r="U373" s="79"/>
      <c r="V373" s="79"/>
      <c r="W373" s="79"/>
      <c r="X373" s="79"/>
      <c r="Y373" s="79"/>
      <c r="Z373" s="79"/>
    </row>
    <row r="374" spans="1:26" ht="15.75" customHeight="1" x14ac:dyDescent="0.25">
      <c r="A374" s="87" t="s">
        <v>91</v>
      </c>
      <c r="B374" s="88" t="s">
        <v>92</v>
      </c>
      <c r="C374" s="79" t="s">
        <v>304</v>
      </c>
      <c r="D374" s="79" t="s">
        <v>1369</v>
      </c>
      <c r="E374" s="89">
        <v>53.421232397023452</v>
      </c>
      <c r="F374" s="90">
        <f>IF(D374="CO2",E374,IF(D374="CH4",E374*'State 2005 Data'!$J$16,IF(D374="N2O",'State 2005 Data'!$J$17,IF(D374="Other",E374))))</f>
        <v>53.421232397023452</v>
      </c>
      <c r="G374" s="79"/>
      <c r="H374" s="69"/>
      <c r="I374" s="79"/>
      <c r="J374" s="79"/>
      <c r="K374" s="79"/>
      <c r="L374" s="79"/>
      <c r="M374" s="79"/>
      <c r="N374" s="79"/>
      <c r="O374" s="79"/>
      <c r="P374" s="79"/>
      <c r="Q374" s="79"/>
      <c r="R374" s="79"/>
      <c r="S374" s="79"/>
      <c r="T374" s="79"/>
      <c r="U374" s="79"/>
      <c r="V374" s="79"/>
      <c r="W374" s="79"/>
      <c r="X374" s="79"/>
      <c r="Y374" s="79"/>
      <c r="Z374" s="79"/>
    </row>
    <row r="375" spans="1:26" ht="15.75" customHeight="1" x14ac:dyDescent="0.25">
      <c r="A375" s="87" t="s">
        <v>91</v>
      </c>
      <c r="B375" s="88" t="s">
        <v>92</v>
      </c>
      <c r="C375" s="79" t="s">
        <v>304</v>
      </c>
      <c r="D375" s="79" t="s">
        <v>331</v>
      </c>
      <c r="E375" s="89">
        <v>8.2130164830722538E-2</v>
      </c>
      <c r="F375" s="90">
        <f>IF(D375="CO2",E375,IF(D375="CH4",E375*'State 2005 Data'!$J$16,IF(D375="N2O",'State 2005 Data'!$J$17,IF(D375="Other",E375))))</f>
        <v>9.1985784610409252E-2</v>
      </c>
      <c r="G375" s="79"/>
      <c r="H375" s="69"/>
      <c r="I375" s="79"/>
      <c r="J375" s="79"/>
      <c r="K375" s="79"/>
      <c r="L375" s="79"/>
      <c r="M375" s="79"/>
      <c r="N375" s="79"/>
      <c r="O375" s="79"/>
      <c r="P375" s="79"/>
      <c r="Q375" s="79"/>
      <c r="R375" s="79"/>
      <c r="S375" s="79"/>
      <c r="T375" s="79"/>
      <c r="U375" s="79"/>
      <c r="V375" s="79"/>
      <c r="W375" s="79"/>
      <c r="X375" s="79"/>
      <c r="Y375" s="79"/>
      <c r="Z375" s="79"/>
    </row>
    <row r="376" spans="1:26" ht="15.75" customHeight="1" x14ac:dyDescent="0.25">
      <c r="A376" s="87" t="s">
        <v>91</v>
      </c>
      <c r="B376" s="88" t="s">
        <v>92</v>
      </c>
      <c r="C376" s="79" t="s">
        <v>304</v>
      </c>
      <c r="D376" s="79" t="s">
        <v>333</v>
      </c>
      <c r="E376" s="89">
        <v>1.066754909309976</v>
      </c>
      <c r="F376" s="90">
        <f>IF(D376="CO2",E376,IF(D376="CH4",E376*'State 2005 Data'!$J$16,IF(D376="N2O",'State 2005 Data'!$J$17,IF(D376="Other",E376))))</f>
        <v>0.88926174496644295</v>
      </c>
      <c r="G376" s="79"/>
      <c r="H376" s="69"/>
      <c r="I376" s="79"/>
      <c r="J376" s="79"/>
      <c r="K376" s="79"/>
      <c r="L376" s="79"/>
      <c r="M376" s="79"/>
      <c r="N376" s="79"/>
      <c r="O376" s="79"/>
      <c r="P376" s="79"/>
      <c r="Q376" s="79"/>
      <c r="R376" s="79"/>
      <c r="S376" s="79"/>
      <c r="T376" s="79"/>
      <c r="U376" s="79"/>
      <c r="V376" s="79"/>
      <c r="W376" s="79"/>
      <c r="X376" s="79"/>
      <c r="Y376" s="79"/>
      <c r="Z376" s="79"/>
    </row>
    <row r="377" spans="1:26" ht="15.75" customHeight="1" x14ac:dyDescent="0.25">
      <c r="A377" s="87" t="s">
        <v>91</v>
      </c>
      <c r="B377" s="88" t="s">
        <v>92</v>
      </c>
      <c r="C377" s="79" t="s">
        <v>304</v>
      </c>
      <c r="D377" s="91" t="s">
        <v>1873</v>
      </c>
      <c r="E377" s="89"/>
      <c r="F377" s="90">
        <f>IF(D377="CO2",E377,IF(D377="CH4",E377*'State 2005 Data'!$J$16,IF(D377="N2O",'State 2005 Data'!$J$17,IF(D377="Other",E377))))</f>
        <v>0</v>
      </c>
      <c r="G377" s="79"/>
      <c r="H377" s="69"/>
      <c r="I377" s="79"/>
      <c r="J377" s="79"/>
      <c r="K377" s="79"/>
      <c r="L377" s="79"/>
      <c r="M377" s="79"/>
      <c r="N377" s="79"/>
      <c r="O377" s="79"/>
      <c r="P377" s="79"/>
      <c r="Q377" s="79"/>
      <c r="R377" s="79"/>
      <c r="S377" s="79"/>
      <c r="T377" s="79"/>
      <c r="U377" s="79"/>
      <c r="V377" s="79"/>
      <c r="W377" s="79"/>
      <c r="X377" s="79"/>
      <c r="Y377" s="79"/>
      <c r="Z377" s="79"/>
    </row>
    <row r="378" spans="1:26" ht="15.75" customHeight="1" x14ac:dyDescent="0.25">
      <c r="A378" s="87" t="s">
        <v>91</v>
      </c>
      <c r="B378" s="88" t="s">
        <v>92</v>
      </c>
      <c r="C378" s="79" t="s">
        <v>753</v>
      </c>
      <c r="D378" s="79" t="s">
        <v>1369</v>
      </c>
      <c r="E378" s="90">
        <v>15.25533332270239</v>
      </c>
      <c r="F378" s="90">
        <f>IF(D378="CO2",E378,IF(D378="CH4",E378*'State 2005 Data'!$J$16,IF(D378="N2O",'State 2005 Data'!$J$17,IF(D378="Other",E378))))</f>
        <v>15.25533332270239</v>
      </c>
      <c r="G378" s="79"/>
      <c r="H378" s="69"/>
      <c r="I378" s="79"/>
      <c r="J378" s="79"/>
      <c r="K378" s="79"/>
      <c r="L378" s="79"/>
      <c r="M378" s="79"/>
      <c r="N378" s="79"/>
      <c r="O378" s="79"/>
      <c r="P378" s="79"/>
      <c r="Q378" s="79"/>
      <c r="R378" s="79"/>
      <c r="S378" s="79"/>
      <c r="T378" s="79"/>
      <c r="U378" s="79"/>
      <c r="V378" s="79"/>
      <c r="W378" s="79"/>
      <c r="X378" s="79"/>
      <c r="Y378" s="79"/>
      <c r="Z378" s="79"/>
    </row>
    <row r="379" spans="1:26" ht="15.75" customHeight="1" x14ac:dyDescent="0.25">
      <c r="A379" s="87" t="s">
        <v>91</v>
      </c>
      <c r="B379" s="88" t="s">
        <v>92</v>
      </c>
      <c r="C379" s="79" t="s">
        <v>753</v>
      </c>
      <c r="D379" s="79" t="s">
        <v>331</v>
      </c>
      <c r="E379" s="89">
        <v>2.001277403260548</v>
      </c>
      <c r="F379" s="90">
        <f>IF(D379="CO2",E379,IF(D379="CH4",E379*'State 2005 Data'!$J$16,IF(D379="N2O",'State 2005 Data'!$J$17,IF(D379="Other",E379))))</f>
        <v>2.2414306916518139</v>
      </c>
      <c r="G379" s="79"/>
      <c r="H379" s="69"/>
      <c r="I379" s="79"/>
      <c r="J379" s="79"/>
      <c r="K379" s="79"/>
      <c r="L379" s="79"/>
      <c r="M379" s="79"/>
      <c r="N379" s="79"/>
      <c r="O379" s="79"/>
      <c r="P379" s="79"/>
      <c r="Q379" s="79"/>
      <c r="R379" s="79"/>
      <c r="S379" s="79"/>
      <c r="T379" s="79"/>
      <c r="U379" s="79"/>
      <c r="V379" s="79"/>
      <c r="W379" s="79"/>
      <c r="X379" s="79"/>
      <c r="Y379" s="79"/>
      <c r="Z379" s="79"/>
    </row>
    <row r="380" spans="1:26" ht="15.75" customHeight="1" x14ac:dyDescent="0.25">
      <c r="A380" s="87" t="s">
        <v>91</v>
      </c>
      <c r="B380" s="88" t="s">
        <v>92</v>
      </c>
      <c r="C380" s="79" t="s">
        <v>753</v>
      </c>
      <c r="D380" s="79" t="s">
        <v>333</v>
      </c>
      <c r="E380" s="89">
        <v>0.1034996751716878</v>
      </c>
      <c r="F380" s="90">
        <f>IF(D380="CO2",E380,IF(D380="CH4",E380*'State 2005 Data'!$J$16,IF(D380="N2O",'State 2005 Data'!$J$17,IF(D380="Other",E380))))</f>
        <v>0.88926174496644295</v>
      </c>
      <c r="G380" s="79"/>
      <c r="H380" s="69"/>
      <c r="I380" s="79"/>
      <c r="J380" s="79"/>
      <c r="K380" s="79"/>
      <c r="L380" s="79"/>
      <c r="M380" s="79"/>
      <c r="N380" s="79"/>
      <c r="O380" s="79"/>
      <c r="P380" s="79"/>
      <c r="Q380" s="79"/>
      <c r="R380" s="79"/>
      <c r="S380" s="79"/>
      <c r="T380" s="79"/>
      <c r="U380" s="79"/>
      <c r="V380" s="79"/>
      <c r="W380" s="79"/>
      <c r="X380" s="79"/>
      <c r="Y380" s="79"/>
      <c r="Z380" s="79"/>
    </row>
    <row r="381" spans="1:26" ht="15.75" customHeight="1" x14ac:dyDescent="0.25">
      <c r="A381" s="87" t="s">
        <v>91</v>
      </c>
      <c r="B381" s="88" t="s">
        <v>92</v>
      </c>
      <c r="C381" s="79" t="s">
        <v>753</v>
      </c>
      <c r="D381" s="79" t="s">
        <v>1873</v>
      </c>
      <c r="E381" s="89">
        <v>3.5053523724717981</v>
      </c>
      <c r="F381" s="90">
        <f>IF(D381="CO2",E381,IF(D381="CH4",E381*'State 2005 Data'!$J$16,IF(D381="N2O",'State 2005 Data'!$J$17,IF(D381="Other",E381))))</f>
        <v>3.5053523724717981</v>
      </c>
      <c r="G381" s="79"/>
      <c r="H381" s="69"/>
      <c r="I381" s="79"/>
      <c r="J381" s="79"/>
      <c r="K381" s="79"/>
      <c r="L381" s="79"/>
      <c r="M381" s="79"/>
      <c r="N381" s="79"/>
      <c r="O381" s="79"/>
      <c r="P381" s="79"/>
      <c r="Q381" s="79"/>
      <c r="R381" s="79"/>
      <c r="S381" s="79"/>
      <c r="T381" s="79"/>
      <c r="U381" s="79"/>
      <c r="V381" s="79"/>
      <c r="W381" s="79"/>
      <c r="X381" s="79"/>
      <c r="Y381" s="79"/>
      <c r="Z381" s="79"/>
    </row>
    <row r="382" spans="1:26" ht="15.75" customHeight="1" x14ac:dyDescent="0.25">
      <c r="A382" s="87" t="s">
        <v>96</v>
      </c>
      <c r="B382" s="88" t="s">
        <v>97</v>
      </c>
      <c r="C382" s="79" t="s">
        <v>1028</v>
      </c>
      <c r="D382" s="79" t="s">
        <v>1369</v>
      </c>
      <c r="E382" s="89">
        <v>129.2548585338935</v>
      </c>
      <c r="F382" s="90">
        <f>IF(D382="CO2",E382,IF(D382="CH4",E382*'State 2005 Data'!$J$16,IF(D382="N2O",'State 2005 Data'!$J$17,IF(D382="Other",E382))))</f>
        <v>129.2548585338935</v>
      </c>
      <c r="G382" s="79"/>
      <c r="H382" s="69"/>
      <c r="I382" s="79"/>
      <c r="J382" s="79"/>
      <c r="K382" s="79"/>
      <c r="L382" s="79"/>
      <c r="M382" s="79"/>
      <c r="N382" s="79"/>
      <c r="O382" s="79"/>
      <c r="P382" s="79"/>
      <c r="Q382" s="79"/>
      <c r="R382" s="79"/>
      <c r="S382" s="79"/>
      <c r="T382" s="79"/>
      <c r="U382" s="79"/>
      <c r="V382" s="79"/>
      <c r="W382" s="79"/>
      <c r="X382" s="79"/>
      <c r="Y382" s="79"/>
      <c r="Z382" s="79"/>
    </row>
    <row r="383" spans="1:26" ht="15.75" customHeight="1" x14ac:dyDescent="0.25">
      <c r="A383" s="87" t="s">
        <v>96</v>
      </c>
      <c r="B383" s="88" t="s">
        <v>97</v>
      </c>
      <c r="C383" s="79" t="s">
        <v>1028</v>
      </c>
      <c r="D383" s="79" t="s">
        <v>331</v>
      </c>
      <c r="E383" s="89">
        <v>3.6717777000000007E-2</v>
      </c>
      <c r="F383" s="90">
        <f>IF(D383="CO2",E383,IF(D383="CH4",E383*'State 2005 Data'!$J$16,IF(D383="N2O",'State 2005 Data'!$J$17,IF(D383="Other",E383))))</f>
        <v>4.1123910240000013E-2</v>
      </c>
      <c r="G383" s="79"/>
      <c r="H383" s="69"/>
      <c r="I383" s="79"/>
      <c r="J383" s="79"/>
      <c r="K383" s="79"/>
      <c r="L383" s="79"/>
      <c r="M383" s="79"/>
      <c r="N383" s="79"/>
      <c r="O383" s="79"/>
      <c r="P383" s="79"/>
      <c r="Q383" s="79"/>
      <c r="R383" s="79"/>
      <c r="S383" s="79"/>
      <c r="T383" s="79"/>
      <c r="U383" s="79"/>
      <c r="V383" s="79"/>
      <c r="W383" s="79"/>
      <c r="X383" s="79"/>
      <c r="Y383" s="79"/>
      <c r="Z383" s="79"/>
    </row>
    <row r="384" spans="1:26" ht="15.75" customHeight="1" x14ac:dyDescent="0.25">
      <c r="A384" s="87" t="s">
        <v>96</v>
      </c>
      <c r="B384" s="88" t="s">
        <v>97</v>
      </c>
      <c r="C384" s="79" t="s">
        <v>1028</v>
      </c>
      <c r="D384" s="79" t="s">
        <v>333</v>
      </c>
      <c r="E384" s="89">
        <v>0.61809251906000007</v>
      </c>
      <c r="F384" s="90">
        <f>IF(D384="CO2",E384,IF(D384="CH4",E384*'State 2005 Data'!$J$16,IF(D384="N2O",'State 2005 Data'!$J$17,IF(D384="Other",E384))))</f>
        <v>0.88926174496644295</v>
      </c>
      <c r="G384" s="79"/>
      <c r="H384" s="69"/>
      <c r="I384" s="79"/>
      <c r="J384" s="79"/>
      <c r="K384" s="79"/>
      <c r="L384" s="79"/>
      <c r="M384" s="79"/>
      <c r="N384" s="79"/>
      <c r="O384" s="79"/>
      <c r="P384" s="79"/>
      <c r="Q384" s="79"/>
      <c r="R384" s="79"/>
      <c r="S384" s="79"/>
      <c r="T384" s="79"/>
      <c r="U384" s="79"/>
      <c r="V384" s="79"/>
      <c r="W384" s="79"/>
      <c r="X384" s="79"/>
      <c r="Y384" s="79"/>
      <c r="Z384" s="79"/>
    </row>
    <row r="385" spans="1:26" ht="15.75" customHeight="1" x14ac:dyDescent="0.25">
      <c r="A385" s="87" t="s">
        <v>96</v>
      </c>
      <c r="B385" s="88" t="s">
        <v>97</v>
      </c>
      <c r="C385" s="79" t="s">
        <v>1028</v>
      </c>
      <c r="D385" s="91" t="s">
        <v>1873</v>
      </c>
      <c r="E385" s="89"/>
      <c r="F385" s="90">
        <f>IF(D385="CO2",E385,IF(D385="CH4",E385*'State 2005 Data'!$J$16,IF(D385="N2O",'State 2005 Data'!$J$17,IF(D385="Other",E385))))</f>
        <v>0</v>
      </c>
      <c r="G385" s="79"/>
      <c r="H385" s="69"/>
      <c r="I385" s="79"/>
      <c r="J385" s="79"/>
      <c r="K385" s="79"/>
      <c r="L385" s="79"/>
      <c r="M385" s="79"/>
      <c r="N385" s="79"/>
      <c r="O385" s="79"/>
      <c r="P385" s="79"/>
      <c r="Q385" s="79"/>
      <c r="R385" s="79"/>
      <c r="S385" s="79"/>
      <c r="T385" s="79"/>
      <c r="U385" s="79"/>
      <c r="V385" s="79"/>
      <c r="W385" s="79"/>
      <c r="X385" s="79"/>
      <c r="Y385" s="79"/>
      <c r="Z385" s="79"/>
    </row>
    <row r="386" spans="1:26" ht="15.75" customHeight="1" x14ac:dyDescent="0.25">
      <c r="A386" s="87" t="s">
        <v>96</v>
      </c>
      <c r="B386" s="88" t="s">
        <v>97</v>
      </c>
      <c r="C386" s="79" t="s">
        <v>1358</v>
      </c>
      <c r="D386" s="79" t="s">
        <v>1369</v>
      </c>
      <c r="E386" s="89">
        <v>31.447512837947951</v>
      </c>
      <c r="F386" s="90">
        <f>IF(D386="CO2",E386,IF(D386="CH4",E386*'State 2005 Data'!$J$16,IF(D386="N2O",'State 2005 Data'!$J$17,IF(D386="Other",E386))))</f>
        <v>31.447512837947951</v>
      </c>
      <c r="G386" s="79"/>
      <c r="H386" s="69"/>
      <c r="I386" s="79"/>
      <c r="J386" s="79"/>
      <c r="K386" s="79"/>
      <c r="L386" s="79"/>
      <c r="M386" s="79"/>
      <c r="N386" s="79"/>
      <c r="O386" s="79"/>
      <c r="P386" s="79"/>
      <c r="Q386" s="79"/>
      <c r="R386" s="79"/>
      <c r="S386" s="79"/>
      <c r="T386" s="79"/>
      <c r="U386" s="79"/>
      <c r="V386" s="79"/>
      <c r="W386" s="79"/>
      <c r="X386" s="79"/>
      <c r="Y386" s="79"/>
      <c r="Z386" s="79"/>
    </row>
    <row r="387" spans="1:26" ht="15.75" customHeight="1" x14ac:dyDescent="0.25">
      <c r="A387" s="87" t="s">
        <v>96</v>
      </c>
      <c r="B387" s="88" t="s">
        <v>97</v>
      </c>
      <c r="C387" s="79" t="s">
        <v>1358</v>
      </c>
      <c r="D387" s="79" t="s">
        <v>331</v>
      </c>
      <c r="E387" s="89">
        <v>0.25428930150000001</v>
      </c>
      <c r="F387" s="90">
        <f>IF(D387="CO2",E387,IF(D387="CH4",E387*'State 2005 Data'!$J$16,IF(D387="N2O",'State 2005 Data'!$J$17,IF(D387="Other",E387))))</f>
        <v>0.28480401768000002</v>
      </c>
      <c r="G387" s="79"/>
      <c r="H387" s="69"/>
      <c r="I387" s="79"/>
      <c r="J387" s="79"/>
      <c r="K387" s="79"/>
      <c r="L387" s="79"/>
      <c r="M387" s="79"/>
      <c r="N387" s="79"/>
      <c r="O387" s="79"/>
      <c r="P387" s="79"/>
      <c r="Q387" s="79"/>
      <c r="R387" s="79"/>
      <c r="S387" s="79"/>
      <c r="T387" s="79"/>
      <c r="U387" s="79"/>
      <c r="V387" s="79"/>
      <c r="W387" s="79"/>
      <c r="X387" s="79"/>
      <c r="Y387" s="79"/>
      <c r="Z387" s="79"/>
    </row>
    <row r="388" spans="1:26" ht="15.75" customHeight="1" x14ac:dyDescent="0.25">
      <c r="A388" s="87" t="s">
        <v>96</v>
      </c>
      <c r="B388" s="88" t="s">
        <v>97</v>
      </c>
      <c r="C388" s="79" t="s">
        <v>1358</v>
      </c>
      <c r="D388" s="79" t="s">
        <v>333</v>
      </c>
      <c r="E388" s="89">
        <v>5.4327000260000001E-2</v>
      </c>
      <c r="F388" s="90">
        <f>IF(D388="CO2",E388,IF(D388="CH4",E388*'State 2005 Data'!$J$16,IF(D388="N2O",'State 2005 Data'!$J$17,IF(D388="Other",E388))))</f>
        <v>0.88926174496644295</v>
      </c>
      <c r="G388" s="79"/>
      <c r="H388" s="69"/>
      <c r="I388" s="79"/>
      <c r="J388" s="79"/>
      <c r="K388" s="79"/>
      <c r="L388" s="79"/>
      <c r="M388" s="79"/>
      <c r="N388" s="79"/>
      <c r="O388" s="79"/>
      <c r="P388" s="79"/>
      <c r="Q388" s="79"/>
      <c r="R388" s="79"/>
      <c r="S388" s="79"/>
      <c r="T388" s="79"/>
      <c r="U388" s="79"/>
      <c r="V388" s="79"/>
      <c r="W388" s="79"/>
      <c r="X388" s="79"/>
      <c r="Y388" s="79"/>
      <c r="Z388" s="79"/>
    </row>
    <row r="389" spans="1:26" ht="15.75" customHeight="1" x14ac:dyDescent="0.25">
      <c r="A389" s="87" t="s">
        <v>96</v>
      </c>
      <c r="B389" s="88" t="s">
        <v>97</v>
      </c>
      <c r="C389" s="79" t="s">
        <v>1358</v>
      </c>
      <c r="D389" s="91" t="s">
        <v>1873</v>
      </c>
      <c r="E389" s="89"/>
      <c r="F389" s="90">
        <f>IF(D389="CO2",E389,IF(D389="CH4",E389*'State 2005 Data'!$J$16,IF(D389="N2O",'State 2005 Data'!$J$17,IF(D389="Other",E389))))</f>
        <v>0</v>
      </c>
      <c r="G389" s="79"/>
      <c r="H389" s="69"/>
      <c r="I389" s="79"/>
      <c r="J389" s="79"/>
      <c r="K389" s="79"/>
      <c r="L389" s="79"/>
      <c r="M389" s="79"/>
      <c r="N389" s="79"/>
      <c r="O389" s="79"/>
      <c r="P389" s="79"/>
      <c r="Q389" s="79"/>
      <c r="R389" s="79"/>
      <c r="S389" s="79"/>
      <c r="T389" s="79"/>
      <c r="U389" s="79"/>
      <c r="V389" s="79"/>
      <c r="W389" s="79"/>
      <c r="X389" s="79"/>
      <c r="Y389" s="79"/>
      <c r="Z389" s="79"/>
    </row>
    <row r="390" spans="1:26" ht="15.75" customHeight="1" x14ac:dyDescent="0.25">
      <c r="A390" s="87" t="s">
        <v>96</v>
      </c>
      <c r="B390" s="88" t="s">
        <v>97</v>
      </c>
      <c r="C390" s="79" t="s">
        <v>304</v>
      </c>
      <c r="D390" s="79" t="s">
        <v>1369</v>
      </c>
      <c r="E390" s="89">
        <v>71.077371138019117</v>
      </c>
      <c r="F390" s="90">
        <f>IF(D390="CO2",E390,IF(D390="CH4",E390*'State 2005 Data'!$J$16,IF(D390="N2O",'State 2005 Data'!$J$17,IF(D390="Other",E390))))</f>
        <v>71.077371138019117</v>
      </c>
      <c r="G390" s="79"/>
      <c r="H390" s="69"/>
      <c r="I390" s="79"/>
      <c r="J390" s="79"/>
      <c r="K390" s="79"/>
      <c r="L390" s="79"/>
      <c r="M390" s="79"/>
      <c r="N390" s="79"/>
      <c r="O390" s="79"/>
      <c r="P390" s="79"/>
      <c r="Q390" s="79"/>
      <c r="R390" s="79"/>
      <c r="S390" s="79"/>
      <c r="T390" s="79"/>
      <c r="U390" s="79"/>
      <c r="V390" s="79"/>
      <c r="W390" s="79"/>
      <c r="X390" s="79"/>
      <c r="Y390" s="79"/>
      <c r="Z390" s="79"/>
    </row>
    <row r="391" spans="1:26" ht="15.75" customHeight="1" x14ac:dyDescent="0.25">
      <c r="A391" s="87" t="s">
        <v>96</v>
      </c>
      <c r="B391" s="88" t="s">
        <v>97</v>
      </c>
      <c r="C391" s="79" t="s">
        <v>304</v>
      </c>
      <c r="D391" s="79" t="s">
        <v>331</v>
      </c>
      <c r="E391" s="89">
        <v>8.2130164830722538E-2</v>
      </c>
      <c r="F391" s="90">
        <f>IF(D391="CO2",E391,IF(D391="CH4",E391*'State 2005 Data'!$J$16,IF(D391="N2O",'State 2005 Data'!$J$17,IF(D391="Other",E391))))</f>
        <v>9.1985784610409252E-2</v>
      </c>
      <c r="G391" s="79"/>
      <c r="H391" s="69"/>
      <c r="I391" s="79"/>
      <c r="J391" s="79"/>
      <c r="K391" s="79"/>
      <c r="L391" s="79"/>
      <c r="M391" s="79"/>
      <c r="N391" s="79"/>
      <c r="O391" s="79"/>
      <c r="P391" s="79"/>
      <c r="Q391" s="79"/>
      <c r="R391" s="79"/>
      <c r="S391" s="79"/>
      <c r="T391" s="79"/>
      <c r="U391" s="79"/>
      <c r="V391" s="79"/>
      <c r="W391" s="79"/>
      <c r="X391" s="79"/>
      <c r="Y391" s="79"/>
      <c r="Z391" s="79"/>
    </row>
    <row r="392" spans="1:26" ht="15.75" customHeight="1" x14ac:dyDescent="0.25">
      <c r="A392" s="87" t="s">
        <v>96</v>
      </c>
      <c r="B392" s="88" t="s">
        <v>97</v>
      </c>
      <c r="C392" s="79" t="s">
        <v>304</v>
      </c>
      <c r="D392" s="79" t="s">
        <v>333</v>
      </c>
      <c r="E392" s="89">
        <v>1.066754909309976</v>
      </c>
      <c r="F392" s="90">
        <f>IF(D392="CO2",E392,IF(D392="CH4",E392*'State 2005 Data'!$J$16,IF(D392="N2O",'State 2005 Data'!$J$17,IF(D392="Other",E392))))</f>
        <v>0.88926174496644295</v>
      </c>
      <c r="G392" s="79"/>
      <c r="H392" s="69"/>
      <c r="I392" s="79"/>
      <c r="J392" s="79"/>
      <c r="K392" s="79"/>
      <c r="L392" s="79"/>
      <c r="M392" s="79"/>
      <c r="N392" s="79"/>
      <c r="O392" s="79"/>
      <c r="P392" s="79"/>
      <c r="Q392" s="79"/>
      <c r="R392" s="79"/>
      <c r="S392" s="79"/>
      <c r="T392" s="79"/>
      <c r="U392" s="79"/>
      <c r="V392" s="79"/>
      <c r="W392" s="79"/>
      <c r="X392" s="79"/>
      <c r="Y392" s="79"/>
      <c r="Z392" s="79"/>
    </row>
    <row r="393" spans="1:26" ht="15.75" customHeight="1" x14ac:dyDescent="0.25">
      <c r="A393" s="87" t="s">
        <v>96</v>
      </c>
      <c r="B393" s="88" t="s">
        <v>97</v>
      </c>
      <c r="C393" s="79" t="s">
        <v>304</v>
      </c>
      <c r="D393" s="91" t="s">
        <v>1873</v>
      </c>
      <c r="E393" s="89"/>
      <c r="F393" s="90">
        <f>IF(D393="CO2",E393,IF(D393="CH4",E393*'State 2005 Data'!$J$16,IF(D393="N2O",'State 2005 Data'!$J$17,IF(D393="Other",E393))))</f>
        <v>0</v>
      </c>
      <c r="G393" s="79"/>
      <c r="H393" s="69"/>
      <c r="I393" s="79"/>
      <c r="J393" s="79"/>
      <c r="K393" s="79"/>
      <c r="L393" s="79"/>
      <c r="M393" s="79"/>
      <c r="N393" s="79"/>
      <c r="O393" s="79"/>
      <c r="P393" s="79"/>
      <c r="Q393" s="79"/>
      <c r="R393" s="79"/>
      <c r="S393" s="79"/>
      <c r="T393" s="79"/>
      <c r="U393" s="79"/>
      <c r="V393" s="79"/>
      <c r="W393" s="79"/>
      <c r="X393" s="79"/>
      <c r="Y393" s="79"/>
      <c r="Z393" s="79"/>
    </row>
    <row r="394" spans="1:26" ht="15.75" customHeight="1" x14ac:dyDescent="0.25">
      <c r="A394" s="87" t="s">
        <v>96</v>
      </c>
      <c r="B394" s="88" t="s">
        <v>97</v>
      </c>
      <c r="C394" s="79" t="s">
        <v>753</v>
      </c>
      <c r="D394" s="79" t="s">
        <v>1369</v>
      </c>
      <c r="E394" s="90">
        <v>50.382944286617096</v>
      </c>
      <c r="F394" s="90">
        <f>IF(D394="CO2",E394,IF(D394="CH4",E394*'State 2005 Data'!$J$16,IF(D394="N2O",'State 2005 Data'!$J$17,IF(D394="Other",E394))))</f>
        <v>50.382944286617096</v>
      </c>
      <c r="G394" s="79"/>
      <c r="H394" s="69"/>
      <c r="I394" s="79"/>
      <c r="J394" s="79"/>
      <c r="K394" s="79"/>
      <c r="L394" s="79"/>
      <c r="M394" s="79"/>
      <c r="N394" s="79"/>
      <c r="O394" s="79"/>
      <c r="P394" s="79"/>
      <c r="Q394" s="79"/>
      <c r="R394" s="79"/>
      <c r="S394" s="79"/>
      <c r="T394" s="79"/>
      <c r="U394" s="79"/>
      <c r="V394" s="79"/>
      <c r="W394" s="79"/>
      <c r="X394" s="79"/>
      <c r="Y394" s="79"/>
      <c r="Z394" s="79"/>
    </row>
    <row r="395" spans="1:26" ht="15.75" customHeight="1" x14ac:dyDescent="0.25">
      <c r="A395" s="87" t="s">
        <v>96</v>
      </c>
      <c r="B395" s="88" t="s">
        <v>97</v>
      </c>
      <c r="C395" s="79" t="s">
        <v>753</v>
      </c>
      <c r="D395" s="79" t="s">
        <v>331</v>
      </c>
      <c r="E395" s="89">
        <v>9.9920505138324156</v>
      </c>
      <c r="F395" s="90">
        <f>IF(D395="CO2",E395,IF(D395="CH4",E395*'State 2005 Data'!$J$16,IF(D395="N2O",'State 2005 Data'!$J$17,IF(D395="Other",E395))))</f>
        <v>11.191096575492306</v>
      </c>
      <c r="G395" s="79"/>
      <c r="H395" s="69"/>
      <c r="I395" s="79"/>
      <c r="J395" s="79"/>
      <c r="K395" s="79"/>
      <c r="L395" s="79"/>
      <c r="M395" s="79"/>
      <c r="N395" s="79"/>
      <c r="O395" s="79"/>
      <c r="P395" s="79"/>
      <c r="Q395" s="79"/>
      <c r="R395" s="79"/>
      <c r="S395" s="79"/>
      <c r="T395" s="79"/>
      <c r="U395" s="79"/>
      <c r="V395" s="79"/>
      <c r="W395" s="79"/>
      <c r="X395" s="79"/>
      <c r="Y395" s="79"/>
      <c r="Z395" s="79"/>
    </row>
    <row r="396" spans="1:26" ht="15.75" customHeight="1" x14ac:dyDescent="0.25">
      <c r="A396" s="87" t="s">
        <v>96</v>
      </c>
      <c r="B396" s="88" t="s">
        <v>97</v>
      </c>
      <c r="C396" s="79" t="s">
        <v>753</v>
      </c>
      <c r="D396" s="79" t="s">
        <v>333</v>
      </c>
      <c r="E396" s="89">
        <v>7.2958946098916899E-2</v>
      </c>
      <c r="F396" s="90">
        <f>IF(D396="CO2",E396,IF(D396="CH4",E396*'State 2005 Data'!$J$16,IF(D396="N2O",'State 2005 Data'!$J$17,IF(D396="Other",E396))))</f>
        <v>0.88926174496644295</v>
      </c>
      <c r="G396" s="79"/>
      <c r="H396" s="69"/>
      <c r="I396" s="79"/>
      <c r="J396" s="79"/>
      <c r="K396" s="79"/>
      <c r="L396" s="79"/>
      <c r="M396" s="79"/>
      <c r="N396" s="79"/>
      <c r="O396" s="79"/>
      <c r="P396" s="79"/>
      <c r="Q396" s="79"/>
      <c r="R396" s="79"/>
      <c r="S396" s="79"/>
      <c r="T396" s="79"/>
      <c r="U396" s="79"/>
      <c r="V396" s="79"/>
      <c r="W396" s="79"/>
      <c r="X396" s="79"/>
      <c r="Y396" s="79"/>
      <c r="Z396" s="79"/>
    </row>
    <row r="397" spans="1:26" ht="15.75" customHeight="1" x14ac:dyDescent="0.25">
      <c r="A397" s="87" t="s">
        <v>96</v>
      </c>
      <c r="B397" s="88" t="s">
        <v>97</v>
      </c>
      <c r="C397" s="79" t="s">
        <v>753</v>
      </c>
      <c r="D397" s="79" t="s">
        <v>1873</v>
      </c>
      <c r="E397" s="89">
        <v>4.6265515030714139</v>
      </c>
      <c r="F397" s="90">
        <f>IF(D397="CO2",E397,IF(D397="CH4",E397*'State 2005 Data'!$J$16,IF(D397="N2O",'State 2005 Data'!$J$17,IF(D397="Other",E397))))</f>
        <v>4.6265515030714139</v>
      </c>
      <c r="G397" s="79"/>
      <c r="H397" s="69"/>
      <c r="I397" s="79"/>
      <c r="J397" s="79"/>
      <c r="K397" s="79"/>
      <c r="L397" s="79"/>
      <c r="M397" s="79"/>
      <c r="N397" s="79"/>
      <c r="O397" s="79"/>
      <c r="P397" s="79"/>
      <c r="Q397" s="79"/>
      <c r="R397" s="79"/>
      <c r="S397" s="79"/>
      <c r="T397" s="79"/>
      <c r="U397" s="79"/>
      <c r="V397" s="79"/>
      <c r="W397" s="79"/>
      <c r="X397" s="79"/>
      <c r="Y397" s="79"/>
      <c r="Z397" s="79"/>
    </row>
    <row r="398" spans="1:26" ht="15.75" customHeight="1" x14ac:dyDescent="0.25">
      <c r="A398" s="87" t="s">
        <v>102</v>
      </c>
      <c r="B398" s="88" t="s">
        <v>103</v>
      </c>
      <c r="C398" s="79" t="s">
        <v>1028</v>
      </c>
      <c r="D398" s="79" t="s">
        <v>1369</v>
      </c>
      <c r="E398" s="89">
        <v>8.0496207506359134</v>
      </c>
      <c r="F398" s="90">
        <f>IF(D398="CO2",E398,IF(D398="CH4",E398*'State 2005 Data'!$J$16,IF(D398="N2O",'State 2005 Data'!$J$17,IF(D398="Other",E398))))</f>
        <v>8.0496207506359134</v>
      </c>
      <c r="G398" s="79"/>
      <c r="H398" s="69"/>
      <c r="I398" s="79"/>
      <c r="J398" s="79"/>
      <c r="K398" s="79"/>
      <c r="L398" s="79"/>
      <c r="M398" s="79"/>
      <c r="N398" s="79"/>
      <c r="O398" s="79"/>
      <c r="P398" s="79"/>
      <c r="Q398" s="79"/>
      <c r="R398" s="79"/>
      <c r="S398" s="79"/>
      <c r="T398" s="79"/>
      <c r="U398" s="79"/>
      <c r="V398" s="79"/>
      <c r="W398" s="79"/>
      <c r="X398" s="79"/>
      <c r="Y398" s="79"/>
      <c r="Z398" s="79"/>
    </row>
    <row r="399" spans="1:26" ht="15.75" customHeight="1" x14ac:dyDescent="0.25">
      <c r="A399" s="87" t="s">
        <v>102</v>
      </c>
      <c r="B399" s="88" t="s">
        <v>103</v>
      </c>
      <c r="C399" s="79" t="s">
        <v>1028</v>
      </c>
      <c r="D399" s="79" t="s">
        <v>331</v>
      </c>
      <c r="E399" s="89">
        <v>7.5452594999999983E-3</v>
      </c>
      <c r="F399" s="90">
        <f>IF(D399="CO2",E399,IF(D399="CH4",E399*'State 2005 Data'!$J$16,IF(D399="N2O",'State 2005 Data'!$J$17,IF(D399="Other",E399))))</f>
        <v>8.4506906399999995E-3</v>
      </c>
      <c r="G399" s="79"/>
      <c r="H399" s="69"/>
      <c r="I399" s="79"/>
      <c r="J399" s="79"/>
      <c r="K399" s="79"/>
      <c r="L399" s="79"/>
      <c r="M399" s="79"/>
      <c r="N399" s="79"/>
      <c r="O399" s="79"/>
      <c r="P399" s="79"/>
      <c r="Q399" s="79"/>
      <c r="R399" s="79"/>
      <c r="S399" s="79"/>
      <c r="T399" s="79"/>
      <c r="U399" s="79"/>
      <c r="V399" s="79"/>
      <c r="W399" s="79"/>
      <c r="X399" s="79"/>
      <c r="Y399" s="79"/>
      <c r="Z399" s="79"/>
    </row>
    <row r="400" spans="1:26" ht="15.75" customHeight="1" x14ac:dyDescent="0.25">
      <c r="A400" s="87" t="s">
        <v>102</v>
      </c>
      <c r="B400" s="88" t="s">
        <v>103</v>
      </c>
      <c r="C400" s="79" t="s">
        <v>1028</v>
      </c>
      <c r="D400" s="79" t="s">
        <v>333</v>
      </c>
      <c r="E400" s="89">
        <v>2.5469550420000001E-2</v>
      </c>
      <c r="F400" s="90">
        <f>IF(D400="CO2",E400,IF(D400="CH4",E400*'State 2005 Data'!$J$16,IF(D400="N2O",'State 2005 Data'!$J$17,IF(D400="Other",E400))))</f>
        <v>0.88926174496644295</v>
      </c>
      <c r="G400" s="79"/>
      <c r="H400" s="69"/>
      <c r="I400" s="79"/>
      <c r="J400" s="79"/>
      <c r="K400" s="79"/>
      <c r="L400" s="79"/>
      <c r="M400" s="79"/>
      <c r="N400" s="79"/>
      <c r="O400" s="79"/>
      <c r="P400" s="79"/>
      <c r="Q400" s="79"/>
      <c r="R400" s="79"/>
      <c r="S400" s="79"/>
      <c r="T400" s="79"/>
      <c r="U400" s="79"/>
      <c r="V400" s="79"/>
      <c r="W400" s="79"/>
      <c r="X400" s="79"/>
      <c r="Y400" s="79"/>
      <c r="Z400" s="79"/>
    </row>
    <row r="401" spans="1:26" ht="15.75" customHeight="1" x14ac:dyDescent="0.25">
      <c r="A401" s="87" t="s">
        <v>102</v>
      </c>
      <c r="B401" s="88" t="s">
        <v>103</v>
      </c>
      <c r="C401" s="79" t="s">
        <v>1028</v>
      </c>
      <c r="D401" s="91" t="s">
        <v>1873</v>
      </c>
      <c r="E401" s="89"/>
      <c r="F401" s="90">
        <f>IF(D401="CO2",E401,IF(D401="CH4",E401*'State 2005 Data'!$J$16,IF(D401="N2O",'State 2005 Data'!$J$17,IF(D401="Other",E401))))</f>
        <v>0</v>
      </c>
      <c r="G401" s="79"/>
      <c r="H401" s="69"/>
      <c r="I401" s="79"/>
      <c r="J401" s="79"/>
      <c r="K401" s="79"/>
      <c r="L401" s="79"/>
      <c r="M401" s="79"/>
      <c r="N401" s="79"/>
      <c r="O401" s="79"/>
      <c r="P401" s="79"/>
      <c r="Q401" s="79"/>
      <c r="R401" s="79"/>
      <c r="S401" s="79"/>
      <c r="T401" s="79"/>
      <c r="U401" s="79"/>
      <c r="V401" s="79"/>
      <c r="W401" s="79"/>
      <c r="X401" s="79"/>
      <c r="Y401" s="79"/>
      <c r="Z401" s="79"/>
    </row>
    <row r="402" spans="1:26" ht="15.75" customHeight="1" x14ac:dyDescent="0.25">
      <c r="A402" s="87" t="s">
        <v>102</v>
      </c>
      <c r="B402" s="88" t="s">
        <v>103</v>
      </c>
      <c r="C402" s="79" t="s">
        <v>1358</v>
      </c>
      <c r="D402" s="79" t="s">
        <v>1369</v>
      </c>
      <c r="E402" s="89">
        <v>4.5119796063237256</v>
      </c>
      <c r="F402" s="90">
        <f>IF(D402="CO2",E402,IF(D402="CH4",E402*'State 2005 Data'!$J$16,IF(D402="N2O",'State 2005 Data'!$J$17,IF(D402="Other",E402))))</f>
        <v>4.5119796063237256</v>
      </c>
      <c r="G402" s="79"/>
      <c r="H402" s="69"/>
      <c r="I402" s="79"/>
      <c r="J402" s="79"/>
      <c r="K402" s="79"/>
      <c r="L402" s="79"/>
      <c r="M402" s="79"/>
      <c r="N402" s="79"/>
      <c r="O402" s="79"/>
      <c r="P402" s="79"/>
      <c r="Q402" s="79"/>
      <c r="R402" s="79"/>
      <c r="S402" s="79"/>
      <c r="T402" s="79"/>
      <c r="U402" s="79"/>
      <c r="V402" s="79"/>
      <c r="W402" s="79"/>
      <c r="X402" s="79"/>
      <c r="Y402" s="79"/>
      <c r="Z402" s="79"/>
    </row>
    <row r="403" spans="1:26" ht="15.75" customHeight="1" x14ac:dyDescent="0.25">
      <c r="A403" s="87" t="s">
        <v>102</v>
      </c>
      <c r="B403" s="88" t="s">
        <v>103</v>
      </c>
      <c r="C403" s="79" t="s">
        <v>1358</v>
      </c>
      <c r="D403" s="79" t="s">
        <v>331</v>
      </c>
      <c r="E403" s="89">
        <v>9.3047960499999999E-2</v>
      </c>
      <c r="F403" s="90">
        <f>IF(D403="CO2",E403,IF(D403="CH4",E403*'State 2005 Data'!$J$16,IF(D403="N2O",'State 2005 Data'!$J$17,IF(D403="Other",E403))))</f>
        <v>0.10421371576000001</v>
      </c>
      <c r="G403" s="79"/>
      <c r="H403" s="69"/>
      <c r="I403" s="79"/>
      <c r="J403" s="79"/>
      <c r="K403" s="79"/>
      <c r="L403" s="79"/>
      <c r="M403" s="79"/>
      <c r="N403" s="79"/>
      <c r="O403" s="79"/>
      <c r="P403" s="79"/>
      <c r="Q403" s="79"/>
      <c r="R403" s="79"/>
      <c r="S403" s="79"/>
      <c r="T403" s="79"/>
      <c r="U403" s="79"/>
      <c r="V403" s="79"/>
      <c r="W403" s="79"/>
      <c r="X403" s="79"/>
      <c r="Y403" s="79"/>
      <c r="Z403" s="79"/>
    </row>
    <row r="404" spans="1:26" ht="15.75" customHeight="1" x14ac:dyDescent="0.25">
      <c r="A404" s="87" t="s">
        <v>102</v>
      </c>
      <c r="B404" s="88" t="s">
        <v>103</v>
      </c>
      <c r="C404" s="79" t="s">
        <v>1358</v>
      </c>
      <c r="D404" s="79" t="s">
        <v>333</v>
      </c>
      <c r="E404" s="89">
        <v>1.694723616E-2</v>
      </c>
      <c r="F404" s="90">
        <f>IF(D404="CO2",E404,IF(D404="CH4",E404*'State 2005 Data'!$J$16,IF(D404="N2O",'State 2005 Data'!$J$17,IF(D404="Other",E404))))</f>
        <v>0.88926174496644295</v>
      </c>
      <c r="G404" s="79"/>
      <c r="H404" s="69"/>
      <c r="I404" s="79"/>
      <c r="J404" s="79"/>
      <c r="K404" s="79"/>
      <c r="L404" s="79"/>
      <c r="M404" s="79"/>
      <c r="N404" s="79"/>
      <c r="O404" s="79"/>
      <c r="P404" s="79"/>
      <c r="Q404" s="79"/>
      <c r="R404" s="79"/>
      <c r="S404" s="79"/>
      <c r="T404" s="79"/>
      <c r="U404" s="79"/>
      <c r="V404" s="79"/>
      <c r="W404" s="79"/>
      <c r="X404" s="79"/>
      <c r="Y404" s="79"/>
      <c r="Z404" s="79"/>
    </row>
    <row r="405" spans="1:26" ht="15.75" customHeight="1" x14ac:dyDescent="0.25">
      <c r="A405" s="87" t="s">
        <v>102</v>
      </c>
      <c r="B405" s="88" t="s">
        <v>103</v>
      </c>
      <c r="C405" s="79" t="s">
        <v>1358</v>
      </c>
      <c r="D405" s="91" t="s">
        <v>1873</v>
      </c>
      <c r="E405" s="89"/>
      <c r="F405" s="90">
        <f>IF(D405="CO2",E405,IF(D405="CH4",E405*'State 2005 Data'!$J$16,IF(D405="N2O",'State 2005 Data'!$J$17,IF(D405="Other",E405))))</f>
        <v>0</v>
      </c>
      <c r="G405" s="79"/>
      <c r="H405" s="69"/>
      <c r="I405" s="79"/>
      <c r="J405" s="79"/>
      <c r="K405" s="79"/>
      <c r="L405" s="79"/>
      <c r="M405" s="79"/>
      <c r="N405" s="79"/>
      <c r="O405" s="79"/>
      <c r="P405" s="79"/>
      <c r="Q405" s="79"/>
      <c r="R405" s="79"/>
      <c r="S405" s="79"/>
      <c r="T405" s="79"/>
      <c r="U405" s="79"/>
      <c r="V405" s="79"/>
      <c r="W405" s="79"/>
      <c r="X405" s="79"/>
      <c r="Y405" s="79"/>
      <c r="Z405" s="79"/>
    </row>
    <row r="406" spans="1:26" ht="15.75" customHeight="1" x14ac:dyDescent="0.25">
      <c r="A406" s="87" t="s">
        <v>102</v>
      </c>
      <c r="B406" s="88" t="s">
        <v>103</v>
      </c>
      <c r="C406" s="79" t="s">
        <v>304</v>
      </c>
      <c r="D406" s="79" t="s">
        <v>1369</v>
      </c>
      <c r="E406" s="89">
        <v>23.31966238211929</v>
      </c>
      <c r="F406" s="90">
        <f>IF(D406="CO2",E406,IF(D406="CH4",E406*'State 2005 Data'!$J$16,IF(D406="N2O",'State 2005 Data'!$J$17,IF(D406="Other",E406))))</f>
        <v>23.31966238211929</v>
      </c>
      <c r="G406" s="79"/>
      <c r="H406" s="69"/>
      <c r="I406" s="79"/>
      <c r="J406" s="79"/>
      <c r="K406" s="79"/>
      <c r="L406" s="79"/>
      <c r="M406" s="79"/>
      <c r="N406" s="79"/>
      <c r="O406" s="79"/>
      <c r="P406" s="79"/>
      <c r="Q406" s="79"/>
      <c r="R406" s="79"/>
      <c r="S406" s="79"/>
      <c r="T406" s="79"/>
      <c r="U406" s="79"/>
      <c r="V406" s="79"/>
      <c r="W406" s="79"/>
      <c r="X406" s="79"/>
      <c r="Y406" s="79"/>
      <c r="Z406" s="79"/>
    </row>
    <row r="407" spans="1:26" ht="15.75" customHeight="1" x14ac:dyDescent="0.25">
      <c r="A407" s="87" t="s">
        <v>102</v>
      </c>
      <c r="B407" s="88" t="s">
        <v>103</v>
      </c>
      <c r="C407" s="79" t="s">
        <v>304</v>
      </c>
      <c r="D407" s="79" t="s">
        <v>331</v>
      </c>
      <c r="E407" s="89">
        <v>8.2130164830722538E-2</v>
      </c>
      <c r="F407" s="90">
        <f>IF(D407="CO2",E407,IF(D407="CH4",E407*'State 2005 Data'!$J$16,IF(D407="N2O",'State 2005 Data'!$J$17,IF(D407="Other",E407))))</f>
        <v>9.1985784610409252E-2</v>
      </c>
      <c r="G407" s="79"/>
      <c r="H407" s="69"/>
      <c r="I407" s="79"/>
      <c r="J407" s="79"/>
      <c r="K407" s="79"/>
      <c r="L407" s="79"/>
      <c r="M407" s="79"/>
      <c r="N407" s="79"/>
      <c r="O407" s="79"/>
      <c r="P407" s="79"/>
      <c r="Q407" s="79"/>
      <c r="R407" s="79"/>
      <c r="S407" s="79"/>
      <c r="T407" s="79"/>
      <c r="U407" s="79"/>
      <c r="V407" s="79"/>
      <c r="W407" s="79"/>
      <c r="X407" s="79"/>
      <c r="Y407" s="79"/>
      <c r="Z407" s="79"/>
    </row>
    <row r="408" spans="1:26" ht="15.75" customHeight="1" x14ac:dyDescent="0.25">
      <c r="A408" s="87" t="s">
        <v>102</v>
      </c>
      <c r="B408" s="88" t="s">
        <v>103</v>
      </c>
      <c r="C408" s="79" t="s">
        <v>304</v>
      </c>
      <c r="D408" s="79" t="s">
        <v>333</v>
      </c>
      <c r="E408" s="89">
        <v>1.066754909309976</v>
      </c>
      <c r="F408" s="90">
        <f>IF(D408="CO2",E408,IF(D408="CH4",E408*'State 2005 Data'!$J$16,IF(D408="N2O",'State 2005 Data'!$J$17,IF(D408="Other",E408))))</f>
        <v>0.88926174496644295</v>
      </c>
      <c r="G408" s="79"/>
      <c r="H408" s="69"/>
      <c r="I408" s="79"/>
      <c r="J408" s="79"/>
      <c r="K408" s="79"/>
      <c r="L408" s="79"/>
      <c r="M408" s="79"/>
      <c r="N408" s="79"/>
      <c r="O408" s="79"/>
      <c r="P408" s="79"/>
      <c r="Q408" s="79"/>
      <c r="R408" s="79"/>
      <c r="S408" s="79"/>
      <c r="T408" s="79"/>
      <c r="U408" s="79"/>
      <c r="V408" s="79"/>
      <c r="W408" s="79"/>
      <c r="X408" s="79"/>
      <c r="Y408" s="79"/>
      <c r="Z408" s="79"/>
    </row>
    <row r="409" spans="1:26" ht="15.75" customHeight="1" x14ac:dyDescent="0.25">
      <c r="A409" s="87" t="s">
        <v>102</v>
      </c>
      <c r="B409" s="88" t="s">
        <v>103</v>
      </c>
      <c r="C409" s="79" t="s">
        <v>304</v>
      </c>
      <c r="D409" s="91" t="s">
        <v>1873</v>
      </c>
      <c r="E409" s="89"/>
      <c r="F409" s="90">
        <f>IF(D409="CO2",E409,IF(D409="CH4",E409*'State 2005 Data'!$J$16,IF(D409="N2O",'State 2005 Data'!$J$17,IF(D409="Other",E409))))</f>
        <v>0</v>
      </c>
      <c r="G409" s="79"/>
      <c r="H409" s="69"/>
      <c r="I409" s="79"/>
      <c r="J409" s="79"/>
      <c r="K409" s="79"/>
      <c r="L409" s="79"/>
      <c r="M409" s="79"/>
      <c r="N409" s="79"/>
      <c r="O409" s="79"/>
      <c r="P409" s="79"/>
      <c r="Q409" s="79"/>
      <c r="R409" s="79"/>
      <c r="S409" s="79"/>
      <c r="T409" s="79"/>
      <c r="U409" s="79"/>
      <c r="V409" s="79"/>
      <c r="W409" s="79"/>
      <c r="X409" s="79"/>
      <c r="Y409" s="79"/>
      <c r="Z409" s="79"/>
    </row>
    <row r="410" spans="1:26" ht="15.75" customHeight="1" x14ac:dyDescent="0.25">
      <c r="A410" s="87" t="s">
        <v>102</v>
      </c>
      <c r="B410" s="88" t="s">
        <v>103</v>
      </c>
      <c r="C410" s="79" t="s">
        <v>753</v>
      </c>
      <c r="D410" s="79" t="s">
        <v>1369</v>
      </c>
      <c r="E410" s="90">
        <v>6.2774264263725224</v>
      </c>
      <c r="F410" s="90">
        <f>IF(D410="CO2",E410,IF(D410="CH4",E410*'State 2005 Data'!$J$16,IF(D410="N2O",'State 2005 Data'!$J$17,IF(D410="Other",E410))))</f>
        <v>6.2774264263725224</v>
      </c>
      <c r="G410" s="79"/>
      <c r="H410" s="69"/>
      <c r="I410" s="79"/>
      <c r="J410" s="79"/>
      <c r="K410" s="79"/>
      <c r="L410" s="79"/>
      <c r="M410" s="79"/>
      <c r="N410" s="79"/>
      <c r="O410" s="79"/>
      <c r="P410" s="79"/>
      <c r="Q410" s="79"/>
      <c r="R410" s="79"/>
      <c r="S410" s="79"/>
      <c r="T410" s="79"/>
      <c r="U410" s="79"/>
      <c r="V410" s="79"/>
      <c r="W410" s="79"/>
      <c r="X410" s="79"/>
      <c r="Y410" s="79"/>
      <c r="Z410" s="79"/>
    </row>
    <row r="411" spans="1:26" ht="15.75" customHeight="1" x14ac:dyDescent="0.25">
      <c r="A411" s="87" t="s">
        <v>102</v>
      </c>
      <c r="B411" s="88" t="s">
        <v>103</v>
      </c>
      <c r="C411" s="79" t="s">
        <v>753</v>
      </c>
      <c r="D411" s="79" t="s">
        <v>331</v>
      </c>
      <c r="E411" s="89">
        <v>0.90504658564617801</v>
      </c>
      <c r="F411" s="90">
        <f>IF(D411="CO2",E411,IF(D411="CH4",E411*'State 2005 Data'!$J$16,IF(D411="N2O",'State 2005 Data'!$J$17,IF(D411="Other",E411))))</f>
        <v>1.0136521759237194</v>
      </c>
      <c r="G411" s="79"/>
      <c r="H411" s="69"/>
      <c r="I411" s="79"/>
      <c r="J411" s="79"/>
      <c r="K411" s="79"/>
      <c r="L411" s="79"/>
      <c r="M411" s="79"/>
      <c r="N411" s="79"/>
      <c r="O411" s="79"/>
      <c r="P411" s="79"/>
      <c r="Q411" s="79"/>
      <c r="R411" s="79"/>
      <c r="S411" s="79"/>
      <c r="T411" s="79"/>
      <c r="U411" s="79"/>
      <c r="V411" s="79"/>
      <c r="W411" s="79"/>
      <c r="X411" s="79"/>
      <c r="Y411" s="79"/>
      <c r="Z411" s="79"/>
    </row>
    <row r="412" spans="1:26" ht="15.75" customHeight="1" x14ac:dyDescent="0.25">
      <c r="A412" s="87" t="s">
        <v>102</v>
      </c>
      <c r="B412" s="88" t="s">
        <v>103</v>
      </c>
      <c r="C412" s="79" t="s">
        <v>753</v>
      </c>
      <c r="D412" s="79" t="s">
        <v>333</v>
      </c>
      <c r="E412" s="89">
        <v>3.4265076385022263E-2</v>
      </c>
      <c r="F412" s="90">
        <f>IF(D412="CO2",E412,IF(D412="CH4",E412*'State 2005 Data'!$J$16,IF(D412="N2O",'State 2005 Data'!$J$17,IF(D412="Other",E412))))</f>
        <v>0.88926174496644295</v>
      </c>
      <c r="G412" s="79"/>
      <c r="H412" s="69"/>
      <c r="I412" s="79"/>
      <c r="J412" s="79"/>
      <c r="K412" s="79"/>
      <c r="L412" s="79"/>
      <c r="M412" s="79"/>
      <c r="N412" s="79"/>
      <c r="O412" s="79"/>
      <c r="P412" s="79"/>
      <c r="Q412" s="79"/>
      <c r="R412" s="79"/>
      <c r="S412" s="79"/>
      <c r="T412" s="79"/>
      <c r="U412" s="79"/>
      <c r="V412" s="79"/>
      <c r="W412" s="79"/>
      <c r="X412" s="79"/>
      <c r="Y412" s="79"/>
      <c r="Z412" s="79"/>
    </row>
    <row r="413" spans="1:26" ht="15.75" customHeight="1" x14ac:dyDescent="0.25">
      <c r="A413" s="87" t="s">
        <v>102</v>
      </c>
      <c r="B413" s="88" t="s">
        <v>103</v>
      </c>
      <c r="C413" s="79" t="s">
        <v>753</v>
      </c>
      <c r="D413" s="79" t="s">
        <v>1873</v>
      </c>
      <c r="E413" s="89">
        <v>2.5067291449200999</v>
      </c>
      <c r="F413" s="90">
        <f>IF(D413="CO2",E413,IF(D413="CH4",E413*'State 2005 Data'!$J$16,IF(D413="N2O",'State 2005 Data'!$J$17,IF(D413="Other",E413))))</f>
        <v>2.5067291449200999</v>
      </c>
      <c r="G413" s="79"/>
      <c r="H413" s="69"/>
      <c r="I413" s="79"/>
      <c r="J413" s="79"/>
      <c r="K413" s="79"/>
      <c r="L413" s="79"/>
      <c r="M413" s="79"/>
      <c r="N413" s="79"/>
      <c r="O413" s="79"/>
      <c r="P413" s="79"/>
      <c r="Q413" s="79"/>
      <c r="R413" s="79"/>
      <c r="S413" s="79"/>
      <c r="T413" s="79"/>
      <c r="U413" s="79"/>
      <c r="V413" s="79"/>
      <c r="W413" s="79"/>
      <c r="X413" s="79"/>
      <c r="Y413" s="79"/>
      <c r="Z413" s="79"/>
    </row>
    <row r="414" spans="1:26" ht="15.75" customHeight="1" x14ac:dyDescent="0.25">
      <c r="A414" s="87" t="s">
        <v>105</v>
      </c>
      <c r="B414" s="88" t="s">
        <v>106</v>
      </c>
      <c r="C414" s="79" t="s">
        <v>1028</v>
      </c>
      <c r="D414" s="79" t="s">
        <v>1369</v>
      </c>
      <c r="E414" s="89">
        <v>120.9684735651192</v>
      </c>
      <c r="F414" s="90">
        <f>IF(D414="CO2",E414,IF(D414="CH4",E414*'State 2005 Data'!$J$16,IF(D414="N2O",'State 2005 Data'!$J$17,IF(D414="Other",E414))))</f>
        <v>120.9684735651192</v>
      </c>
      <c r="G414" s="79"/>
      <c r="H414" s="69"/>
      <c r="I414" s="79"/>
      <c r="J414" s="79"/>
      <c r="K414" s="79"/>
      <c r="L414" s="79"/>
      <c r="M414" s="79"/>
      <c r="N414" s="79"/>
      <c r="O414" s="79"/>
      <c r="P414" s="79"/>
      <c r="Q414" s="79"/>
      <c r="R414" s="79"/>
      <c r="S414" s="79"/>
      <c r="T414" s="79"/>
      <c r="U414" s="79"/>
      <c r="V414" s="79"/>
      <c r="W414" s="79"/>
      <c r="X414" s="79"/>
      <c r="Y414" s="79"/>
      <c r="Z414" s="79"/>
    </row>
    <row r="415" spans="1:26" ht="15.75" customHeight="1" x14ac:dyDescent="0.25">
      <c r="A415" s="87" t="s">
        <v>105</v>
      </c>
      <c r="B415" s="88" t="s">
        <v>106</v>
      </c>
      <c r="C415" s="79" t="s">
        <v>1028</v>
      </c>
      <c r="D415" s="79" t="s">
        <v>331</v>
      </c>
      <c r="E415" s="89">
        <v>3.9463811750000001E-2</v>
      </c>
      <c r="F415" s="90">
        <f>IF(D415="CO2",E415,IF(D415="CH4",E415*'State 2005 Data'!$J$16,IF(D415="N2O",'State 2005 Data'!$J$17,IF(D415="Other",E415))))</f>
        <v>4.4199469160000004E-2</v>
      </c>
      <c r="G415" s="79"/>
      <c r="H415" s="69"/>
      <c r="I415" s="79"/>
      <c r="J415" s="79"/>
      <c r="K415" s="79"/>
      <c r="L415" s="79"/>
      <c r="M415" s="79"/>
      <c r="N415" s="79"/>
      <c r="O415" s="79"/>
      <c r="P415" s="79"/>
      <c r="Q415" s="79"/>
      <c r="R415" s="79"/>
      <c r="S415" s="79"/>
      <c r="T415" s="79"/>
      <c r="U415" s="79"/>
      <c r="V415" s="79"/>
      <c r="W415" s="79"/>
      <c r="X415" s="79"/>
      <c r="Y415" s="79"/>
      <c r="Z415" s="79"/>
    </row>
    <row r="416" spans="1:26" ht="15.75" customHeight="1" x14ac:dyDescent="0.25">
      <c r="A416" s="87" t="s">
        <v>105</v>
      </c>
      <c r="B416" s="88" t="s">
        <v>106</v>
      </c>
      <c r="C416" s="79" t="s">
        <v>1028</v>
      </c>
      <c r="D416" s="79" t="s">
        <v>333</v>
      </c>
      <c r="E416" s="89">
        <v>0.56392181681999987</v>
      </c>
      <c r="F416" s="90">
        <f>IF(D416="CO2",E416,IF(D416="CH4",E416*'State 2005 Data'!$J$16,IF(D416="N2O",'State 2005 Data'!$J$17,IF(D416="Other",E416))))</f>
        <v>0.88926174496644295</v>
      </c>
      <c r="G416" s="79"/>
      <c r="H416" s="69"/>
      <c r="I416" s="79"/>
      <c r="J416" s="79"/>
      <c r="K416" s="79"/>
      <c r="L416" s="79"/>
      <c r="M416" s="79"/>
      <c r="N416" s="79"/>
      <c r="O416" s="79"/>
      <c r="P416" s="79"/>
      <c r="Q416" s="79"/>
      <c r="R416" s="79"/>
      <c r="S416" s="79"/>
      <c r="T416" s="79"/>
      <c r="U416" s="79"/>
      <c r="V416" s="79"/>
      <c r="W416" s="79"/>
      <c r="X416" s="79"/>
      <c r="Y416" s="79"/>
      <c r="Z416" s="79"/>
    </row>
    <row r="417" spans="1:26" ht="15.75" customHeight="1" x14ac:dyDescent="0.25">
      <c r="A417" s="87" t="s">
        <v>105</v>
      </c>
      <c r="B417" s="88" t="s">
        <v>106</v>
      </c>
      <c r="C417" s="79" t="s">
        <v>1028</v>
      </c>
      <c r="D417" s="91" t="s">
        <v>1873</v>
      </c>
      <c r="E417" s="89"/>
      <c r="F417" s="90">
        <f>IF(D417="CO2",E417,IF(D417="CH4",E417*'State 2005 Data'!$J$16,IF(D417="N2O",'State 2005 Data'!$J$17,IF(D417="Other",E417))))</f>
        <v>0</v>
      </c>
      <c r="G417" s="79"/>
      <c r="H417" s="69"/>
      <c r="I417" s="79"/>
      <c r="J417" s="79"/>
      <c r="K417" s="79"/>
      <c r="L417" s="79"/>
      <c r="M417" s="79"/>
      <c r="N417" s="79"/>
      <c r="O417" s="79"/>
      <c r="P417" s="79"/>
      <c r="Q417" s="79"/>
      <c r="R417" s="79"/>
      <c r="S417" s="79"/>
      <c r="T417" s="79"/>
      <c r="U417" s="79"/>
      <c r="V417" s="79"/>
      <c r="W417" s="79"/>
      <c r="X417" s="79"/>
      <c r="Y417" s="79"/>
      <c r="Z417" s="79"/>
    </row>
    <row r="418" spans="1:26" ht="15.75" customHeight="1" x14ac:dyDescent="0.25">
      <c r="A418" s="87" t="s">
        <v>105</v>
      </c>
      <c r="B418" s="88" t="s">
        <v>106</v>
      </c>
      <c r="C418" s="79" t="s">
        <v>1358</v>
      </c>
      <c r="D418" s="79" t="s">
        <v>1369</v>
      </c>
      <c r="E418" s="89">
        <v>36.847916960526653</v>
      </c>
      <c r="F418" s="90">
        <f>IF(D418="CO2",E418,IF(D418="CH4",E418*'State 2005 Data'!$J$16,IF(D418="N2O",'State 2005 Data'!$J$17,IF(D418="Other",E418))))</f>
        <v>36.847916960526653</v>
      </c>
      <c r="G418" s="79"/>
      <c r="H418" s="69"/>
      <c r="I418" s="79"/>
      <c r="J418" s="79"/>
      <c r="K418" s="79"/>
      <c r="L418" s="79"/>
      <c r="M418" s="79"/>
      <c r="N418" s="79"/>
      <c r="O418" s="79"/>
      <c r="P418" s="79"/>
      <c r="Q418" s="79"/>
      <c r="R418" s="79"/>
      <c r="S418" s="79"/>
      <c r="T418" s="79"/>
      <c r="U418" s="79"/>
      <c r="V418" s="79"/>
      <c r="W418" s="79"/>
      <c r="X418" s="79"/>
      <c r="Y418" s="79"/>
      <c r="Z418" s="79"/>
    </row>
    <row r="419" spans="1:26" ht="15.75" customHeight="1" x14ac:dyDescent="0.25">
      <c r="A419" s="87" t="s">
        <v>105</v>
      </c>
      <c r="B419" s="88" t="s">
        <v>106</v>
      </c>
      <c r="C419" s="79" t="s">
        <v>1358</v>
      </c>
      <c r="D419" s="79" t="s">
        <v>331</v>
      </c>
      <c r="E419" s="89">
        <v>0.2361318855</v>
      </c>
      <c r="F419" s="90">
        <f>IF(D419="CO2",E419,IF(D419="CH4",E419*'State 2005 Data'!$J$16,IF(D419="N2O",'State 2005 Data'!$J$17,IF(D419="Other",E419))))</f>
        <v>0.26446771176</v>
      </c>
      <c r="G419" s="79"/>
      <c r="H419" s="69"/>
      <c r="I419" s="79"/>
      <c r="J419" s="79"/>
      <c r="K419" s="79"/>
      <c r="L419" s="79"/>
      <c r="M419" s="79"/>
      <c r="N419" s="79"/>
      <c r="O419" s="79"/>
      <c r="P419" s="79"/>
      <c r="Q419" s="79"/>
      <c r="R419" s="79"/>
      <c r="S419" s="79"/>
      <c r="T419" s="79"/>
      <c r="U419" s="79"/>
      <c r="V419" s="79"/>
      <c r="W419" s="79"/>
      <c r="X419" s="79"/>
      <c r="Y419" s="79"/>
      <c r="Z419" s="79"/>
    </row>
    <row r="420" spans="1:26" ht="15.75" customHeight="1" x14ac:dyDescent="0.25">
      <c r="A420" s="87" t="s">
        <v>105</v>
      </c>
      <c r="B420" s="88" t="s">
        <v>106</v>
      </c>
      <c r="C420" s="79" t="s">
        <v>1358</v>
      </c>
      <c r="D420" s="79" t="s">
        <v>333</v>
      </c>
      <c r="E420" s="89">
        <v>7.200682173999999E-2</v>
      </c>
      <c r="F420" s="90">
        <f>IF(D420="CO2",E420,IF(D420="CH4",E420*'State 2005 Data'!$J$16,IF(D420="N2O",'State 2005 Data'!$J$17,IF(D420="Other",E420))))</f>
        <v>0.88926174496644295</v>
      </c>
      <c r="G420" s="79"/>
      <c r="H420" s="69"/>
      <c r="I420" s="79"/>
      <c r="J420" s="79"/>
      <c r="K420" s="79"/>
      <c r="L420" s="79"/>
      <c r="M420" s="79"/>
      <c r="N420" s="79"/>
      <c r="O420" s="79"/>
      <c r="P420" s="79"/>
      <c r="Q420" s="79"/>
      <c r="R420" s="79"/>
      <c r="S420" s="79"/>
      <c r="T420" s="79"/>
      <c r="U420" s="79"/>
      <c r="V420" s="79"/>
      <c r="W420" s="79"/>
      <c r="X420" s="79"/>
      <c r="Y420" s="79"/>
      <c r="Z420" s="79"/>
    </row>
    <row r="421" spans="1:26" ht="15.75" customHeight="1" x14ac:dyDescent="0.25">
      <c r="A421" s="87" t="s">
        <v>105</v>
      </c>
      <c r="B421" s="88" t="s">
        <v>106</v>
      </c>
      <c r="C421" s="79" t="s">
        <v>1358</v>
      </c>
      <c r="D421" s="91" t="s">
        <v>1873</v>
      </c>
      <c r="E421" s="89"/>
      <c r="F421" s="90">
        <f>IF(D421="CO2",E421,IF(D421="CH4",E421*'State 2005 Data'!$J$16,IF(D421="N2O",'State 2005 Data'!$J$17,IF(D421="Other",E421))))</f>
        <v>0</v>
      </c>
      <c r="G421" s="79"/>
      <c r="H421" s="69"/>
      <c r="I421" s="79"/>
      <c r="J421" s="79"/>
      <c r="K421" s="79"/>
      <c r="L421" s="79"/>
      <c r="M421" s="79"/>
      <c r="N421" s="79"/>
      <c r="O421" s="79"/>
      <c r="P421" s="79"/>
      <c r="Q421" s="79"/>
      <c r="R421" s="79"/>
      <c r="S421" s="79"/>
      <c r="T421" s="79"/>
      <c r="U421" s="79"/>
      <c r="V421" s="79"/>
      <c r="W421" s="79"/>
      <c r="X421" s="79"/>
      <c r="Y421" s="79"/>
      <c r="Z421" s="79"/>
    </row>
    <row r="422" spans="1:26" ht="15.75" customHeight="1" x14ac:dyDescent="0.25">
      <c r="A422" s="87" t="s">
        <v>105</v>
      </c>
      <c r="B422" s="88" t="s">
        <v>106</v>
      </c>
      <c r="C422" s="79" t="s">
        <v>304</v>
      </c>
      <c r="D422" s="79" t="s">
        <v>1369</v>
      </c>
      <c r="E422" s="89">
        <v>72.606090242674739</v>
      </c>
      <c r="F422" s="90">
        <f>IF(D422="CO2",E422,IF(D422="CH4",E422*'State 2005 Data'!$J$16,IF(D422="N2O",'State 2005 Data'!$J$17,IF(D422="Other",E422))))</f>
        <v>72.606090242674739</v>
      </c>
      <c r="G422" s="79"/>
      <c r="H422" s="69"/>
      <c r="I422" s="79"/>
      <c r="J422" s="79"/>
      <c r="K422" s="79"/>
      <c r="L422" s="79"/>
      <c r="M422" s="79"/>
      <c r="N422" s="79"/>
      <c r="O422" s="79"/>
      <c r="P422" s="79"/>
      <c r="Q422" s="79"/>
      <c r="R422" s="79"/>
      <c r="S422" s="79"/>
      <c r="T422" s="79"/>
      <c r="U422" s="79"/>
      <c r="V422" s="79"/>
      <c r="W422" s="79"/>
      <c r="X422" s="79"/>
      <c r="Y422" s="79"/>
      <c r="Z422" s="79"/>
    </row>
    <row r="423" spans="1:26" ht="15.75" customHeight="1" x14ac:dyDescent="0.25">
      <c r="A423" s="87" t="s">
        <v>105</v>
      </c>
      <c r="B423" s="88" t="s">
        <v>106</v>
      </c>
      <c r="C423" s="79" t="s">
        <v>304</v>
      </c>
      <c r="D423" s="79" t="s">
        <v>331</v>
      </c>
      <c r="E423" s="89">
        <v>8.2130164830722538E-2</v>
      </c>
      <c r="F423" s="90">
        <f>IF(D423="CO2",E423,IF(D423="CH4",E423*'State 2005 Data'!$J$16,IF(D423="N2O",'State 2005 Data'!$J$17,IF(D423="Other",E423))))</f>
        <v>9.1985784610409252E-2</v>
      </c>
      <c r="G423" s="79"/>
      <c r="H423" s="69"/>
      <c r="I423" s="79"/>
      <c r="J423" s="79"/>
      <c r="K423" s="79"/>
      <c r="L423" s="79"/>
      <c r="M423" s="79"/>
      <c r="N423" s="79"/>
      <c r="O423" s="79"/>
      <c r="P423" s="79"/>
      <c r="Q423" s="79"/>
      <c r="R423" s="79"/>
      <c r="S423" s="79"/>
      <c r="T423" s="79"/>
      <c r="U423" s="79"/>
      <c r="V423" s="79"/>
      <c r="W423" s="79"/>
      <c r="X423" s="79"/>
      <c r="Y423" s="79"/>
      <c r="Z423" s="79"/>
    </row>
    <row r="424" spans="1:26" ht="15.75" customHeight="1" x14ac:dyDescent="0.25">
      <c r="A424" s="87" t="s">
        <v>105</v>
      </c>
      <c r="B424" s="88" t="s">
        <v>106</v>
      </c>
      <c r="C424" s="79" t="s">
        <v>304</v>
      </c>
      <c r="D424" s="79" t="s">
        <v>333</v>
      </c>
      <c r="E424" s="89">
        <v>1.066754909309976</v>
      </c>
      <c r="F424" s="90">
        <f>IF(D424="CO2",E424,IF(D424="CH4",E424*'State 2005 Data'!$J$16,IF(D424="N2O",'State 2005 Data'!$J$17,IF(D424="Other",E424))))</f>
        <v>0.88926174496644295</v>
      </c>
      <c r="G424" s="79"/>
      <c r="H424" s="69"/>
      <c r="I424" s="79"/>
      <c r="J424" s="79"/>
      <c r="K424" s="79"/>
      <c r="L424" s="79"/>
      <c r="M424" s="79"/>
      <c r="N424" s="79"/>
      <c r="O424" s="79"/>
      <c r="P424" s="79"/>
      <c r="Q424" s="79"/>
      <c r="R424" s="79"/>
      <c r="S424" s="79"/>
      <c r="T424" s="79"/>
      <c r="U424" s="79"/>
      <c r="V424" s="79"/>
      <c r="W424" s="79"/>
      <c r="X424" s="79"/>
      <c r="Y424" s="79"/>
      <c r="Z424" s="79"/>
    </row>
    <row r="425" spans="1:26" ht="15.75" customHeight="1" x14ac:dyDescent="0.25">
      <c r="A425" s="87" t="s">
        <v>105</v>
      </c>
      <c r="B425" s="88" t="s">
        <v>106</v>
      </c>
      <c r="C425" s="79" t="s">
        <v>304</v>
      </c>
      <c r="D425" s="91" t="s">
        <v>1873</v>
      </c>
      <c r="E425" s="89"/>
      <c r="F425" s="90">
        <f>IF(D425="CO2",E425,IF(D425="CH4",E425*'State 2005 Data'!$J$16,IF(D425="N2O",'State 2005 Data'!$J$17,IF(D425="Other",E425))))</f>
        <v>0</v>
      </c>
      <c r="G425" s="79"/>
      <c r="H425" s="69"/>
      <c r="I425" s="79"/>
      <c r="J425" s="79"/>
      <c r="K425" s="79"/>
      <c r="L425" s="79"/>
      <c r="M425" s="79"/>
      <c r="N425" s="79"/>
      <c r="O425" s="79"/>
      <c r="P425" s="79"/>
      <c r="Q425" s="79"/>
      <c r="R425" s="79"/>
      <c r="S425" s="79"/>
      <c r="T425" s="79"/>
      <c r="U425" s="79"/>
      <c r="V425" s="79"/>
      <c r="W425" s="79"/>
      <c r="X425" s="79"/>
      <c r="Y425" s="79"/>
      <c r="Z425" s="79"/>
    </row>
    <row r="426" spans="1:26" ht="15.75" customHeight="1" x14ac:dyDescent="0.25">
      <c r="A426" s="87" t="s">
        <v>105</v>
      </c>
      <c r="B426" s="88" t="s">
        <v>106</v>
      </c>
      <c r="C426" s="79" t="s">
        <v>753</v>
      </c>
      <c r="D426" s="79" t="s">
        <v>1369</v>
      </c>
      <c r="E426" s="90">
        <v>55.472587501136843</v>
      </c>
      <c r="F426" s="90">
        <f>IF(D426="CO2",E426,IF(D426="CH4",E426*'State 2005 Data'!$J$16,IF(D426="N2O",'State 2005 Data'!$J$17,IF(D426="Other",E426))))</f>
        <v>55.472587501136843</v>
      </c>
      <c r="G426" s="79"/>
      <c r="H426" s="69"/>
      <c r="I426" s="79"/>
      <c r="J426" s="79"/>
      <c r="K426" s="79"/>
      <c r="L426" s="79"/>
      <c r="M426" s="79"/>
      <c r="N426" s="79"/>
      <c r="O426" s="79"/>
      <c r="P426" s="79"/>
      <c r="Q426" s="79"/>
      <c r="R426" s="79"/>
      <c r="S426" s="79"/>
      <c r="T426" s="79"/>
      <c r="U426" s="79"/>
      <c r="V426" s="79"/>
      <c r="W426" s="79"/>
      <c r="X426" s="79"/>
      <c r="Y426" s="79"/>
      <c r="Z426" s="79"/>
    </row>
    <row r="427" spans="1:26" ht="15.75" customHeight="1" x14ac:dyDescent="0.25">
      <c r="A427" s="87" t="s">
        <v>105</v>
      </c>
      <c r="B427" s="88" t="s">
        <v>106</v>
      </c>
      <c r="C427" s="79" t="s">
        <v>753</v>
      </c>
      <c r="D427" s="79" t="s">
        <v>331</v>
      </c>
      <c r="E427" s="89">
        <v>27.901532819423409</v>
      </c>
      <c r="F427" s="90">
        <f>IF(D427="CO2",E427,IF(D427="CH4",E427*'State 2005 Data'!$J$16,IF(D427="N2O",'State 2005 Data'!$J$17,IF(D427="Other",E427))))</f>
        <v>31.249716757754221</v>
      </c>
      <c r="G427" s="79"/>
      <c r="H427" s="69"/>
      <c r="I427" s="79"/>
      <c r="J427" s="79"/>
      <c r="K427" s="79"/>
      <c r="L427" s="79"/>
      <c r="M427" s="79"/>
      <c r="N427" s="79"/>
      <c r="O427" s="79"/>
      <c r="P427" s="79"/>
      <c r="Q427" s="79"/>
      <c r="R427" s="79"/>
      <c r="S427" s="79"/>
      <c r="T427" s="79"/>
      <c r="U427" s="79"/>
      <c r="V427" s="79"/>
      <c r="W427" s="79"/>
      <c r="X427" s="79"/>
      <c r="Y427" s="79"/>
      <c r="Z427" s="79"/>
    </row>
    <row r="428" spans="1:26" ht="15.75" customHeight="1" x14ac:dyDescent="0.25">
      <c r="A428" s="87" t="s">
        <v>105</v>
      </c>
      <c r="B428" s="88" t="s">
        <v>106</v>
      </c>
      <c r="C428" s="79" t="s">
        <v>753</v>
      </c>
      <c r="D428" s="79" t="s">
        <v>333</v>
      </c>
      <c r="E428" s="89">
        <v>9.8685987809492171E-2</v>
      </c>
      <c r="F428" s="90">
        <f>IF(D428="CO2",E428,IF(D428="CH4",E428*'State 2005 Data'!$J$16,IF(D428="N2O",'State 2005 Data'!$J$17,IF(D428="Other",E428))))</f>
        <v>0.88926174496644295</v>
      </c>
      <c r="G428" s="79"/>
      <c r="H428" s="69"/>
      <c r="I428" s="79"/>
      <c r="J428" s="79"/>
      <c r="K428" s="79"/>
      <c r="L428" s="79"/>
      <c r="M428" s="79"/>
      <c r="N428" s="79"/>
      <c r="O428" s="79"/>
      <c r="P428" s="79"/>
      <c r="Q428" s="79"/>
      <c r="R428" s="79"/>
      <c r="S428" s="79"/>
      <c r="T428" s="79"/>
      <c r="U428" s="79"/>
      <c r="V428" s="79"/>
      <c r="W428" s="79"/>
      <c r="X428" s="79"/>
      <c r="Y428" s="79"/>
      <c r="Z428" s="79"/>
    </row>
    <row r="429" spans="1:26" ht="15.75" customHeight="1" x14ac:dyDescent="0.25">
      <c r="A429" s="87" t="s">
        <v>105</v>
      </c>
      <c r="B429" s="88" t="s">
        <v>106</v>
      </c>
      <c r="C429" s="79" t="s">
        <v>753</v>
      </c>
      <c r="D429" s="79" t="s">
        <v>1873</v>
      </c>
      <c r="E429" s="89">
        <v>4.6418259120680876</v>
      </c>
      <c r="F429" s="90">
        <f>IF(D429="CO2",E429,IF(D429="CH4",E429*'State 2005 Data'!$J$16,IF(D429="N2O",'State 2005 Data'!$J$17,IF(D429="Other",E429))))</f>
        <v>4.6418259120680876</v>
      </c>
      <c r="G429" s="79"/>
      <c r="H429" s="69"/>
      <c r="I429" s="79"/>
      <c r="J429" s="79"/>
      <c r="K429" s="79"/>
      <c r="L429" s="79"/>
      <c r="M429" s="79"/>
      <c r="N429" s="79"/>
      <c r="O429" s="79"/>
      <c r="P429" s="79"/>
      <c r="Q429" s="79"/>
      <c r="R429" s="79"/>
      <c r="S429" s="79"/>
      <c r="T429" s="79"/>
      <c r="U429" s="79"/>
      <c r="V429" s="79"/>
      <c r="W429" s="79"/>
      <c r="X429" s="79"/>
      <c r="Y429" s="79"/>
      <c r="Z429" s="79"/>
    </row>
    <row r="430" spans="1:26" ht="15.75" customHeight="1" x14ac:dyDescent="0.25">
      <c r="A430" s="87" t="s">
        <v>118</v>
      </c>
      <c r="B430" s="88" t="s">
        <v>119</v>
      </c>
      <c r="C430" s="79" t="s">
        <v>1028</v>
      </c>
      <c r="D430" s="79" t="s">
        <v>1369</v>
      </c>
      <c r="E430" s="89">
        <v>228.9052889156165</v>
      </c>
      <c r="F430" s="90">
        <f>IF(D430="CO2",E430,IF(D430="CH4",E430*'State 2005 Data'!$J$16,IF(D430="N2O",'State 2005 Data'!$J$17,IF(D430="Other",E430))))</f>
        <v>228.9052889156165</v>
      </c>
      <c r="G430" s="79"/>
      <c r="H430" s="69"/>
      <c r="I430" s="79"/>
      <c r="J430" s="79"/>
      <c r="K430" s="79"/>
      <c r="L430" s="79"/>
      <c r="M430" s="79"/>
      <c r="N430" s="79"/>
      <c r="O430" s="79"/>
      <c r="P430" s="79"/>
      <c r="Q430" s="79"/>
      <c r="R430" s="79"/>
      <c r="S430" s="79"/>
      <c r="T430" s="79"/>
      <c r="U430" s="79"/>
      <c r="V430" s="79"/>
      <c r="W430" s="79"/>
      <c r="X430" s="79"/>
      <c r="Y430" s="79"/>
      <c r="Z430" s="79"/>
    </row>
    <row r="431" spans="1:26" ht="15.75" customHeight="1" x14ac:dyDescent="0.25">
      <c r="A431" s="87" t="s">
        <v>118</v>
      </c>
      <c r="B431" s="88" t="s">
        <v>119</v>
      </c>
      <c r="C431" s="79" t="s">
        <v>1028</v>
      </c>
      <c r="D431" s="79" t="s">
        <v>331</v>
      </c>
      <c r="E431" s="89">
        <v>7.6062762999999992E-2</v>
      </c>
      <c r="F431" s="90">
        <f>IF(D431="CO2",E431,IF(D431="CH4",E431*'State 2005 Data'!$J$16,IF(D431="N2O",'State 2005 Data'!$J$17,IF(D431="Other",E431))))</f>
        <v>8.5190294560000004E-2</v>
      </c>
      <c r="G431" s="79"/>
      <c r="H431" s="69"/>
      <c r="I431" s="79"/>
      <c r="J431" s="79"/>
      <c r="K431" s="79"/>
      <c r="L431" s="79"/>
      <c r="M431" s="79"/>
      <c r="N431" s="79"/>
      <c r="O431" s="79"/>
      <c r="P431" s="79"/>
      <c r="Q431" s="79"/>
      <c r="R431" s="79"/>
      <c r="S431" s="79"/>
      <c r="T431" s="79"/>
      <c r="U431" s="79"/>
      <c r="V431" s="79"/>
      <c r="W431" s="79"/>
      <c r="X431" s="79"/>
      <c r="Y431" s="79"/>
      <c r="Z431" s="79"/>
    </row>
    <row r="432" spans="1:26" ht="15.75" customHeight="1" x14ac:dyDescent="0.25">
      <c r="A432" s="87" t="s">
        <v>118</v>
      </c>
      <c r="B432" s="88" t="s">
        <v>119</v>
      </c>
      <c r="C432" s="79" t="s">
        <v>1028</v>
      </c>
      <c r="D432" s="79" t="s">
        <v>333</v>
      </c>
      <c r="E432" s="89">
        <v>0.73976905104000001</v>
      </c>
      <c r="F432" s="90">
        <f>IF(D432="CO2",E432,IF(D432="CH4",E432*'State 2005 Data'!$J$16,IF(D432="N2O",'State 2005 Data'!$J$17,IF(D432="Other",E432))))</f>
        <v>0.88926174496644295</v>
      </c>
      <c r="G432" s="79"/>
      <c r="H432" s="69"/>
      <c r="I432" s="79"/>
      <c r="J432" s="79"/>
      <c r="K432" s="79"/>
      <c r="L432" s="79"/>
      <c r="M432" s="79"/>
      <c r="N432" s="79"/>
      <c r="O432" s="79"/>
      <c r="P432" s="79"/>
      <c r="Q432" s="79"/>
      <c r="R432" s="79"/>
      <c r="S432" s="79"/>
      <c r="T432" s="79"/>
      <c r="U432" s="79"/>
      <c r="V432" s="79"/>
      <c r="W432" s="79"/>
      <c r="X432" s="79"/>
      <c r="Y432" s="79"/>
      <c r="Z432" s="79"/>
    </row>
    <row r="433" spans="1:26" ht="15.75" customHeight="1" x14ac:dyDescent="0.25">
      <c r="A433" s="87" t="s">
        <v>118</v>
      </c>
      <c r="B433" s="88" t="s">
        <v>119</v>
      </c>
      <c r="C433" s="79" t="s">
        <v>1028</v>
      </c>
      <c r="D433" s="91" t="s">
        <v>1873</v>
      </c>
      <c r="E433" s="89"/>
      <c r="F433" s="90">
        <f>IF(D433="CO2",E433,IF(D433="CH4",E433*'State 2005 Data'!$J$16,IF(D433="N2O",'State 2005 Data'!$J$17,IF(D433="Other",E433))))</f>
        <v>0</v>
      </c>
      <c r="G433" s="79"/>
      <c r="H433" s="69"/>
      <c r="I433" s="79"/>
      <c r="J433" s="79"/>
      <c r="K433" s="79"/>
      <c r="L433" s="79"/>
      <c r="M433" s="79"/>
      <c r="N433" s="79"/>
      <c r="O433" s="79"/>
      <c r="P433" s="79"/>
      <c r="Q433" s="79"/>
      <c r="R433" s="79"/>
      <c r="S433" s="79"/>
      <c r="T433" s="79"/>
      <c r="U433" s="79"/>
      <c r="V433" s="79"/>
      <c r="W433" s="79"/>
      <c r="X433" s="79"/>
      <c r="Y433" s="79"/>
      <c r="Z433" s="79"/>
    </row>
    <row r="434" spans="1:26" ht="15.75" customHeight="1" x14ac:dyDescent="0.25">
      <c r="A434" s="87" t="s">
        <v>118</v>
      </c>
      <c r="B434" s="88" t="s">
        <v>119</v>
      </c>
      <c r="C434" s="79" t="s">
        <v>1358</v>
      </c>
      <c r="D434" s="79" t="s">
        <v>1369</v>
      </c>
      <c r="E434" s="89">
        <v>22.621422460851608</v>
      </c>
      <c r="F434" s="90">
        <f>IF(D434="CO2",E434,IF(D434="CH4",E434*'State 2005 Data'!$J$16,IF(D434="N2O",'State 2005 Data'!$J$17,IF(D434="Other",E434))))</f>
        <v>22.621422460851608</v>
      </c>
      <c r="G434" s="79"/>
      <c r="H434" s="69"/>
      <c r="I434" s="79"/>
      <c r="J434" s="79"/>
      <c r="K434" s="79"/>
      <c r="L434" s="79"/>
      <c r="M434" s="79"/>
      <c r="N434" s="79"/>
      <c r="O434" s="79"/>
      <c r="P434" s="79"/>
      <c r="Q434" s="79"/>
      <c r="R434" s="79"/>
      <c r="S434" s="79"/>
      <c r="T434" s="79"/>
      <c r="U434" s="79"/>
      <c r="V434" s="79"/>
      <c r="W434" s="79"/>
      <c r="X434" s="79"/>
      <c r="Y434" s="79"/>
      <c r="Z434" s="79"/>
    </row>
    <row r="435" spans="1:26" ht="15.75" customHeight="1" x14ac:dyDescent="0.25">
      <c r="A435" s="87" t="s">
        <v>118</v>
      </c>
      <c r="B435" s="88" t="s">
        <v>119</v>
      </c>
      <c r="C435" s="79" t="s">
        <v>1358</v>
      </c>
      <c r="D435" s="79" t="s">
        <v>331</v>
      </c>
      <c r="E435" s="89">
        <v>0.208117888</v>
      </c>
      <c r="F435" s="90">
        <f>IF(D435="CO2",E435,IF(D435="CH4",E435*'State 2005 Data'!$J$16,IF(D435="N2O",'State 2005 Data'!$J$17,IF(D435="Other",E435))))</f>
        <v>0.23309203456000002</v>
      </c>
      <c r="G435" s="79"/>
      <c r="H435" s="69"/>
      <c r="I435" s="79"/>
      <c r="J435" s="79"/>
      <c r="K435" s="79"/>
      <c r="L435" s="79"/>
      <c r="M435" s="79"/>
      <c r="N435" s="79"/>
      <c r="O435" s="79"/>
      <c r="P435" s="79"/>
      <c r="Q435" s="79"/>
      <c r="R435" s="79"/>
      <c r="S435" s="79"/>
      <c r="T435" s="79"/>
      <c r="U435" s="79"/>
      <c r="V435" s="79"/>
      <c r="W435" s="79"/>
      <c r="X435" s="79"/>
      <c r="Y435" s="79"/>
      <c r="Z435" s="79"/>
    </row>
    <row r="436" spans="1:26" ht="15.75" customHeight="1" x14ac:dyDescent="0.25">
      <c r="A436" s="87" t="s">
        <v>118</v>
      </c>
      <c r="B436" s="88" t="s">
        <v>119</v>
      </c>
      <c r="C436" s="79" t="s">
        <v>1358</v>
      </c>
      <c r="D436" s="79" t="s">
        <v>333</v>
      </c>
      <c r="E436" s="89">
        <v>4.4030617500000001E-2</v>
      </c>
      <c r="F436" s="90">
        <f>IF(D436="CO2",E436,IF(D436="CH4",E436*'State 2005 Data'!$J$16,IF(D436="N2O",'State 2005 Data'!$J$17,IF(D436="Other",E436))))</f>
        <v>0.88926174496644295</v>
      </c>
      <c r="G436" s="79"/>
      <c r="H436" s="69"/>
      <c r="I436" s="79"/>
      <c r="J436" s="79"/>
      <c r="K436" s="79"/>
      <c r="L436" s="79"/>
      <c r="M436" s="79"/>
      <c r="N436" s="79"/>
      <c r="O436" s="79"/>
      <c r="P436" s="79"/>
      <c r="Q436" s="79"/>
      <c r="R436" s="79"/>
      <c r="S436" s="79"/>
      <c r="T436" s="79"/>
      <c r="U436" s="79"/>
      <c r="V436" s="79"/>
      <c r="W436" s="79"/>
      <c r="X436" s="79"/>
      <c r="Y436" s="79"/>
      <c r="Z436" s="79"/>
    </row>
    <row r="437" spans="1:26" ht="15.75" customHeight="1" x14ac:dyDescent="0.25">
      <c r="A437" s="87" t="s">
        <v>118</v>
      </c>
      <c r="B437" s="88" t="s">
        <v>119</v>
      </c>
      <c r="C437" s="79" t="s">
        <v>1358</v>
      </c>
      <c r="D437" s="91" t="s">
        <v>1873</v>
      </c>
      <c r="E437" s="89"/>
      <c r="F437" s="90">
        <f>IF(D437="CO2",E437,IF(D437="CH4",E437*'State 2005 Data'!$J$16,IF(D437="N2O",'State 2005 Data'!$J$17,IF(D437="Other",E437))))</f>
        <v>0</v>
      </c>
      <c r="G437" s="79"/>
      <c r="H437" s="69"/>
      <c r="I437" s="79"/>
      <c r="J437" s="79"/>
      <c r="K437" s="79"/>
      <c r="L437" s="79"/>
      <c r="M437" s="79"/>
      <c r="N437" s="79"/>
      <c r="O437" s="79"/>
      <c r="P437" s="79"/>
      <c r="Q437" s="79"/>
      <c r="R437" s="79"/>
      <c r="S437" s="79"/>
      <c r="T437" s="79"/>
      <c r="U437" s="79"/>
      <c r="V437" s="79"/>
      <c r="W437" s="79"/>
      <c r="X437" s="79"/>
      <c r="Y437" s="79"/>
      <c r="Z437" s="79"/>
    </row>
    <row r="438" spans="1:26" ht="15.75" customHeight="1" x14ac:dyDescent="0.25">
      <c r="A438" s="87" t="s">
        <v>118</v>
      </c>
      <c r="B438" s="88" t="s">
        <v>119</v>
      </c>
      <c r="C438" s="79" t="s">
        <v>304</v>
      </c>
      <c r="D438" s="79" t="s">
        <v>1369</v>
      </c>
      <c r="E438" s="89">
        <v>194.38273027156791</v>
      </c>
      <c r="F438" s="90">
        <f>IF(D438="CO2",E438,IF(D438="CH4",E438*'State 2005 Data'!$J$16,IF(D438="N2O",'State 2005 Data'!$J$17,IF(D438="Other",E438))))</f>
        <v>194.38273027156791</v>
      </c>
      <c r="G438" s="79"/>
      <c r="H438" s="69"/>
      <c r="I438" s="79"/>
      <c r="J438" s="79"/>
      <c r="K438" s="79"/>
      <c r="L438" s="79"/>
      <c r="M438" s="79"/>
      <c r="N438" s="79"/>
      <c r="O438" s="79"/>
      <c r="P438" s="79"/>
      <c r="Q438" s="79"/>
      <c r="R438" s="79"/>
      <c r="S438" s="79"/>
      <c r="T438" s="79"/>
      <c r="U438" s="79"/>
      <c r="V438" s="79"/>
      <c r="W438" s="79"/>
      <c r="X438" s="79"/>
      <c r="Y438" s="79"/>
      <c r="Z438" s="79"/>
    </row>
    <row r="439" spans="1:26" ht="15.75" customHeight="1" x14ac:dyDescent="0.25">
      <c r="A439" s="87" t="s">
        <v>118</v>
      </c>
      <c r="B439" s="88" t="s">
        <v>119</v>
      </c>
      <c r="C439" s="79" t="s">
        <v>304</v>
      </c>
      <c r="D439" s="79" t="s">
        <v>331</v>
      </c>
      <c r="E439" s="89">
        <v>8.2130164830722538E-2</v>
      </c>
      <c r="F439" s="90">
        <f>IF(D439="CO2",E439,IF(D439="CH4",E439*'State 2005 Data'!$J$16,IF(D439="N2O",'State 2005 Data'!$J$17,IF(D439="Other",E439))))</f>
        <v>9.1985784610409252E-2</v>
      </c>
      <c r="G439" s="79"/>
      <c r="H439" s="69"/>
      <c r="I439" s="79"/>
      <c r="J439" s="79"/>
      <c r="K439" s="79"/>
      <c r="L439" s="79"/>
      <c r="M439" s="79"/>
      <c r="N439" s="79"/>
      <c r="O439" s="79"/>
      <c r="P439" s="79"/>
      <c r="Q439" s="79"/>
      <c r="R439" s="79"/>
      <c r="S439" s="79"/>
      <c r="T439" s="79"/>
      <c r="U439" s="79"/>
      <c r="V439" s="79"/>
      <c r="W439" s="79"/>
      <c r="X439" s="79"/>
      <c r="Y439" s="79"/>
      <c r="Z439" s="79"/>
    </row>
    <row r="440" spans="1:26" ht="15.75" customHeight="1" x14ac:dyDescent="0.25">
      <c r="A440" s="87" t="s">
        <v>118</v>
      </c>
      <c r="B440" s="88" t="s">
        <v>119</v>
      </c>
      <c r="C440" s="79" t="s">
        <v>304</v>
      </c>
      <c r="D440" s="79" t="s">
        <v>333</v>
      </c>
      <c r="E440" s="89">
        <v>1.066754909309976</v>
      </c>
      <c r="F440" s="90">
        <f>IF(D440="CO2",E440,IF(D440="CH4",E440*'State 2005 Data'!$J$16,IF(D440="N2O",'State 2005 Data'!$J$17,IF(D440="Other",E440))))</f>
        <v>0.88926174496644295</v>
      </c>
      <c r="G440" s="79"/>
      <c r="H440" s="69"/>
      <c r="I440" s="79"/>
      <c r="J440" s="79"/>
      <c r="K440" s="79"/>
      <c r="L440" s="79"/>
      <c r="M440" s="79"/>
      <c r="N440" s="79"/>
      <c r="O440" s="79"/>
      <c r="P440" s="79"/>
      <c r="Q440" s="79"/>
      <c r="R440" s="79"/>
      <c r="S440" s="79"/>
      <c r="T440" s="79"/>
      <c r="U440" s="79"/>
      <c r="V440" s="79"/>
      <c r="W440" s="79"/>
      <c r="X440" s="79"/>
      <c r="Y440" s="79"/>
      <c r="Z440" s="79"/>
    </row>
    <row r="441" spans="1:26" ht="15.75" customHeight="1" x14ac:dyDescent="0.25">
      <c r="A441" s="87" t="s">
        <v>118</v>
      </c>
      <c r="B441" s="88" t="s">
        <v>119</v>
      </c>
      <c r="C441" s="79" t="s">
        <v>304</v>
      </c>
      <c r="D441" s="91" t="s">
        <v>1873</v>
      </c>
      <c r="E441" s="89"/>
      <c r="F441" s="90">
        <f>IF(D441="CO2",E441,IF(D441="CH4",E441*'State 2005 Data'!$J$16,IF(D441="N2O",'State 2005 Data'!$J$17,IF(D441="Other",E441))))</f>
        <v>0</v>
      </c>
      <c r="G441" s="79"/>
      <c r="H441" s="69"/>
      <c r="I441" s="79"/>
      <c r="J441" s="79"/>
      <c r="K441" s="79"/>
      <c r="L441" s="79"/>
      <c r="M441" s="79"/>
      <c r="N441" s="79"/>
      <c r="O441" s="79"/>
      <c r="P441" s="79"/>
      <c r="Q441" s="79"/>
      <c r="R441" s="79"/>
      <c r="S441" s="79"/>
      <c r="T441" s="79"/>
      <c r="U441" s="79"/>
      <c r="V441" s="79"/>
      <c r="W441" s="79"/>
      <c r="X441" s="79"/>
      <c r="Y441" s="79"/>
      <c r="Z441" s="79"/>
    </row>
    <row r="442" spans="1:26" ht="15.75" customHeight="1" x14ac:dyDescent="0.25">
      <c r="A442" s="87" t="s">
        <v>118</v>
      </c>
      <c r="B442" s="88" t="s">
        <v>119</v>
      </c>
      <c r="C442" s="79" t="s">
        <v>753</v>
      </c>
      <c r="D442" s="79" t="s">
        <v>1369</v>
      </c>
      <c r="E442" s="90">
        <v>239.03992143787721</v>
      </c>
      <c r="F442" s="90">
        <f>IF(D442="CO2",E442,IF(D442="CH4",E442*'State 2005 Data'!$J$16,IF(D442="N2O",'State 2005 Data'!$J$17,IF(D442="Other",E442))))</f>
        <v>239.03992143787721</v>
      </c>
      <c r="G442" s="79"/>
      <c r="H442" s="69"/>
      <c r="I442" s="79"/>
      <c r="J442" s="79"/>
      <c r="K442" s="79"/>
      <c r="L442" s="79"/>
      <c r="M442" s="79"/>
      <c r="N442" s="79"/>
      <c r="O442" s="79"/>
      <c r="P442" s="79"/>
      <c r="Q442" s="79"/>
      <c r="R442" s="79"/>
      <c r="S442" s="79"/>
      <c r="T442" s="79"/>
      <c r="U442" s="79"/>
      <c r="V442" s="79"/>
      <c r="W442" s="79"/>
      <c r="X442" s="79"/>
      <c r="Y442" s="79"/>
      <c r="Z442" s="79"/>
    </row>
    <row r="443" spans="1:26" ht="15.75" customHeight="1" x14ac:dyDescent="0.25">
      <c r="A443" s="87" t="s">
        <v>118</v>
      </c>
      <c r="B443" s="88" t="s">
        <v>119</v>
      </c>
      <c r="C443" s="79" t="s">
        <v>753</v>
      </c>
      <c r="D443" s="79" t="s">
        <v>331</v>
      </c>
      <c r="E443" s="89">
        <v>49.593006651916163</v>
      </c>
      <c r="F443" s="90">
        <f>IF(D443="CO2",E443,IF(D443="CH4",E443*'State 2005 Data'!$J$16,IF(D443="N2O",'State 2005 Data'!$J$17,IF(D443="Other",E443))))</f>
        <v>55.544167450146105</v>
      </c>
      <c r="G443" s="79"/>
      <c r="H443" s="69"/>
      <c r="I443" s="79"/>
      <c r="J443" s="79"/>
      <c r="K443" s="79"/>
      <c r="L443" s="79"/>
      <c r="M443" s="79"/>
      <c r="N443" s="79"/>
      <c r="O443" s="79"/>
      <c r="P443" s="79"/>
      <c r="Q443" s="79"/>
      <c r="R443" s="79"/>
      <c r="S443" s="79"/>
      <c r="T443" s="79"/>
      <c r="U443" s="79"/>
      <c r="V443" s="79"/>
      <c r="W443" s="79"/>
      <c r="X443" s="79"/>
      <c r="Y443" s="79"/>
      <c r="Z443" s="79"/>
    </row>
    <row r="444" spans="1:26" ht="15.75" customHeight="1" x14ac:dyDescent="0.25">
      <c r="A444" s="87" t="s">
        <v>118</v>
      </c>
      <c r="B444" s="88" t="s">
        <v>119</v>
      </c>
      <c r="C444" s="79" t="s">
        <v>753</v>
      </c>
      <c r="D444" s="79" t="s">
        <v>333</v>
      </c>
      <c r="E444" s="89">
        <v>0.31381401959941407</v>
      </c>
      <c r="F444" s="90">
        <f>IF(D444="CO2",E444,IF(D444="CH4",E444*'State 2005 Data'!$J$16,IF(D444="N2O",'State 2005 Data'!$J$17,IF(D444="Other",E444))))</f>
        <v>0.88926174496644295</v>
      </c>
      <c r="G444" s="79"/>
      <c r="H444" s="69"/>
      <c r="I444" s="79"/>
      <c r="J444" s="79"/>
      <c r="K444" s="79"/>
      <c r="L444" s="79"/>
      <c r="M444" s="79"/>
      <c r="N444" s="79"/>
      <c r="O444" s="79"/>
      <c r="P444" s="79"/>
      <c r="Q444" s="79"/>
      <c r="R444" s="79"/>
      <c r="S444" s="79"/>
      <c r="T444" s="79"/>
      <c r="U444" s="79"/>
      <c r="V444" s="79"/>
      <c r="W444" s="79"/>
      <c r="X444" s="79"/>
      <c r="Y444" s="79"/>
      <c r="Z444" s="79"/>
    </row>
    <row r="445" spans="1:26" ht="15.75" customHeight="1" x14ac:dyDescent="0.25">
      <c r="A445" s="87" t="s">
        <v>118</v>
      </c>
      <c r="B445" s="88" t="s">
        <v>119</v>
      </c>
      <c r="C445" s="79" t="s">
        <v>753</v>
      </c>
      <c r="D445" s="79" t="s">
        <v>1873</v>
      </c>
      <c r="E445" s="89">
        <v>9.6342224411450221</v>
      </c>
      <c r="F445" s="90">
        <f>IF(D445="CO2",E445,IF(D445="CH4",E445*'State 2005 Data'!$J$16,IF(D445="N2O",'State 2005 Data'!$J$17,IF(D445="Other",E445))))</f>
        <v>9.6342224411450221</v>
      </c>
      <c r="G445" s="79"/>
      <c r="H445" s="69"/>
      <c r="I445" s="79"/>
      <c r="J445" s="79"/>
      <c r="K445" s="79"/>
      <c r="L445" s="79"/>
      <c r="M445" s="79"/>
      <c r="N445" s="79"/>
      <c r="O445" s="79"/>
      <c r="P445" s="79"/>
      <c r="Q445" s="79"/>
      <c r="R445" s="79"/>
      <c r="S445" s="79"/>
      <c r="T445" s="79"/>
      <c r="U445" s="79"/>
      <c r="V445" s="79"/>
      <c r="W445" s="79"/>
      <c r="X445" s="79"/>
      <c r="Y445" s="79"/>
      <c r="Z445" s="79"/>
    </row>
    <row r="446" spans="1:26" ht="15.75" customHeight="1" x14ac:dyDescent="0.25">
      <c r="A446" s="87" t="s">
        <v>127</v>
      </c>
      <c r="B446" s="88" t="s">
        <v>128</v>
      </c>
      <c r="C446" s="79" t="s">
        <v>1028</v>
      </c>
      <c r="D446" s="79" t="s">
        <v>1369</v>
      </c>
      <c r="E446" s="89">
        <v>40.915728782347827</v>
      </c>
      <c r="F446" s="90">
        <f>IF(D446="CO2",E446,IF(D446="CH4",E446*'State 2005 Data'!$J$16,IF(D446="N2O",'State 2005 Data'!$J$17,IF(D446="Other",E446))))</f>
        <v>40.915728782347827</v>
      </c>
      <c r="G446" s="79"/>
      <c r="H446" s="69"/>
      <c r="I446" s="79"/>
      <c r="J446" s="79"/>
      <c r="K446" s="79"/>
      <c r="L446" s="79"/>
      <c r="M446" s="79"/>
      <c r="N446" s="79"/>
      <c r="O446" s="79"/>
      <c r="P446" s="79"/>
      <c r="Q446" s="79"/>
      <c r="R446" s="79"/>
      <c r="S446" s="79"/>
      <c r="T446" s="79"/>
      <c r="U446" s="79"/>
      <c r="V446" s="79"/>
      <c r="W446" s="79"/>
      <c r="X446" s="79"/>
      <c r="Y446" s="79"/>
      <c r="Z446" s="79"/>
    </row>
    <row r="447" spans="1:26" ht="15.75" customHeight="1" x14ac:dyDescent="0.25">
      <c r="A447" s="87" t="s">
        <v>127</v>
      </c>
      <c r="B447" s="88" t="s">
        <v>128</v>
      </c>
      <c r="C447" s="79" t="s">
        <v>1028</v>
      </c>
      <c r="D447" s="79" t="s">
        <v>331</v>
      </c>
      <c r="E447" s="89">
        <v>1.8761313250000002E-2</v>
      </c>
      <c r="F447" s="90">
        <f>IF(D447="CO2",E447,IF(D447="CH4",E447*'State 2005 Data'!$J$16,IF(D447="N2O",'State 2005 Data'!$J$17,IF(D447="Other",E447))))</f>
        <v>2.1012670840000004E-2</v>
      </c>
      <c r="G447" s="79"/>
      <c r="H447" s="69"/>
      <c r="I447" s="79"/>
      <c r="J447" s="79"/>
      <c r="K447" s="79"/>
      <c r="L447" s="79"/>
      <c r="M447" s="79"/>
      <c r="N447" s="79"/>
      <c r="O447" s="79"/>
      <c r="P447" s="79"/>
      <c r="Q447" s="79"/>
      <c r="R447" s="79"/>
      <c r="S447" s="79"/>
      <c r="T447" s="79"/>
      <c r="U447" s="79"/>
      <c r="V447" s="79"/>
      <c r="W447" s="79"/>
      <c r="X447" s="79"/>
      <c r="Y447" s="79"/>
      <c r="Z447" s="79"/>
    </row>
    <row r="448" spans="1:26" ht="15.75" customHeight="1" x14ac:dyDescent="0.25">
      <c r="A448" s="87" t="s">
        <v>127</v>
      </c>
      <c r="B448" s="88" t="s">
        <v>128</v>
      </c>
      <c r="C448" s="79" t="s">
        <v>1028</v>
      </c>
      <c r="D448" s="79" t="s">
        <v>333</v>
      </c>
      <c r="E448" s="89">
        <v>0.18168430326000001</v>
      </c>
      <c r="F448" s="90">
        <f>IF(D448="CO2",E448,IF(D448="CH4",E448*'State 2005 Data'!$J$16,IF(D448="N2O",'State 2005 Data'!$J$17,IF(D448="Other",E448))))</f>
        <v>0.88926174496644295</v>
      </c>
      <c r="G448" s="79"/>
      <c r="H448" s="69"/>
      <c r="I448" s="79"/>
      <c r="J448" s="79"/>
      <c r="K448" s="79"/>
      <c r="L448" s="79"/>
      <c r="M448" s="79"/>
      <c r="N448" s="79"/>
      <c r="O448" s="79"/>
      <c r="P448" s="79"/>
      <c r="Q448" s="79"/>
      <c r="R448" s="79"/>
      <c r="S448" s="79"/>
      <c r="T448" s="79"/>
      <c r="U448" s="79"/>
      <c r="V448" s="79"/>
      <c r="W448" s="79"/>
      <c r="X448" s="79"/>
      <c r="Y448" s="79"/>
      <c r="Z448" s="79"/>
    </row>
    <row r="449" spans="1:26" ht="15.75" customHeight="1" x14ac:dyDescent="0.25">
      <c r="A449" s="87" t="s">
        <v>127</v>
      </c>
      <c r="B449" s="88" t="s">
        <v>128</v>
      </c>
      <c r="C449" s="79" t="s">
        <v>1028</v>
      </c>
      <c r="D449" s="91" t="s">
        <v>1873</v>
      </c>
      <c r="E449" s="89"/>
      <c r="F449" s="90">
        <f>IF(D449="CO2",E449,IF(D449="CH4",E449*'State 2005 Data'!$J$16,IF(D449="N2O",'State 2005 Data'!$J$17,IF(D449="Other",E449))))</f>
        <v>0</v>
      </c>
      <c r="G449" s="79"/>
      <c r="H449" s="69"/>
      <c r="I449" s="79"/>
      <c r="J449" s="79"/>
      <c r="K449" s="79"/>
      <c r="L449" s="79"/>
      <c r="M449" s="79"/>
      <c r="N449" s="79"/>
      <c r="O449" s="79"/>
      <c r="P449" s="79"/>
      <c r="Q449" s="79"/>
      <c r="R449" s="79"/>
      <c r="S449" s="79"/>
      <c r="T449" s="79"/>
      <c r="U449" s="79"/>
      <c r="V449" s="79"/>
      <c r="W449" s="79"/>
      <c r="X449" s="79"/>
      <c r="Y449" s="79"/>
      <c r="Z449" s="79"/>
    </row>
    <row r="450" spans="1:26" ht="15.75" customHeight="1" x14ac:dyDescent="0.25">
      <c r="A450" s="87" t="s">
        <v>127</v>
      </c>
      <c r="B450" s="88" t="s">
        <v>128</v>
      </c>
      <c r="C450" s="79" t="s">
        <v>1358</v>
      </c>
      <c r="D450" s="79" t="s">
        <v>1369</v>
      </c>
      <c r="E450" s="89">
        <v>14.055786910967299</v>
      </c>
      <c r="F450" s="90">
        <f>IF(D450="CO2",E450,IF(D450="CH4",E450*'State 2005 Data'!$J$16,IF(D450="N2O",'State 2005 Data'!$J$17,IF(D450="Other",E450))))</f>
        <v>14.055786910967299</v>
      </c>
      <c r="G450" s="79"/>
      <c r="H450" s="69"/>
      <c r="I450" s="79"/>
      <c r="J450" s="79"/>
      <c r="K450" s="79"/>
      <c r="L450" s="79"/>
      <c r="M450" s="79"/>
      <c r="N450" s="79"/>
      <c r="O450" s="79"/>
      <c r="P450" s="79"/>
      <c r="Q450" s="79"/>
      <c r="R450" s="79"/>
      <c r="S450" s="79"/>
      <c r="T450" s="79"/>
      <c r="U450" s="79"/>
      <c r="V450" s="79"/>
      <c r="W450" s="79"/>
      <c r="X450" s="79"/>
      <c r="Y450" s="79"/>
      <c r="Z450" s="79"/>
    </row>
    <row r="451" spans="1:26" ht="15.75" customHeight="1" x14ac:dyDescent="0.25">
      <c r="A451" s="87" t="s">
        <v>127</v>
      </c>
      <c r="B451" s="88" t="s">
        <v>128</v>
      </c>
      <c r="C451" s="79" t="s">
        <v>1358</v>
      </c>
      <c r="D451" s="79" t="s">
        <v>331</v>
      </c>
      <c r="E451" s="89">
        <v>0.16596348375</v>
      </c>
      <c r="F451" s="90">
        <f>IF(D451="CO2",E451,IF(D451="CH4",E451*'State 2005 Data'!$J$16,IF(D451="N2O",'State 2005 Data'!$J$17,IF(D451="Other",E451))))</f>
        <v>0.18587910180000003</v>
      </c>
      <c r="G451" s="79"/>
      <c r="H451" s="69"/>
      <c r="I451" s="79"/>
      <c r="J451" s="79"/>
      <c r="K451" s="79"/>
      <c r="L451" s="79"/>
      <c r="M451" s="79"/>
      <c r="N451" s="79"/>
      <c r="O451" s="79"/>
      <c r="P451" s="79"/>
      <c r="Q451" s="79"/>
      <c r="R451" s="79"/>
      <c r="S451" s="79"/>
      <c r="T451" s="79"/>
      <c r="U451" s="79"/>
      <c r="V451" s="79"/>
      <c r="W451" s="79"/>
      <c r="X451" s="79"/>
      <c r="Y451" s="79"/>
      <c r="Z451" s="79"/>
    </row>
    <row r="452" spans="1:26" ht="15.75" customHeight="1" x14ac:dyDescent="0.25">
      <c r="A452" s="87" t="s">
        <v>127</v>
      </c>
      <c r="B452" s="88" t="s">
        <v>128</v>
      </c>
      <c r="C452" s="79" t="s">
        <v>1358</v>
      </c>
      <c r="D452" s="79" t="s">
        <v>333</v>
      </c>
      <c r="E452" s="89">
        <v>3.9168667040000001E-2</v>
      </c>
      <c r="F452" s="90">
        <f>IF(D452="CO2",E452,IF(D452="CH4",E452*'State 2005 Data'!$J$16,IF(D452="N2O",'State 2005 Data'!$J$17,IF(D452="Other",E452))))</f>
        <v>0.88926174496644295</v>
      </c>
      <c r="G452" s="79"/>
      <c r="H452" s="69"/>
      <c r="I452" s="79"/>
      <c r="J452" s="79"/>
      <c r="K452" s="79"/>
      <c r="L452" s="79"/>
      <c r="M452" s="79"/>
      <c r="N452" s="79"/>
      <c r="O452" s="79"/>
      <c r="P452" s="79"/>
      <c r="Q452" s="79"/>
      <c r="R452" s="79"/>
      <c r="S452" s="79"/>
      <c r="T452" s="79"/>
      <c r="U452" s="79"/>
      <c r="V452" s="79"/>
      <c r="W452" s="79"/>
      <c r="X452" s="79"/>
      <c r="Y452" s="79"/>
      <c r="Z452" s="79"/>
    </row>
    <row r="453" spans="1:26" ht="15.75" customHeight="1" x14ac:dyDescent="0.25">
      <c r="A453" s="87" t="s">
        <v>127</v>
      </c>
      <c r="B453" s="88" t="s">
        <v>128</v>
      </c>
      <c r="C453" s="79" t="s">
        <v>1358</v>
      </c>
      <c r="D453" s="91" t="s">
        <v>1873</v>
      </c>
      <c r="E453" s="89"/>
      <c r="F453" s="90">
        <f>IF(D453="CO2",E453,IF(D453="CH4",E453*'State 2005 Data'!$J$16,IF(D453="N2O",'State 2005 Data'!$J$17,IF(D453="Other",E453))))</f>
        <v>0</v>
      </c>
      <c r="G453" s="79"/>
      <c r="H453" s="69"/>
      <c r="I453" s="79"/>
      <c r="J453" s="79"/>
      <c r="K453" s="79"/>
      <c r="L453" s="79"/>
      <c r="M453" s="79"/>
      <c r="N453" s="79"/>
      <c r="O453" s="79"/>
      <c r="P453" s="79"/>
      <c r="Q453" s="79"/>
      <c r="R453" s="79"/>
      <c r="S453" s="79"/>
      <c r="T453" s="79"/>
      <c r="U453" s="79"/>
      <c r="V453" s="79"/>
      <c r="W453" s="79"/>
      <c r="X453" s="79"/>
      <c r="Y453" s="79"/>
      <c r="Z453" s="79"/>
    </row>
    <row r="454" spans="1:26" ht="15.75" customHeight="1" x14ac:dyDescent="0.25">
      <c r="A454" s="87" t="s">
        <v>127</v>
      </c>
      <c r="B454" s="88" t="s">
        <v>128</v>
      </c>
      <c r="C454" s="79" t="s">
        <v>304</v>
      </c>
      <c r="D454" s="79" t="s">
        <v>1369</v>
      </c>
      <c r="E454" s="89">
        <v>55.53174867671175</v>
      </c>
      <c r="F454" s="90">
        <f>IF(D454="CO2",E454,IF(D454="CH4",E454*'State 2005 Data'!$J$16,IF(D454="N2O",'State 2005 Data'!$J$17,IF(D454="Other",E454))))</f>
        <v>55.53174867671175</v>
      </c>
      <c r="G454" s="79"/>
      <c r="H454" s="69"/>
      <c r="I454" s="79"/>
      <c r="J454" s="79"/>
      <c r="K454" s="79"/>
      <c r="L454" s="79"/>
      <c r="M454" s="79"/>
      <c r="N454" s="79"/>
      <c r="O454" s="79"/>
      <c r="P454" s="79"/>
      <c r="Q454" s="79"/>
      <c r="R454" s="79"/>
      <c r="S454" s="79"/>
      <c r="T454" s="79"/>
      <c r="U454" s="79"/>
      <c r="V454" s="79"/>
      <c r="W454" s="79"/>
      <c r="X454" s="79"/>
      <c r="Y454" s="79"/>
      <c r="Z454" s="79"/>
    </row>
    <row r="455" spans="1:26" ht="15.75" customHeight="1" x14ac:dyDescent="0.25">
      <c r="A455" s="87" t="s">
        <v>127</v>
      </c>
      <c r="B455" s="88" t="s">
        <v>128</v>
      </c>
      <c r="C455" s="79" t="s">
        <v>304</v>
      </c>
      <c r="D455" s="79" t="s">
        <v>331</v>
      </c>
      <c r="E455" s="89">
        <v>8.2130164830722538E-2</v>
      </c>
      <c r="F455" s="90">
        <f>IF(D455="CO2",E455,IF(D455="CH4",E455*'State 2005 Data'!$J$16,IF(D455="N2O",'State 2005 Data'!$J$17,IF(D455="Other",E455))))</f>
        <v>9.1985784610409252E-2</v>
      </c>
      <c r="G455" s="79"/>
      <c r="H455" s="69"/>
      <c r="I455" s="79"/>
      <c r="J455" s="79"/>
      <c r="K455" s="79"/>
      <c r="L455" s="79"/>
      <c r="M455" s="79"/>
      <c r="N455" s="79"/>
      <c r="O455" s="79"/>
      <c r="P455" s="79"/>
      <c r="Q455" s="79"/>
      <c r="R455" s="79"/>
      <c r="S455" s="79"/>
      <c r="T455" s="79"/>
      <c r="U455" s="79"/>
      <c r="V455" s="79"/>
      <c r="W455" s="79"/>
      <c r="X455" s="79"/>
      <c r="Y455" s="79"/>
      <c r="Z455" s="79"/>
    </row>
    <row r="456" spans="1:26" ht="15.75" customHeight="1" x14ac:dyDescent="0.25">
      <c r="A456" s="87" t="s">
        <v>127</v>
      </c>
      <c r="B456" s="88" t="s">
        <v>128</v>
      </c>
      <c r="C456" s="79" t="s">
        <v>304</v>
      </c>
      <c r="D456" s="79" t="s">
        <v>333</v>
      </c>
      <c r="E456" s="89">
        <v>1.066754909309976</v>
      </c>
      <c r="F456" s="90">
        <f>IF(D456="CO2",E456,IF(D456="CH4",E456*'State 2005 Data'!$J$16,IF(D456="N2O",'State 2005 Data'!$J$17,IF(D456="Other",E456))))</f>
        <v>0.88926174496644295</v>
      </c>
      <c r="G456" s="79"/>
      <c r="H456" s="69"/>
      <c r="I456" s="79"/>
      <c r="J456" s="79"/>
      <c r="K456" s="79"/>
      <c r="L456" s="79"/>
      <c r="M456" s="79"/>
      <c r="N456" s="79"/>
      <c r="O456" s="79"/>
      <c r="P456" s="79"/>
      <c r="Q456" s="79"/>
      <c r="R456" s="79"/>
      <c r="S456" s="79"/>
      <c r="T456" s="79"/>
      <c r="U456" s="79"/>
      <c r="V456" s="79"/>
      <c r="W456" s="79"/>
      <c r="X456" s="79"/>
      <c r="Y456" s="79"/>
      <c r="Z456" s="79"/>
    </row>
    <row r="457" spans="1:26" ht="15.75" customHeight="1" x14ac:dyDescent="0.25">
      <c r="A457" s="87" t="s">
        <v>127</v>
      </c>
      <c r="B457" s="88" t="s">
        <v>128</v>
      </c>
      <c r="C457" s="79" t="s">
        <v>304</v>
      </c>
      <c r="D457" s="91" t="s">
        <v>1873</v>
      </c>
      <c r="E457" s="89"/>
      <c r="F457" s="90">
        <f>IF(D457="CO2",E457,IF(D457="CH4",E457*'State 2005 Data'!$J$16,IF(D457="N2O",'State 2005 Data'!$J$17,IF(D457="Other",E457))))</f>
        <v>0</v>
      </c>
      <c r="G457" s="79"/>
      <c r="H457" s="69"/>
      <c r="I457" s="79"/>
      <c r="J457" s="79"/>
      <c r="K457" s="79"/>
      <c r="L457" s="79"/>
      <c r="M457" s="79"/>
      <c r="N457" s="79"/>
      <c r="O457" s="79"/>
      <c r="P457" s="79"/>
      <c r="Q457" s="79"/>
      <c r="R457" s="79"/>
      <c r="S457" s="79"/>
      <c r="T457" s="79"/>
      <c r="U457" s="79"/>
      <c r="V457" s="79"/>
      <c r="W457" s="79"/>
      <c r="X457" s="79"/>
      <c r="Y457" s="79"/>
      <c r="Z457" s="79"/>
    </row>
    <row r="458" spans="1:26" ht="15.75" customHeight="1" x14ac:dyDescent="0.25">
      <c r="A458" s="87" t="s">
        <v>127</v>
      </c>
      <c r="B458" s="88" t="s">
        <v>128</v>
      </c>
      <c r="C458" s="79" t="s">
        <v>753</v>
      </c>
      <c r="D458" s="79" t="s">
        <v>1369</v>
      </c>
      <c r="E458" s="90">
        <v>19.73451573117886</v>
      </c>
      <c r="F458" s="90">
        <f>IF(D458="CO2",E458,IF(D458="CH4",E458*'State 2005 Data'!$J$16,IF(D458="N2O",'State 2005 Data'!$J$17,IF(D458="Other",E458))))</f>
        <v>19.73451573117886</v>
      </c>
      <c r="G458" s="79"/>
      <c r="H458" s="69"/>
      <c r="I458" s="79"/>
      <c r="J458" s="79"/>
      <c r="K458" s="79"/>
      <c r="L458" s="79"/>
      <c r="M458" s="79"/>
      <c r="N458" s="79"/>
      <c r="O458" s="79"/>
      <c r="P458" s="79"/>
      <c r="Q458" s="79"/>
      <c r="R458" s="79"/>
      <c r="S458" s="79"/>
      <c r="T458" s="79"/>
      <c r="U458" s="79"/>
      <c r="V458" s="79"/>
      <c r="W458" s="79"/>
      <c r="X458" s="79"/>
      <c r="Y458" s="79"/>
      <c r="Z458" s="79"/>
    </row>
    <row r="459" spans="1:26" ht="15.75" customHeight="1" x14ac:dyDescent="0.25">
      <c r="A459" s="87" t="s">
        <v>127</v>
      </c>
      <c r="B459" s="88" t="s">
        <v>128</v>
      </c>
      <c r="C459" s="79" t="s">
        <v>753</v>
      </c>
      <c r="D459" s="79" t="s">
        <v>331</v>
      </c>
      <c r="E459" s="89">
        <v>7.4961926934250647</v>
      </c>
      <c r="F459" s="90">
        <f>IF(D459="CO2",E459,IF(D459="CH4",E459*'State 2005 Data'!$J$16,IF(D459="N2O",'State 2005 Data'!$J$17,IF(D459="Other",E459))))</f>
        <v>8.3957358166360727</v>
      </c>
      <c r="G459" s="79"/>
      <c r="H459" s="69"/>
      <c r="I459" s="79"/>
      <c r="J459" s="79"/>
      <c r="K459" s="79"/>
      <c r="L459" s="79"/>
      <c r="M459" s="79"/>
      <c r="N459" s="79"/>
      <c r="O459" s="79"/>
      <c r="P459" s="79"/>
      <c r="Q459" s="79"/>
      <c r="R459" s="79"/>
      <c r="S459" s="79"/>
      <c r="T459" s="79"/>
      <c r="U459" s="79"/>
      <c r="V459" s="79"/>
      <c r="W459" s="79"/>
      <c r="X459" s="79"/>
      <c r="Y459" s="79"/>
      <c r="Z459" s="79"/>
    </row>
    <row r="460" spans="1:26" ht="15.75" customHeight="1" x14ac:dyDescent="0.25">
      <c r="A460" s="87" t="s">
        <v>127</v>
      </c>
      <c r="B460" s="88" t="s">
        <v>128</v>
      </c>
      <c r="C460" s="79" t="s">
        <v>753</v>
      </c>
      <c r="D460" s="79" t="s">
        <v>333</v>
      </c>
      <c r="E460" s="89">
        <v>0.11873688243837199</v>
      </c>
      <c r="F460" s="90">
        <f>IF(D460="CO2",E460,IF(D460="CH4",E460*'State 2005 Data'!$J$16,IF(D460="N2O",'State 2005 Data'!$J$17,IF(D460="Other",E460))))</f>
        <v>0.88926174496644295</v>
      </c>
      <c r="G460" s="79"/>
      <c r="H460" s="69"/>
      <c r="I460" s="79"/>
      <c r="J460" s="79"/>
      <c r="K460" s="79"/>
      <c r="L460" s="79"/>
      <c r="M460" s="79"/>
      <c r="N460" s="79"/>
      <c r="O460" s="79"/>
      <c r="P460" s="79"/>
      <c r="Q460" s="79"/>
      <c r="R460" s="79"/>
      <c r="S460" s="79"/>
      <c r="T460" s="79"/>
      <c r="U460" s="79"/>
      <c r="V460" s="79"/>
      <c r="W460" s="79"/>
      <c r="X460" s="79"/>
      <c r="Y460" s="79"/>
      <c r="Z460" s="79"/>
    </row>
    <row r="461" spans="1:26" ht="15.75" customHeight="1" x14ac:dyDescent="0.25">
      <c r="A461" s="87" t="s">
        <v>127</v>
      </c>
      <c r="B461" s="88" t="s">
        <v>128</v>
      </c>
      <c r="C461" s="79" t="s">
        <v>753</v>
      </c>
      <c r="D461" s="79" t="s">
        <v>1873</v>
      </c>
      <c r="E461" s="89">
        <v>2.8546214147963642</v>
      </c>
      <c r="F461" s="90">
        <f>IF(D461="CO2",E461,IF(D461="CH4",E461*'State 2005 Data'!$J$16,IF(D461="N2O",'State 2005 Data'!$J$17,IF(D461="Other",E461))))</f>
        <v>2.8546214147963642</v>
      </c>
      <c r="G461" s="79"/>
      <c r="H461" s="69"/>
      <c r="I461" s="79"/>
      <c r="J461" s="79"/>
      <c r="K461" s="79"/>
      <c r="L461" s="79"/>
      <c r="M461" s="79"/>
      <c r="N461" s="79"/>
      <c r="O461" s="79"/>
      <c r="P461" s="79"/>
      <c r="Q461" s="79"/>
      <c r="R461" s="79"/>
      <c r="S461" s="79"/>
      <c r="T461" s="79"/>
      <c r="U461" s="79"/>
      <c r="V461" s="79"/>
      <c r="W461" s="79"/>
      <c r="X461" s="79"/>
      <c r="Y461" s="79"/>
      <c r="Z461" s="79"/>
    </row>
    <row r="462" spans="1:26" ht="15.75" customHeight="1" x14ac:dyDescent="0.25">
      <c r="A462" s="87" t="s">
        <v>1</v>
      </c>
      <c r="B462" s="88" t="s">
        <v>134</v>
      </c>
      <c r="C462" s="79" t="s">
        <v>1028</v>
      </c>
      <c r="D462" s="79" t="s">
        <v>1369</v>
      </c>
      <c r="E462" s="89">
        <v>48.065965744464222</v>
      </c>
      <c r="F462" s="90">
        <f>IF(D462="CO2",E462,IF(D462="CH4",E462*'State 2005 Data'!$J$16,IF(D462="N2O",'State 2005 Data'!$J$17,IF(D462="Other",E462))))</f>
        <v>48.065965744464222</v>
      </c>
      <c r="G462" s="79"/>
      <c r="H462" s="69"/>
      <c r="I462" s="79"/>
      <c r="J462" s="79"/>
      <c r="K462" s="79"/>
      <c r="L462" s="79"/>
      <c r="M462" s="79"/>
      <c r="N462" s="79"/>
      <c r="O462" s="79"/>
      <c r="P462" s="79"/>
      <c r="Q462" s="79"/>
      <c r="R462" s="79"/>
      <c r="S462" s="79"/>
      <c r="T462" s="79"/>
      <c r="U462" s="79"/>
      <c r="V462" s="79"/>
      <c r="W462" s="79"/>
      <c r="X462" s="79"/>
      <c r="Y462" s="79"/>
      <c r="Z462" s="79"/>
    </row>
    <row r="463" spans="1:26" ht="15.75" customHeight="1" x14ac:dyDescent="0.25">
      <c r="A463" s="87" t="s">
        <v>1</v>
      </c>
      <c r="B463" s="88" t="s">
        <v>134</v>
      </c>
      <c r="C463" s="79" t="s">
        <v>1028</v>
      </c>
      <c r="D463" s="79" t="s">
        <v>331</v>
      </c>
      <c r="E463" s="89">
        <v>1.538845625E-2</v>
      </c>
      <c r="F463" s="90">
        <f>IF(D463="CO2",E463,IF(D463="CH4",E463*'State 2005 Data'!$J$16,IF(D463="N2O",'State 2005 Data'!$J$17,IF(D463="Other",E463))))</f>
        <v>1.7235071000000001E-2</v>
      </c>
      <c r="G463" s="79"/>
      <c r="H463" s="69"/>
      <c r="I463" s="79"/>
      <c r="J463" s="79"/>
      <c r="K463" s="79"/>
      <c r="L463" s="79"/>
      <c r="M463" s="79"/>
      <c r="N463" s="79"/>
      <c r="O463" s="79"/>
      <c r="P463" s="79"/>
      <c r="Q463" s="79"/>
      <c r="R463" s="79"/>
      <c r="S463" s="79"/>
      <c r="T463" s="79"/>
      <c r="U463" s="79"/>
      <c r="V463" s="79"/>
      <c r="W463" s="79"/>
      <c r="X463" s="79"/>
      <c r="Y463" s="79"/>
      <c r="Z463" s="79"/>
    </row>
    <row r="464" spans="1:26" ht="15.75" customHeight="1" x14ac:dyDescent="0.25">
      <c r="A464" s="87" t="s">
        <v>1</v>
      </c>
      <c r="B464" s="88" t="s">
        <v>134</v>
      </c>
      <c r="C464" s="79" t="s">
        <v>1028</v>
      </c>
      <c r="D464" s="79" t="s">
        <v>333</v>
      </c>
      <c r="E464" s="89">
        <v>0.21783692124000001</v>
      </c>
      <c r="F464" s="90">
        <f>IF(D464="CO2",E464,IF(D464="CH4",E464*'State 2005 Data'!$J$16,IF(D464="N2O",'State 2005 Data'!$J$17,IF(D464="Other",E464))))</f>
        <v>0.88926174496644295</v>
      </c>
      <c r="G464" s="79"/>
      <c r="H464" s="69"/>
      <c r="I464" s="79"/>
      <c r="J464" s="79"/>
      <c r="K464" s="79"/>
      <c r="L464" s="79"/>
      <c r="M464" s="79"/>
      <c r="N464" s="79"/>
      <c r="O464" s="79"/>
      <c r="P464" s="79"/>
      <c r="Q464" s="79"/>
      <c r="R464" s="79"/>
      <c r="S464" s="79"/>
      <c r="T464" s="79"/>
      <c r="U464" s="79"/>
      <c r="V464" s="79"/>
      <c r="W464" s="79"/>
      <c r="X464" s="79"/>
      <c r="Y464" s="79"/>
      <c r="Z464" s="79"/>
    </row>
    <row r="465" spans="1:26" ht="15.75" customHeight="1" x14ac:dyDescent="0.25">
      <c r="A465" s="87" t="s">
        <v>1</v>
      </c>
      <c r="B465" s="88" t="s">
        <v>134</v>
      </c>
      <c r="C465" s="79" t="s">
        <v>1028</v>
      </c>
      <c r="D465" s="91" t="s">
        <v>1873</v>
      </c>
      <c r="E465" s="89"/>
      <c r="F465" s="90">
        <f>IF(D465="CO2",E465,IF(D465="CH4",E465*'State 2005 Data'!$J$16,IF(D465="N2O",'State 2005 Data'!$J$17,IF(D465="Other",E465))))</f>
        <v>0</v>
      </c>
      <c r="G465" s="79"/>
      <c r="H465" s="69"/>
      <c r="I465" s="79"/>
      <c r="J465" s="79"/>
      <c r="K465" s="79"/>
      <c r="L465" s="79"/>
      <c r="M465" s="79"/>
      <c r="N465" s="79"/>
      <c r="O465" s="79"/>
      <c r="P465" s="79"/>
      <c r="Q465" s="79"/>
      <c r="R465" s="79"/>
      <c r="S465" s="79"/>
      <c r="T465" s="79"/>
      <c r="U465" s="79"/>
      <c r="V465" s="79"/>
      <c r="W465" s="79"/>
      <c r="X465" s="79"/>
      <c r="Y465" s="79"/>
      <c r="Z465" s="79"/>
    </row>
    <row r="466" spans="1:26" ht="15.75" customHeight="1" x14ac:dyDescent="0.25">
      <c r="A466" s="87" t="s">
        <v>1</v>
      </c>
      <c r="B466" s="88" t="s">
        <v>134</v>
      </c>
      <c r="C466" s="79" t="s">
        <v>1358</v>
      </c>
      <c r="D466" s="79" t="s">
        <v>1369</v>
      </c>
      <c r="E466" s="89">
        <v>16.087753185364559</v>
      </c>
      <c r="F466" s="90">
        <f>IF(D466="CO2",E466,IF(D466="CH4",E466*'State 2005 Data'!$J$16,IF(D466="N2O",'State 2005 Data'!$J$17,IF(D466="Other",E466))))</f>
        <v>16.087753185364559</v>
      </c>
      <c r="G466" s="79"/>
      <c r="H466" s="69"/>
      <c r="I466" s="79"/>
      <c r="J466" s="79"/>
      <c r="K466" s="79"/>
      <c r="L466" s="79"/>
      <c r="M466" s="79"/>
      <c r="N466" s="79"/>
      <c r="O466" s="79"/>
      <c r="P466" s="79"/>
      <c r="Q466" s="79"/>
      <c r="R466" s="79"/>
      <c r="S466" s="79"/>
      <c r="T466" s="79"/>
      <c r="U466" s="79"/>
      <c r="V466" s="79"/>
      <c r="W466" s="79"/>
      <c r="X466" s="79"/>
      <c r="Y466" s="79"/>
      <c r="Z466" s="79"/>
    </row>
    <row r="467" spans="1:26" ht="15.75" customHeight="1" x14ac:dyDescent="0.25">
      <c r="A467" s="87" t="s">
        <v>1</v>
      </c>
      <c r="B467" s="88" t="s">
        <v>134</v>
      </c>
      <c r="C467" s="79" t="s">
        <v>1358</v>
      </c>
      <c r="D467" s="79" t="s">
        <v>331</v>
      </c>
      <c r="E467" s="89">
        <v>0.25319798724999998</v>
      </c>
      <c r="F467" s="90">
        <f>IF(D467="CO2",E467,IF(D467="CH4",E467*'State 2005 Data'!$J$16,IF(D467="N2O",'State 2005 Data'!$J$17,IF(D467="Other",E467))))</f>
        <v>0.28358174572</v>
      </c>
      <c r="G467" s="79"/>
      <c r="H467" s="69"/>
      <c r="I467" s="79"/>
      <c r="J467" s="79"/>
      <c r="K467" s="79"/>
      <c r="L467" s="79"/>
      <c r="M467" s="79"/>
      <c r="N467" s="79"/>
      <c r="O467" s="79"/>
      <c r="P467" s="79"/>
      <c r="Q467" s="79"/>
      <c r="R467" s="79"/>
      <c r="S467" s="79"/>
      <c r="T467" s="79"/>
      <c r="U467" s="79"/>
      <c r="V467" s="79"/>
      <c r="W467" s="79"/>
      <c r="X467" s="79"/>
      <c r="Y467" s="79"/>
      <c r="Z467" s="79"/>
    </row>
    <row r="468" spans="1:26" ht="15.75" customHeight="1" x14ac:dyDescent="0.25">
      <c r="A468" s="87" t="s">
        <v>1</v>
      </c>
      <c r="B468" s="88" t="s">
        <v>134</v>
      </c>
      <c r="C468" s="79" t="s">
        <v>1358</v>
      </c>
      <c r="D468" s="79" t="s">
        <v>333</v>
      </c>
      <c r="E468" s="89">
        <v>5.2062316479999989E-2</v>
      </c>
      <c r="F468" s="90">
        <f>IF(D468="CO2",E468,IF(D468="CH4",E468*'State 2005 Data'!$J$16,IF(D468="N2O",'State 2005 Data'!$J$17,IF(D468="Other",E468))))</f>
        <v>0.88926174496644295</v>
      </c>
      <c r="G468" s="79"/>
      <c r="H468" s="69"/>
      <c r="I468" s="79"/>
      <c r="J468" s="79"/>
      <c r="K468" s="79"/>
      <c r="L468" s="79"/>
      <c r="M468" s="79"/>
      <c r="N468" s="79"/>
      <c r="O468" s="79"/>
      <c r="P468" s="79"/>
      <c r="Q468" s="79"/>
      <c r="R468" s="79"/>
      <c r="S468" s="79"/>
      <c r="T468" s="79"/>
      <c r="U468" s="79"/>
      <c r="V468" s="79"/>
      <c r="W468" s="79"/>
      <c r="X468" s="79"/>
      <c r="Y468" s="79"/>
      <c r="Z468" s="79"/>
    </row>
    <row r="469" spans="1:26" ht="15.75" customHeight="1" x14ac:dyDescent="0.25">
      <c r="A469" s="87" t="s">
        <v>1</v>
      </c>
      <c r="B469" s="88" t="s">
        <v>134</v>
      </c>
      <c r="C469" s="79" t="s">
        <v>1358</v>
      </c>
      <c r="D469" s="91" t="s">
        <v>1873</v>
      </c>
      <c r="E469" s="89"/>
      <c r="F469" s="90">
        <f>IF(D469="CO2",E469,IF(D469="CH4",E469*'State 2005 Data'!$J$16,IF(D469="N2O",'State 2005 Data'!$J$17,IF(D469="Other",E469))))</f>
        <v>0</v>
      </c>
      <c r="G469" s="79"/>
      <c r="H469" s="69"/>
      <c r="I469" s="79"/>
      <c r="J469" s="79"/>
      <c r="K469" s="79"/>
      <c r="L469" s="79"/>
      <c r="M469" s="79"/>
      <c r="N469" s="79"/>
      <c r="O469" s="79"/>
      <c r="P469" s="79"/>
      <c r="Q469" s="79"/>
      <c r="R469" s="79"/>
      <c r="S469" s="79"/>
      <c r="T469" s="79"/>
      <c r="U469" s="79"/>
      <c r="V469" s="79"/>
      <c r="W469" s="79"/>
      <c r="X469" s="79"/>
      <c r="Y469" s="79"/>
      <c r="Z469" s="79"/>
    </row>
    <row r="470" spans="1:26" ht="15.75" customHeight="1" x14ac:dyDescent="0.25">
      <c r="A470" s="87" t="s">
        <v>1</v>
      </c>
      <c r="B470" s="88" t="s">
        <v>134</v>
      </c>
      <c r="C470" s="79" t="s">
        <v>304</v>
      </c>
      <c r="D470" s="79" t="s">
        <v>1369</v>
      </c>
      <c r="E470" s="89">
        <v>30.188246103116491</v>
      </c>
      <c r="F470" s="90">
        <f>IF(D470="CO2",E470,IF(D470="CH4",E470*'State 2005 Data'!$J$16,IF(D470="N2O",'State 2005 Data'!$J$17,IF(D470="Other",E470))))</f>
        <v>30.188246103116491</v>
      </c>
      <c r="G470" s="79"/>
      <c r="H470" s="69"/>
      <c r="I470" s="79"/>
      <c r="J470" s="79"/>
      <c r="K470" s="79"/>
      <c r="L470" s="79"/>
      <c r="M470" s="79"/>
      <c r="N470" s="79"/>
      <c r="O470" s="79"/>
      <c r="P470" s="79"/>
      <c r="Q470" s="79"/>
      <c r="R470" s="79"/>
      <c r="S470" s="79"/>
      <c r="T470" s="79"/>
      <c r="U470" s="79"/>
      <c r="V470" s="79"/>
      <c r="W470" s="79"/>
      <c r="X470" s="79"/>
      <c r="Y470" s="79"/>
      <c r="Z470" s="79"/>
    </row>
    <row r="471" spans="1:26" ht="15.75" customHeight="1" x14ac:dyDescent="0.25">
      <c r="A471" s="87" t="s">
        <v>1</v>
      </c>
      <c r="B471" s="88" t="s">
        <v>134</v>
      </c>
      <c r="C471" s="79" t="s">
        <v>304</v>
      </c>
      <c r="D471" s="79" t="s">
        <v>331</v>
      </c>
      <c r="E471" s="89">
        <v>8.2130164830722538E-2</v>
      </c>
      <c r="F471" s="90">
        <f>IF(D471="CO2",E471,IF(D471="CH4",E471*'State 2005 Data'!$J$16,IF(D471="N2O",'State 2005 Data'!$J$17,IF(D471="Other",E471))))</f>
        <v>9.1985784610409252E-2</v>
      </c>
      <c r="G471" s="79"/>
      <c r="H471" s="69"/>
      <c r="I471" s="79"/>
      <c r="J471" s="79"/>
      <c r="K471" s="79"/>
      <c r="L471" s="79"/>
      <c r="M471" s="79"/>
      <c r="N471" s="79"/>
      <c r="O471" s="79"/>
      <c r="P471" s="79"/>
      <c r="Q471" s="79"/>
      <c r="R471" s="79"/>
      <c r="S471" s="79"/>
      <c r="T471" s="79"/>
      <c r="U471" s="79"/>
      <c r="V471" s="79"/>
      <c r="W471" s="79"/>
      <c r="X471" s="79"/>
      <c r="Y471" s="79"/>
      <c r="Z471" s="79"/>
    </row>
    <row r="472" spans="1:26" ht="15.75" customHeight="1" x14ac:dyDescent="0.25">
      <c r="A472" s="87" t="s">
        <v>1</v>
      </c>
      <c r="B472" s="88" t="s">
        <v>134</v>
      </c>
      <c r="C472" s="79" t="s">
        <v>304</v>
      </c>
      <c r="D472" s="79" t="s">
        <v>333</v>
      </c>
      <c r="E472" s="89">
        <v>1.066754909309976</v>
      </c>
      <c r="F472" s="90">
        <f>IF(D472="CO2",E472,IF(D472="CH4",E472*'State 2005 Data'!$J$16,IF(D472="N2O",'State 2005 Data'!$J$17,IF(D472="Other",E472))))</f>
        <v>0.88926174496644295</v>
      </c>
      <c r="G472" s="79"/>
      <c r="H472" s="69"/>
      <c r="I472" s="79"/>
      <c r="J472" s="79"/>
      <c r="K472" s="79"/>
      <c r="L472" s="79"/>
      <c r="M472" s="79"/>
      <c r="N472" s="79"/>
      <c r="O472" s="79"/>
      <c r="P472" s="79"/>
      <c r="Q472" s="79"/>
      <c r="R472" s="79"/>
      <c r="S472" s="79"/>
      <c r="T472" s="79"/>
      <c r="U472" s="79"/>
      <c r="V472" s="79"/>
      <c r="W472" s="79"/>
      <c r="X472" s="79"/>
      <c r="Y472" s="79"/>
      <c r="Z472" s="79"/>
    </row>
    <row r="473" spans="1:26" ht="15.75" customHeight="1" x14ac:dyDescent="0.25">
      <c r="A473" s="87" t="s">
        <v>1</v>
      </c>
      <c r="B473" s="88" t="s">
        <v>134</v>
      </c>
      <c r="C473" s="79" t="s">
        <v>304</v>
      </c>
      <c r="D473" s="91" t="s">
        <v>1873</v>
      </c>
      <c r="E473" s="89"/>
      <c r="F473" s="90">
        <f>IF(D473="CO2",E473,IF(D473="CH4",E473*'State 2005 Data'!$J$16,IF(D473="N2O",'State 2005 Data'!$J$17,IF(D473="Other",E473))))</f>
        <v>0</v>
      </c>
      <c r="G473" s="79"/>
      <c r="H473" s="69"/>
      <c r="I473" s="79"/>
      <c r="J473" s="79"/>
      <c r="K473" s="79"/>
      <c r="L473" s="79"/>
      <c r="M473" s="79"/>
      <c r="N473" s="79"/>
      <c r="O473" s="79"/>
      <c r="P473" s="79"/>
      <c r="Q473" s="79"/>
      <c r="R473" s="79"/>
      <c r="S473" s="79"/>
      <c r="T473" s="79"/>
      <c r="U473" s="79"/>
      <c r="V473" s="79"/>
      <c r="W473" s="79"/>
      <c r="X473" s="79"/>
      <c r="Y473" s="79"/>
      <c r="Z473" s="79"/>
    </row>
    <row r="474" spans="1:26" ht="15.75" customHeight="1" x14ac:dyDescent="0.25">
      <c r="A474" s="87" t="s">
        <v>1</v>
      </c>
      <c r="B474" s="88" t="s">
        <v>134</v>
      </c>
      <c r="C474" s="79" t="s">
        <v>753</v>
      </c>
      <c r="D474" s="79" t="s">
        <v>1369</v>
      </c>
      <c r="E474" s="90">
        <v>16.95660984468033</v>
      </c>
      <c r="F474" s="90">
        <f>IF(D474="CO2",E474,IF(D474="CH4",E474*'State 2005 Data'!$J$16,IF(D474="N2O",'State 2005 Data'!$J$17,IF(D474="Other",E474))))</f>
        <v>16.95660984468033</v>
      </c>
      <c r="G474" s="79"/>
      <c r="H474" s="69"/>
      <c r="I474" s="79"/>
      <c r="J474" s="79"/>
      <c r="K474" s="79"/>
      <c r="L474" s="79"/>
      <c r="M474" s="79"/>
      <c r="N474" s="79"/>
      <c r="O474" s="79"/>
      <c r="P474" s="79"/>
      <c r="Q474" s="79"/>
      <c r="R474" s="79"/>
      <c r="S474" s="79"/>
      <c r="T474" s="79"/>
      <c r="U474" s="79"/>
      <c r="V474" s="79"/>
      <c r="W474" s="79"/>
      <c r="X474" s="79"/>
      <c r="Y474" s="79"/>
      <c r="Z474" s="79"/>
    </row>
    <row r="475" spans="1:26" ht="15.75" customHeight="1" x14ac:dyDescent="0.25">
      <c r="A475" s="87" t="s">
        <v>1</v>
      </c>
      <c r="B475" s="88" t="s">
        <v>134</v>
      </c>
      <c r="C475" s="79" t="s">
        <v>753</v>
      </c>
      <c r="D475" s="79" t="s">
        <v>331</v>
      </c>
      <c r="E475" s="89">
        <v>1.9065722374176901</v>
      </c>
      <c r="F475" s="90">
        <f>IF(D475="CO2",E475,IF(D475="CH4",E475*'State 2005 Data'!$J$16,IF(D475="N2O",'State 2005 Data'!$J$17,IF(D475="Other",E475))))</f>
        <v>2.1353609059078131</v>
      </c>
      <c r="G475" s="79"/>
      <c r="H475" s="69"/>
      <c r="I475" s="79"/>
      <c r="J475" s="79"/>
      <c r="K475" s="79"/>
      <c r="L475" s="79"/>
      <c r="M475" s="79"/>
      <c r="N475" s="79"/>
      <c r="O475" s="79"/>
      <c r="P475" s="79"/>
      <c r="Q475" s="79"/>
      <c r="R475" s="79"/>
      <c r="S475" s="79"/>
      <c r="T475" s="79"/>
      <c r="U475" s="79"/>
      <c r="V475" s="79"/>
      <c r="W475" s="79"/>
      <c r="X475" s="79"/>
      <c r="Y475" s="79"/>
      <c r="Z475" s="79"/>
    </row>
    <row r="476" spans="1:26" ht="15.75" customHeight="1" x14ac:dyDescent="0.25">
      <c r="A476" s="87" t="s">
        <v>1</v>
      </c>
      <c r="B476" s="88" t="s">
        <v>134</v>
      </c>
      <c r="C476" s="79" t="s">
        <v>753</v>
      </c>
      <c r="D476" s="79" t="s">
        <v>333</v>
      </c>
      <c r="E476" s="89">
        <v>0.102630120459305</v>
      </c>
      <c r="F476" s="90">
        <f>IF(D476="CO2",E476,IF(D476="CH4",E476*'State 2005 Data'!$J$16,IF(D476="N2O",'State 2005 Data'!$J$17,IF(D476="Other",E476))))</f>
        <v>0.88926174496644295</v>
      </c>
      <c r="G476" s="79"/>
      <c r="H476" s="69"/>
      <c r="I476" s="79"/>
      <c r="J476" s="79"/>
      <c r="K476" s="79"/>
      <c r="L476" s="79"/>
      <c r="M476" s="79"/>
      <c r="N476" s="79"/>
      <c r="O476" s="79"/>
      <c r="P476" s="79"/>
      <c r="Q476" s="79"/>
      <c r="R476" s="79"/>
      <c r="S476" s="79"/>
      <c r="T476" s="79"/>
      <c r="U476" s="79"/>
      <c r="V476" s="79"/>
      <c r="W476" s="79"/>
      <c r="X476" s="79"/>
      <c r="Y476" s="79"/>
      <c r="Z476" s="79"/>
    </row>
    <row r="477" spans="1:26" ht="15.75" customHeight="1" x14ac:dyDescent="0.25">
      <c r="A477" s="87" t="s">
        <v>1</v>
      </c>
      <c r="B477" s="88" t="s">
        <v>134</v>
      </c>
      <c r="C477" s="79" t="s">
        <v>753</v>
      </c>
      <c r="D477" s="79" t="s">
        <v>1873</v>
      </c>
      <c r="E477" s="89">
        <v>2.078876388210924</v>
      </c>
      <c r="F477" s="90">
        <f>IF(D477="CO2",E477,IF(D477="CH4",E477*'State 2005 Data'!$J$16,IF(D477="N2O",'State 2005 Data'!$J$17,IF(D477="Other",E477))))</f>
        <v>2.078876388210924</v>
      </c>
      <c r="G477" s="79"/>
      <c r="H477" s="69"/>
      <c r="I477" s="79"/>
      <c r="J477" s="79"/>
      <c r="K477" s="79"/>
      <c r="L477" s="79"/>
      <c r="M477" s="79"/>
      <c r="N477" s="79"/>
      <c r="O477" s="79"/>
      <c r="P477" s="79"/>
      <c r="Q477" s="79"/>
      <c r="R477" s="79"/>
      <c r="S477" s="79"/>
      <c r="T477" s="79"/>
      <c r="U477" s="79"/>
      <c r="V477" s="79"/>
      <c r="W477" s="79"/>
      <c r="X477" s="79"/>
      <c r="Y477" s="79"/>
      <c r="Z477" s="79"/>
    </row>
    <row r="478" spans="1:26" ht="15.75" customHeight="1" x14ac:dyDescent="0.25">
      <c r="A478" s="79"/>
      <c r="B478" s="79"/>
      <c r="C478" s="79"/>
      <c r="D478" s="79"/>
      <c r="E478" s="79"/>
      <c r="F478" s="79"/>
      <c r="G478" s="79"/>
      <c r="H478" s="79"/>
      <c r="I478" s="79"/>
      <c r="J478" s="79"/>
      <c r="K478" s="79"/>
      <c r="L478" s="79"/>
      <c r="M478" s="79"/>
      <c r="N478" s="79"/>
      <c r="O478" s="79"/>
      <c r="P478" s="79"/>
      <c r="Q478" s="79"/>
      <c r="R478" s="79"/>
      <c r="S478" s="79"/>
      <c r="T478" s="79"/>
      <c r="U478" s="79"/>
      <c r="V478" s="79"/>
      <c r="W478" s="79"/>
      <c r="X478" s="79"/>
      <c r="Y478" s="79"/>
      <c r="Z478" s="79"/>
    </row>
    <row r="479" spans="1:26" ht="15.75" customHeight="1" x14ac:dyDescent="0.25">
      <c r="A479" s="79"/>
      <c r="B479" s="79"/>
      <c r="C479" s="79"/>
      <c r="D479" s="79"/>
      <c r="E479" s="79"/>
      <c r="F479" s="79"/>
      <c r="G479" s="79"/>
      <c r="H479" s="79"/>
      <c r="I479" s="79"/>
      <c r="J479" s="79"/>
      <c r="K479" s="79"/>
      <c r="L479" s="79"/>
      <c r="M479" s="79"/>
      <c r="N479" s="79"/>
      <c r="O479" s="79"/>
      <c r="P479" s="79"/>
      <c r="Q479" s="79"/>
      <c r="R479" s="79"/>
      <c r="S479" s="79"/>
      <c r="T479" s="79"/>
      <c r="U479" s="79"/>
      <c r="V479" s="79"/>
      <c r="W479" s="79"/>
      <c r="X479" s="79"/>
      <c r="Y479" s="79"/>
      <c r="Z479" s="79"/>
    </row>
    <row r="480" spans="1:26" ht="15.75" customHeight="1" x14ac:dyDescent="0.25">
      <c r="A480" s="79"/>
      <c r="B480" s="79"/>
      <c r="C480" s="79"/>
      <c r="D480" s="79"/>
      <c r="E480" s="79"/>
      <c r="F480" s="79"/>
      <c r="G480" s="79"/>
      <c r="H480" s="79"/>
      <c r="I480" s="79"/>
      <c r="J480" s="79"/>
      <c r="K480" s="79"/>
      <c r="L480" s="79"/>
      <c r="M480" s="79"/>
      <c r="N480" s="79"/>
      <c r="O480" s="79"/>
      <c r="P480" s="79"/>
      <c r="Q480" s="79"/>
      <c r="R480" s="79"/>
      <c r="S480" s="79"/>
      <c r="T480" s="79"/>
      <c r="U480" s="79"/>
      <c r="V480" s="79"/>
      <c r="W480" s="79"/>
      <c r="X480" s="79"/>
      <c r="Y480" s="79"/>
      <c r="Z480" s="79"/>
    </row>
    <row r="481" spans="1:26" ht="15.75" customHeight="1" x14ac:dyDescent="0.25">
      <c r="A481" s="79"/>
      <c r="B481" s="79"/>
      <c r="C481" s="79"/>
      <c r="D481" s="79"/>
      <c r="E481" s="79"/>
      <c r="F481" s="79"/>
      <c r="G481" s="79"/>
      <c r="H481" s="79"/>
      <c r="I481" s="79"/>
      <c r="J481" s="79"/>
      <c r="K481" s="79"/>
      <c r="L481" s="79"/>
      <c r="M481" s="79"/>
      <c r="N481" s="79"/>
      <c r="O481" s="79"/>
      <c r="P481" s="79"/>
      <c r="Q481" s="79"/>
      <c r="R481" s="79"/>
      <c r="S481" s="79"/>
      <c r="T481" s="79"/>
      <c r="U481" s="79"/>
      <c r="V481" s="79"/>
      <c r="W481" s="79"/>
      <c r="X481" s="79"/>
      <c r="Y481" s="79"/>
      <c r="Z481" s="79"/>
    </row>
    <row r="482" spans="1:26" ht="15.75" customHeight="1" x14ac:dyDescent="0.25">
      <c r="A482" s="79"/>
      <c r="B482" s="79"/>
      <c r="C482" s="79"/>
      <c r="D482" s="79"/>
      <c r="E482" s="79"/>
      <c r="F482" s="79"/>
      <c r="G482" s="79"/>
      <c r="H482" s="79"/>
      <c r="I482" s="79"/>
      <c r="J482" s="79"/>
      <c r="K482" s="79"/>
      <c r="L482" s="79"/>
      <c r="M482" s="79"/>
      <c r="N482" s="79"/>
      <c r="O482" s="79"/>
      <c r="P482" s="79"/>
      <c r="Q482" s="79"/>
      <c r="R482" s="79"/>
      <c r="S482" s="79"/>
      <c r="T482" s="79"/>
      <c r="U482" s="79"/>
      <c r="V482" s="79"/>
      <c r="W482" s="79"/>
      <c r="X482" s="79"/>
      <c r="Y482" s="79"/>
      <c r="Z482" s="79"/>
    </row>
    <row r="483" spans="1:26" ht="15.75" customHeight="1" x14ac:dyDescent="0.25">
      <c r="A483" s="79"/>
      <c r="B483" s="79"/>
      <c r="C483" s="79"/>
      <c r="D483" s="79"/>
      <c r="E483" s="79"/>
      <c r="F483" s="79"/>
      <c r="G483" s="79"/>
      <c r="H483" s="79"/>
      <c r="I483" s="79"/>
      <c r="J483" s="79"/>
      <c r="K483" s="79"/>
      <c r="L483" s="79"/>
      <c r="M483" s="79"/>
      <c r="N483" s="79"/>
      <c r="O483" s="79"/>
      <c r="P483" s="79"/>
      <c r="Q483" s="79"/>
      <c r="R483" s="79"/>
      <c r="S483" s="79"/>
      <c r="T483" s="79"/>
      <c r="U483" s="79"/>
      <c r="V483" s="79"/>
      <c r="W483" s="79"/>
      <c r="X483" s="79"/>
      <c r="Y483" s="79"/>
      <c r="Z483" s="79"/>
    </row>
    <row r="484" spans="1:26" ht="15.75" customHeight="1" x14ac:dyDescent="0.25">
      <c r="A484" s="79"/>
      <c r="B484" s="79"/>
      <c r="C484" s="79"/>
      <c r="D484" s="79"/>
      <c r="E484" s="79"/>
      <c r="F484" s="79"/>
      <c r="G484" s="79"/>
      <c r="H484" s="79"/>
      <c r="I484" s="79"/>
      <c r="J484" s="79"/>
      <c r="K484" s="79"/>
      <c r="L484" s="79"/>
      <c r="M484" s="79"/>
      <c r="N484" s="79"/>
      <c r="O484" s="79"/>
      <c r="P484" s="79"/>
      <c r="Q484" s="79"/>
      <c r="R484" s="79"/>
      <c r="S484" s="79"/>
      <c r="T484" s="79"/>
      <c r="U484" s="79"/>
      <c r="V484" s="79"/>
      <c r="W484" s="79"/>
      <c r="X484" s="79"/>
      <c r="Y484" s="79"/>
      <c r="Z484" s="79"/>
    </row>
    <row r="485" spans="1:26" ht="15.75" customHeight="1" x14ac:dyDescent="0.25">
      <c r="A485" s="79"/>
      <c r="B485" s="79"/>
      <c r="C485" s="79"/>
      <c r="D485" s="79"/>
      <c r="E485" s="79"/>
      <c r="F485" s="79"/>
      <c r="G485" s="79"/>
      <c r="H485" s="79"/>
      <c r="I485" s="79"/>
      <c r="J485" s="79"/>
      <c r="K485" s="79"/>
      <c r="L485" s="79"/>
      <c r="M485" s="79"/>
      <c r="N485" s="79"/>
      <c r="O485" s="79"/>
      <c r="P485" s="79"/>
      <c r="Q485" s="79"/>
      <c r="R485" s="79"/>
      <c r="S485" s="79"/>
      <c r="T485" s="79"/>
      <c r="U485" s="79"/>
      <c r="V485" s="79"/>
      <c r="W485" s="79"/>
      <c r="X485" s="79"/>
      <c r="Y485" s="79"/>
      <c r="Z485" s="79"/>
    </row>
    <row r="486" spans="1:26" ht="15.75" customHeight="1" x14ac:dyDescent="0.25">
      <c r="A486" s="79"/>
      <c r="B486" s="79"/>
      <c r="C486" s="79"/>
      <c r="D486" s="79"/>
      <c r="E486" s="79"/>
      <c r="F486" s="79"/>
      <c r="G486" s="79"/>
      <c r="H486" s="79"/>
      <c r="I486" s="79"/>
      <c r="J486" s="79"/>
      <c r="K486" s="79"/>
      <c r="L486" s="79"/>
      <c r="M486" s="79"/>
      <c r="N486" s="79"/>
      <c r="O486" s="79"/>
      <c r="P486" s="79"/>
      <c r="Q486" s="79"/>
      <c r="R486" s="79"/>
      <c r="S486" s="79"/>
      <c r="T486" s="79"/>
      <c r="U486" s="79"/>
      <c r="V486" s="79"/>
      <c r="W486" s="79"/>
      <c r="X486" s="79"/>
      <c r="Y486" s="79"/>
      <c r="Z486" s="79"/>
    </row>
    <row r="487" spans="1:26" ht="15.75" customHeight="1" x14ac:dyDescent="0.25">
      <c r="A487" s="79"/>
      <c r="B487" s="79"/>
      <c r="C487" s="79"/>
      <c r="D487" s="79"/>
      <c r="E487" s="79"/>
      <c r="F487" s="79"/>
      <c r="G487" s="79"/>
      <c r="H487" s="79"/>
      <c r="I487" s="79"/>
      <c r="J487" s="79"/>
      <c r="K487" s="79"/>
      <c r="L487" s="79"/>
      <c r="M487" s="79"/>
      <c r="N487" s="79"/>
      <c r="O487" s="79"/>
      <c r="P487" s="79"/>
      <c r="Q487" s="79"/>
      <c r="R487" s="79"/>
      <c r="S487" s="79"/>
      <c r="T487" s="79"/>
      <c r="U487" s="79"/>
      <c r="V487" s="79"/>
      <c r="W487" s="79"/>
      <c r="X487" s="79"/>
      <c r="Y487" s="79"/>
      <c r="Z487" s="79"/>
    </row>
    <row r="488" spans="1:26" ht="15.75" customHeight="1" x14ac:dyDescent="0.25">
      <c r="A488" s="79"/>
      <c r="B488" s="79"/>
      <c r="C488" s="79"/>
      <c r="D488" s="79"/>
      <c r="E488" s="79"/>
      <c r="F488" s="79"/>
      <c r="G488" s="79"/>
      <c r="H488" s="79"/>
      <c r="I488" s="79"/>
      <c r="J488" s="79"/>
      <c r="K488" s="79"/>
      <c r="L488" s="79"/>
      <c r="M488" s="79"/>
      <c r="N488" s="79"/>
      <c r="O488" s="79"/>
      <c r="P488" s="79"/>
      <c r="Q488" s="79"/>
      <c r="R488" s="79"/>
      <c r="S488" s="79"/>
      <c r="T488" s="79"/>
      <c r="U488" s="79"/>
      <c r="V488" s="79"/>
      <c r="W488" s="79"/>
      <c r="X488" s="79"/>
      <c r="Y488" s="79"/>
      <c r="Z488" s="79"/>
    </row>
    <row r="489" spans="1:26" ht="15.75" customHeight="1" x14ac:dyDescent="0.25">
      <c r="A489" s="79"/>
      <c r="B489" s="79"/>
      <c r="C489" s="79"/>
      <c r="D489" s="79"/>
      <c r="E489" s="79"/>
      <c r="F489" s="79"/>
      <c r="G489" s="79"/>
      <c r="H489" s="79"/>
      <c r="I489" s="79"/>
      <c r="J489" s="79"/>
      <c r="K489" s="79"/>
      <c r="L489" s="79"/>
      <c r="M489" s="79"/>
      <c r="N489" s="79"/>
      <c r="O489" s="79"/>
      <c r="P489" s="79"/>
      <c r="Q489" s="79"/>
      <c r="R489" s="79"/>
      <c r="S489" s="79"/>
      <c r="T489" s="79"/>
      <c r="U489" s="79"/>
      <c r="V489" s="79"/>
      <c r="W489" s="79"/>
      <c r="X489" s="79"/>
      <c r="Y489" s="79"/>
      <c r="Z489" s="79"/>
    </row>
    <row r="490" spans="1:26" ht="15.75" customHeight="1" x14ac:dyDescent="0.25">
      <c r="A490" s="79"/>
      <c r="B490" s="79"/>
      <c r="C490" s="79"/>
      <c r="D490" s="79"/>
      <c r="E490" s="79"/>
      <c r="F490" s="79"/>
      <c r="G490" s="79"/>
      <c r="H490" s="79"/>
      <c r="I490" s="79"/>
      <c r="J490" s="79"/>
      <c r="K490" s="79"/>
      <c r="L490" s="79"/>
      <c r="M490" s="79"/>
      <c r="N490" s="79"/>
      <c r="O490" s="79"/>
      <c r="P490" s="79"/>
      <c r="Q490" s="79"/>
      <c r="R490" s="79"/>
      <c r="S490" s="79"/>
      <c r="T490" s="79"/>
      <c r="U490" s="79"/>
      <c r="V490" s="79"/>
      <c r="W490" s="79"/>
      <c r="X490" s="79"/>
      <c r="Y490" s="79"/>
      <c r="Z490" s="79"/>
    </row>
    <row r="491" spans="1:26" ht="15.75" customHeight="1" x14ac:dyDescent="0.25">
      <c r="A491" s="79"/>
      <c r="B491" s="79"/>
      <c r="C491" s="79"/>
      <c r="D491" s="79"/>
      <c r="E491" s="79"/>
      <c r="F491" s="79"/>
      <c r="G491" s="79"/>
      <c r="H491" s="79"/>
      <c r="I491" s="79"/>
      <c r="J491" s="79"/>
      <c r="K491" s="79"/>
      <c r="L491" s="79"/>
      <c r="M491" s="79"/>
      <c r="N491" s="79"/>
      <c r="O491" s="79"/>
      <c r="P491" s="79"/>
      <c r="Q491" s="79"/>
      <c r="R491" s="79"/>
      <c r="S491" s="79"/>
      <c r="T491" s="79"/>
      <c r="U491" s="79"/>
      <c r="V491" s="79"/>
      <c r="W491" s="79"/>
      <c r="X491" s="79"/>
      <c r="Y491" s="79"/>
      <c r="Z491" s="79"/>
    </row>
    <row r="492" spans="1:26" ht="15.75" customHeight="1" x14ac:dyDescent="0.25">
      <c r="A492" s="79"/>
      <c r="B492" s="79"/>
      <c r="C492" s="79"/>
      <c r="D492" s="79"/>
      <c r="E492" s="79"/>
      <c r="F492" s="79"/>
      <c r="G492" s="79"/>
      <c r="H492" s="79"/>
      <c r="I492" s="79"/>
      <c r="J492" s="79"/>
      <c r="K492" s="79"/>
      <c r="L492" s="79"/>
      <c r="M492" s="79"/>
      <c r="N492" s="79"/>
      <c r="O492" s="79"/>
      <c r="P492" s="79"/>
      <c r="Q492" s="79"/>
      <c r="R492" s="79"/>
      <c r="S492" s="79"/>
      <c r="T492" s="79"/>
      <c r="U492" s="79"/>
      <c r="V492" s="79"/>
      <c r="W492" s="79"/>
      <c r="X492" s="79"/>
      <c r="Y492" s="79"/>
      <c r="Z492" s="79"/>
    </row>
    <row r="493" spans="1:26" ht="15.75" customHeight="1" x14ac:dyDescent="0.25">
      <c r="A493" s="79"/>
      <c r="B493" s="79"/>
      <c r="C493" s="79"/>
      <c r="D493" s="79"/>
      <c r="E493" s="79"/>
      <c r="F493" s="79"/>
      <c r="G493" s="79"/>
      <c r="H493" s="79"/>
      <c r="I493" s="79"/>
      <c r="J493" s="79"/>
      <c r="K493" s="79"/>
      <c r="L493" s="79"/>
      <c r="M493" s="79"/>
      <c r="N493" s="79"/>
      <c r="O493" s="79"/>
      <c r="P493" s="79"/>
      <c r="Q493" s="79"/>
      <c r="R493" s="79"/>
      <c r="S493" s="79"/>
      <c r="T493" s="79"/>
      <c r="U493" s="79"/>
      <c r="V493" s="79"/>
      <c r="W493" s="79"/>
      <c r="X493" s="79"/>
      <c r="Y493" s="79"/>
      <c r="Z493" s="79"/>
    </row>
    <row r="494" spans="1:26" ht="15.75" customHeight="1" x14ac:dyDescent="0.25">
      <c r="A494" s="79"/>
      <c r="B494" s="79"/>
      <c r="C494" s="79"/>
      <c r="D494" s="79"/>
      <c r="E494" s="79"/>
      <c r="F494" s="79"/>
      <c r="G494" s="79"/>
      <c r="H494" s="79"/>
      <c r="I494" s="79"/>
      <c r="J494" s="79"/>
      <c r="K494" s="79"/>
      <c r="L494" s="79"/>
      <c r="M494" s="79"/>
      <c r="N494" s="79"/>
      <c r="O494" s="79"/>
      <c r="P494" s="79"/>
      <c r="Q494" s="79"/>
      <c r="R494" s="79"/>
      <c r="S494" s="79"/>
      <c r="T494" s="79"/>
      <c r="U494" s="79"/>
      <c r="V494" s="79"/>
      <c r="W494" s="79"/>
      <c r="X494" s="79"/>
      <c r="Y494" s="79"/>
      <c r="Z494" s="79"/>
    </row>
    <row r="495" spans="1:26" ht="15.75" customHeight="1" x14ac:dyDescent="0.25">
      <c r="A495" s="79"/>
      <c r="B495" s="79"/>
      <c r="C495" s="79"/>
      <c r="D495" s="79"/>
      <c r="E495" s="79"/>
      <c r="F495" s="79"/>
      <c r="G495" s="79"/>
      <c r="H495" s="79"/>
      <c r="I495" s="79"/>
      <c r="J495" s="79"/>
      <c r="K495" s="79"/>
      <c r="L495" s="79"/>
      <c r="M495" s="79"/>
      <c r="N495" s="79"/>
      <c r="O495" s="79"/>
      <c r="P495" s="79"/>
      <c r="Q495" s="79"/>
      <c r="R495" s="79"/>
      <c r="S495" s="79"/>
      <c r="T495" s="79"/>
      <c r="U495" s="79"/>
      <c r="V495" s="79"/>
      <c r="W495" s="79"/>
      <c r="X495" s="79"/>
      <c r="Y495" s="79"/>
      <c r="Z495" s="79"/>
    </row>
    <row r="496" spans="1:26" ht="15.75" customHeight="1" x14ac:dyDescent="0.25">
      <c r="A496" s="79"/>
      <c r="B496" s="79"/>
      <c r="C496" s="79"/>
      <c r="D496" s="79"/>
      <c r="E496" s="79"/>
      <c r="F496" s="79"/>
      <c r="G496" s="79"/>
      <c r="H496" s="79"/>
      <c r="I496" s="79"/>
      <c r="J496" s="79"/>
      <c r="K496" s="79"/>
      <c r="L496" s="79"/>
      <c r="M496" s="79"/>
      <c r="N496" s="79"/>
      <c r="O496" s="79"/>
      <c r="P496" s="79"/>
      <c r="Q496" s="79"/>
      <c r="R496" s="79"/>
      <c r="S496" s="79"/>
      <c r="T496" s="79"/>
      <c r="U496" s="79"/>
      <c r="V496" s="79"/>
      <c r="W496" s="79"/>
      <c r="X496" s="79"/>
      <c r="Y496" s="79"/>
      <c r="Z496" s="79"/>
    </row>
    <row r="497" spans="1:26" ht="15.75" customHeight="1" x14ac:dyDescent="0.25">
      <c r="A497" s="79"/>
      <c r="B497" s="79"/>
      <c r="C497" s="79"/>
      <c r="D497" s="79"/>
      <c r="E497" s="79"/>
      <c r="F497" s="79"/>
      <c r="G497" s="79"/>
      <c r="H497" s="79"/>
      <c r="I497" s="79"/>
      <c r="J497" s="79"/>
      <c r="K497" s="79"/>
      <c r="L497" s="79"/>
      <c r="M497" s="79"/>
      <c r="N497" s="79"/>
      <c r="O497" s="79"/>
      <c r="P497" s="79"/>
      <c r="Q497" s="79"/>
      <c r="R497" s="79"/>
      <c r="S497" s="79"/>
      <c r="T497" s="79"/>
      <c r="U497" s="79"/>
      <c r="V497" s="79"/>
      <c r="W497" s="79"/>
      <c r="X497" s="79"/>
      <c r="Y497" s="79"/>
      <c r="Z497" s="79"/>
    </row>
    <row r="498" spans="1:26" ht="15.75" customHeight="1" x14ac:dyDescent="0.25">
      <c r="A498" s="79"/>
      <c r="B498" s="79"/>
      <c r="C498" s="79"/>
      <c r="D498" s="79"/>
      <c r="E498" s="79"/>
      <c r="F498" s="79"/>
      <c r="G498" s="79"/>
      <c r="H498" s="79"/>
      <c r="I498" s="79"/>
      <c r="J498" s="79"/>
      <c r="K498" s="79"/>
      <c r="L498" s="79"/>
      <c r="M498" s="79"/>
      <c r="N498" s="79"/>
      <c r="O498" s="79"/>
      <c r="P498" s="79"/>
      <c r="Q498" s="79"/>
      <c r="R498" s="79"/>
      <c r="S498" s="79"/>
      <c r="T498" s="79"/>
      <c r="U498" s="79"/>
      <c r="V498" s="79"/>
      <c r="W498" s="79"/>
      <c r="X498" s="79"/>
      <c r="Y498" s="79"/>
      <c r="Z498" s="79"/>
    </row>
    <row r="499" spans="1:26" ht="15.75" customHeight="1" x14ac:dyDescent="0.25">
      <c r="A499" s="79"/>
      <c r="B499" s="79"/>
      <c r="C499" s="79"/>
      <c r="D499" s="79"/>
      <c r="E499" s="79"/>
      <c r="F499" s="79"/>
      <c r="G499" s="79"/>
      <c r="H499" s="79"/>
      <c r="I499" s="79"/>
      <c r="J499" s="79"/>
      <c r="K499" s="79"/>
      <c r="L499" s="79"/>
      <c r="M499" s="79"/>
      <c r="N499" s="79"/>
      <c r="O499" s="79"/>
      <c r="P499" s="79"/>
      <c r="Q499" s="79"/>
      <c r="R499" s="79"/>
      <c r="S499" s="79"/>
      <c r="T499" s="79"/>
      <c r="U499" s="79"/>
      <c r="V499" s="79"/>
      <c r="W499" s="79"/>
      <c r="X499" s="79"/>
      <c r="Y499" s="79"/>
      <c r="Z499" s="79"/>
    </row>
    <row r="500" spans="1:26" ht="15.75" customHeight="1" x14ac:dyDescent="0.25">
      <c r="A500" s="79"/>
      <c r="B500" s="79"/>
      <c r="C500" s="79"/>
      <c r="D500" s="79"/>
      <c r="E500" s="79"/>
      <c r="F500" s="79"/>
      <c r="G500" s="79"/>
      <c r="H500" s="79"/>
      <c r="I500" s="79"/>
      <c r="J500" s="79"/>
      <c r="K500" s="79"/>
      <c r="L500" s="79"/>
      <c r="M500" s="79"/>
      <c r="N500" s="79"/>
      <c r="O500" s="79"/>
      <c r="P500" s="79"/>
      <c r="Q500" s="79"/>
      <c r="R500" s="79"/>
      <c r="S500" s="79"/>
      <c r="T500" s="79"/>
      <c r="U500" s="79"/>
      <c r="V500" s="79"/>
      <c r="W500" s="79"/>
      <c r="X500" s="79"/>
      <c r="Y500" s="79"/>
      <c r="Z500" s="79"/>
    </row>
    <row r="501" spans="1:26" ht="15.75" customHeight="1" x14ac:dyDescent="0.25">
      <c r="A501" s="79"/>
      <c r="B501" s="79"/>
      <c r="C501" s="79"/>
      <c r="D501" s="79"/>
      <c r="E501" s="79"/>
      <c r="F501" s="79"/>
      <c r="G501" s="79"/>
      <c r="H501" s="79"/>
      <c r="I501" s="79"/>
      <c r="J501" s="79"/>
      <c r="K501" s="79"/>
      <c r="L501" s="79"/>
      <c r="M501" s="79"/>
      <c r="N501" s="79"/>
      <c r="O501" s="79"/>
      <c r="P501" s="79"/>
      <c r="Q501" s="79"/>
      <c r="R501" s="79"/>
      <c r="S501" s="79"/>
      <c r="T501" s="79"/>
      <c r="U501" s="79"/>
      <c r="V501" s="79"/>
      <c r="W501" s="79"/>
      <c r="X501" s="79"/>
      <c r="Y501" s="79"/>
      <c r="Z501" s="79"/>
    </row>
    <row r="502" spans="1:26" ht="15.75" customHeight="1" x14ac:dyDescent="0.25">
      <c r="A502" s="79"/>
      <c r="B502" s="79"/>
      <c r="C502" s="79"/>
      <c r="D502" s="79"/>
      <c r="E502" s="79"/>
      <c r="F502" s="79"/>
      <c r="G502" s="79"/>
      <c r="H502" s="79"/>
      <c r="I502" s="79"/>
      <c r="J502" s="79"/>
      <c r="K502" s="79"/>
      <c r="L502" s="79"/>
      <c r="M502" s="79"/>
      <c r="N502" s="79"/>
      <c r="O502" s="79"/>
      <c r="P502" s="79"/>
      <c r="Q502" s="79"/>
      <c r="R502" s="79"/>
      <c r="S502" s="79"/>
      <c r="T502" s="79"/>
      <c r="U502" s="79"/>
      <c r="V502" s="79"/>
      <c r="W502" s="79"/>
      <c r="X502" s="79"/>
      <c r="Y502" s="79"/>
      <c r="Z502" s="79"/>
    </row>
    <row r="503" spans="1:26" ht="15.75" customHeight="1" x14ac:dyDescent="0.25">
      <c r="A503" s="79"/>
      <c r="B503" s="79"/>
      <c r="C503" s="79"/>
      <c r="D503" s="79"/>
      <c r="E503" s="79"/>
      <c r="F503" s="79"/>
      <c r="G503" s="79"/>
      <c r="H503" s="79"/>
      <c r="I503" s="79"/>
      <c r="J503" s="79"/>
      <c r="K503" s="79"/>
      <c r="L503" s="79"/>
      <c r="M503" s="79"/>
      <c r="N503" s="79"/>
      <c r="O503" s="79"/>
      <c r="P503" s="79"/>
      <c r="Q503" s="79"/>
      <c r="R503" s="79"/>
      <c r="S503" s="79"/>
      <c r="T503" s="79"/>
      <c r="U503" s="79"/>
      <c r="V503" s="79"/>
      <c r="W503" s="79"/>
      <c r="X503" s="79"/>
      <c r="Y503" s="79"/>
      <c r="Z503" s="79"/>
    </row>
    <row r="504" spans="1:26" ht="15.75" customHeight="1" x14ac:dyDescent="0.25">
      <c r="A504" s="79"/>
      <c r="B504" s="79"/>
      <c r="C504" s="79"/>
      <c r="D504" s="79"/>
      <c r="E504" s="79"/>
      <c r="F504" s="79"/>
      <c r="G504" s="79"/>
      <c r="H504" s="79"/>
      <c r="I504" s="79"/>
      <c r="J504" s="79"/>
      <c r="K504" s="79"/>
      <c r="L504" s="79"/>
      <c r="M504" s="79"/>
      <c r="N504" s="79"/>
      <c r="O504" s="79"/>
      <c r="P504" s="79"/>
      <c r="Q504" s="79"/>
      <c r="R504" s="79"/>
      <c r="S504" s="79"/>
      <c r="T504" s="79"/>
      <c r="U504" s="79"/>
      <c r="V504" s="79"/>
      <c r="W504" s="79"/>
      <c r="X504" s="79"/>
      <c r="Y504" s="79"/>
      <c r="Z504" s="79"/>
    </row>
    <row r="505" spans="1:26" ht="15.75" customHeight="1" x14ac:dyDescent="0.25">
      <c r="A505" s="79"/>
      <c r="B505" s="79"/>
      <c r="C505" s="79"/>
      <c r="D505" s="79"/>
      <c r="E505" s="79"/>
      <c r="F505" s="79"/>
      <c r="G505" s="79"/>
      <c r="H505" s="79"/>
      <c r="I505" s="79"/>
      <c r="J505" s="79"/>
      <c r="K505" s="79"/>
      <c r="L505" s="79"/>
      <c r="M505" s="79"/>
      <c r="N505" s="79"/>
      <c r="O505" s="79"/>
      <c r="P505" s="79"/>
      <c r="Q505" s="79"/>
      <c r="R505" s="79"/>
      <c r="S505" s="79"/>
      <c r="T505" s="79"/>
      <c r="U505" s="79"/>
      <c r="V505" s="79"/>
      <c r="W505" s="79"/>
      <c r="X505" s="79"/>
      <c r="Y505" s="79"/>
      <c r="Z505" s="79"/>
    </row>
    <row r="506" spans="1:26" ht="15.75" customHeight="1" x14ac:dyDescent="0.25">
      <c r="A506" s="79"/>
      <c r="B506" s="79"/>
      <c r="C506" s="79"/>
      <c r="D506" s="79"/>
      <c r="E506" s="79"/>
      <c r="F506" s="79"/>
      <c r="G506" s="79"/>
      <c r="H506" s="79"/>
      <c r="I506" s="79"/>
      <c r="J506" s="79"/>
      <c r="K506" s="79"/>
      <c r="L506" s="79"/>
      <c r="M506" s="79"/>
      <c r="N506" s="79"/>
      <c r="O506" s="79"/>
      <c r="P506" s="79"/>
      <c r="Q506" s="79"/>
      <c r="R506" s="79"/>
      <c r="S506" s="79"/>
      <c r="T506" s="79"/>
      <c r="U506" s="79"/>
      <c r="V506" s="79"/>
      <c r="W506" s="79"/>
      <c r="X506" s="79"/>
      <c r="Y506" s="79"/>
      <c r="Z506" s="79"/>
    </row>
    <row r="507" spans="1:26" ht="15.75" customHeight="1" x14ac:dyDescent="0.25">
      <c r="A507" s="79"/>
      <c r="B507" s="79"/>
      <c r="C507" s="79"/>
      <c r="D507" s="79"/>
      <c r="E507" s="79"/>
      <c r="F507" s="79"/>
      <c r="G507" s="79"/>
      <c r="H507" s="79"/>
      <c r="I507" s="79"/>
      <c r="J507" s="79"/>
      <c r="K507" s="79"/>
      <c r="L507" s="79"/>
      <c r="M507" s="79"/>
      <c r="N507" s="79"/>
      <c r="O507" s="79"/>
      <c r="P507" s="79"/>
      <c r="Q507" s="79"/>
      <c r="R507" s="79"/>
      <c r="S507" s="79"/>
      <c r="T507" s="79"/>
      <c r="U507" s="79"/>
      <c r="V507" s="79"/>
      <c r="W507" s="79"/>
      <c r="X507" s="79"/>
      <c r="Y507" s="79"/>
      <c r="Z507" s="79"/>
    </row>
    <row r="508" spans="1:26" ht="15.75" customHeight="1" x14ac:dyDescent="0.25">
      <c r="A508" s="79"/>
      <c r="B508" s="79"/>
      <c r="C508" s="79"/>
      <c r="D508" s="79"/>
      <c r="E508" s="79"/>
      <c r="F508" s="79"/>
      <c r="G508" s="79"/>
      <c r="H508" s="79"/>
      <c r="I508" s="79"/>
      <c r="J508" s="79"/>
      <c r="K508" s="79"/>
      <c r="L508" s="79"/>
      <c r="M508" s="79"/>
      <c r="N508" s="79"/>
      <c r="O508" s="79"/>
      <c r="P508" s="79"/>
      <c r="Q508" s="79"/>
      <c r="R508" s="79"/>
      <c r="S508" s="79"/>
      <c r="T508" s="79"/>
      <c r="U508" s="79"/>
      <c r="V508" s="79"/>
      <c r="W508" s="79"/>
      <c r="X508" s="79"/>
      <c r="Y508" s="79"/>
      <c r="Z508" s="79"/>
    </row>
    <row r="509" spans="1:26" ht="15.75" customHeight="1" x14ac:dyDescent="0.25">
      <c r="A509" s="79"/>
      <c r="B509" s="79"/>
      <c r="C509" s="79"/>
      <c r="D509" s="79"/>
      <c r="E509" s="79"/>
      <c r="F509" s="79"/>
      <c r="G509" s="79"/>
      <c r="H509" s="79"/>
      <c r="I509" s="79"/>
      <c r="J509" s="79"/>
      <c r="K509" s="79"/>
      <c r="L509" s="79"/>
      <c r="M509" s="79"/>
      <c r="N509" s="79"/>
      <c r="O509" s="79"/>
      <c r="P509" s="79"/>
      <c r="Q509" s="79"/>
      <c r="R509" s="79"/>
      <c r="S509" s="79"/>
      <c r="T509" s="79"/>
      <c r="U509" s="79"/>
      <c r="V509" s="79"/>
      <c r="W509" s="79"/>
      <c r="X509" s="79"/>
      <c r="Y509" s="79"/>
      <c r="Z509" s="79"/>
    </row>
    <row r="510" spans="1:26" ht="15.75" customHeight="1" x14ac:dyDescent="0.25">
      <c r="A510" s="79"/>
      <c r="B510" s="79"/>
      <c r="C510" s="79"/>
      <c r="D510" s="79"/>
      <c r="E510" s="79"/>
      <c r="F510" s="79"/>
      <c r="G510" s="79"/>
      <c r="H510" s="79"/>
      <c r="I510" s="79"/>
      <c r="J510" s="79"/>
      <c r="K510" s="79"/>
      <c r="L510" s="79"/>
      <c r="M510" s="79"/>
      <c r="N510" s="79"/>
      <c r="O510" s="79"/>
      <c r="P510" s="79"/>
      <c r="Q510" s="79"/>
      <c r="R510" s="79"/>
      <c r="S510" s="79"/>
      <c r="T510" s="79"/>
      <c r="U510" s="79"/>
      <c r="V510" s="79"/>
      <c r="W510" s="79"/>
      <c r="X510" s="79"/>
      <c r="Y510" s="79"/>
      <c r="Z510" s="79"/>
    </row>
    <row r="511" spans="1:26" ht="15.75" customHeight="1" x14ac:dyDescent="0.25">
      <c r="A511" s="79"/>
      <c r="B511" s="79"/>
      <c r="C511" s="79"/>
      <c r="D511" s="79"/>
      <c r="E511" s="79"/>
      <c r="F511" s="79"/>
      <c r="G511" s="79"/>
      <c r="H511" s="79"/>
      <c r="I511" s="79"/>
      <c r="J511" s="79"/>
      <c r="K511" s="79"/>
      <c r="L511" s="79"/>
      <c r="M511" s="79"/>
      <c r="N511" s="79"/>
      <c r="O511" s="79"/>
      <c r="P511" s="79"/>
      <c r="Q511" s="79"/>
      <c r="R511" s="79"/>
      <c r="S511" s="79"/>
      <c r="T511" s="79"/>
      <c r="U511" s="79"/>
      <c r="V511" s="79"/>
      <c r="W511" s="79"/>
      <c r="X511" s="79"/>
      <c r="Y511" s="79"/>
      <c r="Z511" s="79"/>
    </row>
    <row r="512" spans="1:26" ht="15.75" customHeight="1" x14ac:dyDescent="0.25">
      <c r="A512" s="79"/>
      <c r="B512" s="79"/>
      <c r="C512" s="79"/>
      <c r="D512" s="79"/>
      <c r="E512" s="79"/>
      <c r="F512" s="79"/>
      <c r="G512" s="79"/>
      <c r="H512" s="79"/>
      <c r="I512" s="79"/>
      <c r="J512" s="79"/>
      <c r="K512" s="79"/>
      <c r="L512" s="79"/>
      <c r="M512" s="79"/>
      <c r="N512" s="79"/>
      <c r="O512" s="79"/>
      <c r="P512" s="79"/>
      <c r="Q512" s="79"/>
      <c r="R512" s="79"/>
      <c r="S512" s="79"/>
      <c r="T512" s="79"/>
      <c r="U512" s="79"/>
      <c r="V512" s="79"/>
      <c r="W512" s="79"/>
      <c r="X512" s="79"/>
      <c r="Y512" s="79"/>
      <c r="Z512" s="79"/>
    </row>
    <row r="513" spans="1:26" ht="15.75" customHeight="1" x14ac:dyDescent="0.25">
      <c r="A513" s="79"/>
      <c r="B513" s="79"/>
      <c r="C513" s="79"/>
      <c r="D513" s="79"/>
      <c r="E513" s="79"/>
      <c r="F513" s="79"/>
      <c r="G513" s="79"/>
      <c r="H513" s="79"/>
      <c r="I513" s="79"/>
      <c r="J513" s="79"/>
      <c r="K513" s="79"/>
      <c r="L513" s="79"/>
      <c r="M513" s="79"/>
      <c r="N513" s="79"/>
      <c r="O513" s="79"/>
      <c r="P513" s="79"/>
      <c r="Q513" s="79"/>
      <c r="R513" s="79"/>
      <c r="S513" s="79"/>
      <c r="T513" s="79"/>
      <c r="U513" s="79"/>
      <c r="V513" s="79"/>
      <c r="W513" s="79"/>
      <c r="X513" s="79"/>
      <c r="Y513" s="79"/>
      <c r="Z513" s="79"/>
    </row>
    <row r="514" spans="1:26" ht="15.75" customHeight="1" x14ac:dyDescent="0.25">
      <c r="A514" s="79"/>
      <c r="B514" s="79"/>
      <c r="C514" s="79"/>
      <c r="D514" s="79"/>
      <c r="E514" s="79"/>
      <c r="F514" s="79"/>
      <c r="G514" s="79"/>
      <c r="H514" s="79"/>
      <c r="I514" s="79"/>
      <c r="J514" s="79"/>
      <c r="K514" s="79"/>
      <c r="L514" s="79"/>
      <c r="M514" s="79"/>
      <c r="N514" s="79"/>
      <c r="O514" s="79"/>
      <c r="P514" s="79"/>
      <c r="Q514" s="79"/>
      <c r="R514" s="79"/>
      <c r="S514" s="79"/>
      <c r="T514" s="79"/>
      <c r="U514" s="79"/>
      <c r="V514" s="79"/>
      <c r="W514" s="79"/>
      <c r="X514" s="79"/>
      <c r="Y514" s="79"/>
      <c r="Z514" s="79"/>
    </row>
    <row r="515" spans="1:26" ht="15.75" customHeight="1" x14ac:dyDescent="0.25">
      <c r="A515" s="79"/>
      <c r="B515" s="79"/>
      <c r="C515" s="79"/>
      <c r="D515" s="79"/>
      <c r="E515" s="79"/>
      <c r="F515" s="79"/>
      <c r="G515" s="79"/>
      <c r="H515" s="79"/>
      <c r="I515" s="79"/>
      <c r="J515" s="79"/>
      <c r="K515" s="79"/>
      <c r="L515" s="79"/>
      <c r="M515" s="79"/>
      <c r="N515" s="79"/>
      <c r="O515" s="79"/>
      <c r="P515" s="79"/>
      <c r="Q515" s="79"/>
      <c r="R515" s="79"/>
      <c r="S515" s="79"/>
      <c r="T515" s="79"/>
      <c r="U515" s="79"/>
      <c r="V515" s="79"/>
      <c r="W515" s="79"/>
      <c r="X515" s="79"/>
      <c r="Y515" s="79"/>
      <c r="Z515" s="79"/>
    </row>
    <row r="516" spans="1:26" ht="15.75" customHeight="1" x14ac:dyDescent="0.25">
      <c r="A516" s="79"/>
      <c r="B516" s="79"/>
      <c r="C516" s="79"/>
      <c r="D516" s="79"/>
      <c r="E516" s="79"/>
      <c r="F516" s="79"/>
      <c r="G516" s="79"/>
      <c r="H516" s="79"/>
      <c r="I516" s="79"/>
      <c r="J516" s="79"/>
      <c r="K516" s="79"/>
      <c r="L516" s="79"/>
      <c r="M516" s="79"/>
      <c r="N516" s="79"/>
      <c r="O516" s="79"/>
      <c r="P516" s="79"/>
      <c r="Q516" s="79"/>
      <c r="R516" s="79"/>
      <c r="S516" s="79"/>
      <c r="T516" s="79"/>
      <c r="U516" s="79"/>
      <c r="V516" s="79"/>
      <c r="W516" s="79"/>
      <c r="X516" s="79"/>
      <c r="Y516" s="79"/>
      <c r="Z516" s="79"/>
    </row>
    <row r="517" spans="1:26" ht="15.75" customHeight="1" x14ac:dyDescent="0.25">
      <c r="A517" s="79"/>
      <c r="B517" s="79"/>
      <c r="C517" s="79"/>
      <c r="D517" s="79"/>
      <c r="E517" s="79"/>
      <c r="F517" s="79"/>
      <c r="G517" s="79"/>
      <c r="H517" s="79"/>
      <c r="I517" s="79"/>
      <c r="J517" s="79"/>
      <c r="K517" s="79"/>
      <c r="L517" s="79"/>
      <c r="M517" s="79"/>
      <c r="N517" s="79"/>
      <c r="O517" s="79"/>
      <c r="P517" s="79"/>
      <c r="Q517" s="79"/>
      <c r="R517" s="79"/>
      <c r="S517" s="79"/>
      <c r="T517" s="79"/>
      <c r="U517" s="79"/>
      <c r="V517" s="79"/>
      <c r="W517" s="79"/>
      <c r="X517" s="79"/>
      <c r="Y517" s="79"/>
      <c r="Z517" s="79"/>
    </row>
    <row r="518" spans="1:26" ht="15.75" customHeight="1" x14ac:dyDescent="0.25">
      <c r="A518" s="79"/>
      <c r="B518" s="79"/>
      <c r="C518" s="79"/>
      <c r="D518" s="79"/>
      <c r="E518" s="79"/>
      <c r="F518" s="79"/>
      <c r="G518" s="79"/>
      <c r="H518" s="79"/>
      <c r="I518" s="79"/>
      <c r="J518" s="79"/>
      <c r="K518" s="79"/>
      <c r="L518" s="79"/>
      <c r="M518" s="79"/>
      <c r="N518" s="79"/>
      <c r="O518" s="79"/>
      <c r="P518" s="79"/>
      <c r="Q518" s="79"/>
      <c r="R518" s="79"/>
      <c r="S518" s="79"/>
      <c r="T518" s="79"/>
      <c r="U518" s="79"/>
      <c r="V518" s="79"/>
      <c r="W518" s="79"/>
      <c r="X518" s="79"/>
      <c r="Y518" s="79"/>
      <c r="Z518" s="79"/>
    </row>
    <row r="519" spans="1:26" ht="15.75" customHeight="1" x14ac:dyDescent="0.25">
      <c r="A519" s="79"/>
      <c r="B519" s="79"/>
      <c r="C519" s="79"/>
      <c r="D519" s="79"/>
      <c r="E519" s="79"/>
      <c r="F519" s="79"/>
      <c r="G519" s="79"/>
      <c r="H519" s="79"/>
      <c r="I519" s="79"/>
      <c r="J519" s="79"/>
      <c r="K519" s="79"/>
      <c r="L519" s="79"/>
      <c r="M519" s="79"/>
      <c r="N519" s="79"/>
      <c r="O519" s="79"/>
      <c r="P519" s="79"/>
      <c r="Q519" s="79"/>
      <c r="R519" s="79"/>
      <c r="S519" s="79"/>
      <c r="T519" s="79"/>
      <c r="U519" s="79"/>
      <c r="V519" s="79"/>
      <c r="W519" s="79"/>
      <c r="X519" s="79"/>
      <c r="Y519" s="79"/>
      <c r="Z519" s="79"/>
    </row>
    <row r="520" spans="1:26" ht="15.75" customHeight="1" x14ac:dyDescent="0.25">
      <c r="A520" s="79"/>
      <c r="B520" s="79"/>
      <c r="C520" s="79"/>
      <c r="D520" s="79"/>
      <c r="E520" s="79"/>
      <c r="F520" s="79"/>
      <c r="G520" s="79"/>
      <c r="H520" s="79"/>
      <c r="I520" s="79"/>
      <c r="J520" s="79"/>
      <c r="K520" s="79"/>
      <c r="L520" s="79"/>
      <c r="M520" s="79"/>
      <c r="N520" s="79"/>
      <c r="O520" s="79"/>
      <c r="P520" s="79"/>
      <c r="Q520" s="79"/>
      <c r="R520" s="79"/>
      <c r="S520" s="79"/>
      <c r="T520" s="79"/>
      <c r="U520" s="79"/>
      <c r="V520" s="79"/>
      <c r="W520" s="79"/>
      <c r="X520" s="79"/>
      <c r="Y520" s="79"/>
      <c r="Z520" s="79"/>
    </row>
    <row r="521" spans="1:26" ht="15.75" customHeight="1" x14ac:dyDescent="0.25">
      <c r="A521" s="79"/>
      <c r="B521" s="79"/>
      <c r="C521" s="79"/>
      <c r="D521" s="79"/>
      <c r="E521" s="79"/>
      <c r="F521" s="79"/>
      <c r="G521" s="79"/>
      <c r="H521" s="79"/>
      <c r="I521" s="79"/>
      <c r="J521" s="79"/>
      <c r="K521" s="79"/>
      <c r="L521" s="79"/>
      <c r="M521" s="79"/>
      <c r="N521" s="79"/>
      <c r="O521" s="79"/>
      <c r="P521" s="79"/>
      <c r="Q521" s="79"/>
      <c r="R521" s="79"/>
      <c r="S521" s="79"/>
      <c r="T521" s="79"/>
      <c r="U521" s="79"/>
      <c r="V521" s="79"/>
      <c r="W521" s="79"/>
      <c r="X521" s="79"/>
      <c r="Y521" s="79"/>
      <c r="Z521" s="79"/>
    </row>
    <row r="522" spans="1:26" ht="15.75" customHeight="1" x14ac:dyDescent="0.25">
      <c r="A522" s="79"/>
      <c r="B522" s="79"/>
      <c r="C522" s="79"/>
      <c r="D522" s="79"/>
      <c r="E522" s="79"/>
      <c r="F522" s="79"/>
      <c r="G522" s="79"/>
      <c r="H522" s="79"/>
      <c r="I522" s="79"/>
      <c r="J522" s="79"/>
      <c r="K522" s="79"/>
      <c r="L522" s="79"/>
      <c r="M522" s="79"/>
      <c r="N522" s="79"/>
      <c r="O522" s="79"/>
      <c r="P522" s="79"/>
      <c r="Q522" s="79"/>
      <c r="R522" s="79"/>
      <c r="S522" s="79"/>
      <c r="T522" s="79"/>
      <c r="U522" s="79"/>
      <c r="V522" s="79"/>
      <c r="W522" s="79"/>
      <c r="X522" s="79"/>
      <c r="Y522" s="79"/>
      <c r="Z522" s="79"/>
    </row>
    <row r="523" spans="1:26" ht="15.75" customHeight="1" x14ac:dyDescent="0.25">
      <c r="A523" s="79"/>
      <c r="B523" s="79"/>
      <c r="C523" s="79"/>
      <c r="D523" s="79"/>
      <c r="E523" s="79"/>
      <c r="F523" s="79"/>
      <c r="G523" s="79"/>
      <c r="H523" s="79"/>
      <c r="I523" s="79"/>
      <c r="J523" s="79"/>
      <c r="K523" s="79"/>
      <c r="L523" s="79"/>
      <c r="M523" s="79"/>
      <c r="N523" s="79"/>
      <c r="O523" s="79"/>
      <c r="P523" s="79"/>
      <c r="Q523" s="79"/>
      <c r="R523" s="79"/>
      <c r="S523" s="79"/>
      <c r="T523" s="79"/>
      <c r="U523" s="79"/>
      <c r="V523" s="79"/>
      <c r="W523" s="79"/>
      <c r="X523" s="79"/>
      <c r="Y523" s="79"/>
      <c r="Z523" s="79"/>
    </row>
    <row r="524" spans="1:26" ht="15.75" customHeight="1" x14ac:dyDescent="0.25">
      <c r="A524" s="79"/>
      <c r="B524" s="79"/>
      <c r="C524" s="79"/>
      <c r="D524" s="79"/>
      <c r="E524" s="79"/>
      <c r="F524" s="79"/>
      <c r="G524" s="79"/>
      <c r="H524" s="79"/>
      <c r="I524" s="79"/>
      <c r="J524" s="79"/>
      <c r="K524" s="79"/>
      <c r="L524" s="79"/>
      <c r="M524" s="79"/>
      <c r="N524" s="79"/>
      <c r="O524" s="79"/>
      <c r="P524" s="79"/>
      <c r="Q524" s="79"/>
      <c r="R524" s="79"/>
      <c r="S524" s="79"/>
      <c r="T524" s="79"/>
      <c r="U524" s="79"/>
      <c r="V524" s="79"/>
      <c r="W524" s="79"/>
      <c r="X524" s="79"/>
      <c r="Y524" s="79"/>
      <c r="Z524" s="79"/>
    </row>
    <row r="525" spans="1:26" ht="15.75" customHeight="1" x14ac:dyDescent="0.25">
      <c r="A525" s="79"/>
      <c r="B525" s="79"/>
      <c r="C525" s="79"/>
      <c r="D525" s="79"/>
      <c r="E525" s="79"/>
      <c r="F525" s="79"/>
      <c r="G525" s="79"/>
      <c r="H525" s="79"/>
      <c r="I525" s="79"/>
      <c r="J525" s="79"/>
      <c r="K525" s="79"/>
      <c r="L525" s="79"/>
      <c r="M525" s="79"/>
      <c r="N525" s="79"/>
      <c r="O525" s="79"/>
      <c r="P525" s="79"/>
      <c r="Q525" s="79"/>
      <c r="R525" s="79"/>
      <c r="S525" s="79"/>
      <c r="T525" s="79"/>
      <c r="U525" s="79"/>
      <c r="V525" s="79"/>
      <c r="W525" s="79"/>
      <c r="X525" s="79"/>
      <c r="Y525" s="79"/>
      <c r="Z525" s="79"/>
    </row>
    <row r="526" spans="1:26" ht="15.75" customHeight="1" x14ac:dyDescent="0.25">
      <c r="A526" s="79"/>
      <c r="B526" s="79"/>
      <c r="C526" s="79"/>
      <c r="D526" s="79"/>
      <c r="E526" s="79"/>
      <c r="F526" s="79"/>
      <c r="G526" s="79"/>
      <c r="H526" s="79"/>
      <c r="I526" s="79"/>
      <c r="J526" s="79"/>
      <c r="K526" s="79"/>
      <c r="L526" s="79"/>
      <c r="M526" s="79"/>
      <c r="N526" s="79"/>
      <c r="O526" s="79"/>
      <c r="P526" s="79"/>
      <c r="Q526" s="79"/>
      <c r="R526" s="79"/>
      <c r="S526" s="79"/>
      <c r="T526" s="79"/>
      <c r="U526" s="79"/>
      <c r="V526" s="79"/>
      <c r="W526" s="79"/>
      <c r="X526" s="79"/>
      <c r="Y526" s="79"/>
      <c r="Z526" s="79"/>
    </row>
    <row r="527" spans="1:26" ht="15.75" customHeight="1" x14ac:dyDescent="0.25">
      <c r="A527" s="79"/>
      <c r="B527" s="79"/>
      <c r="C527" s="79"/>
      <c r="D527" s="79"/>
      <c r="E527" s="79"/>
      <c r="F527" s="79"/>
      <c r="G527" s="79"/>
      <c r="H527" s="79"/>
      <c r="I527" s="79"/>
      <c r="J527" s="79"/>
      <c r="K527" s="79"/>
      <c r="L527" s="79"/>
      <c r="M527" s="79"/>
      <c r="N527" s="79"/>
      <c r="O527" s="79"/>
      <c r="P527" s="79"/>
      <c r="Q527" s="79"/>
      <c r="R527" s="79"/>
      <c r="S527" s="79"/>
      <c r="T527" s="79"/>
      <c r="U527" s="79"/>
      <c r="V527" s="79"/>
      <c r="W527" s="79"/>
      <c r="X527" s="79"/>
      <c r="Y527" s="79"/>
      <c r="Z527" s="79"/>
    </row>
    <row r="528" spans="1:26" ht="15.75" customHeight="1" x14ac:dyDescent="0.25">
      <c r="A528" s="79"/>
      <c r="B528" s="79"/>
      <c r="C528" s="79"/>
      <c r="D528" s="79"/>
      <c r="E528" s="79"/>
      <c r="F528" s="79"/>
      <c r="G528" s="79"/>
      <c r="H528" s="79"/>
      <c r="I528" s="79"/>
      <c r="J528" s="79"/>
      <c r="K528" s="79"/>
      <c r="L528" s="79"/>
      <c r="M528" s="79"/>
      <c r="N528" s="79"/>
      <c r="O528" s="79"/>
      <c r="P528" s="79"/>
      <c r="Q528" s="79"/>
      <c r="R528" s="79"/>
      <c r="S528" s="79"/>
      <c r="T528" s="79"/>
      <c r="U528" s="79"/>
      <c r="V528" s="79"/>
      <c r="W528" s="79"/>
      <c r="X528" s="79"/>
      <c r="Y528" s="79"/>
      <c r="Z528" s="79"/>
    </row>
    <row r="529" spans="1:26" ht="15.75" customHeight="1" x14ac:dyDescent="0.25">
      <c r="A529" s="79"/>
      <c r="B529" s="79"/>
      <c r="C529" s="79"/>
      <c r="D529" s="79"/>
      <c r="E529" s="79"/>
      <c r="F529" s="79"/>
      <c r="G529" s="79"/>
      <c r="H529" s="79"/>
      <c r="I529" s="79"/>
      <c r="J529" s="79"/>
      <c r="K529" s="79"/>
      <c r="L529" s="79"/>
      <c r="M529" s="79"/>
      <c r="N529" s="79"/>
      <c r="O529" s="79"/>
      <c r="P529" s="79"/>
      <c r="Q529" s="79"/>
      <c r="R529" s="79"/>
      <c r="S529" s="79"/>
      <c r="T529" s="79"/>
      <c r="U529" s="79"/>
      <c r="V529" s="79"/>
      <c r="W529" s="79"/>
      <c r="X529" s="79"/>
      <c r="Y529" s="79"/>
      <c r="Z529" s="79"/>
    </row>
    <row r="530" spans="1:26" ht="15.75" customHeight="1" x14ac:dyDescent="0.25">
      <c r="A530" s="79"/>
      <c r="B530" s="79"/>
      <c r="C530" s="79"/>
      <c r="D530" s="79"/>
      <c r="E530" s="79"/>
      <c r="F530" s="79"/>
      <c r="G530" s="79"/>
      <c r="H530" s="79"/>
      <c r="I530" s="79"/>
      <c r="J530" s="79"/>
      <c r="K530" s="79"/>
      <c r="L530" s="79"/>
      <c r="M530" s="79"/>
      <c r="N530" s="79"/>
      <c r="O530" s="79"/>
      <c r="P530" s="79"/>
      <c r="Q530" s="79"/>
      <c r="R530" s="79"/>
      <c r="S530" s="79"/>
      <c r="T530" s="79"/>
      <c r="U530" s="79"/>
      <c r="V530" s="79"/>
      <c r="W530" s="79"/>
      <c r="X530" s="79"/>
      <c r="Y530" s="79"/>
      <c r="Z530" s="79"/>
    </row>
    <row r="531" spans="1:26" ht="15.75" customHeight="1" x14ac:dyDescent="0.25">
      <c r="A531" s="79"/>
      <c r="B531" s="79"/>
      <c r="C531" s="79"/>
      <c r="D531" s="79"/>
      <c r="E531" s="79"/>
      <c r="F531" s="79"/>
      <c r="G531" s="79"/>
      <c r="H531" s="79"/>
      <c r="I531" s="79"/>
      <c r="J531" s="79"/>
      <c r="K531" s="79"/>
      <c r="L531" s="79"/>
      <c r="M531" s="79"/>
      <c r="N531" s="79"/>
      <c r="O531" s="79"/>
      <c r="P531" s="79"/>
      <c r="Q531" s="79"/>
      <c r="R531" s="79"/>
      <c r="S531" s="79"/>
      <c r="T531" s="79"/>
      <c r="U531" s="79"/>
      <c r="V531" s="79"/>
      <c r="W531" s="79"/>
      <c r="X531" s="79"/>
      <c r="Y531" s="79"/>
      <c r="Z531" s="79"/>
    </row>
    <row r="532" spans="1:26" ht="15.75" customHeight="1" x14ac:dyDescent="0.25">
      <c r="A532" s="79"/>
      <c r="B532" s="79"/>
      <c r="C532" s="79"/>
      <c r="D532" s="79"/>
      <c r="E532" s="79"/>
      <c r="F532" s="79"/>
      <c r="G532" s="79"/>
      <c r="H532" s="79"/>
      <c r="I532" s="79"/>
      <c r="J532" s="79"/>
      <c r="K532" s="79"/>
      <c r="L532" s="79"/>
      <c r="M532" s="79"/>
      <c r="N532" s="79"/>
      <c r="O532" s="79"/>
      <c r="P532" s="79"/>
      <c r="Q532" s="79"/>
      <c r="R532" s="79"/>
      <c r="S532" s="79"/>
      <c r="T532" s="79"/>
      <c r="U532" s="79"/>
      <c r="V532" s="79"/>
      <c r="W532" s="79"/>
      <c r="X532" s="79"/>
      <c r="Y532" s="79"/>
      <c r="Z532" s="79"/>
    </row>
    <row r="533" spans="1:26" ht="15.75" customHeight="1" x14ac:dyDescent="0.25">
      <c r="A533" s="79"/>
      <c r="B533" s="79"/>
      <c r="C533" s="79"/>
      <c r="D533" s="79"/>
      <c r="E533" s="79"/>
      <c r="F533" s="79"/>
      <c r="G533" s="79"/>
      <c r="H533" s="79"/>
      <c r="I533" s="79"/>
      <c r="J533" s="79"/>
      <c r="K533" s="79"/>
      <c r="L533" s="79"/>
      <c r="M533" s="79"/>
      <c r="N533" s="79"/>
      <c r="O533" s="79"/>
      <c r="P533" s="79"/>
      <c r="Q533" s="79"/>
      <c r="R533" s="79"/>
      <c r="S533" s="79"/>
      <c r="T533" s="79"/>
      <c r="U533" s="79"/>
      <c r="V533" s="79"/>
      <c r="W533" s="79"/>
      <c r="X533" s="79"/>
      <c r="Y533" s="79"/>
      <c r="Z533" s="79"/>
    </row>
    <row r="534" spans="1:26" ht="15.75" customHeight="1" x14ac:dyDescent="0.25">
      <c r="A534" s="79"/>
      <c r="B534" s="79"/>
      <c r="C534" s="79"/>
      <c r="D534" s="79"/>
      <c r="E534" s="79"/>
      <c r="F534" s="79"/>
      <c r="G534" s="79"/>
      <c r="H534" s="79"/>
      <c r="I534" s="79"/>
      <c r="J534" s="79"/>
      <c r="K534" s="79"/>
      <c r="L534" s="79"/>
      <c r="M534" s="79"/>
      <c r="N534" s="79"/>
      <c r="O534" s="79"/>
      <c r="P534" s="79"/>
      <c r="Q534" s="79"/>
      <c r="R534" s="79"/>
      <c r="S534" s="79"/>
      <c r="T534" s="79"/>
      <c r="U534" s="79"/>
      <c r="V534" s="79"/>
      <c r="W534" s="79"/>
      <c r="X534" s="79"/>
      <c r="Y534" s="79"/>
      <c r="Z534" s="79"/>
    </row>
    <row r="535" spans="1:26" ht="15.75" customHeight="1" x14ac:dyDescent="0.25">
      <c r="A535" s="79"/>
      <c r="B535" s="79"/>
      <c r="C535" s="79"/>
      <c r="D535" s="79"/>
      <c r="E535" s="79"/>
      <c r="F535" s="79"/>
      <c r="G535" s="79"/>
      <c r="H535" s="79"/>
      <c r="I535" s="79"/>
      <c r="J535" s="79"/>
      <c r="K535" s="79"/>
      <c r="L535" s="79"/>
      <c r="M535" s="79"/>
      <c r="N535" s="79"/>
      <c r="O535" s="79"/>
      <c r="P535" s="79"/>
      <c r="Q535" s="79"/>
      <c r="R535" s="79"/>
      <c r="S535" s="79"/>
      <c r="T535" s="79"/>
      <c r="U535" s="79"/>
      <c r="V535" s="79"/>
      <c r="W535" s="79"/>
      <c r="X535" s="79"/>
      <c r="Y535" s="79"/>
      <c r="Z535" s="79"/>
    </row>
    <row r="536" spans="1:26" ht="15.75" customHeight="1" x14ac:dyDescent="0.25">
      <c r="A536" s="79"/>
      <c r="B536" s="79"/>
      <c r="C536" s="79"/>
      <c r="D536" s="79"/>
      <c r="E536" s="79"/>
      <c r="F536" s="79"/>
      <c r="G536" s="79"/>
      <c r="H536" s="79"/>
      <c r="I536" s="79"/>
      <c r="J536" s="79"/>
      <c r="K536" s="79"/>
      <c r="L536" s="79"/>
      <c r="M536" s="79"/>
      <c r="N536" s="79"/>
      <c r="O536" s="79"/>
      <c r="P536" s="79"/>
      <c r="Q536" s="79"/>
      <c r="R536" s="79"/>
      <c r="S536" s="79"/>
      <c r="T536" s="79"/>
      <c r="U536" s="79"/>
      <c r="V536" s="79"/>
      <c r="W536" s="79"/>
      <c r="X536" s="79"/>
      <c r="Y536" s="79"/>
      <c r="Z536" s="79"/>
    </row>
    <row r="537" spans="1:26" ht="15.75" customHeight="1" x14ac:dyDescent="0.25">
      <c r="A537" s="79"/>
      <c r="B537" s="79"/>
      <c r="C537" s="79"/>
      <c r="D537" s="79"/>
      <c r="E537" s="79"/>
      <c r="F537" s="79"/>
      <c r="G537" s="79"/>
      <c r="H537" s="79"/>
      <c r="I537" s="79"/>
      <c r="J537" s="79"/>
      <c r="K537" s="79"/>
      <c r="L537" s="79"/>
      <c r="M537" s="79"/>
      <c r="N537" s="79"/>
      <c r="O537" s="79"/>
      <c r="P537" s="79"/>
      <c r="Q537" s="79"/>
      <c r="R537" s="79"/>
      <c r="S537" s="79"/>
      <c r="T537" s="79"/>
      <c r="U537" s="79"/>
      <c r="V537" s="79"/>
      <c r="W537" s="79"/>
      <c r="X537" s="79"/>
      <c r="Y537" s="79"/>
      <c r="Z537" s="79"/>
    </row>
    <row r="538" spans="1:26" ht="15.75" customHeight="1" x14ac:dyDescent="0.25">
      <c r="A538" s="79"/>
      <c r="B538" s="79"/>
      <c r="C538" s="79"/>
      <c r="D538" s="79"/>
      <c r="E538" s="79"/>
      <c r="F538" s="79"/>
      <c r="G538" s="79"/>
      <c r="H538" s="79"/>
      <c r="I538" s="79"/>
      <c r="J538" s="79"/>
      <c r="K538" s="79"/>
      <c r="L538" s="79"/>
      <c r="M538" s="79"/>
      <c r="N538" s="79"/>
      <c r="O538" s="79"/>
      <c r="P538" s="79"/>
      <c r="Q538" s="79"/>
      <c r="R538" s="79"/>
      <c r="S538" s="79"/>
      <c r="T538" s="79"/>
      <c r="U538" s="79"/>
      <c r="V538" s="79"/>
      <c r="W538" s="79"/>
      <c r="X538" s="79"/>
      <c r="Y538" s="79"/>
      <c r="Z538" s="79"/>
    </row>
    <row r="539" spans="1:26" ht="15.75" customHeight="1" x14ac:dyDescent="0.25">
      <c r="A539" s="79"/>
      <c r="B539" s="79"/>
      <c r="C539" s="79"/>
      <c r="D539" s="79"/>
      <c r="E539" s="79"/>
      <c r="F539" s="79"/>
      <c r="G539" s="79"/>
      <c r="H539" s="79"/>
      <c r="I539" s="79"/>
      <c r="J539" s="79"/>
      <c r="K539" s="79"/>
      <c r="L539" s="79"/>
      <c r="M539" s="79"/>
      <c r="N539" s="79"/>
      <c r="O539" s="79"/>
      <c r="P539" s="79"/>
      <c r="Q539" s="79"/>
      <c r="R539" s="79"/>
      <c r="S539" s="79"/>
      <c r="T539" s="79"/>
      <c r="U539" s="79"/>
      <c r="V539" s="79"/>
      <c r="W539" s="79"/>
      <c r="X539" s="79"/>
      <c r="Y539" s="79"/>
      <c r="Z539" s="79"/>
    </row>
    <row r="540" spans="1:26" ht="15.75" customHeight="1" x14ac:dyDescent="0.25">
      <c r="A540" s="79"/>
      <c r="B540" s="79"/>
      <c r="C540" s="79"/>
      <c r="D540" s="79"/>
      <c r="E540" s="79"/>
      <c r="F540" s="79"/>
      <c r="G540" s="79"/>
      <c r="H540" s="79"/>
      <c r="I540" s="79"/>
      <c r="J540" s="79"/>
      <c r="K540" s="79"/>
      <c r="L540" s="79"/>
      <c r="M540" s="79"/>
      <c r="N540" s="79"/>
      <c r="O540" s="79"/>
      <c r="P540" s="79"/>
      <c r="Q540" s="79"/>
      <c r="R540" s="79"/>
      <c r="S540" s="79"/>
      <c r="T540" s="79"/>
      <c r="U540" s="79"/>
      <c r="V540" s="79"/>
      <c r="W540" s="79"/>
      <c r="X540" s="79"/>
      <c r="Y540" s="79"/>
      <c r="Z540" s="79"/>
    </row>
    <row r="541" spans="1:26" ht="15.75" customHeight="1" x14ac:dyDescent="0.25">
      <c r="A541" s="79"/>
      <c r="B541" s="79"/>
      <c r="C541" s="79"/>
      <c r="D541" s="79"/>
      <c r="E541" s="79"/>
      <c r="F541" s="79"/>
      <c r="G541" s="79"/>
      <c r="H541" s="79"/>
      <c r="I541" s="79"/>
      <c r="J541" s="79"/>
      <c r="K541" s="79"/>
      <c r="L541" s="79"/>
      <c r="M541" s="79"/>
      <c r="N541" s="79"/>
      <c r="O541" s="79"/>
      <c r="P541" s="79"/>
      <c r="Q541" s="79"/>
      <c r="R541" s="79"/>
      <c r="S541" s="79"/>
      <c r="T541" s="79"/>
      <c r="U541" s="79"/>
      <c r="V541" s="79"/>
      <c r="W541" s="79"/>
      <c r="X541" s="79"/>
      <c r="Y541" s="79"/>
      <c r="Z541" s="79"/>
    </row>
    <row r="542" spans="1:26" ht="15.75" customHeight="1" x14ac:dyDescent="0.25">
      <c r="A542" s="79"/>
      <c r="B542" s="79"/>
      <c r="C542" s="79"/>
      <c r="D542" s="79"/>
      <c r="E542" s="79"/>
      <c r="F542" s="79"/>
      <c r="G542" s="79"/>
      <c r="H542" s="79"/>
      <c r="I542" s="79"/>
      <c r="J542" s="79"/>
      <c r="K542" s="79"/>
      <c r="L542" s="79"/>
      <c r="M542" s="79"/>
      <c r="N542" s="79"/>
      <c r="O542" s="79"/>
      <c r="P542" s="79"/>
      <c r="Q542" s="79"/>
      <c r="R542" s="79"/>
      <c r="S542" s="79"/>
      <c r="T542" s="79"/>
      <c r="U542" s="79"/>
      <c r="V542" s="79"/>
      <c r="W542" s="79"/>
      <c r="X542" s="79"/>
      <c r="Y542" s="79"/>
      <c r="Z542" s="79"/>
    </row>
    <row r="543" spans="1:26" ht="15.75" customHeight="1" x14ac:dyDescent="0.25">
      <c r="A543" s="79"/>
      <c r="B543" s="79"/>
      <c r="C543" s="79"/>
      <c r="D543" s="79"/>
      <c r="E543" s="79"/>
      <c r="F543" s="79"/>
      <c r="G543" s="79"/>
      <c r="H543" s="79"/>
      <c r="I543" s="79"/>
      <c r="J543" s="79"/>
      <c r="K543" s="79"/>
      <c r="L543" s="79"/>
      <c r="M543" s="79"/>
      <c r="N543" s="79"/>
      <c r="O543" s="79"/>
      <c r="P543" s="79"/>
      <c r="Q543" s="79"/>
      <c r="R543" s="79"/>
      <c r="S543" s="79"/>
      <c r="T543" s="79"/>
      <c r="U543" s="79"/>
      <c r="V543" s="79"/>
      <c r="W543" s="79"/>
      <c r="X543" s="79"/>
      <c r="Y543" s="79"/>
      <c r="Z543" s="79"/>
    </row>
    <row r="544" spans="1:26" ht="15.75" customHeight="1" x14ac:dyDescent="0.25">
      <c r="A544" s="79"/>
      <c r="B544" s="79"/>
      <c r="C544" s="79"/>
      <c r="D544" s="79"/>
      <c r="E544" s="79"/>
      <c r="F544" s="79"/>
      <c r="G544" s="79"/>
      <c r="H544" s="79"/>
      <c r="I544" s="79"/>
      <c r="J544" s="79"/>
      <c r="K544" s="79"/>
      <c r="L544" s="79"/>
      <c r="M544" s="79"/>
      <c r="N544" s="79"/>
      <c r="O544" s="79"/>
      <c r="P544" s="79"/>
      <c r="Q544" s="79"/>
      <c r="R544" s="79"/>
      <c r="S544" s="79"/>
      <c r="T544" s="79"/>
      <c r="U544" s="79"/>
      <c r="V544" s="79"/>
      <c r="W544" s="79"/>
      <c r="X544" s="79"/>
      <c r="Y544" s="79"/>
      <c r="Z544" s="79"/>
    </row>
    <row r="545" spans="1:26" ht="15.75" customHeight="1" x14ac:dyDescent="0.25">
      <c r="A545" s="79"/>
      <c r="B545" s="79"/>
      <c r="C545" s="79"/>
      <c r="D545" s="79"/>
      <c r="E545" s="79"/>
      <c r="F545" s="79"/>
      <c r="G545" s="79"/>
      <c r="H545" s="79"/>
      <c r="I545" s="79"/>
      <c r="J545" s="79"/>
      <c r="K545" s="79"/>
      <c r="L545" s="79"/>
      <c r="M545" s="79"/>
      <c r="N545" s="79"/>
      <c r="O545" s="79"/>
      <c r="P545" s="79"/>
      <c r="Q545" s="79"/>
      <c r="R545" s="79"/>
      <c r="S545" s="79"/>
      <c r="T545" s="79"/>
      <c r="U545" s="79"/>
      <c r="V545" s="79"/>
      <c r="W545" s="79"/>
      <c r="X545" s="79"/>
      <c r="Y545" s="79"/>
      <c r="Z545" s="79"/>
    </row>
    <row r="546" spans="1:26" ht="15.75" customHeight="1" x14ac:dyDescent="0.25">
      <c r="A546" s="79"/>
      <c r="B546" s="79"/>
      <c r="C546" s="79"/>
      <c r="D546" s="79"/>
      <c r="E546" s="79"/>
      <c r="F546" s="79"/>
      <c r="G546" s="79"/>
      <c r="H546" s="79"/>
      <c r="I546" s="79"/>
      <c r="J546" s="79"/>
      <c r="K546" s="79"/>
      <c r="L546" s="79"/>
      <c r="M546" s="79"/>
      <c r="N546" s="79"/>
      <c r="O546" s="79"/>
      <c r="P546" s="79"/>
      <c r="Q546" s="79"/>
      <c r="R546" s="79"/>
      <c r="S546" s="79"/>
      <c r="T546" s="79"/>
      <c r="U546" s="79"/>
      <c r="V546" s="79"/>
      <c r="W546" s="79"/>
      <c r="X546" s="79"/>
      <c r="Y546" s="79"/>
      <c r="Z546" s="79"/>
    </row>
    <row r="547" spans="1:26" ht="15.75" customHeight="1" x14ac:dyDescent="0.25">
      <c r="A547" s="79"/>
      <c r="B547" s="79"/>
      <c r="C547" s="79"/>
      <c r="D547" s="79"/>
      <c r="E547" s="79"/>
      <c r="F547" s="79"/>
      <c r="G547" s="79"/>
      <c r="H547" s="79"/>
      <c r="I547" s="79"/>
      <c r="J547" s="79"/>
      <c r="K547" s="79"/>
      <c r="L547" s="79"/>
      <c r="M547" s="79"/>
      <c r="N547" s="79"/>
      <c r="O547" s="79"/>
      <c r="P547" s="79"/>
      <c r="Q547" s="79"/>
      <c r="R547" s="79"/>
      <c r="S547" s="79"/>
      <c r="T547" s="79"/>
      <c r="U547" s="79"/>
      <c r="V547" s="79"/>
      <c r="W547" s="79"/>
      <c r="X547" s="79"/>
      <c r="Y547" s="79"/>
      <c r="Z547" s="79"/>
    </row>
    <row r="548" spans="1:26" ht="15.75" customHeight="1" x14ac:dyDescent="0.25">
      <c r="A548" s="79"/>
      <c r="B548" s="79"/>
      <c r="C548" s="79"/>
      <c r="D548" s="79"/>
      <c r="E548" s="79"/>
      <c r="F548" s="79"/>
      <c r="G548" s="79"/>
      <c r="H548" s="79"/>
      <c r="I548" s="79"/>
      <c r="J548" s="79"/>
      <c r="K548" s="79"/>
      <c r="L548" s="79"/>
      <c r="M548" s="79"/>
      <c r="N548" s="79"/>
      <c r="O548" s="79"/>
      <c r="P548" s="79"/>
      <c r="Q548" s="79"/>
      <c r="R548" s="79"/>
      <c r="S548" s="79"/>
      <c r="T548" s="79"/>
      <c r="U548" s="79"/>
      <c r="V548" s="79"/>
      <c r="W548" s="79"/>
      <c r="X548" s="79"/>
      <c r="Y548" s="79"/>
      <c r="Z548" s="79"/>
    </row>
    <row r="549" spans="1:26" ht="15.75" customHeight="1" x14ac:dyDescent="0.25">
      <c r="A549" s="79"/>
      <c r="B549" s="79"/>
      <c r="C549" s="79"/>
      <c r="D549" s="79"/>
      <c r="E549" s="79"/>
      <c r="F549" s="79"/>
      <c r="G549" s="79"/>
      <c r="H549" s="79"/>
      <c r="I549" s="79"/>
      <c r="J549" s="79"/>
      <c r="K549" s="79"/>
      <c r="L549" s="79"/>
      <c r="M549" s="79"/>
      <c r="N549" s="79"/>
      <c r="O549" s="79"/>
      <c r="P549" s="79"/>
      <c r="Q549" s="79"/>
      <c r="R549" s="79"/>
      <c r="S549" s="79"/>
      <c r="T549" s="79"/>
      <c r="U549" s="79"/>
      <c r="V549" s="79"/>
      <c r="W549" s="79"/>
      <c r="X549" s="79"/>
      <c r="Y549" s="79"/>
      <c r="Z549" s="79"/>
    </row>
    <row r="550" spans="1:26" ht="15.75" customHeight="1" x14ac:dyDescent="0.25">
      <c r="A550" s="79"/>
      <c r="B550" s="79"/>
      <c r="C550" s="79"/>
      <c r="D550" s="79"/>
      <c r="E550" s="79"/>
      <c r="F550" s="79"/>
      <c r="G550" s="79"/>
      <c r="H550" s="79"/>
      <c r="I550" s="79"/>
      <c r="J550" s="79"/>
      <c r="K550" s="79"/>
      <c r="L550" s="79"/>
      <c r="M550" s="79"/>
      <c r="N550" s="79"/>
      <c r="O550" s="79"/>
      <c r="P550" s="79"/>
      <c r="Q550" s="79"/>
      <c r="R550" s="79"/>
      <c r="S550" s="79"/>
      <c r="T550" s="79"/>
      <c r="U550" s="79"/>
      <c r="V550" s="79"/>
      <c r="W550" s="79"/>
      <c r="X550" s="79"/>
      <c r="Y550" s="79"/>
      <c r="Z550" s="79"/>
    </row>
    <row r="551" spans="1:26" ht="15.75" customHeight="1" x14ac:dyDescent="0.25">
      <c r="A551" s="79"/>
      <c r="B551" s="79"/>
      <c r="C551" s="79"/>
      <c r="D551" s="79"/>
      <c r="E551" s="79"/>
      <c r="F551" s="79"/>
      <c r="G551" s="79"/>
      <c r="H551" s="79"/>
      <c r="I551" s="79"/>
      <c r="J551" s="79"/>
      <c r="K551" s="79"/>
      <c r="L551" s="79"/>
      <c r="M551" s="79"/>
      <c r="N551" s="79"/>
      <c r="O551" s="79"/>
      <c r="P551" s="79"/>
      <c r="Q551" s="79"/>
      <c r="R551" s="79"/>
      <c r="S551" s="79"/>
      <c r="T551" s="79"/>
      <c r="U551" s="79"/>
      <c r="V551" s="79"/>
      <c r="W551" s="79"/>
      <c r="X551" s="79"/>
      <c r="Y551" s="79"/>
      <c r="Z551" s="79"/>
    </row>
    <row r="552" spans="1:26" ht="15.75" customHeight="1" x14ac:dyDescent="0.25">
      <c r="A552" s="79"/>
      <c r="B552" s="79"/>
      <c r="C552" s="79"/>
      <c r="D552" s="79"/>
      <c r="E552" s="79"/>
      <c r="F552" s="79"/>
      <c r="G552" s="79"/>
      <c r="H552" s="79"/>
      <c r="I552" s="79"/>
      <c r="J552" s="79"/>
      <c r="K552" s="79"/>
      <c r="L552" s="79"/>
      <c r="M552" s="79"/>
      <c r="N552" s="79"/>
      <c r="O552" s="79"/>
      <c r="P552" s="79"/>
      <c r="Q552" s="79"/>
      <c r="R552" s="79"/>
      <c r="S552" s="79"/>
      <c r="T552" s="79"/>
      <c r="U552" s="79"/>
      <c r="V552" s="79"/>
      <c r="W552" s="79"/>
      <c r="X552" s="79"/>
      <c r="Y552" s="79"/>
      <c r="Z552" s="79"/>
    </row>
    <row r="553" spans="1:26" ht="15.75" customHeight="1" x14ac:dyDescent="0.25">
      <c r="A553" s="79"/>
      <c r="B553" s="79"/>
      <c r="C553" s="79"/>
      <c r="D553" s="79"/>
      <c r="E553" s="79"/>
      <c r="F553" s="79"/>
      <c r="G553" s="79"/>
      <c r="H553" s="79"/>
      <c r="I553" s="79"/>
      <c r="J553" s="79"/>
      <c r="K553" s="79"/>
      <c r="L553" s="79"/>
      <c r="M553" s="79"/>
      <c r="N553" s="79"/>
      <c r="O553" s="79"/>
      <c r="P553" s="79"/>
      <c r="Q553" s="79"/>
      <c r="R553" s="79"/>
      <c r="S553" s="79"/>
      <c r="T553" s="79"/>
      <c r="U553" s="79"/>
      <c r="V553" s="79"/>
      <c r="W553" s="79"/>
      <c r="X553" s="79"/>
      <c r="Y553" s="79"/>
      <c r="Z553" s="79"/>
    </row>
    <row r="554" spans="1:26" ht="15.75" customHeight="1" x14ac:dyDescent="0.25">
      <c r="A554" s="79"/>
      <c r="B554" s="79"/>
      <c r="C554" s="79"/>
      <c r="D554" s="79"/>
      <c r="E554" s="79"/>
      <c r="F554" s="79"/>
      <c r="G554" s="79"/>
      <c r="H554" s="79"/>
      <c r="I554" s="79"/>
      <c r="J554" s="79"/>
      <c r="K554" s="79"/>
      <c r="L554" s="79"/>
      <c r="M554" s="79"/>
      <c r="N554" s="79"/>
      <c r="O554" s="79"/>
      <c r="P554" s="79"/>
      <c r="Q554" s="79"/>
      <c r="R554" s="79"/>
      <c r="S554" s="79"/>
      <c r="T554" s="79"/>
      <c r="U554" s="79"/>
      <c r="V554" s="79"/>
      <c r="W554" s="79"/>
      <c r="X554" s="79"/>
      <c r="Y554" s="79"/>
      <c r="Z554" s="79"/>
    </row>
    <row r="555" spans="1:26" ht="15.75" customHeight="1" x14ac:dyDescent="0.25">
      <c r="A555" s="79"/>
      <c r="B555" s="79"/>
      <c r="C555" s="79"/>
      <c r="D555" s="79"/>
      <c r="E555" s="79"/>
      <c r="F555" s="79"/>
      <c r="G555" s="79"/>
      <c r="H555" s="79"/>
      <c r="I555" s="79"/>
      <c r="J555" s="79"/>
      <c r="K555" s="79"/>
      <c r="L555" s="79"/>
      <c r="M555" s="79"/>
      <c r="N555" s="79"/>
      <c r="O555" s="79"/>
      <c r="P555" s="79"/>
      <c r="Q555" s="79"/>
      <c r="R555" s="79"/>
      <c r="S555" s="79"/>
      <c r="T555" s="79"/>
      <c r="U555" s="79"/>
      <c r="V555" s="79"/>
      <c r="W555" s="79"/>
      <c r="X555" s="79"/>
      <c r="Y555" s="79"/>
      <c r="Z555" s="79"/>
    </row>
    <row r="556" spans="1:26" ht="15.75" customHeight="1" x14ac:dyDescent="0.25">
      <c r="A556" s="79"/>
      <c r="B556" s="79"/>
      <c r="C556" s="79"/>
      <c r="D556" s="79"/>
      <c r="E556" s="79"/>
      <c r="F556" s="79"/>
      <c r="G556" s="79"/>
      <c r="H556" s="79"/>
      <c r="I556" s="79"/>
      <c r="J556" s="79"/>
      <c r="K556" s="79"/>
      <c r="L556" s="79"/>
      <c r="M556" s="79"/>
      <c r="N556" s="79"/>
      <c r="O556" s="79"/>
      <c r="P556" s="79"/>
      <c r="Q556" s="79"/>
      <c r="R556" s="79"/>
      <c r="S556" s="79"/>
      <c r="T556" s="79"/>
      <c r="U556" s="79"/>
      <c r="V556" s="79"/>
      <c r="W556" s="79"/>
      <c r="X556" s="79"/>
      <c r="Y556" s="79"/>
      <c r="Z556" s="79"/>
    </row>
    <row r="557" spans="1:26" ht="15.75" customHeight="1" x14ac:dyDescent="0.25">
      <c r="A557" s="79"/>
      <c r="B557" s="79"/>
      <c r="C557" s="79"/>
      <c r="D557" s="79"/>
      <c r="E557" s="79"/>
      <c r="F557" s="79"/>
      <c r="G557" s="79"/>
      <c r="H557" s="79"/>
      <c r="I557" s="79"/>
      <c r="J557" s="79"/>
      <c r="K557" s="79"/>
      <c r="L557" s="79"/>
      <c r="M557" s="79"/>
      <c r="N557" s="79"/>
      <c r="O557" s="79"/>
      <c r="P557" s="79"/>
      <c r="Q557" s="79"/>
      <c r="R557" s="79"/>
      <c r="S557" s="79"/>
      <c r="T557" s="79"/>
      <c r="U557" s="79"/>
      <c r="V557" s="79"/>
      <c r="W557" s="79"/>
      <c r="X557" s="79"/>
      <c r="Y557" s="79"/>
      <c r="Z557" s="79"/>
    </row>
    <row r="558" spans="1:26" ht="15.75" customHeight="1" x14ac:dyDescent="0.25">
      <c r="A558" s="79"/>
      <c r="B558" s="79"/>
      <c r="C558" s="79"/>
      <c r="D558" s="79"/>
      <c r="E558" s="79"/>
      <c r="F558" s="79"/>
      <c r="G558" s="79"/>
      <c r="H558" s="79"/>
      <c r="I558" s="79"/>
      <c r="J558" s="79"/>
      <c r="K558" s="79"/>
      <c r="L558" s="79"/>
      <c r="M558" s="79"/>
      <c r="N558" s="79"/>
      <c r="O558" s="79"/>
      <c r="P558" s="79"/>
      <c r="Q558" s="79"/>
      <c r="R558" s="79"/>
      <c r="S558" s="79"/>
      <c r="T558" s="79"/>
      <c r="U558" s="79"/>
      <c r="V558" s="79"/>
      <c r="W558" s="79"/>
      <c r="X558" s="79"/>
      <c r="Y558" s="79"/>
      <c r="Z558" s="79"/>
    </row>
    <row r="559" spans="1:26" ht="15.75" customHeight="1" x14ac:dyDescent="0.25">
      <c r="A559" s="79"/>
      <c r="B559" s="79"/>
      <c r="C559" s="79"/>
      <c r="D559" s="79"/>
      <c r="E559" s="79"/>
      <c r="F559" s="79"/>
      <c r="G559" s="79"/>
      <c r="H559" s="79"/>
      <c r="I559" s="79"/>
      <c r="J559" s="79"/>
      <c r="K559" s="79"/>
      <c r="L559" s="79"/>
      <c r="M559" s="79"/>
      <c r="N559" s="79"/>
      <c r="O559" s="79"/>
      <c r="P559" s="79"/>
      <c r="Q559" s="79"/>
      <c r="R559" s="79"/>
      <c r="S559" s="79"/>
      <c r="T559" s="79"/>
      <c r="U559" s="79"/>
      <c r="V559" s="79"/>
      <c r="W559" s="79"/>
      <c r="X559" s="79"/>
      <c r="Y559" s="79"/>
      <c r="Z559" s="79"/>
    </row>
    <row r="560" spans="1:26" ht="15.75" customHeight="1" x14ac:dyDescent="0.25">
      <c r="A560" s="79"/>
      <c r="B560" s="79"/>
      <c r="C560" s="79"/>
      <c r="D560" s="79"/>
      <c r="E560" s="79"/>
      <c r="F560" s="79"/>
      <c r="G560" s="79"/>
      <c r="H560" s="79"/>
      <c r="I560" s="79"/>
      <c r="J560" s="79"/>
      <c r="K560" s="79"/>
      <c r="L560" s="79"/>
      <c r="M560" s="79"/>
      <c r="N560" s="79"/>
      <c r="O560" s="79"/>
      <c r="P560" s="79"/>
      <c r="Q560" s="79"/>
      <c r="R560" s="79"/>
      <c r="S560" s="79"/>
      <c r="T560" s="79"/>
      <c r="U560" s="79"/>
      <c r="V560" s="79"/>
      <c r="W560" s="79"/>
      <c r="X560" s="79"/>
      <c r="Y560" s="79"/>
      <c r="Z560" s="79"/>
    </row>
    <row r="561" spans="1:26" ht="15.75" customHeight="1" x14ac:dyDescent="0.25">
      <c r="A561" s="79"/>
      <c r="B561" s="79"/>
      <c r="C561" s="79"/>
      <c r="D561" s="79"/>
      <c r="E561" s="79"/>
      <c r="F561" s="79"/>
      <c r="G561" s="79"/>
      <c r="H561" s="79"/>
      <c r="I561" s="79"/>
      <c r="J561" s="79"/>
      <c r="K561" s="79"/>
      <c r="L561" s="79"/>
      <c r="M561" s="79"/>
      <c r="N561" s="79"/>
      <c r="O561" s="79"/>
      <c r="P561" s="79"/>
      <c r="Q561" s="79"/>
      <c r="R561" s="79"/>
      <c r="S561" s="79"/>
      <c r="T561" s="79"/>
      <c r="U561" s="79"/>
      <c r="V561" s="79"/>
      <c r="W561" s="79"/>
      <c r="X561" s="79"/>
      <c r="Y561" s="79"/>
      <c r="Z561" s="79"/>
    </row>
    <row r="562" spans="1:26" ht="15.75" customHeight="1" x14ac:dyDescent="0.25">
      <c r="A562" s="79"/>
      <c r="B562" s="79"/>
      <c r="C562" s="79"/>
      <c r="D562" s="79"/>
      <c r="E562" s="79"/>
      <c r="F562" s="79"/>
      <c r="G562" s="79"/>
      <c r="H562" s="79"/>
      <c r="I562" s="79"/>
      <c r="J562" s="79"/>
      <c r="K562" s="79"/>
      <c r="L562" s="79"/>
      <c r="M562" s="79"/>
      <c r="N562" s="79"/>
      <c r="O562" s="79"/>
      <c r="P562" s="79"/>
      <c r="Q562" s="79"/>
      <c r="R562" s="79"/>
      <c r="S562" s="79"/>
      <c r="T562" s="79"/>
      <c r="U562" s="79"/>
      <c r="V562" s="79"/>
      <c r="W562" s="79"/>
      <c r="X562" s="79"/>
      <c r="Y562" s="79"/>
      <c r="Z562" s="79"/>
    </row>
    <row r="563" spans="1:26" ht="15.75" customHeight="1" x14ac:dyDescent="0.25">
      <c r="A563" s="79"/>
      <c r="B563" s="79"/>
      <c r="C563" s="79"/>
      <c r="D563" s="79"/>
      <c r="E563" s="79"/>
      <c r="F563" s="79"/>
      <c r="G563" s="79"/>
      <c r="H563" s="79"/>
      <c r="I563" s="79"/>
      <c r="J563" s="79"/>
      <c r="K563" s="79"/>
      <c r="L563" s="79"/>
      <c r="M563" s="79"/>
      <c r="N563" s="79"/>
      <c r="O563" s="79"/>
      <c r="P563" s="79"/>
      <c r="Q563" s="79"/>
      <c r="R563" s="79"/>
      <c r="S563" s="79"/>
      <c r="T563" s="79"/>
      <c r="U563" s="79"/>
      <c r="V563" s="79"/>
      <c r="W563" s="79"/>
      <c r="X563" s="79"/>
      <c r="Y563" s="79"/>
      <c r="Z563" s="79"/>
    </row>
    <row r="564" spans="1:26" ht="15.75" customHeight="1" x14ac:dyDescent="0.25">
      <c r="A564" s="79"/>
      <c r="B564" s="79"/>
      <c r="C564" s="79"/>
      <c r="D564" s="79"/>
      <c r="E564" s="79"/>
      <c r="F564" s="79"/>
      <c r="G564" s="79"/>
      <c r="H564" s="79"/>
      <c r="I564" s="79"/>
      <c r="J564" s="79"/>
      <c r="K564" s="79"/>
      <c r="L564" s="79"/>
      <c r="M564" s="79"/>
      <c r="N564" s="79"/>
      <c r="O564" s="79"/>
      <c r="P564" s="79"/>
      <c r="Q564" s="79"/>
      <c r="R564" s="79"/>
      <c r="S564" s="79"/>
      <c r="T564" s="79"/>
      <c r="U564" s="79"/>
      <c r="V564" s="79"/>
      <c r="W564" s="79"/>
      <c r="X564" s="79"/>
      <c r="Y564" s="79"/>
      <c r="Z564" s="79"/>
    </row>
    <row r="565" spans="1:26" ht="15.75" customHeight="1" x14ac:dyDescent="0.25">
      <c r="A565" s="79"/>
      <c r="B565" s="79"/>
      <c r="C565" s="79"/>
      <c r="D565" s="79"/>
      <c r="E565" s="79"/>
      <c r="F565" s="79"/>
      <c r="G565" s="79"/>
      <c r="H565" s="79"/>
      <c r="I565" s="79"/>
      <c r="J565" s="79"/>
      <c r="K565" s="79"/>
      <c r="L565" s="79"/>
      <c r="M565" s="79"/>
      <c r="N565" s="79"/>
      <c r="O565" s="79"/>
      <c r="P565" s="79"/>
      <c r="Q565" s="79"/>
      <c r="R565" s="79"/>
      <c r="S565" s="79"/>
      <c r="T565" s="79"/>
      <c r="U565" s="79"/>
      <c r="V565" s="79"/>
      <c r="W565" s="79"/>
      <c r="X565" s="79"/>
      <c r="Y565" s="79"/>
      <c r="Z565" s="79"/>
    </row>
    <row r="566" spans="1:26" ht="15.75" customHeight="1" x14ac:dyDescent="0.25">
      <c r="A566" s="79"/>
      <c r="B566" s="79"/>
      <c r="C566" s="79"/>
      <c r="D566" s="79"/>
      <c r="E566" s="79"/>
      <c r="F566" s="79"/>
      <c r="G566" s="79"/>
      <c r="H566" s="79"/>
      <c r="I566" s="79"/>
      <c r="J566" s="79"/>
      <c r="K566" s="79"/>
      <c r="L566" s="79"/>
      <c r="M566" s="79"/>
      <c r="N566" s="79"/>
      <c r="O566" s="79"/>
      <c r="P566" s="79"/>
      <c r="Q566" s="79"/>
      <c r="R566" s="79"/>
      <c r="S566" s="79"/>
      <c r="T566" s="79"/>
      <c r="U566" s="79"/>
      <c r="V566" s="79"/>
      <c r="W566" s="79"/>
      <c r="X566" s="79"/>
      <c r="Y566" s="79"/>
      <c r="Z566" s="79"/>
    </row>
    <row r="567" spans="1:26" ht="15.75" customHeight="1" x14ac:dyDescent="0.25">
      <c r="A567" s="79"/>
      <c r="B567" s="79"/>
      <c r="C567" s="79"/>
      <c r="D567" s="79"/>
      <c r="E567" s="79"/>
      <c r="F567" s="79"/>
      <c r="G567" s="79"/>
      <c r="H567" s="79"/>
      <c r="I567" s="79"/>
      <c r="J567" s="79"/>
      <c r="K567" s="79"/>
      <c r="L567" s="79"/>
      <c r="M567" s="79"/>
      <c r="N567" s="79"/>
      <c r="O567" s="79"/>
      <c r="P567" s="79"/>
      <c r="Q567" s="79"/>
      <c r="R567" s="79"/>
      <c r="S567" s="79"/>
      <c r="T567" s="79"/>
      <c r="U567" s="79"/>
      <c r="V567" s="79"/>
      <c r="W567" s="79"/>
      <c r="X567" s="79"/>
      <c r="Y567" s="79"/>
      <c r="Z567" s="79"/>
    </row>
    <row r="568" spans="1:26" ht="15.75" customHeight="1" x14ac:dyDescent="0.25">
      <c r="A568" s="79"/>
      <c r="B568" s="79"/>
      <c r="C568" s="79"/>
      <c r="D568" s="79"/>
      <c r="E568" s="79"/>
      <c r="F568" s="79"/>
      <c r="G568" s="79"/>
      <c r="H568" s="79"/>
      <c r="I568" s="79"/>
      <c r="J568" s="79"/>
      <c r="K568" s="79"/>
      <c r="L568" s="79"/>
      <c r="M568" s="79"/>
      <c r="N568" s="79"/>
      <c r="O568" s="79"/>
      <c r="P568" s="79"/>
      <c r="Q568" s="79"/>
      <c r="R568" s="79"/>
      <c r="S568" s="79"/>
      <c r="T568" s="79"/>
      <c r="U568" s="79"/>
      <c r="V568" s="79"/>
      <c r="W568" s="79"/>
      <c r="X568" s="79"/>
      <c r="Y568" s="79"/>
      <c r="Z568" s="79"/>
    </row>
    <row r="569" spans="1:26" ht="15.75" customHeight="1" x14ac:dyDescent="0.25">
      <c r="A569" s="79"/>
      <c r="B569" s="79"/>
      <c r="C569" s="79"/>
      <c r="D569" s="79"/>
      <c r="E569" s="79"/>
      <c r="F569" s="79"/>
      <c r="G569" s="79"/>
      <c r="H569" s="79"/>
      <c r="I569" s="79"/>
      <c r="J569" s="79"/>
      <c r="K569" s="79"/>
      <c r="L569" s="79"/>
      <c r="M569" s="79"/>
      <c r="N569" s="79"/>
      <c r="O569" s="79"/>
      <c r="P569" s="79"/>
      <c r="Q569" s="79"/>
      <c r="R569" s="79"/>
      <c r="S569" s="79"/>
      <c r="T569" s="79"/>
      <c r="U569" s="79"/>
      <c r="V569" s="79"/>
      <c r="W569" s="79"/>
      <c r="X569" s="79"/>
      <c r="Y569" s="79"/>
      <c r="Z569" s="79"/>
    </row>
    <row r="570" spans="1:26" ht="15.75" customHeight="1" x14ac:dyDescent="0.25">
      <c r="A570" s="79"/>
      <c r="B570" s="79"/>
      <c r="C570" s="79"/>
      <c r="D570" s="79"/>
      <c r="E570" s="79"/>
      <c r="F570" s="79"/>
      <c r="G570" s="79"/>
      <c r="H570" s="79"/>
      <c r="I570" s="79"/>
      <c r="J570" s="79"/>
      <c r="K570" s="79"/>
      <c r="L570" s="79"/>
      <c r="M570" s="79"/>
      <c r="N570" s="79"/>
      <c r="O570" s="79"/>
      <c r="P570" s="79"/>
      <c r="Q570" s="79"/>
      <c r="R570" s="79"/>
      <c r="S570" s="79"/>
      <c r="T570" s="79"/>
      <c r="U570" s="79"/>
      <c r="V570" s="79"/>
      <c r="W570" s="79"/>
      <c r="X570" s="79"/>
      <c r="Y570" s="79"/>
      <c r="Z570" s="79"/>
    </row>
    <row r="571" spans="1:26" ht="15.75" customHeight="1" x14ac:dyDescent="0.25">
      <c r="A571" s="79"/>
      <c r="B571" s="79"/>
      <c r="C571" s="79"/>
      <c r="D571" s="79"/>
      <c r="E571" s="79"/>
      <c r="F571" s="79"/>
      <c r="G571" s="79"/>
      <c r="H571" s="79"/>
      <c r="I571" s="79"/>
      <c r="J571" s="79"/>
      <c r="K571" s="79"/>
      <c r="L571" s="79"/>
      <c r="M571" s="79"/>
      <c r="N571" s="79"/>
      <c r="O571" s="79"/>
      <c r="P571" s="79"/>
      <c r="Q571" s="79"/>
      <c r="R571" s="79"/>
      <c r="S571" s="79"/>
      <c r="T571" s="79"/>
      <c r="U571" s="79"/>
      <c r="V571" s="79"/>
      <c r="W571" s="79"/>
      <c r="X571" s="79"/>
      <c r="Y571" s="79"/>
      <c r="Z571" s="79"/>
    </row>
    <row r="572" spans="1:26" ht="15.75" customHeight="1" x14ac:dyDescent="0.25">
      <c r="A572" s="79"/>
      <c r="B572" s="79"/>
      <c r="C572" s="79"/>
      <c r="D572" s="79"/>
      <c r="E572" s="79"/>
      <c r="F572" s="79"/>
      <c r="G572" s="79"/>
      <c r="H572" s="79"/>
      <c r="I572" s="79"/>
      <c r="J572" s="79"/>
      <c r="K572" s="79"/>
      <c r="L572" s="79"/>
      <c r="M572" s="79"/>
      <c r="N572" s="79"/>
      <c r="O572" s="79"/>
      <c r="P572" s="79"/>
      <c r="Q572" s="79"/>
      <c r="R572" s="79"/>
      <c r="S572" s="79"/>
      <c r="T572" s="79"/>
      <c r="U572" s="79"/>
      <c r="V572" s="79"/>
      <c r="W572" s="79"/>
      <c r="X572" s="79"/>
      <c r="Y572" s="79"/>
      <c r="Z572" s="79"/>
    </row>
    <row r="573" spans="1:26" ht="15.75" customHeight="1" x14ac:dyDescent="0.25">
      <c r="A573" s="79"/>
      <c r="B573" s="79"/>
      <c r="C573" s="79"/>
      <c r="D573" s="79"/>
      <c r="E573" s="79"/>
      <c r="F573" s="79"/>
      <c r="G573" s="79"/>
      <c r="H573" s="79"/>
      <c r="I573" s="79"/>
      <c r="J573" s="79"/>
      <c r="K573" s="79"/>
      <c r="L573" s="79"/>
      <c r="M573" s="79"/>
      <c r="N573" s="79"/>
      <c r="O573" s="79"/>
      <c r="P573" s="79"/>
      <c r="Q573" s="79"/>
      <c r="R573" s="79"/>
      <c r="S573" s="79"/>
      <c r="T573" s="79"/>
      <c r="U573" s="79"/>
      <c r="V573" s="79"/>
      <c r="W573" s="79"/>
      <c r="X573" s="79"/>
      <c r="Y573" s="79"/>
      <c r="Z573" s="79"/>
    </row>
    <row r="574" spans="1:26" ht="15.75" customHeight="1" x14ac:dyDescent="0.25">
      <c r="A574" s="79"/>
      <c r="B574" s="79"/>
      <c r="C574" s="79"/>
      <c r="D574" s="79"/>
      <c r="E574" s="79"/>
      <c r="F574" s="79"/>
      <c r="G574" s="79"/>
      <c r="H574" s="79"/>
      <c r="I574" s="79"/>
      <c r="J574" s="79"/>
      <c r="K574" s="79"/>
      <c r="L574" s="79"/>
      <c r="M574" s="79"/>
      <c r="N574" s="79"/>
      <c r="O574" s="79"/>
      <c r="P574" s="79"/>
      <c r="Q574" s="79"/>
      <c r="R574" s="79"/>
      <c r="S574" s="79"/>
      <c r="T574" s="79"/>
      <c r="U574" s="79"/>
      <c r="V574" s="79"/>
      <c r="W574" s="79"/>
      <c r="X574" s="79"/>
      <c r="Y574" s="79"/>
      <c r="Z574" s="79"/>
    </row>
    <row r="575" spans="1:26" ht="15.75" customHeight="1" x14ac:dyDescent="0.25">
      <c r="A575" s="79"/>
      <c r="B575" s="79"/>
      <c r="C575" s="79"/>
      <c r="D575" s="79"/>
      <c r="E575" s="79"/>
      <c r="F575" s="79"/>
      <c r="G575" s="79"/>
      <c r="H575" s="79"/>
      <c r="I575" s="79"/>
      <c r="J575" s="79"/>
      <c r="K575" s="79"/>
      <c r="L575" s="79"/>
      <c r="M575" s="79"/>
      <c r="N575" s="79"/>
      <c r="O575" s="79"/>
      <c r="P575" s="79"/>
      <c r="Q575" s="79"/>
      <c r="R575" s="79"/>
      <c r="S575" s="79"/>
      <c r="T575" s="79"/>
      <c r="U575" s="79"/>
      <c r="V575" s="79"/>
      <c r="W575" s="79"/>
      <c r="X575" s="79"/>
      <c r="Y575" s="79"/>
      <c r="Z575" s="79"/>
    </row>
    <row r="576" spans="1:26" ht="15.75" customHeight="1" x14ac:dyDescent="0.25">
      <c r="A576" s="79"/>
      <c r="B576" s="79"/>
      <c r="C576" s="79"/>
      <c r="D576" s="79"/>
      <c r="E576" s="79"/>
      <c r="F576" s="79"/>
      <c r="G576" s="79"/>
      <c r="H576" s="79"/>
      <c r="I576" s="79"/>
      <c r="J576" s="79"/>
      <c r="K576" s="79"/>
      <c r="L576" s="79"/>
      <c r="M576" s="79"/>
      <c r="N576" s="79"/>
      <c r="O576" s="79"/>
      <c r="P576" s="79"/>
      <c r="Q576" s="79"/>
      <c r="R576" s="79"/>
      <c r="S576" s="79"/>
      <c r="T576" s="79"/>
      <c r="U576" s="79"/>
      <c r="V576" s="79"/>
      <c r="W576" s="79"/>
      <c r="X576" s="79"/>
      <c r="Y576" s="79"/>
      <c r="Z576" s="79"/>
    </row>
    <row r="577" spans="1:26" ht="15.75" customHeight="1" x14ac:dyDescent="0.25">
      <c r="A577" s="79"/>
      <c r="B577" s="79"/>
      <c r="C577" s="79"/>
      <c r="D577" s="79"/>
      <c r="E577" s="79"/>
      <c r="F577" s="79"/>
      <c r="G577" s="79"/>
      <c r="H577" s="79"/>
      <c r="I577" s="79"/>
      <c r="J577" s="79"/>
      <c r="K577" s="79"/>
      <c r="L577" s="79"/>
      <c r="M577" s="79"/>
      <c r="N577" s="79"/>
      <c r="O577" s="79"/>
      <c r="P577" s="79"/>
      <c r="Q577" s="79"/>
      <c r="R577" s="79"/>
      <c r="S577" s="79"/>
      <c r="T577" s="79"/>
      <c r="U577" s="79"/>
      <c r="V577" s="79"/>
      <c r="W577" s="79"/>
      <c r="X577" s="79"/>
      <c r="Y577" s="79"/>
      <c r="Z577" s="79"/>
    </row>
    <row r="578" spans="1:26" ht="15.75" customHeight="1" x14ac:dyDescent="0.25">
      <c r="A578" s="79"/>
      <c r="B578" s="79"/>
      <c r="C578" s="79"/>
      <c r="D578" s="79"/>
      <c r="E578" s="79"/>
      <c r="F578" s="79"/>
      <c r="G578" s="79"/>
      <c r="H578" s="79"/>
      <c r="I578" s="79"/>
      <c r="J578" s="79"/>
      <c r="K578" s="79"/>
      <c r="L578" s="79"/>
      <c r="M578" s="79"/>
      <c r="N578" s="79"/>
      <c r="O578" s="79"/>
      <c r="P578" s="79"/>
      <c r="Q578" s="79"/>
      <c r="R578" s="79"/>
      <c r="S578" s="79"/>
      <c r="T578" s="79"/>
      <c r="U578" s="79"/>
      <c r="V578" s="79"/>
      <c r="W578" s="79"/>
      <c r="X578" s="79"/>
      <c r="Y578" s="79"/>
      <c r="Z578" s="79"/>
    </row>
    <row r="579" spans="1:26" ht="15.75" customHeight="1" x14ac:dyDescent="0.25">
      <c r="A579" s="79"/>
      <c r="B579" s="79"/>
      <c r="C579" s="79"/>
      <c r="D579" s="79"/>
      <c r="E579" s="79"/>
      <c r="F579" s="79"/>
      <c r="G579" s="79"/>
      <c r="H579" s="79"/>
      <c r="I579" s="79"/>
      <c r="J579" s="79"/>
      <c r="K579" s="79"/>
      <c r="L579" s="79"/>
      <c r="M579" s="79"/>
      <c r="N579" s="79"/>
      <c r="O579" s="79"/>
      <c r="P579" s="79"/>
      <c r="Q579" s="79"/>
      <c r="R579" s="79"/>
      <c r="S579" s="79"/>
      <c r="T579" s="79"/>
      <c r="U579" s="79"/>
      <c r="V579" s="79"/>
      <c r="W579" s="79"/>
      <c r="X579" s="79"/>
      <c r="Y579" s="79"/>
      <c r="Z579" s="79"/>
    </row>
    <row r="580" spans="1:26" ht="15.75" customHeight="1" x14ac:dyDescent="0.25">
      <c r="A580" s="79"/>
      <c r="B580" s="79"/>
      <c r="C580" s="79"/>
      <c r="D580" s="79"/>
      <c r="E580" s="79"/>
      <c r="F580" s="79"/>
      <c r="G580" s="79"/>
      <c r="H580" s="79"/>
      <c r="I580" s="79"/>
      <c r="J580" s="79"/>
      <c r="K580" s="79"/>
      <c r="L580" s="79"/>
      <c r="M580" s="79"/>
      <c r="N580" s="79"/>
      <c r="O580" s="79"/>
      <c r="P580" s="79"/>
      <c r="Q580" s="79"/>
      <c r="R580" s="79"/>
      <c r="S580" s="79"/>
      <c r="T580" s="79"/>
      <c r="U580" s="79"/>
      <c r="V580" s="79"/>
      <c r="W580" s="79"/>
      <c r="X580" s="79"/>
      <c r="Y580" s="79"/>
      <c r="Z580" s="79"/>
    </row>
    <row r="581" spans="1:26" ht="15.75" customHeight="1" x14ac:dyDescent="0.25">
      <c r="A581" s="79"/>
      <c r="B581" s="79"/>
      <c r="C581" s="79"/>
      <c r="D581" s="79"/>
      <c r="E581" s="79"/>
      <c r="F581" s="79"/>
      <c r="G581" s="79"/>
      <c r="H581" s="79"/>
      <c r="I581" s="79"/>
      <c r="J581" s="79"/>
      <c r="K581" s="79"/>
      <c r="L581" s="79"/>
      <c r="M581" s="79"/>
      <c r="N581" s="79"/>
      <c r="O581" s="79"/>
      <c r="P581" s="79"/>
      <c r="Q581" s="79"/>
      <c r="R581" s="79"/>
      <c r="S581" s="79"/>
      <c r="T581" s="79"/>
      <c r="U581" s="79"/>
      <c r="V581" s="79"/>
      <c r="W581" s="79"/>
      <c r="X581" s="79"/>
      <c r="Y581" s="79"/>
      <c r="Z581" s="79"/>
    </row>
    <row r="582" spans="1:26" ht="15.75" customHeight="1" x14ac:dyDescent="0.25">
      <c r="A582" s="79"/>
      <c r="B582" s="79"/>
      <c r="C582" s="79"/>
      <c r="D582" s="79"/>
      <c r="E582" s="79"/>
      <c r="F582" s="79"/>
      <c r="G582" s="79"/>
      <c r="H582" s="79"/>
      <c r="I582" s="79"/>
      <c r="J582" s="79"/>
      <c r="K582" s="79"/>
      <c r="L582" s="79"/>
      <c r="M582" s="79"/>
      <c r="N582" s="79"/>
      <c r="O582" s="79"/>
      <c r="P582" s="79"/>
      <c r="Q582" s="79"/>
      <c r="R582" s="79"/>
      <c r="S582" s="79"/>
      <c r="T582" s="79"/>
      <c r="U582" s="79"/>
      <c r="V582" s="79"/>
      <c r="W582" s="79"/>
      <c r="X582" s="79"/>
      <c r="Y582" s="79"/>
      <c r="Z582" s="79"/>
    </row>
    <row r="583" spans="1:26" ht="15.75" customHeight="1" x14ac:dyDescent="0.25">
      <c r="A583" s="79"/>
      <c r="B583" s="79"/>
      <c r="C583" s="79"/>
      <c r="D583" s="79"/>
      <c r="E583" s="79"/>
      <c r="F583" s="79"/>
      <c r="G583" s="79"/>
      <c r="H583" s="79"/>
      <c r="I583" s="79"/>
      <c r="J583" s="79"/>
      <c r="K583" s="79"/>
      <c r="L583" s="79"/>
      <c r="M583" s="79"/>
      <c r="N583" s="79"/>
      <c r="O583" s="79"/>
      <c r="P583" s="79"/>
      <c r="Q583" s="79"/>
      <c r="R583" s="79"/>
      <c r="S583" s="79"/>
      <c r="T583" s="79"/>
      <c r="U583" s="79"/>
      <c r="V583" s="79"/>
      <c r="W583" s="79"/>
      <c r="X583" s="79"/>
      <c r="Y583" s="79"/>
      <c r="Z583" s="79"/>
    </row>
    <row r="584" spans="1:26" ht="15.75" customHeight="1" x14ac:dyDescent="0.25">
      <c r="A584" s="79"/>
      <c r="B584" s="79"/>
      <c r="C584" s="79"/>
      <c r="D584" s="79"/>
      <c r="E584" s="79"/>
      <c r="F584" s="79"/>
      <c r="G584" s="79"/>
      <c r="H584" s="79"/>
      <c r="I584" s="79"/>
      <c r="J584" s="79"/>
      <c r="K584" s="79"/>
      <c r="L584" s="79"/>
      <c r="M584" s="79"/>
      <c r="N584" s="79"/>
      <c r="O584" s="79"/>
      <c r="P584" s="79"/>
      <c r="Q584" s="79"/>
      <c r="R584" s="79"/>
      <c r="S584" s="79"/>
      <c r="T584" s="79"/>
      <c r="U584" s="79"/>
      <c r="V584" s="79"/>
      <c r="W584" s="79"/>
      <c r="X584" s="79"/>
      <c r="Y584" s="79"/>
      <c r="Z584" s="79"/>
    </row>
    <row r="585" spans="1:26" ht="15.75" customHeight="1" x14ac:dyDescent="0.25">
      <c r="A585" s="79"/>
      <c r="B585" s="79"/>
      <c r="C585" s="79"/>
      <c r="D585" s="79"/>
      <c r="E585" s="79"/>
      <c r="F585" s="79"/>
      <c r="G585" s="79"/>
      <c r="H585" s="79"/>
      <c r="I585" s="79"/>
      <c r="J585" s="79"/>
      <c r="K585" s="79"/>
      <c r="L585" s="79"/>
      <c r="M585" s="79"/>
      <c r="N585" s="79"/>
      <c r="O585" s="79"/>
      <c r="P585" s="79"/>
      <c r="Q585" s="79"/>
      <c r="R585" s="79"/>
      <c r="S585" s="79"/>
      <c r="T585" s="79"/>
      <c r="U585" s="79"/>
      <c r="V585" s="79"/>
      <c r="W585" s="79"/>
      <c r="X585" s="79"/>
      <c r="Y585" s="79"/>
      <c r="Z585" s="79"/>
    </row>
    <row r="586" spans="1:26" ht="15.75" customHeight="1" x14ac:dyDescent="0.25">
      <c r="A586" s="79"/>
      <c r="B586" s="79"/>
      <c r="C586" s="79"/>
      <c r="D586" s="79"/>
      <c r="E586" s="79"/>
      <c r="F586" s="79"/>
      <c r="G586" s="79"/>
      <c r="H586" s="79"/>
      <c r="I586" s="79"/>
      <c r="J586" s="79"/>
      <c r="K586" s="79"/>
      <c r="L586" s="79"/>
      <c r="M586" s="79"/>
      <c r="N586" s="79"/>
      <c r="O586" s="79"/>
      <c r="P586" s="79"/>
      <c r="Q586" s="79"/>
      <c r="R586" s="79"/>
      <c r="S586" s="79"/>
      <c r="T586" s="79"/>
      <c r="U586" s="79"/>
      <c r="V586" s="79"/>
      <c r="W586" s="79"/>
      <c r="X586" s="79"/>
      <c r="Y586" s="79"/>
      <c r="Z586" s="79"/>
    </row>
    <row r="587" spans="1:26" ht="15.75" customHeight="1" x14ac:dyDescent="0.25">
      <c r="A587" s="79"/>
      <c r="B587" s="79"/>
      <c r="C587" s="79"/>
      <c r="D587" s="79"/>
      <c r="E587" s="79"/>
      <c r="F587" s="79"/>
      <c r="G587" s="79"/>
      <c r="H587" s="79"/>
      <c r="I587" s="79"/>
      <c r="J587" s="79"/>
      <c r="K587" s="79"/>
      <c r="L587" s="79"/>
      <c r="M587" s="79"/>
      <c r="N587" s="79"/>
      <c r="O587" s="79"/>
      <c r="P587" s="79"/>
      <c r="Q587" s="79"/>
      <c r="R587" s="79"/>
      <c r="S587" s="79"/>
      <c r="T587" s="79"/>
      <c r="U587" s="79"/>
      <c r="V587" s="79"/>
      <c r="W587" s="79"/>
      <c r="X587" s="79"/>
      <c r="Y587" s="79"/>
      <c r="Z587" s="79"/>
    </row>
    <row r="588" spans="1:26" ht="15.75" customHeight="1" x14ac:dyDescent="0.25">
      <c r="A588" s="79"/>
      <c r="B588" s="79"/>
      <c r="C588" s="79"/>
      <c r="D588" s="79"/>
      <c r="E588" s="79"/>
      <c r="F588" s="79"/>
      <c r="G588" s="79"/>
      <c r="H588" s="79"/>
      <c r="I588" s="79"/>
      <c r="J588" s="79"/>
      <c r="K588" s="79"/>
      <c r="L588" s="79"/>
      <c r="M588" s="79"/>
      <c r="N588" s="79"/>
      <c r="O588" s="79"/>
      <c r="P588" s="79"/>
      <c r="Q588" s="79"/>
      <c r="R588" s="79"/>
      <c r="S588" s="79"/>
      <c r="T588" s="79"/>
      <c r="U588" s="79"/>
      <c r="V588" s="79"/>
      <c r="W588" s="79"/>
      <c r="X588" s="79"/>
      <c r="Y588" s="79"/>
      <c r="Z588" s="79"/>
    </row>
    <row r="589" spans="1:26" ht="15.75" customHeight="1" x14ac:dyDescent="0.25">
      <c r="A589" s="79"/>
      <c r="B589" s="79"/>
      <c r="C589" s="79"/>
      <c r="D589" s="79"/>
      <c r="E589" s="79"/>
      <c r="F589" s="79"/>
      <c r="G589" s="79"/>
      <c r="H589" s="79"/>
      <c r="I589" s="79"/>
      <c r="J589" s="79"/>
      <c r="K589" s="79"/>
      <c r="L589" s="79"/>
      <c r="M589" s="79"/>
      <c r="N589" s="79"/>
      <c r="O589" s="79"/>
      <c r="P589" s="79"/>
      <c r="Q589" s="79"/>
      <c r="R589" s="79"/>
      <c r="S589" s="79"/>
      <c r="T589" s="79"/>
      <c r="U589" s="79"/>
      <c r="V589" s="79"/>
      <c r="W589" s="79"/>
      <c r="X589" s="79"/>
      <c r="Y589" s="79"/>
      <c r="Z589" s="79"/>
    </row>
    <row r="590" spans="1:26" ht="15.75" customHeight="1" x14ac:dyDescent="0.25">
      <c r="A590" s="79"/>
      <c r="B590" s="79"/>
      <c r="C590" s="79"/>
      <c r="D590" s="79"/>
      <c r="E590" s="79"/>
      <c r="F590" s="79"/>
      <c r="G590" s="79"/>
      <c r="H590" s="79"/>
      <c r="I590" s="79"/>
      <c r="J590" s="79"/>
      <c r="K590" s="79"/>
      <c r="L590" s="79"/>
      <c r="M590" s="79"/>
      <c r="N590" s="79"/>
      <c r="O590" s="79"/>
      <c r="P590" s="79"/>
      <c r="Q590" s="79"/>
      <c r="R590" s="79"/>
      <c r="S590" s="79"/>
      <c r="T590" s="79"/>
      <c r="U590" s="79"/>
      <c r="V590" s="79"/>
      <c r="W590" s="79"/>
      <c r="X590" s="79"/>
      <c r="Y590" s="79"/>
      <c r="Z590" s="79"/>
    </row>
    <row r="591" spans="1:26" ht="15.75" customHeight="1" x14ac:dyDescent="0.25">
      <c r="A591" s="79"/>
      <c r="B591" s="79"/>
      <c r="C591" s="79"/>
      <c r="D591" s="79"/>
      <c r="E591" s="79"/>
      <c r="F591" s="79"/>
      <c r="G591" s="79"/>
      <c r="H591" s="79"/>
      <c r="I591" s="79"/>
      <c r="J591" s="79"/>
      <c r="K591" s="79"/>
      <c r="L591" s="79"/>
      <c r="M591" s="79"/>
      <c r="N591" s="79"/>
      <c r="O591" s="79"/>
      <c r="P591" s="79"/>
      <c r="Q591" s="79"/>
      <c r="R591" s="79"/>
      <c r="S591" s="79"/>
      <c r="T591" s="79"/>
      <c r="U591" s="79"/>
      <c r="V591" s="79"/>
      <c r="W591" s="79"/>
      <c r="X591" s="79"/>
      <c r="Y591" s="79"/>
      <c r="Z591" s="79"/>
    </row>
    <row r="592" spans="1:26" ht="15.75" customHeight="1" x14ac:dyDescent="0.25">
      <c r="A592" s="79"/>
      <c r="B592" s="79"/>
      <c r="C592" s="79"/>
      <c r="D592" s="79"/>
      <c r="E592" s="79"/>
      <c r="F592" s="79"/>
      <c r="G592" s="79"/>
      <c r="H592" s="79"/>
      <c r="I592" s="79"/>
      <c r="J592" s="79"/>
      <c r="K592" s="79"/>
      <c r="L592" s="79"/>
      <c r="M592" s="79"/>
      <c r="N592" s="79"/>
      <c r="O592" s="79"/>
      <c r="P592" s="79"/>
      <c r="Q592" s="79"/>
      <c r="R592" s="79"/>
      <c r="S592" s="79"/>
      <c r="T592" s="79"/>
      <c r="U592" s="79"/>
      <c r="V592" s="79"/>
      <c r="W592" s="79"/>
      <c r="X592" s="79"/>
      <c r="Y592" s="79"/>
      <c r="Z592" s="79"/>
    </row>
    <row r="593" spans="1:26" ht="15.75" customHeight="1" x14ac:dyDescent="0.25">
      <c r="A593" s="79"/>
      <c r="B593" s="79"/>
      <c r="C593" s="79"/>
      <c r="D593" s="79"/>
      <c r="E593" s="79"/>
      <c r="F593" s="79"/>
      <c r="G593" s="79"/>
      <c r="H593" s="79"/>
      <c r="I593" s="79"/>
      <c r="J593" s="79"/>
      <c r="K593" s="79"/>
      <c r="L593" s="79"/>
      <c r="M593" s="79"/>
      <c r="N593" s="79"/>
      <c r="O593" s="79"/>
      <c r="P593" s="79"/>
      <c r="Q593" s="79"/>
      <c r="R593" s="79"/>
      <c r="S593" s="79"/>
      <c r="T593" s="79"/>
      <c r="U593" s="79"/>
      <c r="V593" s="79"/>
      <c r="W593" s="79"/>
      <c r="X593" s="79"/>
      <c r="Y593" s="79"/>
      <c r="Z593" s="79"/>
    </row>
    <row r="594" spans="1:26" ht="15.75" customHeight="1" x14ac:dyDescent="0.25">
      <c r="A594" s="79"/>
      <c r="B594" s="79"/>
      <c r="C594" s="79"/>
      <c r="D594" s="79"/>
      <c r="E594" s="79"/>
      <c r="F594" s="79"/>
      <c r="G594" s="79"/>
      <c r="H594" s="79"/>
      <c r="I594" s="79"/>
      <c r="J594" s="79"/>
      <c r="K594" s="79"/>
      <c r="L594" s="79"/>
      <c r="M594" s="79"/>
      <c r="N594" s="79"/>
      <c r="O594" s="79"/>
      <c r="P594" s="79"/>
      <c r="Q594" s="79"/>
      <c r="R594" s="79"/>
      <c r="S594" s="79"/>
      <c r="T594" s="79"/>
      <c r="U594" s="79"/>
      <c r="V594" s="79"/>
      <c r="W594" s="79"/>
      <c r="X594" s="79"/>
      <c r="Y594" s="79"/>
      <c r="Z594" s="79"/>
    </row>
    <row r="595" spans="1:26" ht="15.75" customHeight="1" x14ac:dyDescent="0.25">
      <c r="A595" s="79"/>
      <c r="B595" s="79"/>
      <c r="C595" s="79"/>
      <c r="D595" s="79"/>
      <c r="E595" s="79"/>
      <c r="F595" s="79"/>
      <c r="G595" s="79"/>
      <c r="H595" s="79"/>
      <c r="I595" s="79"/>
      <c r="J595" s="79"/>
      <c r="K595" s="79"/>
      <c r="L595" s="79"/>
      <c r="M595" s="79"/>
      <c r="N595" s="79"/>
      <c r="O595" s="79"/>
      <c r="P595" s="79"/>
      <c r="Q595" s="79"/>
      <c r="R595" s="79"/>
      <c r="S595" s="79"/>
      <c r="T595" s="79"/>
      <c r="U595" s="79"/>
      <c r="V595" s="79"/>
      <c r="W595" s="79"/>
      <c r="X595" s="79"/>
      <c r="Y595" s="79"/>
      <c r="Z595" s="79"/>
    </row>
    <row r="596" spans="1:26" ht="15.75" customHeight="1" x14ac:dyDescent="0.25">
      <c r="A596" s="79"/>
      <c r="B596" s="79"/>
      <c r="C596" s="79"/>
      <c r="D596" s="79"/>
      <c r="E596" s="79"/>
      <c r="F596" s="79"/>
      <c r="G596" s="79"/>
      <c r="H596" s="79"/>
      <c r="I596" s="79"/>
      <c r="J596" s="79"/>
      <c r="K596" s="79"/>
      <c r="L596" s="79"/>
      <c r="M596" s="79"/>
      <c r="N596" s="79"/>
      <c r="O596" s="79"/>
      <c r="P596" s="79"/>
      <c r="Q596" s="79"/>
      <c r="R596" s="79"/>
      <c r="S596" s="79"/>
      <c r="T596" s="79"/>
      <c r="U596" s="79"/>
      <c r="V596" s="79"/>
      <c r="W596" s="79"/>
      <c r="X596" s="79"/>
      <c r="Y596" s="79"/>
      <c r="Z596" s="79"/>
    </row>
    <row r="597" spans="1:26" ht="15.75" customHeight="1" x14ac:dyDescent="0.25">
      <c r="A597" s="79"/>
      <c r="B597" s="79"/>
      <c r="C597" s="79"/>
      <c r="D597" s="79"/>
      <c r="E597" s="79"/>
      <c r="F597" s="79"/>
      <c r="G597" s="79"/>
      <c r="H597" s="79"/>
      <c r="I597" s="79"/>
      <c r="J597" s="79"/>
      <c r="K597" s="79"/>
      <c r="L597" s="79"/>
      <c r="M597" s="79"/>
      <c r="N597" s="79"/>
      <c r="O597" s="79"/>
      <c r="P597" s="79"/>
      <c r="Q597" s="79"/>
      <c r="R597" s="79"/>
      <c r="S597" s="79"/>
      <c r="T597" s="79"/>
      <c r="U597" s="79"/>
      <c r="V597" s="79"/>
      <c r="W597" s="79"/>
      <c r="X597" s="79"/>
      <c r="Y597" s="79"/>
      <c r="Z597" s="79"/>
    </row>
    <row r="598" spans="1:26" ht="15.75" customHeight="1" x14ac:dyDescent="0.25">
      <c r="A598" s="79"/>
      <c r="B598" s="79"/>
      <c r="C598" s="79"/>
      <c r="D598" s="79"/>
      <c r="E598" s="79"/>
      <c r="F598" s="79"/>
      <c r="G598" s="79"/>
      <c r="H598" s="79"/>
      <c r="I598" s="79"/>
      <c r="J598" s="79"/>
      <c r="K598" s="79"/>
      <c r="L598" s="79"/>
      <c r="M598" s="79"/>
      <c r="N598" s="79"/>
      <c r="O598" s="79"/>
      <c r="P598" s="79"/>
      <c r="Q598" s="79"/>
      <c r="R598" s="79"/>
      <c r="S598" s="79"/>
      <c r="T598" s="79"/>
      <c r="U598" s="79"/>
      <c r="V598" s="79"/>
      <c r="W598" s="79"/>
      <c r="X598" s="79"/>
      <c r="Y598" s="79"/>
      <c r="Z598" s="79"/>
    </row>
    <row r="599" spans="1:26" ht="15.75" customHeight="1" x14ac:dyDescent="0.25">
      <c r="A599" s="79"/>
      <c r="B599" s="79"/>
      <c r="C599" s="79"/>
      <c r="D599" s="79"/>
      <c r="E599" s="79"/>
      <c r="F599" s="79"/>
      <c r="G599" s="79"/>
      <c r="H599" s="79"/>
      <c r="I599" s="79"/>
      <c r="J599" s="79"/>
      <c r="K599" s="79"/>
      <c r="L599" s="79"/>
      <c r="M599" s="79"/>
      <c r="N599" s="79"/>
      <c r="O599" s="79"/>
      <c r="P599" s="79"/>
      <c r="Q599" s="79"/>
      <c r="R599" s="79"/>
      <c r="S599" s="79"/>
      <c r="T599" s="79"/>
      <c r="U599" s="79"/>
      <c r="V599" s="79"/>
      <c r="W599" s="79"/>
      <c r="X599" s="79"/>
      <c r="Y599" s="79"/>
      <c r="Z599" s="79"/>
    </row>
    <row r="600" spans="1:26" ht="15.75" customHeight="1" x14ac:dyDescent="0.25">
      <c r="A600" s="79"/>
      <c r="B600" s="79"/>
      <c r="C600" s="79"/>
      <c r="D600" s="79"/>
      <c r="E600" s="79"/>
      <c r="F600" s="79"/>
      <c r="G600" s="79"/>
      <c r="H600" s="79"/>
      <c r="I600" s="79"/>
      <c r="J600" s="79"/>
      <c r="K600" s="79"/>
      <c r="L600" s="79"/>
      <c r="M600" s="79"/>
      <c r="N600" s="79"/>
      <c r="O600" s="79"/>
      <c r="P600" s="79"/>
      <c r="Q600" s="79"/>
      <c r="R600" s="79"/>
      <c r="S600" s="79"/>
      <c r="T600" s="79"/>
      <c r="U600" s="79"/>
      <c r="V600" s="79"/>
      <c r="W600" s="79"/>
      <c r="X600" s="79"/>
      <c r="Y600" s="79"/>
      <c r="Z600" s="79"/>
    </row>
    <row r="601" spans="1:26" ht="15.75" customHeight="1" x14ac:dyDescent="0.25">
      <c r="A601" s="79"/>
      <c r="B601" s="79"/>
      <c r="C601" s="79"/>
      <c r="D601" s="79"/>
      <c r="E601" s="79"/>
      <c r="F601" s="79"/>
      <c r="G601" s="79"/>
      <c r="H601" s="79"/>
      <c r="I601" s="79"/>
      <c r="J601" s="79"/>
      <c r="K601" s="79"/>
      <c r="L601" s="79"/>
      <c r="M601" s="79"/>
      <c r="N601" s="79"/>
      <c r="O601" s="79"/>
      <c r="P601" s="79"/>
      <c r="Q601" s="79"/>
      <c r="R601" s="79"/>
      <c r="S601" s="79"/>
      <c r="T601" s="79"/>
      <c r="U601" s="79"/>
      <c r="V601" s="79"/>
      <c r="W601" s="79"/>
      <c r="X601" s="79"/>
      <c r="Y601" s="79"/>
      <c r="Z601" s="79"/>
    </row>
    <row r="602" spans="1:26" ht="15.75" customHeight="1" x14ac:dyDescent="0.25">
      <c r="A602" s="79"/>
      <c r="B602" s="79"/>
      <c r="C602" s="79"/>
      <c r="D602" s="79"/>
      <c r="E602" s="79"/>
      <c r="F602" s="79"/>
      <c r="G602" s="79"/>
      <c r="H602" s="79"/>
      <c r="I602" s="79"/>
      <c r="J602" s="79"/>
      <c r="K602" s="79"/>
      <c r="L602" s="79"/>
      <c r="M602" s="79"/>
      <c r="N602" s="79"/>
      <c r="O602" s="79"/>
      <c r="P602" s="79"/>
      <c r="Q602" s="79"/>
      <c r="R602" s="79"/>
      <c r="S602" s="79"/>
      <c r="T602" s="79"/>
      <c r="U602" s="79"/>
      <c r="V602" s="79"/>
      <c r="W602" s="79"/>
      <c r="X602" s="79"/>
      <c r="Y602" s="79"/>
      <c r="Z602" s="79"/>
    </row>
    <row r="603" spans="1:26" ht="15.75" customHeight="1" x14ac:dyDescent="0.25">
      <c r="A603" s="79"/>
      <c r="B603" s="79"/>
      <c r="C603" s="79"/>
      <c r="D603" s="79"/>
      <c r="E603" s="79"/>
      <c r="F603" s="79"/>
      <c r="G603" s="79"/>
      <c r="H603" s="79"/>
      <c r="I603" s="79"/>
      <c r="J603" s="79"/>
      <c r="K603" s="79"/>
      <c r="L603" s="79"/>
      <c r="M603" s="79"/>
      <c r="N603" s="79"/>
      <c r="O603" s="79"/>
      <c r="P603" s="79"/>
      <c r="Q603" s="79"/>
      <c r="R603" s="79"/>
      <c r="S603" s="79"/>
      <c r="T603" s="79"/>
      <c r="U603" s="79"/>
      <c r="V603" s="79"/>
      <c r="W603" s="79"/>
      <c r="X603" s="79"/>
      <c r="Y603" s="79"/>
      <c r="Z603" s="79"/>
    </row>
    <row r="604" spans="1:26" ht="15.75" customHeight="1" x14ac:dyDescent="0.25">
      <c r="A604" s="79"/>
      <c r="B604" s="79"/>
      <c r="C604" s="79"/>
      <c r="D604" s="79"/>
      <c r="E604" s="79"/>
      <c r="F604" s="79"/>
      <c r="G604" s="79"/>
      <c r="H604" s="79"/>
      <c r="I604" s="79"/>
      <c r="J604" s="79"/>
      <c r="K604" s="79"/>
      <c r="L604" s="79"/>
      <c r="M604" s="79"/>
      <c r="N604" s="79"/>
      <c r="O604" s="79"/>
      <c r="P604" s="79"/>
      <c r="Q604" s="79"/>
      <c r="R604" s="79"/>
      <c r="S604" s="79"/>
      <c r="T604" s="79"/>
      <c r="U604" s="79"/>
      <c r="V604" s="79"/>
      <c r="W604" s="79"/>
      <c r="X604" s="79"/>
      <c r="Y604" s="79"/>
      <c r="Z604" s="79"/>
    </row>
    <row r="605" spans="1:26" ht="15.75" customHeight="1" x14ac:dyDescent="0.25">
      <c r="A605" s="79"/>
      <c r="B605" s="79"/>
      <c r="C605" s="79"/>
      <c r="D605" s="79"/>
      <c r="E605" s="79"/>
      <c r="F605" s="79"/>
      <c r="G605" s="79"/>
      <c r="H605" s="79"/>
      <c r="I605" s="79"/>
      <c r="J605" s="79"/>
      <c r="K605" s="79"/>
      <c r="L605" s="79"/>
      <c r="M605" s="79"/>
      <c r="N605" s="79"/>
      <c r="O605" s="79"/>
      <c r="P605" s="79"/>
      <c r="Q605" s="79"/>
      <c r="R605" s="79"/>
      <c r="S605" s="79"/>
      <c r="T605" s="79"/>
      <c r="U605" s="79"/>
      <c r="V605" s="79"/>
      <c r="W605" s="79"/>
      <c r="X605" s="79"/>
      <c r="Y605" s="79"/>
      <c r="Z605" s="79"/>
    </row>
    <row r="606" spans="1:26" ht="15.75" customHeight="1" x14ac:dyDescent="0.25">
      <c r="A606" s="79"/>
      <c r="B606" s="79"/>
      <c r="C606" s="79"/>
      <c r="D606" s="79"/>
      <c r="E606" s="79"/>
      <c r="F606" s="79"/>
      <c r="G606" s="79"/>
      <c r="H606" s="79"/>
      <c r="I606" s="79"/>
      <c r="J606" s="79"/>
      <c r="K606" s="79"/>
      <c r="L606" s="79"/>
      <c r="M606" s="79"/>
      <c r="N606" s="79"/>
      <c r="O606" s="79"/>
      <c r="P606" s="79"/>
      <c r="Q606" s="79"/>
      <c r="R606" s="79"/>
      <c r="S606" s="79"/>
      <c r="T606" s="79"/>
      <c r="U606" s="79"/>
      <c r="V606" s="79"/>
      <c r="W606" s="79"/>
      <c r="X606" s="79"/>
      <c r="Y606" s="79"/>
      <c r="Z606" s="79"/>
    </row>
    <row r="607" spans="1:26" ht="15.75" customHeight="1" x14ac:dyDescent="0.25">
      <c r="A607" s="79"/>
      <c r="B607" s="79"/>
      <c r="C607" s="79"/>
      <c r="D607" s="79"/>
      <c r="E607" s="79"/>
      <c r="F607" s="79"/>
      <c r="G607" s="79"/>
      <c r="H607" s="79"/>
      <c r="I607" s="79"/>
      <c r="J607" s="79"/>
      <c r="K607" s="79"/>
      <c r="L607" s="79"/>
      <c r="M607" s="79"/>
      <c r="N607" s="79"/>
      <c r="O607" s="79"/>
      <c r="P607" s="79"/>
      <c r="Q607" s="79"/>
      <c r="R607" s="79"/>
      <c r="S607" s="79"/>
      <c r="T607" s="79"/>
      <c r="U607" s="79"/>
      <c r="V607" s="79"/>
      <c r="W607" s="79"/>
      <c r="X607" s="79"/>
      <c r="Y607" s="79"/>
      <c r="Z607" s="79"/>
    </row>
    <row r="608" spans="1:26" ht="15.75" customHeight="1" x14ac:dyDescent="0.25">
      <c r="A608" s="79"/>
      <c r="B608" s="79"/>
      <c r="C608" s="79"/>
      <c r="D608" s="79"/>
      <c r="E608" s="79"/>
      <c r="F608" s="79"/>
      <c r="G608" s="79"/>
      <c r="H608" s="79"/>
      <c r="I608" s="79"/>
      <c r="J608" s="79"/>
      <c r="K608" s="79"/>
      <c r="L608" s="79"/>
      <c r="M608" s="79"/>
      <c r="N608" s="79"/>
      <c r="O608" s="79"/>
      <c r="P608" s="79"/>
      <c r="Q608" s="79"/>
      <c r="R608" s="79"/>
      <c r="S608" s="79"/>
      <c r="T608" s="79"/>
      <c r="U608" s="79"/>
      <c r="V608" s="79"/>
      <c r="W608" s="79"/>
      <c r="X608" s="79"/>
      <c r="Y608" s="79"/>
      <c r="Z608" s="79"/>
    </row>
    <row r="609" spans="1:26" ht="15.75" customHeight="1" x14ac:dyDescent="0.25">
      <c r="A609" s="79"/>
      <c r="B609" s="79"/>
      <c r="C609" s="79"/>
      <c r="D609" s="79"/>
      <c r="E609" s="79"/>
      <c r="F609" s="79"/>
      <c r="G609" s="79"/>
      <c r="H609" s="79"/>
      <c r="I609" s="79"/>
      <c r="J609" s="79"/>
      <c r="K609" s="79"/>
      <c r="L609" s="79"/>
      <c r="M609" s="79"/>
      <c r="N609" s="79"/>
      <c r="O609" s="79"/>
      <c r="P609" s="79"/>
      <c r="Q609" s="79"/>
      <c r="R609" s="79"/>
      <c r="S609" s="79"/>
      <c r="T609" s="79"/>
      <c r="U609" s="79"/>
      <c r="V609" s="79"/>
      <c r="W609" s="79"/>
      <c r="X609" s="79"/>
      <c r="Y609" s="79"/>
      <c r="Z609" s="79"/>
    </row>
    <row r="610" spans="1:26" ht="15.75" customHeight="1" x14ac:dyDescent="0.25">
      <c r="A610" s="79"/>
      <c r="B610" s="79"/>
      <c r="C610" s="79"/>
      <c r="D610" s="79"/>
      <c r="E610" s="79"/>
      <c r="F610" s="79"/>
      <c r="G610" s="79"/>
      <c r="H610" s="79"/>
      <c r="I610" s="79"/>
      <c r="J610" s="79"/>
      <c r="K610" s="79"/>
      <c r="L610" s="79"/>
      <c r="M610" s="79"/>
      <c r="N610" s="79"/>
      <c r="O610" s="79"/>
      <c r="P610" s="79"/>
      <c r="Q610" s="79"/>
      <c r="R610" s="79"/>
      <c r="S610" s="79"/>
      <c r="T610" s="79"/>
      <c r="U610" s="79"/>
      <c r="V610" s="79"/>
      <c r="W610" s="79"/>
      <c r="X610" s="79"/>
      <c r="Y610" s="79"/>
      <c r="Z610" s="79"/>
    </row>
    <row r="611" spans="1:26" ht="15.75" customHeight="1" x14ac:dyDescent="0.25">
      <c r="A611" s="79"/>
      <c r="B611" s="79"/>
      <c r="C611" s="79"/>
      <c r="D611" s="79"/>
      <c r="E611" s="79"/>
      <c r="F611" s="79"/>
      <c r="G611" s="79"/>
      <c r="H611" s="79"/>
      <c r="I611" s="79"/>
      <c r="J611" s="79"/>
      <c r="K611" s="79"/>
      <c r="L611" s="79"/>
      <c r="M611" s="79"/>
      <c r="N611" s="79"/>
      <c r="O611" s="79"/>
      <c r="P611" s="79"/>
      <c r="Q611" s="79"/>
      <c r="R611" s="79"/>
      <c r="S611" s="79"/>
      <c r="T611" s="79"/>
      <c r="U611" s="79"/>
      <c r="V611" s="79"/>
      <c r="W611" s="79"/>
      <c r="X611" s="79"/>
      <c r="Y611" s="79"/>
      <c r="Z611" s="79"/>
    </row>
    <row r="612" spans="1:26" ht="15.75" customHeight="1" x14ac:dyDescent="0.25">
      <c r="A612" s="79"/>
      <c r="B612" s="79"/>
      <c r="C612" s="79"/>
      <c r="D612" s="79"/>
      <c r="E612" s="79"/>
      <c r="F612" s="79"/>
      <c r="G612" s="79"/>
      <c r="H612" s="79"/>
      <c r="I612" s="79"/>
      <c r="J612" s="79"/>
      <c r="K612" s="79"/>
      <c r="L612" s="79"/>
      <c r="M612" s="79"/>
      <c r="N612" s="79"/>
      <c r="O612" s="79"/>
      <c r="P612" s="79"/>
      <c r="Q612" s="79"/>
      <c r="R612" s="79"/>
      <c r="S612" s="79"/>
      <c r="T612" s="79"/>
      <c r="U612" s="79"/>
      <c r="V612" s="79"/>
      <c r="W612" s="79"/>
      <c r="X612" s="79"/>
      <c r="Y612" s="79"/>
      <c r="Z612" s="79"/>
    </row>
    <row r="613" spans="1:26" ht="15.75" customHeight="1" x14ac:dyDescent="0.25">
      <c r="A613" s="79"/>
      <c r="B613" s="79"/>
      <c r="C613" s="79"/>
      <c r="D613" s="79"/>
      <c r="E613" s="79"/>
      <c r="F613" s="79"/>
      <c r="G613" s="79"/>
      <c r="H613" s="79"/>
      <c r="I613" s="79"/>
      <c r="J613" s="79"/>
      <c r="K613" s="79"/>
      <c r="L613" s="79"/>
      <c r="M613" s="79"/>
      <c r="N613" s="79"/>
      <c r="O613" s="79"/>
      <c r="P613" s="79"/>
      <c r="Q613" s="79"/>
      <c r="R613" s="79"/>
      <c r="S613" s="79"/>
      <c r="T613" s="79"/>
      <c r="U613" s="79"/>
      <c r="V613" s="79"/>
      <c r="W613" s="79"/>
      <c r="X613" s="79"/>
      <c r="Y613" s="79"/>
      <c r="Z613" s="79"/>
    </row>
    <row r="614" spans="1:26" ht="15.75" customHeight="1" x14ac:dyDescent="0.25">
      <c r="A614" s="79"/>
      <c r="B614" s="79"/>
      <c r="C614" s="79"/>
      <c r="D614" s="79"/>
      <c r="E614" s="79"/>
      <c r="F614" s="79"/>
      <c r="G614" s="79"/>
      <c r="H614" s="79"/>
      <c r="I614" s="79"/>
      <c r="J614" s="79"/>
      <c r="K614" s="79"/>
      <c r="L614" s="79"/>
      <c r="M614" s="79"/>
      <c r="N614" s="79"/>
      <c r="O614" s="79"/>
      <c r="P614" s="79"/>
      <c r="Q614" s="79"/>
      <c r="R614" s="79"/>
      <c r="S614" s="79"/>
      <c r="T614" s="79"/>
      <c r="U614" s="79"/>
      <c r="V614" s="79"/>
      <c r="W614" s="79"/>
      <c r="X614" s="79"/>
      <c r="Y614" s="79"/>
      <c r="Z614" s="79"/>
    </row>
    <row r="615" spans="1:26" ht="15.75" customHeight="1" x14ac:dyDescent="0.25">
      <c r="A615" s="79"/>
      <c r="B615" s="79"/>
      <c r="C615" s="79"/>
      <c r="D615" s="79"/>
      <c r="E615" s="79"/>
      <c r="F615" s="79"/>
      <c r="G615" s="79"/>
      <c r="H615" s="79"/>
      <c r="I615" s="79"/>
      <c r="J615" s="79"/>
      <c r="K615" s="79"/>
      <c r="L615" s="79"/>
      <c r="M615" s="79"/>
      <c r="N615" s="79"/>
      <c r="O615" s="79"/>
      <c r="P615" s="79"/>
      <c r="Q615" s="79"/>
      <c r="R615" s="79"/>
      <c r="S615" s="79"/>
      <c r="T615" s="79"/>
      <c r="U615" s="79"/>
      <c r="V615" s="79"/>
      <c r="W615" s="79"/>
      <c r="X615" s="79"/>
      <c r="Y615" s="79"/>
      <c r="Z615" s="79"/>
    </row>
    <row r="616" spans="1:26" ht="15.75" customHeight="1" x14ac:dyDescent="0.25">
      <c r="A616" s="79"/>
      <c r="B616" s="79"/>
      <c r="C616" s="79"/>
      <c r="D616" s="79"/>
      <c r="E616" s="79"/>
      <c r="F616" s="79"/>
      <c r="G616" s="79"/>
      <c r="H616" s="79"/>
      <c r="I616" s="79"/>
      <c r="J616" s="79"/>
      <c r="K616" s="79"/>
      <c r="L616" s="79"/>
      <c r="M616" s="79"/>
      <c r="N616" s="79"/>
      <c r="O616" s="79"/>
      <c r="P616" s="79"/>
      <c r="Q616" s="79"/>
      <c r="R616" s="79"/>
      <c r="S616" s="79"/>
      <c r="T616" s="79"/>
      <c r="U616" s="79"/>
      <c r="V616" s="79"/>
      <c r="W616" s="79"/>
      <c r="X616" s="79"/>
      <c r="Y616" s="79"/>
      <c r="Z616" s="79"/>
    </row>
    <row r="617" spans="1:26" ht="15.75" customHeight="1" x14ac:dyDescent="0.25">
      <c r="A617" s="79"/>
      <c r="B617" s="79"/>
      <c r="C617" s="79"/>
      <c r="D617" s="79"/>
      <c r="E617" s="79"/>
      <c r="F617" s="79"/>
      <c r="G617" s="79"/>
      <c r="H617" s="79"/>
      <c r="I617" s="79"/>
      <c r="J617" s="79"/>
      <c r="K617" s="79"/>
      <c r="L617" s="79"/>
      <c r="M617" s="79"/>
      <c r="N617" s="79"/>
      <c r="O617" s="79"/>
      <c r="P617" s="79"/>
      <c r="Q617" s="79"/>
      <c r="R617" s="79"/>
      <c r="S617" s="79"/>
      <c r="T617" s="79"/>
      <c r="U617" s="79"/>
      <c r="V617" s="79"/>
      <c r="W617" s="79"/>
      <c r="X617" s="79"/>
      <c r="Y617" s="79"/>
      <c r="Z617" s="79"/>
    </row>
    <row r="618" spans="1:26" ht="15.75" customHeight="1" x14ac:dyDescent="0.25">
      <c r="A618" s="79"/>
      <c r="B618" s="79"/>
      <c r="C618" s="79"/>
      <c r="D618" s="79"/>
      <c r="E618" s="79"/>
      <c r="F618" s="79"/>
      <c r="G618" s="79"/>
      <c r="H618" s="79"/>
      <c r="I618" s="79"/>
      <c r="J618" s="79"/>
      <c r="K618" s="79"/>
      <c r="L618" s="79"/>
      <c r="M618" s="79"/>
      <c r="N618" s="79"/>
      <c r="O618" s="79"/>
      <c r="P618" s="79"/>
      <c r="Q618" s="79"/>
      <c r="R618" s="79"/>
      <c r="S618" s="79"/>
      <c r="T618" s="79"/>
      <c r="U618" s="79"/>
      <c r="V618" s="79"/>
      <c r="W618" s="79"/>
      <c r="X618" s="79"/>
      <c r="Y618" s="79"/>
      <c r="Z618" s="79"/>
    </row>
    <row r="619" spans="1:26" ht="15.75" customHeight="1" x14ac:dyDescent="0.25">
      <c r="A619" s="79"/>
      <c r="B619" s="79"/>
      <c r="C619" s="79"/>
      <c r="D619" s="79"/>
      <c r="E619" s="79"/>
      <c r="F619" s="79"/>
      <c r="G619" s="79"/>
      <c r="H619" s="79"/>
      <c r="I619" s="79"/>
      <c r="J619" s="79"/>
      <c r="K619" s="79"/>
      <c r="L619" s="79"/>
      <c r="M619" s="79"/>
      <c r="N619" s="79"/>
      <c r="O619" s="79"/>
      <c r="P619" s="79"/>
      <c r="Q619" s="79"/>
      <c r="R619" s="79"/>
      <c r="S619" s="79"/>
      <c r="T619" s="79"/>
      <c r="U619" s="79"/>
      <c r="V619" s="79"/>
      <c r="W619" s="79"/>
      <c r="X619" s="79"/>
      <c r="Y619" s="79"/>
      <c r="Z619" s="79"/>
    </row>
    <row r="620" spans="1:26" ht="15.75" customHeight="1" x14ac:dyDescent="0.25">
      <c r="A620" s="79"/>
      <c r="B620" s="79"/>
      <c r="C620" s="79"/>
      <c r="D620" s="79"/>
      <c r="E620" s="79"/>
      <c r="F620" s="79"/>
      <c r="G620" s="79"/>
      <c r="H620" s="79"/>
      <c r="I620" s="79"/>
      <c r="J620" s="79"/>
      <c r="K620" s="79"/>
      <c r="L620" s="79"/>
      <c r="M620" s="79"/>
      <c r="N620" s="79"/>
      <c r="O620" s="79"/>
      <c r="P620" s="79"/>
      <c r="Q620" s="79"/>
      <c r="R620" s="79"/>
      <c r="S620" s="79"/>
      <c r="T620" s="79"/>
      <c r="U620" s="79"/>
      <c r="V620" s="79"/>
      <c r="W620" s="79"/>
      <c r="X620" s="79"/>
      <c r="Y620" s="79"/>
      <c r="Z620" s="79"/>
    </row>
    <row r="621" spans="1:26" ht="15.75" customHeight="1" x14ac:dyDescent="0.25">
      <c r="A621" s="79"/>
      <c r="B621" s="79"/>
      <c r="C621" s="79"/>
      <c r="D621" s="79"/>
      <c r="E621" s="79"/>
      <c r="F621" s="79"/>
      <c r="G621" s="79"/>
      <c r="H621" s="79"/>
      <c r="I621" s="79"/>
      <c r="J621" s="79"/>
      <c r="K621" s="79"/>
      <c r="L621" s="79"/>
      <c r="M621" s="79"/>
      <c r="N621" s="79"/>
      <c r="O621" s="79"/>
      <c r="P621" s="79"/>
      <c r="Q621" s="79"/>
      <c r="R621" s="79"/>
      <c r="S621" s="79"/>
      <c r="T621" s="79"/>
      <c r="U621" s="79"/>
      <c r="V621" s="79"/>
      <c r="W621" s="79"/>
      <c r="X621" s="79"/>
      <c r="Y621" s="79"/>
      <c r="Z621" s="79"/>
    </row>
    <row r="622" spans="1:26" ht="15.75" customHeight="1" x14ac:dyDescent="0.25">
      <c r="A622" s="79"/>
      <c r="B622" s="79"/>
      <c r="C622" s="79"/>
      <c r="D622" s="79"/>
      <c r="E622" s="79"/>
      <c r="F622" s="79"/>
      <c r="G622" s="79"/>
      <c r="H622" s="79"/>
      <c r="I622" s="79"/>
      <c r="J622" s="79"/>
      <c r="K622" s="79"/>
      <c r="L622" s="79"/>
      <c r="M622" s="79"/>
      <c r="N622" s="79"/>
      <c r="O622" s="79"/>
      <c r="P622" s="79"/>
      <c r="Q622" s="79"/>
      <c r="R622" s="79"/>
      <c r="S622" s="79"/>
      <c r="T622" s="79"/>
      <c r="U622" s="79"/>
      <c r="V622" s="79"/>
      <c r="W622" s="79"/>
      <c r="X622" s="79"/>
      <c r="Y622" s="79"/>
      <c r="Z622" s="79"/>
    </row>
    <row r="623" spans="1:26" ht="15.75" customHeight="1" x14ac:dyDescent="0.25">
      <c r="A623" s="79"/>
      <c r="B623" s="79"/>
      <c r="C623" s="79"/>
      <c r="D623" s="79"/>
      <c r="E623" s="79"/>
      <c r="F623" s="79"/>
      <c r="G623" s="79"/>
      <c r="H623" s="79"/>
      <c r="I623" s="79"/>
      <c r="J623" s="79"/>
      <c r="K623" s="79"/>
      <c r="L623" s="79"/>
      <c r="M623" s="79"/>
      <c r="N623" s="79"/>
      <c r="O623" s="79"/>
      <c r="P623" s="79"/>
      <c r="Q623" s="79"/>
      <c r="R623" s="79"/>
      <c r="S623" s="79"/>
      <c r="T623" s="79"/>
      <c r="U623" s="79"/>
      <c r="V623" s="79"/>
      <c r="W623" s="79"/>
      <c r="X623" s="79"/>
      <c r="Y623" s="79"/>
      <c r="Z623" s="79"/>
    </row>
    <row r="624" spans="1:26" ht="15.75" customHeight="1" x14ac:dyDescent="0.25">
      <c r="A624" s="79"/>
      <c r="B624" s="79"/>
      <c r="C624" s="79"/>
      <c r="D624" s="79"/>
      <c r="E624" s="79"/>
      <c r="F624" s="79"/>
      <c r="G624" s="79"/>
      <c r="H624" s="79"/>
      <c r="I624" s="79"/>
      <c r="J624" s="79"/>
      <c r="K624" s="79"/>
      <c r="L624" s="79"/>
      <c r="M624" s="79"/>
      <c r="N624" s="79"/>
      <c r="O624" s="79"/>
      <c r="P624" s="79"/>
      <c r="Q624" s="79"/>
      <c r="R624" s="79"/>
      <c r="S624" s="79"/>
      <c r="T624" s="79"/>
      <c r="U624" s="79"/>
      <c r="V624" s="79"/>
      <c r="W624" s="79"/>
      <c r="X624" s="79"/>
      <c r="Y624" s="79"/>
      <c r="Z624" s="79"/>
    </row>
    <row r="625" spans="1:26" ht="15.75" customHeight="1" x14ac:dyDescent="0.25">
      <c r="A625" s="79"/>
      <c r="B625" s="79"/>
      <c r="C625" s="79"/>
      <c r="D625" s="79"/>
      <c r="E625" s="79"/>
      <c r="F625" s="79"/>
      <c r="G625" s="79"/>
      <c r="H625" s="79"/>
      <c r="I625" s="79"/>
      <c r="J625" s="79"/>
      <c r="K625" s="79"/>
      <c r="L625" s="79"/>
      <c r="M625" s="79"/>
      <c r="N625" s="79"/>
      <c r="O625" s="79"/>
      <c r="P625" s="79"/>
      <c r="Q625" s="79"/>
      <c r="R625" s="79"/>
      <c r="S625" s="79"/>
      <c r="T625" s="79"/>
      <c r="U625" s="79"/>
      <c r="V625" s="79"/>
      <c r="W625" s="79"/>
      <c r="X625" s="79"/>
      <c r="Y625" s="79"/>
      <c r="Z625" s="79"/>
    </row>
    <row r="626" spans="1:26" ht="15.75" customHeight="1" x14ac:dyDescent="0.25">
      <c r="A626" s="79"/>
      <c r="B626" s="79"/>
      <c r="C626" s="79"/>
      <c r="D626" s="79"/>
      <c r="E626" s="79"/>
      <c r="F626" s="79"/>
      <c r="G626" s="79"/>
      <c r="H626" s="79"/>
      <c r="I626" s="79"/>
      <c r="J626" s="79"/>
      <c r="K626" s="79"/>
      <c r="L626" s="79"/>
      <c r="M626" s="79"/>
      <c r="N626" s="79"/>
      <c r="O626" s="79"/>
      <c r="P626" s="79"/>
      <c r="Q626" s="79"/>
      <c r="R626" s="79"/>
      <c r="S626" s="79"/>
      <c r="T626" s="79"/>
      <c r="U626" s="79"/>
      <c r="V626" s="79"/>
      <c r="W626" s="79"/>
      <c r="X626" s="79"/>
      <c r="Y626" s="79"/>
      <c r="Z626" s="79"/>
    </row>
    <row r="627" spans="1:26" ht="15.75" customHeight="1" x14ac:dyDescent="0.25">
      <c r="A627" s="79"/>
      <c r="B627" s="79"/>
      <c r="C627" s="79"/>
      <c r="D627" s="79"/>
      <c r="E627" s="79"/>
      <c r="F627" s="79"/>
      <c r="G627" s="79"/>
      <c r="H627" s="79"/>
      <c r="I627" s="79"/>
      <c r="J627" s="79"/>
      <c r="K627" s="79"/>
      <c r="L627" s="79"/>
      <c r="M627" s="79"/>
      <c r="N627" s="79"/>
      <c r="O627" s="79"/>
      <c r="P627" s="79"/>
      <c r="Q627" s="79"/>
      <c r="R627" s="79"/>
      <c r="S627" s="79"/>
      <c r="T627" s="79"/>
      <c r="U627" s="79"/>
      <c r="V627" s="79"/>
      <c r="W627" s="79"/>
      <c r="X627" s="79"/>
      <c r="Y627" s="79"/>
      <c r="Z627" s="79"/>
    </row>
    <row r="628" spans="1:26" ht="15.75" customHeight="1" x14ac:dyDescent="0.25">
      <c r="A628" s="79"/>
      <c r="B628" s="79"/>
      <c r="C628" s="79"/>
      <c r="D628" s="79"/>
      <c r="E628" s="79"/>
      <c r="F628" s="79"/>
      <c r="G628" s="79"/>
      <c r="H628" s="79"/>
      <c r="I628" s="79"/>
      <c r="J628" s="79"/>
      <c r="K628" s="79"/>
      <c r="L628" s="79"/>
      <c r="M628" s="79"/>
      <c r="N628" s="79"/>
      <c r="O628" s="79"/>
      <c r="P628" s="79"/>
      <c r="Q628" s="79"/>
      <c r="R628" s="79"/>
      <c r="S628" s="79"/>
      <c r="T628" s="79"/>
      <c r="U628" s="79"/>
      <c r="V628" s="79"/>
      <c r="W628" s="79"/>
      <c r="X628" s="79"/>
      <c r="Y628" s="79"/>
      <c r="Z628" s="79"/>
    </row>
    <row r="629" spans="1:26" ht="15.75" customHeight="1" x14ac:dyDescent="0.25">
      <c r="A629" s="79"/>
      <c r="B629" s="79"/>
      <c r="C629" s="79"/>
      <c r="D629" s="79"/>
      <c r="E629" s="79"/>
      <c r="F629" s="79"/>
      <c r="G629" s="79"/>
      <c r="H629" s="79"/>
      <c r="I629" s="79"/>
      <c r="J629" s="79"/>
      <c r="K629" s="79"/>
      <c r="L629" s="79"/>
      <c r="M629" s="79"/>
      <c r="N629" s="79"/>
      <c r="O629" s="79"/>
      <c r="P629" s="79"/>
      <c r="Q629" s="79"/>
      <c r="R629" s="79"/>
      <c r="S629" s="79"/>
      <c r="T629" s="79"/>
      <c r="U629" s="79"/>
      <c r="V629" s="79"/>
      <c r="W629" s="79"/>
      <c r="X629" s="79"/>
      <c r="Y629" s="79"/>
      <c r="Z629" s="79"/>
    </row>
    <row r="630" spans="1:26" ht="15.75" customHeight="1" x14ac:dyDescent="0.25">
      <c r="A630" s="79"/>
      <c r="B630" s="79"/>
      <c r="C630" s="79"/>
      <c r="D630" s="79"/>
      <c r="E630" s="79"/>
      <c r="F630" s="79"/>
      <c r="G630" s="79"/>
      <c r="H630" s="79"/>
      <c r="I630" s="79"/>
      <c r="J630" s="79"/>
      <c r="K630" s="79"/>
      <c r="L630" s="79"/>
      <c r="M630" s="79"/>
      <c r="N630" s="79"/>
      <c r="O630" s="79"/>
      <c r="P630" s="79"/>
      <c r="Q630" s="79"/>
      <c r="R630" s="79"/>
      <c r="S630" s="79"/>
      <c r="T630" s="79"/>
      <c r="U630" s="79"/>
      <c r="V630" s="79"/>
      <c r="W630" s="79"/>
      <c r="X630" s="79"/>
      <c r="Y630" s="79"/>
      <c r="Z630" s="79"/>
    </row>
    <row r="631" spans="1:26" ht="15.75" customHeight="1" x14ac:dyDescent="0.25">
      <c r="A631" s="79"/>
      <c r="B631" s="79"/>
      <c r="C631" s="79"/>
      <c r="D631" s="79"/>
      <c r="E631" s="79"/>
      <c r="F631" s="79"/>
      <c r="G631" s="79"/>
      <c r="H631" s="79"/>
      <c r="I631" s="79"/>
      <c r="J631" s="79"/>
      <c r="K631" s="79"/>
      <c r="L631" s="79"/>
      <c r="M631" s="79"/>
      <c r="N631" s="79"/>
      <c r="O631" s="79"/>
      <c r="P631" s="79"/>
      <c r="Q631" s="79"/>
      <c r="R631" s="79"/>
      <c r="S631" s="79"/>
      <c r="T631" s="79"/>
      <c r="U631" s="79"/>
      <c r="V631" s="79"/>
      <c r="W631" s="79"/>
      <c r="X631" s="79"/>
      <c r="Y631" s="79"/>
      <c r="Z631" s="79"/>
    </row>
    <row r="632" spans="1:26" ht="15.75" customHeight="1" x14ac:dyDescent="0.25">
      <c r="A632" s="79"/>
      <c r="B632" s="79"/>
      <c r="C632" s="79"/>
      <c r="D632" s="79"/>
      <c r="E632" s="79"/>
      <c r="F632" s="79"/>
      <c r="G632" s="79"/>
      <c r="H632" s="79"/>
      <c r="I632" s="79"/>
      <c r="J632" s="79"/>
      <c r="K632" s="79"/>
      <c r="L632" s="79"/>
      <c r="M632" s="79"/>
      <c r="N632" s="79"/>
      <c r="O632" s="79"/>
      <c r="P632" s="79"/>
      <c r="Q632" s="79"/>
      <c r="R632" s="79"/>
      <c r="S632" s="79"/>
      <c r="T632" s="79"/>
      <c r="U632" s="79"/>
      <c r="V632" s="79"/>
      <c r="W632" s="79"/>
      <c r="X632" s="79"/>
      <c r="Y632" s="79"/>
      <c r="Z632" s="79"/>
    </row>
    <row r="633" spans="1:26" ht="15.75" customHeight="1" x14ac:dyDescent="0.25">
      <c r="A633" s="79"/>
      <c r="B633" s="79"/>
      <c r="C633" s="79"/>
      <c r="D633" s="79"/>
      <c r="E633" s="79"/>
      <c r="F633" s="79"/>
      <c r="G633" s="79"/>
      <c r="H633" s="79"/>
      <c r="I633" s="79"/>
      <c r="J633" s="79"/>
      <c r="K633" s="79"/>
      <c r="L633" s="79"/>
      <c r="M633" s="79"/>
      <c r="N633" s="79"/>
      <c r="O633" s="79"/>
      <c r="P633" s="79"/>
      <c r="Q633" s="79"/>
      <c r="R633" s="79"/>
      <c r="S633" s="79"/>
      <c r="T633" s="79"/>
      <c r="U633" s="79"/>
      <c r="V633" s="79"/>
      <c r="W633" s="79"/>
      <c r="X633" s="79"/>
      <c r="Y633" s="79"/>
      <c r="Z633" s="79"/>
    </row>
    <row r="634" spans="1:26" ht="15.75" customHeight="1" x14ac:dyDescent="0.25">
      <c r="A634" s="79"/>
      <c r="B634" s="79"/>
      <c r="C634" s="79"/>
      <c r="D634" s="79"/>
      <c r="E634" s="79"/>
      <c r="F634" s="79"/>
      <c r="G634" s="79"/>
      <c r="H634" s="79"/>
      <c r="I634" s="79"/>
      <c r="J634" s="79"/>
      <c r="K634" s="79"/>
      <c r="L634" s="79"/>
      <c r="M634" s="79"/>
      <c r="N634" s="79"/>
      <c r="O634" s="79"/>
      <c r="P634" s="79"/>
      <c r="Q634" s="79"/>
      <c r="R634" s="79"/>
      <c r="S634" s="79"/>
      <c r="T634" s="79"/>
      <c r="U634" s="79"/>
      <c r="V634" s="79"/>
      <c r="W634" s="79"/>
      <c r="X634" s="79"/>
      <c r="Y634" s="79"/>
      <c r="Z634" s="79"/>
    </row>
    <row r="635" spans="1:26" ht="15.75" customHeight="1" x14ac:dyDescent="0.25">
      <c r="A635" s="79"/>
      <c r="B635" s="79"/>
      <c r="C635" s="79"/>
      <c r="D635" s="79"/>
      <c r="E635" s="79"/>
      <c r="F635" s="79"/>
      <c r="G635" s="79"/>
      <c r="H635" s="79"/>
      <c r="I635" s="79"/>
      <c r="J635" s="79"/>
      <c r="K635" s="79"/>
      <c r="L635" s="79"/>
      <c r="M635" s="79"/>
      <c r="N635" s="79"/>
      <c r="O635" s="79"/>
      <c r="P635" s="79"/>
      <c r="Q635" s="79"/>
      <c r="R635" s="79"/>
      <c r="S635" s="79"/>
      <c r="T635" s="79"/>
      <c r="U635" s="79"/>
      <c r="V635" s="79"/>
      <c r="W635" s="79"/>
      <c r="X635" s="79"/>
      <c r="Y635" s="79"/>
      <c r="Z635" s="79"/>
    </row>
    <row r="636" spans="1:26" ht="15.75" customHeight="1" x14ac:dyDescent="0.25">
      <c r="A636" s="79"/>
      <c r="B636" s="79"/>
      <c r="C636" s="79"/>
      <c r="D636" s="79"/>
      <c r="E636" s="79"/>
      <c r="F636" s="79"/>
      <c r="G636" s="79"/>
      <c r="H636" s="79"/>
      <c r="I636" s="79"/>
      <c r="J636" s="79"/>
      <c r="K636" s="79"/>
      <c r="L636" s="79"/>
      <c r="M636" s="79"/>
      <c r="N636" s="79"/>
      <c r="O636" s="79"/>
      <c r="P636" s="79"/>
      <c r="Q636" s="79"/>
      <c r="R636" s="79"/>
      <c r="S636" s="79"/>
      <c r="T636" s="79"/>
      <c r="U636" s="79"/>
      <c r="V636" s="79"/>
      <c r="W636" s="79"/>
      <c r="X636" s="79"/>
      <c r="Y636" s="79"/>
      <c r="Z636" s="79"/>
    </row>
    <row r="637" spans="1:26" ht="15.75" customHeight="1" x14ac:dyDescent="0.25">
      <c r="A637" s="79"/>
      <c r="B637" s="79"/>
      <c r="C637" s="79"/>
      <c r="D637" s="79"/>
      <c r="E637" s="79"/>
      <c r="F637" s="79"/>
      <c r="G637" s="79"/>
      <c r="H637" s="79"/>
      <c r="I637" s="79"/>
      <c r="J637" s="79"/>
      <c r="K637" s="79"/>
      <c r="L637" s="79"/>
      <c r="M637" s="79"/>
      <c r="N637" s="79"/>
      <c r="O637" s="79"/>
      <c r="P637" s="79"/>
      <c r="Q637" s="79"/>
      <c r="R637" s="79"/>
      <c r="S637" s="79"/>
      <c r="T637" s="79"/>
      <c r="U637" s="79"/>
      <c r="V637" s="79"/>
      <c r="W637" s="79"/>
      <c r="X637" s="79"/>
      <c r="Y637" s="79"/>
      <c r="Z637" s="79"/>
    </row>
    <row r="638" spans="1:26" ht="15.75" customHeight="1" x14ac:dyDescent="0.25">
      <c r="A638" s="79"/>
      <c r="B638" s="79"/>
      <c r="C638" s="79"/>
      <c r="D638" s="79"/>
      <c r="E638" s="79"/>
      <c r="F638" s="79"/>
      <c r="G638" s="79"/>
      <c r="H638" s="79"/>
      <c r="I638" s="79"/>
      <c r="J638" s="79"/>
      <c r="K638" s="79"/>
      <c r="L638" s="79"/>
      <c r="M638" s="79"/>
      <c r="N638" s="79"/>
      <c r="O638" s="79"/>
      <c r="P638" s="79"/>
      <c r="Q638" s="79"/>
      <c r="R638" s="79"/>
      <c r="S638" s="79"/>
      <c r="T638" s="79"/>
      <c r="U638" s="79"/>
      <c r="V638" s="79"/>
      <c r="W638" s="79"/>
      <c r="X638" s="79"/>
      <c r="Y638" s="79"/>
      <c r="Z638" s="79"/>
    </row>
    <row r="639" spans="1:26" ht="15.75" customHeight="1" x14ac:dyDescent="0.25">
      <c r="A639" s="79"/>
      <c r="B639" s="79"/>
      <c r="C639" s="79"/>
      <c r="D639" s="79"/>
      <c r="E639" s="79"/>
      <c r="F639" s="79"/>
      <c r="G639" s="79"/>
      <c r="H639" s="79"/>
      <c r="I639" s="79"/>
      <c r="J639" s="79"/>
      <c r="K639" s="79"/>
      <c r="L639" s="79"/>
      <c r="M639" s="79"/>
      <c r="N639" s="79"/>
      <c r="O639" s="79"/>
      <c r="P639" s="79"/>
      <c r="Q639" s="79"/>
      <c r="R639" s="79"/>
      <c r="S639" s="79"/>
      <c r="T639" s="79"/>
      <c r="U639" s="79"/>
      <c r="V639" s="79"/>
      <c r="W639" s="79"/>
      <c r="X639" s="79"/>
      <c r="Y639" s="79"/>
      <c r="Z639" s="79"/>
    </row>
    <row r="640" spans="1:26" ht="15.75" customHeight="1" x14ac:dyDescent="0.25">
      <c r="A640" s="79"/>
      <c r="B640" s="79"/>
      <c r="C640" s="79"/>
      <c r="D640" s="79"/>
      <c r="E640" s="79"/>
      <c r="F640" s="79"/>
      <c r="G640" s="79"/>
      <c r="H640" s="79"/>
      <c r="I640" s="79"/>
      <c r="J640" s="79"/>
      <c r="K640" s="79"/>
      <c r="L640" s="79"/>
      <c r="M640" s="79"/>
      <c r="N640" s="79"/>
      <c r="O640" s="79"/>
      <c r="P640" s="79"/>
      <c r="Q640" s="79"/>
      <c r="R640" s="79"/>
      <c r="S640" s="79"/>
      <c r="T640" s="79"/>
      <c r="U640" s="79"/>
      <c r="V640" s="79"/>
      <c r="W640" s="79"/>
      <c r="X640" s="79"/>
      <c r="Y640" s="79"/>
      <c r="Z640" s="79"/>
    </row>
    <row r="641" spans="1:26" ht="15.75" customHeight="1" x14ac:dyDescent="0.25">
      <c r="A641" s="79"/>
      <c r="B641" s="79"/>
      <c r="C641" s="79"/>
      <c r="D641" s="79"/>
      <c r="E641" s="79"/>
      <c r="F641" s="79"/>
      <c r="G641" s="79"/>
      <c r="H641" s="79"/>
      <c r="I641" s="79"/>
      <c r="J641" s="79"/>
      <c r="K641" s="79"/>
      <c r="L641" s="79"/>
      <c r="M641" s="79"/>
      <c r="N641" s="79"/>
      <c r="O641" s="79"/>
      <c r="P641" s="79"/>
      <c r="Q641" s="79"/>
      <c r="R641" s="79"/>
      <c r="S641" s="79"/>
      <c r="T641" s="79"/>
      <c r="U641" s="79"/>
      <c r="V641" s="79"/>
      <c r="W641" s="79"/>
      <c r="X641" s="79"/>
      <c r="Y641" s="79"/>
      <c r="Z641" s="79"/>
    </row>
    <row r="642" spans="1:26" ht="15.75" customHeight="1" x14ac:dyDescent="0.25">
      <c r="A642" s="79"/>
      <c r="B642" s="79"/>
      <c r="C642" s="79"/>
      <c r="D642" s="79"/>
      <c r="E642" s="79"/>
      <c r="F642" s="79"/>
      <c r="G642" s="79"/>
      <c r="H642" s="79"/>
      <c r="I642" s="79"/>
      <c r="J642" s="79"/>
      <c r="K642" s="79"/>
      <c r="L642" s="79"/>
      <c r="M642" s="79"/>
      <c r="N642" s="79"/>
      <c r="O642" s="79"/>
      <c r="P642" s="79"/>
      <c r="Q642" s="79"/>
      <c r="R642" s="79"/>
      <c r="S642" s="79"/>
      <c r="T642" s="79"/>
      <c r="U642" s="79"/>
      <c r="V642" s="79"/>
      <c r="W642" s="79"/>
      <c r="X642" s="79"/>
      <c r="Y642" s="79"/>
      <c r="Z642" s="79"/>
    </row>
    <row r="643" spans="1:26" ht="15.75" customHeight="1" x14ac:dyDescent="0.25">
      <c r="A643" s="79"/>
      <c r="B643" s="79"/>
      <c r="C643" s="79"/>
      <c r="D643" s="79"/>
      <c r="E643" s="79"/>
      <c r="F643" s="79"/>
      <c r="G643" s="79"/>
      <c r="H643" s="79"/>
      <c r="I643" s="79"/>
      <c r="J643" s="79"/>
      <c r="K643" s="79"/>
      <c r="L643" s="79"/>
      <c r="M643" s="79"/>
      <c r="N643" s="79"/>
      <c r="O643" s="79"/>
      <c r="P643" s="79"/>
      <c r="Q643" s="79"/>
      <c r="R643" s="79"/>
      <c r="S643" s="79"/>
      <c r="T643" s="79"/>
      <c r="U643" s="79"/>
      <c r="V643" s="79"/>
      <c r="W643" s="79"/>
      <c r="X643" s="79"/>
      <c r="Y643" s="79"/>
      <c r="Z643" s="79"/>
    </row>
    <row r="644" spans="1:26" ht="15.75" customHeight="1" x14ac:dyDescent="0.25">
      <c r="A644" s="79"/>
      <c r="B644" s="79"/>
      <c r="C644" s="79"/>
      <c r="D644" s="79"/>
      <c r="E644" s="79"/>
      <c r="F644" s="79"/>
      <c r="G644" s="79"/>
      <c r="H644" s="79"/>
      <c r="I644" s="79"/>
      <c r="J644" s="79"/>
      <c r="K644" s="79"/>
      <c r="L644" s="79"/>
      <c r="M644" s="79"/>
      <c r="N644" s="79"/>
      <c r="O644" s="79"/>
      <c r="P644" s="79"/>
      <c r="Q644" s="79"/>
      <c r="R644" s="79"/>
      <c r="S644" s="79"/>
      <c r="T644" s="79"/>
      <c r="U644" s="79"/>
      <c r="V644" s="79"/>
      <c r="W644" s="79"/>
      <c r="X644" s="79"/>
      <c r="Y644" s="79"/>
      <c r="Z644" s="79"/>
    </row>
    <row r="645" spans="1:26" ht="15.75" customHeight="1" x14ac:dyDescent="0.25">
      <c r="A645" s="79"/>
      <c r="B645" s="79"/>
      <c r="C645" s="79"/>
      <c r="D645" s="79"/>
      <c r="E645" s="79"/>
      <c r="F645" s="79"/>
      <c r="G645" s="79"/>
      <c r="H645" s="79"/>
      <c r="I645" s="79"/>
      <c r="J645" s="79"/>
      <c r="K645" s="79"/>
      <c r="L645" s="79"/>
      <c r="M645" s="79"/>
      <c r="N645" s="79"/>
      <c r="O645" s="79"/>
      <c r="P645" s="79"/>
      <c r="Q645" s="79"/>
      <c r="R645" s="79"/>
      <c r="S645" s="79"/>
      <c r="T645" s="79"/>
      <c r="U645" s="79"/>
      <c r="V645" s="79"/>
      <c r="W645" s="79"/>
      <c r="X645" s="79"/>
      <c r="Y645" s="79"/>
      <c r="Z645" s="79"/>
    </row>
    <row r="646" spans="1:26" ht="15.75" customHeight="1" x14ac:dyDescent="0.25">
      <c r="A646" s="79"/>
      <c r="B646" s="79"/>
      <c r="C646" s="79"/>
      <c r="D646" s="79"/>
      <c r="E646" s="79"/>
      <c r="F646" s="79"/>
      <c r="G646" s="79"/>
      <c r="H646" s="79"/>
      <c r="I646" s="79"/>
      <c r="J646" s="79"/>
      <c r="K646" s="79"/>
      <c r="L646" s="79"/>
      <c r="M646" s="79"/>
      <c r="N646" s="79"/>
      <c r="O646" s="79"/>
      <c r="P646" s="79"/>
      <c r="Q646" s="79"/>
      <c r="R646" s="79"/>
      <c r="S646" s="79"/>
      <c r="T646" s="79"/>
      <c r="U646" s="79"/>
      <c r="V646" s="79"/>
      <c r="W646" s="79"/>
      <c r="X646" s="79"/>
      <c r="Y646" s="79"/>
      <c r="Z646" s="79"/>
    </row>
    <row r="647" spans="1:26" ht="15.75" customHeight="1" x14ac:dyDescent="0.25">
      <c r="A647" s="79"/>
      <c r="B647" s="79"/>
      <c r="C647" s="79"/>
      <c r="D647" s="79"/>
      <c r="E647" s="79"/>
      <c r="F647" s="79"/>
      <c r="G647" s="79"/>
      <c r="H647" s="79"/>
      <c r="I647" s="79"/>
      <c r="J647" s="79"/>
      <c r="K647" s="79"/>
      <c r="L647" s="79"/>
      <c r="M647" s="79"/>
      <c r="N647" s="79"/>
      <c r="O647" s="79"/>
      <c r="P647" s="79"/>
      <c r="Q647" s="79"/>
      <c r="R647" s="79"/>
      <c r="S647" s="79"/>
      <c r="T647" s="79"/>
      <c r="U647" s="79"/>
      <c r="V647" s="79"/>
      <c r="W647" s="79"/>
      <c r="X647" s="79"/>
      <c r="Y647" s="79"/>
      <c r="Z647" s="79"/>
    </row>
    <row r="648" spans="1:26" ht="15.75" customHeight="1" x14ac:dyDescent="0.25">
      <c r="A648" s="79"/>
      <c r="B648" s="79"/>
      <c r="C648" s="79"/>
      <c r="D648" s="79"/>
      <c r="E648" s="79"/>
      <c r="F648" s="79"/>
      <c r="G648" s="79"/>
      <c r="H648" s="79"/>
      <c r="I648" s="79"/>
      <c r="J648" s="79"/>
      <c r="K648" s="79"/>
      <c r="L648" s="79"/>
      <c r="M648" s="79"/>
      <c r="N648" s="79"/>
      <c r="O648" s="79"/>
      <c r="P648" s="79"/>
      <c r="Q648" s="79"/>
      <c r="R648" s="79"/>
      <c r="S648" s="79"/>
      <c r="T648" s="79"/>
      <c r="U648" s="79"/>
      <c r="V648" s="79"/>
      <c r="W648" s="79"/>
      <c r="X648" s="79"/>
      <c r="Y648" s="79"/>
      <c r="Z648" s="79"/>
    </row>
    <row r="649" spans="1:26" ht="15.75" customHeight="1" x14ac:dyDescent="0.25">
      <c r="A649" s="79"/>
      <c r="B649" s="79"/>
      <c r="C649" s="79"/>
      <c r="D649" s="79"/>
      <c r="E649" s="79"/>
      <c r="F649" s="79"/>
      <c r="G649" s="79"/>
      <c r="H649" s="79"/>
      <c r="I649" s="79"/>
      <c r="J649" s="79"/>
      <c r="K649" s="79"/>
      <c r="L649" s="79"/>
      <c r="M649" s="79"/>
      <c r="N649" s="79"/>
      <c r="O649" s="79"/>
      <c r="P649" s="79"/>
      <c r="Q649" s="79"/>
      <c r="R649" s="79"/>
      <c r="S649" s="79"/>
      <c r="T649" s="79"/>
      <c r="U649" s="79"/>
      <c r="V649" s="79"/>
      <c r="W649" s="79"/>
      <c r="X649" s="79"/>
      <c r="Y649" s="79"/>
      <c r="Z649" s="79"/>
    </row>
    <row r="650" spans="1:26" ht="15.75" customHeight="1" x14ac:dyDescent="0.25">
      <c r="A650" s="79"/>
      <c r="B650" s="79"/>
      <c r="C650" s="79"/>
      <c r="D650" s="79"/>
      <c r="E650" s="79"/>
      <c r="F650" s="79"/>
      <c r="G650" s="79"/>
      <c r="H650" s="79"/>
      <c r="I650" s="79"/>
      <c r="J650" s="79"/>
      <c r="K650" s="79"/>
      <c r="L650" s="79"/>
      <c r="M650" s="79"/>
      <c r="N650" s="79"/>
      <c r="O650" s="79"/>
      <c r="P650" s="79"/>
      <c r="Q650" s="79"/>
      <c r="R650" s="79"/>
      <c r="S650" s="79"/>
      <c r="T650" s="79"/>
      <c r="U650" s="79"/>
      <c r="V650" s="79"/>
      <c r="W650" s="79"/>
      <c r="X650" s="79"/>
      <c r="Y650" s="79"/>
      <c r="Z650" s="79"/>
    </row>
    <row r="651" spans="1:26" ht="15.75" customHeight="1" x14ac:dyDescent="0.25">
      <c r="A651" s="79"/>
      <c r="B651" s="79"/>
      <c r="C651" s="79"/>
      <c r="D651" s="79"/>
      <c r="E651" s="79"/>
      <c r="F651" s="79"/>
      <c r="G651" s="79"/>
      <c r="H651" s="79"/>
      <c r="I651" s="79"/>
      <c r="J651" s="79"/>
      <c r="K651" s="79"/>
      <c r="L651" s="79"/>
      <c r="M651" s="79"/>
      <c r="N651" s="79"/>
      <c r="O651" s="79"/>
      <c r="P651" s="79"/>
      <c r="Q651" s="79"/>
      <c r="R651" s="79"/>
      <c r="S651" s="79"/>
      <c r="T651" s="79"/>
      <c r="U651" s="79"/>
      <c r="V651" s="79"/>
      <c r="W651" s="79"/>
      <c r="X651" s="79"/>
      <c r="Y651" s="79"/>
      <c r="Z651" s="79"/>
    </row>
    <row r="652" spans="1:26" ht="15.75" customHeight="1" x14ac:dyDescent="0.25">
      <c r="A652" s="79"/>
      <c r="B652" s="79"/>
      <c r="C652" s="79"/>
      <c r="D652" s="79"/>
      <c r="E652" s="79"/>
      <c r="F652" s="79"/>
      <c r="G652" s="79"/>
      <c r="H652" s="79"/>
      <c r="I652" s="79"/>
      <c r="J652" s="79"/>
      <c r="K652" s="79"/>
      <c r="L652" s="79"/>
      <c r="M652" s="79"/>
      <c r="N652" s="79"/>
      <c r="O652" s="79"/>
      <c r="P652" s="79"/>
      <c r="Q652" s="79"/>
      <c r="R652" s="79"/>
      <c r="S652" s="79"/>
      <c r="T652" s="79"/>
      <c r="U652" s="79"/>
      <c r="V652" s="79"/>
      <c r="W652" s="79"/>
      <c r="X652" s="79"/>
      <c r="Y652" s="79"/>
      <c r="Z652" s="79"/>
    </row>
    <row r="653" spans="1:26" ht="15.75" customHeight="1" x14ac:dyDescent="0.25">
      <c r="A653" s="79"/>
      <c r="B653" s="79"/>
      <c r="C653" s="79"/>
      <c r="D653" s="79"/>
      <c r="E653" s="79"/>
      <c r="F653" s="79"/>
      <c r="G653" s="79"/>
      <c r="H653" s="79"/>
      <c r="I653" s="79"/>
      <c r="J653" s="79"/>
      <c r="K653" s="79"/>
      <c r="L653" s="79"/>
      <c r="M653" s="79"/>
      <c r="N653" s="79"/>
      <c r="O653" s="79"/>
      <c r="P653" s="79"/>
      <c r="Q653" s="79"/>
      <c r="R653" s="79"/>
      <c r="S653" s="79"/>
      <c r="T653" s="79"/>
      <c r="U653" s="79"/>
      <c r="V653" s="79"/>
      <c r="W653" s="79"/>
      <c r="X653" s="79"/>
      <c r="Y653" s="79"/>
      <c r="Z653" s="79"/>
    </row>
    <row r="654" spans="1:26" ht="15.75" customHeight="1" x14ac:dyDescent="0.25">
      <c r="A654" s="79"/>
      <c r="B654" s="79"/>
      <c r="C654" s="79"/>
      <c r="D654" s="79"/>
      <c r="E654" s="79"/>
      <c r="F654" s="79"/>
      <c r="G654" s="79"/>
      <c r="H654" s="79"/>
      <c r="I654" s="79"/>
      <c r="J654" s="79"/>
      <c r="K654" s="79"/>
      <c r="L654" s="79"/>
      <c r="M654" s="79"/>
      <c r="N654" s="79"/>
      <c r="O654" s="79"/>
      <c r="P654" s="79"/>
      <c r="Q654" s="79"/>
      <c r="R654" s="79"/>
      <c r="S654" s="79"/>
      <c r="T654" s="79"/>
      <c r="U654" s="79"/>
      <c r="V654" s="79"/>
      <c r="W654" s="79"/>
      <c r="X654" s="79"/>
      <c r="Y654" s="79"/>
      <c r="Z654" s="79"/>
    </row>
    <row r="655" spans="1:26" ht="15.75" customHeight="1" x14ac:dyDescent="0.25">
      <c r="A655" s="79"/>
      <c r="B655" s="79"/>
      <c r="C655" s="79"/>
      <c r="D655" s="79"/>
      <c r="E655" s="79"/>
      <c r="F655" s="79"/>
      <c r="G655" s="79"/>
      <c r="H655" s="79"/>
      <c r="I655" s="79"/>
      <c r="J655" s="79"/>
      <c r="K655" s="79"/>
      <c r="L655" s="79"/>
      <c r="M655" s="79"/>
      <c r="N655" s="79"/>
      <c r="O655" s="79"/>
      <c r="P655" s="79"/>
      <c r="Q655" s="79"/>
      <c r="R655" s="79"/>
      <c r="S655" s="79"/>
      <c r="T655" s="79"/>
      <c r="U655" s="79"/>
      <c r="V655" s="79"/>
      <c r="W655" s="79"/>
      <c r="X655" s="79"/>
      <c r="Y655" s="79"/>
      <c r="Z655" s="79"/>
    </row>
    <row r="656" spans="1:26" ht="15.75" customHeight="1" x14ac:dyDescent="0.25">
      <c r="A656" s="79"/>
      <c r="B656" s="79"/>
      <c r="C656" s="79"/>
      <c r="D656" s="79"/>
      <c r="E656" s="79"/>
      <c r="F656" s="79"/>
      <c r="G656" s="79"/>
      <c r="H656" s="79"/>
      <c r="I656" s="79"/>
      <c r="J656" s="79"/>
      <c r="K656" s="79"/>
      <c r="L656" s="79"/>
      <c r="M656" s="79"/>
      <c r="N656" s="79"/>
      <c r="O656" s="79"/>
      <c r="P656" s="79"/>
      <c r="Q656" s="79"/>
      <c r="R656" s="79"/>
      <c r="S656" s="79"/>
      <c r="T656" s="79"/>
      <c r="U656" s="79"/>
      <c r="V656" s="79"/>
      <c r="W656" s="79"/>
      <c r="X656" s="79"/>
      <c r="Y656" s="79"/>
      <c r="Z656" s="79"/>
    </row>
    <row r="657" spans="1:26" ht="15.75" customHeight="1" x14ac:dyDescent="0.25">
      <c r="A657" s="79"/>
      <c r="B657" s="79"/>
      <c r="C657" s="79"/>
      <c r="D657" s="79"/>
      <c r="E657" s="79"/>
      <c r="F657" s="79"/>
      <c r="G657" s="79"/>
      <c r="H657" s="79"/>
      <c r="I657" s="79"/>
      <c r="J657" s="79"/>
      <c r="K657" s="79"/>
      <c r="L657" s="79"/>
      <c r="M657" s="79"/>
      <c r="N657" s="79"/>
      <c r="O657" s="79"/>
      <c r="P657" s="79"/>
      <c r="Q657" s="79"/>
      <c r="R657" s="79"/>
      <c r="S657" s="79"/>
      <c r="T657" s="79"/>
      <c r="U657" s="79"/>
      <c r="V657" s="79"/>
      <c r="W657" s="79"/>
      <c r="X657" s="79"/>
      <c r="Y657" s="79"/>
      <c r="Z657" s="79"/>
    </row>
    <row r="658" spans="1:26" ht="15.75" customHeight="1" x14ac:dyDescent="0.25">
      <c r="A658" s="79"/>
      <c r="B658" s="79"/>
      <c r="C658" s="79"/>
      <c r="D658" s="79"/>
      <c r="E658" s="79"/>
      <c r="F658" s="79"/>
      <c r="G658" s="79"/>
      <c r="H658" s="79"/>
      <c r="I658" s="79"/>
      <c r="J658" s="79"/>
      <c r="K658" s="79"/>
      <c r="L658" s="79"/>
      <c r="M658" s="79"/>
      <c r="N658" s="79"/>
      <c r="O658" s="79"/>
      <c r="P658" s="79"/>
      <c r="Q658" s="79"/>
      <c r="R658" s="79"/>
      <c r="S658" s="79"/>
      <c r="T658" s="79"/>
      <c r="U658" s="79"/>
      <c r="V658" s="79"/>
      <c r="W658" s="79"/>
      <c r="X658" s="79"/>
      <c r="Y658" s="79"/>
      <c r="Z658" s="79"/>
    </row>
    <row r="659" spans="1:26" ht="15.75" customHeight="1" x14ac:dyDescent="0.25">
      <c r="A659" s="79"/>
      <c r="B659" s="79"/>
      <c r="C659" s="79"/>
      <c r="D659" s="79"/>
      <c r="E659" s="79"/>
      <c r="F659" s="79"/>
      <c r="G659" s="79"/>
      <c r="H659" s="79"/>
      <c r="I659" s="79"/>
      <c r="J659" s="79"/>
      <c r="K659" s="79"/>
      <c r="L659" s="79"/>
      <c r="M659" s="79"/>
      <c r="N659" s="79"/>
      <c r="O659" s="79"/>
      <c r="P659" s="79"/>
      <c r="Q659" s="79"/>
      <c r="R659" s="79"/>
      <c r="S659" s="79"/>
      <c r="T659" s="79"/>
      <c r="U659" s="79"/>
      <c r="V659" s="79"/>
      <c r="W659" s="79"/>
      <c r="X659" s="79"/>
      <c r="Y659" s="79"/>
      <c r="Z659" s="79"/>
    </row>
    <row r="660" spans="1:26" ht="15.75" customHeight="1" x14ac:dyDescent="0.25">
      <c r="A660" s="79"/>
      <c r="B660" s="79"/>
      <c r="C660" s="79"/>
      <c r="D660" s="79"/>
      <c r="E660" s="79"/>
      <c r="F660" s="79"/>
      <c r="G660" s="79"/>
      <c r="H660" s="79"/>
      <c r="I660" s="79"/>
      <c r="J660" s="79"/>
      <c r="K660" s="79"/>
      <c r="L660" s="79"/>
      <c r="M660" s="79"/>
      <c r="N660" s="79"/>
      <c r="O660" s="79"/>
      <c r="P660" s="79"/>
      <c r="Q660" s="79"/>
      <c r="R660" s="79"/>
      <c r="S660" s="79"/>
      <c r="T660" s="79"/>
      <c r="U660" s="79"/>
      <c r="V660" s="79"/>
      <c r="W660" s="79"/>
      <c r="X660" s="79"/>
      <c r="Y660" s="79"/>
      <c r="Z660" s="79"/>
    </row>
    <row r="661" spans="1:26" ht="15.75" customHeight="1" x14ac:dyDescent="0.25">
      <c r="A661" s="79"/>
      <c r="B661" s="79"/>
      <c r="C661" s="79"/>
      <c r="D661" s="79"/>
      <c r="E661" s="79"/>
      <c r="F661" s="79"/>
      <c r="G661" s="79"/>
      <c r="H661" s="79"/>
      <c r="I661" s="79"/>
      <c r="J661" s="79"/>
      <c r="K661" s="79"/>
      <c r="L661" s="79"/>
      <c r="M661" s="79"/>
      <c r="N661" s="79"/>
      <c r="O661" s="79"/>
      <c r="P661" s="79"/>
      <c r="Q661" s="79"/>
      <c r="R661" s="79"/>
      <c r="S661" s="79"/>
      <c r="T661" s="79"/>
      <c r="U661" s="79"/>
      <c r="V661" s="79"/>
      <c r="W661" s="79"/>
      <c r="X661" s="79"/>
      <c r="Y661" s="79"/>
      <c r="Z661" s="79"/>
    </row>
    <row r="662" spans="1:26" ht="15.75" customHeight="1" x14ac:dyDescent="0.25">
      <c r="A662" s="79"/>
      <c r="B662" s="79"/>
      <c r="C662" s="79"/>
      <c r="D662" s="79"/>
      <c r="E662" s="79"/>
      <c r="F662" s="79"/>
      <c r="G662" s="79"/>
      <c r="H662" s="79"/>
      <c r="I662" s="79"/>
      <c r="J662" s="79"/>
      <c r="K662" s="79"/>
      <c r="L662" s="79"/>
      <c r="M662" s="79"/>
      <c r="N662" s="79"/>
      <c r="O662" s="79"/>
      <c r="P662" s="79"/>
      <c r="Q662" s="79"/>
      <c r="R662" s="79"/>
      <c r="S662" s="79"/>
      <c r="T662" s="79"/>
      <c r="U662" s="79"/>
      <c r="V662" s="79"/>
      <c r="W662" s="79"/>
      <c r="X662" s="79"/>
      <c r="Y662" s="79"/>
      <c r="Z662" s="79"/>
    </row>
    <row r="663" spans="1:26" ht="15.75" customHeight="1" x14ac:dyDescent="0.25">
      <c r="A663" s="79"/>
      <c r="B663" s="79"/>
      <c r="C663" s="79"/>
      <c r="D663" s="79"/>
      <c r="E663" s="79"/>
      <c r="F663" s="79"/>
      <c r="G663" s="79"/>
      <c r="H663" s="79"/>
      <c r="I663" s="79"/>
      <c r="J663" s="79"/>
      <c r="K663" s="79"/>
      <c r="L663" s="79"/>
      <c r="M663" s="79"/>
      <c r="N663" s="79"/>
      <c r="O663" s="79"/>
      <c r="P663" s="79"/>
      <c r="Q663" s="79"/>
      <c r="R663" s="79"/>
      <c r="S663" s="79"/>
      <c r="T663" s="79"/>
      <c r="U663" s="79"/>
      <c r="V663" s="79"/>
      <c r="W663" s="79"/>
      <c r="X663" s="79"/>
      <c r="Y663" s="79"/>
      <c r="Z663" s="79"/>
    </row>
    <row r="664" spans="1:26" ht="15.75" customHeight="1" x14ac:dyDescent="0.25">
      <c r="A664" s="79"/>
      <c r="B664" s="79"/>
      <c r="C664" s="79"/>
      <c r="D664" s="79"/>
      <c r="E664" s="79"/>
      <c r="F664" s="79"/>
      <c r="G664" s="79"/>
      <c r="H664" s="79"/>
      <c r="I664" s="79"/>
      <c r="J664" s="79"/>
      <c r="K664" s="79"/>
      <c r="L664" s="79"/>
      <c r="M664" s="79"/>
      <c r="N664" s="79"/>
      <c r="O664" s="79"/>
      <c r="P664" s="79"/>
      <c r="Q664" s="79"/>
      <c r="R664" s="79"/>
      <c r="S664" s="79"/>
      <c r="T664" s="79"/>
      <c r="U664" s="79"/>
      <c r="V664" s="79"/>
      <c r="W664" s="79"/>
      <c r="X664" s="79"/>
      <c r="Y664" s="79"/>
      <c r="Z664" s="79"/>
    </row>
    <row r="665" spans="1:26" ht="15.75" customHeight="1" x14ac:dyDescent="0.25">
      <c r="A665" s="79"/>
      <c r="B665" s="79"/>
      <c r="C665" s="79"/>
      <c r="D665" s="79"/>
      <c r="E665" s="79"/>
      <c r="F665" s="79"/>
      <c r="G665" s="79"/>
      <c r="H665" s="79"/>
      <c r="I665" s="79"/>
      <c r="J665" s="79"/>
      <c r="K665" s="79"/>
      <c r="L665" s="79"/>
      <c r="M665" s="79"/>
      <c r="N665" s="79"/>
      <c r="O665" s="79"/>
      <c r="P665" s="79"/>
      <c r="Q665" s="79"/>
      <c r="R665" s="79"/>
      <c r="S665" s="79"/>
      <c r="T665" s="79"/>
      <c r="U665" s="79"/>
      <c r="V665" s="79"/>
      <c r="W665" s="79"/>
      <c r="X665" s="79"/>
      <c r="Y665" s="79"/>
      <c r="Z665" s="79"/>
    </row>
    <row r="666" spans="1:26" ht="15.75" customHeight="1" x14ac:dyDescent="0.25">
      <c r="A666" s="79"/>
      <c r="B666" s="79"/>
      <c r="C666" s="79"/>
      <c r="D666" s="79"/>
      <c r="E666" s="79"/>
      <c r="F666" s="79"/>
      <c r="G666" s="79"/>
      <c r="H666" s="79"/>
      <c r="I666" s="79"/>
      <c r="J666" s="79"/>
      <c r="K666" s="79"/>
      <c r="L666" s="79"/>
      <c r="M666" s="79"/>
      <c r="N666" s="79"/>
      <c r="O666" s="79"/>
      <c r="P666" s="79"/>
      <c r="Q666" s="79"/>
      <c r="R666" s="79"/>
      <c r="S666" s="79"/>
      <c r="T666" s="79"/>
      <c r="U666" s="79"/>
      <c r="V666" s="79"/>
      <c r="W666" s="79"/>
      <c r="X666" s="79"/>
      <c r="Y666" s="79"/>
      <c r="Z666" s="79"/>
    </row>
    <row r="667" spans="1:26" ht="15.75" customHeight="1" x14ac:dyDescent="0.25">
      <c r="A667" s="79"/>
      <c r="B667" s="79"/>
      <c r="C667" s="79"/>
      <c r="D667" s="79"/>
      <c r="E667" s="79"/>
      <c r="F667" s="79"/>
      <c r="G667" s="79"/>
      <c r="H667" s="79"/>
      <c r="I667" s="79"/>
      <c r="J667" s="79"/>
      <c r="K667" s="79"/>
      <c r="L667" s="79"/>
      <c r="M667" s="79"/>
      <c r="N667" s="79"/>
      <c r="O667" s="79"/>
      <c r="P667" s="79"/>
      <c r="Q667" s="79"/>
      <c r="R667" s="79"/>
      <c r="S667" s="79"/>
      <c r="T667" s="79"/>
      <c r="U667" s="79"/>
      <c r="V667" s="79"/>
      <c r="W667" s="79"/>
      <c r="X667" s="79"/>
      <c r="Y667" s="79"/>
      <c r="Z667" s="79"/>
    </row>
    <row r="668" spans="1:26" ht="15.75" customHeight="1" x14ac:dyDescent="0.25">
      <c r="A668" s="79"/>
      <c r="B668" s="79"/>
      <c r="C668" s="79"/>
      <c r="D668" s="79"/>
      <c r="E668" s="79"/>
      <c r="F668" s="79"/>
      <c r="G668" s="79"/>
      <c r="H668" s="79"/>
      <c r="I668" s="79"/>
      <c r="J668" s="79"/>
      <c r="K668" s="79"/>
      <c r="L668" s="79"/>
      <c r="M668" s="79"/>
      <c r="N668" s="79"/>
      <c r="O668" s="79"/>
      <c r="P668" s="79"/>
      <c r="Q668" s="79"/>
      <c r="R668" s="79"/>
      <c r="S668" s="79"/>
      <c r="T668" s="79"/>
      <c r="U668" s="79"/>
      <c r="V668" s="79"/>
      <c r="W668" s="79"/>
      <c r="X668" s="79"/>
      <c r="Y668" s="79"/>
      <c r="Z668" s="79"/>
    </row>
    <row r="669" spans="1:26" ht="15.75" customHeight="1" x14ac:dyDescent="0.25">
      <c r="A669" s="79"/>
      <c r="B669" s="79"/>
      <c r="C669" s="79"/>
      <c r="D669" s="79"/>
      <c r="E669" s="79"/>
      <c r="F669" s="79"/>
      <c r="G669" s="79"/>
      <c r="H669" s="79"/>
      <c r="I669" s="79"/>
      <c r="J669" s="79"/>
      <c r="K669" s="79"/>
      <c r="L669" s="79"/>
      <c r="M669" s="79"/>
      <c r="N669" s="79"/>
      <c r="O669" s="79"/>
      <c r="P669" s="79"/>
      <c r="Q669" s="79"/>
      <c r="R669" s="79"/>
      <c r="S669" s="79"/>
      <c r="T669" s="79"/>
      <c r="U669" s="79"/>
      <c r="V669" s="79"/>
      <c r="W669" s="79"/>
      <c r="X669" s="79"/>
      <c r="Y669" s="79"/>
      <c r="Z669" s="79"/>
    </row>
    <row r="670" spans="1:26" ht="15.75" customHeight="1" x14ac:dyDescent="0.25">
      <c r="A670" s="79"/>
      <c r="B670" s="79"/>
      <c r="C670" s="79"/>
      <c r="D670" s="79"/>
      <c r="E670" s="79"/>
      <c r="F670" s="79"/>
      <c r="G670" s="79"/>
      <c r="H670" s="79"/>
      <c r="I670" s="79"/>
      <c r="J670" s="79"/>
      <c r="K670" s="79"/>
      <c r="L670" s="79"/>
      <c r="M670" s="79"/>
      <c r="N670" s="79"/>
      <c r="O670" s="79"/>
      <c r="P670" s="79"/>
      <c r="Q670" s="79"/>
      <c r="R670" s="79"/>
      <c r="S670" s="79"/>
      <c r="T670" s="79"/>
      <c r="U670" s="79"/>
      <c r="V670" s="79"/>
      <c r="W670" s="79"/>
      <c r="X670" s="79"/>
      <c r="Y670" s="79"/>
      <c r="Z670" s="79"/>
    </row>
    <row r="671" spans="1:26" ht="15.75" customHeight="1" x14ac:dyDescent="0.25">
      <c r="A671" s="79"/>
      <c r="B671" s="79"/>
      <c r="C671" s="79"/>
      <c r="D671" s="79"/>
      <c r="E671" s="79"/>
      <c r="F671" s="79"/>
      <c r="G671" s="79"/>
      <c r="H671" s="79"/>
      <c r="I671" s="79"/>
      <c r="J671" s="79"/>
      <c r="K671" s="79"/>
      <c r="L671" s="79"/>
      <c r="M671" s="79"/>
      <c r="N671" s="79"/>
      <c r="O671" s="79"/>
      <c r="P671" s="79"/>
      <c r="Q671" s="79"/>
      <c r="R671" s="79"/>
      <c r="S671" s="79"/>
      <c r="T671" s="79"/>
      <c r="U671" s="79"/>
      <c r="V671" s="79"/>
      <c r="W671" s="79"/>
      <c r="X671" s="79"/>
      <c r="Y671" s="79"/>
      <c r="Z671" s="79"/>
    </row>
    <row r="672" spans="1:26" ht="15.75" customHeight="1" x14ac:dyDescent="0.25">
      <c r="A672" s="79"/>
      <c r="B672" s="79"/>
      <c r="C672" s="79"/>
      <c r="D672" s="79"/>
      <c r="E672" s="79"/>
      <c r="F672" s="79"/>
      <c r="G672" s="79"/>
      <c r="H672" s="79"/>
      <c r="I672" s="79"/>
      <c r="J672" s="79"/>
      <c r="K672" s="79"/>
      <c r="L672" s="79"/>
      <c r="M672" s="79"/>
      <c r="N672" s="79"/>
      <c r="O672" s="79"/>
      <c r="P672" s="79"/>
      <c r="Q672" s="79"/>
      <c r="R672" s="79"/>
      <c r="S672" s="79"/>
      <c r="T672" s="79"/>
      <c r="U672" s="79"/>
      <c r="V672" s="79"/>
      <c r="W672" s="79"/>
      <c r="X672" s="79"/>
      <c r="Y672" s="79"/>
      <c r="Z672" s="79"/>
    </row>
    <row r="673" spans="1:26" ht="15.75" customHeight="1" x14ac:dyDescent="0.25">
      <c r="A673" s="79"/>
      <c r="B673" s="79"/>
      <c r="C673" s="79"/>
      <c r="D673" s="79"/>
      <c r="E673" s="79"/>
      <c r="F673" s="79"/>
      <c r="G673" s="79"/>
      <c r="H673" s="79"/>
      <c r="I673" s="79"/>
      <c r="J673" s="79"/>
      <c r="K673" s="79"/>
      <c r="L673" s="79"/>
      <c r="M673" s="79"/>
      <c r="N673" s="79"/>
      <c r="O673" s="79"/>
      <c r="P673" s="79"/>
      <c r="Q673" s="79"/>
      <c r="R673" s="79"/>
      <c r="S673" s="79"/>
      <c r="T673" s="79"/>
      <c r="U673" s="79"/>
      <c r="V673" s="79"/>
      <c r="W673" s="79"/>
      <c r="X673" s="79"/>
      <c r="Y673" s="79"/>
      <c r="Z673" s="79"/>
    </row>
    <row r="674" spans="1:26" ht="15.75" customHeight="1" x14ac:dyDescent="0.25">
      <c r="A674" s="79"/>
      <c r="B674" s="79"/>
      <c r="C674" s="79"/>
      <c r="D674" s="79"/>
      <c r="E674" s="79"/>
      <c r="F674" s="79"/>
      <c r="G674" s="79"/>
      <c r="H674" s="79"/>
      <c r="I674" s="79"/>
      <c r="J674" s="79"/>
      <c r="K674" s="79"/>
      <c r="L674" s="79"/>
      <c r="M674" s="79"/>
      <c r="N674" s="79"/>
      <c r="O674" s="79"/>
      <c r="P674" s="79"/>
      <c r="Q674" s="79"/>
      <c r="R674" s="79"/>
      <c r="S674" s="79"/>
      <c r="T674" s="79"/>
      <c r="U674" s="79"/>
      <c r="V674" s="79"/>
      <c r="W674" s="79"/>
      <c r="X674" s="79"/>
      <c r="Y674" s="79"/>
      <c r="Z674" s="79"/>
    </row>
    <row r="675" spans="1:26" ht="15.75" customHeight="1" x14ac:dyDescent="0.25">
      <c r="A675" s="79"/>
      <c r="B675" s="79"/>
      <c r="C675" s="79"/>
      <c r="D675" s="79"/>
      <c r="E675" s="79"/>
      <c r="F675" s="79"/>
      <c r="G675" s="79"/>
      <c r="H675" s="79"/>
      <c r="I675" s="79"/>
      <c r="J675" s="79"/>
      <c r="K675" s="79"/>
      <c r="L675" s="79"/>
      <c r="M675" s="79"/>
      <c r="N675" s="79"/>
      <c r="O675" s="79"/>
      <c r="P675" s="79"/>
      <c r="Q675" s="79"/>
      <c r="R675" s="79"/>
      <c r="S675" s="79"/>
      <c r="T675" s="79"/>
      <c r="U675" s="79"/>
      <c r="V675" s="79"/>
      <c r="W675" s="79"/>
      <c r="X675" s="79"/>
      <c r="Y675" s="79"/>
      <c r="Z675" s="79"/>
    </row>
    <row r="676" spans="1:26" ht="15.75" customHeight="1" x14ac:dyDescent="0.25">
      <c r="A676" s="79"/>
      <c r="B676" s="79"/>
      <c r="C676" s="79"/>
      <c r="D676" s="79"/>
      <c r="E676" s="79"/>
      <c r="F676" s="79"/>
      <c r="G676" s="79"/>
      <c r="H676" s="79"/>
      <c r="I676" s="79"/>
      <c r="J676" s="79"/>
      <c r="K676" s="79"/>
      <c r="L676" s="79"/>
      <c r="M676" s="79"/>
      <c r="N676" s="79"/>
      <c r="O676" s="79"/>
      <c r="P676" s="79"/>
      <c r="Q676" s="79"/>
      <c r="R676" s="79"/>
      <c r="S676" s="79"/>
      <c r="T676" s="79"/>
      <c r="U676" s="79"/>
      <c r="V676" s="79"/>
      <c r="W676" s="79"/>
      <c r="X676" s="79"/>
      <c r="Y676" s="79"/>
      <c r="Z676" s="79"/>
    </row>
    <row r="677" spans="1:26" ht="15.75" customHeight="1" x14ac:dyDescent="0.25">
      <c r="A677" s="79"/>
      <c r="B677" s="79"/>
      <c r="C677" s="79"/>
      <c r="D677" s="79"/>
      <c r="E677" s="79"/>
      <c r="F677" s="79"/>
      <c r="G677" s="79"/>
      <c r="H677" s="79"/>
      <c r="I677" s="79"/>
      <c r="J677" s="79"/>
      <c r="K677" s="79"/>
      <c r="L677" s="79"/>
      <c r="M677" s="79"/>
      <c r="N677" s="79"/>
      <c r="O677" s="79"/>
      <c r="P677" s="79"/>
      <c r="Q677" s="79"/>
      <c r="R677" s="79"/>
      <c r="S677" s="79"/>
      <c r="T677" s="79"/>
      <c r="U677" s="79"/>
      <c r="V677" s="79"/>
      <c r="W677" s="79"/>
      <c r="X677" s="79"/>
      <c r="Y677" s="79"/>
      <c r="Z677" s="79"/>
    </row>
    <row r="678" spans="1:26" ht="15.75" customHeight="1" x14ac:dyDescent="0.25">
      <c r="A678" s="79"/>
      <c r="B678" s="79"/>
      <c r="C678" s="79"/>
      <c r="D678" s="79"/>
      <c r="E678" s="79"/>
      <c r="F678" s="79"/>
      <c r="G678" s="79"/>
      <c r="H678" s="79"/>
      <c r="I678" s="79"/>
      <c r="J678" s="79"/>
      <c r="K678" s="79"/>
      <c r="L678" s="79"/>
      <c r="M678" s="79"/>
      <c r="N678" s="79"/>
      <c r="O678" s="79"/>
      <c r="P678" s="79"/>
      <c r="Q678" s="79"/>
      <c r="R678" s="79"/>
      <c r="S678" s="79"/>
      <c r="T678" s="79"/>
      <c r="U678" s="79"/>
      <c r="V678" s="79"/>
      <c r="W678" s="79"/>
      <c r="X678" s="79"/>
      <c r="Y678" s="79"/>
      <c r="Z678" s="79"/>
    </row>
    <row r="679" spans="1:26" ht="15.75" customHeight="1" x14ac:dyDescent="0.25">
      <c r="A679" s="79"/>
      <c r="B679" s="79"/>
      <c r="C679" s="79"/>
      <c r="D679" s="79"/>
      <c r="E679" s="79"/>
      <c r="F679" s="79"/>
      <c r="G679" s="79"/>
      <c r="H679" s="79"/>
      <c r="I679" s="79"/>
      <c r="J679" s="79"/>
      <c r="K679" s="79"/>
      <c r="L679" s="79"/>
      <c r="M679" s="79"/>
      <c r="N679" s="79"/>
      <c r="O679" s="79"/>
      <c r="P679" s="79"/>
      <c r="Q679" s="79"/>
      <c r="R679" s="79"/>
      <c r="S679" s="79"/>
      <c r="T679" s="79"/>
      <c r="U679" s="79"/>
      <c r="V679" s="79"/>
      <c r="W679" s="79"/>
      <c r="X679" s="79"/>
      <c r="Y679" s="79"/>
      <c r="Z679" s="79"/>
    </row>
    <row r="680" spans="1:26" ht="15.75" customHeight="1" x14ac:dyDescent="0.25">
      <c r="A680" s="79"/>
      <c r="B680" s="79"/>
      <c r="C680" s="79"/>
      <c r="D680" s="79"/>
      <c r="E680" s="79"/>
      <c r="F680" s="79"/>
      <c r="G680" s="79"/>
      <c r="H680" s="79"/>
      <c r="I680" s="79"/>
      <c r="J680" s="79"/>
      <c r="K680" s="79"/>
      <c r="L680" s="79"/>
      <c r="M680" s="79"/>
      <c r="N680" s="79"/>
      <c r="O680" s="79"/>
      <c r="P680" s="79"/>
      <c r="Q680" s="79"/>
      <c r="R680" s="79"/>
      <c r="S680" s="79"/>
      <c r="T680" s="79"/>
      <c r="U680" s="79"/>
      <c r="V680" s="79"/>
      <c r="W680" s="79"/>
      <c r="X680" s="79"/>
      <c r="Y680" s="79"/>
      <c r="Z680" s="79"/>
    </row>
    <row r="681" spans="1:26" ht="15.75" customHeight="1" x14ac:dyDescent="0.25">
      <c r="A681" s="79"/>
      <c r="B681" s="79"/>
      <c r="C681" s="79"/>
      <c r="D681" s="79"/>
      <c r="E681" s="79"/>
      <c r="F681" s="79"/>
      <c r="G681" s="79"/>
      <c r="H681" s="79"/>
      <c r="I681" s="79"/>
      <c r="J681" s="79"/>
      <c r="K681" s="79"/>
      <c r="L681" s="79"/>
      <c r="M681" s="79"/>
      <c r="N681" s="79"/>
      <c r="O681" s="79"/>
      <c r="P681" s="79"/>
      <c r="Q681" s="79"/>
      <c r="R681" s="79"/>
      <c r="S681" s="79"/>
      <c r="T681" s="79"/>
      <c r="U681" s="79"/>
      <c r="V681" s="79"/>
      <c r="W681" s="79"/>
      <c r="X681" s="79"/>
      <c r="Y681" s="79"/>
      <c r="Z681" s="79"/>
    </row>
    <row r="682" spans="1:26" ht="15.75" customHeight="1" x14ac:dyDescent="0.25">
      <c r="A682" s="79"/>
      <c r="B682" s="79"/>
      <c r="C682" s="79"/>
      <c r="D682" s="79"/>
      <c r="E682" s="79"/>
      <c r="F682" s="79"/>
      <c r="G682" s="79"/>
      <c r="H682" s="79"/>
      <c r="I682" s="79"/>
      <c r="J682" s="79"/>
      <c r="K682" s="79"/>
      <c r="L682" s="79"/>
      <c r="M682" s="79"/>
      <c r="N682" s="79"/>
      <c r="O682" s="79"/>
      <c r="P682" s="79"/>
      <c r="Q682" s="79"/>
      <c r="R682" s="79"/>
      <c r="S682" s="79"/>
      <c r="T682" s="79"/>
      <c r="U682" s="79"/>
      <c r="V682" s="79"/>
      <c r="W682" s="79"/>
      <c r="X682" s="79"/>
      <c r="Y682" s="79"/>
      <c r="Z682" s="79"/>
    </row>
    <row r="683" spans="1:26" ht="15.75" customHeight="1" x14ac:dyDescent="0.25">
      <c r="A683" s="79"/>
      <c r="B683" s="79"/>
      <c r="C683" s="79"/>
      <c r="D683" s="79"/>
      <c r="E683" s="79"/>
      <c r="F683" s="79"/>
      <c r="G683" s="79"/>
      <c r="H683" s="79"/>
      <c r="I683" s="79"/>
      <c r="J683" s="79"/>
      <c r="K683" s="79"/>
      <c r="L683" s="79"/>
      <c r="M683" s="79"/>
      <c r="N683" s="79"/>
      <c r="O683" s="79"/>
      <c r="P683" s="79"/>
      <c r="Q683" s="79"/>
      <c r="R683" s="79"/>
      <c r="S683" s="79"/>
      <c r="T683" s="79"/>
      <c r="U683" s="79"/>
      <c r="V683" s="79"/>
      <c r="W683" s="79"/>
      <c r="X683" s="79"/>
      <c r="Y683" s="79"/>
      <c r="Z683" s="79"/>
    </row>
    <row r="684" spans="1:26" ht="15.75" customHeight="1" x14ac:dyDescent="0.25">
      <c r="A684" s="79"/>
      <c r="B684" s="79"/>
      <c r="C684" s="79"/>
      <c r="D684" s="79"/>
      <c r="E684" s="79"/>
      <c r="F684" s="79"/>
      <c r="G684" s="79"/>
      <c r="H684" s="79"/>
      <c r="I684" s="79"/>
      <c r="J684" s="79"/>
      <c r="K684" s="79"/>
      <c r="L684" s="79"/>
      <c r="M684" s="79"/>
      <c r="N684" s="79"/>
      <c r="O684" s="79"/>
      <c r="P684" s="79"/>
      <c r="Q684" s="79"/>
      <c r="R684" s="79"/>
      <c r="S684" s="79"/>
      <c r="T684" s="79"/>
      <c r="U684" s="79"/>
      <c r="V684" s="79"/>
      <c r="W684" s="79"/>
      <c r="X684" s="79"/>
      <c r="Y684" s="79"/>
      <c r="Z684" s="79"/>
    </row>
    <row r="685" spans="1:26" ht="15.75" customHeight="1" x14ac:dyDescent="0.25">
      <c r="A685" s="79"/>
      <c r="B685" s="79"/>
      <c r="C685" s="79"/>
      <c r="D685" s="79"/>
      <c r="E685" s="79"/>
      <c r="F685" s="79"/>
      <c r="G685" s="79"/>
      <c r="H685" s="79"/>
      <c r="I685" s="79"/>
      <c r="J685" s="79"/>
      <c r="K685" s="79"/>
      <c r="L685" s="79"/>
      <c r="M685" s="79"/>
      <c r="N685" s="79"/>
      <c r="O685" s="79"/>
      <c r="P685" s="79"/>
      <c r="Q685" s="79"/>
      <c r="R685" s="79"/>
      <c r="S685" s="79"/>
      <c r="T685" s="79"/>
      <c r="U685" s="79"/>
      <c r="V685" s="79"/>
      <c r="W685" s="79"/>
      <c r="X685" s="79"/>
      <c r="Y685" s="79"/>
      <c r="Z685" s="79"/>
    </row>
    <row r="686" spans="1:26" ht="15.75" customHeight="1" x14ac:dyDescent="0.25">
      <c r="A686" s="79"/>
      <c r="B686" s="79"/>
      <c r="C686" s="79"/>
      <c r="D686" s="79"/>
      <c r="E686" s="79"/>
      <c r="F686" s="79"/>
      <c r="G686" s="79"/>
      <c r="H686" s="79"/>
      <c r="I686" s="79"/>
      <c r="J686" s="79"/>
      <c r="K686" s="79"/>
      <c r="L686" s="79"/>
      <c r="M686" s="79"/>
      <c r="N686" s="79"/>
      <c r="O686" s="79"/>
      <c r="P686" s="79"/>
      <c r="Q686" s="79"/>
      <c r="R686" s="79"/>
      <c r="S686" s="79"/>
      <c r="T686" s="79"/>
      <c r="U686" s="79"/>
      <c r="V686" s="79"/>
      <c r="W686" s="79"/>
      <c r="X686" s="79"/>
      <c r="Y686" s="79"/>
      <c r="Z686" s="79"/>
    </row>
    <row r="687" spans="1:26" ht="15.75" customHeight="1" x14ac:dyDescent="0.25">
      <c r="A687" s="79"/>
      <c r="B687" s="79"/>
      <c r="C687" s="79"/>
      <c r="D687" s="79"/>
      <c r="E687" s="79"/>
      <c r="F687" s="79"/>
      <c r="G687" s="79"/>
      <c r="H687" s="79"/>
      <c r="I687" s="79"/>
      <c r="J687" s="79"/>
      <c r="K687" s="79"/>
      <c r="L687" s="79"/>
      <c r="M687" s="79"/>
      <c r="N687" s="79"/>
      <c r="O687" s="79"/>
      <c r="P687" s="79"/>
      <c r="Q687" s="79"/>
      <c r="R687" s="79"/>
      <c r="S687" s="79"/>
      <c r="T687" s="79"/>
      <c r="U687" s="79"/>
      <c r="V687" s="79"/>
      <c r="W687" s="79"/>
      <c r="X687" s="79"/>
      <c r="Y687" s="79"/>
      <c r="Z687" s="79"/>
    </row>
    <row r="688" spans="1:26" ht="15.75" customHeight="1" x14ac:dyDescent="0.25">
      <c r="A688" s="79"/>
      <c r="B688" s="79"/>
      <c r="C688" s="79"/>
      <c r="D688" s="79"/>
      <c r="E688" s="79"/>
      <c r="F688" s="79"/>
      <c r="G688" s="79"/>
      <c r="H688" s="79"/>
      <c r="I688" s="79"/>
      <c r="J688" s="79"/>
      <c r="K688" s="79"/>
      <c r="L688" s="79"/>
      <c r="M688" s="79"/>
      <c r="N688" s="79"/>
      <c r="O688" s="79"/>
      <c r="P688" s="79"/>
      <c r="Q688" s="79"/>
      <c r="R688" s="79"/>
      <c r="S688" s="79"/>
      <c r="T688" s="79"/>
      <c r="U688" s="79"/>
      <c r="V688" s="79"/>
      <c r="W688" s="79"/>
      <c r="X688" s="79"/>
      <c r="Y688" s="79"/>
      <c r="Z688" s="79"/>
    </row>
    <row r="689" spans="1:26" ht="15.75" customHeight="1" x14ac:dyDescent="0.25">
      <c r="A689" s="79"/>
      <c r="B689" s="79"/>
      <c r="C689" s="79"/>
      <c r="D689" s="79"/>
      <c r="E689" s="79"/>
      <c r="F689" s="79"/>
      <c r="G689" s="79"/>
      <c r="H689" s="79"/>
      <c r="I689" s="79"/>
      <c r="J689" s="79"/>
      <c r="K689" s="79"/>
      <c r="L689" s="79"/>
      <c r="M689" s="79"/>
      <c r="N689" s="79"/>
      <c r="O689" s="79"/>
      <c r="P689" s="79"/>
      <c r="Q689" s="79"/>
      <c r="R689" s="79"/>
      <c r="S689" s="79"/>
      <c r="T689" s="79"/>
      <c r="U689" s="79"/>
      <c r="V689" s="79"/>
      <c r="W689" s="79"/>
      <c r="X689" s="79"/>
      <c r="Y689" s="79"/>
      <c r="Z689" s="79"/>
    </row>
    <row r="690" spans="1:26" ht="15.75" customHeight="1" x14ac:dyDescent="0.25">
      <c r="A690" s="79"/>
      <c r="B690" s="79"/>
      <c r="C690" s="79"/>
      <c r="D690" s="79"/>
      <c r="E690" s="79"/>
      <c r="F690" s="79"/>
      <c r="G690" s="79"/>
      <c r="H690" s="79"/>
      <c r="I690" s="79"/>
      <c r="J690" s="79"/>
      <c r="K690" s="79"/>
      <c r="L690" s="79"/>
      <c r="M690" s="79"/>
      <c r="N690" s="79"/>
      <c r="O690" s="79"/>
      <c r="P690" s="79"/>
      <c r="Q690" s="79"/>
      <c r="R690" s="79"/>
      <c r="S690" s="79"/>
      <c r="T690" s="79"/>
      <c r="U690" s="79"/>
      <c r="V690" s="79"/>
      <c r="W690" s="79"/>
      <c r="X690" s="79"/>
      <c r="Y690" s="79"/>
      <c r="Z690" s="79"/>
    </row>
    <row r="691" spans="1:26" ht="15.75" customHeight="1" x14ac:dyDescent="0.25">
      <c r="A691" s="79"/>
      <c r="B691" s="79"/>
      <c r="C691" s="79"/>
      <c r="D691" s="79"/>
      <c r="E691" s="79"/>
      <c r="F691" s="79"/>
      <c r="G691" s="79"/>
      <c r="H691" s="79"/>
      <c r="I691" s="79"/>
      <c r="J691" s="79"/>
      <c r="K691" s="79"/>
      <c r="L691" s="79"/>
      <c r="M691" s="79"/>
      <c r="N691" s="79"/>
      <c r="O691" s="79"/>
      <c r="P691" s="79"/>
      <c r="Q691" s="79"/>
      <c r="R691" s="79"/>
      <c r="S691" s="79"/>
      <c r="T691" s="79"/>
      <c r="U691" s="79"/>
      <c r="V691" s="79"/>
      <c r="W691" s="79"/>
      <c r="X691" s="79"/>
      <c r="Y691" s="79"/>
      <c r="Z691" s="79"/>
    </row>
    <row r="692" spans="1:26" ht="15.75" customHeight="1" x14ac:dyDescent="0.25">
      <c r="A692" s="79"/>
      <c r="B692" s="79"/>
      <c r="C692" s="79"/>
      <c r="D692" s="79"/>
      <c r="E692" s="79"/>
      <c r="F692" s="79"/>
      <c r="G692" s="79"/>
      <c r="H692" s="79"/>
      <c r="I692" s="79"/>
      <c r="J692" s="79"/>
      <c r="K692" s="79"/>
      <c r="L692" s="79"/>
      <c r="M692" s="79"/>
      <c r="N692" s="79"/>
      <c r="O692" s="79"/>
      <c r="P692" s="79"/>
      <c r="Q692" s="79"/>
      <c r="R692" s="79"/>
      <c r="S692" s="79"/>
      <c r="T692" s="79"/>
      <c r="U692" s="79"/>
      <c r="V692" s="79"/>
      <c r="W692" s="79"/>
      <c r="X692" s="79"/>
      <c r="Y692" s="79"/>
      <c r="Z692" s="79"/>
    </row>
    <row r="693" spans="1:26" ht="15.75" customHeight="1" x14ac:dyDescent="0.25">
      <c r="A693" s="79"/>
      <c r="B693" s="79"/>
      <c r="C693" s="79"/>
      <c r="D693" s="79"/>
      <c r="E693" s="79"/>
      <c r="F693" s="79"/>
      <c r="G693" s="79"/>
      <c r="H693" s="79"/>
      <c r="I693" s="79"/>
      <c r="J693" s="79"/>
      <c r="K693" s="79"/>
      <c r="L693" s="79"/>
      <c r="M693" s="79"/>
      <c r="N693" s="79"/>
      <c r="O693" s="79"/>
      <c r="P693" s="79"/>
      <c r="Q693" s="79"/>
      <c r="R693" s="79"/>
      <c r="S693" s="79"/>
      <c r="T693" s="79"/>
      <c r="U693" s="79"/>
      <c r="V693" s="79"/>
      <c r="W693" s="79"/>
      <c r="X693" s="79"/>
      <c r="Y693" s="79"/>
      <c r="Z693" s="79"/>
    </row>
    <row r="694" spans="1:26" ht="15.75" customHeight="1" x14ac:dyDescent="0.25">
      <c r="A694" s="79"/>
      <c r="B694" s="79"/>
      <c r="C694" s="79"/>
      <c r="D694" s="79"/>
      <c r="E694" s="79"/>
      <c r="F694" s="79"/>
      <c r="G694" s="79"/>
      <c r="H694" s="79"/>
      <c r="I694" s="79"/>
      <c r="J694" s="79"/>
      <c r="K694" s="79"/>
      <c r="L694" s="79"/>
      <c r="M694" s="79"/>
      <c r="N694" s="79"/>
      <c r="O694" s="79"/>
      <c r="P694" s="79"/>
      <c r="Q694" s="79"/>
      <c r="R694" s="79"/>
      <c r="S694" s="79"/>
      <c r="T694" s="79"/>
      <c r="U694" s="79"/>
      <c r="V694" s="79"/>
      <c r="W694" s="79"/>
      <c r="X694" s="79"/>
      <c r="Y694" s="79"/>
      <c r="Z694" s="79"/>
    </row>
    <row r="695" spans="1:26" ht="15.75" customHeight="1" x14ac:dyDescent="0.25">
      <c r="A695" s="79"/>
      <c r="B695" s="79"/>
      <c r="C695" s="79"/>
      <c r="D695" s="79"/>
      <c r="E695" s="79"/>
      <c r="F695" s="79"/>
      <c r="G695" s="79"/>
      <c r="H695" s="79"/>
      <c r="I695" s="79"/>
      <c r="J695" s="79"/>
      <c r="K695" s="79"/>
      <c r="L695" s="79"/>
      <c r="M695" s="79"/>
      <c r="N695" s="79"/>
      <c r="O695" s="79"/>
      <c r="P695" s="79"/>
      <c r="Q695" s="79"/>
      <c r="R695" s="79"/>
      <c r="S695" s="79"/>
      <c r="T695" s="79"/>
      <c r="U695" s="79"/>
      <c r="V695" s="79"/>
      <c r="W695" s="79"/>
      <c r="X695" s="79"/>
      <c r="Y695" s="79"/>
      <c r="Z695" s="79"/>
    </row>
    <row r="696" spans="1:26" ht="15.75" customHeight="1" x14ac:dyDescent="0.25">
      <c r="A696" s="79"/>
      <c r="B696" s="79"/>
      <c r="C696" s="79"/>
      <c r="D696" s="79"/>
      <c r="E696" s="79"/>
      <c r="F696" s="79"/>
      <c r="G696" s="79"/>
      <c r="H696" s="79"/>
      <c r="I696" s="79"/>
      <c r="J696" s="79"/>
      <c r="K696" s="79"/>
      <c r="L696" s="79"/>
      <c r="M696" s="79"/>
      <c r="N696" s="79"/>
      <c r="O696" s="79"/>
      <c r="P696" s="79"/>
      <c r="Q696" s="79"/>
      <c r="R696" s="79"/>
      <c r="S696" s="79"/>
      <c r="T696" s="79"/>
      <c r="U696" s="79"/>
      <c r="V696" s="79"/>
      <c r="W696" s="79"/>
      <c r="X696" s="79"/>
      <c r="Y696" s="79"/>
      <c r="Z696" s="79"/>
    </row>
    <row r="697" spans="1:26" ht="15.75" customHeight="1" x14ac:dyDescent="0.25">
      <c r="A697" s="79"/>
      <c r="B697" s="79"/>
      <c r="C697" s="79"/>
      <c r="D697" s="79"/>
      <c r="E697" s="79"/>
      <c r="F697" s="79"/>
      <c r="G697" s="79"/>
      <c r="H697" s="79"/>
      <c r="I697" s="79"/>
      <c r="J697" s="79"/>
      <c r="K697" s="79"/>
      <c r="L697" s="79"/>
      <c r="M697" s="79"/>
      <c r="N697" s="79"/>
      <c r="O697" s="79"/>
      <c r="P697" s="79"/>
      <c r="Q697" s="79"/>
      <c r="R697" s="79"/>
      <c r="S697" s="79"/>
      <c r="T697" s="79"/>
      <c r="U697" s="79"/>
      <c r="V697" s="79"/>
      <c r="W697" s="79"/>
      <c r="X697" s="79"/>
      <c r="Y697" s="79"/>
      <c r="Z697" s="79"/>
    </row>
    <row r="698" spans="1:26" ht="15.75" customHeight="1" x14ac:dyDescent="0.25">
      <c r="A698" s="79"/>
      <c r="B698" s="79"/>
      <c r="C698" s="79"/>
      <c r="D698" s="79"/>
      <c r="E698" s="79"/>
      <c r="F698" s="79"/>
      <c r="G698" s="79"/>
      <c r="H698" s="79"/>
      <c r="I698" s="79"/>
      <c r="J698" s="79"/>
      <c r="K698" s="79"/>
      <c r="L698" s="79"/>
      <c r="M698" s="79"/>
      <c r="N698" s="79"/>
      <c r="O698" s="79"/>
      <c r="P698" s="79"/>
      <c r="Q698" s="79"/>
      <c r="R698" s="79"/>
      <c r="S698" s="79"/>
      <c r="T698" s="79"/>
      <c r="U698" s="79"/>
      <c r="V698" s="79"/>
      <c r="W698" s="79"/>
      <c r="X698" s="79"/>
      <c r="Y698" s="79"/>
      <c r="Z698" s="79"/>
    </row>
    <row r="699" spans="1:26" ht="15.75" customHeight="1" x14ac:dyDescent="0.25">
      <c r="A699" s="79"/>
      <c r="B699" s="79"/>
      <c r="C699" s="79"/>
      <c r="D699" s="79"/>
      <c r="E699" s="79"/>
      <c r="F699" s="79"/>
      <c r="G699" s="79"/>
      <c r="H699" s="79"/>
      <c r="I699" s="79"/>
      <c r="J699" s="79"/>
      <c r="K699" s="79"/>
      <c r="L699" s="79"/>
      <c r="M699" s="79"/>
      <c r="N699" s="79"/>
      <c r="O699" s="79"/>
      <c r="P699" s="79"/>
      <c r="Q699" s="79"/>
      <c r="R699" s="79"/>
      <c r="S699" s="79"/>
      <c r="T699" s="79"/>
      <c r="U699" s="79"/>
      <c r="V699" s="79"/>
      <c r="W699" s="79"/>
      <c r="X699" s="79"/>
      <c r="Y699" s="79"/>
      <c r="Z699" s="79"/>
    </row>
    <row r="700" spans="1:26" ht="15.75" customHeight="1" x14ac:dyDescent="0.25">
      <c r="A700" s="79"/>
      <c r="B700" s="79"/>
      <c r="C700" s="79"/>
      <c r="D700" s="79"/>
      <c r="E700" s="79"/>
      <c r="F700" s="79"/>
      <c r="G700" s="79"/>
      <c r="H700" s="79"/>
      <c r="I700" s="79"/>
      <c r="J700" s="79"/>
      <c r="K700" s="79"/>
      <c r="L700" s="79"/>
      <c r="M700" s="79"/>
      <c r="N700" s="79"/>
      <c r="O700" s="79"/>
      <c r="P700" s="79"/>
      <c r="Q700" s="79"/>
      <c r="R700" s="79"/>
      <c r="S700" s="79"/>
      <c r="T700" s="79"/>
      <c r="U700" s="79"/>
      <c r="V700" s="79"/>
      <c r="W700" s="79"/>
      <c r="X700" s="79"/>
      <c r="Y700" s="79"/>
      <c r="Z700" s="79"/>
    </row>
    <row r="701" spans="1:26" ht="15.75" customHeight="1" x14ac:dyDescent="0.25">
      <c r="A701" s="79"/>
      <c r="B701" s="79"/>
      <c r="C701" s="79"/>
      <c r="D701" s="79"/>
      <c r="E701" s="79"/>
      <c r="F701" s="79"/>
      <c r="G701" s="79"/>
      <c r="H701" s="79"/>
      <c r="I701" s="79"/>
      <c r="J701" s="79"/>
      <c r="K701" s="79"/>
      <c r="L701" s="79"/>
      <c r="M701" s="79"/>
      <c r="N701" s="79"/>
      <c r="O701" s="79"/>
      <c r="P701" s="79"/>
      <c r="Q701" s="79"/>
      <c r="R701" s="79"/>
      <c r="S701" s="79"/>
      <c r="T701" s="79"/>
      <c r="U701" s="79"/>
      <c r="V701" s="79"/>
      <c r="W701" s="79"/>
      <c r="X701" s="79"/>
      <c r="Y701" s="79"/>
      <c r="Z701" s="79"/>
    </row>
    <row r="702" spans="1:26" ht="15.75" customHeight="1" x14ac:dyDescent="0.25">
      <c r="A702" s="79"/>
      <c r="B702" s="79"/>
      <c r="C702" s="79"/>
      <c r="D702" s="79"/>
      <c r="E702" s="79"/>
      <c r="F702" s="79"/>
      <c r="G702" s="79"/>
      <c r="H702" s="79"/>
      <c r="I702" s="79"/>
      <c r="J702" s="79"/>
      <c r="K702" s="79"/>
      <c r="L702" s="79"/>
      <c r="M702" s="79"/>
      <c r="N702" s="79"/>
      <c r="O702" s="79"/>
      <c r="P702" s="79"/>
      <c r="Q702" s="79"/>
      <c r="R702" s="79"/>
      <c r="S702" s="79"/>
      <c r="T702" s="79"/>
      <c r="U702" s="79"/>
      <c r="V702" s="79"/>
      <c r="W702" s="79"/>
      <c r="X702" s="79"/>
      <c r="Y702" s="79"/>
      <c r="Z702" s="79"/>
    </row>
    <row r="703" spans="1:26" ht="15.75" customHeight="1" x14ac:dyDescent="0.25">
      <c r="A703" s="79"/>
      <c r="B703" s="79"/>
      <c r="C703" s="79"/>
      <c r="D703" s="79"/>
      <c r="E703" s="79"/>
      <c r="F703" s="79"/>
      <c r="G703" s="79"/>
      <c r="H703" s="79"/>
      <c r="I703" s="79"/>
      <c r="J703" s="79"/>
      <c r="K703" s="79"/>
      <c r="L703" s="79"/>
      <c r="M703" s="79"/>
      <c r="N703" s="79"/>
      <c r="O703" s="79"/>
      <c r="P703" s="79"/>
      <c r="Q703" s="79"/>
      <c r="R703" s="79"/>
      <c r="S703" s="79"/>
      <c r="T703" s="79"/>
      <c r="U703" s="79"/>
      <c r="V703" s="79"/>
      <c r="W703" s="79"/>
      <c r="X703" s="79"/>
      <c r="Y703" s="79"/>
      <c r="Z703" s="79"/>
    </row>
    <row r="704" spans="1:26" ht="15.75" customHeight="1" x14ac:dyDescent="0.25">
      <c r="A704" s="79"/>
      <c r="B704" s="79"/>
      <c r="C704" s="79"/>
      <c r="D704" s="79"/>
      <c r="E704" s="79"/>
      <c r="F704" s="79"/>
      <c r="G704" s="79"/>
      <c r="H704" s="79"/>
      <c r="I704" s="79"/>
      <c r="J704" s="79"/>
      <c r="K704" s="79"/>
      <c r="L704" s="79"/>
      <c r="M704" s="79"/>
      <c r="N704" s="79"/>
      <c r="O704" s="79"/>
      <c r="P704" s="79"/>
      <c r="Q704" s="79"/>
      <c r="R704" s="79"/>
      <c r="S704" s="79"/>
      <c r="T704" s="79"/>
      <c r="U704" s="79"/>
      <c r="V704" s="79"/>
      <c r="W704" s="79"/>
      <c r="X704" s="79"/>
      <c r="Y704" s="79"/>
      <c r="Z704" s="79"/>
    </row>
    <row r="705" spans="1:26" ht="15.75" customHeight="1" x14ac:dyDescent="0.25">
      <c r="A705" s="79"/>
      <c r="B705" s="79"/>
      <c r="C705" s="79"/>
      <c r="D705" s="79"/>
      <c r="E705" s="79"/>
      <c r="F705" s="79"/>
      <c r="G705" s="79"/>
      <c r="H705" s="79"/>
      <c r="I705" s="79"/>
      <c r="J705" s="79"/>
      <c r="K705" s="79"/>
      <c r="L705" s="79"/>
      <c r="M705" s="79"/>
      <c r="N705" s="79"/>
      <c r="O705" s="79"/>
      <c r="P705" s="79"/>
      <c r="Q705" s="79"/>
      <c r="R705" s="79"/>
      <c r="S705" s="79"/>
      <c r="T705" s="79"/>
      <c r="U705" s="79"/>
      <c r="V705" s="79"/>
      <c r="W705" s="79"/>
      <c r="X705" s="79"/>
      <c r="Y705" s="79"/>
      <c r="Z705" s="79"/>
    </row>
    <row r="706" spans="1:26" ht="15.75" customHeight="1" x14ac:dyDescent="0.25">
      <c r="A706" s="79"/>
      <c r="B706" s="79"/>
      <c r="C706" s="79"/>
      <c r="D706" s="79"/>
      <c r="E706" s="79"/>
      <c r="F706" s="79"/>
      <c r="G706" s="79"/>
      <c r="H706" s="79"/>
      <c r="I706" s="79"/>
      <c r="J706" s="79"/>
      <c r="K706" s="79"/>
      <c r="L706" s="79"/>
      <c r="M706" s="79"/>
      <c r="N706" s="79"/>
      <c r="O706" s="79"/>
      <c r="P706" s="79"/>
      <c r="Q706" s="79"/>
      <c r="R706" s="79"/>
      <c r="S706" s="79"/>
      <c r="T706" s="79"/>
      <c r="U706" s="79"/>
      <c r="V706" s="79"/>
      <c r="W706" s="79"/>
      <c r="X706" s="79"/>
      <c r="Y706" s="79"/>
      <c r="Z706" s="79"/>
    </row>
    <row r="707" spans="1:26" ht="15.75" customHeight="1" x14ac:dyDescent="0.25">
      <c r="A707" s="79"/>
      <c r="B707" s="79"/>
      <c r="C707" s="79"/>
      <c r="D707" s="79"/>
      <c r="E707" s="79"/>
      <c r="F707" s="79"/>
      <c r="G707" s="79"/>
      <c r="H707" s="79"/>
      <c r="I707" s="79"/>
      <c r="J707" s="79"/>
      <c r="K707" s="79"/>
      <c r="L707" s="79"/>
      <c r="M707" s="79"/>
      <c r="N707" s="79"/>
      <c r="O707" s="79"/>
      <c r="P707" s="79"/>
      <c r="Q707" s="79"/>
      <c r="R707" s="79"/>
      <c r="S707" s="79"/>
      <c r="T707" s="79"/>
      <c r="U707" s="79"/>
      <c r="V707" s="79"/>
      <c r="W707" s="79"/>
      <c r="X707" s="79"/>
      <c r="Y707" s="79"/>
      <c r="Z707" s="79"/>
    </row>
    <row r="708" spans="1:26" ht="15.75" customHeight="1" x14ac:dyDescent="0.25">
      <c r="A708" s="79"/>
      <c r="B708" s="79"/>
      <c r="C708" s="79"/>
      <c r="D708" s="79"/>
      <c r="E708" s="79"/>
      <c r="F708" s="79"/>
      <c r="G708" s="79"/>
      <c r="H708" s="79"/>
      <c r="I708" s="79"/>
      <c r="J708" s="79"/>
      <c r="K708" s="79"/>
      <c r="L708" s="79"/>
      <c r="M708" s="79"/>
      <c r="N708" s="79"/>
      <c r="O708" s="79"/>
      <c r="P708" s="79"/>
      <c r="Q708" s="79"/>
      <c r="R708" s="79"/>
      <c r="S708" s="79"/>
      <c r="T708" s="79"/>
      <c r="U708" s="79"/>
      <c r="V708" s="79"/>
      <c r="W708" s="79"/>
      <c r="X708" s="79"/>
      <c r="Y708" s="79"/>
      <c r="Z708" s="79"/>
    </row>
    <row r="709" spans="1:26" ht="15.75" customHeight="1" x14ac:dyDescent="0.25">
      <c r="A709" s="79"/>
      <c r="B709" s="79"/>
      <c r="C709" s="79"/>
      <c r="D709" s="79"/>
      <c r="E709" s="79"/>
      <c r="F709" s="79"/>
      <c r="G709" s="79"/>
      <c r="H709" s="79"/>
      <c r="I709" s="79"/>
      <c r="J709" s="79"/>
      <c r="K709" s="79"/>
      <c r="L709" s="79"/>
      <c r="M709" s="79"/>
      <c r="N709" s="79"/>
      <c r="O709" s="79"/>
      <c r="P709" s="79"/>
      <c r="Q709" s="79"/>
      <c r="R709" s="79"/>
      <c r="S709" s="79"/>
      <c r="T709" s="79"/>
      <c r="U709" s="79"/>
      <c r="V709" s="79"/>
      <c r="W709" s="79"/>
      <c r="X709" s="79"/>
      <c r="Y709" s="79"/>
      <c r="Z709" s="79"/>
    </row>
    <row r="710" spans="1:26" ht="15.75" customHeight="1" x14ac:dyDescent="0.25">
      <c r="A710" s="79"/>
      <c r="B710" s="79"/>
      <c r="C710" s="79"/>
      <c r="D710" s="79"/>
      <c r="E710" s="79"/>
      <c r="F710" s="79"/>
      <c r="G710" s="79"/>
      <c r="H710" s="79"/>
      <c r="I710" s="79"/>
      <c r="J710" s="79"/>
      <c r="K710" s="79"/>
      <c r="L710" s="79"/>
      <c r="M710" s="79"/>
      <c r="N710" s="79"/>
      <c r="O710" s="79"/>
      <c r="P710" s="79"/>
      <c r="Q710" s="79"/>
      <c r="R710" s="79"/>
      <c r="S710" s="79"/>
      <c r="T710" s="79"/>
      <c r="U710" s="79"/>
      <c r="V710" s="79"/>
      <c r="W710" s="79"/>
      <c r="X710" s="79"/>
      <c r="Y710" s="79"/>
      <c r="Z710" s="79"/>
    </row>
    <row r="711" spans="1:26" ht="15.75" customHeight="1" x14ac:dyDescent="0.25">
      <c r="A711" s="79"/>
      <c r="B711" s="79"/>
      <c r="C711" s="79"/>
      <c r="D711" s="79"/>
      <c r="E711" s="79"/>
      <c r="F711" s="79"/>
      <c r="G711" s="79"/>
      <c r="H711" s="79"/>
      <c r="I711" s="79"/>
      <c r="J711" s="79"/>
      <c r="K711" s="79"/>
      <c r="L711" s="79"/>
      <c r="M711" s="79"/>
      <c r="N711" s="79"/>
      <c r="O711" s="79"/>
      <c r="P711" s="79"/>
      <c r="Q711" s="79"/>
      <c r="R711" s="79"/>
      <c r="S711" s="79"/>
      <c r="T711" s="79"/>
      <c r="U711" s="79"/>
      <c r="V711" s="79"/>
      <c r="W711" s="79"/>
      <c r="X711" s="79"/>
      <c r="Y711" s="79"/>
      <c r="Z711" s="79"/>
    </row>
    <row r="712" spans="1:26" ht="15.75" customHeight="1" x14ac:dyDescent="0.25">
      <c r="A712" s="79"/>
      <c r="B712" s="79"/>
      <c r="C712" s="79"/>
      <c r="D712" s="79"/>
      <c r="E712" s="79"/>
      <c r="F712" s="79"/>
      <c r="G712" s="79"/>
      <c r="H712" s="79"/>
      <c r="I712" s="79"/>
      <c r="J712" s="79"/>
      <c r="K712" s="79"/>
      <c r="L712" s="79"/>
      <c r="M712" s="79"/>
      <c r="N712" s="79"/>
      <c r="O712" s="79"/>
      <c r="P712" s="79"/>
      <c r="Q712" s="79"/>
      <c r="R712" s="79"/>
      <c r="S712" s="79"/>
      <c r="T712" s="79"/>
      <c r="U712" s="79"/>
      <c r="V712" s="79"/>
      <c r="W712" s="79"/>
      <c r="X712" s="79"/>
      <c r="Y712" s="79"/>
      <c r="Z712" s="79"/>
    </row>
    <row r="713" spans="1:26" ht="15.75" customHeight="1" x14ac:dyDescent="0.25">
      <c r="A713" s="79"/>
      <c r="B713" s="79"/>
      <c r="C713" s="79"/>
      <c r="D713" s="79"/>
      <c r="E713" s="79"/>
      <c r="F713" s="79"/>
      <c r="G713" s="79"/>
      <c r="H713" s="79"/>
      <c r="I713" s="79"/>
      <c r="J713" s="79"/>
      <c r="K713" s="79"/>
      <c r="L713" s="79"/>
      <c r="M713" s="79"/>
      <c r="N713" s="79"/>
      <c r="O713" s="79"/>
      <c r="P713" s="79"/>
      <c r="Q713" s="79"/>
      <c r="R713" s="79"/>
      <c r="S713" s="79"/>
      <c r="T713" s="79"/>
      <c r="U713" s="79"/>
      <c r="V713" s="79"/>
      <c r="W713" s="79"/>
      <c r="X713" s="79"/>
      <c r="Y713" s="79"/>
      <c r="Z713" s="79"/>
    </row>
    <row r="714" spans="1:26" ht="15.75" customHeight="1" x14ac:dyDescent="0.25">
      <c r="A714" s="79"/>
      <c r="B714" s="79"/>
      <c r="C714" s="79"/>
      <c r="D714" s="79"/>
      <c r="E714" s="79"/>
      <c r="F714" s="79"/>
      <c r="G714" s="79"/>
      <c r="H714" s="79"/>
      <c r="I714" s="79"/>
      <c r="J714" s="79"/>
      <c r="K714" s="79"/>
      <c r="L714" s="79"/>
      <c r="M714" s="79"/>
      <c r="N714" s="79"/>
      <c r="O714" s="79"/>
      <c r="P714" s="79"/>
      <c r="Q714" s="79"/>
      <c r="R714" s="79"/>
      <c r="S714" s="79"/>
      <c r="T714" s="79"/>
      <c r="U714" s="79"/>
      <c r="V714" s="79"/>
      <c r="W714" s="79"/>
      <c r="X714" s="79"/>
      <c r="Y714" s="79"/>
      <c r="Z714" s="79"/>
    </row>
    <row r="715" spans="1:26" ht="15.75" customHeight="1" x14ac:dyDescent="0.25">
      <c r="A715" s="79"/>
      <c r="B715" s="79"/>
      <c r="C715" s="79"/>
      <c r="D715" s="79"/>
      <c r="E715" s="79"/>
      <c r="F715" s="79"/>
      <c r="G715" s="79"/>
      <c r="H715" s="79"/>
      <c r="I715" s="79"/>
      <c r="J715" s="79"/>
      <c r="K715" s="79"/>
      <c r="L715" s="79"/>
      <c r="M715" s="79"/>
      <c r="N715" s="79"/>
      <c r="O715" s="79"/>
      <c r="P715" s="79"/>
      <c r="Q715" s="79"/>
      <c r="R715" s="79"/>
      <c r="S715" s="79"/>
      <c r="T715" s="79"/>
      <c r="U715" s="79"/>
      <c r="V715" s="79"/>
      <c r="W715" s="79"/>
      <c r="X715" s="79"/>
      <c r="Y715" s="79"/>
      <c r="Z715" s="79"/>
    </row>
    <row r="716" spans="1:26" ht="15.75" customHeight="1" x14ac:dyDescent="0.25">
      <c r="A716" s="79"/>
      <c r="B716" s="79"/>
      <c r="C716" s="79"/>
      <c r="D716" s="79"/>
      <c r="E716" s="79"/>
      <c r="F716" s="79"/>
      <c r="G716" s="79"/>
      <c r="H716" s="79"/>
      <c r="I716" s="79"/>
      <c r="J716" s="79"/>
      <c r="K716" s="79"/>
      <c r="L716" s="79"/>
      <c r="M716" s="79"/>
      <c r="N716" s="79"/>
      <c r="O716" s="79"/>
      <c r="P716" s="79"/>
      <c r="Q716" s="79"/>
      <c r="R716" s="79"/>
      <c r="S716" s="79"/>
      <c r="T716" s="79"/>
      <c r="U716" s="79"/>
      <c r="V716" s="79"/>
      <c r="W716" s="79"/>
      <c r="X716" s="79"/>
      <c r="Y716" s="79"/>
      <c r="Z716" s="79"/>
    </row>
    <row r="717" spans="1:26" ht="15.75" customHeight="1" x14ac:dyDescent="0.25">
      <c r="A717" s="79"/>
      <c r="B717" s="79"/>
      <c r="C717" s="79"/>
      <c r="D717" s="79"/>
      <c r="E717" s="79"/>
      <c r="F717" s="79"/>
      <c r="G717" s="79"/>
      <c r="H717" s="79"/>
      <c r="I717" s="79"/>
      <c r="J717" s="79"/>
      <c r="K717" s="79"/>
      <c r="L717" s="79"/>
      <c r="M717" s="79"/>
      <c r="N717" s="79"/>
      <c r="O717" s="79"/>
      <c r="P717" s="79"/>
      <c r="Q717" s="79"/>
      <c r="R717" s="79"/>
      <c r="S717" s="79"/>
      <c r="T717" s="79"/>
      <c r="U717" s="79"/>
      <c r="V717" s="79"/>
      <c r="W717" s="79"/>
      <c r="X717" s="79"/>
      <c r="Y717" s="79"/>
      <c r="Z717" s="79"/>
    </row>
    <row r="718" spans="1:26" ht="15.75" customHeight="1" x14ac:dyDescent="0.25">
      <c r="A718" s="79"/>
      <c r="B718" s="79"/>
      <c r="C718" s="79"/>
      <c r="D718" s="79"/>
      <c r="E718" s="79"/>
      <c r="F718" s="79"/>
      <c r="G718" s="79"/>
      <c r="H718" s="79"/>
      <c r="I718" s="79"/>
      <c r="J718" s="79"/>
      <c r="K718" s="79"/>
      <c r="L718" s="79"/>
      <c r="M718" s="79"/>
      <c r="N718" s="79"/>
      <c r="O718" s="79"/>
      <c r="P718" s="79"/>
      <c r="Q718" s="79"/>
      <c r="R718" s="79"/>
      <c r="S718" s="79"/>
      <c r="T718" s="79"/>
      <c r="U718" s="79"/>
      <c r="V718" s="79"/>
      <c r="W718" s="79"/>
      <c r="X718" s="79"/>
      <c r="Y718" s="79"/>
      <c r="Z718" s="79"/>
    </row>
    <row r="719" spans="1:26" ht="15.75" customHeight="1" x14ac:dyDescent="0.25">
      <c r="A719" s="79"/>
      <c r="B719" s="79"/>
      <c r="C719" s="79"/>
      <c r="D719" s="79"/>
      <c r="E719" s="79"/>
      <c r="F719" s="79"/>
      <c r="G719" s="79"/>
      <c r="H719" s="79"/>
      <c r="I719" s="79"/>
      <c r="J719" s="79"/>
      <c r="K719" s="79"/>
      <c r="L719" s="79"/>
      <c r="M719" s="79"/>
      <c r="N719" s="79"/>
      <c r="O719" s="79"/>
      <c r="P719" s="79"/>
      <c r="Q719" s="79"/>
      <c r="R719" s="79"/>
      <c r="S719" s="79"/>
      <c r="T719" s="79"/>
      <c r="U719" s="79"/>
      <c r="V719" s="79"/>
      <c r="W719" s="79"/>
      <c r="X719" s="79"/>
      <c r="Y719" s="79"/>
      <c r="Z719" s="79"/>
    </row>
    <row r="720" spans="1:26" ht="15.75" customHeight="1" x14ac:dyDescent="0.25">
      <c r="A720" s="79"/>
      <c r="B720" s="79"/>
      <c r="C720" s="79"/>
      <c r="D720" s="79"/>
      <c r="E720" s="79"/>
      <c r="F720" s="79"/>
      <c r="G720" s="79"/>
      <c r="H720" s="79"/>
      <c r="I720" s="79"/>
      <c r="J720" s="79"/>
      <c r="K720" s="79"/>
      <c r="L720" s="79"/>
      <c r="M720" s="79"/>
      <c r="N720" s="79"/>
      <c r="O720" s="79"/>
      <c r="P720" s="79"/>
      <c r="Q720" s="79"/>
      <c r="R720" s="79"/>
      <c r="S720" s="79"/>
      <c r="T720" s="79"/>
      <c r="U720" s="79"/>
      <c r="V720" s="79"/>
      <c r="W720" s="79"/>
      <c r="X720" s="79"/>
      <c r="Y720" s="79"/>
      <c r="Z720" s="79"/>
    </row>
    <row r="721" spans="1:26" ht="15.75" customHeight="1" x14ac:dyDescent="0.25">
      <c r="A721" s="79"/>
      <c r="B721" s="79"/>
      <c r="C721" s="79"/>
      <c r="D721" s="79"/>
      <c r="E721" s="79"/>
      <c r="F721" s="79"/>
      <c r="G721" s="79"/>
      <c r="H721" s="79"/>
      <c r="I721" s="79"/>
      <c r="J721" s="79"/>
      <c r="K721" s="79"/>
      <c r="L721" s="79"/>
      <c r="M721" s="79"/>
      <c r="N721" s="79"/>
      <c r="O721" s="79"/>
      <c r="P721" s="79"/>
      <c r="Q721" s="79"/>
      <c r="R721" s="79"/>
      <c r="S721" s="79"/>
      <c r="T721" s="79"/>
      <c r="U721" s="79"/>
      <c r="V721" s="79"/>
      <c r="W721" s="79"/>
      <c r="X721" s="79"/>
      <c r="Y721" s="79"/>
      <c r="Z721" s="79"/>
    </row>
    <row r="722" spans="1:26" ht="15.75" customHeight="1" x14ac:dyDescent="0.25">
      <c r="A722" s="79"/>
      <c r="B722" s="79"/>
      <c r="C722" s="79"/>
      <c r="D722" s="79"/>
      <c r="E722" s="79"/>
      <c r="F722" s="79"/>
      <c r="G722" s="79"/>
      <c r="H722" s="79"/>
      <c r="I722" s="79"/>
      <c r="J722" s="79"/>
      <c r="K722" s="79"/>
      <c r="L722" s="79"/>
      <c r="M722" s="79"/>
      <c r="N722" s="79"/>
      <c r="O722" s="79"/>
      <c r="P722" s="79"/>
      <c r="Q722" s="79"/>
      <c r="R722" s="79"/>
      <c r="S722" s="79"/>
      <c r="T722" s="79"/>
      <c r="U722" s="79"/>
      <c r="V722" s="79"/>
      <c r="W722" s="79"/>
      <c r="X722" s="79"/>
      <c r="Y722" s="79"/>
      <c r="Z722" s="79"/>
    </row>
    <row r="723" spans="1:26" ht="15.75" customHeight="1" x14ac:dyDescent="0.25">
      <c r="A723" s="79"/>
      <c r="B723" s="79"/>
      <c r="C723" s="79"/>
      <c r="D723" s="79"/>
      <c r="E723" s="79"/>
      <c r="F723" s="79"/>
      <c r="G723" s="79"/>
      <c r="H723" s="79"/>
      <c r="I723" s="79"/>
      <c r="J723" s="79"/>
      <c r="K723" s="79"/>
      <c r="L723" s="79"/>
      <c r="M723" s="79"/>
      <c r="N723" s="79"/>
      <c r="O723" s="79"/>
      <c r="P723" s="79"/>
      <c r="Q723" s="79"/>
      <c r="R723" s="79"/>
      <c r="S723" s="79"/>
      <c r="T723" s="79"/>
      <c r="U723" s="79"/>
      <c r="V723" s="79"/>
      <c r="W723" s="79"/>
      <c r="X723" s="79"/>
      <c r="Y723" s="79"/>
      <c r="Z723" s="79"/>
    </row>
    <row r="724" spans="1:26" ht="15.75" customHeight="1" x14ac:dyDescent="0.25">
      <c r="A724" s="79"/>
      <c r="B724" s="79"/>
      <c r="C724" s="79"/>
      <c r="D724" s="79"/>
      <c r="E724" s="79"/>
      <c r="F724" s="79"/>
      <c r="G724" s="79"/>
      <c r="H724" s="79"/>
      <c r="I724" s="79"/>
      <c r="J724" s="79"/>
      <c r="K724" s="79"/>
      <c r="L724" s="79"/>
      <c r="M724" s="79"/>
      <c r="N724" s="79"/>
      <c r="O724" s="79"/>
      <c r="P724" s="79"/>
      <c r="Q724" s="79"/>
      <c r="R724" s="79"/>
      <c r="S724" s="79"/>
      <c r="T724" s="79"/>
      <c r="U724" s="79"/>
      <c r="V724" s="79"/>
      <c r="W724" s="79"/>
      <c r="X724" s="79"/>
      <c r="Y724" s="79"/>
      <c r="Z724" s="79"/>
    </row>
    <row r="725" spans="1:26" ht="15.75" customHeight="1" x14ac:dyDescent="0.25">
      <c r="A725" s="79"/>
      <c r="B725" s="79"/>
      <c r="C725" s="79"/>
      <c r="D725" s="79"/>
      <c r="E725" s="79"/>
      <c r="F725" s="79"/>
      <c r="G725" s="79"/>
      <c r="H725" s="79"/>
      <c r="I725" s="79"/>
      <c r="J725" s="79"/>
      <c r="K725" s="79"/>
      <c r="L725" s="79"/>
      <c r="M725" s="79"/>
      <c r="N725" s="79"/>
      <c r="O725" s="79"/>
      <c r="P725" s="79"/>
      <c r="Q725" s="79"/>
      <c r="R725" s="79"/>
      <c r="S725" s="79"/>
      <c r="T725" s="79"/>
      <c r="U725" s="79"/>
      <c r="V725" s="79"/>
      <c r="W725" s="79"/>
      <c r="X725" s="79"/>
      <c r="Y725" s="79"/>
      <c r="Z725" s="79"/>
    </row>
    <row r="726" spans="1:26" ht="15.75" customHeight="1" x14ac:dyDescent="0.25">
      <c r="A726" s="79"/>
      <c r="B726" s="79"/>
      <c r="C726" s="79"/>
      <c r="D726" s="79"/>
      <c r="E726" s="79"/>
      <c r="F726" s="79"/>
      <c r="G726" s="79"/>
      <c r="H726" s="79"/>
      <c r="I726" s="79"/>
      <c r="J726" s="79"/>
      <c r="K726" s="79"/>
      <c r="L726" s="79"/>
      <c r="M726" s="79"/>
      <c r="N726" s="79"/>
      <c r="O726" s="79"/>
      <c r="P726" s="79"/>
      <c r="Q726" s="79"/>
      <c r="R726" s="79"/>
      <c r="S726" s="79"/>
      <c r="T726" s="79"/>
      <c r="U726" s="79"/>
      <c r="V726" s="79"/>
      <c r="W726" s="79"/>
      <c r="X726" s="79"/>
      <c r="Y726" s="79"/>
      <c r="Z726" s="79"/>
    </row>
    <row r="727" spans="1:26" ht="15.75" customHeight="1" x14ac:dyDescent="0.25">
      <c r="A727" s="79"/>
      <c r="B727" s="79"/>
      <c r="C727" s="79"/>
      <c r="D727" s="79"/>
      <c r="E727" s="79"/>
      <c r="F727" s="79"/>
      <c r="G727" s="79"/>
      <c r="H727" s="79"/>
      <c r="I727" s="79"/>
      <c r="J727" s="79"/>
      <c r="K727" s="79"/>
      <c r="L727" s="79"/>
      <c r="M727" s="79"/>
      <c r="N727" s="79"/>
      <c r="O727" s="79"/>
      <c r="P727" s="79"/>
      <c r="Q727" s="79"/>
      <c r="R727" s="79"/>
      <c r="S727" s="79"/>
      <c r="T727" s="79"/>
      <c r="U727" s="79"/>
      <c r="V727" s="79"/>
      <c r="W727" s="79"/>
      <c r="X727" s="79"/>
      <c r="Y727" s="79"/>
      <c r="Z727" s="79"/>
    </row>
    <row r="728" spans="1:26" ht="15.75" customHeight="1" x14ac:dyDescent="0.25">
      <c r="A728" s="79"/>
      <c r="B728" s="79"/>
      <c r="C728" s="79"/>
      <c r="D728" s="79"/>
      <c r="E728" s="79"/>
      <c r="F728" s="79"/>
      <c r="G728" s="79"/>
      <c r="H728" s="79"/>
      <c r="I728" s="79"/>
      <c r="J728" s="79"/>
      <c r="K728" s="79"/>
      <c r="L728" s="79"/>
      <c r="M728" s="79"/>
      <c r="N728" s="79"/>
      <c r="O728" s="79"/>
      <c r="P728" s="79"/>
      <c r="Q728" s="79"/>
      <c r="R728" s="79"/>
      <c r="S728" s="79"/>
      <c r="T728" s="79"/>
      <c r="U728" s="79"/>
      <c r="V728" s="79"/>
      <c r="W728" s="79"/>
      <c r="X728" s="79"/>
      <c r="Y728" s="79"/>
      <c r="Z728" s="79"/>
    </row>
    <row r="729" spans="1:26" ht="15.75" customHeight="1" x14ac:dyDescent="0.25">
      <c r="A729" s="79"/>
      <c r="B729" s="79"/>
      <c r="C729" s="79"/>
      <c r="D729" s="79"/>
      <c r="E729" s="79"/>
      <c r="F729" s="79"/>
      <c r="G729" s="79"/>
      <c r="H729" s="79"/>
      <c r="I729" s="79"/>
      <c r="J729" s="79"/>
      <c r="K729" s="79"/>
      <c r="L729" s="79"/>
      <c r="M729" s="79"/>
      <c r="N729" s="79"/>
      <c r="O729" s="79"/>
      <c r="P729" s="79"/>
      <c r="Q729" s="79"/>
      <c r="R729" s="79"/>
      <c r="S729" s="79"/>
      <c r="T729" s="79"/>
      <c r="U729" s="79"/>
      <c r="V729" s="79"/>
      <c r="W729" s="79"/>
      <c r="X729" s="79"/>
      <c r="Y729" s="79"/>
      <c r="Z729" s="79"/>
    </row>
    <row r="730" spans="1:26" ht="15.75" customHeight="1" x14ac:dyDescent="0.25">
      <c r="A730" s="79"/>
      <c r="B730" s="79"/>
      <c r="C730" s="79"/>
      <c r="D730" s="79"/>
      <c r="E730" s="79"/>
      <c r="F730" s="79"/>
      <c r="G730" s="79"/>
      <c r="H730" s="79"/>
      <c r="I730" s="79"/>
      <c r="J730" s="79"/>
      <c r="K730" s="79"/>
      <c r="L730" s="79"/>
      <c r="M730" s="79"/>
      <c r="N730" s="79"/>
      <c r="O730" s="79"/>
      <c r="P730" s="79"/>
      <c r="Q730" s="79"/>
      <c r="R730" s="79"/>
      <c r="S730" s="79"/>
      <c r="T730" s="79"/>
      <c r="U730" s="79"/>
      <c r="V730" s="79"/>
      <c r="W730" s="79"/>
      <c r="X730" s="79"/>
      <c r="Y730" s="79"/>
      <c r="Z730" s="79"/>
    </row>
    <row r="731" spans="1:26" ht="15.75" customHeight="1" x14ac:dyDescent="0.25">
      <c r="A731" s="79"/>
      <c r="B731" s="79"/>
      <c r="C731" s="79"/>
      <c r="D731" s="79"/>
      <c r="E731" s="79"/>
      <c r="F731" s="79"/>
      <c r="G731" s="79"/>
      <c r="H731" s="79"/>
      <c r="I731" s="79"/>
      <c r="J731" s="79"/>
      <c r="K731" s="79"/>
      <c r="L731" s="79"/>
      <c r="M731" s="79"/>
      <c r="N731" s="79"/>
      <c r="O731" s="79"/>
      <c r="P731" s="79"/>
      <c r="Q731" s="79"/>
      <c r="R731" s="79"/>
      <c r="S731" s="79"/>
      <c r="T731" s="79"/>
      <c r="U731" s="79"/>
      <c r="V731" s="79"/>
      <c r="W731" s="79"/>
      <c r="X731" s="79"/>
      <c r="Y731" s="79"/>
      <c r="Z731" s="79"/>
    </row>
    <row r="732" spans="1:26" ht="15.75" customHeight="1" x14ac:dyDescent="0.25">
      <c r="A732" s="79"/>
      <c r="B732" s="79"/>
      <c r="C732" s="79"/>
      <c r="D732" s="79"/>
      <c r="E732" s="79"/>
      <c r="F732" s="79"/>
      <c r="G732" s="79"/>
      <c r="H732" s="79"/>
      <c r="I732" s="79"/>
      <c r="J732" s="79"/>
      <c r="K732" s="79"/>
      <c r="L732" s="79"/>
      <c r="M732" s="79"/>
      <c r="N732" s="79"/>
      <c r="O732" s="79"/>
      <c r="P732" s="79"/>
      <c r="Q732" s="79"/>
      <c r="R732" s="79"/>
      <c r="S732" s="79"/>
      <c r="T732" s="79"/>
      <c r="U732" s="79"/>
      <c r="V732" s="79"/>
      <c r="W732" s="79"/>
      <c r="X732" s="79"/>
      <c r="Y732" s="79"/>
      <c r="Z732" s="79"/>
    </row>
    <row r="733" spans="1:26" ht="15.75" customHeight="1" x14ac:dyDescent="0.25">
      <c r="A733" s="79"/>
      <c r="B733" s="79"/>
      <c r="C733" s="79"/>
      <c r="D733" s="79"/>
      <c r="E733" s="79"/>
      <c r="F733" s="79"/>
      <c r="G733" s="79"/>
      <c r="H733" s="79"/>
      <c r="I733" s="79"/>
      <c r="J733" s="79"/>
      <c r="K733" s="79"/>
      <c r="L733" s="79"/>
      <c r="M733" s="79"/>
      <c r="N733" s="79"/>
      <c r="O733" s="79"/>
      <c r="P733" s="79"/>
      <c r="Q733" s="79"/>
      <c r="R733" s="79"/>
      <c r="S733" s="79"/>
      <c r="T733" s="79"/>
      <c r="U733" s="79"/>
      <c r="V733" s="79"/>
      <c r="W733" s="79"/>
      <c r="X733" s="79"/>
      <c r="Y733" s="79"/>
      <c r="Z733" s="79"/>
    </row>
    <row r="734" spans="1:26" ht="15.75" customHeight="1" x14ac:dyDescent="0.25">
      <c r="A734" s="79"/>
      <c r="B734" s="79"/>
      <c r="C734" s="79"/>
      <c r="D734" s="79"/>
      <c r="E734" s="79"/>
      <c r="F734" s="79"/>
      <c r="G734" s="79"/>
      <c r="H734" s="79"/>
      <c r="I734" s="79"/>
      <c r="J734" s="79"/>
      <c r="K734" s="79"/>
      <c r="L734" s="79"/>
      <c r="M734" s="79"/>
      <c r="N734" s="79"/>
      <c r="O734" s="79"/>
      <c r="P734" s="79"/>
      <c r="Q734" s="79"/>
      <c r="R734" s="79"/>
      <c r="S734" s="79"/>
      <c r="T734" s="79"/>
      <c r="U734" s="79"/>
      <c r="V734" s="79"/>
      <c r="W734" s="79"/>
      <c r="X734" s="79"/>
      <c r="Y734" s="79"/>
      <c r="Z734" s="79"/>
    </row>
    <row r="735" spans="1:26" ht="15.75" customHeight="1" x14ac:dyDescent="0.25">
      <c r="A735" s="79"/>
      <c r="B735" s="79"/>
      <c r="C735" s="79"/>
      <c r="D735" s="79"/>
      <c r="E735" s="79"/>
      <c r="F735" s="79"/>
      <c r="G735" s="79"/>
      <c r="H735" s="79"/>
      <c r="I735" s="79"/>
      <c r="J735" s="79"/>
      <c r="K735" s="79"/>
      <c r="L735" s="79"/>
      <c r="M735" s="79"/>
      <c r="N735" s="79"/>
      <c r="O735" s="79"/>
      <c r="P735" s="79"/>
      <c r="Q735" s="79"/>
      <c r="R735" s="79"/>
      <c r="S735" s="79"/>
      <c r="T735" s="79"/>
      <c r="U735" s="79"/>
      <c r="V735" s="79"/>
      <c r="W735" s="79"/>
      <c r="X735" s="79"/>
      <c r="Y735" s="79"/>
      <c r="Z735" s="79"/>
    </row>
    <row r="736" spans="1:26" ht="15.75" customHeight="1" x14ac:dyDescent="0.25">
      <c r="A736" s="79"/>
      <c r="B736" s="79"/>
      <c r="C736" s="79"/>
      <c r="D736" s="79"/>
      <c r="E736" s="79"/>
      <c r="F736" s="79"/>
      <c r="G736" s="79"/>
      <c r="H736" s="79"/>
      <c r="I736" s="79"/>
      <c r="J736" s="79"/>
      <c r="K736" s="79"/>
      <c r="L736" s="79"/>
      <c r="M736" s="79"/>
      <c r="N736" s="79"/>
      <c r="O736" s="79"/>
      <c r="P736" s="79"/>
      <c r="Q736" s="79"/>
      <c r="R736" s="79"/>
      <c r="S736" s="79"/>
      <c r="T736" s="79"/>
      <c r="U736" s="79"/>
      <c r="V736" s="79"/>
      <c r="W736" s="79"/>
      <c r="X736" s="79"/>
      <c r="Y736" s="79"/>
      <c r="Z736" s="79"/>
    </row>
    <row r="737" spans="1:26" ht="15.75" customHeight="1" x14ac:dyDescent="0.25">
      <c r="A737" s="79"/>
      <c r="B737" s="79"/>
      <c r="C737" s="79"/>
      <c r="D737" s="79"/>
      <c r="E737" s="79"/>
      <c r="F737" s="79"/>
      <c r="G737" s="79"/>
      <c r="H737" s="79"/>
      <c r="I737" s="79"/>
      <c r="J737" s="79"/>
      <c r="K737" s="79"/>
      <c r="L737" s="79"/>
      <c r="M737" s="79"/>
      <c r="N737" s="79"/>
      <c r="O737" s="79"/>
      <c r="P737" s="79"/>
      <c r="Q737" s="79"/>
      <c r="R737" s="79"/>
      <c r="S737" s="79"/>
      <c r="T737" s="79"/>
      <c r="U737" s="79"/>
      <c r="V737" s="79"/>
      <c r="W737" s="79"/>
      <c r="X737" s="79"/>
      <c r="Y737" s="79"/>
      <c r="Z737" s="79"/>
    </row>
    <row r="738" spans="1:26" ht="15.75" customHeight="1" x14ac:dyDescent="0.25">
      <c r="A738" s="79"/>
      <c r="B738" s="79"/>
      <c r="C738" s="79"/>
      <c r="D738" s="79"/>
      <c r="E738" s="79"/>
      <c r="F738" s="79"/>
      <c r="G738" s="79"/>
      <c r="H738" s="79"/>
      <c r="I738" s="79"/>
      <c r="J738" s="79"/>
      <c r="K738" s="79"/>
      <c r="L738" s="79"/>
      <c r="M738" s="79"/>
      <c r="N738" s="79"/>
      <c r="O738" s="79"/>
      <c r="P738" s="79"/>
      <c r="Q738" s="79"/>
      <c r="R738" s="79"/>
      <c r="S738" s="79"/>
      <c r="T738" s="79"/>
      <c r="U738" s="79"/>
      <c r="V738" s="79"/>
      <c r="W738" s="79"/>
      <c r="X738" s="79"/>
      <c r="Y738" s="79"/>
      <c r="Z738" s="79"/>
    </row>
    <row r="739" spans="1:26" ht="15.75" customHeight="1" x14ac:dyDescent="0.25">
      <c r="A739" s="79"/>
      <c r="B739" s="79"/>
      <c r="C739" s="79"/>
      <c r="D739" s="79"/>
      <c r="E739" s="79"/>
      <c r="F739" s="79"/>
      <c r="G739" s="79"/>
      <c r="H739" s="79"/>
      <c r="I739" s="79"/>
      <c r="J739" s="79"/>
      <c r="K739" s="79"/>
      <c r="L739" s="79"/>
      <c r="M739" s="79"/>
      <c r="N739" s="79"/>
      <c r="O739" s="79"/>
      <c r="P739" s="79"/>
      <c r="Q739" s="79"/>
      <c r="R739" s="79"/>
      <c r="S739" s="79"/>
      <c r="T739" s="79"/>
      <c r="U739" s="79"/>
      <c r="V739" s="79"/>
      <c r="W739" s="79"/>
      <c r="X739" s="79"/>
      <c r="Y739" s="79"/>
      <c r="Z739" s="79"/>
    </row>
    <row r="740" spans="1:26" ht="15.75" customHeight="1" x14ac:dyDescent="0.25">
      <c r="A740" s="79"/>
      <c r="B740" s="79"/>
      <c r="C740" s="79"/>
      <c r="D740" s="79"/>
      <c r="E740" s="79"/>
      <c r="F740" s="79"/>
      <c r="G740" s="79"/>
      <c r="H740" s="79"/>
      <c r="I740" s="79"/>
      <c r="J740" s="79"/>
      <c r="K740" s="79"/>
      <c r="L740" s="79"/>
      <c r="M740" s="79"/>
      <c r="N740" s="79"/>
      <c r="O740" s="79"/>
      <c r="P740" s="79"/>
      <c r="Q740" s="79"/>
      <c r="R740" s="79"/>
      <c r="S740" s="79"/>
      <c r="T740" s="79"/>
      <c r="U740" s="79"/>
      <c r="V740" s="79"/>
      <c r="W740" s="79"/>
      <c r="X740" s="79"/>
      <c r="Y740" s="79"/>
      <c r="Z740" s="79"/>
    </row>
    <row r="741" spans="1:26" ht="15.75" customHeight="1" x14ac:dyDescent="0.25">
      <c r="A741" s="79"/>
      <c r="B741" s="79"/>
      <c r="C741" s="79"/>
      <c r="D741" s="79"/>
      <c r="E741" s="79"/>
      <c r="F741" s="79"/>
      <c r="G741" s="79"/>
      <c r="H741" s="79"/>
      <c r="I741" s="79"/>
      <c r="J741" s="79"/>
      <c r="K741" s="79"/>
      <c r="L741" s="79"/>
      <c r="M741" s="79"/>
      <c r="N741" s="79"/>
      <c r="O741" s="79"/>
      <c r="P741" s="79"/>
      <c r="Q741" s="79"/>
      <c r="R741" s="79"/>
      <c r="S741" s="79"/>
      <c r="T741" s="79"/>
      <c r="U741" s="79"/>
      <c r="V741" s="79"/>
      <c r="W741" s="79"/>
      <c r="X741" s="79"/>
      <c r="Y741" s="79"/>
      <c r="Z741" s="79"/>
    </row>
    <row r="742" spans="1:26" ht="15.75" customHeight="1" x14ac:dyDescent="0.25">
      <c r="A742" s="79"/>
      <c r="B742" s="79"/>
      <c r="C742" s="79"/>
      <c r="D742" s="79"/>
      <c r="E742" s="79"/>
      <c r="F742" s="79"/>
      <c r="G742" s="79"/>
      <c r="H742" s="79"/>
      <c r="I742" s="79"/>
      <c r="J742" s="79"/>
      <c r="K742" s="79"/>
      <c r="L742" s="79"/>
      <c r="M742" s="79"/>
      <c r="N742" s="79"/>
      <c r="O742" s="79"/>
      <c r="P742" s="79"/>
      <c r="Q742" s="79"/>
      <c r="R742" s="79"/>
      <c r="S742" s="79"/>
      <c r="T742" s="79"/>
      <c r="U742" s="79"/>
      <c r="V742" s="79"/>
      <c r="W742" s="79"/>
      <c r="X742" s="79"/>
      <c r="Y742" s="79"/>
      <c r="Z742" s="79"/>
    </row>
    <row r="743" spans="1:26" ht="15.75" customHeight="1" x14ac:dyDescent="0.25">
      <c r="A743" s="79"/>
      <c r="B743" s="79"/>
      <c r="C743" s="79"/>
      <c r="D743" s="79"/>
      <c r="E743" s="79"/>
      <c r="F743" s="79"/>
      <c r="G743" s="79"/>
      <c r="H743" s="79"/>
      <c r="I743" s="79"/>
      <c r="J743" s="79"/>
      <c r="K743" s="79"/>
      <c r="L743" s="79"/>
      <c r="M743" s="79"/>
      <c r="N743" s="79"/>
      <c r="O743" s="79"/>
      <c r="P743" s="79"/>
      <c r="Q743" s="79"/>
      <c r="R743" s="79"/>
      <c r="S743" s="79"/>
      <c r="T743" s="79"/>
      <c r="U743" s="79"/>
      <c r="V743" s="79"/>
      <c r="W743" s="79"/>
      <c r="X743" s="79"/>
      <c r="Y743" s="79"/>
      <c r="Z743" s="79"/>
    </row>
    <row r="744" spans="1:26" ht="15.75" customHeight="1" x14ac:dyDescent="0.25">
      <c r="A744" s="79"/>
      <c r="B744" s="79"/>
      <c r="C744" s="79"/>
      <c r="D744" s="79"/>
      <c r="E744" s="79"/>
      <c r="F744" s="79"/>
      <c r="G744" s="79"/>
      <c r="H744" s="79"/>
      <c r="I744" s="79"/>
      <c r="J744" s="79"/>
      <c r="K744" s="79"/>
      <c r="L744" s="79"/>
      <c r="M744" s="79"/>
      <c r="N744" s="79"/>
      <c r="O744" s="79"/>
      <c r="P744" s="79"/>
      <c r="Q744" s="79"/>
      <c r="R744" s="79"/>
      <c r="S744" s="79"/>
      <c r="T744" s="79"/>
      <c r="U744" s="79"/>
      <c r="V744" s="79"/>
      <c r="W744" s="79"/>
      <c r="X744" s="79"/>
      <c r="Y744" s="79"/>
      <c r="Z744" s="79"/>
    </row>
    <row r="745" spans="1:26" ht="15.75" customHeight="1" x14ac:dyDescent="0.25">
      <c r="A745" s="79"/>
      <c r="B745" s="79"/>
      <c r="C745" s="79"/>
      <c r="D745" s="79"/>
      <c r="E745" s="79"/>
      <c r="F745" s="79"/>
      <c r="G745" s="79"/>
      <c r="H745" s="79"/>
      <c r="I745" s="79"/>
      <c r="J745" s="79"/>
      <c r="K745" s="79"/>
      <c r="L745" s="79"/>
      <c r="M745" s="79"/>
      <c r="N745" s="79"/>
      <c r="O745" s="79"/>
      <c r="P745" s="79"/>
      <c r="Q745" s="79"/>
      <c r="R745" s="79"/>
      <c r="S745" s="79"/>
      <c r="T745" s="79"/>
      <c r="U745" s="79"/>
      <c r="V745" s="79"/>
      <c r="W745" s="79"/>
      <c r="X745" s="79"/>
      <c r="Y745" s="79"/>
      <c r="Z745" s="79"/>
    </row>
    <row r="746" spans="1:26" ht="15.75" customHeight="1" x14ac:dyDescent="0.25">
      <c r="A746" s="79"/>
      <c r="B746" s="79"/>
      <c r="C746" s="79"/>
      <c r="D746" s="79"/>
      <c r="E746" s="79"/>
      <c r="F746" s="79"/>
      <c r="G746" s="79"/>
      <c r="H746" s="79"/>
      <c r="I746" s="79"/>
      <c r="J746" s="79"/>
      <c r="K746" s="79"/>
      <c r="L746" s="79"/>
      <c r="M746" s="79"/>
      <c r="N746" s="79"/>
      <c r="O746" s="79"/>
      <c r="P746" s="79"/>
      <c r="Q746" s="79"/>
      <c r="R746" s="79"/>
      <c r="S746" s="79"/>
      <c r="T746" s="79"/>
      <c r="U746" s="79"/>
      <c r="V746" s="79"/>
      <c r="W746" s="79"/>
      <c r="X746" s="79"/>
      <c r="Y746" s="79"/>
      <c r="Z746" s="79"/>
    </row>
    <row r="747" spans="1:26" ht="15.75" customHeight="1" x14ac:dyDescent="0.25">
      <c r="A747" s="79"/>
      <c r="B747" s="79"/>
      <c r="C747" s="79"/>
      <c r="D747" s="79"/>
      <c r="E747" s="79"/>
      <c r="F747" s="79"/>
      <c r="G747" s="79"/>
      <c r="H747" s="79"/>
      <c r="I747" s="79"/>
      <c r="J747" s="79"/>
      <c r="K747" s="79"/>
      <c r="L747" s="79"/>
      <c r="M747" s="79"/>
      <c r="N747" s="79"/>
      <c r="O747" s="79"/>
      <c r="P747" s="79"/>
      <c r="Q747" s="79"/>
      <c r="R747" s="79"/>
      <c r="S747" s="79"/>
      <c r="T747" s="79"/>
      <c r="U747" s="79"/>
      <c r="V747" s="79"/>
      <c r="W747" s="79"/>
      <c r="X747" s="79"/>
      <c r="Y747" s="79"/>
      <c r="Z747" s="79"/>
    </row>
    <row r="748" spans="1:26" ht="15.75" customHeight="1" x14ac:dyDescent="0.25">
      <c r="A748" s="79"/>
      <c r="B748" s="79"/>
      <c r="C748" s="79"/>
      <c r="D748" s="79"/>
      <c r="E748" s="79"/>
      <c r="F748" s="79"/>
      <c r="G748" s="79"/>
      <c r="H748" s="79"/>
      <c r="I748" s="79"/>
      <c r="J748" s="79"/>
      <c r="K748" s="79"/>
      <c r="L748" s="79"/>
      <c r="M748" s="79"/>
      <c r="N748" s="79"/>
      <c r="O748" s="79"/>
      <c r="P748" s="79"/>
      <c r="Q748" s="79"/>
      <c r="R748" s="79"/>
      <c r="S748" s="79"/>
      <c r="T748" s="79"/>
      <c r="U748" s="79"/>
      <c r="V748" s="79"/>
      <c r="W748" s="79"/>
      <c r="X748" s="79"/>
      <c r="Y748" s="79"/>
      <c r="Z748" s="79"/>
    </row>
    <row r="749" spans="1:26" ht="15.75" customHeight="1" x14ac:dyDescent="0.25">
      <c r="A749" s="79"/>
      <c r="B749" s="79"/>
      <c r="C749" s="79"/>
      <c r="D749" s="79"/>
      <c r="E749" s="79"/>
      <c r="F749" s="79"/>
      <c r="G749" s="79"/>
      <c r="H749" s="79"/>
      <c r="I749" s="79"/>
      <c r="J749" s="79"/>
      <c r="K749" s="79"/>
      <c r="L749" s="79"/>
      <c r="M749" s="79"/>
      <c r="N749" s="79"/>
      <c r="O749" s="79"/>
      <c r="P749" s="79"/>
      <c r="Q749" s="79"/>
      <c r="R749" s="79"/>
      <c r="S749" s="79"/>
      <c r="T749" s="79"/>
      <c r="U749" s="79"/>
      <c r="V749" s="79"/>
      <c r="W749" s="79"/>
      <c r="X749" s="79"/>
      <c r="Y749" s="79"/>
      <c r="Z749" s="79"/>
    </row>
    <row r="750" spans="1:26" ht="15.75" customHeight="1" x14ac:dyDescent="0.25">
      <c r="A750" s="79"/>
      <c r="B750" s="79"/>
      <c r="C750" s="79"/>
      <c r="D750" s="79"/>
      <c r="E750" s="79"/>
      <c r="F750" s="79"/>
      <c r="G750" s="79"/>
      <c r="H750" s="79"/>
      <c r="I750" s="79"/>
      <c r="J750" s="79"/>
      <c r="K750" s="79"/>
      <c r="L750" s="79"/>
      <c r="M750" s="79"/>
      <c r="N750" s="79"/>
      <c r="O750" s="79"/>
      <c r="P750" s="79"/>
      <c r="Q750" s="79"/>
      <c r="R750" s="79"/>
      <c r="S750" s="79"/>
      <c r="T750" s="79"/>
      <c r="U750" s="79"/>
      <c r="V750" s="79"/>
      <c r="W750" s="79"/>
      <c r="X750" s="79"/>
      <c r="Y750" s="79"/>
      <c r="Z750" s="79"/>
    </row>
    <row r="751" spans="1:26" ht="15.75" customHeight="1" x14ac:dyDescent="0.25">
      <c r="A751" s="79"/>
      <c r="B751" s="79"/>
      <c r="C751" s="79"/>
      <c r="D751" s="79"/>
      <c r="E751" s="79"/>
      <c r="F751" s="79"/>
      <c r="G751" s="79"/>
      <c r="H751" s="79"/>
      <c r="I751" s="79"/>
      <c r="J751" s="79"/>
      <c r="K751" s="79"/>
      <c r="L751" s="79"/>
      <c r="M751" s="79"/>
      <c r="N751" s="79"/>
      <c r="O751" s="79"/>
      <c r="P751" s="79"/>
      <c r="Q751" s="79"/>
      <c r="R751" s="79"/>
      <c r="S751" s="79"/>
      <c r="T751" s="79"/>
      <c r="U751" s="79"/>
      <c r="V751" s="79"/>
      <c r="W751" s="79"/>
      <c r="X751" s="79"/>
      <c r="Y751" s="79"/>
      <c r="Z751" s="79"/>
    </row>
    <row r="752" spans="1:26" ht="15.75" customHeight="1" x14ac:dyDescent="0.25">
      <c r="A752" s="79"/>
      <c r="B752" s="79"/>
      <c r="C752" s="79"/>
      <c r="D752" s="79"/>
      <c r="E752" s="79"/>
      <c r="F752" s="79"/>
      <c r="G752" s="79"/>
      <c r="H752" s="79"/>
      <c r="I752" s="79"/>
      <c r="J752" s="79"/>
      <c r="K752" s="79"/>
      <c r="L752" s="79"/>
      <c r="M752" s="79"/>
      <c r="N752" s="79"/>
      <c r="O752" s="79"/>
      <c r="P752" s="79"/>
      <c r="Q752" s="79"/>
      <c r="R752" s="79"/>
      <c r="S752" s="79"/>
      <c r="T752" s="79"/>
      <c r="U752" s="79"/>
      <c r="V752" s="79"/>
      <c r="W752" s="79"/>
      <c r="X752" s="79"/>
      <c r="Y752" s="79"/>
      <c r="Z752" s="79"/>
    </row>
    <row r="753" spans="1:26" ht="15.75" customHeight="1" x14ac:dyDescent="0.25">
      <c r="A753" s="79"/>
      <c r="B753" s="79"/>
      <c r="C753" s="79"/>
      <c r="D753" s="79"/>
      <c r="E753" s="79"/>
      <c r="F753" s="79"/>
      <c r="G753" s="79"/>
      <c r="H753" s="79"/>
      <c r="I753" s="79"/>
      <c r="J753" s="79"/>
      <c r="K753" s="79"/>
      <c r="L753" s="79"/>
      <c r="M753" s="79"/>
      <c r="N753" s="79"/>
      <c r="O753" s="79"/>
      <c r="P753" s="79"/>
      <c r="Q753" s="79"/>
      <c r="R753" s="79"/>
      <c r="S753" s="79"/>
      <c r="T753" s="79"/>
      <c r="U753" s="79"/>
      <c r="V753" s="79"/>
      <c r="W753" s="79"/>
      <c r="X753" s="79"/>
      <c r="Y753" s="79"/>
      <c r="Z753" s="79"/>
    </row>
    <row r="754" spans="1:26" ht="15.75" customHeight="1" x14ac:dyDescent="0.25">
      <c r="A754" s="79"/>
      <c r="B754" s="79"/>
      <c r="C754" s="79"/>
      <c r="D754" s="79"/>
      <c r="E754" s="79"/>
      <c r="F754" s="79"/>
      <c r="G754" s="79"/>
      <c r="H754" s="79"/>
      <c r="I754" s="79"/>
      <c r="J754" s="79"/>
      <c r="K754" s="79"/>
      <c r="L754" s="79"/>
      <c r="M754" s="79"/>
      <c r="N754" s="79"/>
      <c r="O754" s="79"/>
      <c r="P754" s="79"/>
      <c r="Q754" s="79"/>
      <c r="R754" s="79"/>
      <c r="S754" s="79"/>
      <c r="T754" s="79"/>
      <c r="U754" s="79"/>
      <c r="V754" s="79"/>
      <c r="W754" s="79"/>
      <c r="X754" s="79"/>
      <c r="Y754" s="79"/>
      <c r="Z754" s="79"/>
    </row>
    <row r="755" spans="1:26" ht="15.75" customHeight="1" x14ac:dyDescent="0.25">
      <c r="A755" s="79"/>
      <c r="B755" s="79"/>
      <c r="C755" s="79"/>
      <c r="D755" s="79"/>
      <c r="E755" s="79"/>
      <c r="F755" s="79"/>
      <c r="G755" s="79"/>
      <c r="H755" s="79"/>
      <c r="I755" s="79"/>
      <c r="J755" s="79"/>
      <c r="K755" s="79"/>
      <c r="L755" s="79"/>
      <c r="M755" s="79"/>
      <c r="N755" s="79"/>
      <c r="O755" s="79"/>
      <c r="P755" s="79"/>
      <c r="Q755" s="79"/>
      <c r="R755" s="79"/>
      <c r="S755" s="79"/>
      <c r="T755" s="79"/>
      <c r="U755" s="79"/>
      <c r="V755" s="79"/>
      <c r="W755" s="79"/>
      <c r="X755" s="79"/>
      <c r="Y755" s="79"/>
      <c r="Z755" s="79"/>
    </row>
    <row r="756" spans="1:26" ht="15.75" customHeight="1" x14ac:dyDescent="0.25">
      <c r="A756" s="79"/>
      <c r="B756" s="79"/>
      <c r="C756" s="79"/>
      <c r="D756" s="79"/>
      <c r="E756" s="79"/>
      <c r="F756" s="79"/>
      <c r="G756" s="79"/>
      <c r="H756" s="79"/>
      <c r="I756" s="79"/>
      <c r="J756" s="79"/>
      <c r="K756" s="79"/>
      <c r="L756" s="79"/>
      <c r="M756" s="79"/>
      <c r="N756" s="79"/>
      <c r="O756" s="79"/>
      <c r="P756" s="79"/>
      <c r="Q756" s="79"/>
      <c r="R756" s="79"/>
      <c r="S756" s="79"/>
      <c r="T756" s="79"/>
      <c r="U756" s="79"/>
      <c r="V756" s="79"/>
      <c r="W756" s="79"/>
      <c r="X756" s="79"/>
      <c r="Y756" s="79"/>
      <c r="Z756" s="79"/>
    </row>
    <row r="757" spans="1:26" ht="15.75" customHeight="1" x14ac:dyDescent="0.25">
      <c r="A757" s="79"/>
      <c r="B757" s="79"/>
      <c r="C757" s="79"/>
      <c r="D757" s="79"/>
      <c r="E757" s="79"/>
      <c r="F757" s="79"/>
      <c r="G757" s="79"/>
      <c r="H757" s="79"/>
      <c r="I757" s="79"/>
      <c r="J757" s="79"/>
      <c r="K757" s="79"/>
      <c r="L757" s="79"/>
      <c r="M757" s="79"/>
      <c r="N757" s="79"/>
      <c r="O757" s="79"/>
      <c r="P757" s="79"/>
      <c r="Q757" s="79"/>
      <c r="R757" s="79"/>
      <c r="S757" s="79"/>
      <c r="T757" s="79"/>
      <c r="U757" s="79"/>
      <c r="V757" s="79"/>
      <c r="W757" s="79"/>
      <c r="X757" s="79"/>
      <c r="Y757" s="79"/>
      <c r="Z757" s="79"/>
    </row>
    <row r="758" spans="1:26" ht="15.75" customHeight="1" x14ac:dyDescent="0.25">
      <c r="A758" s="79"/>
      <c r="B758" s="79"/>
      <c r="C758" s="79"/>
      <c r="D758" s="79"/>
      <c r="E758" s="79"/>
      <c r="F758" s="79"/>
      <c r="G758" s="79"/>
      <c r="H758" s="79"/>
      <c r="I758" s="79"/>
      <c r="J758" s="79"/>
      <c r="K758" s="79"/>
      <c r="L758" s="79"/>
      <c r="M758" s="79"/>
      <c r="N758" s="79"/>
      <c r="O758" s="79"/>
      <c r="P758" s="79"/>
      <c r="Q758" s="79"/>
      <c r="R758" s="79"/>
      <c r="S758" s="79"/>
      <c r="T758" s="79"/>
      <c r="U758" s="79"/>
      <c r="V758" s="79"/>
      <c r="W758" s="79"/>
      <c r="X758" s="79"/>
      <c r="Y758" s="79"/>
      <c r="Z758" s="79"/>
    </row>
    <row r="759" spans="1:26" ht="15.75" customHeight="1" x14ac:dyDescent="0.25">
      <c r="A759" s="79"/>
      <c r="B759" s="79"/>
      <c r="C759" s="79"/>
      <c r="D759" s="79"/>
      <c r="E759" s="79"/>
      <c r="F759" s="79"/>
      <c r="G759" s="79"/>
      <c r="H759" s="79"/>
      <c r="I759" s="79"/>
      <c r="J759" s="79"/>
      <c r="K759" s="79"/>
      <c r="L759" s="79"/>
      <c r="M759" s="79"/>
      <c r="N759" s="79"/>
      <c r="O759" s="79"/>
      <c r="P759" s="79"/>
      <c r="Q759" s="79"/>
      <c r="R759" s="79"/>
      <c r="S759" s="79"/>
      <c r="T759" s="79"/>
      <c r="U759" s="79"/>
      <c r="V759" s="79"/>
      <c r="W759" s="79"/>
      <c r="X759" s="79"/>
      <c r="Y759" s="79"/>
      <c r="Z759" s="79"/>
    </row>
    <row r="760" spans="1:26" ht="15.75" customHeight="1" x14ac:dyDescent="0.25">
      <c r="A760" s="79"/>
      <c r="B760" s="79"/>
      <c r="C760" s="79"/>
      <c r="D760" s="79"/>
      <c r="E760" s="79"/>
      <c r="F760" s="79"/>
      <c r="G760" s="79"/>
      <c r="H760" s="79"/>
      <c r="I760" s="79"/>
      <c r="J760" s="79"/>
      <c r="K760" s="79"/>
      <c r="L760" s="79"/>
      <c r="M760" s="79"/>
      <c r="N760" s="79"/>
      <c r="O760" s="79"/>
      <c r="P760" s="79"/>
      <c r="Q760" s="79"/>
      <c r="R760" s="79"/>
      <c r="S760" s="79"/>
      <c r="T760" s="79"/>
      <c r="U760" s="79"/>
      <c r="V760" s="79"/>
      <c r="W760" s="79"/>
      <c r="X760" s="79"/>
      <c r="Y760" s="79"/>
      <c r="Z760" s="79"/>
    </row>
    <row r="761" spans="1:26" ht="15.75" customHeight="1" x14ac:dyDescent="0.25">
      <c r="A761" s="79"/>
      <c r="B761" s="79"/>
      <c r="C761" s="79"/>
      <c r="D761" s="79"/>
      <c r="E761" s="79"/>
      <c r="F761" s="79"/>
      <c r="G761" s="79"/>
      <c r="H761" s="79"/>
      <c r="I761" s="79"/>
      <c r="J761" s="79"/>
      <c r="K761" s="79"/>
      <c r="L761" s="79"/>
      <c r="M761" s="79"/>
      <c r="N761" s="79"/>
      <c r="O761" s="79"/>
      <c r="P761" s="79"/>
      <c r="Q761" s="79"/>
      <c r="R761" s="79"/>
      <c r="S761" s="79"/>
      <c r="T761" s="79"/>
      <c r="U761" s="79"/>
      <c r="V761" s="79"/>
      <c r="W761" s="79"/>
      <c r="X761" s="79"/>
      <c r="Y761" s="79"/>
      <c r="Z761" s="79"/>
    </row>
    <row r="762" spans="1:26" ht="15.75" customHeight="1" x14ac:dyDescent="0.25">
      <c r="A762" s="79"/>
      <c r="B762" s="79"/>
      <c r="C762" s="79"/>
      <c r="D762" s="79"/>
      <c r="E762" s="79"/>
      <c r="F762" s="79"/>
      <c r="G762" s="79"/>
      <c r="H762" s="79"/>
      <c r="I762" s="79"/>
      <c r="J762" s="79"/>
      <c r="K762" s="79"/>
      <c r="L762" s="79"/>
      <c r="M762" s="79"/>
      <c r="N762" s="79"/>
      <c r="O762" s="79"/>
      <c r="P762" s="79"/>
      <c r="Q762" s="79"/>
      <c r="R762" s="79"/>
      <c r="S762" s="79"/>
      <c r="T762" s="79"/>
      <c r="U762" s="79"/>
      <c r="V762" s="79"/>
      <c r="W762" s="79"/>
      <c r="X762" s="79"/>
      <c r="Y762" s="79"/>
      <c r="Z762" s="79"/>
    </row>
    <row r="763" spans="1:26" ht="15.75" customHeight="1" x14ac:dyDescent="0.25">
      <c r="A763" s="79"/>
      <c r="B763" s="79"/>
      <c r="C763" s="79"/>
      <c r="D763" s="79"/>
      <c r="E763" s="79"/>
      <c r="F763" s="79"/>
      <c r="G763" s="79"/>
      <c r="H763" s="79"/>
      <c r="I763" s="79"/>
      <c r="J763" s="79"/>
      <c r="K763" s="79"/>
      <c r="L763" s="79"/>
      <c r="M763" s="79"/>
      <c r="N763" s="79"/>
      <c r="O763" s="79"/>
      <c r="P763" s="79"/>
      <c r="Q763" s="79"/>
      <c r="R763" s="79"/>
      <c r="S763" s="79"/>
      <c r="T763" s="79"/>
      <c r="U763" s="79"/>
      <c r="V763" s="79"/>
      <c r="W763" s="79"/>
      <c r="X763" s="79"/>
      <c r="Y763" s="79"/>
      <c r="Z763" s="79"/>
    </row>
    <row r="764" spans="1:26" ht="15.75" customHeight="1" x14ac:dyDescent="0.25">
      <c r="A764" s="79"/>
      <c r="B764" s="79"/>
      <c r="C764" s="79"/>
      <c r="D764" s="79"/>
      <c r="E764" s="79"/>
      <c r="F764" s="79"/>
      <c r="G764" s="79"/>
      <c r="H764" s="79"/>
      <c r="I764" s="79"/>
      <c r="J764" s="79"/>
      <c r="K764" s="79"/>
      <c r="L764" s="79"/>
      <c r="M764" s="79"/>
      <c r="N764" s="79"/>
      <c r="O764" s="79"/>
      <c r="P764" s="79"/>
      <c r="Q764" s="79"/>
      <c r="R764" s="79"/>
      <c r="S764" s="79"/>
      <c r="T764" s="79"/>
      <c r="U764" s="79"/>
      <c r="V764" s="79"/>
      <c r="W764" s="79"/>
      <c r="X764" s="79"/>
      <c r="Y764" s="79"/>
      <c r="Z764" s="79"/>
    </row>
    <row r="765" spans="1:26" ht="15.75" customHeight="1" x14ac:dyDescent="0.25">
      <c r="A765" s="79"/>
      <c r="B765" s="79"/>
      <c r="C765" s="79"/>
      <c r="D765" s="79"/>
      <c r="E765" s="79"/>
      <c r="F765" s="79"/>
      <c r="G765" s="79"/>
      <c r="H765" s="79"/>
      <c r="I765" s="79"/>
      <c r="J765" s="79"/>
      <c r="K765" s="79"/>
      <c r="L765" s="79"/>
      <c r="M765" s="79"/>
      <c r="N765" s="79"/>
      <c r="O765" s="79"/>
      <c r="P765" s="79"/>
      <c r="Q765" s="79"/>
      <c r="R765" s="79"/>
      <c r="S765" s="79"/>
      <c r="T765" s="79"/>
      <c r="U765" s="79"/>
      <c r="V765" s="79"/>
      <c r="W765" s="79"/>
      <c r="X765" s="79"/>
      <c r="Y765" s="79"/>
      <c r="Z765" s="79"/>
    </row>
    <row r="766" spans="1:26" ht="15.75" customHeight="1" x14ac:dyDescent="0.25">
      <c r="A766" s="79"/>
      <c r="B766" s="79"/>
      <c r="C766" s="79"/>
      <c r="D766" s="79"/>
      <c r="E766" s="79"/>
      <c r="F766" s="79"/>
      <c r="G766" s="79"/>
      <c r="H766" s="79"/>
      <c r="I766" s="79"/>
      <c r="J766" s="79"/>
      <c r="K766" s="79"/>
      <c r="L766" s="79"/>
      <c r="M766" s="79"/>
      <c r="N766" s="79"/>
      <c r="O766" s="79"/>
      <c r="P766" s="79"/>
      <c r="Q766" s="79"/>
      <c r="R766" s="79"/>
      <c r="S766" s="79"/>
      <c r="T766" s="79"/>
      <c r="U766" s="79"/>
      <c r="V766" s="79"/>
      <c r="W766" s="79"/>
      <c r="X766" s="79"/>
      <c r="Y766" s="79"/>
      <c r="Z766" s="79"/>
    </row>
    <row r="767" spans="1:26" ht="15.75" customHeight="1" x14ac:dyDescent="0.25">
      <c r="A767" s="79"/>
      <c r="B767" s="79"/>
      <c r="C767" s="79"/>
      <c r="D767" s="79"/>
      <c r="E767" s="79"/>
      <c r="F767" s="79"/>
      <c r="G767" s="79"/>
      <c r="H767" s="79"/>
      <c r="I767" s="79"/>
      <c r="J767" s="79"/>
      <c r="K767" s="79"/>
      <c r="L767" s="79"/>
      <c r="M767" s="79"/>
      <c r="N767" s="79"/>
      <c r="O767" s="79"/>
      <c r="P767" s="79"/>
      <c r="Q767" s="79"/>
      <c r="R767" s="79"/>
      <c r="S767" s="79"/>
      <c r="T767" s="79"/>
      <c r="U767" s="79"/>
      <c r="V767" s="79"/>
      <c r="W767" s="79"/>
      <c r="X767" s="79"/>
      <c r="Y767" s="79"/>
      <c r="Z767" s="79"/>
    </row>
    <row r="768" spans="1:26" ht="15.75" customHeight="1" x14ac:dyDescent="0.25">
      <c r="A768" s="79"/>
      <c r="B768" s="79"/>
      <c r="C768" s="79"/>
      <c r="D768" s="79"/>
      <c r="E768" s="79"/>
      <c r="F768" s="79"/>
      <c r="G768" s="79"/>
      <c r="H768" s="79"/>
      <c r="I768" s="79"/>
      <c r="J768" s="79"/>
      <c r="K768" s="79"/>
      <c r="L768" s="79"/>
      <c r="M768" s="79"/>
      <c r="N768" s="79"/>
      <c r="O768" s="79"/>
      <c r="P768" s="79"/>
      <c r="Q768" s="79"/>
      <c r="R768" s="79"/>
      <c r="S768" s="79"/>
      <c r="T768" s="79"/>
      <c r="U768" s="79"/>
      <c r="V768" s="79"/>
      <c r="W768" s="79"/>
      <c r="X768" s="79"/>
      <c r="Y768" s="79"/>
      <c r="Z768" s="79"/>
    </row>
    <row r="769" spans="1:26" ht="15.75" customHeight="1" x14ac:dyDescent="0.25">
      <c r="A769" s="79"/>
      <c r="B769" s="79"/>
      <c r="C769" s="79"/>
      <c r="D769" s="79"/>
      <c r="E769" s="79"/>
      <c r="F769" s="79"/>
      <c r="G769" s="79"/>
      <c r="H769" s="79"/>
      <c r="I769" s="79"/>
      <c r="J769" s="79"/>
      <c r="K769" s="79"/>
      <c r="L769" s="79"/>
      <c r="M769" s="79"/>
      <c r="N769" s="79"/>
      <c r="O769" s="79"/>
      <c r="P769" s="79"/>
      <c r="Q769" s="79"/>
      <c r="R769" s="79"/>
      <c r="S769" s="79"/>
      <c r="T769" s="79"/>
      <c r="U769" s="79"/>
      <c r="V769" s="79"/>
      <c r="W769" s="79"/>
      <c r="X769" s="79"/>
      <c r="Y769" s="79"/>
      <c r="Z769" s="79"/>
    </row>
    <row r="770" spans="1:26" ht="15.75" customHeight="1" x14ac:dyDescent="0.25">
      <c r="A770" s="79"/>
      <c r="B770" s="79"/>
      <c r="C770" s="79"/>
      <c r="D770" s="79"/>
      <c r="E770" s="79"/>
      <c r="F770" s="79"/>
      <c r="G770" s="79"/>
      <c r="H770" s="79"/>
      <c r="I770" s="79"/>
      <c r="J770" s="79"/>
      <c r="K770" s="79"/>
      <c r="L770" s="79"/>
      <c r="M770" s="79"/>
      <c r="N770" s="79"/>
      <c r="O770" s="79"/>
      <c r="P770" s="79"/>
      <c r="Q770" s="79"/>
      <c r="R770" s="79"/>
      <c r="S770" s="79"/>
      <c r="T770" s="79"/>
      <c r="U770" s="79"/>
      <c r="V770" s="79"/>
      <c r="W770" s="79"/>
      <c r="X770" s="79"/>
      <c r="Y770" s="79"/>
      <c r="Z770" s="79"/>
    </row>
    <row r="771" spans="1:26" ht="15.75" customHeight="1" x14ac:dyDescent="0.25">
      <c r="A771" s="79"/>
      <c r="B771" s="79"/>
      <c r="C771" s="79"/>
      <c r="D771" s="79"/>
      <c r="E771" s="79"/>
      <c r="F771" s="79"/>
      <c r="G771" s="79"/>
      <c r="H771" s="79"/>
      <c r="I771" s="79"/>
      <c r="J771" s="79"/>
      <c r="K771" s="79"/>
      <c r="L771" s="79"/>
      <c r="M771" s="79"/>
      <c r="N771" s="79"/>
      <c r="O771" s="79"/>
      <c r="P771" s="79"/>
      <c r="Q771" s="79"/>
      <c r="R771" s="79"/>
      <c r="S771" s="79"/>
      <c r="T771" s="79"/>
      <c r="U771" s="79"/>
      <c r="V771" s="79"/>
      <c r="W771" s="79"/>
      <c r="X771" s="79"/>
      <c r="Y771" s="79"/>
      <c r="Z771" s="79"/>
    </row>
    <row r="772" spans="1:26" ht="15.75" customHeight="1" x14ac:dyDescent="0.25">
      <c r="A772" s="79"/>
      <c r="B772" s="79"/>
      <c r="C772" s="79"/>
      <c r="D772" s="79"/>
      <c r="E772" s="79"/>
      <c r="F772" s="79"/>
      <c r="G772" s="79"/>
      <c r="H772" s="79"/>
      <c r="I772" s="79"/>
      <c r="J772" s="79"/>
      <c r="K772" s="79"/>
      <c r="L772" s="79"/>
      <c r="M772" s="79"/>
      <c r="N772" s="79"/>
      <c r="O772" s="79"/>
      <c r="P772" s="79"/>
      <c r="Q772" s="79"/>
      <c r="R772" s="79"/>
      <c r="S772" s="79"/>
      <c r="T772" s="79"/>
      <c r="U772" s="79"/>
      <c r="V772" s="79"/>
      <c r="W772" s="79"/>
      <c r="X772" s="79"/>
      <c r="Y772" s="79"/>
      <c r="Z772" s="79"/>
    </row>
    <row r="773" spans="1:26" ht="15.75" customHeight="1" x14ac:dyDescent="0.25">
      <c r="A773" s="79"/>
      <c r="B773" s="79"/>
      <c r="C773" s="79"/>
      <c r="D773" s="79"/>
      <c r="E773" s="79"/>
      <c r="F773" s="79"/>
      <c r="G773" s="79"/>
      <c r="H773" s="79"/>
      <c r="I773" s="79"/>
      <c r="J773" s="79"/>
      <c r="K773" s="79"/>
      <c r="L773" s="79"/>
      <c r="M773" s="79"/>
      <c r="N773" s="79"/>
      <c r="O773" s="79"/>
      <c r="P773" s="79"/>
      <c r="Q773" s="79"/>
      <c r="R773" s="79"/>
      <c r="S773" s="79"/>
      <c r="T773" s="79"/>
      <c r="U773" s="79"/>
      <c r="V773" s="79"/>
      <c r="W773" s="79"/>
      <c r="X773" s="79"/>
      <c r="Y773" s="79"/>
      <c r="Z773" s="79"/>
    </row>
    <row r="774" spans="1:26" ht="15.75" customHeight="1" x14ac:dyDescent="0.25">
      <c r="A774" s="79"/>
      <c r="B774" s="79"/>
      <c r="C774" s="79"/>
      <c r="D774" s="79"/>
      <c r="E774" s="79"/>
      <c r="F774" s="79"/>
      <c r="G774" s="79"/>
      <c r="H774" s="79"/>
      <c r="I774" s="79"/>
      <c r="J774" s="79"/>
      <c r="K774" s="79"/>
      <c r="L774" s="79"/>
      <c r="M774" s="79"/>
      <c r="N774" s="79"/>
      <c r="O774" s="79"/>
      <c r="P774" s="79"/>
      <c r="Q774" s="79"/>
      <c r="R774" s="79"/>
      <c r="S774" s="79"/>
      <c r="T774" s="79"/>
      <c r="U774" s="79"/>
      <c r="V774" s="79"/>
      <c r="W774" s="79"/>
      <c r="X774" s="79"/>
      <c r="Y774" s="79"/>
      <c r="Z774" s="79"/>
    </row>
    <row r="775" spans="1:26" ht="15.75" customHeight="1" x14ac:dyDescent="0.25">
      <c r="A775" s="79"/>
      <c r="B775" s="79"/>
      <c r="C775" s="79"/>
      <c r="D775" s="79"/>
      <c r="E775" s="79"/>
      <c r="F775" s="79"/>
      <c r="G775" s="79"/>
      <c r="H775" s="79"/>
      <c r="I775" s="79"/>
      <c r="J775" s="79"/>
      <c r="K775" s="79"/>
      <c r="L775" s="79"/>
      <c r="M775" s="79"/>
      <c r="N775" s="79"/>
      <c r="O775" s="79"/>
      <c r="P775" s="79"/>
      <c r="Q775" s="79"/>
      <c r="R775" s="79"/>
      <c r="S775" s="79"/>
      <c r="T775" s="79"/>
      <c r="U775" s="79"/>
      <c r="V775" s="79"/>
      <c r="W775" s="79"/>
      <c r="X775" s="79"/>
      <c r="Y775" s="79"/>
      <c r="Z775" s="79"/>
    </row>
    <row r="776" spans="1:26" ht="15.75" customHeight="1" x14ac:dyDescent="0.25">
      <c r="A776" s="79"/>
      <c r="B776" s="79"/>
      <c r="C776" s="79"/>
      <c r="D776" s="79"/>
      <c r="E776" s="79"/>
      <c r="F776" s="79"/>
      <c r="G776" s="79"/>
      <c r="H776" s="79"/>
      <c r="I776" s="79"/>
      <c r="J776" s="79"/>
      <c r="K776" s="79"/>
      <c r="L776" s="79"/>
      <c r="M776" s="79"/>
      <c r="N776" s="79"/>
      <c r="O776" s="79"/>
      <c r="P776" s="79"/>
      <c r="Q776" s="79"/>
      <c r="R776" s="79"/>
      <c r="S776" s="79"/>
      <c r="T776" s="79"/>
      <c r="U776" s="79"/>
      <c r="V776" s="79"/>
      <c r="W776" s="79"/>
      <c r="X776" s="79"/>
      <c r="Y776" s="79"/>
      <c r="Z776" s="79"/>
    </row>
    <row r="777" spans="1:26" ht="15.75" customHeight="1" x14ac:dyDescent="0.25">
      <c r="A777" s="79"/>
      <c r="B777" s="79"/>
      <c r="C777" s="79"/>
      <c r="D777" s="79"/>
      <c r="E777" s="79"/>
      <c r="F777" s="79"/>
      <c r="G777" s="79"/>
      <c r="H777" s="79"/>
      <c r="I777" s="79"/>
      <c r="J777" s="79"/>
      <c r="K777" s="79"/>
      <c r="L777" s="79"/>
      <c r="M777" s="79"/>
      <c r="N777" s="79"/>
      <c r="O777" s="79"/>
      <c r="P777" s="79"/>
      <c r="Q777" s="79"/>
      <c r="R777" s="79"/>
      <c r="S777" s="79"/>
      <c r="T777" s="79"/>
      <c r="U777" s="79"/>
      <c r="V777" s="79"/>
      <c r="W777" s="79"/>
      <c r="X777" s="79"/>
      <c r="Y777" s="79"/>
      <c r="Z777" s="79"/>
    </row>
    <row r="778" spans="1:26" ht="15.75" customHeight="1" x14ac:dyDescent="0.25">
      <c r="A778" s="79"/>
      <c r="B778" s="79"/>
      <c r="C778" s="79"/>
      <c r="D778" s="79"/>
      <c r="E778" s="79"/>
      <c r="F778" s="79"/>
      <c r="G778" s="79"/>
      <c r="H778" s="79"/>
      <c r="I778" s="79"/>
      <c r="J778" s="79"/>
      <c r="K778" s="79"/>
      <c r="L778" s="79"/>
      <c r="M778" s="79"/>
      <c r="N778" s="79"/>
      <c r="O778" s="79"/>
      <c r="P778" s="79"/>
      <c r="Q778" s="79"/>
      <c r="R778" s="79"/>
      <c r="S778" s="79"/>
      <c r="T778" s="79"/>
      <c r="U778" s="79"/>
      <c r="V778" s="79"/>
      <c r="W778" s="79"/>
      <c r="X778" s="79"/>
      <c r="Y778" s="79"/>
      <c r="Z778" s="79"/>
    </row>
    <row r="779" spans="1:26" ht="15.75" customHeight="1" x14ac:dyDescent="0.25">
      <c r="A779" s="79"/>
      <c r="B779" s="79"/>
      <c r="C779" s="79"/>
      <c r="D779" s="79"/>
      <c r="E779" s="79"/>
      <c r="F779" s="79"/>
      <c r="G779" s="79"/>
      <c r="H779" s="79"/>
      <c r="I779" s="79"/>
      <c r="J779" s="79"/>
      <c r="K779" s="79"/>
      <c r="L779" s="79"/>
      <c r="M779" s="79"/>
      <c r="N779" s="79"/>
      <c r="O779" s="79"/>
      <c r="P779" s="79"/>
      <c r="Q779" s="79"/>
      <c r="R779" s="79"/>
      <c r="S779" s="79"/>
      <c r="T779" s="79"/>
      <c r="U779" s="79"/>
      <c r="V779" s="79"/>
      <c r="W779" s="79"/>
      <c r="X779" s="79"/>
      <c r="Y779" s="79"/>
      <c r="Z779" s="79"/>
    </row>
    <row r="780" spans="1:26" ht="15.75" customHeight="1" x14ac:dyDescent="0.25">
      <c r="A780" s="79"/>
      <c r="B780" s="79"/>
      <c r="C780" s="79"/>
      <c r="D780" s="79"/>
      <c r="E780" s="79"/>
      <c r="F780" s="79"/>
      <c r="G780" s="79"/>
      <c r="H780" s="79"/>
      <c r="I780" s="79"/>
      <c r="J780" s="79"/>
      <c r="K780" s="79"/>
      <c r="L780" s="79"/>
      <c r="M780" s="79"/>
      <c r="N780" s="79"/>
      <c r="O780" s="79"/>
      <c r="P780" s="79"/>
      <c r="Q780" s="79"/>
      <c r="R780" s="79"/>
      <c r="S780" s="79"/>
      <c r="T780" s="79"/>
      <c r="U780" s="79"/>
      <c r="V780" s="79"/>
      <c r="W780" s="79"/>
      <c r="X780" s="79"/>
      <c r="Y780" s="79"/>
      <c r="Z780" s="79"/>
    </row>
    <row r="781" spans="1:26" ht="15.75" customHeight="1" x14ac:dyDescent="0.25">
      <c r="A781" s="79"/>
      <c r="B781" s="79"/>
      <c r="C781" s="79"/>
      <c r="D781" s="79"/>
      <c r="E781" s="79"/>
      <c r="F781" s="79"/>
      <c r="G781" s="79"/>
      <c r="H781" s="79"/>
      <c r="I781" s="79"/>
      <c r="J781" s="79"/>
      <c r="K781" s="79"/>
      <c r="L781" s="79"/>
      <c r="M781" s="79"/>
      <c r="N781" s="79"/>
      <c r="O781" s="79"/>
      <c r="P781" s="79"/>
      <c r="Q781" s="79"/>
      <c r="R781" s="79"/>
      <c r="S781" s="79"/>
      <c r="T781" s="79"/>
      <c r="U781" s="79"/>
      <c r="V781" s="79"/>
      <c r="W781" s="79"/>
      <c r="X781" s="79"/>
      <c r="Y781" s="79"/>
      <c r="Z781" s="79"/>
    </row>
    <row r="782" spans="1:26" ht="15.75" customHeight="1" x14ac:dyDescent="0.25">
      <c r="A782" s="79"/>
      <c r="B782" s="79"/>
      <c r="C782" s="79"/>
      <c r="D782" s="79"/>
      <c r="E782" s="79"/>
      <c r="F782" s="79"/>
      <c r="G782" s="79"/>
      <c r="H782" s="79"/>
      <c r="I782" s="79"/>
      <c r="J782" s="79"/>
      <c r="K782" s="79"/>
      <c r="L782" s="79"/>
      <c r="M782" s="79"/>
      <c r="N782" s="79"/>
      <c r="O782" s="79"/>
      <c r="P782" s="79"/>
      <c r="Q782" s="79"/>
      <c r="R782" s="79"/>
      <c r="S782" s="79"/>
      <c r="T782" s="79"/>
      <c r="U782" s="79"/>
      <c r="V782" s="79"/>
      <c r="W782" s="79"/>
      <c r="X782" s="79"/>
      <c r="Y782" s="79"/>
      <c r="Z782" s="79"/>
    </row>
    <row r="783" spans="1:26" ht="15.75" customHeight="1" x14ac:dyDescent="0.25">
      <c r="A783" s="79"/>
      <c r="B783" s="79"/>
      <c r="C783" s="79"/>
      <c r="D783" s="79"/>
      <c r="E783" s="79"/>
      <c r="F783" s="79"/>
      <c r="G783" s="79"/>
      <c r="H783" s="79"/>
      <c r="I783" s="79"/>
      <c r="J783" s="79"/>
      <c r="K783" s="79"/>
      <c r="L783" s="79"/>
      <c r="M783" s="79"/>
      <c r="N783" s="79"/>
      <c r="O783" s="79"/>
      <c r="P783" s="79"/>
      <c r="Q783" s="79"/>
      <c r="R783" s="79"/>
      <c r="S783" s="79"/>
      <c r="T783" s="79"/>
      <c r="U783" s="79"/>
      <c r="V783" s="79"/>
      <c r="W783" s="79"/>
      <c r="X783" s="79"/>
      <c r="Y783" s="79"/>
      <c r="Z783" s="79"/>
    </row>
    <row r="784" spans="1:26" ht="15.75" customHeight="1" x14ac:dyDescent="0.25">
      <c r="A784" s="79"/>
      <c r="B784" s="79"/>
      <c r="C784" s="79"/>
      <c r="D784" s="79"/>
      <c r="E784" s="79"/>
      <c r="F784" s="79"/>
      <c r="G784" s="79"/>
      <c r="H784" s="79"/>
      <c r="I784" s="79"/>
      <c r="J784" s="79"/>
      <c r="K784" s="79"/>
      <c r="L784" s="79"/>
      <c r="M784" s="79"/>
      <c r="N784" s="79"/>
      <c r="O784" s="79"/>
      <c r="P784" s="79"/>
      <c r="Q784" s="79"/>
      <c r="R784" s="79"/>
      <c r="S784" s="79"/>
      <c r="T784" s="79"/>
      <c r="U784" s="79"/>
      <c r="V784" s="79"/>
      <c r="W784" s="79"/>
      <c r="X784" s="79"/>
      <c r="Y784" s="79"/>
      <c r="Z784" s="79"/>
    </row>
    <row r="785" spans="1:26" ht="15.75" customHeight="1" x14ac:dyDescent="0.25">
      <c r="A785" s="79"/>
      <c r="B785" s="79"/>
      <c r="C785" s="79"/>
      <c r="D785" s="79"/>
      <c r="E785" s="79"/>
      <c r="F785" s="79"/>
      <c r="G785" s="79"/>
      <c r="H785" s="79"/>
      <c r="I785" s="79"/>
      <c r="J785" s="79"/>
      <c r="K785" s="79"/>
      <c r="L785" s="79"/>
      <c r="M785" s="79"/>
      <c r="N785" s="79"/>
      <c r="O785" s="79"/>
      <c r="P785" s="79"/>
      <c r="Q785" s="79"/>
      <c r="R785" s="79"/>
      <c r="S785" s="79"/>
      <c r="T785" s="79"/>
      <c r="U785" s="79"/>
      <c r="V785" s="79"/>
      <c r="W785" s="79"/>
      <c r="X785" s="79"/>
      <c r="Y785" s="79"/>
      <c r="Z785" s="79"/>
    </row>
    <row r="786" spans="1:26" ht="15.75" customHeight="1" x14ac:dyDescent="0.25">
      <c r="A786" s="79"/>
      <c r="B786" s="79"/>
      <c r="C786" s="79"/>
      <c r="D786" s="79"/>
      <c r="E786" s="79"/>
      <c r="F786" s="79"/>
      <c r="G786" s="79"/>
      <c r="H786" s="79"/>
      <c r="I786" s="79"/>
      <c r="J786" s="79"/>
      <c r="K786" s="79"/>
      <c r="L786" s="79"/>
      <c r="M786" s="79"/>
      <c r="N786" s="79"/>
      <c r="O786" s="79"/>
      <c r="P786" s="79"/>
      <c r="Q786" s="79"/>
      <c r="R786" s="79"/>
      <c r="S786" s="79"/>
      <c r="T786" s="79"/>
      <c r="U786" s="79"/>
      <c r="V786" s="79"/>
      <c r="W786" s="79"/>
      <c r="X786" s="79"/>
      <c r="Y786" s="79"/>
      <c r="Z786" s="79"/>
    </row>
    <row r="787" spans="1:26" ht="15.75" customHeight="1" x14ac:dyDescent="0.25">
      <c r="A787" s="79"/>
      <c r="B787" s="79"/>
      <c r="C787" s="79"/>
      <c r="D787" s="79"/>
      <c r="E787" s="79"/>
      <c r="F787" s="79"/>
      <c r="G787" s="79"/>
      <c r="H787" s="79"/>
      <c r="I787" s="79"/>
      <c r="J787" s="79"/>
      <c r="K787" s="79"/>
      <c r="L787" s="79"/>
      <c r="M787" s="79"/>
      <c r="N787" s="79"/>
      <c r="O787" s="79"/>
      <c r="P787" s="79"/>
      <c r="Q787" s="79"/>
      <c r="R787" s="79"/>
      <c r="S787" s="79"/>
      <c r="T787" s="79"/>
      <c r="U787" s="79"/>
      <c r="V787" s="79"/>
      <c r="W787" s="79"/>
      <c r="X787" s="79"/>
      <c r="Y787" s="79"/>
      <c r="Z787" s="79"/>
    </row>
    <row r="788" spans="1:26" ht="15.75" customHeight="1" x14ac:dyDescent="0.25">
      <c r="A788" s="79"/>
      <c r="B788" s="79"/>
      <c r="C788" s="79"/>
      <c r="D788" s="79"/>
      <c r="E788" s="79"/>
      <c r="F788" s="79"/>
      <c r="G788" s="79"/>
      <c r="H788" s="79"/>
      <c r="I788" s="79"/>
      <c r="J788" s="79"/>
      <c r="K788" s="79"/>
      <c r="L788" s="79"/>
      <c r="M788" s="79"/>
      <c r="N788" s="79"/>
      <c r="O788" s="79"/>
      <c r="P788" s="79"/>
      <c r="Q788" s="79"/>
      <c r="R788" s="79"/>
      <c r="S788" s="79"/>
      <c r="T788" s="79"/>
      <c r="U788" s="79"/>
      <c r="V788" s="79"/>
      <c r="W788" s="79"/>
      <c r="X788" s="79"/>
      <c r="Y788" s="79"/>
      <c r="Z788" s="79"/>
    </row>
    <row r="789" spans="1:26" ht="15.75" customHeight="1" x14ac:dyDescent="0.25">
      <c r="A789" s="79"/>
      <c r="B789" s="79"/>
      <c r="C789" s="79"/>
      <c r="D789" s="79"/>
      <c r="E789" s="79"/>
      <c r="F789" s="79"/>
      <c r="G789" s="79"/>
      <c r="H789" s="79"/>
      <c r="I789" s="79"/>
      <c r="J789" s="79"/>
      <c r="K789" s="79"/>
      <c r="L789" s="79"/>
      <c r="M789" s="79"/>
      <c r="N789" s="79"/>
      <c r="O789" s="79"/>
      <c r="P789" s="79"/>
      <c r="Q789" s="79"/>
      <c r="R789" s="79"/>
      <c r="S789" s="79"/>
      <c r="T789" s="79"/>
      <c r="U789" s="79"/>
      <c r="V789" s="79"/>
      <c r="W789" s="79"/>
      <c r="X789" s="79"/>
      <c r="Y789" s="79"/>
      <c r="Z789" s="79"/>
    </row>
    <row r="790" spans="1:26" ht="15.75" customHeight="1" x14ac:dyDescent="0.25">
      <c r="A790" s="79"/>
      <c r="B790" s="79"/>
      <c r="C790" s="79"/>
      <c r="D790" s="79"/>
      <c r="E790" s="79"/>
      <c r="F790" s="79"/>
      <c r="G790" s="79"/>
      <c r="H790" s="79"/>
      <c r="I790" s="79"/>
      <c r="J790" s="79"/>
      <c r="K790" s="79"/>
      <c r="L790" s="79"/>
      <c r="M790" s="79"/>
      <c r="N790" s="79"/>
      <c r="O790" s="79"/>
      <c r="P790" s="79"/>
      <c r="Q790" s="79"/>
      <c r="R790" s="79"/>
      <c r="S790" s="79"/>
      <c r="T790" s="79"/>
      <c r="U790" s="79"/>
      <c r="V790" s="79"/>
      <c r="W790" s="79"/>
      <c r="X790" s="79"/>
      <c r="Y790" s="79"/>
      <c r="Z790" s="79"/>
    </row>
    <row r="791" spans="1:26" ht="15.75" customHeight="1" x14ac:dyDescent="0.25">
      <c r="A791" s="79"/>
      <c r="B791" s="79"/>
      <c r="C791" s="79"/>
      <c r="D791" s="79"/>
      <c r="E791" s="79"/>
      <c r="F791" s="79"/>
      <c r="G791" s="79"/>
      <c r="H791" s="79"/>
      <c r="I791" s="79"/>
      <c r="J791" s="79"/>
      <c r="K791" s="79"/>
      <c r="L791" s="79"/>
      <c r="M791" s="79"/>
      <c r="N791" s="79"/>
      <c r="O791" s="79"/>
      <c r="P791" s="79"/>
      <c r="Q791" s="79"/>
      <c r="R791" s="79"/>
      <c r="S791" s="79"/>
      <c r="T791" s="79"/>
      <c r="U791" s="79"/>
      <c r="V791" s="79"/>
      <c r="W791" s="79"/>
      <c r="X791" s="79"/>
      <c r="Y791" s="79"/>
      <c r="Z791" s="79"/>
    </row>
    <row r="792" spans="1:26" ht="15.75" customHeight="1" x14ac:dyDescent="0.25">
      <c r="A792" s="79"/>
      <c r="B792" s="79"/>
      <c r="C792" s="79"/>
      <c r="D792" s="79"/>
      <c r="E792" s="79"/>
      <c r="F792" s="79"/>
      <c r="G792" s="79"/>
      <c r="H792" s="79"/>
      <c r="I792" s="79"/>
      <c r="J792" s="79"/>
      <c r="K792" s="79"/>
      <c r="L792" s="79"/>
      <c r="M792" s="79"/>
      <c r="N792" s="79"/>
      <c r="O792" s="79"/>
      <c r="P792" s="79"/>
      <c r="Q792" s="79"/>
      <c r="R792" s="79"/>
      <c r="S792" s="79"/>
      <c r="T792" s="79"/>
      <c r="U792" s="79"/>
      <c r="V792" s="79"/>
      <c r="W792" s="79"/>
      <c r="X792" s="79"/>
      <c r="Y792" s="79"/>
      <c r="Z792" s="79"/>
    </row>
    <row r="793" spans="1:26" ht="15.75" customHeight="1" x14ac:dyDescent="0.25">
      <c r="A793" s="79"/>
      <c r="B793" s="79"/>
      <c r="C793" s="79"/>
      <c r="D793" s="79"/>
      <c r="E793" s="79"/>
      <c r="F793" s="79"/>
      <c r="G793" s="79"/>
      <c r="H793" s="79"/>
      <c r="I793" s="79"/>
      <c r="J793" s="79"/>
      <c r="K793" s="79"/>
      <c r="L793" s="79"/>
      <c r="M793" s="79"/>
      <c r="N793" s="79"/>
      <c r="O793" s="79"/>
      <c r="P793" s="79"/>
      <c r="Q793" s="79"/>
      <c r="R793" s="79"/>
      <c r="S793" s="79"/>
      <c r="T793" s="79"/>
      <c r="U793" s="79"/>
      <c r="V793" s="79"/>
      <c r="W793" s="79"/>
      <c r="X793" s="79"/>
      <c r="Y793" s="79"/>
      <c r="Z793" s="79"/>
    </row>
    <row r="794" spans="1:26" ht="15.75" customHeight="1" x14ac:dyDescent="0.25">
      <c r="A794" s="79"/>
      <c r="B794" s="79"/>
      <c r="C794" s="79"/>
      <c r="D794" s="79"/>
      <c r="E794" s="79"/>
      <c r="F794" s="79"/>
      <c r="G794" s="79"/>
      <c r="H794" s="79"/>
      <c r="I794" s="79"/>
      <c r="J794" s="79"/>
      <c r="K794" s="79"/>
      <c r="L794" s="79"/>
      <c r="M794" s="79"/>
      <c r="N794" s="79"/>
      <c r="O794" s="79"/>
      <c r="P794" s="79"/>
      <c r="Q794" s="79"/>
      <c r="R794" s="79"/>
      <c r="S794" s="79"/>
      <c r="T794" s="79"/>
      <c r="U794" s="79"/>
      <c r="V794" s="79"/>
      <c r="W794" s="79"/>
      <c r="X794" s="79"/>
      <c r="Y794" s="79"/>
      <c r="Z794" s="79"/>
    </row>
    <row r="795" spans="1:26" ht="15.75" customHeight="1" x14ac:dyDescent="0.25">
      <c r="A795" s="79"/>
      <c r="B795" s="79"/>
      <c r="C795" s="79"/>
      <c r="D795" s="79"/>
      <c r="E795" s="79"/>
      <c r="F795" s="79"/>
      <c r="G795" s="79"/>
      <c r="H795" s="79"/>
      <c r="I795" s="79"/>
      <c r="J795" s="79"/>
      <c r="K795" s="79"/>
      <c r="L795" s="79"/>
      <c r="M795" s="79"/>
      <c r="N795" s="79"/>
      <c r="O795" s="79"/>
      <c r="P795" s="79"/>
      <c r="Q795" s="79"/>
      <c r="R795" s="79"/>
      <c r="S795" s="79"/>
      <c r="T795" s="79"/>
      <c r="U795" s="79"/>
      <c r="V795" s="79"/>
      <c r="W795" s="79"/>
      <c r="X795" s="79"/>
      <c r="Y795" s="79"/>
      <c r="Z795" s="79"/>
    </row>
    <row r="796" spans="1:26" ht="15.75" customHeight="1" x14ac:dyDescent="0.25">
      <c r="A796" s="79"/>
      <c r="B796" s="79"/>
      <c r="C796" s="79"/>
      <c r="D796" s="79"/>
      <c r="E796" s="79"/>
      <c r="F796" s="79"/>
      <c r="G796" s="79"/>
      <c r="H796" s="79"/>
      <c r="I796" s="79"/>
      <c r="J796" s="79"/>
      <c r="K796" s="79"/>
      <c r="L796" s="79"/>
      <c r="M796" s="79"/>
      <c r="N796" s="79"/>
      <c r="O796" s="79"/>
      <c r="P796" s="79"/>
      <c r="Q796" s="79"/>
      <c r="R796" s="79"/>
      <c r="S796" s="79"/>
      <c r="T796" s="79"/>
      <c r="U796" s="79"/>
      <c r="V796" s="79"/>
      <c r="W796" s="79"/>
      <c r="X796" s="79"/>
      <c r="Y796" s="79"/>
      <c r="Z796" s="79"/>
    </row>
    <row r="797" spans="1:26" ht="15.75" customHeight="1" x14ac:dyDescent="0.25">
      <c r="A797" s="79"/>
      <c r="B797" s="79"/>
      <c r="C797" s="79"/>
      <c r="D797" s="79"/>
      <c r="E797" s="79"/>
      <c r="F797" s="79"/>
      <c r="G797" s="79"/>
      <c r="H797" s="79"/>
      <c r="I797" s="79"/>
      <c r="J797" s="79"/>
      <c r="K797" s="79"/>
      <c r="L797" s="79"/>
      <c r="M797" s="79"/>
      <c r="N797" s="79"/>
      <c r="O797" s="79"/>
      <c r="P797" s="79"/>
      <c r="Q797" s="79"/>
      <c r="R797" s="79"/>
      <c r="S797" s="79"/>
      <c r="T797" s="79"/>
      <c r="U797" s="79"/>
      <c r="V797" s="79"/>
      <c r="W797" s="79"/>
      <c r="X797" s="79"/>
      <c r="Y797" s="79"/>
      <c r="Z797" s="79"/>
    </row>
    <row r="798" spans="1:26" ht="15.75" customHeight="1" x14ac:dyDescent="0.25">
      <c r="A798" s="79"/>
      <c r="B798" s="79"/>
      <c r="C798" s="79"/>
      <c r="D798" s="79"/>
      <c r="E798" s="79"/>
      <c r="F798" s="79"/>
      <c r="G798" s="79"/>
      <c r="H798" s="79"/>
      <c r="I798" s="79"/>
      <c r="J798" s="79"/>
      <c r="K798" s="79"/>
      <c r="L798" s="79"/>
      <c r="M798" s="79"/>
      <c r="N798" s="79"/>
      <c r="O798" s="79"/>
      <c r="P798" s="79"/>
      <c r="Q798" s="79"/>
      <c r="R798" s="79"/>
      <c r="S798" s="79"/>
      <c r="T798" s="79"/>
      <c r="U798" s="79"/>
      <c r="V798" s="79"/>
      <c r="W798" s="79"/>
      <c r="X798" s="79"/>
      <c r="Y798" s="79"/>
      <c r="Z798" s="79"/>
    </row>
    <row r="799" spans="1:26" ht="15.75" customHeight="1" x14ac:dyDescent="0.25">
      <c r="A799" s="79"/>
      <c r="B799" s="79"/>
      <c r="C799" s="79"/>
      <c r="D799" s="79"/>
      <c r="E799" s="79"/>
      <c r="F799" s="79"/>
      <c r="G799" s="79"/>
      <c r="H799" s="79"/>
      <c r="I799" s="79"/>
      <c r="J799" s="79"/>
      <c r="K799" s="79"/>
      <c r="L799" s="79"/>
      <c r="M799" s="79"/>
      <c r="N799" s="79"/>
      <c r="O799" s="79"/>
      <c r="P799" s="79"/>
      <c r="Q799" s="79"/>
      <c r="R799" s="79"/>
      <c r="S799" s="79"/>
      <c r="T799" s="79"/>
      <c r="U799" s="79"/>
      <c r="V799" s="79"/>
      <c r="W799" s="79"/>
      <c r="X799" s="79"/>
      <c r="Y799" s="79"/>
      <c r="Z799" s="79"/>
    </row>
    <row r="800" spans="1:26" ht="15.75" customHeight="1" x14ac:dyDescent="0.25">
      <c r="A800" s="79"/>
      <c r="B800" s="79"/>
      <c r="C800" s="79"/>
      <c r="D800" s="79"/>
      <c r="E800" s="79"/>
      <c r="F800" s="79"/>
      <c r="G800" s="79"/>
      <c r="H800" s="79"/>
      <c r="I800" s="79"/>
      <c r="J800" s="79"/>
      <c r="K800" s="79"/>
      <c r="L800" s="79"/>
      <c r="M800" s="79"/>
      <c r="N800" s="79"/>
      <c r="O800" s="79"/>
      <c r="P800" s="79"/>
      <c r="Q800" s="79"/>
      <c r="R800" s="79"/>
      <c r="S800" s="79"/>
      <c r="T800" s="79"/>
      <c r="U800" s="79"/>
      <c r="V800" s="79"/>
      <c r="W800" s="79"/>
      <c r="X800" s="79"/>
      <c r="Y800" s="79"/>
      <c r="Z800" s="79"/>
    </row>
    <row r="801" spans="1:26" ht="15.75" customHeight="1" x14ac:dyDescent="0.25">
      <c r="A801" s="79"/>
      <c r="B801" s="79"/>
      <c r="C801" s="79"/>
      <c r="D801" s="79"/>
      <c r="E801" s="79"/>
      <c r="F801" s="79"/>
      <c r="G801" s="79"/>
      <c r="H801" s="79"/>
      <c r="I801" s="79"/>
      <c r="J801" s="79"/>
      <c r="K801" s="79"/>
      <c r="L801" s="79"/>
      <c r="M801" s="79"/>
      <c r="N801" s="79"/>
      <c r="O801" s="79"/>
      <c r="P801" s="79"/>
      <c r="Q801" s="79"/>
      <c r="R801" s="79"/>
      <c r="S801" s="79"/>
      <c r="T801" s="79"/>
      <c r="U801" s="79"/>
      <c r="V801" s="79"/>
      <c r="W801" s="79"/>
      <c r="X801" s="79"/>
      <c r="Y801" s="79"/>
      <c r="Z801" s="79"/>
    </row>
    <row r="802" spans="1:26" ht="15.75" customHeight="1" x14ac:dyDescent="0.25">
      <c r="A802" s="79"/>
      <c r="B802" s="79"/>
      <c r="C802" s="79"/>
      <c r="D802" s="79"/>
      <c r="E802" s="79"/>
      <c r="F802" s="79"/>
      <c r="G802" s="79"/>
      <c r="H802" s="79"/>
      <c r="I802" s="79"/>
      <c r="J802" s="79"/>
      <c r="K802" s="79"/>
      <c r="L802" s="79"/>
      <c r="M802" s="79"/>
      <c r="N802" s="79"/>
      <c r="O802" s="79"/>
      <c r="P802" s="79"/>
      <c r="Q802" s="79"/>
      <c r="R802" s="79"/>
      <c r="S802" s="79"/>
      <c r="T802" s="79"/>
      <c r="U802" s="79"/>
      <c r="V802" s="79"/>
      <c r="W802" s="79"/>
      <c r="X802" s="79"/>
      <c r="Y802" s="79"/>
      <c r="Z802" s="79"/>
    </row>
    <row r="803" spans="1:26" ht="15.75" customHeight="1" x14ac:dyDescent="0.25">
      <c r="A803" s="79"/>
      <c r="B803" s="79"/>
      <c r="C803" s="79"/>
      <c r="D803" s="79"/>
      <c r="E803" s="79"/>
      <c r="F803" s="79"/>
      <c r="G803" s="79"/>
      <c r="H803" s="79"/>
      <c r="I803" s="79"/>
      <c r="J803" s="79"/>
      <c r="K803" s="79"/>
      <c r="L803" s="79"/>
      <c r="M803" s="79"/>
      <c r="N803" s="79"/>
      <c r="O803" s="79"/>
      <c r="P803" s="79"/>
      <c r="Q803" s="79"/>
      <c r="R803" s="79"/>
      <c r="S803" s="79"/>
      <c r="T803" s="79"/>
      <c r="U803" s="79"/>
      <c r="V803" s="79"/>
      <c r="W803" s="79"/>
      <c r="X803" s="79"/>
      <c r="Y803" s="79"/>
      <c r="Z803" s="79"/>
    </row>
    <row r="804" spans="1:26" ht="15.75" customHeight="1" x14ac:dyDescent="0.25">
      <c r="A804" s="79"/>
      <c r="B804" s="79"/>
      <c r="C804" s="79"/>
      <c r="D804" s="79"/>
      <c r="E804" s="79"/>
      <c r="F804" s="79"/>
      <c r="G804" s="79"/>
      <c r="H804" s="79"/>
      <c r="I804" s="79"/>
      <c r="J804" s="79"/>
      <c r="K804" s="79"/>
      <c r="L804" s="79"/>
      <c r="M804" s="79"/>
      <c r="N804" s="79"/>
      <c r="O804" s="79"/>
      <c r="P804" s="79"/>
      <c r="Q804" s="79"/>
      <c r="R804" s="79"/>
      <c r="S804" s="79"/>
      <c r="T804" s="79"/>
      <c r="U804" s="79"/>
      <c r="V804" s="79"/>
      <c r="W804" s="79"/>
      <c r="X804" s="79"/>
      <c r="Y804" s="79"/>
      <c r="Z804" s="79"/>
    </row>
    <row r="805" spans="1:26" ht="15.75" customHeight="1" x14ac:dyDescent="0.25">
      <c r="A805" s="79"/>
      <c r="B805" s="79"/>
      <c r="C805" s="79"/>
      <c r="D805" s="79"/>
      <c r="E805" s="79"/>
      <c r="F805" s="79"/>
      <c r="G805" s="79"/>
      <c r="H805" s="79"/>
      <c r="I805" s="79"/>
      <c r="J805" s="79"/>
      <c r="K805" s="79"/>
      <c r="L805" s="79"/>
      <c r="M805" s="79"/>
      <c r="N805" s="79"/>
      <c r="O805" s="79"/>
      <c r="P805" s="79"/>
      <c r="Q805" s="79"/>
      <c r="R805" s="79"/>
      <c r="S805" s="79"/>
      <c r="T805" s="79"/>
      <c r="U805" s="79"/>
      <c r="V805" s="79"/>
      <c r="W805" s="79"/>
      <c r="X805" s="79"/>
      <c r="Y805" s="79"/>
      <c r="Z805" s="79"/>
    </row>
    <row r="806" spans="1:26" ht="15.75" customHeight="1" x14ac:dyDescent="0.25">
      <c r="A806" s="79"/>
      <c r="B806" s="79"/>
      <c r="C806" s="79"/>
      <c r="D806" s="79"/>
      <c r="E806" s="79"/>
      <c r="F806" s="79"/>
      <c r="G806" s="79"/>
      <c r="H806" s="79"/>
      <c r="I806" s="79"/>
      <c r="J806" s="79"/>
      <c r="K806" s="79"/>
      <c r="L806" s="79"/>
      <c r="M806" s="79"/>
      <c r="N806" s="79"/>
      <c r="O806" s="79"/>
      <c r="P806" s="79"/>
      <c r="Q806" s="79"/>
      <c r="R806" s="79"/>
      <c r="S806" s="79"/>
      <c r="T806" s="79"/>
      <c r="U806" s="79"/>
      <c r="V806" s="79"/>
      <c r="W806" s="79"/>
      <c r="X806" s="79"/>
      <c r="Y806" s="79"/>
      <c r="Z806" s="79"/>
    </row>
    <row r="807" spans="1:26" ht="15.75" customHeight="1" x14ac:dyDescent="0.25">
      <c r="A807" s="79"/>
      <c r="B807" s="79"/>
      <c r="C807" s="79"/>
      <c r="D807" s="79"/>
      <c r="E807" s="79"/>
      <c r="F807" s="79"/>
      <c r="G807" s="79"/>
      <c r="H807" s="79"/>
      <c r="I807" s="79"/>
      <c r="J807" s="79"/>
      <c r="K807" s="79"/>
      <c r="L807" s="79"/>
      <c r="M807" s="79"/>
      <c r="N807" s="79"/>
      <c r="O807" s="79"/>
      <c r="P807" s="79"/>
      <c r="Q807" s="79"/>
      <c r="R807" s="79"/>
      <c r="S807" s="79"/>
      <c r="T807" s="79"/>
      <c r="U807" s="79"/>
      <c r="V807" s="79"/>
      <c r="W807" s="79"/>
      <c r="X807" s="79"/>
      <c r="Y807" s="79"/>
      <c r="Z807" s="79"/>
    </row>
    <row r="808" spans="1:26" ht="15.75" customHeight="1" x14ac:dyDescent="0.25">
      <c r="A808" s="79"/>
      <c r="B808" s="79"/>
      <c r="C808" s="79"/>
      <c r="D808" s="79"/>
      <c r="E808" s="79"/>
      <c r="F808" s="79"/>
      <c r="G808" s="79"/>
      <c r="H808" s="79"/>
      <c r="I808" s="79"/>
      <c r="J808" s="79"/>
      <c r="K808" s="79"/>
      <c r="L808" s="79"/>
      <c r="M808" s="79"/>
      <c r="N808" s="79"/>
      <c r="O808" s="79"/>
      <c r="P808" s="79"/>
      <c r="Q808" s="79"/>
      <c r="R808" s="79"/>
      <c r="S808" s="79"/>
      <c r="T808" s="79"/>
      <c r="U808" s="79"/>
      <c r="V808" s="79"/>
      <c r="W808" s="79"/>
      <c r="X808" s="79"/>
      <c r="Y808" s="79"/>
      <c r="Z808" s="79"/>
    </row>
    <row r="809" spans="1:26" ht="15.75" customHeight="1" x14ac:dyDescent="0.25">
      <c r="A809" s="79"/>
      <c r="B809" s="79"/>
      <c r="C809" s="79"/>
      <c r="D809" s="79"/>
      <c r="E809" s="79"/>
      <c r="F809" s="79"/>
      <c r="G809" s="79"/>
      <c r="H809" s="79"/>
      <c r="I809" s="79"/>
      <c r="J809" s="79"/>
      <c r="K809" s="79"/>
      <c r="L809" s="79"/>
      <c r="M809" s="79"/>
      <c r="N809" s="79"/>
      <c r="O809" s="79"/>
      <c r="P809" s="79"/>
      <c r="Q809" s="79"/>
      <c r="R809" s="79"/>
      <c r="S809" s="79"/>
      <c r="T809" s="79"/>
      <c r="U809" s="79"/>
      <c r="V809" s="79"/>
      <c r="W809" s="79"/>
      <c r="X809" s="79"/>
      <c r="Y809" s="79"/>
      <c r="Z809" s="79"/>
    </row>
    <row r="810" spans="1:26" ht="15.75" customHeight="1" x14ac:dyDescent="0.25">
      <c r="A810" s="79"/>
      <c r="B810" s="79"/>
      <c r="C810" s="79"/>
      <c r="D810" s="79"/>
      <c r="E810" s="79"/>
      <c r="F810" s="79"/>
      <c r="G810" s="79"/>
      <c r="H810" s="79"/>
      <c r="I810" s="79"/>
      <c r="J810" s="79"/>
      <c r="K810" s="79"/>
      <c r="L810" s="79"/>
      <c r="M810" s="79"/>
      <c r="N810" s="79"/>
      <c r="O810" s="79"/>
      <c r="P810" s="79"/>
      <c r="Q810" s="79"/>
      <c r="R810" s="79"/>
      <c r="S810" s="79"/>
      <c r="T810" s="79"/>
      <c r="U810" s="79"/>
      <c r="V810" s="79"/>
      <c r="W810" s="79"/>
      <c r="X810" s="79"/>
      <c r="Y810" s="79"/>
      <c r="Z810" s="79"/>
    </row>
    <row r="811" spans="1:26" ht="15.75" customHeight="1" x14ac:dyDescent="0.25">
      <c r="A811" s="79"/>
      <c r="B811" s="79"/>
      <c r="C811" s="79"/>
      <c r="D811" s="79"/>
      <c r="E811" s="79"/>
      <c r="F811" s="79"/>
      <c r="G811" s="79"/>
      <c r="H811" s="79"/>
      <c r="I811" s="79"/>
      <c r="J811" s="79"/>
      <c r="K811" s="79"/>
      <c r="L811" s="79"/>
      <c r="M811" s="79"/>
      <c r="N811" s="79"/>
      <c r="O811" s="79"/>
      <c r="P811" s="79"/>
      <c r="Q811" s="79"/>
      <c r="R811" s="79"/>
      <c r="S811" s="79"/>
      <c r="T811" s="79"/>
      <c r="U811" s="79"/>
      <c r="V811" s="79"/>
      <c r="W811" s="79"/>
      <c r="X811" s="79"/>
      <c r="Y811" s="79"/>
      <c r="Z811" s="79"/>
    </row>
    <row r="812" spans="1:26" ht="15.75" customHeight="1" x14ac:dyDescent="0.25">
      <c r="A812" s="79"/>
      <c r="B812" s="79"/>
      <c r="C812" s="79"/>
      <c r="D812" s="79"/>
      <c r="E812" s="79"/>
      <c r="F812" s="79"/>
      <c r="G812" s="79"/>
      <c r="H812" s="79"/>
      <c r="I812" s="79"/>
      <c r="J812" s="79"/>
      <c r="K812" s="79"/>
      <c r="L812" s="79"/>
      <c r="M812" s="79"/>
      <c r="N812" s="79"/>
      <c r="O812" s="79"/>
      <c r="P812" s="79"/>
      <c r="Q812" s="79"/>
      <c r="R812" s="79"/>
      <c r="S812" s="79"/>
      <c r="T812" s="79"/>
      <c r="U812" s="79"/>
      <c r="V812" s="79"/>
      <c r="W812" s="79"/>
      <c r="X812" s="79"/>
      <c r="Y812" s="79"/>
      <c r="Z812" s="79"/>
    </row>
    <row r="813" spans="1:26" ht="15.75" customHeight="1" x14ac:dyDescent="0.25">
      <c r="A813" s="79"/>
      <c r="B813" s="79"/>
      <c r="C813" s="79"/>
      <c r="D813" s="79"/>
      <c r="E813" s="79"/>
      <c r="F813" s="79"/>
      <c r="G813" s="79"/>
      <c r="H813" s="79"/>
      <c r="I813" s="79"/>
      <c r="J813" s="79"/>
      <c r="K813" s="79"/>
      <c r="L813" s="79"/>
      <c r="M813" s="79"/>
      <c r="N813" s="79"/>
      <c r="O813" s="79"/>
      <c r="P813" s="79"/>
      <c r="Q813" s="79"/>
      <c r="R813" s="79"/>
      <c r="S813" s="79"/>
      <c r="T813" s="79"/>
      <c r="U813" s="79"/>
      <c r="V813" s="79"/>
      <c r="W813" s="79"/>
      <c r="X813" s="79"/>
      <c r="Y813" s="79"/>
      <c r="Z813" s="79"/>
    </row>
    <row r="814" spans="1:26" ht="15.75" customHeight="1" x14ac:dyDescent="0.25">
      <c r="A814" s="79"/>
      <c r="B814" s="79"/>
      <c r="C814" s="79"/>
      <c r="D814" s="79"/>
      <c r="E814" s="79"/>
      <c r="F814" s="79"/>
      <c r="G814" s="79"/>
      <c r="H814" s="79"/>
      <c r="I814" s="79"/>
      <c r="J814" s="79"/>
      <c r="K814" s="79"/>
      <c r="L814" s="79"/>
      <c r="M814" s="79"/>
      <c r="N814" s="79"/>
      <c r="O814" s="79"/>
      <c r="P814" s="79"/>
      <c r="Q814" s="79"/>
      <c r="R814" s="79"/>
      <c r="S814" s="79"/>
      <c r="T814" s="79"/>
      <c r="U814" s="79"/>
      <c r="V814" s="79"/>
      <c r="W814" s="79"/>
      <c r="X814" s="79"/>
      <c r="Y814" s="79"/>
      <c r="Z814" s="79"/>
    </row>
    <row r="815" spans="1:26" ht="15.75" customHeight="1" x14ac:dyDescent="0.25">
      <c r="A815" s="79"/>
      <c r="B815" s="79"/>
      <c r="C815" s="79"/>
      <c r="D815" s="79"/>
      <c r="E815" s="79"/>
      <c r="F815" s="79"/>
      <c r="G815" s="79"/>
      <c r="H815" s="79"/>
      <c r="I815" s="79"/>
      <c r="J815" s="79"/>
      <c r="K815" s="79"/>
      <c r="L815" s="79"/>
      <c r="M815" s="79"/>
      <c r="N815" s="79"/>
      <c r="O815" s="79"/>
      <c r="P815" s="79"/>
      <c r="Q815" s="79"/>
      <c r="R815" s="79"/>
      <c r="S815" s="79"/>
      <c r="T815" s="79"/>
      <c r="U815" s="79"/>
      <c r="V815" s="79"/>
      <c r="W815" s="79"/>
      <c r="X815" s="79"/>
      <c r="Y815" s="79"/>
      <c r="Z815" s="79"/>
    </row>
    <row r="816" spans="1:26" ht="15.75" customHeight="1" x14ac:dyDescent="0.25">
      <c r="A816" s="79"/>
      <c r="B816" s="79"/>
      <c r="C816" s="79"/>
      <c r="D816" s="79"/>
      <c r="E816" s="79"/>
      <c r="F816" s="79"/>
      <c r="G816" s="79"/>
      <c r="H816" s="79"/>
      <c r="I816" s="79"/>
      <c r="J816" s="79"/>
      <c r="K816" s="79"/>
      <c r="L816" s="79"/>
      <c r="M816" s="79"/>
      <c r="N816" s="79"/>
      <c r="O816" s="79"/>
      <c r="P816" s="79"/>
      <c r="Q816" s="79"/>
      <c r="R816" s="79"/>
      <c r="S816" s="79"/>
      <c r="T816" s="79"/>
      <c r="U816" s="79"/>
      <c r="V816" s="79"/>
      <c r="W816" s="79"/>
      <c r="X816" s="79"/>
      <c r="Y816" s="79"/>
      <c r="Z816" s="79"/>
    </row>
    <row r="817" spans="1:26" ht="15.75" customHeight="1" x14ac:dyDescent="0.25">
      <c r="A817" s="79"/>
      <c r="B817" s="79"/>
      <c r="C817" s="79"/>
      <c r="D817" s="79"/>
      <c r="E817" s="79"/>
      <c r="F817" s="79"/>
      <c r="G817" s="79"/>
      <c r="H817" s="79"/>
      <c r="I817" s="79"/>
      <c r="J817" s="79"/>
      <c r="K817" s="79"/>
      <c r="L817" s="79"/>
      <c r="M817" s="79"/>
      <c r="N817" s="79"/>
      <c r="O817" s="79"/>
      <c r="P817" s="79"/>
      <c r="Q817" s="79"/>
      <c r="R817" s="79"/>
      <c r="S817" s="79"/>
      <c r="T817" s="79"/>
      <c r="U817" s="79"/>
      <c r="V817" s="79"/>
      <c r="W817" s="79"/>
      <c r="X817" s="79"/>
      <c r="Y817" s="79"/>
      <c r="Z817" s="79"/>
    </row>
    <row r="818" spans="1:26" ht="15.75" customHeight="1" x14ac:dyDescent="0.25">
      <c r="A818" s="79"/>
      <c r="B818" s="79"/>
      <c r="C818" s="79"/>
      <c r="D818" s="79"/>
      <c r="E818" s="79"/>
      <c r="F818" s="79"/>
      <c r="G818" s="79"/>
      <c r="H818" s="79"/>
      <c r="I818" s="79"/>
      <c r="J818" s="79"/>
      <c r="K818" s="79"/>
      <c r="L818" s="79"/>
      <c r="M818" s="79"/>
      <c r="N818" s="79"/>
      <c r="O818" s="79"/>
      <c r="P818" s="79"/>
      <c r="Q818" s="79"/>
      <c r="R818" s="79"/>
      <c r="S818" s="79"/>
      <c r="T818" s="79"/>
      <c r="U818" s="79"/>
      <c r="V818" s="79"/>
      <c r="W818" s="79"/>
      <c r="X818" s="79"/>
      <c r="Y818" s="79"/>
      <c r="Z818" s="79"/>
    </row>
    <row r="819" spans="1:26" ht="15.75" customHeight="1" x14ac:dyDescent="0.25">
      <c r="A819" s="79"/>
      <c r="B819" s="79"/>
      <c r="C819" s="79"/>
      <c r="D819" s="79"/>
      <c r="E819" s="79"/>
      <c r="F819" s="79"/>
      <c r="G819" s="79"/>
      <c r="H819" s="79"/>
      <c r="I819" s="79"/>
      <c r="J819" s="79"/>
      <c r="K819" s="79"/>
      <c r="L819" s="79"/>
      <c r="M819" s="79"/>
      <c r="N819" s="79"/>
      <c r="O819" s="79"/>
      <c r="P819" s="79"/>
      <c r="Q819" s="79"/>
      <c r="R819" s="79"/>
      <c r="S819" s="79"/>
      <c r="T819" s="79"/>
      <c r="U819" s="79"/>
      <c r="V819" s="79"/>
      <c r="W819" s="79"/>
      <c r="X819" s="79"/>
      <c r="Y819" s="79"/>
      <c r="Z819" s="79"/>
    </row>
    <row r="820" spans="1:26" ht="15.75" customHeight="1" x14ac:dyDescent="0.25">
      <c r="A820" s="79"/>
      <c r="B820" s="79"/>
      <c r="C820" s="79"/>
      <c r="D820" s="79"/>
      <c r="E820" s="79"/>
      <c r="F820" s="79"/>
      <c r="G820" s="79"/>
      <c r="H820" s="79"/>
      <c r="I820" s="79"/>
      <c r="J820" s="79"/>
      <c r="K820" s="79"/>
      <c r="L820" s="79"/>
      <c r="M820" s="79"/>
      <c r="N820" s="79"/>
      <c r="O820" s="79"/>
      <c r="P820" s="79"/>
      <c r="Q820" s="79"/>
      <c r="R820" s="79"/>
      <c r="S820" s="79"/>
      <c r="T820" s="79"/>
      <c r="U820" s="79"/>
      <c r="V820" s="79"/>
      <c r="W820" s="79"/>
      <c r="X820" s="79"/>
      <c r="Y820" s="79"/>
      <c r="Z820" s="79"/>
    </row>
    <row r="821" spans="1:26" ht="15.75" customHeight="1" x14ac:dyDescent="0.25">
      <c r="A821" s="79"/>
      <c r="B821" s="79"/>
      <c r="C821" s="79"/>
      <c r="D821" s="79"/>
      <c r="E821" s="79"/>
      <c r="F821" s="79"/>
      <c r="G821" s="79"/>
      <c r="H821" s="79"/>
      <c r="I821" s="79"/>
      <c r="J821" s="79"/>
      <c r="K821" s="79"/>
      <c r="L821" s="79"/>
      <c r="M821" s="79"/>
      <c r="N821" s="79"/>
      <c r="O821" s="79"/>
      <c r="P821" s="79"/>
      <c r="Q821" s="79"/>
      <c r="R821" s="79"/>
      <c r="S821" s="79"/>
      <c r="T821" s="79"/>
      <c r="U821" s="79"/>
      <c r="V821" s="79"/>
      <c r="W821" s="79"/>
      <c r="X821" s="79"/>
      <c r="Y821" s="79"/>
      <c r="Z821" s="79"/>
    </row>
    <row r="822" spans="1:26" ht="15.75" customHeight="1" x14ac:dyDescent="0.25">
      <c r="A822" s="79"/>
      <c r="B822" s="79"/>
      <c r="C822" s="79"/>
      <c r="D822" s="79"/>
      <c r="E822" s="79"/>
      <c r="F822" s="79"/>
      <c r="G822" s="79"/>
      <c r="H822" s="79"/>
      <c r="I822" s="79"/>
      <c r="J822" s="79"/>
      <c r="K822" s="79"/>
      <c r="L822" s="79"/>
      <c r="M822" s="79"/>
      <c r="N822" s="79"/>
      <c r="O822" s="79"/>
      <c r="P822" s="79"/>
      <c r="Q822" s="79"/>
      <c r="R822" s="79"/>
      <c r="S822" s="79"/>
      <c r="T822" s="79"/>
      <c r="U822" s="79"/>
      <c r="V822" s="79"/>
      <c r="W822" s="79"/>
      <c r="X822" s="79"/>
      <c r="Y822" s="79"/>
      <c r="Z822" s="79"/>
    </row>
    <row r="823" spans="1:26" ht="15.75" customHeight="1" x14ac:dyDescent="0.25">
      <c r="A823" s="79"/>
      <c r="B823" s="79"/>
      <c r="C823" s="79"/>
      <c r="D823" s="79"/>
      <c r="E823" s="79"/>
      <c r="F823" s="79"/>
      <c r="G823" s="79"/>
      <c r="H823" s="79"/>
      <c r="I823" s="79"/>
      <c r="J823" s="79"/>
      <c r="K823" s="79"/>
      <c r="L823" s="79"/>
      <c r="M823" s="79"/>
      <c r="N823" s="79"/>
      <c r="O823" s="79"/>
      <c r="P823" s="79"/>
      <c r="Q823" s="79"/>
      <c r="R823" s="79"/>
      <c r="S823" s="79"/>
      <c r="T823" s="79"/>
      <c r="U823" s="79"/>
      <c r="V823" s="79"/>
      <c r="W823" s="79"/>
      <c r="X823" s="79"/>
      <c r="Y823" s="79"/>
      <c r="Z823" s="79"/>
    </row>
    <row r="824" spans="1:26" ht="15.75" customHeight="1" x14ac:dyDescent="0.25">
      <c r="A824" s="79"/>
      <c r="B824" s="79"/>
      <c r="C824" s="79"/>
      <c r="D824" s="79"/>
      <c r="E824" s="79"/>
      <c r="F824" s="79"/>
      <c r="G824" s="79"/>
      <c r="H824" s="79"/>
      <c r="I824" s="79"/>
      <c r="J824" s="79"/>
      <c r="K824" s="79"/>
      <c r="L824" s="79"/>
      <c r="M824" s="79"/>
      <c r="N824" s="79"/>
      <c r="O824" s="79"/>
      <c r="P824" s="79"/>
      <c r="Q824" s="79"/>
      <c r="R824" s="79"/>
      <c r="S824" s="79"/>
      <c r="T824" s="79"/>
      <c r="U824" s="79"/>
      <c r="V824" s="79"/>
      <c r="W824" s="79"/>
      <c r="X824" s="79"/>
      <c r="Y824" s="79"/>
      <c r="Z824" s="79"/>
    </row>
    <row r="825" spans="1:26" ht="15.75" customHeight="1" x14ac:dyDescent="0.25">
      <c r="A825" s="79"/>
      <c r="B825" s="79"/>
      <c r="C825" s="79"/>
      <c r="D825" s="79"/>
      <c r="E825" s="79"/>
      <c r="F825" s="79"/>
      <c r="G825" s="79"/>
      <c r="H825" s="79"/>
      <c r="I825" s="79"/>
      <c r="J825" s="79"/>
      <c r="K825" s="79"/>
      <c r="L825" s="79"/>
      <c r="M825" s="79"/>
      <c r="N825" s="79"/>
      <c r="O825" s="79"/>
      <c r="P825" s="79"/>
      <c r="Q825" s="79"/>
      <c r="R825" s="79"/>
      <c r="S825" s="79"/>
      <c r="T825" s="79"/>
      <c r="U825" s="79"/>
      <c r="V825" s="79"/>
      <c r="W825" s="79"/>
      <c r="X825" s="79"/>
      <c r="Y825" s="79"/>
      <c r="Z825" s="79"/>
    </row>
    <row r="826" spans="1:26" ht="15.75" customHeight="1" x14ac:dyDescent="0.25">
      <c r="A826" s="79"/>
      <c r="B826" s="79"/>
      <c r="C826" s="79"/>
      <c r="D826" s="79"/>
      <c r="E826" s="79"/>
      <c r="F826" s="79"/>
      <c r="G826" s="79"/>
      <c r="H826" s="79"/>
      <c r="I826" s="79"/>
      <c r="J826" s="79"/>
      <c r="K826" s="79"/>
      <c r="L826" s="79"/>
      <c r="M826" s="79"/>
      <c r="N826" s="79"/>
      <c r="O826" s="79"/>
      <c r="P826" s="79"/>
      <c r="Q826" s="79"/>
      <c r="R826" s="79"/>
      <c r="S826" s="79"/>
      <c r="T826" s="79"/>
      <c r="U826" s="79"/>
      <c r="V826" s="79"/>
      <c r="W826" s="79"/>
      <c r="X826" s="79"/>
      <c r="Y826" s="79"/>
      <c r="Z826" s="79"/>
    </row>
    <row r="827" spans="1:26" ht="15.75" customHeight="1" x14ac:dyDescent="0.25">
      <c r="A827" s="79"/>
      <c r="B827" s="79"/>
      <c r="C827" s="79"/>
      <c r="D827" s="79"/>
      <c r="E827" s="79"/>
      <c r="F827" s="79"/>
      <c r="G827" s="79"/>
      <c r="H827" s="79"/>
      <c r="I827" s="79"/>
      <c r="J827" s="79"/>
      <c r="K827" s="79"/>
      <c r="L827" s="79"/>
      <c r="M827" s="79"/>
      <c r="N827" s="79"/>
      <c r="O827" s="79"/>
      <c r="P827" s="79"/>
      <c r="Q827" s="79"/>
      <c r="R827" s="79"/>
      <c r="S827" s="79"/>
      <c r="T827" s="79"/>
      <c r="U827" s="79"/>
      <c r="V827" s="79"/>
      <c r="W827" s="79"/>
      <c r="X827" s="79"/>
      <c r="Y827" s="79"/>
      <c r="Z827" s="79"/>
    </row>
    <row r="828" spans="1:26" ht="15.75" customHeight="1" x14ac:dyDescent="0.25">
      <c r="A828" s="79"/>
      <c r="B828" s="79"/>
      <c r="C828" s="79"/>
      <c r="D828" s="79"/>
      <c r="E828" s="79"/>
      <c r="F828" s="79"/>
      <c r="G828" s="79"/>
      <c r="H828" s="79"/>
      <c r="I828" s="79"/>
      <c r="J828" s="79"/>
      <c r="K828" s="79"/>
      <c r="L828" s="79"/>
      <c r="M828" s="79"/>
      <c r="N828" s="79"/>
      <c r="O828" s="79"/>
      <c r="P828" s="79"/>
      <c r="Q828" s="79"/>
      <c r="R828" s="79"/>
      <c r="S828" s="79"/>
      <c r="T828" s="79"/>
      <c r="U828" s="79"/>
      <c r="V828" s="79"/>
      <c r="W828" s="79"/>
      <c r="X828" s="79"/>
      <c r="Y828" s="79"/>
      <c r="Z828" s="79"/>
    </row>
    <row r="829" spans="1:26" ht="15.75" customHeight="1" x14ac:dyDescent="0.25">
      <c r="A829" s="79"/>
      <c r="B829" s="79"/>
      <c r="C829" s="79"/>
      <c r="D829" s="79"/>
      <c r="E829" s="79"/>
      <c r="F829" s="79"/>
      <c r="G829" s="79"/>
      <c r="H829" s="79"/>
      <c r="I829" s="79"/>
      <c r="J829" s="79"/>
      <c r="K829" s="79"/>
      <c r="L829" s="79"/>
      <c r="M829" s="79"/>
      <c r="N829" s="79"/>
      <c r="O829" s="79"/>
      <c r="P829" s="79"/>
      <c r="Q829" s="79"/>
      <c r="R829" s="79"/>
      <c r="S829" s="79"/>
      <c r="T829" s="79"/>
      <c r="U829" s="79"/>
      <c r="V829" s="79"/>
      <c r="W829" s="79"/>
      <c r="X829" s="79"/>
      <c r="Y829" s="79"/>
      <c r="Z829" s="79"/>
    </row>
    <row r="830" spans="1:26" ht="15.75" customHeight="1" x14ac:dyDescent="0.25">
      <c r="A830" s="79"/>
      <c r="B830" s="79"/>
      <c r="C830" s="79"/>
      <c r="D830" s="79"/>
      <c r="E830" s="79"/>
      <c r="F830" s="79"/>
      <c r="G830" s="79"/>
      <c r="H830" s="79"/>
      <c r="I830" s="79"/>
      <c r="J830" s="79"/>
      <c r="K830" s="79"/>
      <c r="L830" s="79"/>
      <c r="M830" s="79"/>
      <c r="N830" s="79"/>
      <c r="O830" s="79"/>
      <c r="P830" s="79"/>
      <c r="Q830" s="79"/>
      <c r="R830" s="79"/>
      <c r="S830" s="79"/>
      <c r="T830" s="79"/>
      <c r="U830" s="79"/>
      <c r="V830" s="79"/>
      <c r="W830" s="79"/>
      <c r="X830" s="79"/>
      <c r="Y830" s="79"/>
      <c r="Z830" s="79"/>
    </row>
    <row r="831" spans="1:26" ht="15.75" customHeight="1" x14ac:dyDescent="0.25">
      <c r="A831" s="79"/>
      <c r="B831" s="79"/>
      <c r="C831" s="79"/>
      <c r="D831" s="79"/>
      <c r="E831" s="79"/>
      <c r="F831" s="79"/>
      <c r="G831" s="79"/>
      <c r="H831" s="79"/>
      <c r="I831" s="79"/>
      <c r="J831" s="79"/>
      <c r="K831" s="79"/>
      <c r="L831" s="79"/>
      <c r="M831" s="79"/>
      <c r="N831" s="79"/>
      <c r="O831" s="79"/>
      <c r="P831" s="79"/>
      <c r="Q831" s="79"/>
      <c r="R831" s="79"/>
      <c r="S831" s="79"/>
      <c r="T831" s="79"/>
      <c r="U831" s="79"/>
      <c r="V831" s="79"/>
      <c r="W831" s="79"/>
      <c r="X831" s="79"/>
      <c r="Y831" s="79"/>
      <c r="Z831" s="79"/>
    </row>
    <row r="832" spans="1:26" ht="15.75" customHeight="1" x14ac:dyDescent="0.25">
      <c r="A832" s="79"/>
      <c r="B832" s="79"/>
      <c r="C832" s="79"/>
      <c r="D832" s="79"/>
      <c r="E832" s="79"/>
      <c r="F832" s="79"/>
      <c r="G832" s="79"/>
      <c r="H832" s="79"/>
      <c r="I832" s="79"/>
      <c r="J832" s="79"/>
      <c r="K832" s="79"/>
      <c r="L832" s="79"/>
      <c r="M832" s="79"/>
      <c r="N832" s="79"/>
      <c r="O832" s="79"/>
      <c r="P832" s="79"/>
      <c r="Q832" s="79"/>
      <c r="R832" s="79"/>
      <c r="S832" s="79"/>
      <c r="T832" s="79"/>
      <c r="U832" s="79"/>
      <c r="V832" s="79"/>
      <c r="W832" s="79"/>
      <c r="X832" s="79"/>
      <c r="Y832" s="79"/>
      <c r="Z832" s="79"/>
    </row>
    <row r="833" spans="1:26" ht="15.75" customHeight="1" x14ac:dyDescent="0.25">
      <c r="A833" s="79"/>
      <c r="B833" s="79"/>
      <c r="C833" s="79"/>
      <c r="D833" s="79"/>
      <c r="E833" s="79"/>
      <c r="F833" s="79"/>
      <c r="G833" s="79"/>
      <c r="H833" s="79"/>
      <c r="I833" s="79"/>
      <c r="J833" s="79"/>
      <c r="K833" s="79"/>
      <c r="L833" s="79"/>
      <c r="M833" s="79"/>
      <c r="N833" s="79"/>
      <c r="O833" s="79"/>
      <c r="P833" s="79"/>
      <c r="Q833" s="79"/>
      <c r="R833" s="79"/>
      <c r="S833" s="79"/>
      <c r="T833" s="79"/>
      <c r="U833" s="79"/>
      <c r="V833" s="79"/>
      <c r="W833" s="79"/>
      <c r="X833" s="79"/>
      <c r="Y833" s="79"/>
      <c r="Z833" s="79"/>
    </row>
    <row r="834" spans="1:26" ht="15.75" customHeight="1" x14ac:dyDescent="0.25">
      <c r="A834" s="79"/>
      <c r="B834" s="79"/>
      <c r="C834" s="79"/>
      <c r="D834" s="79"/>
      <c r="E834" s="79"/>
      <c r="F834" s="79"/>
      <c r="G834" s="79"/>
      <c r="H834" s="79"/>
      <c r="I834" s="79"/>
      <c r="J834" s="79"/>
      <c r="K834" s="79"/>
      <c r="L834" s="79"/>
      <c r="M834" s="79"/>
      <c r="N834" s="79"/>
      <c r="O834" s="79"/>
      <c r="P834" s="79"/>
      <c r="Q834" s="79"/>
      <c r="R834" s="79"/>
      <c r="S834" s="79"/>
      <c r="T834" s="79"/>
      <c r="U834" s="79"/>
      <c r="V834" s="79"/>
      <c r="W834" s="79"/>
      <c r="X834" s="79"/>
      <c r="Y834" s="79"/>
      <c r="Z834" s="79"/>
    </row>
    <row r="835" spans="1:26" ht="15.75" customHeight="1" x14ac:dyDescent="0.25">
      <c r="A835" s="79"/>
      <c r="B835" s="79"/>
      <c r="C835" s="79"/>
      <c r="D835" s="79"/>
      <c r="E835" s="79"/>
      <c r="F835" s="79"/>
      <c r="G835" s="79"/>
      <c r="H835" s="79"/>
      <c r="I835" s="79"/>
      <c r="J835" s="79"/>
      <c r="K835" s="79"/>
      <c r="L835" s="79"/>
      <c r="M835" s="79"/>
      <c r="N835" s="79"/>
      <c r="O835" s="79"/>
      <c r="P835" s="79"/>
      <c r="Q835" s="79"/>
      <c r="R835" s="79"/>
      <c r="S835" s="79"/>
      <c r="T835" s="79"/>
      <c r="U835" s="79"/>
      <c r="V835" s="79"/>
      <c r="W835" s="79"/>
      <c r="X835" s="79"/>
      <c r="Y835" s="79"/>
      <c r="Z835" s="79"/>
    </row>
    <row r="836" spans="1:26" ht="15.75" customHeight="1" x14ac:dyDescent="0.25">
      <c r="A836" s="79"/>
      <c r="B836" s="79"/>
      <c r="C836" s="79"/>
      <c r="D836" s="79"/>
      <c r="E836" s="79"/>
      <c r="F836" s="79"/>
      <c r="G836" s="79"/>
      <c r="H836" s="79"/>
      <c r="I836" s="79"/>
      <c r="J836" s="79"/>
      <c r="K836" s="79"/>
      <c r="L836" s="79"/>
      <c r="M836" s="79"/>
      <c r="N836" s="79"/>
      <c r="O836" s="79"/>
      <c r="P836" s="79"/>
      <c r="Q836" s="79"/>
      <c r="R836" s="79"/>
      <c r="S836" s="79"/>
      <c r="T836" s="79"/>
      <c r="U836" s="79"/>
      <c r="V836" s="79"/>
      <c r="W836" s="79"/>
      <c r="X836" s="79"/>
      <c r="Y836" s="79"/>
      <c r="Z836" s="79"/>
    </row>
    <row r="837" spans="1:26" ht="15.75" customHeight="1" x14ac:dyDescent="0.25">
      <c r="A837" s="79"/>
      <c r="B837" s="79"/>
      <c r="C837" s="79"/>
      <c r="D837" s="79"/>
      <c r="E837" s="79"/>
      <c r="F837" s="79"/>
      <c r="G837" s="79"/>
      <c r="H837" s="79"/>
      <c r="I837" s="79"/>
      <c r="J837" s="79"/>
      <c r="K837" s="79"/>
      <c r="L837" s="79"/>
      <c r="M837" s="79"/>
      <c r="N837" s="79"/>
      <c r="O837" s="79"/>
      <c r="P837" s="79"/>
      <c r="Q837" s="79"/>
      <c r="R837" s="79"/>
      <c r="S837" s="79"/>
      <c r="T837" s="79"/>
      <c r="U837" s="79"/>
      <c r="V837" s="79"/>
      <c r="W837" s="79"/>
      <c r="X837" s="79"/>
      <c r="Y837" s="79"/>
      <c r="Z837" s="79"/>
    </row>
    <row r="838" spans="1:26" ht="15.75" customHeight="1" x14ac:dyDescent="0.25">
      <c r="A838" s="79"/>
      <c r="B838" s="79"/>
      <c r="C838" s="79"/>
      <c r="D838" s="79"/>
      <c r="E838" s="79"/>
      <c r="F838" s="79"/>
      <c r="G838" s="79"/>
      <c r="H838" s="79"/>
      <c r="I838" s="79"/>
      <c r="J838" s="79"/>
      <c r="K838" s="79"/>
      <c r="L838" s="79"/>
      <c r="M838" s="79"/>
      <c r="N838" s="79"/>
      <c r="O838" s="79"/>
      <c r="P838" s="79"/>
      <c r="Q838" s="79"/>
      <c r="R838" s="79"/>
      <c r="S838" s="79"/>
      <c r="T838" s="79"/>
      <c r="U838" s="79"/>
      <c r="V838" s="79"/>
      <c r="W838" s="79"/>
      <c r="X838" s="79"/>
      <c r="Y838" s="79"/>
      <c r="Z838" s="79"/>
    </row>
    <row r="839" spans="1:26" ht="15.75" customHeight="1" x14ac:dyDescent="0.25">
      <c r="A839" s="79"/>
      <c r="B839" s="79"/>
      <c r="C839" s="79"/>
      <c r="D839" s="79"/>
      <c r="E839" s="79"/>
      <c r="F839" s="79"/>
      <c r="G839" s="79"/>
      <c r="H839" s="79"/>
      <c r="I839" s="79"/>
      <c r="J839" s="79"/>
      <c r="K839" s="79"/>
      <c r="L839" s="79"/>
      <c r="M839" s="79"/>
      <c r="N839" s="79"/>
      <c r="O839" s="79"/>
      <c r="P839" s="79"/>
      <c r="Q839" s="79"/>
      <c r="R839" s="79"/>
      <c r="S839" s="79"/>
      <c r="T839" s="79"/>
      <c r="U839" s="79"/>
      <c r="V839" s="79"/>
      <c r="W839" s="79"/>
      <c r="X839" s="79"/>
      <c r="Y839" s="79"/>
      <c r="Z839" s="79"/>
    </row>
    <row r="840" spans="1:26" ht="15.75" customHeight="1" x14ac:dyDescent="0.25">
      <c r="A840" s="79"/>
      <c r="B840" s="79"/>
      <c r="C840" s="79"/>
      <c r="D840" s="79"/>
      <c r="E840" s="79"/>
      <c r="F840" s="79"/>
      <c r="G840" s="79"/>
      <c r="H840" s="79"/>
      <c r="I840" s="79"/>
      <c r="J840" s="79"/>
      <c r="K840" s="79"/>
      <c r="L840" s="79"/>
      <c r="M840" s="79"/>
      <c r="N840" s="79"/>
      <c r="O840" s="79"/>
      <c r="P840" s="79"/>
      <c r="Q840" s="79"/>
      <c r="R840" s="79"/>
      <c r="S840" s="79"/>
      <c r="T840" s="79"/>
      <c r="U840" s="79"/>
      <c r="V840" s="79"/>
      <c r="W840" s="79"/>
      <c r="X840" s="79"/>
      <c r="Y840" s="79"/>
      <c r="Z840" s="79"/>
    </row>
    <row r="841" spans="1:26" ht="15.75" customHeight="1" x14ac:dyDescent="0.25">
      <c r="A841" s="79"/>
      <c r="B841" s="79"/>
      <c r="C841" s="79"/>
      <c r="D841" s="79"/>
      <c r="E841" s="79"/>
      <c r="F841" s="79"/>
      <c r="G841" s="79"/>
      <c r="H841" s="79"/>
      <c r="I841" s="79"/>
      <c r="J841" s="79"/>
      <c r="K841" s="79"/>
      <c r="L841" s="79"/>
      <c r="M841" s="79"/>
      <c r="N841" s="79"/>
      <c r="O841" s="79"/>
      <c r="P841" s="79"/>
      <c r="Q841" s="79"/>
      <c r="R841" s="79"/>
      <c r="S841" s="79"/>
      <c r="T841" s="79"/>
      <c r="U841" s="79"/>
      <c r="V841" s="79"/>
      <c r="W841" s="79"/>
      <c r="X841" s="79"/>
      <c r="Y841" s="79"/>
      <c r="Z841" s="79"/>
    </row>
    <row r="842" spans="1:26" ht="15.75" customHeight="1" x14ac:dyDescent="0.25">
      <c r="A842" s="79"/>
      <c r="B842" s="79"/>
      <c r="C842" s="79"/>
      <c r="D842" s="79"/>
      <c r="E842" s="79"/>
      <c r="F842" s="79"/>
      <c r="G842" s="79"/>
      <c r="H842" s="79"/>
      <c r="I842" s="79"/>
      <c r="J842" s="79"/>
      <c r="K842" s="79"/>
      <c r="L842" s="79"/>
      <c r="M842" s="79"/>
      <c r="N842" s="79"/>
      <c r="O842" s="79"/>
      <c r="P842" s="79"/>
      <c r="Q842" s="79"/>
      <c r="R842" s="79"/>
      <c r="S842" s="79"/>
      <c r="T842" s="79"/>
      <c r="U842" s="79"/>
      <c r="V842" s="79"/>
      <c r="W842" s="79"/>
      <c r="X842" s="79"/>
      <c r="Y842" s="79"/>
      <c r="Z842" s="79"/>
    </row>
    <row r="843" spans="1:26" ht="15.75" customHeight="1" x14ac:dyDescent="0.25">
      <c r="A843" s="79"/>
      <c r="B843" s="79"/>
      <c r="C843" s="79"/>
      <c r="D843" s="79"/>
      <c r="E843" s="79"/>
      <c r="F843" s="79"/>
      <c r="G843" s="79"/>
      <c r="H843" s="79"/>
      <c r="I843" s="79"/>
      <c r="J843" s="79"/>
      <c r="K843" s="79"/>
      <c r="L843" s="79"/>
      <c r="M843" s="79"/>
      <c r="N843" s="79"/>
      <c r="O843" s="79"/>
      <c r="P843" s="79"/>
      <c r="Q843" s="79"/>
      <c r="R843" s="79"/>
      <c r="S843" s="79"/>
      <c r="T843" s="79"/>
      <c r="U843" s="79"/>
      <c r="V843" s="79"/>
      <c r="W843" s="79"/>
      <c r="X843" s="79"/>
      <c r="Y843" s="79"/>
      <c r="Z843" s="79"/>
    </row>
    <row r="844" spans="1:26" ht="15.75" customHeight="1" x14ac:dyDescent="0.25">
      <c r="A844" s="79"/>
      <c r="B844" s="79"/>
      <c r="C844" s="79"/>
      <c r="D844" s="79"/>
      <c r="E844" s="79"/>
      <c r="F844" s="79"/>
      <c r="G844" s="79"/>
      <c r="H844" s="79"/>
      <c r="I844" s="79"/>
      <c r="J844" s="79"/>
      <c r="K844" s="79"/>
      <c r="L844" s="79"/>
      <c r="M844" s="79"/>
      <c r="N844" s="79"/>
      <c r="O844" s="79"/>
      <c r="P844" s="79"/>
      <c r="Q844" s="79"/>
      <c r="R844" s="79"/>
      <c r="S844" s="79"/>
      <c r="T844" s="79"/>
      <c r="U844" s="79"/>
      <c r="V844" s="79"/>
      <c r="W844" s="79"/>
      <c r="X844" s="79"/>
      <c r="Y844" s="79"/>
      <c r="Z844" s="79"/>
    </row>
    <row r="845" spans="1:26" ht="15.75" customHeight="1" x14ac:dyDescent="0.25">
      <c r="A845" s="79"/>
      <c r="B845" s="79"/>
      <c r="C845" s="79"/>
      <c r="D845" s="79"/>
      <c r="E845" s="79"/>
      <c r="F845" s="79"/>
      <c r="G845" s="79"/>
      <c r="H845" s="79"/>
      <c r="I845" s="79"/>
      <c r="J845" s="79"/>
      <c r="K845" s="79"/>
      <c r="L845" s="79"/>
      <c r="M845" s="79"/>
      <c r="N845" s="79"/>
      <c r="O845" s="79"/>
      <c r="P845" s="79"/>
      <c r="Q845" s="79"/>
      <c r="R845" s="79"/>
      <c r="S845" s="79"/>
      <c r="T845" s="79"/>
      <c r="U845" s="79"/>
      <c r="V845" s="79"/>
      <c r="W845" s="79"/>
      <c r="X845" s="79"/>
      <c r="Y845" s="79"/>
      <c r="Z845" s="79"/>
    </row>
    <row r="846" spans="1:26" ht="15.75" customHeight="1" x14ac:dyDescent="0.25">
      <c r="A846" s="79"/>
      <c r="B846" s="79"/>
      <c r="C846" s="79"/>
      <c r="D846" s="79"/>
      <c r="E846" s="79"/>
      <c r="F846" s="79"/>
      <c r="G846" s="79"/>
      <c r="H846" s="79"/>
      <c r="I846" s="79"/>
      <c r="J846" s="79"/>
      <c r="K846" s="79"/>
      <c r="L846" s="79"/>
      <c r="M846" s="79"/>
      <c r="N846" s="79"/>
      <c r="O846" s="79"/>
      <c r="P846" s="79"/>
      <c r="Q846" s="79"/>
      <c r="R846" s="79"/>
      <c r="S846" s="79"/>
      <c r="T846" s="79"/>
      <c r="U846" s="79"/>
      <c r="V846" s="79"/>
      <c r="W846" s="79"/>
      <c r="X846" s="79"/>
      <c r="Y846" s="79"/>
      <c r="Z846" s="79"/>
    </row>
    <row r="847" spans="1:26" ht="15.75" customHeight="1" x14ac:dyDescent="0.25">
      <c r="A847" s="79"/>
      <c r="B847" s="79"/>
      <c r="C847" s="79"/>
      <c r="D847" s="79"/>
      <c r="E847" s="79"/>
      <c r="F847" s="79"/>
      <c r="G847" s="79"/>
      <c r="H847" s="79"/>
      <c r="I847" s="79"/>
      <c r="J847" s="79"/>
      <c r="K847" s="79"/>
      <c r="L847" s="79"/>
      <c r="M847" s="79"/>
      <c r="N847" s="79"/>
      <c r="O847" s="79"/>
      <c r="P847" s="79"/>
      <c r="Q847" s="79"/>
      <c r="R847" s="79"/>
      <c r="S847" s="79"/>
      <c r="T847" s="79"/>
      <c r="U847" s="79"/>
      <c r="V847" s="79"/>
      <c r="W847" s="79"/>
      <c r="X847" s="79"/>
      <c r="Y847" s="79"/>
      <c r="Z847" s="79"/>
    </row>
    <row r="848" spans="1:26" ht="15.75" customHeight="1" x14ac:dyDescent="0.25">
      <c r="A848" s="79"/>
      <c r="B848" s="79"/>
      <c r="C848" s="79"/>
      <c r="D848" s="79"/>
      <c r="E848" s="79"/>
      <c r="F848" s="79"/>
      <c r="G848" s="79"/>
      <c r="H848" s="79"/>
      <c r="I848" s="79"/>
      <c r="J848" s="79"/>
      <c r="K848" s="79"/>
      <c r="L848" s="79"/>
      <c r="M848" s="79"/>
      <c r="N848" s="79"/>
      <c r="O848" s="79"/>
      <c r="P848" s="79"/>
      <c r="Q848" s="79"/>
      <c r="R848" s="79"/>
      <c r="S848" s="79"/>
      <c r="T848" s="79"/>
      <c r="U848" s="79"/>
      <c r="V848" s="79"/>
      <c r="W848" s="79"/>
      <c r="X848" s="79"/>
      <c r="Y848" s="79"/>
      <c r="Z848" s="79"/>
    </row>
    <row r="849" spans="1:26" ht="15.75" customHeight="1" x14ac:dyDescent="0.25">
      <c r="A849" s="79"/>
      <c r="B849" s="79"/>
      <c r="C849" s="79"/>
      <c r="D849" s="79"/>
      <c r="E849" s="79"/>
      <c r="F849" s="79"/>
      <c r="G849" s="79"/>
      <c r="H849" s="79"/>
      <c r="I849" s="79"/>
      <c r="J849" s="79"/>
      <c r="K849" s="79"/>
      <c r="L849" s="79"/>
      <c r="M849" s="79"/>
      <c r="N849" s="79"/>
      <c r="O849" s="79"/>
      <c r="P849" s="79"/>
      <c r="Q849" s="79"/>
      <c r="R849" s="79"/>
      <c r="S849" s="79"/>
      <c r="T849" s="79"/>
      <c r="U849" s="79"/>
      <c r="V849" s="79"/>
      <c r="W849" s="79"/>
      <c r="X849" s="79"/>
      <c r="Y849" s="79"/>
      <c r="Z849" s="79"/>
    </row>
    <row r="850" spans="1:26" ht="15.75" customHeight="1" x14ac:dyDescent="0.25">
      <c r="A850" s="79"/>
      <c r="B850" s="79"/>
      <c r="C850" s="79"/>
      <c r="D850" s="79"/>
      <c r="E850" s="79"/>
      <c r="F850" s="79"/>
      <c r="G850" s="79"/>
      <c r="H850" s="79"/>
      <c r="I850" s="79"/>
      <c r="J850" s="79"/>
      <c r="K850" s="79"/>
      <c r="L850" s="79"/>
      <c r="M850" s="79"/>
      <c r="N850" s="79"/>
      <c r="O850" s="79"/>
      <c r="P850" s="79"/>
      <c r="Q850" s="79"/>
      <c r="R850" s="79"/>
      <c r="S850" s="79"/>
      <c r="T850" s="79"/>
      <c r="U850" s="79"/>
      <c r="V850" s="79"/>
      <c r="W850" s="79"/>
      <c r="X850" s="79"/>
      <c r="Y850" s="79"/>
      <c r="Z850" s="79"/>
    </row>
    <row r="851" spans="1:26" ht="15.75" customHeight="1" x14ac:dyDescent="0.25">
      <c r="A851" s="79"/>
      <c r="B851" s="79"/>
      <c r="C851" s="79"/>
      <c r="D851" s="79"/>
      <c r="E851" s="79"/>
      <c r="F851" s="79"/>
      <c r="G851" s="79"/>
      <c r="H851" s="79"/>
      <c r="I851" s="79"/>
      <c r="J851" s="79"/>
      <c r="K851" s="79"/>
      <c r="L851" s="79"/>
      <c r="M851" s="79"/>
      <c r="N851" s="79"/>
      <c r="O851" s="79"/>
      <c r="P851" s="79"/>
      <c r="Q851" s="79"/>
      <c r="R851" s="79"/>
      <c r="S851" s="79"/>
      <c r="T851" s="79"/>
      <c r="U851" s="79"/>
      <c r="V851" s="79"/>
      <c r="W851" s="79"/>
      <c r="X851" s="79"/>
      <c r="Y851" s="79"/>
      <c r="Z851" s="79"/>
    </row>
    <row r="852" spans="1:26" ht="15.75" customHeight="1" x14ac:dyDescent="0.25">
      <c r="A852" s="79"/>
      <c r="B852" s="79"/>
      <c r="C852" s="79"/>
      <c r="D852" s="79"/>
      <c r="E852" s="79"/>
      <c r="F852" s="79"/>
      <c r="G852" s="79"/>
      <c r="H852" s="79"/>
      <c r="I852" s="79"/>
      <c r="J852" s="79"/>
      <c r="K852" s="79"/>
      <c r="L852" s="79"/>
      <c r="M852" s="79"/>
      <c r="N852" s="79"/>
      <c r="O852" s="79"/>
      <c r="P852" s="79"/>
      <c r="Q852" s="79"/>
      <c r="R852" s="79"/>
      <c r="S852" s="79"/>
      <c r="T852" s="79"/>
      <c r="U852" s="79"/>
      <c r="V852" s="79"/>
      <c r="W852" s="79"/>
      <c r="X852" s="79"/>
      <c r="Y852" s="79"/>
      <c r="Z852" s="79"/>
    </row>
    <row r="853" spans="1:26" ht="15.75" customHeight="1" x14ac:dyDescent="0.25">
      <c r="A853" s="79"/>
      <c r="B853" s="79"/>
      <c r="C853" s="79"/>
      <c r="D853" s="79"/>
      <c r="E853" s="79"/>
      <c r="F853" s="79"/>
      <c r="G853" s="79"/>
      <c r="H853" s="79"/>
      <c r="I853" s="79"/>
      <c r="J853" s="79"/>
      <c r="K853" s="79"/>
      <c r="L853" s="79"/>
      <c r="M853" s="79"/>
      <c r="N853" s="79"/>
      <c r="O853" s="79"/>
      <c r="P853" s="79"/>
      <c r="Q853" s="79"/>
      <c r="R853" s="79"/>
      <c r="S853" s="79"/>
      <c r="T853" s="79"/>
      <c r="U853" s="79"/>
      <c r="V853" s="79"/>
      <c r="W853" s="79"/>
      <c r="X853" s="79"/>
      <c r="Y853" s="79"/>
      <c r="Z853" s="79"/>
    </row>
    <row r="854" spans="1:26" ht="15.75" customHeight="1" x14ac:dyDescent="0.25">
      <c r="A854" s="79"/>
      <c r="B854" s="79"/>
      <c r="C854" s="79"/>
      <c r="D854" s="79"/>
      <c r="E854" s="79"/>
      <c r="F854" s="79"/>
      <c r="G854" s="79"/>
      <c r="H854" s="79"/>
      <c r="I854" s="79"/>
      <c r="J854" s="79"/>
      <c r="K854" s="79"/>
      <c r="L854" s="79"/>
      <c r="M854" s="79"/>
      <c r="N854" s="79"/>
      <c r="O854" s="79"/>
      <c r="P854" s="79"/>
      <c r="Q854" s="79"/>
      <c r="R854" s="79"/>
      <c r="S854" s="79"/>
      <c r="T854" s="79"/>
      <c r="U854" s="79"/>
      <c r="V854" s="79"/>
      <c r="W854" s="79"/>
      <c r="X854" s="79"/>
      <c r="Y854" s="79"/>
      <c r="Z854" s="79"/>
    </row>
    <row r="855" spans="1:26" ht="15.75" customHeight="1" x14ac:dyDescent="0.25">
      <c r="A855" s="79"/>
      <c r="B855" s="79"/>
      <c r="C855" s="79"/>
      <c r="D855" s="79"/>
      <c r="E855" s="79"/>
      <c r="F855" s="79"/>
      <c r="G855" s="79"/>
      <c r="H855" s="79"/>
      <c r="I855" s="79"/>
      <c r="J855" s="79"/>
      <c r="K855" s="79"/>
      <c r="L855" s="79"/>
      <c r="M855" s="79"/>
      <c r="N855" s="79"/>
      <c r="O855" s="79"/>
      <c r="P855" s="79"/>
      <c r="Q855" s="79"/>
      <c r="R855" s="79"/>
      <c r="S855" s="79"/>
      <c r="T855" s="79"/>
      <c r="U855" s="79"/>
      <c r="V855" s="79"/>
      <c r="W855" s="79"/>
      <c r="X855" s="79"/>
      <c r="Y855" s="79"/>
      <c r="Z855" s="79"/>
    </row>
    <row r="856" spans="1:26" ht="15.75" customHeight="1" x14ac:dyDescent="0.25">
      <c r="A856" s="79"/>
      <c r="B856" s="79"/>
      <c r="C856" s="79"/>
      <c r="D856" s="79"/>
      <c r="E856" s="79"/>
      <c r="F856" s="79"/>
      <c r="G856" s="79"/>
      <c r="H856" s="79"/>
      <c r="I856" s="79"/>
      <c r="J856" s="79"/>
      <c r="K856" s="79"/>
      <c r="L856" s="79"/>
      <c r="M856" s="79"/>
      <c r="N856" s="79"/>
      <c r="O856" s="79"/>
      <c r="P856" s="79"/>
      <c r="Q856" s="79"/>
      <c r="R856" s="79"/>
      <c r="S856" s="79"/>
      <c r="T856" s="79"/>
      <c r="U856" s="79"/>
      <c r="V856" s="79"/>
      <c r="W856" s="79"/>
      <c r="X856" s="79"/>
      <c r="Y856" s="79"/>
      <c r="Z856" s="79"/>
    </row>
    <row r="857" spans="1:26" ht="15.75" customHeight="1" x14ac:dyDescent="0.25">
      <c r="A857" s="79"/>
      <c r="B857" s="79"/>
      <c r="C857" s="79"/>
      <c r="D857" s="79"/>
      <c r="E857" s="79"/>
      <c r="F857" s="79"/>
      <c r="G857" s="79"/>
      <c r="H857" s="79"/>
      <c r="I857" s="79"/>
      <c r="J857" s="79"/>
      <c r="K857" s="79"/>
      <c r="L857" s="79"/>
      <c r="M857" s="79"/>
      <c r="N857" s="79"/>
      <c r="O857" s="79"/>
      <c r="P857" s="79"/>
      <c r="Q857" s="79"/>
      <c r="R857" s="79"/>
      <c r="S857" s="79"/>
      <c r="T857" s="79"/>
      <c r="U857" s="79"/>
      <c r="V857" s="79"/>
      <c r="W857" s="79"/>
      <c r="X857" s="79"/>
      <c r="Y857" s="79"/>
      <c r="Z857" s="79"/>
    </row>
    <row r="858" spans="1:26" ht="15.75" customHeight="1" x14ac:dyDescent="0.25">
      <c r="A858" s="79"/>
      <c r="B858" s="79"/>
      <c r="C858" s="79"/>
      <c r="D858" s="79"/>
      <c r="E858" s="79"/>
      <c r="F858" s="79"/>
      <c r="G858" s="79"/>
      <c r="H858" s="79"/>
      <c r="I858" s="79"/>
      <c r="J858" s="79"/>
      <c r="K858" s="79"/>
      <c r="L858" s="79"/>
      <c r="M858" s="79"/>
      <c r="N858" s="79"/>
      <c r="O858" s="79"/>
      <c r="P858" s="79"/>
      <c r="Q858" s="79"/>
      <c r="R858" s="79"/>
      <c r="S858" s="79"/>
      <c r="T858" s="79"/>
      <c r="U858" s="79"/>
      <c r="V858" s="79"/>
      <c r="W858" s="79"/>
      <c r="X858" s="79"/>
      <c r="Y858" s="79"/>
      <c r="Z858" s="79"/>
    </row>
    <row r="859" spans="1:26" ht="15.75" customHeight="1" x14ac:dyDescent="0.25">
      <c r="A859" s="79"/>
      <c r="B859" s="79"/>
      <c r="C859" s="79"/>
      <c r="D859" s="79"/>
      <c r="E859" s="79"/>
      <c r="F859" s="79"/>
      <c r="G859" s="79"/>
      <c r="H859" s="79"/>
      <c r="I859" s="79"/>
      <c r="J859" s="79"/>
      <c r="K859" s="79"/>
      <c r="L859" s="79"/>
      <c r="M859" s="79"/>
      <c r="N859" s="79"/>
      <c r="O859" s="79"/>
      <c r="P859" s="79"/>
      <c r="Q859" s="79"/>
      <c r="R859" s="79"/>
      <c r="S859" s="79"/>
      <c r="T859" s="79"/>
      <c r="U859" s="79"/>
      <c r="V859" s="79"/>
      <c r="W859" s="79"/>
      <c r="X859" s="79"/>
      <c r="Y859" s="79"/>
      <c r="Z859" s="79"/>
    </row>
    <row r="860" spans="1:26" ht="15.75" customHeight="1" x14ac:dyDescent="0.25">
      <c r="A860" s="79"/>
      <c r="B860" s="79"/>
      <c r="C860" s="79"/>
      <c r="D860" s="79"/>
      <c r="E860" s="79"/>
      <c r="F860" s="79"/>
      <c r="G860" s="79"/>
      <c r="H860" s="79"/>
      <c r="I860" s="79"/>
      <c r="J860" s="79"/>
      <c r="K860" s="79"/>
      <c r="L860" s="79"/>
      <c r="M860" s="79"/>
      <c r="N860" s="79"/>
      <c r="O860" s="79"/>
      <c r="P860" s="79"/>
      <c r="Q860" s="79"/>
      <c r="R860" s="79"/>
      <c r="S860" s="79"/>
      <c r="T860" s="79"/>
      <c r="U860" s="79"/>
      <c r="V860" s="79"/>
      <c r="W860" s="79"/>
      <c r="X860" s="79"/>
      <c r="Y860" s="79"/>
      <c r="Z860" s="79"/>
    </row>
    <row r="861" spans="1:26" ht="15.75" customHeight="1" x14ac:dyDescent="0.25">
      <c r="A861" s="79"/>
      <c r="B861" s="79"/>
      <c r="C861" s="79"/>
      <c r="D861" s="79"/>
      <c r="E861" s="79"/>
      <c r="F861" s="79"/>
      <c r="G861" s="79"/>
      <c r="H861" s="79"/>
      <c r="I861" s="79"/>
      <c r="J861" s="79"/>
      <c r="K861" s="79"/>
      <c r="L861" s="79"/>
      <c r="M861" s="79"/>
      <c r="N861" s="79"/>
      <c r="O861" s="79"/>
      <c r="P861" s="79"/>
      <c r="Q861" s="79"/>
      <c r="R861" s="79"/>
      <c r="S861" s="79"/>
      <c r="T861" s="79"/>
      <c r="U861" s="79"/>
      <c r="V861" s="79"/>
      <c r="W861" s="79"/>
      <c r="X861" s="79"/>
      <c r="Y861" s="79"/>
      <c r="Z861" s="79"/>
    </row>
    <row r="862" spans="1:26" ht="15.75" customHeight="1" x14ac:dyDescent="0.25">
      <c r="A862" s="79"/>
      <c r="B862" s="79"/>
      <c r="C862" s="79"/>
      <c r="D862" s="79"/>
      <c r="E862" s="79"/>
      <c r="F862" s="79"/>
      <c r="G862" s="79"/>
      <c r="H862" s="79"/>
      <c r="I862" s="79"/>
      <c r="J862" s="79"/>
      <c r="K862" s="79"/>
      <c r="L862" s="79"/>
      <c r="M862" s="79"/>
      <c r="N862" s="79"/>
      <c r="O862" s="79"/>
      <c r="P862" s="79"/>
      <c r="Q862" s="79"/>
      <c r="R862" s="79"/>
      <c r="S862" s="79"/>
      <c r="T862" s="79"/>
      <c r="U862" s="79"/>
      <c r="V862" s="79"/>
      <c r="W862" s="79"/>
      <c r="X862" s="79"/>
      <c r="Y862" s="79"/>
      <c r="Z862" s="79"/>
    </row>
    <row r="863" spans="1:26" ht="15.75" customHeight="1" x14ac:dyDescent="0.25">
      <c r="A863" s="79"/>
      <c r="B863" s="79"/>
      <c r="C863" s="79"/>
      <c r="D863" s="79"/>
      <c r="E863" s="79"/>
      <c r="F863" s="79"/>
      <c r="G863" s="79"/>
      <c r="H863" s="79"/>
      <c r="I863" s="79"/>
      <c r="J863" s="79"/>
      <c r="K863" s="79"/>
      <c r="L863" s="79"/>
      <c r="M863" s="79"/>
      <c r="N863" s="79"/>
      <c r="O863" s="79"/>
      <c r="P863" s="79"/>
      <c r="Q863" s="79"/>
      <c r="R863" s="79"/>
      <c r="S863" s="79"/>
      <c r="T863" s="79"/>
      <c r="U863" s="79"/>
      <c r="V863" s="79"/>
      <c r="W863" s="79"/>
      <c r="X863" s="79"/>
      <c r="Y863" s="79"/>
      <c r="Z863" s="79"/>
    </row>
    <row r="864" spans="1:26" ht="15.75" customHeight="1" x14ac:dyDescent="0.25">
      <c r="A864" s="79"/>
      <c r="B864" s="79"/>
      <c r="C864" s="79"/>
      <c r="D864" s="79"/>
      <c r="E864" s="79"/>
      <c r="F864" s="79"/>
      <c r="G864" s="79"/>
      <c r="H864" s="79"/>
      <c r="I864" s="79"/>
      <c r="J864" s="79"/>
      <c r="K864" s="79"/>
      <c r="L864" s="79"/>
      <c r="M864" s="79"/>
      <c r="N864" s="79"/>
      <c r="O864" s="79"/>
      <c r="P864" s="79"/>
      <c r="Q864" s="79"/>
      <c r="R864" s="79"/>
      <c r="S864" s="79"/>
      <c r="T864" s="79"/>
      <c r="U864" s="79"/>
      <c r="V864" s="79"/>
      <c r="W864" s="79"/>
      <c r="X864" s="79"/>
      <c r="Y864" s="79"/>
      <c r="Z864" s="79"/>
    </row>
    <row r="865" spans="1:26" ht="15.75" customHeight="1" x14ac:dyDescent="0.25">
      <c r="A865" s="79"/>
      <c r="B865" s="79"/>
      <c r="C865" s="79"/>
      <c r="D865" s="79"/>
      <c r="E865" s="79"/>
      <c r="F865" s="79"/>
      <c r="G865" s="79"/>
      <c r="H865" s="79"/>
      <c r="I865" s="79"/>
      <c r="J865" s="79"/>
      <c r="K865" s="79"/>
      <c r="L865" s="79"/>
      <c r="M865" s="79"/>
      <c r="N865" s="79"/>
      <c r="O865" s="79"/>
      <c r="P865" s="79"/>
      <c r="Q865" s="79"/>
      <c r="R865" s="79"/>
      <c r="S865" s="79"/>
      <c r="T865" s="79"/>
      <c r="U865" s="79"/>
      <c r="V865" s="79"/>
      <c r="W865" s="79"/>
      <c r="X865" s="79"/>
      <c r="Y865" s="79"/>
      <c r="Z865" s="79"/>
    </row>
    <row r="866" spans="1:26" ht="15.75" customHeight="1" x14ac:dyDescent="0.25">
      <c r="A866" s="79"/>
      <c r="B866" s="79"/>
      <c r="C866" s="79"/>
      <c r="D866" s="79"/>
      <c r="E866" s="79"/>
      <c r="F866" s="79"/>
      <c r="G866" s="79"/>
      <c r="H866" s="79"/>
      <c r="I866" s="79"/>
      <c r="J866" s="79"/>
      <c r="K866" s="79"/>
      <c r="L866" s="79"/>
      <c r="M866" s="79"/>
      <c r="N866" s="79"/>
      <c r="O866" s="79"/>
      <c r="P866" s="79"/>
      <c r="Q866" s="79"/>
      <c r="R866" s="79"/>
      <c r="S866" s="79"/>
      <c r="T866" s="79"/>
      <c r="U866" s="79"/>
      <c r="V866" s="79"/>
      <c r="W866" s="79"/>
      <c r="X866" s="79"/>
      <c r="Y866" s="79"/>
      <c r="Z866" s="79"/>
    </row>
    <row r="867" spans="1:26" ht="15.75" customHeight="1" x14ac:dyDescent="0.25">
      <c r="A867" s="79"/>
      <c r="B867" s="79"/>
      <c r="C867" s="79"/>
      <c r="D867" s="79"/>
      <c r="E867" s="79"/>
      <c r="F867" s="79"/>
      <c r="G867" s="79"/>
      <c r="H867" s="79"/>
      <c r="I867" s="79"/>
      <c r="J867" s="79"/>
      <c r="K867" s="79"/>
      <c r="L867" s="79"/>
      <c r="M867" s="79"/>
      <c r="N867" s="79"/>
      <c r="O867" s="79"/>
      <c r="P867" s="79"/>
      <c r="Q867" s="79"/>
      <c r="R867" s="79"/>
      <c r="S867" s="79"/>
      <c r="T867" s="79"/>
      <c r="U867" s="79"/>
      <c r="V867" s="79"/>
      <c r="W867" s="79"/>
      <c r="X867" s="79"/>
      <c r="Y867" s="79"/>
      <c r="Z867" s="79"/>
    </row>
    <row r="868" spans="1:26" ht="15.75" customHeight="1" x14ac:dyDescent="0.25">
      <c r="A868" s="79"/>
      <c r="B868" s="79"/>
      <c r="C868" s="79"/>
      <c r="D868" s="79"/>
      <c r="E868" s="79"/>
      <c r="F868" s="79"/>
      <c r="G868" s="79"/>
      <c r="H868" s="79"/>
      <c r="I868" s="79"/>
      <c r="J868" s="79"/>
      <c r="K868" s="79"/>
      <c r="L868" s="79"/>
      <c r="M868" s="79"/>
      <c r="N868" s="79"/>
      <c r="O868" s="79"/>
      <c r="P868" s="79"/>
      <c r="Q868" s="79"/>
      <c r="R868" s="79"/>
      <c r="S868" s="79"/>
      <c r="T868" s="79"/>
      <c r="U868" s="79"/>
      <c r="V868" s="79"/>
      <c r="W868" s="79"/>
      <c r="X868" s="79"/>
      <c r="Y868" s="79"/>
      <c r="Z868" s="79"/>
    </row>
    <row r="869" spans="1:26" ht="15.75" customHeight="1" x14ac:dyDescent="0.25">
      <c r="A869" s="79"/>
      <c r="B869" s="79"/>
      <c r="C869" s="79"/>
      <c r="D869" s="79"/>
      <c r="E869" s="79"/>
      <c r="F869" s="79"/>
      <c r="G869" s="79"/>
      <c r="H869" s="79"/>
      <c r="I869" s="79"/>
      <c r="J869" s="79"/>
      <c r="K869" s="79"/>
      <c r="L869" s="79"/>
      <c r="M869" s="79"/>
      <c r="N869" s="79"/>
      <c r="O869" s="79"/>
      <c r="P869" s="79"/>
      <c r="Q869" s="79"/>
      <c r="R869" s="79"/>
      <c r="S869" s="79"/>
      <c r="T869" s="79"/>
      <c r="U869" s="79"/>
      <c r="V869" s="79"/>
      <c r="W869" s="79"/>
      <c r="X869" s="79"/>
      <c r="Y869" s="79"/>
      <c r="Z869" s="79"/>
    </row>
    <row r="870" spans="1:26" ht="15.75" customHeight="1" x14ac:dyDescent="0.25">
      <c r="A870" s="79"/>
      <c r="B870" s="79"/>
      <c r="C870" s="79"/>
      <c r="D870" s="79"/>
      <c r="E870" s="79"/>
      <c r="F870" s="79"/>
      <c r="G870" s="79"/>
      <c r="H870" s="79"/>
      <c r="I870" s="79"/>
      <c r="J870" s="79"/>
      <c r="K870" s="79"/>
      <c r="L870" s="79"/>
      <c r="M870" s="79"/>
      <c r="N870" s="79"/>
      <c r="O870" s="79"/>
      <c r="P870" s="79"/>
      <c r="Q870" s="79"/>
      <c r="R870" s="79"/>
      <c r="S870" s="79"/>
      <c r="T870" s="79"/>
      <c r="U870" s="79"/>
      <c r="V870" s="79"/>
      <c r="W870" s="79"/>
      <c r="X870" s="79"/>
      <c r="Y870" s="79"/>
      <c r="Z870" s="79"/>
    </row>
    <row r="871" spans="1:26" ht="15.75" customHeight="1" x14ac:dyDescent="0.25">
      <c r="A871" s="79"/>
      <c r="B871" s="79"/>
      <c r="C871" s="79"/>
      <c r="D871" s="79"/>
      <c r="E871" s="79"/>
      <c r="F871" s="79"/>
      <c r="G871" s="79"/>
      <c r="H871" s="79"/>
      <c r="I871" s="79"/>
      <c r="J871" s="79"/>
      <c r="K871" s="79"/>
      <c r="L871" s="79"/>
      <c r="M871" s="79"/>
      <c r="N871" s="79"/>
      <c r="O871" s="79"/>
      <c r="P871" s="79"/>
      <c r="Q871" s="79"/>
      <c r="R871" s="79"/>
      <c r="S871" s="79"/>
      <c r="T871" s="79"/>
      <c r="U871" s="79"/>
      <c r="V871" s="79"/>
      <c r="W871" s="79"/>
      <c r="X871" s="79"/>
      <c r="Y871" s="79"/>
      <c r="Z871" s="79"/>
    </row>
    <row r="872" spans="1:26" ht="15.75" customHeight="1" x14ac:dyDescent="0.25">
      <c r="A872" s="79"/>
      <c r="B872" s="79"/>
      <c r="C872" s="79"/>
      <c r="D872" s="79"/>
      <c r="E872" s="79"/>
      <c r="F872" s="79"/>
      <c r="G872" s="79"/>
      <c r="H872" s="79"/>
      <c r="I872" s="79"/>
      <c r="J872" s="79"/>
      <c r="K872" s="79"/>
      <c r="L872" s="79"/>
      <c r="M872" s="79"/>
      <c r="N872" s="79"/>
      <c r="O872" s="79"/>
      <c r="P872" s="79"/>
      <c r="Q872" s="79"/>
      <c r="R872" s="79"/>
      <c r="S872" s="79"/>
      <c r="T872" s="79"/>
      <c r="U872" s="79"/>
      <c r="V872" s="79"/>
      <c r="W872" s="79"/>
      <c r="X872" s="79"/>
      <c r="Y872" s="79"/>
      <c r="Z872" s="79"/>
    </row>
    <row r="873" spans="1:26" ht="15.75" customHeight="1" x14ac:dyDescent="0.25">
      <c r="A873" s="79"/>
      <c r="B873" s="79"/>
      <c r="C873" s="79"/>
      <c r="D873" s="79"/>
      <c r="E873" s="79"/>
      <c r="F873" s="79"/>
      <c r="G873" s="79"/>
      <c r="H873" s="79"/>
      <c r="I873" s="79"/>
      <c r="J873" s="79"/>
      <c r="K873" s="79"/>
      <c r="L873" s="79"/>
      <c r="M873" s="79"/>
      <c r="N873" s="79"/>
      <c r="O873" s="79"/>
      <c r="P873" s="79"/>
      <c r="Q873" s="79"/>
      <c r="R873" s="79"/>
      <c r="S873" s="79"/>
      <c r="T873" s="79"/>
      <c r="U873" s="79"/>
      <c r="V873" s="79"/>
      <c r="W873" s="79"/>
      <c r="X873" s="79"/>
      <c r="Y873" s="79"/>
      <c r="Z873" s="79"/>
    </row>
    <row r="874" spans="1:26" ht="15.75" customHeight="1" x14ac:dyDescent="0.25">
      <c r="A874" s="79"/>
      <c r="B874" s="79"/>
      <c r="C874" s="79"/>
      <c r="D874" s="79"/>
      <c r="E874" s="79"/>
      <c r="F874" s="79"/>
      <c r="G874" s="79"/>
      <c r="H874" s="79"/>
      <c r="I874" s="79"/>
      <c r="J874" s="79"/>
      <c r="K874" s="79"/>
      <c r="L874" s="79"/>
      <c r="M874" s="79"/>
      <c r="N874" s="79"/>
      <c r="O874" s="79"/>
      <c r="P874" s="79"/>
      <c r="Q874" s="79"/>
      <c r="R874" s="79"/>
      <c r="S874" s="79"/>
      <c r="T874" s="79"/>
      <c r="U874" s="79"/>
      <c r="V874" s="79"/>
      <c r="W874" s="79"/>
      <c r="X874" s="79"/>
      <c r="Y874" s="79"/>
      <c r="Z874" s="79"/>
    </row>
    <row r="875" spans="1:26" ht="15.75" customHeight="1" x14ac:dyDescent="0.25">
      <c r="A875" s="79"/>
      <c r="B875" s="79"/>
      <c r="C875" s="79"/>
      <c r="D875" s="79"/>
      <c r="E875" s="79"/>
      <c r="F875" s="79"/>
      <c r="G875" s="79"/>
      <c r="H875" s="79"/>
      <c r="I875" s="79"/>
      <c r="J875" s="79"/>
      <c r="K875" s="79"/>
      <c r="L875" s="79"/>
      <c r="M875" s="79"/>
      <c r="N875" s="79"/>
      <c r="O875" s="79"/>
      <c r="P875" s="79"/>
      <c r="Q875" s="79"/>
      <c r="R875" s="79"/>
      <c r="S875" s="79"/>
      <c r="T875" s="79"/>
      <c r="U875" s="79"/>
      <c r="V875" s="79"/>
      <c r="W875" s="79"/>
      <c r="X875" s="79"/>
      <c r="Y875" s="79"/>
      <c r="Z875" s="79"/>
    </row>
    <row r="876" spans="1:26" ht="15.75" customHeight="1" x14ac:dyDescent="0.25">
      <c r="A876" s="79"/>
      <c r="B876" s="79"/>
      <c r="C876" s="79"/>
      <c r="D876" s="79"/>
      <c r="E876" s="79"/>
      <c r="F876" s="79"/>
      <c r="G876" s="79"/>
      <c r="H876" s="79"/>
      <c r="I876" s="79"/>
      <c r="J876" s="79"/>
      <c r="K876" s="79"/>
      <c r="L876" s="79"/>
      <c r="M876" s="79"/>
      <c r="N876" s="79"/>
      <c r="O876" s="79"/>
      <c r="P876" s="79"/>
      <c r="Q876" s="79"/>
      <c r="R876" s="79"/>
      <c r="S876" s="79"/>
      <c r="T876" s="79"/>
      <c r="U876" s="79"/>
      <c r="V876" s="79"/>
      <c r="W876" s="79"/>
      <c r="X876" s="79"/>
      <c r="Y876" s="79"/>
      <c r="Z876" s="79"/>
    </row>
    <row r="877" spans="1:26" ht="15.75" customHeight="1" x14ac:dyDescent="0.25">
      <c r="A877" s="79"/>
      <c r="B877" s="79"/>
      <c r="C877" s="79"/>
      <c r="D877" s="79"/>
      <c r="E877" s="79"/>
      <c r="F877" s="79"/>
      <c r="G877" s="79"/>
      <c r="H877" s="79"/>
      <c r="I877" s="79"/>
      <c r="J877" s="79"/>
      <c r="K877" s="79"/>
      <c r="L877" s="79"/>
      <c r="M877" s="79"/>
      <c r="N877" s="79"/>
      <c r="O877" s="79"/>
      <c r="P877" s="79"/>
      <c r="Q877" s="79"/>
      <c r="R877" s="79"/>
      <c r="S877" s="79"/>
      <c r="T877" s="79"/>
      <c r="U877" s="79"/>
      <c r="V877" s="79"/>
      <c r="W877" s="79"/>
      <c r="X877" s="79"/>
      <c r="Y877" s="79"/>
      <c r="Z877" s="79"/>
    </row>
    <row r="878" spans="1:26" ht="15.75" customHeight="1" x14ac:dyDescent="0.25">
      <c r="A878" s="79"/>
      <c r="B878" s="79"/>
      <c r="C878" s="79"/>
      <c r="D878" s="79"/>
      <c r="E878" s="79"/>
      <c r="F878" s="79"/>
      <c r="G878" s="79"/>
      <c r="H878" s="79"/>
      <c r="I878" s="79"/>
      <c r="J878" s="79"/>
      <c r="K878" s="79"/>
      <c r="L878" s="79"/>
      <c r="M878" s="79"/>
      <c r="N878" s="79"/>
      <c r="O878" s="79"/>
      <c r="P878" s="79"/>
      <c r="Q878" s="79"/>
      <c r="R878" s="79"/>
      <c r="S878" s="79"/>
      <c r="T878" s="79"/>
      <c r="U878" s="79"/>
      <c r="V878" s="79"/>
      <c r="W878" s="79"/>
      <c r="X878" s="79"/>
      <c r="Y878" s="79"/>
      <c r="Z878" s="79"/>
    </row>
    <row r="879" spans="1:26" ht="15.75" customHeight="1" x14ac:dyDescent="0.25">
      <c r="A879" s="79"/>
      <c r="B879" s="79"/>
      <c r="C879" s="79"/>
      <c r="D879" s="79"/>
      <c r="E879" s="79"/>
      <c r="F879" s="79"/>
      <c r="G879" s="79"/>
      <c r="H879" s="79"/>
      <c r="I879" s="79"/>
      <c r="J879" s="79"/>
      <c r="K879" s="79"/>
      <c r="L879" s="79"/>
      <c r="M879" s="79"/>
      <c r="N879" s="79"/>
      <c r="O879" s="79"/>
      <c r="P879" s="79"/>
      <c r="Q879" s="79"/>
      <c r="R879" s="79"/>
      <c r="S879" s="79"/>
      <c r="T879" s="79"/>
      <c r="U879" s="79"/>
      <c r="V879" s="79"/>
      <c r="W879" s="79"/>
      <c r="X879" s="79"/>
      <c r="Y879" s="79"/>
      <c r="Z879" s="79"/>
    </row>
    <row r="880" spans="1:26" ht="15.75" customHeight="1" x14ac:dyDescent="0.25">
      <c r="A880" s="79"/>
      <c r="B880" s="79"/>
      <c r="C880" s="79"/>
      <c r="D880" s="79"/>
      <c r="E880" s="79"/>
      <c r="F880" s="79"/>
      <c r="G880" s="79"/>
      <c r="H880" s="79"/>
      <c r="I880" s="79"/>
      <c r="J880" s="79"/>
      <c r="K880" s="79"/>
      <c r="L880" s="79"/>
      <c r="M880" s="79"/>
      <c r="N880" s="79"/>
      <c r="O880" s="79"/>
      <c r="P880" s="79"/>
      <c r="Q880" s="79"/>
      <c r="R880" s="79"/>
      <c r="S880" s="79"/>
      <c r="T880" s="79"/>
      <c r="U880" s="79"/>
      <c r="V880" s="79"/>
      <c r="W880" s="79"/>
      <c r="X880" s="79"/>
      <c r="Y880" s="79"/>
      <c r="Z880" s="79"/>
    </row>
    <row r="881" spans="1:26" ht="15.75" customHeight="1" x14ac:dyDescent="0.25">
      <c r="A881" s="79"/>
      <c r="B881" s="79"/>
      <c r="C881" s="79"/>
      <c r="D881" s="79"/>
      <c r="E881" s="79"/>
      <c r="F881" s="79"/>
      <c r="G881" s="79"/>
      <c r="H881" s="79"/>
      <c r="I881" s="79"/>
      <c r="J881" s="79"/>
      <c r="K881" s="79"/>
      <c r="L881" s="79"/>
      <c r="M881" s="79"/>
      <c r="N881" s="79"/>
      <c r="O881" s="79"/>
      <c r="P881" s="79"/>
      <c r="Q881" s="79"/>
      <c r="R881" s="79"/>
      <c r="S881" s="79"/>
      <c r="T881" s="79"/>
      <c r="U881" s="79"/>
      <c r="V881" s="79"/>
      <c r="W881" s="79"/>
      <c r="X881" s="79"/>
      <c r="Y881" s="79"/>
      <c r="Z881" s="79"/>
    </row>
    <row r="882" spans="1:26" ht="15.75" customHeight="1" x14ac:dyDescent="0.25">
      <c r="A882" s="79"/>
      <c r="B882" s="79"/>
      <c r="C882" s="79"/>
      <c r="D882" s="79"/>
      <c r="E882" s="79"/>
      <c r="F882" s="79"/>
      <c r="G882" s="79"/>
      <c r="H882" s="79"/>
      <c r="I882" s="79"/>
      <c r="J882" s="79"/>
      <c r="K882" s="79"/>
      <c r="L882" s="79"/>
      <c r="M882" s="79"/>
      <c r="N882" s="79"/>
      <c r="O882" s="79"/>
      <c r="P882" s="79"/>
      <c r="Q882" s="79"/>
      <c r="R882" s="79"/>
      <c r="S882" s="79"/>
      <c r="T882" s="79"/>
      <c r="U882" s="79"/>
      <c r="V882" s="79"/>
      <c r="W882" s="79"/>
      <c r="X882" s="79"/>
      <c r="Y882" s="79"/>
      <c r="Z882" s="79"/>
    </row>
    <row r="883" spans="1:26" ht="15.75" customHeight="1" x14ac:dyDescent="0.25">
      <c r="A883" s="79"/>
      <c r="B883" s="79"/>
      <c r="C883" s="79"/>
      <c r="D883" s="79"/>
      <c r="E883" s="79"/>
      <c r="F883" s="79"/>
      <c r="G883" s="79"/>
      <c r="H883" s="79"/>
      <c r="I883" s="79"/>
      <c r="J883" s="79"/>
      <c r="K883" s="79"/>
      <c r="L883" s="79"/>
      <c r="M883" s="79"/>
      <c r="N883" s="79"/>
      <c r="O883" s="79"/>
      <c r="P883" s="79"/>
      <c r="Q883" s="79"/>
      <c r="R883" s="79"/>
      <c r="S883" s="79"/>
      <c r="T883" s="79"/>
      <c r="U883" s="79"/>
      <c r="V883" s="79"/>
      <c r="W883" s="79"/>
      <c r="X883" s="79"/>
      <c r="Y883" s="79"/>
      <c r="Z883" s="79"/>
    </row>
    <row r="884" spans="1:26" ht="15.75" customHeight="1" x14ac:dyDescent="0.25">
      <c r="A884" s="79"/>
      <c r="B884" s="79"/>
      <c r="C884" s="79"/>
      <c r="D884" s="79"/>
      <c r="E884" s="79"/>
      <c r="F884" s="79"/>
      <c r="G884" s="79"/>
      <c r="H884" s="79"/>
      <c r="I884" s="79"/>
      <c r="J884" s="79"/>
      <c r="K884" s="79"/>
      <c r="L884" s="79"/>
      <c r="M884" s="79"/>
      <c r="N884" s="79"/>
      <c r="O884" s="79"/>
      <c r="P884" s="79"/>
      <c r="Q884" s="79"/>
      <c r="R884" s="79"/>
      <c r="S884" s="79"/>
      <c r="T884" s="79"/>
      <c r="U884" s="79"/>
      <c r="V884" s="79"/>
      <c r="W884" s="79"/>
      <c r="X884" s="79"/>
      <c r="Y884" s="79"/>
      <c r="Z884" s="79"/>
    </row>
    <row r="885" spans="1:26" ht="15.75" customHeight="1" x14ac:dyDescent="0.25">
      <c r="A885" s="79"/>
      <c r="B885" s="79"/>
      <c r="C885" s="79"/>
      <c r="D885" s="79"/>
      <c r="E885" s="79"/>
      <c r="F885" s="79"/>
      <c r="G885" s="79"/>
      <c r="H885" s="79"/>
      <c r="I885" s="79"/>
      <c r="J885" s="79"/>
      <c r="K885" s="79"/>
      <c r="L885" s="79"/>
      <c r="M885" s="79"/>
      <c r="N885" s="79"/>
      <c r="O885" s="79"/>
      <c r="P885" s="79"/>
      <c r="Q885" s="79"/>
      <c r="R885" s="79"/>
      <c r="S885" s="79"/>
      <c r="T885" s="79"/>
      <c r="U885" s="79"/>
      <c r="V885" s="79"/>
      <c r="W885" s="79"/>
      <c r="X885" s="79"/>
      <c r="Y885" s="79"/>
      <c r="Z885" s="79"/>
    </row>
    <row r="886" spans="1:26" ht="15.75" customHeight="1" x14ac:dyDescent="0.25">
      <c r="A886" s="79"/>
      <c r="B886" s="79"/>
      <c r="C886" s="79"/>
      <c r="D886" s="79"/>
      <c r="E886" s="79"/>
      <c r="F886" s="79"/>
      <c r="G886" s="79"/>
      <c r="H886" s="79"/>
      <c r="I886" s="79"/>
      <c r="J886" s="79"/>
      <c r="K886" s="79"/>
      <c r="L886" s="79"/>
      <c r="M886" s="79"/>
      <c r="N886" s="79"/>
      <c r="O886" s="79"/>
      <c r="P886" s="79"/>
      <c r="Q886" s="79"/>
      <c r="R886" s="79"/>
      <c r="S886" s="79"/>
      <c r="T886" s="79"/>
      <c r="U886" s="79"/>
      <c r="V886" s="79"/>
      <c r="W886" s="79"/>
      <c r="X886" s="79"/>
      <c r="Y886" s="79"/>
      <c r="Z886" s="79"/>
    </row>
    <row r="887" spans="1:26" ht="15.75" customHeight="1" x14ac:dyDescent="0.25">
      <c r="A887" s="79"/>
      <c r="B887" s="79"/>
      <c r="C887" s="79"/>
      <c r="D887" s="79"/>
      <c r="E887" s="79"/>
      <c r="F887" s="79"/>
      <c r="G887" s="79"/>
      <c r="H887" s="79"/>
      <c r="I887" s="79"/>
      <c r="J887" s="79"/>
      <c r="K887" s="79"/>
      <c r="L887" s="79"/>
      <c r="M887" s="79"/>
      <c r="N887" s="79"/>
      <c r="O887" s="79"/>
      <c r="P887" s="79"/>
      <c r="Q887" s="79"/>
      <c r="R887" s="79"/>
      <c r="S887" s="79"/>
      <c r="T887" s="79"/>
      <c r="U887" s="79"/>
      <c r="V887" s="79"/>
      <c r="W887" s="79"/>
      <c r="X887" s="79"/>
      <c r="Y887" s="79"/>
      <c r="Z887" s="79"/>
    </row>
    <row r="888" spans="1:26" ht="15.75" customHeight="1" x14ac:dyDescent="0.25">
      <c r="A888" s="79"/>
      <c r="B888" s="79"/>
      <c r="C888" s="79"/>
      <c r="D888" s="79"/>
      <c r="E888" s="79"/>
      <c r="F888" s="79"/>
      <c r="G888" s="79"/>
      <c r="H888" s="79"/>
      <c r="I888" s="79"/>
      <c r="J888" s="79"/>
      <c r="K888" s="79"/>
      <c r="L888" s="79"/>
      <c r="M888" s="79"/>
      <c r="N888" s="79"/>
      <c r="O888" s="79"/>
      <c r="P888" s="79"/>
      <c r="Q888" s="79"/>
      <c r="R888" s="79"/>
      <c r="S888" s="79"/>
      <c r="T888" s="79"/>
      <c r="U888" s="79"/>
      <c r="V888" s="79"/>
      <c r="W888" s="79"/>
      <c r="X888" s="79"/>
      <c r="Y888" s="79"/>
      <c r="Z888" s="79"/>
    </row>
    <row r="889" spans="1:26" ht="15.75" customHeight="1" x14ac:dyDescent="0.25">
      <c r="A889" s="79"/>
      <c r="B889" s="79"/>
      <c r="C889" s="79"/>
      <c r="D889" s="79"/>
      <c r="E889" s="79"/>
      <c r="F889" s="79"/>
      <c r="G889" s="79"/>
      <c r="H889" s="79"/>
      <c r="I889" s="79"/>
      <c r="J889" s="79"/>
      <c r="K889" s="79"/>
      <c r="L889" s="79"/>
      <c r="M889" s="79"/>
      <c r="N889" s="79"/>
      <c r="O889" s="79"/>
      <c r="P889" s="79"/>
      <c r="Q889" s="79"/>
      <c r="R889" s="79"/>
      <c r="S889" s="79"/>
      <c r="T889" s="79"/>
      <c r="U889" s="79"/>
      <c r="V889" s="79"/>
      <c r="W889" s="79"/>
      <c r="X889" s="79"/>
      <c r="Y889" s="79"/>
      <c r="Z889" s="79"/>
    </row>
    <row r="890" spans="1:26" ht="15.75" customHeight="1" x14ac:dyDescent="0.25">
      <c r="A890" s="79"/>
      <c r="B890" s="79"/>
      <c r="C890" s="79"/>
      <c r="D890" s="79"/>
      <c r="E890" s="79"/>
      <c r="F890" s="79"/>
      <c r="G890" s="79"/>
      <c r="H890" s="79"/>
      <c r="I890" s="79"/>
      <c r="J890" s="79"/>
      <c r="K890" s="79"/>
      <c r="L890" s="79"/>
      <c r="M890" s="79"/>
      <c r="N890" s="79"/>
      <c r="O890" s="79"/>
      <c r="P890" s="79"/>
      <c r="Q890" s="79"/>
      <c r="R890" s="79"/>
      <c r="S890" s="79"/>
      <c r="T890" s="79"/>
      <c r="U890" s="79"/>
      <c r="V890" s="79"/>
      <c r="W890" s="79"/>
      <c r="X890" s="79"/>
      <c r="Y890" s="79"/>
      <c r="Z890" s="79"/>
    </row>
    <row r="891" spans="1:26" ht="15.75" customHeight="1" x14ac:dyDescent="0.25">
      <c r="A891" s="79"/>
      <c r="B891" s="79"/>
      <c r="C891" s="79"/>
      <c r="D891" s="79"/>
      <c r="E891" s="79"/>
      <c r="F891" s="79"/>
      <c r="G891" s="79"/>
      <c r="H891" s="79"/>
      <c r="I891" s="79"/>
      <c r="J891" s="79"/>
      <c r="K891" s="79"/>
      <c r="L891" s="79"/>
      <c r="M891" s="79"/>
      <c r="N891" s="79"/>
      <c r="O891" s="79"/>
      <c r="P891" s="79"/>
      <c r="Q891" s="79"/>
      <c r="R891" s="79"/>
      <c r="S891" s="79"/>
      <c r="T891" s="79"/>
      <c r="U891" s="79"/>
      <c r="V891" s="79"/>
      <c r="W891" s="79"/>
      <c r="X891" s="79"/>
      <c r="Y891" s="79"/>
      <c r="Z891" s="79"/>
    </row>
    <row r="892" spans="1:26" ht="15.75" customHeight="1" x14ac:dyDescent="0.25">
      <c r="A892" s="79"/>
      <c r="B892" s="79"/>
      <c r="C892" s="79"/>
      <c r="D892" s="79"/>
      <c r="E892" s="79"/>
      <c r="F892" s="79"/>
      <c r="G892" s="79"/>
      <c r="H892" s="79"/>
      <c r="I892" s="79"/>
      <c r="J892" s="79"/>
      <c r="K892" s="79"/>
      <c r="L892" s="79"/>
      <c r="M892" s="79"/>
      <c r="N892" s="79"/>
      <c r="O892" s="79"/>
      <c r="P892" s="79"/>
      <c r="Q892" s="79"/>
      <c r="R892" s="79"/>
      <c r="S892" s="79"/>
      <c r="T892" s="79"/>
      <c r="U892" s="79"/>
      <c r="V892" s="79"/>
      <c r="W892" s="79"/>
      <c r="X892" s="79"/>
      <c r="Y892" s="79"/>
      <c r="Z892" s="79"/>
    </row>
    <row r="893" spans="1:26" ht="15.75" customHeight="1" x14ac:dyDescent="0.25">
      <c r="A893" s="79"/>
      <c r="B893" s="79"/>
      <c r="C893" s="79"/>
      <c r="D893" s="79"/>
      <c r="E893" s="79"/>
      <c r="F893" s="79"/>
      <c r="G893" s="79"/>
      <c r="H893" s="79"/>
      <c r="I893" s="79"/>
      <c r="J893" s="79"/>
      <c r="K893" s="79"/>
      <c r="L893" s="79"/>
      <c r="M893" s="79"/>
      <c r="N893" s="79"/>
      <c r="O893" s="79"/>
      <c r="P893" s="79"/>
      <c r="Q893" s="79"/>
      <c r="R893" s="79"/>
      <c r="S893" s="79"/>
      <c r="T893" s="79"/>
      <c r="U893" s="79"/>
      <c r="V893" s="79"/>
      <c r="W893" s="79"/>
      <c r="X893" s="79"/>
      <c r="Y893" s="79"/>
      <c r="Z893" s="79"/>
    </row>
    <row r="894" spans="1:26" ht="15.75" customHeight="1" x14ac:dyDescent="0.25">
      <c r="A894" s="79"/>
      <c r="B894" s="79"/>
      <c r="C894" s="79"/>
      <c r="D894" s="79"/>
      <c r="E894" s="79"/>
      <c r="F894" s="79"/>
      <c r="G894" s="79"/>
      <c r="H894" s="79"/>
      <c r="I894" s="79"/>
      <c r="J894" s="79"/>
      <c r="K894" s="79"/>
      <c r="L894" s="79"/>
      <c r="M894" s="79"/>
      <c r="N894" s="79"/>
      <c r="O894" s="79"/>
      <c r="P894" s="79"/>
      <c r="Q894" s="79"/>
      <c r="R894" s="79"/>
      <c r="S894" s="79"/>
      <c r="T894" s="79"/>
      <c r="U894" s="79"/>
      <c r="V894" s="79"/>
      <c r="W894" s="79"/>
      <c r="X894" s="79"/>
      <c r="Y894" s="79"/>
      <c r="Z894" s="79"/>
    </row>
    <row r="895" spans="1:26" ht="15.75" customHeight="1" x14ac:dyDescent="0.25">
      <c r="A895" s="79"/>
      <c r="B895" s="79"/>
      <c r="C895" s="79"/>
      <c r="D895" s="79"/>
      <c r="E895" s="79"/>
      <c r="F895" s="79"/>
      <c r="G895" s="79"/>
      <c r="H895" s="79"/>
      <c r="I895" s="79"/>
      <c r="J895" s="79"/>
      <c r="K895" s="79"/>
      <c r="L895" s="79"/>
      <c r="M895" s="79"/>
      <c r="N895" s="79"/>
      <c r="O895" s="79"/>
      <c r="P895" s="79"/>
      <c r="Q895" s="79"/>
      <c r="R895" s="79"/>
      <c r="S895" s="79"/>
      <c r="T895" s="79"/>
      <c r="U895" s="79"/>
      <c r="V895" s="79"/>
      <c r="W895" s="79"/>
      <c r="X895" s="79"/>
      <c r="Y895" s="79"/>
      <c r="Z895" s="79"/>
    </row>
    <row r="896" spans="1:26" ht="15.75" customHeight="1" x14ac:dyDescent="0.25">
      <c r="A896" s="79"/>
      <c r="B896" s="79"/>
      <c r="C896" s="79"/>
      <c r="D896" s="79"/>
      <c r="E896" s="79"/>
      <c r="F896" s="79"/>
      <c r="G896" s="79"/>
      <c r="H896" s="79"/>
      <c r="I896" s="79"/>
      <c r="J896" s="79"/>
      <c r="K896" s="79"/>
      <c r="L896" s="79"/>
      <c r="M896" s="79"/>
      <c r="N896" s="79"/>
      <c r="O896" s="79"/>
      <c r="P896" s="79"/>
      <c r="Q896" s="79"/>
      <c r="R896" s="79"/>
      <c r="S896" s="79"/>
      <c r="T896" s="79"/>
      <c r="U896" s="79"/>
      <c r="V896" s="79"/>
      <c r="W896" s="79"/>
      <c r="X896" s="79"/>
      <c r="Y896" s="79"/>
      <c r="Z896" s="79"/>
    </row>
    <row r="897" spans="1:26" ht="15.75" customHeight="1" x14ac:dyDescent="0.25">
      <c r="A897" s="79"/>
      <c r="B897" s="79"/>
      <c r="C897" s="79"/>
      <c r="D897" s="79"/>
      <c r="E897" s="79"/>
      <c r="F897" s="79"/>
      <c r="G897" s="79"/>
      <c r="H897" s="79"/>
      <c r="I897" s="79"/>
      <c r="J897" s="79"/>
      <c r="K897" s="79"/>
      <c r="L897" s="79"/>
      <c r="M897" s="79"/>
      <c r="N897" s="79"/>
      <c r="O897" s="79"/>
      <c r="P897" s="79"/>
      <c r="Q897" s="79"/>
      <c r="R897" s="79"/>
      <c r="S897" s="79"/>
      <c r="T897" s="79"/>
      <c r="U897" s="79"/>
      <c r="V897" s="79"/>
      <c r="W897" s="79"/>
      <c r="X897" s="79"/>
      <c r="Y897" s="79"/>
      <c r="Z897" s="79"/>
    </row>
    <row r="898" spans="1:26" ht="15.75" customHeight="1" x14ac:dyDescent="0.25">
      <c r="A898" s="79"/>
      <c r="B898" s="79"/>
      <c r="C898" s="79"/>
      <c r="D898" s="79"/>
      <c r="E898" s="79"/>
      <c r="F898" s="79"/>
      <c r="G898" s="79"/>
      <c r="H898" s="79"/>
      <c r="I898" s="79"/>
      <c r="J898" s="79"/>
      <c r="K898" s="79"/>
      <c r="L898" s="79"/>
      <c r="M898" s="79"/>
      <c r="N898" s="79"/>
      <c r="O898" s="79"/>
      <c r="P898" s="79"/>
      <c r="Q898" s="79"/>
      <c r="R898" s="79"/>
      <c r="S898" s="79"/>
      <c r="T898" s="79"/>
      <c r="U898" s="79"/>
      <c r="V898" s="79"/>
      <c r="W898" s="79"/>
      <c r="X898" s="79"/>
      <c r="Y898" s="79"/>
      <c r="Z898" s="79"/>
    </row>
    <row r="899" spans="1:26" ht="15.75" customHeight="1" x14ac:dyDescent="0.25">
      <c r="A899" s="79"/>
      <c r="B899" s="79"/>
      <c r="C899" s="79"/>
      <c r="D899" s="79"/>
      <c r="E899" s="79"/>
      <c r="F899" s="79"/>
      <c r="G899" s="79"/>
      <c r="H899" s="79"/>
      <c r="I899" s="79"/>
      <c r="J899" s="79"/>
      <c r="K899" s="79"/>
      <c r="L899" s="79"/>
      <c r="M899" s="79"/>
      <c r="N899" s="79"/>
      <c r="O899" s="79"/>
      <c r="P899" s="79"/>
      <c r="Q899" s="79"/>
      <c r="R899" s="79"/>
      <c r="S899" s="79"/>
      <c r="T899" s="79"/>
      <c r="U899" s="79"/>
      <c r="V899" s="79"/>
      <c r="W899" s="79"/>
      <c r="X899" s="79"/>
      <c r="Y899" s="79"/>
      <c r="Z899" s="79"/>
    </row>
    <row r="900" spans="1:26" ht="15.75" customHeight="1" x14ac:dyDescent="0.25">
      <c r="A900" s="79"/>
      <c r="B900" s="79"/>
      <c r="C900" s="79"/>
      <c r="D900" s="79"/>
      <c r="E900" s="79"/>
      <c r="F900" s="79"/>
      <c r="G900" s="79"/>
      <c r="H900" s="79"/>
      <c r="I900" s="79"/>
      <c r="J900" s="79"/>
      <c r="K900" s="79"/>
      <c r="L900" s="79"/>
      <c r="M900" s="79"/>
      <c r="N900" s="79"/>
      <c r="O900" s="79"/>
      <c r="P900" s="79"/>
      <c r="Q900" s="79"/>
      <c r="R900" s="79"/>
      <c r="S900" s="79"/>
      <c r="T900" s="79"/>
      <c r="U900" s="79"/>
      <c r="V900" s="79"/>
      <c r="W900" s="79"/>
      <c r="X900" s="79"/>
      <c r="Y900" s="79"/>
      <c r="Z900" s="79"/>
    </row>
    <row r="901" spans="1:26" ht="15.75" customHeight="1" x14ac:dyDescent="0.25">
      <c r="A901" s="79"/>
      <c r="B901" s="79"/>
      <c r="C901" s="79"/>
      <c r="D901" s="79"/>
      <c r="E901" s="79"/>
      <c r="F901" s="79"/>
      <c r="G901" s="79"/>
      <c r="H901" s="79"/>
      <c r="I901" s="79"/>
      <c r="J901" s="79"/>
      <c r="K901" s="79"/>
      <c r="L901" s="79"/>
      <c r="M901" s="79"/>
      <c r="N901" s="79"/>
      <c r="O901" s="79"/>
      <c r="P901" s="79"/>
      <c r="Q901" s="79"/>
      <c r="R901" s="79"/>
      <c r="S901" s="79"/>
      <c r="T901" s="79"/>
      <c r="U901" s="79"/>
      <c r="V901" s="79"/>
      <c r="W901" s="79"/>
      <c r="X901" s="79"/>
      <c r="Y901" s="79"/>
      <c r="Z901" s="79"/>
    </row>
    <row r="902" spans="1:26" ht="15.75" customHeight="1" x14ac:dyDescent="0.25">
      <c r="A902" s="79"/>
      <c r="B902" s="79"/>
      <c r="C902" s="79"/>
      <c r="D902" s="79"/>
      <c r="E902" s="79"/>
      <c r="F902" s="79"/>
      <c r="G902" s="79"/>
      <c r="H902" s="79"/>
      <c r="I902" s="79"/>
      <c r="J902" s="79"/>
      <c r="K902" s="79"/>
      <c r="L902" s="79"/>
      <c r="M902" s="79"/>
      <c r="N902" s="79"/>
      <c r="O902" s="79"/>
      <c r="P902" s="79"/>
      <c r="Q902" s="79"/>
      <c r="R902" s="79"/>
      <c r="S902" s="79"/>
      <c r="T902" s="79"/>
      <c r="U902" s="79"/>
      <c r="V902" s="79"/>
      <c r="W902" s="79"/>
      <c r="X902" s="79"/>
      <c r="Y902" s="79"/>
      <c r="Z902" s="79"/>
    </row>
    <row r="903" spans="1:26" ht="15.75" customHeight="1" x14ac:dyDescent="0.25">
      <c r="A903" s="79"/>
      <c r="B903" s="79"/>
      <c r="C903" s="79"/>
      <c r="D903" s="79"/>
      <c r="E903" s="79"/>
      <c r="F903" s="79"/>
      <c r="G903" s="79"/>
      <c r="H903" s="79"/>
      <c r="I903" s="79"/>
      <c r="J903" s="79"/>
      <c r="K903" s="79"/>
      <c r="L903" s="79"/>
      <c r="M903" s="79"/>
      <c r="N903" s="79"/>
      <c r="O903" s="79"/>
      <c r="P903" s="79"/>
      <c r="Q903" s="79"/>
      <c r="R903" s="79"/>
      <c r="S903" s="79"/>
      <c r="T903" s="79"/>
      <c r="U903" s="79"/>
      <c r="V903" s="79"/>
      <c r="W903" s="79"/>
      <c r="X903" s="79"/>
      <c r="Y903" s="79"/>
      <c r="Z903" s="79"/>
    </row>
    <row r="904" spans="1:26" ht="15.75" customHeight="1" x14ac:dyDescent="0.25">
      <c r="A904" s="79"/>
      <c r="B904" s="79"/>
      <c r="C904" s="79"/>
      <c r="D904" s="79"/>
      <c r="E904" s="79"/>
      <c r="F904" s="79"/>
      <c r="G904" s="79"/>
      <c r="H904" s="79"/>
      <c r="I904" s="79"/>
      <c r="J904" s="79"/>
      <c r="K904" s="79"/>
      <c r="L904" s="79"/>
      <c r="M904" s="79"/>
      <c r="N904" s="79"/>
      <c r="O904" s="79"/>
      <c r="P904" s="79"/>
      <c r="Q904" s="79"/>
      <c r="R904" s="79"/>
      <c r="S904" s="79"/>
      <c r="T904" s="79"/>
      <c r="U904" s="79"/>
      <c r="V904" s="79"/>
      <c r="W904" s="79"/>
      <c r="X904" s="79"/>
      <c r="Y904" s="79"/>
      <c r="Z904" s="79"/>
    </row>
    <row r="905" spans="1:26" ht="15.75" customHeight="1" x14ac:dyDescent="0.25">
      <c r="A905" s="79"/>
      <c r="B905" s="79"/>
      <c r="C905" s="79"/>
      <c r="D905" s="79"/>
      <c r="E905" s="79"/>
      <c r="F905" s="79"/>
      <c r="G905" s="79"/>
      <c r="H905" s="79"/>
      <c r="I905" s="79"/>
      <c r="J905" s="79"/>
      <c r="K905" s="79"/>
      <c r="L905" s="79"/>
      <c r="M905" s="79"/>
      <c r="N905" s="79"/>
      <c r="O905" s="79"/>
      <c r="P905" s="79"/>
      <c r="Q905" s="79"/>
      <c r="R905" s="79"/>
      <c r="S905" s="79"/>
      <c r="T905" s="79"/>
      <c r="U905" s="79"/>
      <c r="V905" s="79"/>
      <c r="W905" s="79"/>
      <c r="X905" s="79"/>
      <c r="Y905" s="79"/>
      <c r="Z905" s="79"/>
    </row>
    <row r="906" spans="1:26" ht="15.75" customHeight="1" x14ac:dyDescent="0.25">
      <c r="A906" s="79"/>
      <c r="B906" s="79"/>
      <c r="C906" s="79"/>
      <c r="D906" s="79"/>
      <c r="E906" s="79"/>
      <c r="F906" s="79"/>
      <c r="G906" s="79"/>
      <c r="H906" s="79"/>
      <c r="I906" s="79"/>
      <c r="J906" s="79"/>
      <c r="K906" s="79"/>
      <c r="L906" s="79"/>
      <c r="M906" s="79"/>
      <c r="N906" s="79"/>
      <c r="O906" s="79"/>
      <c r="P906" s="79"/>
      <c r="Q906" s="79"/>
      <c r="R906" s="79"/>
      <c r="S906" s="79"/>
      <c r="T906" s="79"/>
      <c r="U906" s="79"/>
      <c r="V906" s="79"/>
      <c r="W906" s="79"/>
      <c r="X906" s="79"/>
      <c r="Y906" s="79"/>
      <c r="Z906" s="79"/>
    </row>
    <row r="907" spans="1:26" ht="15.75" customHeight="1" x14ac:dyDescent="0.25">
      <c r="A907" s="79"/>
      <c r="B907" s="79"/>
      <c r="C907" s="79"/>
      <c r="D907" s="79"/>
      <c r="E907" s="79"/>
      <c r="F907" s="79"/>
      <c r="G907" s="79"/>
      <c r="H907" s="79"/>
      <c r="I907" s="79"/>
      <c r="J907" s="79"/>
      <c r="K907" s="79"/>
      <c r="L907" s="79"/>
      <c r="M907" s="79"/>
      <c r="N907" s="79"/>
      <c r="O907" s="79"/>
      <c r="P907" s="79"/>
      <c r="Q907" s="79"/>
      <c r="R907" s="79"/>
      <c r="S907" s="79"/>
      <c r="T907" s="79"/>
      <c r="U907" s="79"/>
      <c r="V907" s="79"/>
      <c r="W907" s="79"/>
      <c r="X907" s="79"/>
      <c r="Y907" s="79"/>
      <c r="Z907" s="79"/>
    </row>
    <row r="908" spans="1:26" ht="15.75" customHeight="1" x14ac:dyDescent="0.25">
      <c r="A908" s="79"/>
      <c r="B908" s="79"/>
      <c r="C908" s="79"/>
      <c r="D908" s="79"/>
      <c r="E908" s="79"/>
      <c r="F908" s="79"/>
      <c r="G908" s="79"/>
      <c r="H908" s="79"/>
      <c r="I908" s="79"/>
      <c r="J908" s="79"/>
      <c r="K908" s="79"/>
      <c r="L908" s="79"/>
      <c r="M908" s="79"/>
      <c r="N908" s="79"/>
      <c r="O908" s="79"/>
      <c r="P908" s="79"/>
      <c r="Q908" s="79"/>
      <c r="R908" s="79"/>
      <c r="S908" s="79"/>
      <c r="T908" s="79"/>
      <c r="U908" s="79"/>
      <c r="V908" s="79"/>
      <c r="W908" s="79"/>
      <c r="X908" s="79"/>
      <c r="Y908" s="79"/>
      <c r="Z908" s="79"/>
    </row>
    <row r="909" spans="1:26" ht="15.75" customHeight="1" x14ac:dyDescent="0.25">
      <c r="A909" s="79"/>
      <c r="B909" s="79"/>
      <c r="C909" s="79"/>
      <c r="D909" s="79"/>
      <c r="E909" s="79"/>
      <c r="F909" s="79"/>
      <c r="G909" s="79"/>
      <c r="H909" s="79"/>
      <c r="I909" s="79"/>
      <c r="J909" s="79"/>
      <c r="K909" s="79"/>
      <c r="L909" s="79"/>
      <c r="M909" s="79"/>
      <c r="N909" s="79"/>
      <c r="O909" s="79"/>
      <c r="P909" s="79"/>
      <c r="Q909" s="79"/>
      <c r="R909" s="79"/>
      <c r="S909" s="79"/>
      <c r="T909" s="79"/>
      <c r="U909" s="79"/>
      <c r="V909" s="79"/>
      <c r="W909" s="79"/>
      <c r="X909" s="79"/>
      <c r="Y909" s="79"/>
      <c r="Z909" s="79"/>
    </row>
    <row r="910" spans="1:26" ht="15.75" customHeight="1" x14ac:dyDescent="0.25">
      <c r="A910" s="79"/>
      <c r="B910" s="79"/>
      <c r="C910" s="79"/>
      <c r="D910" s="79"/>
      <c r="E910" s="79"/>
      <c r="F910" s="79"/>
      <c r="G910" s="79"/>
      <c r="H910" s="79"/>
      <c r="I910" s="79"/>
      <c r="J910" s="79"/>
      <c r="K910" s="79"/>
      <c r="L910" s="79"/>
      <c r="M910" s="79"/>
      <c r="N910" s="79"/>
      <c r="O910" s="79"/>
      <c r="P910" s="79"/>
      <c r="Q910" s="79"/>
      <c r="R910" s="79"/>
      <c r="S910" s="79"/>
      <c r="T910" s="79"/>
      <c r="U910" s="79"/>
      <c r="V910" s="79"/>
      <c r="W910" s="79"/>
      <c r="X910" s="79"/>
      <c r="Y910" s="79"/>
      <c r="Z910" s="79"/>
    </row>
    <row r="911" spans="1:26" ht="15.75" customHeight="1" x14ac:dyDescent="0.25">
      <c r="A911" s="79"/>
      <c r="B911" s="79"/>
      <c r="C911" s="79"/>
      <c r="D911" s="79"/>
      <c r="E911" s="79"/>
      <c r="F911" s="79"/>
      <c r="G911" s="79"/>
      <c r="H911" s="79"/>
      <c r="I911" s="79"/>
      <c r="J911" s="79"/>
      <c r="K911" s="79"/>
      <c r="L911" s="79"/>
      <c r="M911" s="79"/>
      <c r="N911" s="79"/>
      <c r="O911" s="79"/>
      <c r="P911" s="79"/>
      <c r="Q911" s="79"/>
      <c r="R911" s="79"/>
      <c r="S911" s="79"/>
      <c r="T911" s="79"/>
      <c r="U911" s="79"/>
      <c r="V911" s="79"/>
      <c r="W911" s="79"/>
      <c r="X911" s="79"/>
      <c r="Y911" s="79"/>
      <c r="Z911" s="79"/>
    </row>
    <row r="912" spans="1:26" ht="15.75" customHeight="1" x14ac:dyDescent="0.25">
      <c r="A912" s="79"/>
      <c r="B912" s="79"/>
      <c r="C912" s="79"/>
      <c r="D912" s="79"/>
      <c r="E912" s="79"/>
      <c r="F912" s="79"/>
      <c r="G912" s="79"/>
      <c r="H912" s="79"/>
      <c r="I912" s="79"/>
      <c r="J912" s="79"/>
      <c r="K912" s="79"/>
      <c r="L912" s="79"/>
      <c r="M912" s="79"/>
      <c r="N912" s="79"/>
      <c r="O912" s="79"/>
      <c r="P912" s="79"/>
      <c r="Q912" s="79"/>
      <c r="R912" s="79"/>
      <c r="S912" s="79"/>
      <c r="T912" s="79"/>
      <c r="U912" s="79"/>
      <c r="V912" s="79"/>
      <c r="W912" s="79"/>
      <c r="X912" s="79"/>
      <c r="Y912" s="79"/>
      <c r="Z912" s="79"/>
    </row>
    <row r="913" spans="1:26" ht="15.75" customHeight="1" x14ac:dyDescent="0.25">
      <c r="A913" s="79"/>
      <c r="B913" s="79"/>
      <c r="C913" s="79"/>
      <c r="D913" s="79"/>
      <c r="E913" s="79"/>
      <c r="F913" s="79"/>
      <c r="G913" s="79"/>
      <c r="H913" s="79"/>
      <c r="I913" s="79"/>
      <c r="J913" s="79"/>
      <c r="K913" s="79"/>
      <c r="L913" s="79"/>
      <c r="M913" s="79"/>
      <c r="N913" s="79"/>
      <c r="O913" s="79"/>
      <c r="P913" s="79"/>
      <c r="Q913" s="79"/>
      <c r="R913" s="79"/>
      <c r="S913" s="79"/>
      <c r="T913" s="79"/>
      <c r="U913" s="79"/>
      <c r="V913" s="79"/>
      <c r="W913" s="79"/>
      <c r="X913" s="79"/>
      <c r="Y913" s="79"/>
      <c r="Z913" s="79"/>
    </row>
    <row r="914" spans="1:26" ht="15.75" customHeight="1" x14ac:dyDescent="0.25">
      <c r="A914" s="79"/>
      <c r="B914" s="79"/>
      <c r="C914" s="79"/>
      <c r="D914" s="79"/>
      <c r="E914" s="79"/>
      <c r="F914" s="79"/>
      <c r="G914" s="79"/>
      <c r="H914" s="79"/>
      <c r="I914" s="79"/>
      <c r="J914" s="79"/>
      <c r="K914" s="79"/>
      <c r="L914" s="79"/>
      <c r="M914" s="79"/>
      <c r="N914" s="79"/>
      <c r="O914" s="79"/>
      <c r="P914" s="79"/>
      <c r="Q914" s="79"/>
      <c r="R914" s="79"/>
      <c r="S914" s="79"/>
      <c r="T914" s="79"/>
      <c r="U914" s="79"/>
      <c r="V914" s="79"/>
      <c r="W914" s="79"/>
      <c r="X914" s="79"/>
      <c r="Y914" s="79"/>
      <c r="Z914" s="79"/>
    </row>
    <row r="915" spans="1:26" ht="15.75" customHeight="1" x14ac:dyDescent="0.25">
      <c r="A915" s="79"/>
      <c r="B915" s="79"/>
      <c r="C915" s="79"/>
      <c r="D915" s="79"/>
      <c r="E915" s="79"/>
      <c r="F915" s="79"/>
      <c r="G915" s="79"/>
      <c r="H915" s="79"/>
      <c r="I915" s="79"/>
      <c r="J915" s="79"/>
      <c r="K915" s="79"/>
      <c r="L915" s="79"/>
      <c r="M915" s="79"/>
      <c r="N915" s="79"/>
      <c r="O915" s="79"/>
      <c r="P915" s="79"/>
      <c r="Q915" s="79"/>
      <c r="R915" s="79"/>
      <c r="S915" s="79"/>
      <c r="T915" s="79"/>
      <c r="U915" s="79"/>
      <c r="V915" s="79"/>
      <c r="W915" s="79"/>
      <c r="X915" s="79"/>
      <c r="Y915" s="79"/>
      <c r="Z915" s="79"/>
    </row>
    <row r="916" spans="1:26" ht="15.75" customHeight="1" x14ac:dyDescent="0.25">
      <c r="A916" s="79"/>
      <c r="B916" s="79"/>
      <c r="C916" s="79"/>
      <c r="D916" s="79"/>
      <c r="E916" s="79"/>
      <c r="F916" s="79"/>
      <c r="G916" s="79"/>
      <c r="H916" s="79"/>
      <c r="I916" s="79"/>
      <c r="J916" s="79"/>
      <c r="K916" s="79"/>
      <c r="L916" s="79"/>
      <c r="M916" s="79"/>
      <c r="N916" s="79"/>
      <c r="O916" s="79"/>
      <c r="P916" s="79"/>
      <c r="Q916" s="79"/>
      <c r="R916" s="79"/>
      <c r="S916" s="79"/>
      <c r="T916" s="79"/>
      <c r="U916" s="79"/>
      <c r="V916" s="79"/>
      <c r="W916" s="79"/>
      <c r="X916" s="79"/>
      <c r="Y916" s="79"/>
      <c r="Z916" s="79"/>
    </row>
    <row r="917" spans="1:26" ht="15.75" customHeight="1" x14ac:dyDescent="0.25">
      <c r="A917" s="79"/>
      <c r="B917" s="79"/>
      <c r="C917" s="79"/>
      <c r="D917" s="79"/>
      <c r="E917" s="79"/>
      <c r="F917" s="79"/>
      <c r="G917" s="79"/>
      <c r="H917" s="79"/>
      <c r="I917" s="79"/>
      <c r="J917" s="79"/>
      <c r="K917" s="79"/>
      <c r="L917" s="79"/>
      <c r="M917" s="79"/>
      <c r="N917" s="79"/>
      <c r="O917" s="79"/>
      <c r="P917" s="79"/>
      <c r="Q917" s="79"/>
      <c r="R917" s="79"/>
      <c r="S917" s="79"/>
      <c r="T917" s="79"/>
      <c r="U917" s="79"/>
      <c r="V917" s="79"/>
      <c r="W917" s="79"/>
      <c r="X917" s="79"/>
      <c r="Y917" s="79"/>
      <c r="Z917" s="79"/>
    </row>
    <row r="918" spans="1:26" ht="15.75" customHeight="1" x14ac:dyDescent="0.25">
      <c r="A918" s="79"/>
      <c r="B918" s="79"/>
      <c r="C918" s="79"/>
      <c r="D918" s="79"/>
      <c r="E918" s="79"/>
      <c r="F918" s="79"/>
      <c r="G918" s="79"/>
      <c r="H918" s="79"/>
      <c r="I918" s="79"/>
      <c r="J918" s="79"/>
      <c r="K918" s="79"/>
      <c r="L918" s="79"/>
      <c r="M918" s="79"/>
      <c r="N918" s="79"/>
      <c r="O918" s="79"/>
      <c r="P918" s="79"/>
      <c r="Q918" s="79"/>
      <c r="R918" s="79"/>
      <c r="S918" s="79"/>
      <c r="T918" s="79"/>
      <c r="U918" s="79"/>
      <c r="V918" s="79"/>
      <c r="W918" s="79"/>
      <c r="X918" s="79"/>
      <c r="Y918" s="79"/>
      <c r="Z918" s="79"/>
    </row>
    <row r="919" spans="1:26" ht="15.75" customHeight="1" x14ac:dyDescent="0.25">
      <c r="A919" s="79"/>
      <c r="B919" s="79"/>
      <c r="C919" s="79"/>
      <c r="D919" s="79"/>
      <c r="E919" s="79"/>
      <c r="F919" s="79"/>
      <c r="G919" s="79"/>
      <c r="H919" s="79"/>
      <c r="I919" s="79"/>
      <c r="J919" s="79"/>
      <c r="K919" s="79"/>
      <c r="L919" s="79"/>
      <c r="M919" s="79"/>
      <c r="N919" s="79"/>
      <c r="O919" s="79"/>
      <c r="P919" s="79"/>
      <c r="Q919" s="79"/>
      <c r="R919" s="79"/>
      <c r="S919" s="79"/>
      <c r="T919" s="79"/>
      <c r="U919" s="79"/>
      <c r="V919" s="79"/>
      <c r="W919" s="79"/>
      <c r="X919" s="79"/>
      <c r="Y919" s="79"/>
      <c r="Z919" s="79"/>
    </row>
    <row r="920" spans="1:26" ht="15.75" customHeight="1" x14ac:dyDescent="0.25">
      <c r="A920" s="79"/>
      <c r="B920" s="79"/>
      <c r="C920" s="79"/>
      <c r="D920" s="79"/>
      <c r="E920" s="79"/>
      <c r="F920" s="79"/>
      <c r="G920" s="79"/>
      <c r="H920" s="79"/>
      <c r="I920" s="79"/>
      <c r="J920" s="79"/>
      <c r="K920" s="79"/>
      <c r="L920" s="79"/>
      <c r="M920" s="79"/>
      <c r="N920" s="79"/>
      <c r="O920" s="79"/>
      <c r="P920" s="79"/>
      <c r="Q920" s="79"/>
      <c r="R920" s="79"/>
      <c r="S920" s="79"/>
      <c r="T920" s="79"/>
      <c r="U920" s="79"/>
      <c r="V920" s="79"/>
      <c r="W920" s="79"/>
      <c r="X920" s="79"/>
      <c r="Y920" s="79"/>
      <c r="Z920" s="79"/>
    </row>
    <row r="921" spans="1:26" ht="15.75" customHeight="1" x14ac:dyDescent="0.25">
      <c r="A921" s="79"/>
      <c r="B921" s="79"/>
      <c r="C921" s="79"/>
      <c r="D921" s="79"/>
      <c r="E921" s="79"/>
      <c r="F921" s="79"/>
      <c r="G921" s="79"/>
      <c r="H921" s="79"/>
      <c r="I921" s="79"/>
      <c r="J921" s="79"/>
      <c r="K921" s="79"/>
      <c r="L921" s="79"/>
      <c r="M921" s="79"/>
      <c r="N921" s="79"/>
      <c r="O921" s="79"/>
      <c r="P921" s="79"/>
      <c r="Q921" s="79"/>
      <c r="R921" s="79"/>
      <c r="S921" s="79"/>
      <c r="T921" s="79"/>
      <c r="U921" s="79"/>
      <c r="V921" s="79"/>
      <c r="W921" s="79"/>
      <c r="X921" s="79"/>
      <c r="Y921" s="79"/>
      <c r="Z921" s="79"/>
    </row>
    <row r="922" spans="1:26" ht="15.75" customHeight="1" x14ac:dyDescent="0.25">
      <c r="A922" s="79"/>
      <c r="B922" s="79"/>
      <c r="C922" s="79"/>
      <c r="D922" s="79"/>
      <c r="E922" s="79"/>
      <c r="F922" s="79"/>
      <c r="G922" s="79"/>
      <c r="H922" s="79"/>
      <c r="I922" s="79"/>
      <c r="J922" s="79"/>
      <c r="K922" s="79"/>
      <c r="L922" s="79"/>
      <c r="M922" s="79"/>
      <c r="N922" s="79"/>
      <c r="O922" s="79"/>
      <c r="P922" s="79"/>
      <c r="Q922" s="79"/>
      <c r="R922" s="79"/>
      <c r="S922" s="79"/>
      <c r="T922" s="79"/>
      <c r="U922" s="79"/>
      <c r="V922" s="79"/>
      <c r="W922" s="79"/>
      <c r="X922" s="79"/>
      <c r="Y922" s="79"/>
      <c r="Z922" s="79"/>
    </row>
    <row r="923" spans="1:26" ht="15.75" customHeight="1" x14ac:dyDescent="0.25">
      <c r="A923" s="79"/>
      <c r="B923" s="79"/>
      <c r="C923" s="79"/>
      <c r="D923" s="79"/>
      <c r="E923" s="79"/>
      <c r="F923" s="79"/>
      <c r="G923" s="79"/>
      <c r="H923" s="79"/>
      <c r="I923" s="79"/>
      <c r="J923" s="79"/>
      <c r="K923" s="79"/>
      <c r="L923" s="79"/>
      <c r="M923" s="79"/>
      <c r="N923" s="79"/>
      <c r="O923" s="79"/>
      <c r="P923" s="79"/>
      <c r="Q923" s="79"/>
      <c r="R923" s="79"/>
      <c r="S923" s="79"/>
      <c r="T923" s="79"/>
      <c r="U923" s="79"/>
      <c r="V923" s="79"/>
      <c r="W923" s="79"/>
      <c r="X923" s="79"/>
      <c r="Y923" s="79"/>
      <c r="Z923" s="79"/>
    </row>
    <row r="924" spans="1:26" ht="15.75" customHeight="1" x14ac:dyDescent="0.25">
      <c r="A924" s="79"/>
      <c r="B924" s="79"/>
      <c r="C924" s="79"/>
      <c r="D924" s="79"/>
      <c r="E924" s="79"/>
      <c r="F924" s="79"/>
      <c r="G924" s="79"/>
      <c r="H924" s="79"/>
      <c r="I924" s="79"/>
      <c r="J924" s="79"/>
      <c r="K924" s="79"/>
      <c r="L924" s="79"/>
      <c r="M924" s="79"/>
      <c r="N924" s="79"/>
      <c r="O924" s="79"/>
      <c r="P924" s="79"/>
      <c r="Q924" s="79"/>
      <c r="R924" s="79"/>
      <c r="S924" s="79"/>
      <c r="T924" s="79"/>
      <c r="U924" s="79"/>
      <c r="V924" s="79"/>
      <c r="W924" s="79"/>
      <c r="X924" s="79"/>
      <c r="Y924" s="79"/>
      <c r="Z924" s="79"/>
    </row>
    <row r="925" spans="1:26" ht="15.75" customHeight="1" x14ac:dyDescent="0.25">
      <c r="A925" s="79"/>
      <c r="B925" s="79"/>
      <c r="C925" s="79"/>
      <c r="D925" s="79"/>
      <c r="E925" s="79"/>
      <c r="F925" s="79"/>
      <c r="G925" s="79"/>
      <c r="H925" s="79"/>
      <c r="I925" s="79"/>
      <c r="J925" s="79"/>
      <c r="K925" s="79"/>
      <c r="L925" s="79"/>
      <c r="M925" s="79"/>
      <c r="N925" s="79"/>
      <c r="O925" s="79"/>
      <c r="P925" s="79"/>
      <c r="Q925" s="79"/>
      <c r="R925" s="79"/>
      <c r="S925" s="79"/>
      <c r="T925" s="79"/>
      <c r="U925" s="79"/>
      <c r="V925" s="79"/>
      <c r="W925" s="79"/>
      <c r="X925" s="79"/>
      <c r="Y925" s="79"/>
      <c r="Z925" s="79"/>
    </row>
    <row r="926" spans="1:26" ht="15.75" customHeight="1" x14ac:dyDescent="0.25">
      <c r="A926" s="79"/>
      <c r="B926" s="79"/>
      <c r="C926" s="79"/>
      <c r="D926" s="79"/>
      <c r="E926" s="79"/>
      <c r="F926" s="79"/>
      <c r="G926" s="79"/>
      <c r="H926" s="79"/>
      <c r="I926" s="79"/>
      <c r="J926" s="79"/>
      <c r="K926" s="79"/>
      <c r="L926" s="79"/>
      <c r="M926" s="79"/>
      <c r="N926" s="79"/>
      <c r="O926" s="79"/>
      <c r="P926" s="79"/>
      <c r="Q926" s="79"/>
      <c r="R926" s="79"/>
      <c r="S926" s="79"/>
      <c r="T926" s="79"/>
      <c r="U926" s="79"/>
      <c r="V926" s="79"/>
      <c r="W926" s="79"/>
      <c r="X926" s="79"/>
      <c r="Y926" s="79"/>
      <c r="Z926" s="79"/>
    </row>
    <row r="927" spans="1:26" ht="15.75" customHeight="1" x14ac:dyDescent="0.25">
      <c r="A927" s="79"/>
      <c r="B927" s="79"/>
      <c r="C927" s="79"/>
      <c r="D927" s="79"/>
      <c r="E927" s="79"/>
      <c r="F927" s="79"/>
      <c r="G927" s="79"/>
      <c r="H927" s="79"/>
      <c r="I927" s="79"/>
      <c r="J927" s="79"/>
      <c r="K927" s="79"/>
      <c r="L927" s="79"/>
      <c r="M927" s="79"/>
      <c r="N927" s="79"/>
      <c r="O927" s="79"/>
      <c r="P927" s="79"/>
      <c r="Q927" s="79"/>
      <c r="R927" s="79"/>
      <c r="S927" s="79"/>
      <c r="T927" s="79"/>
      <c r="U927" s="79"/>
      <c r="V927" s="79"/>
      <c r="W927" s="79"/>
      <c r="X927" s="79"/>
      <c r="Y927" s="79"/>
      <c r="Z927" s="79"/>
    </row>
    <row r="928" spans="1:26" ht="15.75" customHeight="1" x14ac:dyDescent="0.25">
      <c r="A928" s="79"/>
      <c r="B928" s="79"/>
      <c r="C928" s="79"/>
      <c r="D928" s="79"/>
      <c r="E928" s="79"/>
      <c r="F928" s="79"/>
      <c r="G928" s="79"/>
      <c r="H928" s="79"/>
      <c r="I928" s="79"/>
      <c r="J928" s="79"/>
      <c r="K928" s="79"/>
      <c r="L928" s="79"/>
      <c r="M928" s="79"/>
      <c r="N928" s="79"/>
      <c r="O928" s="79"/>
      <c r="P928" s="79"/>
      <c r="Q928" s="79"/>
      <c r="R928" s="79"/>
      <c r="S928" s="79"/>
      <c r="T928" s="79"/>
      <c r="U928" s="79"/>
      <c r="V928" s="79"/>
      <c r="W928" s="79"/>
      <c r="X928" s="79"/>
      <c r="Y928" s="79"/>
      <c r="Z928" s="79"/>
    </row>
    <row r="929" spans="1:26" ht="15.75" customHeight="1" x14ac:dyDescent="0.25">
      <c r="A929" s="79"/>
      <c r="B929" s="79"/>
      <c r="C929" s="79"/>
      <c r="D929" s="79"/>
      <c r="E929" s="79"/>
      <c r="F929" s="79"/>
      <c r="G929" s="79"/>
      <c r="H929" s="79"/>
      <c r="I929" s="79"/>
      <c r="J929" s="79"/>
      <c r="K929" s="79"/>
      <c r="L929" s="79"/>
      <c r="M929" s="79"/>
      <c r="N929" s="79"/>
      <c r="O929" s="79"/>
      <c r="P929" s="79"/>
      <c r="Q929" s="79"/>
      <c r="R929" s="79"/>
      <c r="S929" s="79"/>
      <c r="T929" s="79"/>
      <c r="U929" s="79"/>
      <c r="V929" s="79"/>
      <c r="W929" s="79"/>
      <c r="X929" s="79"/>
      <c r="Y929" s="79"/>
      <c r="Z929" s="79"/>
    </row>
    <row r="930" spans="1:26" ht="15.75" customHeight="1" x14ac:dyDescent="0.25">
      <c r="A930" s="79"/>
      <c r="B930" s="79"/>
      <c r="C930" s="79"/>
      <c r="D930" s="79"/>
      <c r="E930" s="79"/>
      <c r="F930" s="79"/>
      <c r="G930" s="79"/>
      <c r="H930" s="79"/>
      <c r="I930" s="79"/>
      <c r="J930" s="79"/>
      <c r="K930" s="79"/>
      <c r="L930" s="79"/>
      <c r="M930" s="79"/>
      <c r="N930" s="79"/>
      <c r="O930" s="79"/>
      <c r="P930" s="79"/>
      <c r="Q930" s="79"/>
      <c r="R930" s="79"/>
      <c r="S930" s="79"/>
      <c r="T930" s="79"/>
      <c r="U930" s="79"/>
      <c r="V930" s="79"/>
      <c r="W930" s="79"/>
      <c r="X930" s="79"/>
      <c r="Y930" s="79"/>
      <c r="Z930" s="79"/>
    </row>
    <row r="931" spans="1:26" ht="15.75" customHeight="1" x14ac:dyDescent="0.25">
      <c r="A931" s="79"/>
      <c r="B931" s="79"/>
      <c r="C931" s="79"/>
      <c r="D931" s="79"/>
      <c r="E931" s="79"/>
      <c r="F931" s="79"/>
      <c r="G931" s="79"/>
      <c r="H931" s="79"/>
      <c r="I931" s="79"/>
      <c r="J931" s="79"/>
      <c r="K931" s="79"/>
      <c r="L931" s="79"/>
      <c r="M931" s="79"/>
      <c r="N931" s="79"/>
      <c r="O931" s="79"/>
      <c r="P931" s="79"/>
      <c r="Q931" s="79"/>
      <c r="R931" s="79"/>
      <c r="S931" s="79"/>
      <c r="T931" s="79"/>
      <c r="U931" s="79"/>
      <c r="V931" s="79"/>
      <c r="W931" s="79"/>
      <c r="X931" s="79"/>
      <c r="Y931" s="79"/>
      <c r="Z931" s="79"/>
    </row>
    <row r="932" spans="1:26" ht="15.75" customHeight="1" x14ac:dyDescent="0.25">
      <c r="A932" s="79"/>
      <c r="B932" s="79"/>
      <c r="C932" s="79"/>
      <c r="D932" s="79"/>
      <c r="E932" s="79"/>
      <c r="F932" s="79"/>
      <c r="G932" s="79"/>
      <c r="H932" s="79"/>
      <c r="I932" s="79"/>
      <c r="J932" s="79"/>
      <c r="K932" s="79"/>
      <c r="L932" s="79"/>
      <c r="M932" s="79"/>
      <c r="N932" s="79"/>
      <c r="O932" s="79"/>
      <c r="P932" s="79"/>
      <c r="Q932" s="79"/>
      <c r="R932" s="79"/>
      <c r="S932" s="79"/>
      <c r="T932" s="79"/>
      <c r="U932" s="79"/>
      <c r="V932" s="79"/>
      <c r="W932" s="79"/>
      <c r="X932" s="79"/>
      <c r="Y932" s="79"/>
      <c r="Z932" s="79"/>
    </row>
    <row r="933" spans="1:26" ht="15.75" customHeight="1" x14ac:dyDescent="0.25">
      <c r="A933" s="79"/>
      <c r="B933" s="79"/>
      <c r="C933" s="79"/>
      <c r="D933" s="79"/>
      <c r="E933" s="79"/>
      <c r="F933" s="79"/>
      <c r="G933" s="79"/>
      <c r="H933" s="79"/>
      <c r="I933" s="79"/>
      <c r="J933" s="79"/>
      <c r="K933" s="79"/>
      <c r="L933" s="79"/>
      <c r="M933" s="79"/>
      <c r="N933" s="79"/>
      <c r="O933" s="79"/>
      <c r="P933" s="79"/>
      <c r="Q933" s="79"/>
      <c r="R933" s="79"/>
      <c r="S933" s="79"/>
      <c r="T933" s="79"/>
      <c r="U933" s="79"/>
      <c r="V933" s="79"/>
      <c r="W933" s="79"/>
      <c r="X933" s="79"/>
      <c r="Y933" s="79"/>
      <c r="Z933" s="79"/>
    </row>
    <row r="934" spans="1:26" ht="15.75" customHeight="1" x14ac:dyDescent="0.25">
      <c r="A934" s="79"/>
      <c r="B934" s="79"/>
      <c r="C934" s="79"/>
      <c r="D934" s="79"/>
      <c r="E934" s="79"/>
      <c r="F934" s="79"/>
      <c r="G934" s="79"/>
      <c r="H934" s="79"/>
      <c r="I934" s="79"/>
      <c r="J934" s="79"/>
      <c r="K934" s="79"/>
      <c r="L934" s="79"/>
      <c r="M934" s="79"/>
      <c r="N934" s="79"/>
      <c r="O934" s="79"/>
      <c r="P934" s="79"/>
      <c r="Q934" s="79"/>
      <c r="R934" s="79"/>
      <c r="S934" s="79"/>
      <c r="T934" s="79"/>
      <c r="U934" s="79"/>
      <c r="V934" s="79"/>
      <c r="W934" s="79"/>
      <c r="X934" s="79"/>
      <c r="Y934" s="79"/>
      <c r="Z934" s="79"/>
    </row>
    <row r="935" spans="1:26" ht="15.75" customHeight="1" x14ac:dyDescent="0.25">
      <c r="A935" s="79"/>
      <c r="B935" s="79"/>
      <c r="C935" s="79"/>
      <c r="D935" s="79"/>
      <c r="E935" s="79"/>
      <c r="F935" s="79"/>
      <c r="G935" s="79"/>
      <c r="H935" s="79"/>
      <c r="I935" s="79"/>
      <c r="J935" s="79"/>
      <c r="K935" s="79"/>
      <c r="L935" s="79"/>
      <c r="M935" s="79"/>
      <c r="N935" s="79"/>
      <c r="O935" s="79"/>
      <c r="P935" s="79"/>
      <c r="Q935" s="79"/>
      <c r="R935" s="79"/>
      <c r="S935" s="79"/>
      <c r="T935" s="79"/>
      <c r="U935" s="79"/>
      <c r="V935" s="79"/>
      <c r="W935" s="79"/>
      <c r="X935" s="79"/>
      <c r="Y935" s="79"/>
      <c r="Z935" s="79"/>
    </row>
    <row r="936" spans="1:26" ht="15.75" customHeight="1" x14ac:dyDescent="0.25">
      <c r="A936" s="79"/>
      <c r="B936" s="79"/>
      <c r="C936" s="79"/>
      <c r="D936" s="79"/>
      <c r="E936" s="79"/>
      <c r="F936" s="79"/>
      <c r="G936" s="79"/>
      <c r="H936" s="79"/>
      <c r="I936" s="79"/>
      <c r="J936" s="79"/>
      <c r="K936" s="79"/>
      <c r="L936" s="79"/>
      <c r="M936" s="79"/>
      <c r="N936" s="79"/>
      <c r="O936" s="79"/>
      <c r="P936" s="79"/>
      <c r="Q936" s="79"/>
      <c r="R936" s="79"/>
      <c r="S936" s="79"/>
      <c r="T936" s="79"/>
      <c r="U936" s="79"/>
      <c r="V936" s="79"/>
      <c r="W936" s="79"/>
      <c r="X936" s="79"/>
      <c r="Y936" s="79"/>
      <c r="Z936" s="79"/>
    </row>
    <row r="937" spans="1:26" ht="15.75" customHeight="1" x14ac:dyDescent="0.25">
      <c r="A937" s="79"/>
      <c r="B937" s="79"/>
      <c r="C937" s="79"/>
      <c r="D937" s="79"/>
      <c r="E937" s="79"/>
      <c r="F937" s="79"/>
      <c r="G937" s="79"/>
      <c r="H937" s="79"/>
      <c r="I937" s="79"/>
      <c r="J937" s="79"/>
      <c r="K937" s="79"/>
      <c r="L937" s="79"/>
      <c r="M937" s="79"/>
      <c r="N937" s="79"/>
      <c r="O937" s="79"/>
      <c r="P937" s="79"/>
      <c r="Q937" s="79"/>
      <c r="R937" s="79"/>
      <c r="S937" s="79"/>
      <c r="T937" s="79"/>
      <c r="U937" s="79"/>
      <c r="V937" s="79"/>
      <c r="W937" s="79"/>
      <c r="X937" s="79"/>
      <c r="Y937" s="79"/>
      <c r="Z937" s="79"/>
    </row>
    <row r="938" spans="1:26" ht="15.75" customHeight="1" x14ac:dyDescent="0.25">
      <c r="A938" s="79"/>
      <c r="B938" s="79"/>
      <c r="C938" s="79"/>
      <c r="D938" s="79"/>
      <c r="E938" s="79"/>
      <c r="F938" s="79"/>
      <c r="G938" s="79"/>
      <c r="H938" s="79"/>
      <c r="I938" s="79"/>
      <c r="J938" s="79"/>
      <c r="K938" s="79"/>
      <c r="L938" s="79"/>
      <c r="M938" s="79"/>
      <c r="N938" s="79"/>
      <c r="O938" s="79"/>
      <c r="P938" s="79"/>
      <c r="Q938" s="79"/>
      <c r="R938" s="79"/>
      <c r="S938" s="79"/>
      <c r="T938" s="79"/>
      <c r="U938" s="79"/>
      <c r="V938" s="79"/>
      <c r="W938" s="79"/>
      <c r="X938" s="79"/>
      <c r="Y938" s="79"/>
      <c r="Z938" s="79"/>
    </row>
    <row r="939" spans="1:26" ht="15.75" customHeight="1" x14ac:dyDescent="0.25">
      <c r="A939" s="79"/>
      <c r="B939" s="79"/>
      <c r="C939" s="79"/>
      <c r="D939" s="79"/>
      <c r="E939" s="79"/>
      <c r="F939" s="79"/>
      <c r="G939" s="79"/>
      <c r="H939" s="79"/>
      <c r="I939" s="79"/>
      <c r="J939" s="79"/>
      <c r="K939" s="79"/>
      <c r="L939" s="79"/>
      <c r="M939" s="79"/>
      <c r="N939" s="79"/>
      <c r="O939" s="79"/>
      <c r="P939" s="79"/>
      <c r="Q939" s="79"/>
      <c r="R939" s="79"/>
      <c r="S939" s="79"/>
      <c r="T939" s="79"/>
      <c r="U939" s="79"/>
      <c r="V939" s="79"/>
      <c r="W939" s="79"/>
      <c r="X939" s="79"/>
      <c r="Y939" s="79"/>
      <c r="Z939" s="79"/>
    </row>
    <row r="940" spans="1:26" ht="15.75" customHeight="1" x14ac:dyDescent="0.25">
      <c r="A940" s="79"/>
      <c r="B940" s="79"/>
      <c r="C940" s="79"/>
      <c r="D940" s="79"/>
      <c r="E940" s="79"/>
      <c r="F940" s="79"/>
      <c r="G940" s="79"/>
      <c r="H940" s="79"/>
      <c r="I940" s="79"/>
      <c r="J940" s="79"/>
      <c r="K940" s="79"/>
      <c r="L940" s="79"/>
      <c r="M940" s="79"/>
      <c r="N940" s="79"/>
      <c r="O940" s="79"/>
      <c r="P940" s="79"/>
      <c r="Q940" s="79"/>
      <c r="R940" s="79"/>
      <c r="S940" s="79"/>
      <c r="T940" s="79"/>
      <c r="U940" s="79"/>
      <c r="V940" s="79"/>
      <c r="W940" s="79"/>
      <c r="X940" s="79"/>
      <c r="Y940" s="79"/>
      <c r="Z940" s="79"/>
    </row>
    <row r="941" spans="1:26" ht="15.75" customHeight="1" x14ac:dyDescent="0.25">
      <c r="A941" s="79"/>
      <c r="B941" s="79"/>
      <c r="C941" s="79"/>
      <c r="D941" s="79"/>
      <c r="E941" s="79"/>
      <c r="F941" s="79"/>
      <c r="G941" s="79"/>
      <c r="H941" s="79"/>
      <c r="I941" s="79"/>
      <c r="J941" s="79"/>
      <c r="K941" s="79"/>
      <c r="L941" s="79"/>
      <c r="M941" s="79"/>
      <c r="N941" s="79"/>
      <c r="O941" s="79"/>
      <c r="P941" s="79"/>
      <c r="Q941" s="79"/>
      <c r="R941" s="79"/>
      <c r="S941" s="79"/>
      <c r="T941" s="79"/>
      <c r="U941" s="79"/>
      <c r="V941" s="79"/>
      <c r="W941" s="79"/>
      <c r="X941" s="79"/>
      <c r="Y941" s="79"/>
      <c r="Z941" s="79"/>
    </row>
    <row r="942" spans="1:26" ht="15.75" customHeight="1" x14ac:dyDescent="0.25">
      <c r="A942" s="79"/>
      <c r="B942" s="79"/>
      <c r="C942" s="79"/>
      <c r="D942" s="79"/>
      <c r="E942" s="79"/>
      <c r="F942" s="79"/>
      <c r="G942" s="79"/>
      <c r="H942" s="79"/>
      <c r="I942" s="79"/>
      <c r="J942" s="79"/>
      <c r="K942" s="79"/>
      <c r="L942" s="79"/>
      <c r="M942" s="79"/>
      <c r="N942" s="79"/>
      <c r="O942" s="79"/>
      <c r="P942" s="79"/>
      <c r="Q942" s="79"/>
      <c r="R942" s="79"/>
      <c r="S942" s="79"/>
      <c r="T942" s="79"/>
      <c r="U942" s="79"/>
      <c r="V942" s="79"/>
      <c r="W942" s="79"/>
      <c r="X942" s="79"/>
      <c r="Y942" s="79"/>
      <c r="Z942" s="79"/>
    </row>
    <row r="943" spans="1:26" ht="15.75" customHeight="1" x14ac:dyDescent="0.25">
      <c r="A943" s="79"/>
      <c r="B943" s="79"/>
      <c r="C943" s="79"/>
      <c r="D943" s="79"/>
      <c r="E943" s="79"/>
      <c r="F943" s="79"/>
      <c r="G943" s="79"/>
      <c r="H943" s="79"/>
      <c r="I943" s="79"/>
      <c r="J943" s="79"/>
      <c r="K943" s="79"/>
      <c r="L943" s="79"/>
      <c r="M943" s="79"/>
      <c r="N943" s="79"/>
      <c r="O943" s="79"/>
      <c r="P943" s="79"/>
      <c r="Q943" s="79"/>
      <c r="R943" s="79"/>
      <c r="S943" s="79"/>
      <c r="T943" s="79"/>
      <c r="U943" s="79"/>
      <c r="V943" s="79"/>
      <c r="W943" s="79"/>
      <c r="X943" s="79"/>
      <c r="Y943" s="79"/>
      <c r="Z943" s="79"/>
    </row>
    <row r="944" spans="1:26" ht="15.75" customHeight="1" x14ac:dyDescent="0.25">
      <c r="A944" s="79"/>
      <c r="B944" s="79"/>
      <c r="C944" s="79"/>
      <c r="D944" s="79"/>
      <c r="E944" s="79"/>
      <c r="F944" s="79"/>
      <c r="G944" s="79"/>
      <c r="H944" s="79"/>
      <c r="I944" s="79"/>
      <c r="J944" s="79"/>
      <c r="K944" s="79"/>
      <c r="L944" s="79"/>
      <c r="M944" s="79"/>
      <c r="N944" s="79"/>
      <c r="O944" s="79"/>
      <c r="P944" s="79"/>
      <c r="Q944" s="79"/>
      <c r="R944" s="79"/>
      <c r="S944" s="79"/>
      <c r="T944" s="79"/>
      <c r="U944" s="79"/>
      <c r="V944" s="79"/>
      <c r="W944" s="79"/>
      <c r="X944" s="79"/>
      <c r="Y944" s="79"/>
      <c r="Z944" s="79"/>
    </row>
    <row r="945" spans="1:26" ht="15.75" customHeight="1" x14ac:dyDescent="0.25">
      <c r="A945" s="79"/>
      <c r="B945" s="79"/>
      <c r="C945" s="79"/>
      <c r="D945" s="79"/>
      <c r="E945" s="79"/>
      <c r="F945" s="79"/>
      <c r="G945" s="79"/>
      <c r="H945" s="79"/>
      <c r="I945" s="79"/>
      <c r="J945" s="79"/>
      <c r="K945" s="79"/>
      <c r="L945" s="79"/>
      <c r="M945" s="79"/>
      <c r="N945" s="79"/>
      <c r="O945" s="79"/>
      <c r="P945" s="79"/>
      <c r="Q945" s="79"/>
      <c r="R945" s="79"/>
      <c r="S945" s="79"/>
      <c r="T945" s="79"/>
      <c r="U945" s="79"/>
      <c r="V945" s="79"/>
      <c r="W945" s="79"/>
      <c r="X945" s="79"/>
      <c r="Y945" s="79"/>
      <c r="Z945" s="79"/>
    </row>
    <row r="946" spans="1:26" ht="15.75" customHeight="1" x14ac:dyDescent="0.25">
      <c r="A946" s="79"/>
      <c r="B946" s="79"/>
      <c r="C946" s="79"/>
      <c r="D946" s="79"/>
      <c r="E946" s="79"/>
      <c r="F946" s="79"/>
      <c r="G946" s="79"/>
      <c r="H946" s="79"/>
      <c r="I946" s="79"/>
      <c r="J946" s="79"/>
      <c r="K946" s="79"/>
      <c r="L946" s="79"/>
      <c r="M946" s="79"/>
      <c r="N946" s="79"/>
      <c r="O946" s="79"/>
      <c r="P946" s="79"/>
      <c r="Q946" s="79"/>
      <c r="R946" s="79"/>
      <c r="S946" s="79"/>
      <c r="T946" s="79"/>
      <c r="U946" s="79"/>
      <c r="V946" s="79"/>
      <c r="W946" s="79"/>
      <c r="X946" s="79"/>
      <c r="Y946" s="79"/>
      <c r="Z946" s="79"/>
    </row>
    <row r="947" spans="1:26" ht="15.75" customHeight="1" x14ac:dyDescent="0.25">
      <c r="A947" s="79"/>
      <c r="B947" s="79"/>
      <c r="C947" s="79"/>
      <c r="D947" s="79"/>
      <c r="E947" s="79"/>
      <c r="F947" s="79"/>
      <c r="G947" s="79"/>
      <c r="H947" s="79"/>
      <c r="I947" s="79"/>
      <c r="J947" s="79"/>
      <c r="K947" s="79"/>
      <c r="L947" s="79"/>
      <c r="M947" s="79"/>
      <c r="N947" s="79"/>
      <c r="O947" s="79"/>
      <c r="P947" s="79"/>
      <c r="Q947" s="79"/>
      <c r="R947" s="79"/>
      <c r="S947" s="79"/>
      <c r="T947" s="79"/>
      <c r="U947" s="79"/>
      <c r="V947" s="79"/>
      <c r="W947" s="79"/>
      <c r="X947" s="79"/>
      <c r="Y947" s="79"/>
      <c r="Z947" s="79"/>
    </row>
    <row r="948" spans="1:26" ht="15.75" customHeight="1" x14ac:dyDescent="0.25">
      <c r="A948" s="79"/>
      <c r="B948" s="79"/>
      <c r="C948" s="79"/>
      <c r="D948" s="79"/>
      <c r="E948" s="79"/>
      <c r="F948" s="79"/>
      <c r="G948" s="79"/>
      <c r="H948" s="79"/>
      <c r="I948" s="79"/>
      <c r="J948" s="79"/>
      <c r="K948" s="79"/>
      <c r="L948" s="79"/>
      <c r="M948" s="79"/>
      <c r="N948" s="79"/>
      <c r="O948" s="79"/>
      <c r="P948" s="79"/>
      <c r="Q948" s="79"/>
      <c r="R948" s="79"/>
      <c r="S948" s="79"/>
      <c r="T948" s="79"/>
      <c r="U948" s="79"/>
      <c r="V948" s="79"/>
      <c r="W948" s="79"/>
      <c r="X948" s="79"/>
      <c r="Y948" s="79"/>
      <c r="Z948" s="79"/>
    </row>
    <row r="949" spans="1:26" ht="15.75" customHeight="1" x14ac:dyDescent="0.25">
      <c r="A949" s="79"/>
      <c r="B949" s="79"/>
      <c r="C949" s="79"/>
      <c r="D949" s="79"/>
      <c r="E949" s="79"/>
      <c r="F949" s="79"/>
      <c r="G949" s="79"/>
      <c r="H949" s="79"/>
      <c r="I949" s="79"/>
      <c r="J949" s="79"/>
      <c r="K949" s="79"/>
      <c r="L949" s="79"/>
      <c r="M949" s="79"/>
      <c r="N949" s="79"/>
      <c r="O949" s="79"/>
      <c r="P949" s="79"/>
      <c r="Q949" s="79"/>
      <c r="R949" s="79"/>
      <c r="S949" s="79"/>
      <c r="T949" s="79"/>
      <c r="U949" s="79"/>
      <c r="V949" s="79"/>
      <c r="W949" s="79"/>
      <c r="X949" s="79"/>
      <c r="Y949" s="79"/>
      <c r="Z949" s="79"/>
    </row>
    <row r="950" spans="1:26" ht="15.75" customHeight="1" x14ac:dyDescent="0.25">
      <c r="A950" s="79"/>
      <c r="B950" s="79"/>
      <c r="C950" s="79"/>
      <c r="D950" s="79"/>
      <c r="E950" s="79"/>
      <c r="F950" s="79"/>
      <c r="G950" s="79"/>
      <c r="H950" s="79"/>
      <c r="I950" s="79"/>
      <c r="J950" s="79"/>
      <c r="K950" s="79"/>
      <c r="L950" s="79"/>
      <c r="M950" s="79"/>
      <c r="N950" s="79"/>
      <c r="O950" s="79"/>
      <c r="P950" s="79"/>
      <c r="Q950" s="79"/>
      <c r="R950" s="79"/>
      <c r="S950" s="79"/>
      <c r="T950" s="79"/>
      <c r="U950" s="79"/>
      <c r="V950" s="79"/>
      <c r="W950" s="79"/>
      <c r="X950" s="79"/>
      <c r="Y950" s="79"/>
      <c r="Z950" s="79"/>
    </row>
    <row r="951" spans="1:26" ht="15.75" customHeight="1" x14ac:dyDescent="0.25">
      <c r="A951" s="79"/>
      <c r="B951" s="79"/>
      <c r="C951" s="79"/>
      <c r="D951" s="79"/>
      <c r="E951" s="79"/>
      <c r="F951" s="79"/>
      <c r="G951" s="79"/>
      <c r="H951" s="79"/>
      <c r="I951" s="79"/>
      <c r="J951" s="79"/>
      <c r="K951" s="79"/>
      <c r="L951" s="79"/>
      <c r="M951" s="79"/>
      <c r="N951" s="79"/>
      <c r="O951" s="79"/>
      <c r="P951" s="79"/>
      <c r="Q951" s="79"/>
      <c r="R951" s="79"/>
      <c r="S951" s="79"/>
      <c r="T951" s="79"/>
      <c r="U951" s="79"/>
      <c r="V951" s="79"/>
      <c r="W951" s="79"/>
      <c r="X951" s="79"/>
      <c r="Y951" s="79"/>
      <c r="Z951" s="79"/>
    </row>
    <row r="952" spans="1:26" ht="15.75" customHeight="1" x14ac:dyDescent="0.25">
      <c r="A952" s="79"/>
      <c r="B952" s="79"/>
      <c r="C952" s="79"/>
      <c r="D952" s="79"/>
      <c r="E952" s="79"/>
      <c r="F952" s="79"/>
      <c r="G952" s="79"/>
      <c r="H952" s="79"/>
      <c r="I952" s="79"/>
      <c r="J952" s="79"/>
      <c r="K952" s="79"/>
      <c r="L952" s="79"/>
      <c r="M952" s="79"/>
      <c r="N952" s="79"/>
      <c r="O952" s="79"/>
      <c r="P952" s="79"/>
      <c r="Q952" s="79"/>
      <c r="R952" s="79"/>
      <c r="S952" s="79"/>
      <c r="T952" s="79"/>
      <c r="U952" s="79"/>
      <c r="V952" s="79"/>
      <c r="W952" s="79"/>
      <c r="X952" s="79"/>
      <c r="Y952" s="79"/>
      <c r="Z952" s="79"/>
    </row>
    <row r="953" spans="1:26" ht="15.75" customHeight="1" x14ac:dyDescent="0.25">
      <c r="A953" s="79"/>
      <c r="B953" s="79"/>
      <c r="C953" s="79"/>
      <c r="D953" s="79"/>
      <c r="E953" s="79"/>
      <c r="F953" s="79"/>
      <c r="G953" s="79"/>
      <c r="H953" s="79"/>
      <c r="I953" s="79"/>
      <c r="J953" s="79"/>
      <c r="K953" s="79"/>
      <c r="L953" s="79"/>
      <c r="M953" s="79"/>
      <c r="N953" s="79"/>
      <c r="O953" s="79"/>
      <c r="P953" s="79"/>
      <c r="Q953" s="79"/>
      <c r="R953" s="79"/>
      <c r="S953" s="79"/>
      <c r="T953" s="79"/>
      <c r="U953" s="79"/>
      <c r="V953" s="79"/>
      <c r="W953" s="79"/>
      <c r="X953" s="79"/>
      <c r="Y953" s="79"/>
      <c r="Z953" s="79"/>
    </row>
    <row r="954" spans="1:26" ht="15.75" customHeight="1" x14ac:dyDescent="0.25">
      <c r="A954" s="79"/>
      <c r="B954" s="79"/>
      <c r="C954" s="79"/>
      <c r="D954" s="79"/>
      <c r="E954" s="79"/>
      <c r="F954" s="79"/>
      <c r="G954" s="79"/>
      <c r="H954" s="79"/>
      <c r="I954" s="79"/>
      <c r="J954" s="79"/>
      <c r="K954" s="79"/>
      <c r="L954" s="79"/>
      <c r="M954" s="79"/>
      <c r="N954" s="79"/>
      <c r="O954" s="79"/>
      <c r="P954" s="79"/>
      <c r="Q954" s="79"/>
      <c r="R954" s="79"/>
      <c r="S954" s="79"/>
      <c r="T954" s="79"/>
      <c r="U954" s="79"/>
      <c r="V954" s="79"/>
      <c r="W954" s="79"/>
      <c r="X954" s="79"/>
      <c r="Y954" s="79"/>
      <c r="Z954" s="79"/>
    </row>
    <row r="955" spans="1:26" ht="15.75" customHeight="1" x14ac:dyDescent="0.25">
      <c r="A955" s="79"/>
      <c r="B955" s="79"/>
      <c r="C955" s="79"/>
      <c r="D955" s="79"/>
      <c r="E955" s="79"/>
      <c r="F955" s="79"/>
      <c r="G955" s="79"/>
      <c r="H955" s="79"/>
      <c r="I955" s="79"/>
      <c r="J955" s="79"/>
      <c r="K955" s="79"/>
      <c r="L955" s="79"/>
      <c r="M955" s="79"/>
      <c r="N955" s="79"/>
      <c r="O955" s="79"/>
      <c r="P955" s="79"/>
      <c r="Q955" s="79"/>
      <c r="R955" s="79"/>
      <c r="S955" s="79"/>
      <c r="T955" s="79"/>
      <c r="U955" s="79"/>
      <c r="V955" s="79"/>
      <c r="W955" s="79"/>
      <c r="X955" s="79"/>
      <c r="Y955" s="79"/>
      <c r="Z955" s="79"/>
    </row>
    <row r="956" spans="1:26" ht="15.75" customHeight="1" x14ac:dyDescent="0.25">
      <c r="A956" s="79"/>
      <c r="B956" s="79"/>
      <c r="C956" s="79"/>
      <c r="D956" s="79"/>
      <c r="E956" s="79"/>
      <c r="F956" s="79"/>
      <c r="G956" s="79"/>
      <c r="H956" s="79"/>
      <c r="I956" s="79"/>
      <c r="J956" s="79"/>
      <c r="K956" s="79"/>
      <c r="L956" s="79"/>
      <c r="M956" s="79"/>
      <c r="N956" s="79"/>
      <c r="O956" s="79"/>
      <c r="P956" s="79"/>
      <c r="Q956" s="79"/>
      <c r="R956" s="79"/>
      <c r="S956" s="79"/>
      <c r="T956" s="79"/>
      <c r="U956" s="79"/>
      <c r="V956" s="79"/>
      <c r="W956" s="79"/>
      <c r="X956" s="79"/>
      <c r="Y956" s="79"/>
      <c r="Z956" s="79"/>
    </row>
    <row r="957" spans="1:26" ht="15.75" customHeight="1" x14ac:dyDescent="0.25">
      <c r="A957" s="79"/>
      <c r="B957" s="79"/>
      <c r="C957" s="79"/>
      <c r="D957" s="79"/>
      <c r="E957" s="79"/>
      <c r="F957" s="79"/>
      <c r="G957" s="79"/>
      <c r="H957" s="79"/>
      <c r="I957" s="79"/>
      <c r="J957" s="79"/>
      <c r="K957" s="79"/>
      <c r="L957" s="79"/>
      <c r="M957" s="79"/>
      <c r="N957" s="79"/>
      <c r="O957" s="79"/>
      <c r="P957" s="79"/>
      <c r="Q957" s="79"/>
      <c r="R957" s="79"/>
      <c r="S957" s="79"/>
      <c r="T957" s="79"/>
      <c r="U957" s="79"/>
      <c r="V957" s="79"/>
      <c r="W957" s="79"/>
      <c r="X957" s="79"/>
      <c r="Y957" s="79"/>
      <c r="Z957" s="79"/>
    </row>
    <row r="958" spans="1:26" ht="15.75" customHeight="1" x14ac:dyDescent="0.25">
      <c r="A958" s="79"/>
      <c r="B958" s="79"/>
      <c r="C958" s="79"/>
      <c r="D958" s="79"/>
      <c r="E958" s="79"/>
      <c r="F958" s="79"/>
      <c r="G958" s="79"/>
      <c r="H958" s="79"/>
      <c r="I958" s="79"/>
      <c r="J958" s="79"/>
      <c r="K958" s="79"/>
      <c r="L958" s="79"/>
      <c r="M958" s="79"/>
      <c r="N958" s="79"/>
      <c r="O958" s="79"/>
      <c r="P958" s="79"/>
      <c r="Q958" s="79"/>
      <c r="R958" s="79"/>
      <c r="S958" s="79"/>
      <c r="T958" s="79"/>
      <c r="U958" s="79"/>
      <c r="V958" s="79"/>
      <c r="W958" s="79"/>
      <c r="X958" s="79"/>
      <c r="Y958" s="79"/>
      <c r="Z958" s="79"/>
    </row>
    <row r="959" spans="1:26" ht="15.75" customHeight="1" x14ac:dyDescent="0.25">
      <c r="A959" s="79"/>
      <c r="B959" s="79"/>
      <c r="C959" s="79"/>
      <c r="D959" s="79"/>
      <c r="E959" s="79"/>
      <c r="F959" s="79"/>
      <c r="G959" s="79"/>
      <c r="H959" s="79"/>
      <c r="I959" s="79"/>
      <c r="J959" s="79"/>
      <c r="K959" s="79"/>
      <c r="L959" s="79"/>
      <c r="M959" s="79"/>
      <c r="N959" s="79"/>
      <c r="O959" s="79"/>
      <c r="P959" s="79"/>
      <c r="Q959" s="79"/>
      <c r="R959" s="79"/>
      <c r="S959" s="79"/>
      <c r="T959" s="79"/>
      <c r="U959" s="79"/>
      <c r="V959" s="79"/>
      <c r="W959" s="79"/>
      <c r="X959" s="79"/>
      <c r="Y959" s="79"/>
      <c r="Z959" s="79"/>
    </row>
    <row r="960" spans="1:26" ht="15.75" customHeight="1" x14ac:dyDescent="0.25">
      <c r="A960" s="79"/>
      <c r="B960" s="79"/>
      <c r="C960" s="79"/>
      <c r="D960" s="79"/>
      <c r="E960" s="79"/>
      <c r="F960" s="79"/>
      <c r="G960" s="79"/>
      <c r="H960" s="79"/>
      <c r="I960" s="79"/>
      <c r="J960" s="79"/>
      <c r="K960" s="79"/>
      <c r="L960" s="79"/>
      <c r="M960" s="79"/>
      <c r="N960" s="79"/>
      <c r="O960" s="79"/>
      <c r="P960" s="79"/>
      <c r="Q960" s="79"/>
      <c r="R960" s="79"/>
      <c r="S960" s="79"/>
      <c r="T960" s="79"/>
      <c r="U960" s="79"/>
      <c r="V960" s="79"/>
      <c r="W960" s="79"/>
      <c r="X960" s="79"/>
      <c r="Y960" s="79"/>
      <c r="Z960" s="79"/>
    </row>
    <row r="961" spans="1:26" ht="15.75" customHeight="1" x14ac:dyDescent="0.25">
      <c r="A961" s="79"/>
      <c r="B961" s="79"/>
      <c r="C961" s="79"/>
      <c r="D961" s="79"/>
      <c r="E961" s="79"/>
      <c r="F961" s="79"/>
      <c r="G961" s="79"/>
      <c r="H961" s="79"/>
      <c r="I961" s="79"/>
      <c r="J961" s="79"/>
      <c r="K961" s="79"/>
      <c r="L961" s="79"/>
      <c r="M961" s="79"/>
      <c r="N961" s="79"/>
      <c r="O961" s="79"/>
      <c r="P961" s="79"/>
      <c r="Q961" s="79"/>
      <c r="R961" s="79"/>
      <c r="S961" s="79"/>
      <c r="T961" s="79"/>
      <c r="U961" s="79"/>
      <c r="V961" s="79"/>
      <c r="W961" s="79"/>
      <c r="X961" s="79"/>
      <c r="Y961" s="79"/>
      <c r="Z961" s="79"/>
    </row>
    <row r="962" spans="1:26" ht="15.75" customHeight="1" x14ac:dyDescent="0.25">
      <c r="A962" s="79"/>
      <c r="B962" s="79"/>
      <c r="C962" s="79"/>
      <c r="D962" s="79"/>
      <c r="E962" s="79"/>
      <c r="F962" s="79"/>
      <c r="G962" s="79"/>
      <c r="H962" s="79"/>
      <c r="I962" s="79"/>
      <c r="J962" s="79"/>
      <c r="K962" s="79"/>
      <c r="L962" s="79"/>
      <c r="M962" s="79"/>
      <c r="N962" s="79"/>
      <c r="O962" s="79"/>
      <c r="P962" s="79"/>
      <c r="Q962" s="79"/>
      <c r="R962" s="79"/>
      <c r="S962" s="79"/>
      <c r="T962" s="79"/>
      <c r="U962" s="79"/>
      <c r="V962" s="79"/>
      <c r="W962" s="79"/>
      <c r="X962" s="79"/>
      <c r="Y962" s="79"/>
      <c r="Z962" s="79"/>
    </row>
    <row r="963" spans="1:26" ht="15.75" customHeight="1" x14ac:dyDescent="0.25">
      <c r="A963" s="79"/>
      <c r="B963" s="79"/>
      <c r="C963" s="79"/>
      <c r="D963" s="79"/>
      <c r="E963" s="79"/>
      <c r="F963" s="79"/>
      <c r="G963" s="79"/>
      <c r="H963" s="79"/>
      <c r="I963" s="79"/>
      <c r="J963" s="79"/>
      <c r="K963" s="79"/>
      <c r="L963" s="79"/>
      <c r="M963" s="79"/>
      <c r="N963" s="79"/>
      <c r="O963" s="79"/>
      <c r="P963" s="79"/>
      <c r="Q963" s="79"/>
      <c r="R963" s="79"/>
      <c r="S963" s="79"/>
      <c r="T963" s="79"/>
      <c r="U963" s="79"/>
      <c r="V963" s="79"/>
      <c r="W963" s="79"/>
      <c r="X963" s="79"/>
      <c r="Y963" s="79"/>
      <c r="Z963" s="79"/>
    </row>
    <row r="964" spans="1:26" ht="15.75" customHeight="1" x14ac:dyDescent="0.25">
      <c r="A964" s="79"/>
      <c r="B964" s="79"/>
      <c r="C964" s="79"/>
      <c r="D964" s="79"/>
      <c r="E964" s="79"/>
      <c r="F964" s="79"/>
      <c r="G964" s="79"/>
      <c r="H964" s="79"/>
      <c r="I964" s="79"/>
      <c r="J964" s="79"/>
      <c r="K964" s="79"/>
      <c r="L964" s="79"/>
      <c r="M964" s="79"/>
      <c r="N964" s="79"/>
      <c r="O964" s="79"/>
      <c r="P964" s="79"/>
      <c r="Q964" s="79"/>
      <c r="R964" s="79"/>
      <c r="S964" s="79"/>
      <c r="T964" s="79"/>
      <c r="U964" s="79"/>
      <c r="V964" s="79"/>
      <c r="W964" s="79"/>
      <c r="X964" s="79"/>
      <c r="Y964" s="79"/>
      <c r="Z964" s="79"/>
    </row>
    <row r="965" spans="1:26" ht="15.75" customHeight="1" x14ac:dyDescent="0.25">
      <c r="A965" s="79"/>
      <c r="B965" s="79"/>
      <c r="C965" s="79"/>
      <c r="D965" s="79"/>
      <c r="E965" s="79"/>
      <c r="F965" s="79"/>
      <c r="G965" s="79"/>
      <c r="H965" s="79"/>
      <c r="I965" s="79"/>
      <c r="J965" s="79"/>
      <c r="K965" s="79"/>
      <c r="L965" s="79"/>
      <c r="M965" s="79"/>
      <c r="N965" s="79"/>
      <c r="O965" s="79"/>
      <c r="P965" s="79"/>
      <c r="Q965" s="79"/>
      <c r="R965" s="79"/>
      <c r="S965" s="79"/>
      <c r="T965" s="79"/>
      <c r="U965" s="79"/>
      <c r="V965" s="79"/>
      <c r="W965" s="79"/>
      <c r="X965" s="79"/>
      <c r="Y965" s="79"/>
      <c r="Z965" s="79"/>
    </row>
    <row r="966" spans="1:26" ht="15.75" customHeight="1" x14ac:dyDescent="0.25">
      <c r="A966" s="79"/>
      <c r="B966" s="79"/>
      <c r="C966" s="79"/>
      <c r="D966" s="79"/>
      <c r="E966" s="79"/>
      <c r="F966" s="79"/>
      <c r="G966" s="79"/>
      <c r="H966" s="79"/>
      <c r="I966" s="79"/>
      <c r="J966" s="79"/>
      <c r="K966" s="79"/>
      <c r="L966" s="79"/>
      <c r="M966" s="79"/>
      <c r="N966" s="79"/>
      <c r="O966" s="79"/>
      <c r="P966" s="79"/>
      <c r="Q966" s="79"/>
      <c r="R966" s="79"/>
      <c r="S966" s="79"/>
      <c r="T966" s="79"/>
      <c r="U966" s="79"/>
      <c r="V966" s="79"/>
      <c r="W966" s="79"/>
      <c r="X966" s="79"/>
      <c r="Y966" s="79"/>
      <c r="Z966" s="79"/>
    </row>
    <row r="967" spans="1:26" ht="15.75" customHeight="1" x14ac:dyDescent="0.25">
      <c r="A967" s="79"/>
      <c r="B967" s="79"/>
      <c r="C967" s="79"/>
      <c r="D967" s="79"/>
      <c r="E967" s="79"/>
      <c r="F967" s="79"/>
      <c r="G967" s="79"/>
      <c r="H967" s="79"/>
      <c r="I967" s="79"/>
      <c r="J967" s="79"/>
      <c r="K967" s="79"/>
      <c r="L967" s="79"/>
      <c r="M967" s="79"/>
      <c r="N967" s="79"/>
      <c r="O967" s="79"/>
      <c r="P967" s="79"/>
      <c r="Q967" s="79"/>
      <c r="R967" s="79"/>
      <c r="S967" s="79"/>
      <c r="T967" s="79"/>
      <c r="U967" s="79"/>
      <c r="V967" s="79"/>
      <c r="W967" s="79"/>
      <c r="X967" s="79"/>
      <c r="Y967" s="79"/>
      <c r="Z967" s="79"/>
    </row>
    <row r="968" spans="1:26" ht="15.75" customHeight="1" x14ac:dyDescent="0.25">
      <c r="A968" s="79"/>
      <c r="B968" s="79"/>
      <c r="C968" s="79"/>
      <c r="D968" s="79"/>
      <c r="E968" s="79"/>
      <c r="F968" s="79"/>
      <c r="G968" s="79"/>
      <c r="H968" s="79"/>
      <c r="I968" s="79"/>
      <c r="J968" s="79"/>
      <c r="K968" s="79"/>
      <c r="L968" s="79"/>
      <c r="M968" s="79"/>
      <c r="N968" s="79"/>
      <c r="O968" s="79"/>
      <c r="P968" s="79"/>
      <c r="Q968" s="79"/>
      <c r="R968" s="79"/>
      <c r="S968" s="79"/>
      <c r="T968" s="79"/>
      <c r="U968" s="79"/>
      <c r="V968" s="79"/>
      <c r="W968" s="79"/>
      <c r="X968" s="79"/>
      <c r="Y968" s="79"/>
      <c r="Z968" s="79"/>
    </row>
    <row r="969" spans="1:26" ht="15.75" customHeight="1" x14ac:dyDescent="0.25">
      <c r="A969" s="79"/>
      <c r="B969" s="79"/>
      <c r="C969" s="79"/>
      <c r="D969" s="79"/>
      <c r="E969" s="79"/>
      <c r="F969" s="79"/>
      <c r="G969" s="79"/>
      <c r="H969" s="79"/>
      <c r="I969" s="79"/>
      <c r="J969" s="79"/>
      <c r="K969" s="79"/>
      <c r="L969" s="79"/>
      <c r="M969" s="79"/>
      <c r="N969" s="79"/>
      <c r="O969" s="79"/>
      <c r="P969" s="79"/>
      <c r="Q969" s="79"/>
      <c r="R969" s="79"/>
      <c r="S969" s="79"/>
      <c r="T969" s="79"/>
      <c r="U969" s="79"/>
      <c r="V969" s="79"/>
      <c r="W969" s="79"/>
      <c r="X969" s="79"/>
      <c r="Y969" s="79"/>
      <c r="Z969" s="79"/>
    </row>
    <row r="970" spans="1:26" ht="15.75" customHeight="1" x14ac:dyDescent="0.25">
      <c r="A970" s="79"/>
      <c r="B970" s="79"/>
      <c r="C970" s="79"/>
      <c r="D970" s="79"/>
      <c r="E970" s="79"/>
      <c r="F970" s="79"/>
      <c r="G970" s="79"/>
      <c r="H970" s="79"/>
      <c r="I970" s="79"/>
      <c r="J970" s="79"/>
      <c r="K970" s="79"/>
      <c r="L970" s="79"/>
      <c r="M970" s="79"/>
      <c r="N970" s="79"/>
      <c r="O970" s="79"/>
      <c r="P970" s="79"/>
      <c r="Q970" s="79"/>
      <c r="R970" s="79"/>
      <c r="S970" s="79"/>
      <c r="T970" s="79"/>
      <c r="U970" s="79"/>
      <c r="V970" s="79"/>
      <c r="W970" s="79"/>
      <c r="X970" s="79"/>
      <c r="Y970" s="79"/>
      <c r="Z970" s="79"/>
    </row>
    <row r="971" spans="1:26" ht="15.75" customHeight="1" x14ac:dyDescent="0.25">
      <c r="A971" s="79"/>
      <c r="B971" s="79"/>
      <c r="C971" s="79"/>
      <c r="D971" s="79"/>
      <c r="E971" s="79"/>
      <c r="F971" s="79"/>
      <c r="G971" s="79"/>
      <c r="H971" s="79"/>
      <c r="I971" s="79"/>
      <c r="J971" s="79"/>
      <c r="K971" s="79"/>
      <c r="L971" s="79"/>
      <c r="M971" s="79"/>
      <c r="N971" s="79"/>
      <c r="O971" s="79"/>
      <c r="P971" s="79"/>
      <c r="Q971" s="79"/>
      <c r="R971" s="79"/>
      <c r="S971" s="79"/>
      <c r="T971" s="79"/>
      <c r="U971" s="79"/>
      <c r="V971" s="79"/>
      <c r="W971" s="79"/>
      <c r="X971" s="79"/>
      <c r="Y971" s="79"/>
      <c r="Z971" s="79"/>
    </row>
    <row r="972" spans="1:26" ht="15.75" customHeight="1" x14ac:dyDescent="0.25">
      <c r="A972" s="79"/>
      <c r="B972" s="79"/>
      <c r="C972" s="79"/>
      <c r="D972" s="79"/>
      <c r="E972" s="79"/>
      <c r="F972" s="79"/>
      <c r="G972" s="79"/>
      <c r="H972" s="79"/>
      <c r="I972" s="79"/>
      <c r="J972" s="79"/>
      <c r="K972" s="79"/>
      <c r="L972" s="79"/>
      <c r="M972" s="79"/>
      <c r="N972" s="79"/>
      <c r="O972" s="79"/>
      <c r="P972" s="79"/>
      <c r="Q972" s="79"/>
      <c r="R972" s="79"/>
      <c r="S972" s="79"/>
      <c r="T972" s="79"/>
      <c r="U972" s="79"/>
      <c r="V972" s="79"/>
      <c r="W972" s="79"/>
      <c r="X972" s="79"/>
      <c r="Y972" s="79"/>
      <c r="Z972" s="79"/>
    </row>
    <row r="973" spans="1:26" ht="15.75" customHeight="1" x14ac:dyDescent="0.25">
      <c r="A973" s="79"/>
      <c r="B973" s="79"/>
      <c r="C973" s="79"/>
      <c r="D973" s="79"/>
      <c r="E973" s="79"/>
      <c r="F973" s="79"/>
      <c r="G973" s="79"/>
      <c r="H973" s="79"/>
      <c r="I973" s="79"/>
      <c r="J973" s="79"/>
      <c r="K973" s="79"/>
      <c r="L973" s="79"/>
      <c r="M973" s="79"/>
      <c r="N973" s="79"/>
      <c r="O973" s="79"/>
      <c r="P973" s="79"/>
      <c r="Q973" s="79"/>
      <c r="R973" s="79"/>
      <c r="S973" s="79"/>
      <c r="T973" s="79"/>
      <c r="U973" s="79"/>
      <c r="V973" s="79"/>
      <c r="W973" s="79"/>
      <c r="X973" s="79"/>
      <c r="Y973" s="79"/>
      <c r="Z973" s="79"/>
    </row>
    <row r="974" spans="1:26" ht="15.75" customHeight="1" x14ac:dyDescent="0.25">
      <c r="A974" s="79"/>
      <c r="B974" s="79"/>
      <c r="C974" s="79"/>
      <c r="D974" s="79"/>
      <c r="E974" s="79"/>
      <c r="F974" s="79"/>
      <c r="G974" s="79"/>
      <c r="H974" s="79"/>
      <c r="I974" s="79"/>
      <c r="J974" s="79"/>
      <c r="K974" s="79"/>
      <c r="L974" s="79"/>
      <c r="M974" s="79"/>
      <c r="N974" s="79"/>
      <c r="O974" s="79"/>
      <c r="P974" s="79"/>
      <c r="Q974" s="79"/>
      <c r="R974" s="79"/>
      <c r="S974" s="79"/>
      <c r="T974" s="79"/>
      <c r="U974" s="79"/>
      <c r="V974" s="79"/>
      <c r="W974" s="79"/>
      <c r="X974" s="79"/>
      <c r="Y974" s="79"/>
      <c r="Z974" s="79"/>
    </row>
    <row r="975" spans="1:26" ht="15.75" customHeight="1" x14ac:dyDescent="0.25">
      <c r="A975" s="79"/>
      <c r="B975" s="79"/>
      <c r="C975" s="79"/>
      <c r="D975" s="79"/>
      <c r="E975" s="79"/>
      <c r="F975" s="79"/>
      <c r="G975" s="79"/>
      <c r="H975" s="79"/>
      <c r="I975" s="79"/>
      <c r="J975" s="79"/>
      <c r="K975" s="79"/>
      <c r="L975" s="79"/>
      <c r="M975" s="79"/>
      <c r="N975" s="79"/>
      <c r="O975" s="79"/>
      <c r="P975" s="79"/>
      <c r="Q975" s="79"/>
      <c r="R975" s="79"/>
      <c r="S975" s="79"/>
      <c r="T975" s="79"/>
      <c r="U975" s="79"/>
      <c r="V975" s="79"/>
      <c r="W975" s="79"/>
      <c r="X975" s="79"/>
      <c r="Y975" s="79"/>
      <c r="Z975" s="79"/>
    </row>
    <row r="976" spans="1:26" ht="15.75" customHeight="1" x14ac:dyDescent="0.25">
      <c r="A976" s="79"/>
      <c r="B976" s="79"/>
      <c r="C976" s="79"/>
      <c r="D976" s="79"/>
      <c r="E976" s="79"/>
      <c r="F976" s="79"/>
      <c r="G976" s="79"/>
      <c r="H976" s="79"/>
      <c r="I976" s="79"/>
      <c r="J976" s="79"/>
      <c r="K976" s="79"/>
      <c r="L976" s="79"/>
      <c r="M976" s="79"/>
      <c r="N976" s="79"/>
      <c r="O976" s="79"/>
      <c r="P976" s="79"/>
      <c r="Q976" s="79"/>
      <c r="R976" s="79"/>
      <c r="S976" s="79"/>
      <c r="T976" s="79"/>
      <c r="U976" s="79"/>
      <c r="V976" s="79"/>
      <c r="W976" s="79"/>
      <c r="X976" s="79"/>
      <c r="Y976" s="79"/>
      <c r="Z976" s="79"/>
    </row>
    <row r="977" spans="1:26" ht="15.75" customHeight="1" x14ac:dyDescent="0.25">
      <c r="A977" s="79"/>
      <c r="B977" s="79"/>
      <c r="C977" s="79"/>
      <c r="D977" s="79"/>
      <c r="E977" s="79"/>
      <c r="F977" s="79"/>
      <c r="G977" s="79"/>
      <c r="H977" s="79"/>
      <c r="I977" s="79"/>
      <c r="J977" s="79"/>
      <c r="K977" s="79"/>
      <c r="L977" s="79"/>
      <c r="M977" s="79"/>
      <c r="N977" s="79"/>
      <c r="O977" s="79"/>
      <c r="P977" s="79"/>
      <c r="Q977" s="79"/>
      <c r="R977" s="79"/>
      <c r="S977" s="79"/>
      <c r="T977" s="79"/>
      <c r="U977" s="79"/>
      <c r="V977" s="79"/>
      <c r="W977" s="79"/>
      <c r="X977" s="79"/>
      <c r="Y977" s="79"/>
      <c r="Z977" s="79"/>
    </row>
    <row r="978" spans="1:26" ht="15.75" customHeight="1" x14ac:dyDescent="0.25">
      <c r="A978" s="79"/>
      <c r="B978" s="79"/>
      <c r="C978" s="79"/>
      <c r="D978" s="79"/>
      <c r="E978" s="79"/>
      <c r="F978" s="79"/>
      <c r="G978" s="79"/>
      <c r="H978" s="79"/>
      <c r="I978" s="79"/>
      <c r="J978" s="79"/>
      <c r="K978" s="79"/>
      <c r="L978" s="79"/>
      <c r="M978" s="79"/>
      <c r="N978" s="79"/>
      <c r="O978" s="79"/>
      <c r="P978" s="79"/>
      <c r="Q978" s="79"/>
      <c r="R978" s="79"/>
      <c r="S978" s="79"/>
      <c r="T978" s="79"/>
      <c r="U978" s="79"/>
      <c r="V978" s="79"/>
      <c r="W978" s="79"/>
      <c r="X978" s="79"/>
      <c r="Y978" s="79"/>
      <c r="Z978" s="79"/>
    </row>
    <row r="979" spans="1:26" ht="15.75" customHeight="1" x14ac:dyDescent="0.25">
      <c r="A979" s="79"/>
      <c r="B979" s="79"/>
      <c r="C979" s="79"/>
      <c r="D979" s="79"/>
      <c r="E979" s="79"/>
      <c r="F979" s="79"/>
      <c r="G979" s="79"/>
      <c r="H979" s="79"/>
      <c r="I979" s="79"/>
      <c r="J979" s="79"/>
      <c r="K979" s="79"/>
      <c r="L979" s="79"/>
      <c r="M979" s="79"/>
      <c r="N979" s="79"/>
      <c r="O979" s="79"/>
      <c r="P979" s="79"/>
      <c r="Q979" s="79"/>
      <c r="R979" s="79"/>
      <c r="S979" s="79"/>
      <c r="T979" s="79"/>
      <c r="U979" s="79"/>
      <c r="V979" s="79"/>
      <c r="W979" s="79"/>
      <c r="X979" s="79"/>
      <c r="Y979" s="79"/>
      <c r="Z979" s="79"/>
    </row>
    <row r="980" spans="1:26" ht="15.75" customHeight="1" x14ac:dyDescent="0.25">
      <c r="A980" s="79"/>
      <c r="B980" s="79"/>
      <c r="C980" s="79"/>
      <c r="D980" s="79"/>
      <c r="E980" s="79"/>
      <c r="F980" s="79"/>
      <c r="G980" s="79"/>
      <c r="H980" s="79"/>
      <c r="I980" s="79"/>
      <c r="J980" s="79"/>
      <c r="K980" s="79"/>
      <c r="L980" s="79"/>
      <c r="M980" s="79"/>
      <c r="N980" s="79"/>
      <c r="O980" s="79"/>
      <c r="P980" s="79"/>
      <c r="Q980" s="79"/>
      <c r="R980" s="79"/>
      <c r="S980" s="79"/>
      <c r="T980" s="79"/>
      <c r="U980" s="79"/>
      <c r="V980" s="79"/>
      <c r="W980" s="79"/>
      <c r="X980" s="79"/>
      <c r="Y980" s="79"/>
      <c r="Z980" s="79"/>
    </row>
    <row r="981" spans="1:26" ht="15.75" customHeight="1" x14ac:dyDescent="0.25">
      <c r="A981" s="79"/>
      <c r="B981" s="79"/>
      <c r="C981" s="79"/>
      <c r="D981" s="79"/>
      <c r="E981" s="79"/>
      <c r="F981" s="79"/>
      <c r="G981" s="79"/>
      <c r="H981" s="79"/>
      <c r="I981" s="79"/>
      <c r="J981" s="79"/>
      <c r="K981" s="79"/>
      <c r="L981" s="79"/>
      <c r="M981" s="79"/>
      <c r="N981" s="79"/>
      <c r="O981" s="79"/>
      <c r="P981" s="79"/>
      <c r="Q981" s="79"/>
      <c r="R981" s="79"/>
      <c r="S981" s="79"/>
      <c r="T981" s="79"/>
      <c r="U981" s="79"/>
      <c r="V981" s="79"/>
      <c r="W981" s="79"/>
      <c r="X981" s="79"/>
      <c r="Y981" s="79"/>
      <c r="Z981" s="79"/>
    </row>
    <row r="982" spans="1:26" ht="15.75" customHeight="1" x14ac:dyDescent="0.25">
      <c r="A982" s="79"/>
      <c r="B982" s="79"/>
      <c r="C982" s="79"/>
      <c r="D982" s="79"/>
      <c r="E982" s="79"/>
      <c r="F982" s="79"/>
      <c r="G982" s="79"/>
      <c r="H982" s="79"/>
      <c r="I982" s="79"/>
      <c r="J982" s="79"/>
      <c r="K982" s="79"/>
      <c r="L982" s="79"/>
      <c r="M982" s="79"/>
      <c r="N982" s="79"/>
      <c r="O982" s="79"/>
      <c r="P982" s="79"/>
      <c r="Q982" s="79"/>
      <c r="R982" s="79"/>
      <c r="S982" s="79"/>
      <c r="T982" s="79"/>
      <c r="U982" s="79"/>
      <c r="V982" s="79"/>
      <c r="W982" s="79"/>
      <c r="X982" s="79"/>
      <c r="Y982" s="79"/>
      <c r="Z982" s="79"/>
    </row>
    <row r="983" spans="1:26" ht="15.75" customHeight="1" x14ac:dyDescent="0.25">
      <c r="A983" s="79"/>
      <c r="B983" s="79"/>
      <c r="C983" s="79"/>
      <c r="D983" s="79"/>
      <c r="E983" s="79"/>
      <c r="F983" s="79"/>
      <c r="G983" s="79"/>
      <c r="H983" s="79"/>
      <c r="I983" s="79"/>
      <c r="J983" s="79"/>
      <c r="K983" s="79"/>
      <c r="L983" s="79"/>
      <c r="M983" s="79"/>
      <c r="N983" s="79"/>
      <c r="O983" s="79"/>
      <c r="P983" s="79"/>
      <c r="Q983" s="79"/>
      <c r="R983" s="79"/>
      <c r="S983" s="79"/>
      <c r="T983" s="79"/>
      <c r="U983" s="79"/>
      <c r="V983" s="79"/>
      <c r="W983" s="79"/>
      <c r="X983" s="79"/>
      <c r="Y983" s="79"/>
      <c r="Z983" s="79"/>
    </row>
    <row r="984" spans="1:26" ht="15.75" customHeight="1" x14ac:dyDescent="0.25">
      <c r="A984" s="79"/>
      <c r="B984" s="79"/>
      <c r="C984" s="79"/>
      <c r="D984" s="79"/>
      <c r="E984" s="79"/>
      <c r="F984" s="79"/>
      <c r="G984" s="79"/>
      <c r="H984" s="79"/>
      <c r="I984" s="79"/>
      <c r="J984" s="79"/>
      <c r="K984" s="79"/>
      <c r="L984" s="79"/>
      <c r="M984" s="79"/>
      <c r="N984" s="79"/>
      <c r="O984" s="79"/>
      <c r="P984" s="79"/>
      <c r="Q984" s="79"/>
      <c r="R984" s="79"/>
      <c r="S984" s="79"/>
      <c r="T984" s="79"/>
      <c r="U984" s="79"/>
      <c r="V984" s="79"/>
      <c r="W984" s="79"/>
      <c r="X984" s="79"/>
      <c r="Y984" s="79"/>
      <c r="Z984" s="79"/>
    </row>
    <row r="985" spans="1:26" ht="15.75" customHeight="1" x14ac:dyDescent="0.25">
      <c r="A985" s="79"/>
      <c r="B985" s="79"/>
      <c r="C985" s="79"/>
      <c r="D985" s="79"/>
      <c r="E985" s="79"/>
      <c r="F985" s="79"/>
      <c r="G985" s="79"/>
      <c r="H985" s="79"/>
      <c r="I985" s="79"/>
      <c r="J985" s="79"/>
      <c r="K985" s="79"/>
      <c r="L985" s="79"/>
      <c r="M985" s="79"/>
      <c r="N985" s="79"/>
      <c r="O985" s="79"/>
      <c r="P985" s="79"/>
      <c r="Q985" s="79"/>
      <c r="R985" s="79"/>
      <c r="S985" s="79"/>
      <c r="T985" s="79"/>
      <c r="U985" s="79"/>
      <c r="V985" s="79"/>
      <c r="W985" s="79"/>
      <c r="X985" s="79"/>
      <c r="Y985" s="79"/>
      <c r="Z985" s="79"/>
    </row>
    <row r="986" spans="1:26" ht="15.75" customHeight="1" x14ac:dyDescent="0.25">
      <c r="A986" s="79"/>
      <c r="B986" s="79"/>
      <c r="C986" s="79"/>
      <c r="D986" s="79"/>
      <c r="E986" s="79"/>
      <c r="F986" s="79"/>
      <c r="G986" s="79"/>
      <c r="H986" s="79"/>
      <c r="I986" s="79"/>
      <c r="J986" s="79"/>
      <c r="K986" s="79"/>
      <c r="L986" s="79"/>
      <c r="M986" s="79"/>
      <c r="N986" s="79"/>
      <c r="O986" s="79"/>
      <c r="P986" s="79"/>
      <c r="Q986" s="79"/>
      <c r="R986" s="79"/>
      <c r="S986" s="79"/>
      <c r="T986" s="79"/>
      <c r="U986" s="79"/>
      <c r="V986" s="79"/>
      <c r="W986" s="79"/>
      <c r="X986" s="79"/>
      <c r="Y986" s="79"/>
      <c r="Z986" s="79"/>
    </row>
    <row r="987" spans="1:26" ht="15.75" customHeight="1" x14ac:dyDescent="0.25">
      <c r="A987" s="79"/>
      <c r="B987" s="79"/>
      <c r="C987" s="79"/>
      <c r="D987" s="79"/>
      <c r="E987" s="79"/>
      <c r="F987" s="79"/>
      <c r="G987" s="79"/>
      <c r="H987" s="79"/>
      <c r="I987" s="79"/>
      <c r="J987" s="79"/>
      <c r="K987" s="79"/>
      <c r="L987" s="79"/>
      <c r="M987" s="79"/>
      <c r="N987" s="79"/>
      <c r="O987" s="79"/>
      <c r="P987" s="79"/>
      <c r="Q987" s="79"/>
      <c r="R987" s="79"/>
      <c r="S987" s="79"/>
      <c r="T987" s="79"/>
      <c r="U987" s="79"/>
      <c r="V987" s="79"/>
      <c r="W987" s="79"/>
      <c r="X987" s="79"/>
      <c r="Y987" s="79"/>
      <c r="Z987" s="79"/>
    </row>
    <row r="988" spans="1:26" ht="15.75" customHeight="1" x14ac:dyDescent="0.25">
      <c r="A988" s="79"/>
      <c r="B988" s="79"/>
      <c r="C988" s="79"/>
      <c r="D988" s="79"/>
      <c r="E988" s="79"/>
      <c r="F988" s="79"/>
      <c r="G988" s="79"/>
      <c r="H988" s="79"/>
      <c r="I988" s="79"/>
      <c r="J988" s="79"/>
      <c r="K988" s="79"/>
      <c r="L988" s="79"/>
      <c r="M988" s="79"/>
      <c r="N988" s="79"/>
      <c r="O988" s="79"/>
      <c r="P988" s="79"/>
      <c r="Q988" s="79"/>
      <c r="R988" s="79"/>
      <c r="S988" s="79"/>
      <c r="T988" s="79"/>
      <c r="U988" s="79"/>
      <c r="V988" s="79"/>
      <c r="W988" s="79"/>
      <c r="X988" s="79"/>
      <c r="Y988" s="79"/>
      <c r="Z988" s="79"/>
    </row>
    <row r="989" spans="1:26" ht="15.75" customHeight="1" x14ac:dyDescent="0.25">
      <c r="A989" s="79"/>
      <c r="B989" s="79"/>
      <c r="C989" s="79"/>
      <c r="D989" s="79"/>
      <c r="E989" s="79"/>
      <c r="F989" s="79"/>
      <c r="G989" s="79"/>
      <c r="H989" s="79"/>
      <c r="I989" s="79"/>
      <c r="J989" s="79"/>
      <c r="K989" s="79"/>
      <c r="L989" s="79"/>
      <c r="M989" s="79"/>
      <c r="N989" s="79"/>
      <c r="O989" s="79"/>
      <c r="P989" s="79"/>
      <c r="Q989" s="79"/>
      <c r="R989" s="79"/>
      <c r="S989" s="79"/>
      <c r="T989" s="79"/>
      <c r="U989" s="79"/>
      <c r="V989" s="79"/>
      <c r="W989" s="79"/>
      <c r="X989" s="79"/>
      <c r="Y989" s="79"/>
      <c r="Z989" s="79"/>
    </row>
    <row r="990" spans="1:26" ht="15.75" customHeight="1" x14ac:dyDescent="0.25">
      <c r="A990" s="79"/>
      <c r="B990" s="79"/>
      <c r="C990" s="79"/>
      <c r="D990" s="79"/>
      <c r="E990" s="79"/>
      <c r="F990" s="79"/>
      <c r="G990" s="79"/>
      <c r="H990" s="79"/>
      <c r="I990" s="79"/>
      <c r="J990" s="79"/>
      <c r="K990" s="79"/>
      <c r="L990" s="79"/>
      <c r="M990" s="79"/>
      <c r="N990" s="79"/>
      <c r="O990" s="79"/>
      <c r="P990" s="79"/>
      <c r="Q990" s="79"/>
      <c r="R990" s="79"/>
      <c r="S990" s="79"/>
      <c r="T990" s="79"/>
      <c r="U990" s="79"/>
      <c r="V990" s="79"/>
      <c r="W990" s="79"/>
      <c r="X990" s="79"/>
      <c r="Y990" s="79"/>
      <c r="Z990" s="79"/>
    </row>
    <row r="991" spans="1:26" ht="15.75" customHeight="1" x14ac:dyDescent="0.25">
      <c r="A991" s="79"/>
      <c r="B991" s="79"/>
      <c r="C991" s="79"/>
      <c r="D991" s="79"/>
      <c r="E991" s="79"/>
      <c r="F991" s="79"/>
      <c r="G991" s="79"/>
      <c r="H991" s="79"/>
      <c r="I991" s="79"/>
      <c r="J991" s="79"/>
      <c r="K991" s="79"/>
      <c r="L991" s="79"/>
      <c r="M991" s="79"/>
      <c r="N991" s="79"/>
      <c r="O991" s="79"/>
      <c r="P991" s="79"/>
      <c r="Q991" s="79"/>
      <c r="R991" s="79"/>
      <c r="S991" s="79"/>
      <c r="T991" s="79"/>
      <c r="U991" s="79"/>
      <c r="V991" s="79"/>
      <c r="W991" s="79"/>
      <c r="X991" s="79"/>
      <c r="Y991" s="79"/>
      <c r="Z991" s="79"/>
    </row>
    <row r="992" spans="1:26" ht="15.75" customHeight="1" x14ac:dyDescent="0.25">
      <c r="A992" s="79"/>
      <c r="B992" s="79"/>
      <c r="C992" s="79"/>
      <c r="D992" s="79"/>
      <c r="E992" s="79"/>
      <c r="F992" s="79"/>
      <c r="G992" s="79"/>
      <c r="H992" s="79"/>
      <c r="I992" s="79"/>
      <c r="J992" s="79"/>
      <c r="K992" s="79"/>
      <c r="L992" s="79"/>
      <c r="M992" s="79"/>
      <c r="N992" s="79"/>
      <c r="O992" s="79"/>
      <c r="P992" s="79"/>
      <c r="Q992" s="79"/>
      <c r="R992" s="79"/>
      <c r="S992" s="79"/>
      <c r="T992" s="79"/>
      <c r="U992" s="79"/>
      <c r="V992" s="79"/>
      <c r="W992" s="79"/>
      <c r="X992" s="79"/>
      <c r="Y992" s="79"/>
      <c r="Z992" s="79"/>
    </row>
    <row r="993" spans="1:26" ht="15.75" customHeight="1" x14ac:dyDescent="0.25">
      <c r="A993" s="79"/>
      <c r="B993" s="79"/>
      <c r="C993" s="79"/>
      <c r="D993" s="79"/>
      <c r="E993" s="79"/>
      <c r="F993" s="79"/>
      <c r="G993" s="79"/>
      <c r="H993" s="79"/>
      <c r="I993" s="79"/>
      <c r="J993" s="79"/>
      <c r="K993" s="79"/>
      <c r="L993" s="79"/>
      <c r="M993" s="79"/>
      <c r="N993" s="79"/>
      <c r="O993" s="79"/>
      <c r="P993" s="79"/>
      <c r="Q993" s="79"/>
      <c r="R993" s="79"/>
      <c r="S993" s="79"/>
      <c r="T993" s="79"/>
      <c r="U993" s="79"/>
      <c r="V993" s="79"/>
      <c r="W993" s="79"/>
      <c r="X993" s="79"/>
      <c r="Y993" s="79"/>
      <c r="Z993" s="79"/>
    </row>
    <row r="994" spans="1:26" ht="15.75" customHeight="1" x14ac:dyDescent="0.25">
      <c r="A994" s="79"/>
      <c r="B994" s="79"/>
      <c r="C994" s="79"/>
      <c r="D994" s="79"/>
      <c r="E994" s="79"/>
      <c r="F994" s="79"/>
      <c r="G994" s="79"/>
      <c r="H994" s="79"/>
      <c r="I994" s="79"/>
      <c r="J994" s="79"/>
      <c r="K994" s="79"/>
      <c r="L994" s="79"/>
      <c r="M994" s="79"/>
      <c r="N994" s="79"/>
      <c r="O994" s="79"/>
      <c r="P994" s="79"/>
      <c r="Q994" s="79"/>
      <c r="R994" s="79"/>
      <c r="S994" s="79"/>
      <c r="T994" s="79"/>
      <c r="U994" s="79"/>
      <c r="V994" s="79"/>
      <c r="W994" s="79"/>
      <c r="X994" s="79"/>
      <c r="Y994" s="79"/>
      <c r="Z994" s="79"/>
    </row>
    <row r="995" spans="1:26" ht="15.75" customHeight="1" x14ac:dyDescent="0.25">
      <c r="A995" s="79"/>
      <c r="B995" s="79"/>
      <c r="C995" s="79"/>
      <c r="D995" s="79"/>
      <c r="E995" s="79"/>
      <c r="F995" s="79"/>
      <c r="G995" s="79"/>
      <c r="H995" s="79"/>
      <c r="I995" s="79"/>
      <c r="J995" s="79"/>
      <c r="K995" s="79"/>
      <c r="L995" s="79"/>
      <c r="M995" s="79"/>
      <c r="N995" s="79"/>
      <c r="O995" s="79"/>
      <c r="P995" s="79"/>
      <c r="Q995" s="79"/>
      <c r="R995" s="79"/>
      <c r="S995" s="79"/>
      <c r="T995" s="79"/>
      <c r="U995" s="79"/>
      <c r="V995" s="79"/>
      <c r="W995" s="79"/>
      <c r="X995" s="79"/>
      <c r="Y995" s="79"/>
      <c r="Z995" s="79"/>
    </row>
    <row r="996" spans="1:26" ht="15.75" customHeight="1" x14ac:dyDescent="0.25">
      <c r="A996" s="79"/>
      <c r="B996" s="79"/>
      <c r="C996" s="79"/>
      <c r="D996" s="79"/>
      <c r="E996" s="79"/>
      <c r="F996" s="79"/>
      <c r="G996" s="79"/>
      <c r="H996" s="79"/>
      <c r="I996" s="79"/>
      <c r="J996" s="79"/>
      <c r="K996" s="79"/>
      <c r="L996" s="79"/>
      <c r="M996" s="79"/>
      <c r="N996" s="79"/>
      <c r="O996" s="79"/>
      <c r="P996" s="79"/>
      <c r="Q996" s="79"/>
      <c r="R996" s="79"/>
      <c r="S996" s="79"/>
      <c r="T996" s="79"/>
      <c r="U996" s="79"/>
      <c r="V996" s="79"/>
      <c r="W996" s="79"/>
      <c r="X996" s="79"/>
      <c r="Y996" s="79"/>
      <c r="Z996" s="79"/>
    </row>
    <row r="997" spans="1:26" ht="15.75" customHeight="1" x14ac:dyDescent="0.25">
      <c r="A997" s="79"/>
      <c r="B997" s="79"/>
      <c r="C997" s="79"/>
      <c r="D997" s="79"/>
      <c r="E997" s="79"/>
      <c r="F997" s="79"/>
      <c r="G997" s="79"/>
      <c r="H997" s="79"/>
      <c r="I997" s="79"/>
      <c r="J997" s="79"/>
      <c r="K997" s="79"/>
      <c r="L997" s="79"/>
      <c r="M997" s="79"/>
      <c r="N997" s="79"/>
      <c r="O997" s="79"/>
      <c r="P997" s="79"/>
      <c r="Q997" s="79"/>
      <c r="R997" s="79"/>
      <c r="S997" s="79"/>
      <c r="T997" s="79"/>
      <c r="U997" s="79"/>
      <c r="V997" s="79"/>
      <c r="W997" s="79"/>
      <c r="X997" s="79"/>
      <c r="Y997" s="79"/>
      <c r="Z997" s="79"/>
    </row>
    <row r="998" spans="1:26" ht="15.75" customHeight="1" x14ac:dyDescent="0.25">
      <c r="A998" s="79"/>
      <c r="B998" s="79"/>
      <c r="C998" s="79"/>
      <c r="D998" s="79"/>
      <c r="E998" s="79"/>
      <c r="F998" s="79"/>
      <c r="G998" s="79"/>
      <c r="H998" s="79"/>
      <c r="I998" s="79"/>
      <c r="J998" s="79"/>
      <c r="K998" s="79"/>
      <c r="L998" s="79"/>
      <c r="M998" s="79"/>
      <c r="N998" s="79"/>
      <c r="O998" s="79"/>
      <c r="P998" s="79"/>
      <c r="Q998" s="79"/>
      <c r="R998" s="79"/>
      <c r="S998" s="79"/>
      <c r="T998" s="79"/>
      <c r="U998" s="79"/>
      <c r="V998" s="79"/>
      <c r="W998" s="79"/>
      <c r="X998" s="79"/>
      <c r="Y998" s="79"/>
      <c r="Z998" s="79"/>
    </row>
    <row r="999" spans="1:26" ht="15.75" customHeight="1" x14ac:dyDescent="0.25">
      <c r="A999" s="79"/>
      <c r="B999" s="79"/>
      <c r="C999" s="79"/>
      <c r="D999" s="79"/>
      <c r="E999" s="79"/>
      <c r="F999" s="79"/>
      <c r="G999" s="79"/>
      <c r="H999" s="79"/>
      <c r="I999" s="79"/>
      <c r="J999" s="79"/>
      <c r="K999" s="79"/>
      <c r="L999" s="79"/>
      <c r="M999" s="79"/>
      <c r="N999" s="79"/>
      <c r="O999" s="79"/>
      <c r="P999" s="79"/>
      <c r="Q999" s="79"/>
      <c r="R999" s="79"/>
      <c r="S999" s="79"/>
      <c r="T999" s="79"/>
      <c r="U999" s="79"/>
      <c r="V999" s="79"/>
      <c r="W999" s="79"/>
      <c r="X999" s="79"/>
      <c r="Y999" s="79"/>
      <c r="Z999" s="79"/>
    </row>
    <row r="1000" spans="1:26" ht="15.75" customHeight="1" x14ac:dyDescent="0.25">
      <c r="A1000" s="79"/>
      <c r="B1000" s="79"/>
      <c r="C1000" s="79"/>
      <c r="D1000" s="79"/>
      <c r="E1000" s="79"/>
      <c r="F1000" s="79"/>
      <c r="G1000" s="79"/>
      <c r="H1000" s="79"/>
      <c r="I1000" s="79"/>
      <c r="J1000" s="79"/>
      <c r="K1000" s="79"/>
      <c r="L1000" s="79"/>
      <c r="M1000" s="79"/>
      <c r="N1000" s="79"/>
      <c r="O1000" s="79"/>
      <c r="P1000" s="79"/>
      <c r="Q1000" s="79"/>
      <c r="R1000" s="79"/>
      <c r="S1000" s="79"/>
      <c r="T1000" s="79"/>
      <c r="U1000" s="79"/>
      <c r="V1000" s="79"/>
      <c r="W1000" s="79"/>
      <c r="X1000" s="79"/>
      <c r="Y1000" s="79"/>
      <c r="Z1000" s="79"/>
    </row>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4"/>
  <sheetViews>
    <sheetView workbookViewId="0"/>
  </sheetViews>
  <sheetFormatPr defaultColWidth="8.85546875" defaultRowHeight="15" x14ac:dyDescent="0.25"/>
  <cols>
    <col min="1" max="1" width="31.28515625" style="114" customWidth="1"/>
    <col min="2" max="2" width="28.140625" style="114" customWidth="1"/>
    <col min="3" max="3" width="68" style="114" customWidth="1"/>
    <col min="4" max="7" width="8.85546875" style="114" customWidth="1"/>
    <col min="8" max="16384" width="8.85546875" style="114"/>
  </cols>
  <sheetData>
    <row r="1" spans="1:3" x14ac:dyDescent="0.25">
      <c r="A1" s="22" t="s">
        <v>1907</v>
      </c>
      <c r="B1" s="22" t="s">
        <v>1908</v>
      </c>
    </row>
    <row r="2" spans="1:3" ht="63.95" customHeight="1" x14ac:dyDescent="0.25">
      <c r="A2" t="s">
        <v>1909</v>
      </c>
      <c r="B2" t="s">
        <v>1910</v>
      </c>
      <c r="C2" s="102" t="s">
        <v>1911</v>
      </c>
    </row>
    <row r="3" spans="1:3" x14ac:dyDescent="0.25">
      <c r="A3" s="114" t="s">
        <v>2175</v>
      </c>
      <c r="B3" t="s">
        <v>2174</v>
      </c>
    </row>
    <row r="4" spans="1:3" x14ac:dyDescent="0.25">
      <c r="A4"/>
      <c r="B4"/>
    </row>
  </sheetData>
  <pageMargins left="0.7" right="0.7" top="0.75" bottom="0.75" header="0.3" footer="0.3"/>
  <pageSetup orientation="portrait" horizontalDpi="1200" verticalDpi="120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7" tint="0.39997558519241921"/>
  </sheetPr>
  <dimension ref="A1:B56"/>
  <sheetViews>
    <sheetView workbookViewId="0">
      <selection sqref="A1:B1"/>
    </sheetView>
  </sheetViews>
  <sheetFormatPr defaultColWidth="9.140625" defaultRowHeight="15" x14ac:dyDescent="0.25"/>
  <cols>
    <col min="1" max="2" width="76.85546875" style="114" bestFit="1" customWidth="1"/>
    <col min="3" max="6" width="9.140625" style="114" customWidth="1"/>
    <col min="7" max="16384" width="9.140625" style="114"/>
  </cols>
  <sheetData>
    <row r="1" spans="1:2" x14ac:dyDescent="0.25">
      <c r="A1" s="388" t="s">
        <v>1271</v>
      </c>
      <c r="B1" s="385"/>
    </row>
    <row r="2" spans="1:2" x14ac:dyDescent="0.25">
      <c r="A2" s="56" t="s">
        <v>1272</v>
      </c>
      <c r="B2" s="56" t="s">
        <v>1273</v>
      </c>
    </row>
    <row r="3" spans="1:2" ht="15.95" customHeight="1" x14ac:dyDescent="0.25">
      <c r="A3" s="57" t="s">
        <v>1274</v>
      </c>
      <c r="B3" t="str">
        <f t="shared" ref="B3:B40" si="0">A3</f>
        <v>million metric tons / year</v>
      </c>
    </row>
    <row r="4" spans="1:2" ht="15.95" customHeight="1" x14ac:dyDescent="0.25">
      <c r="A4" s="57" t="s">
        <v>1275</v>
      </c>
      <c r="B4" t="str">
        <f t="shared" si="0"/>
        <v>g CO2e / 2019 dollar</v>
      </c>
    </row>
    <row r="5" spans="1:2" ht="15.95" customHeight="1" x14ac:dyDescent="0.25">
      <c r="A5" s="58" t="s">
        <v>1276</v>
      </c>
      <c r="B5" t="str">
        <f t="shared" si="0"/>
        <v>thousand metric tons / year</v>
      </c>
    </row>
    <row r="6" spans="1:2" ht="15.95" customHeight="1" x14ac:dyDescent="0.25">
      <c r="A6" s="58" t="s">
        <v>1277</v>
      </c>
      <c r="B6" t="str">
        <f t="shared" si="0"/>
        <v>g CO2 / 2019 dollar</v>
      </c>
    </row>
    <row r="7" spans="1:2" ht="15.95" customHeight="1" x14ac:dyDescent="0.25">
      <c r="A7" s="58" t="s">
        <v>1278</v>
      </c>
      <c r="B7" t="str">
        <f t="shared" si="0"/>
        <v>2019 dollars / ton CO2e abated, Annual average abatement (MtCO2e)</v>
      </c>
    </row>
    <row r="8" spans="1:2" ht="15.95" customHeight="1" x14ac:dyDescent="0.25">
      <c r="A8" s="58" t="s">
        <v>1279</v>
      </c>
      <c r="B8" t="str">
        <f t="shared" si="0"/>
        <v>billion 2019 dollars / year</v>
      </c>
    </row>
    <row r="9" spans="1:2" ht="15.95" customHeight="1" x14ac:dyDescent="0.25">
      <c r="A9" s="58" t="s">
        <v>1280</v>
      </c>
      <c r="B9" t="str">
        <f t="shared" si="0"/>
        <v>billion 2019 dollars</v>
      </c>
    </row>
    <row r="10" spans="1:2" ht="15.95" customHeight="1" x14ac:dyDescent="0.25">
      <c r="A10" s="58" t="s">
        <v>1281</v>
      </c>
      <c r="B10" t="str">
        <f t="shared" si="0"/>
        <v>jobs</v>
      </c>
    </row>
    <row r="11" spans="1:2" ht="15.95" customHeight="1" x14ac:dyDescent="0.25">
      <c r="A11" s="58" t="s">
        <v>1282</v>
      </c>
      <c r="B11" t="str">
        <f t="shared" si="0"/>
        <v>incidents / year</v>
      </c>
    </row>
    <row r="12" spans="1:2" ht="15.95" customHeight="1" x14ac:dyDescent="0.25">
      <c r="A12" s="58" t="s">
        <v>1283</v>
      </c>
      <c r="B12" t="str">
        <f t="shared" si="0"/>
        <v>% change</v>
      </c>
    </row>
    <row r="13" spans="1:2" ht="15.95" customHeight="1" x14ac:dyDescent="0.25">
      <c r="A13" s="58" t="s">
        <v>1284</v>
      </c>
      <c r="B13" t="str">
        <f t="shared" si="0"/>
        <v>2019 dollars / employee-year</v>
      </c>
    </row>
    <row r="14" spans="1:2" ht="15.95" customHeight="1" x14ac:dyDescent="0.25">
      <c r="A14" s="58" t="s">
        <v>1285</v>
      </c>
      <c r="B14" t="str">
        <f t="shared" si="0"/>
        <v>lives / year</v>
      </c>
    </row>
    <row r="15" spans="1:2" ht="15.95" customHeight="1" x14ac:dyDescent="0.25">
      <c r="A15" s="58" t="s">
        <v>1286</v>
      </c>
      <c r="B15" t="str">
        <f t="shared" si="0"/>
        <v>terawatt-hours (TWh) / year</v>
      </c>
    </row>
    <row r="16" spans="1:2" ht="15.95" customHeight="1" x14ac:dyDescent="0.25">
      <c r="A16" s="58" t="s">
        <v>1287</v>
      </c>
      <c r="B16" t="str">
        <f t="shared" si="0"/>
        <v>gigawatts (GW) / year</v>
      </c>
    </row>
    <row r="17" spans="1:2" ht="15.95" customHeight="1" x14ac:dyDescent="0.25">
      <c r="A17" s="58" t="s">
        <v>1288</v>
      </c>
      <c r="B17" t="str">
        <f t="shared" si="0"/>
        <v>2019 dollars / megawatt-hour (MWh)</v>
      </c>
    </row>
    <row r="18" spans="1:2" ht="15.95" customHeight="1" x14ac:dyDescent="0.25">
      <c r="A18" s="58" t="s">
        <v>1289</v>
      </c>
      <c r="B18" t="str">
        <f t="shared" si="0"/>
        <v>cubic km / yr</v>
      </c>
    </row>
    <row r="19" spans="1:2" ht="15.95" customHeight="1" x14ac:dyDescent="0.25">
      <c r="A19" s="58" t="s">
        <v>1290</v>
      </c>
      <c r="B19" t="str">
        <f t="shared" si="0"/>
        <v>trillion passenger-miles / year</v>
      </c>
    </row>
    <row r="20" spans="1:2" ht="15.95" customHeight="1" x14ac:dyDescent="0.25">
      <c r="A20" s="58" t="s">
        <v>1291</v>
      </c>
      <c r="B20" t="str">
        <f t="shared" si="0"/>
        <v>trillion freight ton-miles / year</v>
      </c>
    </row>
    <row r="21" spans="1:2" ht="15.95" customHeight="1" x14ac:dyDescent="0.25">
      <c r="A21" s="58" t="s">
        <v>1292</v>
      </c>
      <c r="B21" t="str">
        <f t="shared" si="0"/>
        <v>million vehicles / year</v>
      </c>
    </row>
    <row r="22" spans="1:2" ht="15.95" customHeight="1" x14ac:dyDescent="0.25">
      <c r="A22" s="58" t="s">
        <v>1293</v>
      </c>
      <c r="B22" t="str">
        <f t="shared" si="0"/>
        <v>thousand vehicles / year</v>
      </c>
    </row>
    <row r="23" spans="1:2" ht="15.95" customHeight="1" x14ac:dyDescent="0.25">
      <c r="A23" s="58" t="s">
        <v>1294</v>
      </c>
      <c r="B23" t="str">
        <f t="shared" si="0"/>
        <v>million vehicles</v>
      </c>
    </row>
    <row r="24" spans="1:2" ht="15.95" customHeight="1" x14ac:dyDescent="0.25">
      <c r="A24" s="58" t="s">
        <v>1295</v>
      </c>
      <c r="B24" t="str">
        <f t="shared" si="0"/>
        <v>thousand vehicles</v>
      </c>
    </row>
    <row r="25" spans="1:2" ht="15.95" customHeight="1" x14ac:dyDescent="0.25">
      <c r="A25" s="58" t="s">
        <v>1296</v>
      </c>
      <c r="B25" t="str">
        <f t="shared" si="0"/>
        <v>quads / year</v>
      </c>
    </row>
    <row r="26" spans="1:2" ht="15.95" customHeight="1" x14ac:dyDescent="0.25">
      <c r="A26" s="58" t="s">
        <v>1297</v>
      </c>
      <c r="B26" t="str">
        <f t="shared" si="0"/>
        <v>thousand BTU / 2019 dollar</v>
      </c>
    </row>
    <row r="27" spans="1:2" ht="15.95" customHeight="1" x14ac:dyDescent="0.25">
      <c r="A27" s="58" t="s">
        <v>1298</v>
      </c>
      <c r="B27" t="str">
        <f t="shared" si="0"/>
        <v>millions of short tons / year</v>
      </c>
    </row>
    <row r="28" spans="1:2" ht="15.95" customHeight="1" x14ac:dyDescent="0.25">
      <c r="A28" s="58" t="s">
        <v>1299</v>
      </c>
      <c r="B28" t="str">
        <f t="shared" si="0"/>
        <v>trillion cubic feet / year</v>
      </c>
    </row>
    <row r="29" spans="1:2" ht="15.95" customHeight="1" x14ac:dyDescent="0.25">
      <c r="A29" s="58" t="s">
        <v>1300</v>
      </c>
      <c r="B29" t="str">
        <f t="shared" si="0"/>
        <v>million barrels / year</v>
      </c>
    </row>
    <row r="30" spans="1:2" ht="15.95" customHeight="1" x14ac:dyDescent="0.25">
      <c r="A30" s="58" t="s">
        <v>1301</v>
      </c>
      <c r="B30" t="str">
        <f t="shared" si="0"/>
        <v>million gallons / year</v>
      </c>
    </row>
    <row r="31" spans="1:2" ht="15.95" customHeight="1" x14ac:dyDescent="0.25">
      <c r="A31" s="58" t="s">
        <v>1302</v>
      </c>
      <c r="B31" t="str">
        <f t="shared" si="0"/>
        <v>trillion BTU / year</v>
      </c>
    </row>
    <row r="32" spans="1:2" ht="15.95" customHeight="1" x14ac:dyDescent="0.25">
      <c r="A32" s="58" t="s">
        <v>1303</v>
      </c>
      <c r="B32" t="str">
        <f t="shared" si="0"/>
        <v>2019 dollars / short ton</v>
      </c>
    </row>
    <row r="33" spans="1:2" ht="15.95" customHeight="1" x14ac:dyDescent="0.25">
      <c r="A33" s="58" t="s">
        <v>1304</v>
      </c>
      <c r="B33" t="str">
        <f t="shared" si="0"/>
        <v>2019 dollars / thousand cubic feet</v>
      </c>
    </row>
    <row r="34" spans="1:2" ht="15.95" customHeight="1" x14ac:dyDescent="0.25">
      <c r="A34" s="58" t="s">
        <v>1305</v>
      </c>
      <c r="B34" t="str">
        <f t="shared" si="0"/>
        <v>2019 dollars / gallon</v>
      </c>
    </row>
    <row r="35" spans="1:2" ht="15.95" customHeight="1" x14ac:dyDescent="0.25">
      <c r="A35" s="58" t="s">
        <v>1306</v>
      </c>
      <c r="B35" t="str">
        <f t="shared" si="0"/>
        <v>2019 dollars / barrel</v>
      </c>
    </row>
    <row r="36" spans="1:2" ht="15.95" customHeight="1" x14ac:dyDescent="0.25">
      <c r="A36" s="58" t="s">
        <v>1307</v>
      </c>
      <c r="B36" t="str">
        <f t="shared" si="0"/>
        <v>2019 dollars / kg</v>
      </c>
    </row>
    <row r="37" spans="1:2" ht="15.95" customHeight="1" x14ac:dyDescent="0.25">
      <c r="A37" s="58" t="s">
        <v>1308</v>
      </c>
      <c r="B37" t="str">
        <f t="shared" si="0"/>
        <v>2019 dollars / kilowatt-hour (kWh)</v>
      </c>
    </row>
    <row r="38" spans="1:2" ht="15.95" customHeight="1" x14ac:dyDescent="0.25">
      <c r="A38" s="58" t="s">
        <v>1309</v>
      </c>
      <c r="B38" t="str">
        <f t="shared" si="0"/>
        <v>cost of eqpt. to capture 1 metric ton CO2e/yr (2019 dollars)</v>
      </c>
    </row>
    <row r="39" spans="1:2" ht="15.95" customHeight="1" x14ac:dyDescent="0.25">
      <c r="A39" s="58" t="s">
        <v>1310</v>
      </c>
      <c r="B39" t="str">
        <f t="shared" si="0"/>
        <v>million 2019 dollars / megawatt (MW)</v>
      </c>
    </row>
    <row r="40" spans="1:2" ht="15.95" customHeight="1" x14ac:dyDescent="0.25">
      <c r="A40" s="58" t="s">
        <v>1311</v>
      </c>
      <c r="B40" t="str">
        <f t="shared" si="0"/>
        <v>cost of eqpt. to produce 1 kg H2/yr (2019 dollars)</v>
      </c>
    </row>
    <row r="42" spans="1:2" x14ac:dyDescent="0.25">
      <c r="A42" s="388" t="s">
        <v>1312</v>
      </c>
      <c r="B42" s="385"/>
    </row>
    <row r="43" spans="1:2" x14ac:dyDescent="0.25">
      <c r="A43" s="56" t="s">
        <v>1272</v>
      </c>
      <c r="B43" s="56" t="s">
        <v>1273</v>
      </c>
    </row>
    <row r="44" spans="1:2" x14ac:dyDescent="0.25">
      <c r="A44" s="64" t="s">
        <v>1313</v>
      </c>
      <c r="B44" t="str">
        <f>A44</f>
        <v>$/metric ton CO2e</v>
      </c>
    </row>
    <row r="45" spans="1:2" x14ac:dyDescent="0.25">
      <c r="A45" s="64" t="s">
        <v>1314</v>
      </c>
      <c r="B45" t="str">
        <f>A45</f>
        <v>$/MWh</v>
      </c>
    </row>
    <row r="56" spans="1:1" x14ac:dyDescent="0.25">
      <c r="A56" s="113"/>
    </row>
  </sheetData>
  <mergeCells count="2">
    <mergeCell ref="A1:B1"/>
    <mergeCell ref="A42:B42"/>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4BA5E2-9FD0-4DAD-BF8F-A8719CF6953F}">
  <sheetPr>
    <tabColor theme="9"/>
  </sheetPr>
  <dimension ref="A1:G249"/>
  <sheetViews>
    <sheetView workbookViewId="0"/>
  </sheetViews>
  <sheetFormatPr defaultColWidth="8.85546875" defaultRowHeight="15" x14ac:dyDescent="0.25"/>
  <cols>
    <col min="1" max="1" width="13.28515625" style="262" customWidth="1"/>
    <col min="2" max="2" width="8.85546875" style="43"/>
    <col min="3" max="3" width="8.85546875" style="262"/>
    <col min="4" max="4" width="46" style="262" customWidth="1"/>
    <col min="5" max="5" width="9.140625" style="262" customWidth="1"/>
    <col min="6" max="6" width="12.5703125" style="262" customWidth="1"/>
    <col min="7" max="7" width="13.28515625" style="262" customWidth="1"/>
    <col min="8" max="8" width="8.85546875" style="262"/>
    <col min="9" max="9" width="37.28515625" style="262" customWidth="1"/>
    <col min="10" max="16384" width="8.85546875" style="262"/>
  </cols>
  <sheetData>
    <row r="1" spans="1:4" x14ac:dyDescent="0.25">
      <c r="A1" s="22" t="s">
        <v>1726</v>
      </c>
      <c r="B1" s="30"/>
      <c r="C1" s="64"/>
      <c r="D1" s="64"/>
    </row>
    <row r="2" spans="1:4" x14ac:dyDescent="0.25">
      <c r="A2" s="29" t="s">
        <v>1727</v>
      </c>
      <c r="B2" s="31" t="s">
        <v>1728</v>
      </c>
      <c r="C2" s="29" t="s">
        <v>1729</v>
      </c>
      <c r="D2" s="29" t="s">
        <v>1730</v>
      </c>
    </row>
    <row r="3" spans="1:4" x14ac:dyDescent="0.25">
      <c r="A3" s="262" t="s">
        <v>1731</v>
      </c>
      <c r="B3" s="43" t="s">
        <v>1732</v>
      </c>
      <c r="C3" s="36"/>
      <c r="D3" s="262" t="s">
        <v>603</v>
      </c>
    </row>
    <row r="4" spans="1:4" x14ac:dyDescent="0.25">
      <c r="A4" s="262" t="s">
        <v>1733</v>
      </c>
      <c r="B4" s="50" t="s">
        <v>1734</v>
      </c>
      <c r="C4" s="35"/>
      <c r="D4" s="262" t="s">
        <v>601</v>
      </c>
    </row>
    <row r="5" spans="1:4" x14ac:dyDescent="0.25">
      <c r="A5" s="262" t="s">
        <v>1735</v>
      </c>
      <c r="B5" s="43" t="s">
        <v>1736</v>
      </c>
      <c r="C5" s="46"/>
      <c r="D5" s="262" t="s">
        <v>599</v>
      </c>
    </row>
    <row r="6" spans="1:4" x14ac:dyDescent="0.25">
      <c r="A6" s="262" t="s">
        <v>1737</v>
      </c>
      <c r="B6" s="43" t="s">
        <v>1692</v>
      </c>
      <c r="C6" s="40"/>
      <c r="D6" s="262" t="s">
        <v>1738</v>
      </c>
    </row>
    <row r="7" spans="1:4" x14ac:dyDescent="0.25">
      <c r="A7" s="262" t="s">
        <v>1739</v>
      </c>
      <c r="B7" s="43" t="s">
        <v>1740</v>
      </c>
      <c r="C7" s="45"/>
      <c r="D7" s="262" t="s">
        <v>1741</v>
      </c>
    </row>
    <row r="8" spans="1:4" x14ac:dyDescent="0.25">
      <c r="A8" s="262" t="s">
        <v>1742</v>
      </c>
      <c r="B8" s="43" t="s">
        <v>1743</v>
      </c>
      <c r="C8" s="48"/>
      <c r="D8" s="262" t="s">
        <v>595</v>
      </c>
    </row>
    <row r="9" spans="1:4" x14ac:dyDescent="0.25">
      <c r="A9" s="262" t="s">
        <v>1744</v>
      </c>
      <c r="B9" s="43" t="s">
        <v>1745</v>
      </c>
      <c r="C9" s="39"/>
      <c r="D9" s="262" t="s">
        <v>612</v>
      </c>
    </row>
    <row r="10" spans="1:4" x14ac:dyDescent="0.25">
      <c r="A10" s="262" t="s">
        <v>1746</v>
      </c>
      <c r="B10" s="32" t="s">
        <v>1747</v>
      </c>
      <c r="C10" s="28"/>
      <c r="D10" s="262" t="s">
        <v>592</v>
      </c>
    </row>
    <row r="11" spans="1:4" x14ac:dyDescent="0.25">
      <c r="A11" s="262" t="s">
        <v>1748</v>
      </c>
      <c r="B11" s="43" t="s">
        <v>1749</v>
      </c>
      <c r="C11" s="41"/>
      <c r="D11" s="262" t="s">
        <v>589</v>
      </c>
    </row>
    <row r="12" spans="1:4" x14ac:dyDescent="0.25">
      <c r="A12" s="262" t="s">
        <v>1750</v>
      </c>
      <c r="B12" s="50" t="s">
        <v>1751</v>
      </c>
      <c r="C12" s="37"/>
      <c r="D12" s="262" t="s">
        <v>1752</v>
      </c>
    </row>
    <row r="13" spans="1:4" x14ac:dyDescent="0.25">
      <c r="A13" s="262" t="s">
        <v>1753</v>
      </c>
      <c r="B13" s="43" t="s">
        <v>1754</v>
      </c>
      <c r="C13" s="47"/>
      <c r="D13" s="262" t="s">
        <v>618</v>
      </c>
    </row>
    <row r="14" spans="1:4" x14ac:dyDescent="0.25">
      <c r="A14" s="262" t="s">
        <v>1755</v>
      </c>
      <c r="B14" s="50" t="s">
        <v>1756</v>
      </c>
      <c r="C14" s="27"/>
      <c r="D14" s="262" t="s">
        <v>605</v>
      </c>
    </row>
    <row r="15" spans="1:4" x14ac:dyDescent="0.25">
      <c r="A15" s="262" t="s">
        <v>1757</v>
      </c>
      <c r="B15" s="50" t="s">
        <v>1758</v>
      </c>
      <c r="C15" s="51"/>
      <c r="D15" s="262" t="s">
        <v>616</v>
      </c>
    </row>
    <row r="16" spans="1:4" x14ac:dyDescent="0.25">
      <c r="A16" s="262" t="s">
        <v>1759</v>
      </c>
      <c r="B16" s="50">
        <v>740000</v>
      </c>
      <c r="C16" s="52"/>
      <c r="D16" s="262" t="s">
        <v>614</v>
      </c>
    </row>
    <row r="17" spans="1:4" x14ac:dyDescent="0.25">
      <c r="A17" s="262" t="s">
        <v>1760</v>
      </c>
      <c r="B17" s="43" t="s">
        <v>1761</v>
      </c>
      <c r="C17" s="42"/>
      <c r="D17" s="262" t="s">
        <v>607</v>
      </c>
    </row>
    <row r="18" spans="1:4" x14ac:dyDescent="0.25">
      <c r="A18" s="262" t="s">
        <v>1762</v>
      </c>
      <c r="B18" s="50" t="s">
        <v>1763</v>
      </c>
      <c r="C18" s="34"/>
      <c r="D18" s="262" t="s">
        <v>586</v>
      </c>
    </row>
    <row r="19" spans="1:4" x14ac:dyDescent="0.25">
      <c r="A19" s="262" t="s">
        <v>1764</v>
      </c>
      <c r="B19" s="43" t="s">
        <v>1765</v>
      </c>
      <c r="C19" s="44"/>
      <c r="D19" s="262" t="s">
        <v>609</v>
      </c>
    </row>
    <row r="20" spans="1:4" x14ac:dyDescent="0.25">
      <c r="A20" s="262" t="s">
        <v>1766</v>
      </c>
      <c r="B20" s="50" t="s">
        <v>1767</v>
      </c>
      <c r="C20" s="33"/>
      <c r="D20" s="262" t="s">
        <v>579</v>
      </c>
    </row>
    <row r="21" spans="1:4" x14ac:dyDescent="0.25">
      <c r="A21" s="262" t="s">
        <v>1768</v>
      </c>
      <c r="B21" s="43" t="s">
        <v>1769</v>
      </c>
      <c r="C21" s="49"/>
      <c r="D21" s="262" t="s">
        <v>1770</v>
      </c>
    </row>
    <row r="23" spans="1:4" x14ac:dyDescent="0.25">
      <c r="A23" s="22" t="s">
        <v>1771</v>
      </c>
      <c r="B23" s="30"/>
      <c r="C23" s="64"/>
      <c r="D23" s="64"/>
    </row>
    <row r="24" spans="1:4" s="29" customFormat="1" x14ac:dyDescent="0.25">
      <c r="A24" s="29" t="s">
        <v>1727</v>
      </c>
      <c r="B24" s="31" t="s">
        <v>1728</v>
      </c>
      <c r="C24" s="29" t="s">
        <v>1729</v>
      </c>
      <c r="D24" s="29" t="s">
        <v>1772</v>
      </c>
    </row>
    <row r="25" spans="1:4" x14ac:dyDescent="0.25">
      <c r="A25" s="262" t="s">
        <v>1744</v>
      </c>
      <c r="B25" s="43" t="s">
        <v>1745</v>
      </c>
      <c r="C25" s="39"/>
      <c r="D25" s="262" t="s">
        <v>1773</v>
      </c>
    </row>
    <row r="26" spans="1:4" x14ac:dyDescent="0.25">
      <c r="A26" s="262" t="s">
        <v>1746</v>
      </c>
      <c r="B26" s="32" t="s">
        <v>1747</v>
      </c>
      <c r="C26" s="28"/>
      <c r="D26" s="262" t="s">
        <v>1774</v>
      </c>
    </row>
    <row r="27" spans="1:4" x14ac:dyDescent="0.25">
      <c r="A27" s="262" t="s">
        <v>1762</v>
      </c>
      <c r="B27" s="43" t="s">
        <v>1763</v>
      </c>
      <c r="C27" s="34"/>
      <c r="D27" s="262" t="s">
        <v>304</v>
      </c>
    </row>
    <row r="28" spans="1:4" x14ac:dyDescent="0.25">
      <c r="A28" s="262" t="s">
        <v>1737</v>
      </c>
      <c r="B28" s="43" t="s">
        <v>1692</v>
      </c>
      <c r="C28" s="40"/>
      <c r="D28" s="262" t="s">
        <v>1028</v>
      </c>
    </row>
    <row r="29" spans="1:4" x14ac:dyDescent="0.25">
      <c r="A29" s="262" t="s">
        <v>1766</v>
      </c>
      <c r="B29" s="43">
        <v>969696</v>
      </c>
      <c r="C29" s="33"/>
      <c r="D29" s="262" t="s">
        <v>753</v>
      </c>
    </row>
    <row r="30" spans="1:4" x14ac:dyDescent="0.25">
      <c r="A30" s="262" t="s">
        <v>1733</v>
      </c>
      <c r="B30" s="43" t="s">
        <v>1734</v>
      </c>
      <c r="C30" s="35"/>
      <c r="D30" s="262" t="s">
        <v>1364</v>
      </c>
    </row>
    <row r="31" spans="1:4" x14ac:dyDescent="0.25">
      <c r="A31" s="262" t="s">
        <v>1748</v>
      </c>
      <c r="B31" s="43" t="s">
        <v>1749</v>
      </c>
      <c r="C31" s="41"/>
      <c r="D31" s="262" t="s">
        <v>775</v>
      </c>
    </row>
    <row r="32" spans="1:4" x14ac:dyDescent="0.25">
      <c r="A32" s="262" t="s">
        <v>1760</v>
      </c>
      <c r="B32" s="43" t="s">
        <v>1761</v>
      </c>
      <c r="C32" s="42"/>
      <c r="D32" s="262" t="s">
        <v>773</v>
      </c>
    </row>
    <row r="33" spans="1:4" x14ac:dyDescent="0.25">
      <c r="A33" s="262" t="s">
        <v>1731</v>
      </c>
      <c r="B33" s="43" t="s">
        <v>1732</v>
      </c>
      <c r="C33" s="38"/>
      <c r="D33" s="262" t="s">
        <v>1360</v>
      </c>
    </row>
    <row r="34" spans="1:4" x14ac:dyDescent="0.25">
      <c r="A34" s="262" t="s">
        <v>1757</v>
      </c>
      <c r="B34" s="50" t="s">
        <v>1758</v>
      </c>
      <c r="C34" s="51"/>
      <c r="D34" s="262" t="s">
        <v>1775</v>
      </c>
    </row>
    <row r="36" spans="1:4" x14ac:dyDescent="0.25">
      <c r="A36" s="22" t="s">
        <v>1776</v>
      </c>
      <c r="B36" s="30"/>
      <c r="C36" s="64"/>
      <c r="D36" s="64"/>
    </row>
    <row r="37" spans="1:4" x14ac:dyDescent="0.25">
      <c r="A37" s="29" t="s">
        <v>1727</v>
      </c>
      <c r="B37" s="31" t="s">
        <v>1728</v>
      </c>
      <c r="C37" s="29" t="s">
        <v>1729</v>
      </c>
      <c r="D37" s="29" t="s">
        <v>1730</v>
      </c>
    </row>
    <row r="38" spans="1:4" x14ac:dyDescent="0.25">
      <c r="A38" s="262" t="s">
        <v>1762</v>
      </c>
      <c r="B38" s="50" t="s">
        <v>1763</v>
      </c>
      <c r="C38" s="34"/>
      <c r="D38" s="262" t="s">
        <v>1777</v>
      </c>
    </row>
    <row r="39" spans="1:4" x14ac:dyDescent="0.25">
      <c r="A39" s="262" t="s">
        <v>1766</v>
      </c>
      <c r="B39" s="43">
        <v>969696</v>
      </c>
      <c r="C39" s="33"/>
      <c r="D39" s="262" t="s">
        <v>762</v>
      </c>
    </row>
    <row r="40" spans="1:4" x14ac:dyDescent="0.25">
      <c r="A40" s="262" t="s">
        <v>1733</v>
      </c>
      <c r="B40" s="43" t="s">
        <v>1734</v>
      </c>
      <c r="C40" s="35"/>
      <c r="D40" s="262" t="s">
        <v>1778</v>
      </c>
    </row>
    <row r="41" spans="1:4" x14ac:dyDescent="0.25">
      <c r="A41" s="262" t="s">
        <v>1757</v>
      </c>
      <c r="B41" s="50" t="s">
        <v>1758</v>
      </c>
      <c r="C41" s="51"/>
      <c r="D41" s="262" t="s">
        <v>1779</v>
      </c>
    </row>
    <row r="43" spans="1:4" x14ac:dyDescent="0.25">
      <c r="A43" s="22" t="s">
        <v>1780</v>
      </c>
      <c r="B43" s="30"/>
      <c r="C43" s="64"/>
      <c r="D43" s="64"/>
    </row>
    <row r="44" spans="1:4" x14ac:dyDescent="0.25">
      <c r="A44" s="29" t="s">
        <v>1727</v>
      </c>
      <c r="B44" s="31" t="s">
        <v>1728</v>
      </c>
      <c r="C44" s="29" t="s">
        <v>1729</v>
      </c>
      <c r="D44" s="29" t="s">
        <v>1730</v>
      </c>
    </row>
    <row r="45" spans="1:4" x14ac:dyDescent="0.25">
      <c r="A45" s="262" t="s">
        <v>1733</v>
      </c>
      <c r="B45" s="43" t="s">
        <v>1734</v>
      </c>
      <c r="C45" s="35"/>
      <c r="D45" s="262" t="s">
        <v>333</v>
      </c>
    </row>
    <row r="46" spans="1:4" x14ac:dyDescent="0.25">
      <c r="A46" s="262" t="s">
        <v>1755</v>
      </c>
      <c r="B46" s="50" t="s">
        <v>1756</v>
      </c>
      <c r="C46" s="27"/>
      <c r="D46" s="262" t="s">
        <v>1781</v>
      </c>
    </row>
    <row r="47" spans="1:4" x14ac:dyDescent="0.25">
      <c r="A47" s="262" t="s">
        <v>1762</v>
      </c>
      <c r="B47" s="50" t="s">
        <v>1763</v>
      </c>
      <c r="C47" s="34"/>
      <c r="D47" s="262" t="s">
        <v>331</v>
      </c>
    </row>
    <row r="48" spans="1:4" x14ac:dyDescent="0.25">
      <c r="A48" s="262" t="s">
        <v>1766</v>
      </c>
      <c r="B48" s="50" t="s">
        <v>1767</v>
      </c>
      <c r="C48" s="33"/>
      <c r="D48" s="262" t="s">
        <v>1369</v>
      </c>
    </row>
    <row r="49" spans="1:4" x14ac:dyDescent="0.25">
      <c r="B49" s="50"/>
    </row>
    <row r="50" spans="1:4" x14ac:dyDescent="0.25">
      <c r="A50" s="22" t="s">
        <v>1782</v>
      </c>
      <c r="B50" s="30"/>
      <c r="C50" s="64"/>
      <c r="D50" s="64"/>
    </row>
    <row r="51" spans="1:4" x14ac:dyDescent="0.25">
      <c r="A51" s="29" t="s">
        <v>1727</v>
      </c>
      <c r="B51" s="31" t="s">
        <v>1728</v>
      </c>
      <c r="C51" s="29" t="s">
        <v>1729</v>
      </c>
      <c r="D51" s="29" t="s">
        <v>1730</v>
      </c>
    </row>
    <row r="52" spans="1:4" x14ac:dyDescent="0.25">
      <c r="A52" s="262" t="s">
        <v>1762</v>
      </c>
      <c r="B52" s="50" t="s">
        <v>1763</v>
      </c>
      <c r="C52" s="34"/>
      <c r="D52" s="262" t="s">
        <v>1783</v>
      </c>
    </row>
    <row r="53" spans="1:4" x14ac:dyDescent="0.25">
      <c r="A53" s="262" t="s">
        <v>1744</v>
      </c>
      <c r="B53" s="43" t="s">
        <v>1745</v>
      </c>
      <c r="C53" s="39"/>
      <c r="D53" s="262" t="s">
        <v>1784</v>
      </c>
    </row>
    <row r="54" spans="1:4" x14ac:dyDescent="0.25">
      <c r="A54" s="262" t="s">
        <v>1737</v>
      </c>
      <c r="B54" s="43" t="s">
        <v>1692</v>
      </c>
      <c r="C54" s="40"/>
      <c r="D54" s="262" t="s">
        <v>1062</v>
      </c>
    </row>
    <row r="55" spans="1:4" x14ac:dyDescent="0.25">
      <c r="A55" s="262" t="s">
        <v>1733</v>
      </c>
      <c r="B55" s="50" t="s">
        <v>1734</v>
      </c>
      <c r="C55" s="35"/>
      <c r="D55" s="262" t="s">
        <v>1785</v>
      </c>
    </row>
    <row r="56" spans="1:4" x14ac:dyDescent="0.25">
      <c r="A56" s="262" t="s">
        <v>1755</v>
      </c>
      <c r="B56" s="50" t="s">
        <v>1756</v>
      </c>
      <c r="C56" s="27"/>
      <c r="D56" s="262" t="s">
        <v>1397</v>
      </c>
    </row>
    <row r="58" spans="1:4" x14ac:dyDescent="0.25">
      <c r="A58" s="22" t="s">
        <v>1786</v>
      </c>
      <c r="B58" s="30"/>
      <c r="C58" s="64"/>
      <c r="D58" s="64"/>
    </row>
    <row r="59" spans="1:4" x14ac:dyDescent="0.25">
      <c r="A59" s="29" t="s">
        <v>1727</v>
      </c>
      <c r="B59" s="31" t="s">
        <v>1728</v>
      </c>
      <c r="C59" s="29" t="s">
        <v>1729</v>
      </c>
      <c r="D59" s="29" t="s">
        <v>1730</v>
      </c>
    </row>
    <row r="60" spans="1:4" x14ac:dyDescent="0.25">
      <c r="A60" s="262" t="s">
        <v>1744</v>
      </c>
      <c r="B60" s="43" t="s">
        <v>1745</v>
      </c>
      <c r="C60" s="39"/>
      <c r="D60" s="262" t="s">
        <v>1787</v>
      </c>
    </row>
    <row r="61" spans="1:4" x14ac:dyDescent="0.25">
      <c r="A61" s="262" t="s">
        <v>1762</v>
      </c>
      <c r="B61" s="50" t="s">
        <v>1763</v>
      </c>
      <c r="C61" s="34"/>
      <c r="D61" s="262" t="s">
        <v>1788</v>
      </c>
    </row>
    <row r="62" spans="1:4" x14ac:dyDescent="0.25">
      <c r="A62" s="262" t="s">
        <v>1731</v>
      </c>
      <c r="B62" s="43" t="s">
        <v>1732</v>
      </c>
      <c r="C62" s="38"/>
      <c r="D62" s="262" t="s">
        <v>1789</v>
      </c>
    </row>
    <row r="63" spans="1:4" x14ac:dyDescent="0.25">
      <c r="A63" s="262" t="s">
        <v>1768</v>
      </c>
      <c r="B63" s="43" t="s">
        <v>1769</v>
      </c>
      <c r="C63" s="49"/>
      <c r="D63" s="262" t="s">
        <v>1790</v>
      </c>
    </row>
    <row r="64" spans="1:4" x14ac:dyDescent="0.25">
      <c r="A64" s="262" t="s">
        <v>1760</v>
      </c>
      <c r="B64" s="43" t="s">
        <v>1761</v>
      </c>
      <c r="C64" s="42"/>
      <c r="D64" s="262" t="s">
        <v>1791</v>
      </c>
    </row>
    <row r="66" spans="1:4" x14ac:dyDescent="0.25">
      <c r="A66" s="22" t="s">
        <v>1792</v>
      </c>
      <c r="B66" s="30"/>
      <c r="C66" s="64"/>
      <c r="D66" s="64"/>
    </row>
    <row r="67" spans="1:4" x14ac:dyDescent="0.25">
      <c r="A67" s="29" t="s">
        <v>1727</v>
      </c>
      <c r="B67" s="31" t="s">
        <v>1728</v>
      </c>
      <c r="C67" s="29" t="s">
        <v>1729</v>
      </c>
      <c r="D67" s="29" t="s">
        <v>1730</v>
      </c>
    </row>
    <row r="68" spans="1:4" x14ac:dyDescent="0.25">
      <c r="A68" s="262" t="s">
        <v>1757</v>
      </c>
      <c r="B68" s="50" t="s">
        <v>1758</v>
      </c>
      <c r="C68" s="51"/>
      <c r="D68" s="262" t="s">
        <v>1229</v>
      </c>
    </row>
    <row r="69" spans="1:4" x14ac:dyDescent="0.25">
      <c r="A69" s="262" t="s">
        <v>1744</v>
      </c>
      <c r="B69" s="43" t="s">
        <v>1745</v>
      </c>
      <c r="C69" s="39"/>
      <c r="D69" s="262" t="s">
        <v>1249</v>
      </c>
    </row>
    <row r="70" spans="1:4" x14ac:dyDescent="0.25">
      <c r="A70" s="262" t="s">
        <v>1760</v>
      </c>
      <c r="B70" s="43" t="s">
        <v>1761</v>
      </c>
      <c r="C70" s="42"/>
      <c r="D70" s="262" t="s">
        <v>414</v>
      </c>
    </row>
    <row r="71" spans="1:4" x14ac:dyDescent="0.25">
      <c r="A71" s="262" t="s">
        <v>1748</v>
      </c>
      <c r="B71" s="43" t="s">
        <v>1749</v>
      </c>
      <c r="C71" s="41"/>
      <c r="D71" s="262" t="s">
        <v>1254</v>
      </c>
    </row>
    <row r="72" spans="1:4" x14ac:dyDescent="0.25">
      <c r="A72" s="262" t="s">
        <v>1737</v>
      </c>
      <c r="B72" s="43" t="s">
        <v>1692</v>
      </c>
      <c r="C72" s="40"/>
      <c r="D72" s="262" t="s">
        <v>1257</v>
      </c>
    </row>
    <row r="73" spans="1:4" x14ac:dyDescent="0.25">
      <c r="A73" s="262" t="s">
        <v>1766</v>
      </c>
      <c r="B73" s="50" t="s">
        <v>1767</v>
      </c>
      <c r="C73" s="33"/>
      <c r="D73" s="262" t="s">
        <v>543</v>
      </c>
    </row>
    <row r="74" spans="1:4" x14ac:dyDescent="0.25">
      <c r="A74" s="262" t="s">
        <v>1762</v>
      </c>
      <c r="B74" s="50" t="s">
        <v>1763</v>
      </c>
      <c r="C74" s="34"/>
      <c r="D74" s="262" t="s">
        <v>1262</v>
      </c>
    </row>
    <row r="75" spans="1:4" x14ac:dyDescent="0.25">
      <c r="A75" s="262" t="s">
        <v>1733</v>
      </c>
      <c r="B75" s="50" t="s">
        <v>1734</v>
      </c>
      <c r="C75" s="35"/>
      <c r="D75" s="262" t="s">
        <v>1265</v>
      </c>
    </row>
    <row r="76" spans="1:4" x14ac:dyDescent="0.25">
      <c r="A76" s="262" t="s">
        <v>1731</v>
      </c>
      <c r="B76" s="43" t="s">
        <v>1732</v>
      </c>
      <c r="C76" s="38"/>
      <c r="D76" s="262" t="s">
        <v>1268</v>
      </c>
    </row>
    <row r="77" spans="1:4" x14ac:dyDescent="0.25">
      <c r="A77" s="262" t="s">
        <v>1755</v>
      </c>
      <c r="B77" s="50" t="s">
        <v>1756</v>
      </c>
      <c r="C77" s="27"/>
      <c r="D77" s="262" t="s">
        <v>1397</v>
      </c>
    </row>
    <row r="78" spans="1:4" x14ac:dyDescent="0.25">
      <c r="B78" s="50"/>
    </row>
    <row r="79" spans="1:4" x14ac:dyDescent="0.25">
      <c r="A79" s="22" t="s">
        <v>1793</v>
      </c>
      <c r="B79" s="30"/>
      <c r="C79" s="64"/>
      <c r="D79" s="64"/>
    </row>
    <row r="80" spans="1:4" x14ac:dyDescent="0.25">
      <c r="A80" s="29" t="s">
        <v>1727</v>
      </c>
      <c r="B80" s="31" t="s">
        <v>1728</v>
      </c>
      <c r="C80" s="29" t="s">
        <v>1729</v>
      </c>
      <c r="D80" s="29" t="s">
        <v>1730</v>
      </c>
    </row>
    <row r="81" spans="1:4" x14ac:dyDescent="0.25">
      <c r="A81" s="262" t="s">
        <v>1762</v>
      </c>
      <c r="B81" s="50" t="s">
        <v>1763</v>
      </c>
      <c r="C81" s="34"/>
      <c r="D81" s="262" t="s">
        <v>1794</v>
      </c>
    </row>
    <row r="82" spans="1:4" x14ac:dyDescent="0.25">
      <c r="A82" s="262" t="s">
        <v>1744</v>
      </c>
      <c r="B82" s="43" t="s">
        <v>1745</v>
      </c>
      <c r="C82" s="39"/>
      <c r="D82" s="262" t="s">
        <v>1795</v>
      </c>
    </row>
    <row r="83" spans="1:4" x14ac:dyDescent="0.25">
      <c r="A83" s="262" t="s">
        <v>1737</v>
      </c>
      <c r="B83" s="43" t="s">
        <v>1692</v>
      </c>
      <c r="C83" s="40"/>
      <c r="D83" s="262" t="s">
        <v>1796</v>
      </c>
    </row>
    <row r="84" spans="1:4" x14ac:dyDescent="0.25">
      <c r="A84" s="262" t="s">
        <v>1755</v>
      </c>
      <c r="B84" s="50" t="s">
        <v>1756</v>
      </c>
      <c r="C84" s="27"/>
      <c r="D84" s="262" t="s">
        <v>1397</v>
      </c>
    </row>
    <row r="86" spans="1:4" x14ac:dyDescent="0.25">
      <c r="A86" s="22" t="s">
        <v>1430</v>
      </c>
      <c r="B86" s="30"/>
      <c r="C86" s="64"/>
      <c r="D86" s="64"/>
    </row>
    <row r="87" spans="1:4" x14ac:dyDescent="0.25">
      <c r="A87" s="29" t="s">
        <v>1727</v>
      </c>
      <c r="B87" s="31" t="s">
        <v>1728</v>
      </c>
      <c r="C87" s="29" t="s">
        <v>1729</v>
      </c>
      <c r="D87" s="29" t="s">
        <v>1730</v>
      </c>
    </row>
    <row r="88" spans="1:4" x14ac:dyDescent="0.25">
      <c r="A88" s="262" t="s">
        <v>1744</v>
      </c>
      <c r="B88" s="43" t="s">
        <v>1745</v>
      </c>
      <c r="C88" s="39"/>
      <c r="D88" s="262" t="s">
        <v>1797</v>
      </c>
    </row>
    <row r="89" spans="1:4" x14ac:dyDescent="0.25">
      <c r="A89" s="262" t="s">
        <v>1733</v>
      </c>
      <c r="B89" s="50" t="s">
        <v>1734</v>
      </c>
      <c r="C89" s="35"/>
      <c r="D89" s="262" t="s">
        <v>1798</v>
      </c>
    </row>
    <row r="90" spans="1:4" x14ac:dyDescent="0.25">
      <c r="A90" s="262" t="s">
        <v>1755</v>
      </c>
      <c r="B90" s="50" t="s">
        <v>1756</v>
      </c>
      <c r="C90" s="27"/>
      <c r="D90" s="262" t="s">
        <v>1397</v>
      </c>
    </row>
    <row r="91" spans="1:4" x14ac:dyDescent="0.25">
      <c r="B91" s="50"/>
    </row>
    <row r="92" spans="1:4" x14ac:dyDescent="0.25">
      <c r="A92" s="22" t="s">
        <v>1799</v>
      </c>
      <c r="B92" s="30"/>
      <c r="C92" s="64"/>
      <c r="D92" s="64"/>
    </row>
    <row r="93" spans="1:4" x14ac:dyDescent="0.25">
      <c r="A93" s="29" t="s">
        <v>1727</v>
      </c>
      <c r="B93" s="31" t="s">
        <v>1728</v>
      </c>
      <c r="C93" s="29" t="s">
        <v>1729</v>
      </c>
      <c r="D93" s="29" t="s">
        <v>1730</v>
      </c>
    </row>
    <row r="94" spans="1:4" x14ac:dyDescent="0.25">
      <c r="A94" s="262" t="s">
        <v>1762</v>
      </c>
      <c r="B94" s="50" t="s">
        <v>1763</v>
      </c>
      <c r="C94" s="34"/>
      <c r="D94" s="262" t="s">
        <v>1800</v>
      </c>
    </row>
    <row r="95" spans="1:4" x14ac:dyDescent="0.25">
      <c r="A95" s="262" t="s">
        <v>1768</v>
      </c>
      <c r="B95" s="43" t="s">
        <v>1769</v>
      </c>
      <c r="C95" s="49"/>
      <c r="D95" s="262" t="s">
        <v>1801</v>
      </c>
    </row>
    <row r="96" spans="1:4" x14ac:dyDescent="0.25">
      <c r="A96" s="262" t="s">
        <v>1760</v>
      </c>
      <c r="B96" s="43" t="s">
        <v>1761</v>
      </c>
      <c r="C96" s="42"/>
      <c r="D96" s="262" t="s">
        <v>1802</v>
      </c>
    </row>
    <row r="97" spans="1:4" x14ac:dyDescent="0.25">
      <c r="A97" s="262" t="s">
        <v>1755</v>
      </c>
      <c r="B97" s="50" t="s">
        <v>1756</v>
      </c>
      <c r="C97" s="27"/>
      <c r="D97" s="262" t="s">
        <v>1397</v>
      </c>
    </row>
    <row r="99" spans="1:4" x14ac:dyDescent="0.25">
      <c r="A99" s="22" t="s">
        <v>1803</v>
      </c>
      <c r="B99" s="30"/>
      <c r="C99" s="64"/>
      <c r="D99" s="64"/>
    </row>
    <row r="100" spans="1:4" x14ac:dyDescent="0.25">
      <c r="A100" s="29" t="s">
        <v>1727</v>
      </c>
      <c r="B100" s="31" t="s">
        <v>1728</v>
      </c>
      <c r="C100" s="29" t="s">
        <v>1729</v>
      </c>
      <c r="D100" s="29" t="s">
        <v>1730</v>
      </c>
    </row>
    <row r="101" spans="1:4" x14ac:dyDescent="0.25">
      <c r="A101" s="262" t="s">
        <v>1755</v>
      </c>
      <c r="B101" s="50" t="s">
        <v>1756</v>
      </c>
      <c r="C101" s="27"/>
      <c r="D101" s="262" t="s">
        <v>1804</v>
      </c>
    </row>
    <row r="102" spans="1:4" x14ac:dyDescent="0.25">
      <c r="A102" s="262" t="s">
        <v>1744</v>
      </c>
      <c r="B102" s="43" t="s">
        <v>1745</v>
      </c>
      <c r="C102" s="39"/>
      <c r="D102" s="262" t="s">
        <v>1805</v>
      </c>
    </row>
    <row r="103" spans="1:4" x14ac:dyDescent="0.25">
      <c r="A103" s="262" t="s">
        <v>1760</v>
      </c>
      <c r="B103" s="43" t="s">
        <v>1761</v>
      </c>
      <c r="C103" s="42"/>
      <c r="D103" s="262" t="s">
        <v>1806</v>
      </c>
    </row>
    <row r="104" spans="1:4" x14ac:dyDescent="0.25">
      <c r="A104" s="262" t="s">
        <v>1748</v>
      </c>
      <c r="B104" s="43" t="s">
        <v>1749</v>
      </c>
      <c r="C104" s="41"/>
      <c r="D104" s="262" t="s">
        <v>1807</v>
      </c>
    </row>
    <row r="105" spans="1:4" x14ac:dyDescent="0.25">
      <c r="A105" s="262" t="s">
        <v>1737</v>
      </c>
      <c r="B105" s="43" t="s">
        <v>1692</v>
      </c>
      <c r="C105" s="40"/>
      <c r="D105" s="262" t="s">
        <v>1808</v>
      </c>
    </row>
    <row r="106" spans="1:4" x14ac:dyDescent="0.25">
      <c r="A106" s="262" t="s">
        <v>1766</v>
      </c>
      <c r="B106" s="50" t="s">
        <v>1767</v>
      </c>
      <c r="C106" s="33"/>
      <c r="D106" s="262" t="s">
        <v>1809</v>
      </c>
    </row>
    <row r="107" spans="1:4" x14ac:dyDescent="0.25">
      <c r="A107" s="262" t="s">
        <v>1762</v>
      </c>
      <c r="B107" s="50" t="s">
        <v>1763</v>
      </c>
      <c r="C107" s="34"/>
      <c r="D107" s="262" t="s">
        <v>1810</v>
      </c>
    </row>
    <row r="108" spans="1:4" x14ac:dyDescent="0.25">
      <c r="A108" s="262" t="s">
        <v>1733</v>
      </c>
      <c r="B108" s="50" t="s">
        <v>1734</v>
      </c>
      <c r="C108" s="35"/>
      <c r="D108" s="262" t="s">
        <v>1811</v>
      </c>
    </row>
    <row r="109" spans="1:4" x14ac:dyDescent="0.25">
      <c r="A109" s="262" t="s">
        <v>1731</v>
      </c>
      <c r="B109" s="43" t="s">
        <v>1732</v>
      </c>
      <c r="C109" s="38"/>
      <c r="D109" s="262" t="s">
        <v>1812</v>
      </c>
    </row>
    <row r="111" spans="1:4" x14ac:dyDescent="0.25">
      <c r="A111" s="22" t="s">
        <v>1813</v>
      </c>
      <c r="B111" s="30"/>
      <c r="C111" s="64"/>
      <c r="D111" s="64"/>
    </row>
    <row r="112" spans="1:4" x14ac:dyDescent="0.25">
      <c r="A112" s="29" t="s">
        <v>1727</v>
      </c>
      <c r="B112" s="31" t="s">
        <v>1728</v>
      </c>
      <c r="C112" s="29" t="s">
        <v>1729</v>
      </c>
      <c r="D112" s="29" t="s">
        <v>1730</v>
      </c>
    </row>
    <row r="113" spans="1:5" x14ac:dyDescent="0.25">
      <c r="A113" s="262" t="s">
        <v>1733</v>
      </c>
      <c r="B113" s="50" t="s">
        <v>1734</v>
      </c>
      <c r="C113" s="35"/>
      <c r="D113" s="262" t="s">
        <v>1814</v>
      </c>
    </row>
    <row r="114" spans="1:5" x14ac:dyDescent="0.25">
      <c r="A114" s="262" t="s">
        <v>1737</v>
      </c>
      <c r="B114" s="43" t="s">
        <v>1692</v>
      </c>
      <c r="C114" s="40"/>
      <c r="D114" s="262" t="s">
        <v>1815</v>
      </c>
    </row>
    <row r="115" spans="1:5" x14ac:dyDescent="0.25">
      <c r="A115" s="262" t="s">
        <v>1762</v>
      </c>
      <c r="B115" s="50" t="s">
        <v>1763</v>
      </c>
      <c r="C115" s="34"/>
      <c r="D115" s="262" t="s">
        <v>1816</v>
      </c>
    </row>
    <row r="116" spans="1:5" x14ac:dyDescent="0.25">
      <c r="A116" s="262" t="s">
        <v>1744</v>
      </c>
      <c r="B116" s="43" t="s">
        <v>1745</v>
      </c>
      <c r="C116" s="39"/>
      <c r="D116" s="262" t="s">
        <v>1817</v>
      </c>
    </row>
    <row r="117" spans="1:5" x14ac:dyDescent="0.25">
      <c r="A117" s="262" t="s">
        <v>1755</v>
      </c>
      <c r="B117" s="50" t="s">
        <v>1756</v>
      </c>
      <c r="C117" s="27"/>
      <c r="D117" s="262" t="s">
        <v>1397</v>
      </c>
    </row>
    <row r="119" spans="1:5" x14ac:dyDescent="0.25">
      <c r="A119" s="22" t="s">
        <v>1818</v>
      </c>
      <c r="B119" s="30"/>
      <c r="C119" s="64"/>
      <c r="D119" s="64"/>
    </row>
    <row r="120" spans="1:5" x14ac:dyDescent="0.25">
      <c r="A120" s="29" t="s">
        <v>1727</v>
      </c>
      <c r="B120" s="31" t="s">
        <v>1728</v>
      </c>
      <c r="C120" s="29" t="s">
        <v>1729</v>
      </c>
      <c r="D120" s="29" t="s">
        <v>1730</v>
      </c>
    </row>
    <row r="121" spans="1:5" x14ac:dyDescent="0.25">
      <c r="A121" s="262" t="s">
        <v>1737</v>
      </c>
      <c r="B121" s="43" t="s">
        <v>1692</v>
      </c>
      <c r="C121" s="40"/>
      <c r="D121" s="262" t="s">
        <v>1152</v>
      </c>
    </row>
    <row r="122" spans="1:5" x14ac:dyDescent="0.25">
      <c r="A122" s="262" t="s">
        <v>1766</v>
      </c>
      <c r="B122" s="50" t="s">
        <v>1767</v>
      </c>
      <c r="C122" s="33"/>
      <c r="D122" s="262" t="s">
        <v>1159</v>
      </c>
    </row>
    <row r="123" spans="1:5" x14ac:dyDescent="0.25">
      <c r="A123" s="262" t="s">
        <v>1762</v>
      </c>
      <c r="B123" s="50" t="s">
        <v>1763</v>
      </c>
      <c r="C123" s="34"/>
      <c r="D123" s="262" t="s">
        <v>1156</v>
      </c>
    </row>
    <row r="124" spans="1:5" x14ac:dyDescent="0.25">
      <c r="A124" s="262" t="s">
        <v>1731</v>
      </c>
      <c r="B124" s="43" t="s">
        <v>1732</v>
      </c>
      <c r="C124" s="36"/>
      <c r="D124" s="262" t="s">
        <v>1171</v>
      </c>
      <c r="E124" s="50"/>
    </row>
    <row r="125" spans="1:5" x14ac:dyDescent="0.25">
      <c r="A125" s="262" t="s">
        <v>1744</v>
      </c>
      <c r="B125" s="43" t="s">
        <v>1745</v>
      </c>
      <c r="C125" s="39"/>
      <c r="D125" s="262" t="s">
        <v>1168</v>
      </c>
    </row>
    <row r="126" spans="1:5" x14ac:dyDescent="0.25">
      <c r="A126" s="262" t="s">
        <v>1755</v>
      </c>
      <c r="B126" s="50" t="s">
        <v>1756</v>
      </c>
      <c r="C126" s="27"/>
      <c r="D126" s="262" t="s">
        <v>1162</v>
      </c>
    </row>
    <row r="127" spans="1:5" x14ac:dyDescent="0.25">
      <c r="A127" s="262" t="s">
        <v>1733</v>
      </c>
      <c r="B127" s="50" t="s">
        <v>1734</v>
      </c>
      <c r="C127" s="35"/>
      <c r="D127" s="262" t="s">
        <v>1819</v>
      </c>
    </row>
    <row r="129" spans="1:4" x14ac:dyDescent="0.25">
      <c r="A129" s="22" t="s">
        <v>1820</v>
      </c>
      <c r="B129" s="30"/>
      <c r="C129" s="64"/>
      <c r="D129" s="64"/>
    </row>
    <row r="130" spans="1:4" x14ac:dyDescent="0.25">
      <c r="A130" s="29" t="s">
        <v>1727</v>
      </c>
      <c r="B130" s="31" t="s">
        <v>1728</v>
      </c>
      <c r="C130" s="29" t="s">
        <v>1729</v>
      </c>
      <c r="D130" s="29" t="s">
        <v>1730</v>
      </c>
    </row>
    <row r="131" spans="1:4" x14ac:dyDescent="0.25">
      <c r="A131" s="262" t="s">
        <v>1762</v>
      </c>
      <c r="B131" s="50" t="s">
        <v>1763</v>
      </c>
      <c r="C131" s="34"/>
      <c r="D131" s="262" t="s">
        <v>410</v>
      </c>
    </row>
    <row r="132" spans="1:4" x14ac:dyDescent="0.25">
      <c r="A132" s="262" t="s">
        <v>1746</v>
      </c>
      <c r="B132" s="32" t="s">
        <v>1747</v>
      </c>
      <c r="C132" s="28"/>
      <c r="D132" s="262" t="s">
        <v>1821</v>
      </c>
    </row>
    <row r="133" spans="1:4" x14ac:dyDescent="0.25">
      <c r="A133" s="262" t="s">
        <v>1768</v>
      </c>
      <c r="B133" s="43" t="s">
        <v>1769</v>
      </c>
      <c r="C133" s="49"/>
      <c r="D133" s="262" t="s">
        <v>1822</v>
      </c>
    </row>
    <row r="134" spans="1:4" x14ac:dyDescent="0.25">
      <c r="A134" s="262" t="s">
        <v>1733</v>
      </c>
      <c r="B134" s="50" t="s">
        <v>1734</v>
      </c>
      <c r="C134" s="35"/>
      <c r="D134" s="262" t="s">
        <v>1823</v>
      </c>
    </row>
    <row r="135" spans="1:4" x14ac:dyDescent="0.25">
      <c r="A135" s="262" t="s">
        <v>1748</v>
      </c>
      <c r="B135" s="43" t="s">
        <v>1749</v>
      </c>
      <c r="C135" s="41"/>
      <c r="D135" s="262" t="s">
        <v>1824</v>
      </c>
    </row>
    <row r="136" spans="1:4" x14ac:dyDescent="0.25">
      <c r="A136" s="262" t="s">
        <v>1744</v>
      </c>
      <c r="B136" s="43" t="s">
        <v>1745</v>
      </c>
      <c r="C136" s="39"/>
      <c r="D136" s="262" t="s">
        <v>1825</v>
      </c>
    </row>
    <row r="137" spans="1:4" x14ac:dyDescent="0.25">
      <c r="A137" s="262" t="s">
        <v>1742</v>
      </c>
      <c r="B137" s="43" t="s">
        <v>1743</v>
      </c>
      <c r="C137" s="48"/>
      <c r="D137" s="262" t="s">
        <v>1826</v>
      </c>
    </row>
    <row r="138" spans="1:4" x14ac:dyDescent="0.25">
      <c r="A138" s="262" t="s">
        <v>1755</v>
      </c>
      <c r="B138" s="50" t="s">
        <v>1756</v>
      </c>
      <c r="C138" s="27"/>
      <c r="D138" s="262" t="s">
        <v>1827</v>
      </c>
    </row>
    <row r="139" spans="1:4" x14ac:dyDescent="0.25">
      <c r="A139" s="262" t="s">
        <v>1737</v>
      </c>
      <c r="B139" s="43" t="s">
        <v>1692</v>
      </c>
      <c r="C139" s="40"/>
      <c r="D139" s="262" t="s">
        <v>1828</v>
      </c>
    </row>
    <row r="140" spans="1:4" x14ac:dyDescent="0.25">
      <c r="A140" s="262" t="s">
        <v>1760</v>
      </c>
      <c r="B140" s="43" t="s">
        <v>1761</v>
      </c>
      <c r="C140" s="42"/>
      <c r="D140" s="262" t="s">
        <v>2186</v>
      </c>
    </row>
    <row r="141" spans="1:4" x14ac:dyDescent="0.25">
      <c r="A141" s="262" t="s">
        <v>1766</v>
      </c>
      <c r="B141" s="50" t="s">
        <v>1767</v>
      </c>
      <c r="C141" s="33"/>
      <c r="D141" s="262" t="s">
        <v>1829</v>
      </c>
    </row>
    <row r="143" spans="1:4" x14ac:dyDescent="0.25">
      <c r="A143" s="22" t="s">
        <v>1830</v>
      </c>
      <c r="B143" s="30"/>
      <c r="C143" s="64"/>
      <c r="D143" s="64"/>
    </row>
    <row r="144" spans="1:4" x14ac:dyDescent="0.25">
      <c r="A144" s="29" t="s">
        <v>1727</v>
      </c>
      <c r="B144" s="31" t="s">
        <v>1728</v>
      </c>
      <c r="C144" s="29" t="s">
        <v>1729</v>
      </c>
      <c r="D144" s="29" t="s">
        <v>1730</v>
      </c>
    </row>
    <row r="145" spans="1:4" x14ac:dyDescent="0.25">
      <c r="A145" s="262" t="s">
        <v>1766</v>
      </c>
      <c r="B145" s="50" t="s">
        <v>1767</v>
      </c>
      <c r="C145" s="33"/>
      <c r="D145" s="262" t="s">
        <v>1831</v>
      </c>
    </row>
    <row r="146" spans="1:4" x14ac:dyDescent="0.25">
      <c r="A146" s="262" t="s">
        <v>1762</v>
      </c>
      <c r="B146" s="50" t="s">
        <v>1763</v>
      </c>
      <c r="C146" s="34"/>
      <c r="D146" s="262" t="s">
        <v>2123</v>
      </c>
    </row>
    <row r="147" spans="1:4" x14ac:dyDescent="0.25">
      <c r="A147" s="262" t="s">
        <v>1731</v>
      </c>
      <c r="B147" s="43" t="s">
        <v>1732</v>
      </c>
      <c r="C147" s="36"/>
      <c r="D147" s="262" t="s">
        <v>2152</v>
      </c>
    </row>
    <row r="148" spans="1:4" x14ac:dyDescent="0.25">
      <c r="A148" s="262" t="s">
        <v>1735</v>
      </c>
      <c r="B148" s="43" t="s">
        <v>1736</v>
      </c>
      <c r="C148" s="46"/>
      <c r="D148" s="262" t="s">
        <v>2151</v>
      </c>
    </row>
    <row r="149" spans="1:4" x14ac:dyDescent="0.25">
      <c r="A149" s="262" t="s">
        <v>1739</v>
      </c>
      <c r="B149" s="43" t="s">
        <v>1740</v>
      </c>
      <c r="C149" s="45"/>
      <c r="D149" s="262" t="s">
        <v>2150</v>
      </c>
    </row>
    <row r="150" spans="1:4" x14ac:dyDescent="0.25">
      <c r="A150" s="262" t="s">
        <v>1733</v>
      </c>
      <c r="B150" s="50" t="s">
        <v>1734</v>
      </c>
      <c r="C150" s="35"/>
      <c r="D150" s="262" t="s">
        <v>2149</v>
      </c>
    </row>
    <row r="151" spans="1:4" x14ac:dyDescent="0.25">
      <c r="A151" s="262" t="s">
        <v>1748</v>
      </c>
      <c r="B151" s="43" t="s">
        <v>1749</v>
      </c>
      <c r="C151" s="41"/>
      <c r="D151" s="262" t="s">
        <v>2148</v>
      </c>
    </row>
    <row r="152" spans="1:4" x14ac:dyDescent="0.25">
      <c r="A152" s="262" t="s">
        <v>1755</v>
      </c>
      <c r="B152" s="50" t="s">
        <v>1756</v>
      </c>
      <c r="C152" s="27"/>
      <c r="D152" s="262" t="s">
        <v>2147</v>
      </c>
    </row>
    <row r="153" spans="1:4" x14ac:dyDescent="0.25">
      <c r="A153" s="262" t="s">
        <v>1737</v>
      </c>
      <c r="B153" s="43" t="s">
        <v>1692</v>
      </c>
      <c r="C153" s="40"/>
      <c r="D153" s="262" t="s">
        <v>1832</v>
      </c>
    </row>
    <row r="154" spans="1:4" x14ac:dyDescent="0.25">
      <c r="A154" s="262" t="s">
        <v>1753</v>
      </c>
      <c r="B154" s="43" t="s">
        <v>1754</v>
      </c>
      <c r="C154" s="47"/>
      <c r="D154" s="262" t="s">
        <v>2146</v>
      </c>
    </row>
    <row r="155" spans="1:4" x14ac:dyDescent="0.25">
      <c r="A155" s="262" t="s">
        <v>1757</v>
      </c>
      <c r="B155" s="50" t="s">
        <v>1758</v>
      </c>
      <c r="C155" s="51"/>
      <c r="D155" s="262" t="s">
        <v>2145</v>
      </c>
    </row>
    <row r="156" spans="1:4" x14ac:dyDescent="0.25">
      <c r="A156" s="262" t="s">
        <v>1742</v>
      </c>
      <c r="B156" s="43" t="s">
        <v>1743</v>
      </c>
      <c r="C156" s="48"/>
      <c r="D156" s="262" t="s">
        <v>2144</v>
      </c>
    </row>
    <row r="157" spans="1:4" x14ac:dyDescent="0.25">
      <c r="A157" s="262" t="s">
        <v>1746</v>
      </c>
      <c r="B157" s="32" t="s">
        <v>1747</v>
      </c>
      <c r="C157" s="28"/>
      <c r="D157" s="262" t="s">
        <v>1833</v>
      </c>
    </row>
    <row r="158" spans="1:4" x14ac:dyDescent="0.25">
      <c r="A158" s="262" t="s">
        <v>1744</v>
      </c>
      <c r="B158" s="43" t="s">
        <v>1745</v>
      </c>
      <c r="C158" s="39"/>
      <c r="D158" s="262" t="s">
        <v>2143</v>
      </c>
    </row>
    <row r="159" spans="1:4" x14ac:dyDescent="0.25">
      <c r="A159" s="262" t="s">
        <v>1759</v>
      </c>
      <c r="B159" s="50">
        <v>740000</v>
      </c>
      <c r="C159" s="52"/>
      <c r="D159" s="262" t="s">
        <v>2142</v>
      </c>
    </row>
    <row r="160" spans="1:4" x14ac:dyDescent="0.25">
      <c r="A160" s="262" t="s">
        <v>1760</v>
      </c>
      <c r="B160" s="43" t="s">
        <v>1761</v>
      </c>
      <c r="C160" s="42"/>
      <c r="D160" s="262" t="s">
        <v>2141</v>
      </c>
    </row>
    <row r="161" spans="1:7" x14ac:dyDescent="0.25">
      <c r="A161" s="262" t="s">
        <v>1764</v>
      </c>
      <c r="B161" s="43" t="s">
        <v>1765</v>
      </c>
      <c r="C161" s="44"/>
      <c r="D161" s="262" t="s">
        <v>2140</v>
      </c>
    </row>
    <row r="162" spans="1:7" x14ac:dyDescent="0.25">
      <c r="A162" s="262" t="s">
        <v>1768</v>
      </c>
      <c r="B162" s="43" t="s">
        <v>1769</v>
      </c>
      <c r="C162" s="49"/>
      <c r="D162" s="262" t="s">
        <v>2139</v>
      </c>
    </row>
    <row r="163" spans="1:7" x14ac:dyDescent="0.25">
      <c r="A163" s="262" t="s">
        <v>1750</v>
      </c>
      <c r="B163" s="50" t="s">
        <v>1751</v>
      </c>
      <c r="C163" s="37"/>
      <c r="D163" s="262" t="s">
        <v>2138</v>
      </c>
    </row>
    <row r="164" spans="1:7" x14ac:dyDescent="0.25">
      <c r="A164" s="262" t="s">
        <v>2185</v>
      </c>
      <c r="B164" s="270" t="s">
        <v>2184</v>
      </c>
      <c r="C164" s="269"/>
      <c r="D164" s="262" t="s">
        <v>2137</v>
      </c>
    </row>
    <row r="165" spans="1:7" x14ac:dyDescent="0.25">
      <c r="A165" s="262" t="s">
        <v>2183</v>
      </c>
      <c r="B165" s="50" t="s">
        <v>2182</v>
      </c>
      <c r="C165" s="268"/>
      <c r="D165" s="262" t="s">
        <v>2136</v>
      </c>
    </row>
    <row r="166" spans="1:7" x14ac:dyDescent="0.25">
      <c r="A166" s="262" t="s">
        <v>2181</v>
      </c>
      <c r="B166" s="262" t="s">
        <v>2180</v>
      </c>
      <c r="C166" s="267"/>
      <c r="D166" s="262" t="s">
        <v>2122</v>
      </c>
    </row>
    <row r="167" spans="1:7" x14ac:dyDescent="0.25">
      <c r="A167" s="262" t="s">
        <v>2179</v>
      </c>
      <c r="B167" s="7" t="s">
        <v>2178</v>
      </c>
      <c r="C167" s="266"/>
      <c r="D167" s="262" t="s">
        <v>2125</v>
      </c>
    </row>
    <row r="169" spans="1:7" x14ac:dyDescent="0.25">
      <c r="A169" s="22" t="s">
        <v>1834</v>
      </c>
      <c r="B169" s="30"/>
      <c r="C169" s="64"/>
      <c r="D169" s="64"/>
    </row>
    <row r="170" spans="1:7" x14ac:dyDescent="0.25">
      <c r="A170" s="29" t="s">
        <v>1727</v>
      </c>
      <c r="B170" s="31" t="s">
        <v>1728</v>
      </c>
      <c r="C170" s="29" t="s">
        <v>1729</v>
      </c>
      <c r="D170" s="29" t="s">
        <v>1730</v>
      </c>
    </row>
    <row r="171" spans="1:7" x14ac:dyDescent="0.25">
      <c r="A171" s="262" t="s">
        <v>1755</v>
      </c>
      <c r="B171" s="50" t="s">
        <v>1756</v>
      </c>
      <c r="C171" s="27"/>
      <c r="D171" s="262" t="s">
        <v>508</v>
      </c>
    </row>
    <row r="172" spans="1:7" x14ac:dyDescent="0.25">
      <c r="A172" s="262" t="s">
        <v>1733</v>
      </c>
      <c r="B172" s="50" t="s">
        <v>1734</v>
      </c>
      <c r="C172" s="35"/>
      <c r="D172" s="262" t="s">
        <v>506</v>
      </c>
      <c r="G172" s="43"/>
    </row>
    <row r="173" spans="1:7" x14ac:dyDescent="0.25">
      <c r="A173" s="262" t="s">
        <v>1737</v>
      </c>
      <c r="B173" s="43" t="s">
        <v>1692</v>
      </c>
      <c r="C173" s="40"/>
      <c r="D173" s="262" t="s">
        <v>504</v>
      </c>
      <c r="G173" s="50"/>
    </row>
    <row r="174" spans="1:7" x14ac:dyDescent="0.25">
      <c r="A174" s="262" t="s">
        <v>1744</v>
      </c>
      <c r="B174" s="43" t="s">
        <v>1745</v>
      </c>
      <c r="C174" s="39"/>
      <c r="D174" s="262" t="s">
        <v>502</v>
      </c>
      <c r="G174" s="43"/>
    </row>
    <row r="175" spans="1:7" x14ac:dyDescent="0.25">
      <c r="A175" s="262" t="s">
        <v>1762</v>
      </c>
      <c r="B175" s="50" t="s">
        <v>1763</v>
      </c>
      <c r="C175" s="34"/>
      <c r="D175" s="262" t="s">
        <v>496</v>
      </c>
      <c r="G175" s="43"/>
    </row>
    <row r="176" spans="1:7" x14ac:dyDescent="0.25">
      <c r="G176" s="43"/>
    </row>
    <row r="177" spans="1:7" x14ac:dyDescent="0.25">
      <c r="A177" s="22" t="s">
        <v>1835</v>
      </c>
      <c r="B177" s="30"/>
      <c r="C177" s="64"/>
      <c r="D177" s="64"/>
      <c r="G177" s="43"/>
    </row>
    <row r="178" spans="1:7" x14ac:dyDescent="0.25">
      <c r="A178" s="29" t="s">
        <v>1727</v>
      </c>
      <c r="B178" s="31" t="s">
        <v>1728</v>
      </c>
      <c r="C178" s="29" t="s">
        <v>1729</v>
      </c>
      <c r="D178" s="29" t="s">
        <v>1730</v>
      </c>
      <c r="G178" s="43"/>
    </row>
    <row r="179" spans="1:7" x14ac:dyDescent="0.25">
      <c r="A179" s="262" t="s">
        <v>1746</v>
      </c>
      <c r="B179" s="32" t="s">
        <v>1747</v>
      </c>
      <c r="C179" s="28"/>
      <c r="D179" s="262" t="s">
        <v>514</v>
      </c>
      <c r="G179" s="32"/>
    </row>
    <row r="180" spans="1:7" x14ac:dyDescent="0.25">
      <c r="A180" s="262" t="s">
        <v>1733</v>
      </c>
      <c r="B180" s="50" t="s">
        <v>1734</v>
      </c>
      <c r="C180" s="35"/>
      <c r="D180" s="262" t="s">
        <v>511</v>
      </c>
      <c r="G180" s="43"/>
    </row>
    <row r="181" spans="1:7" x14ac:dyDescent="0.25">
      <c r="A181" s="262" t="s">
        <v>1766</v>
      </c>
      <c r="B181" s="50" t="s">
        <v>1767</v>
      </c>
      <c r="C181" s="33"/>
      <c r="D181" s="262" t="s">
        <v>495</v>
      </c>
      <c r="G181" s="50"/>
    </row>
    <row r="182" spans="1:7" x14ac:dyDescent="0.25">
      <c r="G182" s="43"/>
    </row>
    <row r="183" spans="1:7" x14ac:dyDescent="0.25">
      <c r="A183" s="22" t="s">
        <v>1836</v>
      </c>
      <c r="B183" s="30"/>
      <c r="C183" s="64"/>
      <c r="D183" s="64"/>
      <c r="G183" s="50"/>
    </row>
    <row r="184" spans="1:7" x14ac:dyDescent="0.25">
      <c r="A184" s="29" t="s">
        <v>1727</v>
      </c>
      <c r="B184" s="31" t="s">
        <v>1728</v>
      </c>
      <c r="C184" s="29" t="s">
        <v>1729</v>
      </c>
      <c r="D184" s="29" t="s">
        <v>1730</v>
      </c>
      <c r="G184" s="50"/>
    </row>
    <row r="185" spans="1:7" x14ac:dyDescent="0.25">
      <c r="A185" s="262" t="s">
        <v>1731</v>
      </c>
      <c r="B185" s="43" t="s">
        <v>1732</v>
      </c>
      <c r="C185" s="36"/>
      <c r="D185" s="262" t="s">
        <v>1055</v>
      </c>
      <c r="G185" s="50"/>
    </row>
    <row r="186" spans="1:7" x14ac:dyDescent="0.25">
      <c r="A186" s="262" t="s">
        <v>1737</v>
      </c>
      <c r="B186" s="43" t="s">
        <v>1692</v>
      </c>
      <c r="C186" s="40"/>
      <c r="D186" s="262" t="s">
        <v>1028</v>
      </c>
      <c r="G186" s="43"/>
    </row>
    <row r="187" spans="1:7" x14ac:dyDescent="0.25">
      <c r="A187" s="262" t="s">
        <v>1762</v>
      </c>
      <c r="B187" s="50" t="s">
        <v>1763</v>
      </c>
      <c r="C187" s="34"/>
      <c r="D187" s="262" t="s">
        <v>741</v>
      </c>
      <c r="G187" s="50"/>
    </row>
    <row r="188" spans="1:7" x14ac:dyDescent="0.25">
      <c r="A188" s="262" t="s">
        <v>1742</v>
      </c>
      <c r="B188" s="43" t="s">
        <v>1743</v>
      </c>
      <c r="C188" s="48"/>
      <c r="D188" s="262" t="s">
        <v>1837</v>
      </c>
      <c r="G188" s="43"/>
    </row>
    <row r="189" spans="1:7" x14ac:dyDescent="0.25">
      <c r="A189" s="262" t="s">
        <v>1744</v>
      </c>
      <c r="B189" s="43" t="s">
        <v>1745</v>
      </c>
      <c r="C189" s="39"/>
      <c r="D189" s="262" t="s">
        <v>1838</v>
      </c>
      <c r="G189" s="50"/>
    </row>
    <row r="190" spans="1:7" x14ac:dyDescent="0.25">
      <c r="A190" s="262" t="s">
        <v>1733</v>
      </c>
      <c r="B190" s="50" t="s">
        <v>1734</v>
      </c>
      <c r="C190" s="35"/>
      <c r="D190" s="262" t="s">
        <v>1048</v>
      </c>
      <c r="G190" s="43"/>
    </row>
    <row r="191" spans="1:7" x14ac:dyDescent="0.25">
      <c r="A191" s="262" t="s">
        <v>1748</v>
      </c>
      <c r="B191" s="43" t="s">
        <v>1749</v>
      </c>
      <c r="C191" s="41"/>
      <c r="D191" s="262" t="s">
        <v>1046</v>
      </c>
    </row>
    <row r="192" spans="1:7" x14ac:dyDescent="0.25">
      <c r="A192" s="262" t="s">
        <v>1755</v>
      </c>
      <c r="B192" s="50" t="s">
        <v>1756</v>
      </c>
      <c r="C192" s="27"/>
      <c r="D192" s="262" t="s">
        <v>924</v>
      </c>
    </row>
    <row r="193" spans="1:4" x14ac:dyDescent="0.25">
      <c r="A193" s="262" t="s">
        <v>1766</v>
      </c>
      <c r="B193" s="50" t="s">
        <v>1767</v>
      </c>
      <c r="C193" s="33"/>
      <c r="D193" s="262" t="s">
        <v>923</v>
      </c>
    </row>
    <row r="195" spans="1:4" x14ac:dyDescent="0.25">
      <c r="A195" s="22" t="s">
        <v>1839</v>
      </c>
      <c r="B195" s="30"/>
      <c r="C195" s="64"/>
      <c r="D195" s="64"/>
    </row>
    <row r="196" spans="1:4" x14ac:dyDescent="0.25">
      <c r="A196" s="29" t="s">
        <v>1727</v>
      </c>
      <c r="B196" s="31" t="s">
        <v>1728</v>
      </c>
      <c r="C196" s="29" t="s">
        <v>1729</v>
      </c>
      <c r="D196" s="29" t="s">
        <v>1730</v>
      </c>
    </row>
    <row r="197" spans="1:4" x14ac:dyDescent="0.25">
      <c r="A197" s="262" t="s">
        <v>1731</v>
      </c>
      <c r="B197" s="43" t="s">
        <v>1732</v>
      </c>
      <c r="C197" s="36"/>
      <c r="D197" s="262" t="s">
        <v>1055</v>
      </c>
    </row>
    <row r="198" spans="1:4" x14ac:dyDescent="0.25">
      <c r="A198" s="262" t="s">
        <v>1760</v>
      </c>
      <c r="B198" s="43" t="s">
        <v>1761</v>
      </c>
      <c r="C198" s="42"/>
      <c r="D198" s="262" t="s">
        <v>1840</v>
      </c>
    </row>
    <row r="199" spans="1:4" x14ac:dyDescent="0.25">
      <c r="A199" s="262" t="s">
        <v>1733</v>
      </c>
      <c r="B199" s="50" t="s">
        <v>1734</v>
      </c>
      <c r="C199" s="35"/>
      <c r="D199" s="262" t="s">
        <v>601</v>
      </c>
    </row>
    <row r="200" spans="1:4" x14ac:dyDescent="0.25">
      <c r="A200" s="262" t="s">
        <v>1737</v>
      </c>
      <c r="B200" s="43" t="s">
        <v>1692</v>
      </c>
      <c r="C200" s="40"/>
      <c r="D200" s="262" t="s">
        <v>1028</v>
      </c>
    </row>
    <row r="201" spans="1:4" x14ac:dyDescent="0.25">
      <c r="A201" s="262" t="s">
        <v>1762</v>
      </c>
      <c r="B201" s="50" t="s">
        <v>1763</v>
      </c>
      <c r="C201" s="34"/>
      <c r="D201" s="262" t="s">
        <v>741</v>
      </c>
    </row>
    <row r="202" spans="1:4" x14ac:dyDescent="0.25">
      <c r="A202" s="262" t="s">
        <v>1744</v>
      </c>
      <c r="B202" s="43" t="s">
        <v>1745</v>
      </c>
      <c r="C202" s="39"/>
      <c r="D202" s="262" t="s">
        <v>1841</v>
      </c>
    </row>
    <row r="203" spans="1:4" x14ac:dyDescent="0.25">
      <c r="A203" s="262" t="s">
        <v>1766</v>
      </c>
      <c r="B203" s="50" t="s">
        <v>1767</v>
      </c>
      <c r="C203" s="33"/>
      <c r="D203" s="262" t="s">
        <v>579</v>
      </c>
    </row>
    <row r="204" spans="1:4" x14ac:dyDescent="0.25">
      <c r="A204" s="262" t="s">
        <v>1757</v>
      </c>
      <c r="B204" s="50" t="s">
        <v>1758</v>
      </c>
      <c r="C204" s="51"/>
      <c r="D204" s="262" t="s">
        <v>616</v>
      </c>
    </row>
    <row r="205" spans="1:4" x14ac:dyDescent="0.25">
      <c r="A205" s="262" t="s">
        <v>1759</v>
      </c>
      <c r="B205" s="50">
        <v>740000</v>
      </c>
      <c r="C205" s="52"/>
      <c r="D205" s="262" t="s">
        <v>614</v>
      </c>
    </row>
    <row r="206" spans="1:4" x14ac:dyDescent="0.25">
      <c r="A206" s="262" t="s">
        <v>1755</v>
      </c>
      <c r="B206" s="50" t="s">
        <v>1756</v>
      </c>
      <c r="C206" s="27"/>
      <c r="D206" s="262" t="s">
        <v>1842</v>
      </c>
    </row>
    <row r="208" spans="1:4" x14ac:dyDescent="0.25">
      <c r="A208" s="22" t="s">
        <v>1843</v>
      </c>
      <c r="B208" s="30"/>
      <c r="C208" s="64"/>
      <c r="D208" s="64"/>
    </row>
    <row r="209" spans="1:4" x14ac:dyDescent="0.25">
      <c r="A209" s="29" t="s">
        <v>1727</v>
      </c>
      <c r="B209" s="31" t="s">
        <v>1728</v>
      </c>
      <c r="C209" s="29" t="s">
        <v>1729</v>
      </c>
      <c r="D209" s="29" t="s">
        <v>1730</v>
      </c>
    </row>
    <row r="210" spans="1:4" x14ac:dyDescent="0.25">
      <c r="A210" s="262" t="s">
        <v>1731</v>
      </c>
      <c r="B210" s="43" t="s">
        <v>1732</v>
      </c>
      <c r="C210" s="36"/>
      <c r="D210" s="262" t="s">
        <v>1055</v>
      </c>
    </row>
    <row r="211" spans="1:4" x14ac:dyDescent="0.25">
      <c r="A211" s="262" t="s">
        <v>1766</v>
      </c>
      <c r="B211" s="50" t="s">
        <v>1767</v>
      </c>
      <c r="C211" s="33"/>
      <c r="D211" s="262" t="s">
        <v>579</v>
      </c>
    </row>
    <row r="212" spans="1:4" x14ac:dyDescent="0.25">
      <c r="A212" s="262" t="s">
        <v>1760</v>
      </c>
      <c r="B212" s="43" t="s">
        <v>1761</v>
      </c>
      <c r="C212" s="42"/>
      <c r="D212" s="262" t="s">
        <v>1840</v>
      </c>
    </row>
    <row r="213" spans="1:4" x14ac:dyDescent="0.25">
      <c r="A213" s="262" t="s">
        <v>1733</v>
      </c>
      <c r="B213" s="50" t="s">
        <v>1734</v>
      </c>
      <c r="C213" s="35"/>
      <c r="D213" s="262" t="s">
        <v>601</v>
      </c>
    </row>
    <row r="214" spans="1:4" x14ac:dyDescent="0.25">
      <c r="A214" s="262" t="s">
        <v>1742</v>
      </c>
      <c r="B214" s="43" t="s">
        <v>1743</v>
      </c>
      <c r="C214" s="48"/>
      <c r="D214" s="262" t="s">
        <v>1844</v>
      </c>
    </row>
    <row r="215" spans="1:4" x14ac:dyDescent="0.25">
      <c r="A215" s="262" t="s">
        <v>1757</v>
      </c>
      <c r="B215" s="50" t="s">
        <v>1758</v>
      </c>
      <c r="C215" s="51"/>
      <c r="D215" s="262" t="s">
        <v>616</v>
      </c>
    </row>
    <row r="216" spans="1:4" x14ac:dyDescent="0.25">
      <c r="A216" s="262" t="s">
        <v>1755</v>
      </c>
      <c r="B216" s="50" t="s">
        <v>1756</v>
      </c>
      <c r="C216" s="27"/>
      <c r="D216" s="262" t="s">
        <v>1842</v>
      </c>
    </row>
    <row r="217" spans="1:4" x14ac:dyDescent="0.25">
      <c r="A217" s="262" t="s">
        <v>1744</v>
      </c>
      <c r="B217" s="43" t="s">
        <v>1745</v>
      </c>
      <c r="C217" s="39"/>
      <c r="D217" s="262" t="s">
        <v>1841</v>
      </c>
    </row>
    <row r="218" spans="1:4" x14ac:dyDescent="0.25">
      <c r="A218" s="262" t="s">
        <v>1762</v>
      </c>
      <c r="B218" s="50" t="s">
        <v>1763</v>
      </c>
      <c r="C218" s="34"/>
      <c r="D218" s="262" t="s">
        <v>741</v>
      </c>
    </row>
    <row r="219" spans="1:4" x14ac:dyDescent="0.25">
      <c r="A219" s="262" t="s">
        <v>1737</v>
      </c>
      <c r="B219" s="43" t="s">
        <v>1692</v>
      </c>
      <c r="C219" s="40"/>
      <c r="D219" s="262" t="s">
        <v>1028</v>
      </c>
    </row>
    <row r="221" spans="1:4" x14ac:dyDescent="0.25">
      <c r="A221" s="22" t="s">
        <v>1845</v>
      </c>
      <c r="B221" s="30"/>
      <c r="C221" s="64"/>
      <c r="D221" s="64"/>
    </row>
    <row r="222" spans="1:4" x14ac:dyDescent="0.25">
      <c r="A222" s="29" t="s">
        <v>1727</v>
      </c>
      <c r="B222" s="31" t="s">
        <v>1728</v>
      </c>
      <c r="C222" s="29" t="s">
        <v>1729</v>
      </c>
      <c r="D222" s="29" t="s">
        <v>1730</v>
      </c>
    </row>
    <row r="223" spans="1:4" x14ac:dyDescent="0.25">
      <c r="A223" s="262" t="s">
        <v>1731</v>
      </c>
      <c r="B223" s="43" t="s">
        <v>1732</v>
      </c>
      <c r="C223" s="36"/>
      <c r="D223" s="262" t="s">
        <v>603</v>
      </c>
    </row>
    <row r="224" spans="1:4" x14ac:dyDescent="0.25">
      <c r="A224" s="262" t="s">
        <v>1768</v>
      </c>
      <c r="B224" s="43" t="s">
        <v>1769</v>
      </c>
      <c r="C224" s="49"/>
      <c r="D224" s="262" t="s">
        <v>1846</v>
      </c>
    </row>
    <row r="225" spans="1:4" x14ac:dyDescent="0.25">
      <c r="A225" s="262" t="s">
        <v>1753</v>
      </c>
      <c r="B225" s="43" t="s">
        <v>1754</v>
      </c>
      <c r="C225" s="47"/>
      <c r="D225" s="262" t="s">
        <v>618</v>
      </c>
    </row>
    <row r="226" spans="1:4" x14ac:dyDescent="0.25">
      <c r="A226" s="262" t="s">
        <v>1733</v>
      </c>
      <c r="B226" s="50" t="s">
        <v>1734</v>
      </c>
      <c r="C226" s="35"/>
      <c r="D226" s="262" t="s">
        <v>601</v>
      </c>
    </row>
    <row r="227" spans="1:4" x14ac:dyDescent="0.25">
      <c r="A227" s="262" t="s">
        <v>1737</v>
      </c>
      <c r="B227" s="43" t="s">
        <v>1692</v>
      </c>
      <c r="C227" s="40"/>
      <c r="D227" s="262" t="s">
        <v>1847</v>
      </c>
    </row>
    <row r="228" spans="1:4" x14ac:dyDescent="0.25">
      <c r="A228" s="262" t="s">
        <v>1742</v>
      </c>
      <c r="B228" s="43" t="s">
        <v>1743</v>
      </c>
      <c r="C228" s="48"/>
      <c r="D228" s="262" t="s">
        <v>1848</v>
      </c>
    </row>
    <row r="229" spans="1:4" x14ac:dyDescent="0.25">
      <c r="A229" s="262" t="s">
        <v>1746</v>
      </c>
      <c r="B229" s="32" t="s">
        <v>1747</v>
      </c>
      <c r="C229" s="28"/>
      <c r="D229" s="262" t="s">
        <v>592</v>
      </c>
    </row>
    <row r="230" spans="1:4" x14ac:dyDescent="0.25">
      <c r="A230" s="262" t="s">
        <v>1748</v>
      </c>
      <c r="B230" s="43" t="s">
        <v>1749</v>
      </c>
      <c r="C230" s="41"/>
      <c r="D230" s="262" t="s">
        <v>589</v>
      </c>
    </row>
    <row r="231" spans="1:4" x14ac:dyDescent="0.25">
      <c r="A231" s="262" t="s">
        <v>1755</v>
      </c>
      <c r="B231" s="50" t="s">
        <v>1756</v>
      </c>
      <c r="C231" s="27"/>
      <c r="D231" s="262" t="s">
        <v>1849</v>
      </c>
    </row>
    <row r="232" spans="1:4" x14ac:dyDescent="0.25">
      <c r="A232" s="262" t="s">
        <v>1762</v>
      </c>
      <c r="B232" s="50" t="s">
        <v>1763</v>
      </c>
      <c r="C232" s="34"/>
      <c r="D232" s="262" t="s">
        <v>741</v>
      </c>
    </row>
    <row r="233" spans="1:4" x14ac:dyDescent="0.25">
      <c r="A233" s="262" t="s">
        <v>1764</v>
      </c>
      <c r="B233" s="43" t="s">
        <v>1765</v>
      </c>
      <c r="C233" s="44"/>
      <c r="D233" s="262" t="s">
        <v>609</v>
      </c>
    </row>
    <row r="234" spans="1:4" x14ac:dyDescent="0.25">
      <c r="A234" s="262" t="s">
        <v>1766</v>
      </c>
      <c r="B234" s="50" t="s">
        <v>1767</v>
      </c>
      <c r="C234" s="33"/>
      <c r="D234" s="262" t="s">
        <v>579</v>
      </c>
    </row>
    <row r="235" spans="1:4" x14ac:dyDescent="0.25">
      <c r="A235" s="262" t="s">
        <v>1759</v>
      </c>
      <c r="B235" s="50">
        <v>740000</v>
      </c>
      <c r="C235" s="52"/>
      <c r="D235" s="262" t="s">
        <v>614</v>
      </c>
    </row>
    <row r="236" spans="1:4" x14ac:dyDescent="0.25">
      <c r="B236" s="262"/>
    </row>
    <row r="237" spans="1:4" x14ac:dyDescent="0.25">
      <c r="A237" s="22" t="s">
        <v>1850</v>
      </c>
      <c r="B237" s="30"/>
      <c r="C237" s="64"/>
      <c r="D237" s="64"/>
    </row>
    <row r="238" spans="1:4" x14ac:dyDescent="0.25">
      <c r="A238" s="29" t="s">
        <v>1727</v>
      </c>
      <c r="B238" s="31" t="s">
        <v>1728</v>
      </c>
      <c r="C238" s="29" t="s">
        <v>1729</v>
      </c>
      <c r="D238" s="29" t="s">
        <v>1730</v>
      </c>
    </row>
    <row r="239" spans="1:4" x14ac:dyDescent="0.25">
      <c r="A239" s="262" t="s">
        <v>1731</v>
      </c>
      <c r="B239" s="43" t="s">
        <v>1732</v>
      </c>
      <c r="C239" s="36"/>
      <c r="D239" s="262" t="s">
        <v>1055</v>
      </c>
    </row>
    <row r="240" spans="1:4" x14ac:dyDescent="0.25">
      <c r="A240" s="262" t="s">
        <v>1737</v>
      </c>
      <c r="B240" s="43" t="s">
        <v>1692</v>
      </c>
      <c r="C240" s="40"/>
      <c r="D240" s="262" t="s">
        <v>1028</v>
      </c>
    </row>
    <row r="241" spans="1:4" x14ac:dyDescent="0.25">
      <c r="A241" s="262" t="s">
        <v>1760</v>
      </c>
      <c r="B241" s="43" t="s">
        <v>1761</v>
      </c>
      <c r="C241" s="42"/>
      <c r="D241" s="262" t="s">
        <v>1840</v>
      </c>
    </row>
    <row r="242" spans="1:4" x14ac:dyDescent="0.25">
      <c r="A242" s="262" t="s">
        <v>1753</v>
      </c>
      <c r="B242" s="43" t="s">
        <v>1754</v>
      </c>
      <c r="C242" s="47"/>
      <c r="D242" s="262" t="s">
        <v>618</v>
      </c>
    </row>
    <row r="243" spans="1:4" x14ac:dyDescent="0.25">
      <c r="A243" s="262" t="s">
        <v>1768</v>
      </c>
      <c r="B243" s="43" t="s">
        <v>1769</v>
      </c>
      <c r="C243" s="49"/>
      <c r="D243" s="262" t="s">
        <v>1846</v>
      </c>
    </row>
    <row r="244" spans="1:4" x14ac:dyDescent="0.25">
      <c r="A244" s="262" t="s">
        <v>1733</v>
      </c>
      <c r="B244" s="50" t="s">
        <v>1734</v>
      </c>
      <c r="C244" s="35"/>
      <c r="D244" s="262" t="s">
        <v>601</v>
      </c>
    </row>
    <row r="245" spans="1:4" x14ac:dyDescent="0.25">
      <c r="A245" s="262" t="s">
        <v>1748</v>
      </c>
      <c r="B245" s="43" t="s">
        <v>1749</v>
      </c>
      <c r="C245" s="41"/>
      <c r="D245" s="262" t="s">
        <v>1851</v>
      </c>
    </row>
    <row r="246" spans="1:4" x14ac:dyDescent="0.25">
      <c r="A246" s="262" t="s">
        <v>1766</v>
      </c>
      <c r="B246" s="50" t="s">
        <v>1767</v>
      </c>
      <c r="C246" s="33"/>
      <c r="D246" s="262" t="s">
        <v>1852</v>
      </c>
    </row>
    <row r="247" spans="1:4" x14ac:dyDescent="0.25">
      <c r="A247" s="262" t="s">
        <v>1762</v>
      </c>
      <c r="B247" s="50" t="s">
        <v>1763</v>
      </c>
      <c r="C247" s="34"/>
      <c r="D247" s="262" t="s">
        <v>741</v>
      </c>
    </row>
    <row r="248" spans="1:4" x14ac:dyDescent="0.25">
      <c r="A248" s="262" t="s">
        <v>1755</v>
      </c>
      <c r="B248" s="50" t="s">
        <v>1756</v>
      </c>
      <c r="C248" s="27"/>
      <c r="D248" s="262" t="s">
        <v>1849</v>
      </c>
    </row>
    <row r="249" spans="1:4" x14ac:dyDescent="0.25">
      <c r="A249" s="262" t="s">
        <v>1759</v>
      </c>
      <c r="B249" s="50">
        <v>740000</v>
      </c>
      <c r="C249" s="52"/>
      <c r="D249" s="262" t="s">
        <v>614</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L222"/>
  <sheetViews>
    <sheetView topLeftCell="A173" workbookViewId="0">
      <selection activeCell="C193" sqref="C193"/>
    </sheetView>
  </sheetViews>
  <sheetFormatPr defaultColWidth="9.140625" defaultRowHeight="15" x14ac:dyDescent="0.25"/>
  <cols>
    <col min="1" max="1" width="79.7109375" style="114" customWidth="1"/>
    <col min="2" max="2" width="12.7109375" style="114" bestFit="1" customWidth="1"/>
    <col min="3" max="3" width="17.28515625" style="114" customWidth="1"/>
    <col min="4" max="4" width="22" style="114" customWidth="1"/>
    <col min="5" max="5" width="19.28515625" style="114" customWidth="1"/>
    <col min="6" max="6" width="14.28515625" style="114" customWidth="1"/>
    <col min="7" max="7" width="26.140625" style="114" customWidth="1"/>
    <col min="8" max="8" width="26.7109375" style="114" bestFit="1" customWidth="1"/>
    <col min="9" max="9" width="17.85546875" style="114" bestFit="1" customWidth="1"/>
    <col min="10" max="14" width="9.140625" style="114" customWidth="1"/>
    <col min="15" max="15" width="25.85546875" style="114" customWidth="1"/>
    <col min="16" max="16" width="12.28515625" style="114" customWidth="1"/>
    <col min="17" max="17" width="19.85546875" style="114" customWidth="1"/>
    <col min="18" max="19" width="12.28515625" style="114" customWidth="1"/>
    <col min="20" max="21" width="16.28515625" style="114" customWidth="1"/>
    <col min="22" max="22" width="10.85546875" style="114" bestFit="1" customWidth="1"/>
    <col min="23" max="26" width="9.140625" style="114" customWidth="1"/>
    <col min="27" max="16384" width="9.140625" style="114"/>
  </cols>
  <sheetData>
    <row r="1" spans="1:5" x14ac:dyDescent="0.25">
      <c r="A1" s="389" t="s">
        <v>420</v>
      </c>
      <c r="B1" s="385"/>
      <c r="C1" s="385"/>
      <c r="D1" s="385"/>
      <c r="E1" s="385"/>
    </row>
    <row r="2" spans="1:5" x14ac:dyDescent="0.25">
      <c r="A2" s="390" t="s">
        <v>1912</v>
      </c>
      <c r="B2" s="385"/>
      <c r="C2" s="385"/>
      <c r="D2" s="385"/>
      <c r="E2" s="385"/>
    </row>
    <row r="19" spans="1:5" x14ac:dyDescent="0.25">
      <c r="A19" t="s">
        <v>1913</v>
      </c>
    </row>
    <row r="20" spans="1:5" x14ac:dyDescent="0.25">
      <c r="A20">
        <v>155400</v>
      </c>
      <c r="B20" t="s">
        <v>1914</v>
      </c>
    </row>
    <row r="21" spans="1:5" x14ac:dyDescent="0.25">
      <c r="A21" s="390" t="s">
        <v>1915</v>
      </c>
      <c r="B21" s="385"/>
      <c r="C21" s="385"/>
      <c r="D21" s="385"/>
      <c r="E21" s="385"/>
    </row>
    <row r="38" spans="1:5" x14ac:dyDescent="0.25">
      <c r="A38" t="s">
        <v>1913</v>
      </c>
    </row>
    <row r="39" spans="1:5" x14ac:dyDescent="0.25">
      <c r="A39">
        <v>100800</v>
      </c>
      <c r="B39" t="s">
        <v>1914</v>
      </c>
    </row>
    <row r="40" spans="1:5" x14ac:dyDescent="0.25">
      <c r="A40" s="390" t="s">
        <v>1916</v>
      </c>
      <c r="B40" s="385"/>
      <c r="C40" s="385"/>
      <c r="D40" s="385"/>
      <c r="E40" s="385"/>
    </row>
    <row r="57" spans="1:5" ht="15.95" customHeight="1" thickBot="1" x14ac:dyDescent="0.3">
      <c r="A57" t="s">
        <v>1913</v>
      </c>
    </row>
    <row r="58" spans="1:5" ht="15.95" customHeight="1" thickBot="1" x14ac:dyDescent="0.3">
      <c r="A58" s="1">
        <v>194000</v>
      </c>
      <c r="B58" t="s">
        <v>1917</v>
      </c>
    </row>
    <row r="60" spans="1:5" x14ac:dyDescent="0.25">
      <c r="A60" s="389" t="s">
        <v>1918</v>
      </c>
      <c r="B60" s="385"/>
      <c r="C60" s="385"/>
      <c r="D60" s="385"/>
      <c r="E60" s="385"/>
    </row>
    <row r="85" spans="1:10" s="2" customFormat="1" x14ac:dyDescent="0.25">
      <c r="A85" t="s">
        <v>1919</v>
      </c>
      <c r="B85">
        <v>55.1</v>
      </c>
      <c r="C85" t="s">
        <v>1920</v>
      </c>
    </row>
    <row r="86" spans="1:10" s="2" customFormat="1" x14ac:dyDescent="0.25">
      <c r="A86" t="s">
        <v>1921</v>
      </c>
      <c r="B86">
        <v>111.6</v>
      </c>
    </row>
    <row r="87" spans="1:10" ht="15.95" customHeight="1" thickBot="1" x14ac:dyDescent="0.3"/>
    <row r="88" spans="1:10" ht="15.95" customHeight="1" thickBot="1" x14ac:dyDescent="0.3">
      <c r="A88" s="29" t="s">
        <v>1922</v>
      </c>
      <c r="B88" s="3">
        <f>(B86-B85)/B85</f>
        <v>1.0254083484573502</v>
      </c>
    </row>
    <row r="89" spans="1:10" x14ac:dyDescent="0.25">
      <c r="A89" s="389" t="s">
        <v>1923</v>
      </c>
      <c r="B89" s="385"/>
      <c r="C89" s="385"/>
      <c r="D89" s="385"/>
      <c r="E89" s="385"/>
    </row>
    <row r="90" spans="1:10" x14ac:dyDescent="0.25">
      <c r="A90">
        <v>6.6290250000000004</v>
      </c>
      <c r="B90" t="s">
        <v>1924</v>
      </c>
      <c r="E90" t="s">
        <v>1925</v>
      </c>
    </row>
    <row r="91" spans="1:10" x14ac:dyDescent="0.25">
      <c r="A91">
        <f>1/A90</f>
        <v>0.15085174667466181</v>
      </c>
      <c r="B91" t="s">
        <v>1926</v>
      </c>
      <c r="E91" t="s">
        <v>1927</v>
      </c>
    </row>
    <row r="92" spans="1:10" x14ac:dyDescent="0.25">
      <c r="A92" s="5">
        <v>0.5</v>
      </c>
      <c r="B92" t="s">
        <v>1928</v>
      </c>
      <c r="E92" t="s">
        <v>1929</v>
      </c>
    </row>
    <row r="93" spans="1:10" x14ac:dyDescent="0.25">
      <c r="A93">
        <f>A92*A91</f>
        <v>7.5425873337330904E-2</v>
      </c>
      <c r="B93" t="s">
        <v>1930</v>
      </c>
      <c r="E93" t="s">
        <v>1927</v>
      </c>
    </row>
    <row r="94" spans="1:10" x14ac:dyDescent="0.25">
      <c r="A94">
        <f>1/A93</f>
        <v>13.258050000000001</v>
      </c>
      <c r="B94" t="s">
        <v>1931</v>
      </c>
      <c r="E94" t="s">
        <v>1927</v>
      </c>
      <c r="J94" s="5"/>
    </row>
    <row r="95" spans="1:10" ht="15.95" customHeight="1" thickBot="1" x14ac:dyDescent="0.3">
      <c r="A95">
        <v>8.0274920000000005</v>
      </c>
      <c r="B95" t="s">
        <v>1932</v>
      </c>
      <c r="E95" t="s">
        <v>1933</v>
      </c>
      <c r="J95" s="5"/>
    </row>
    <row r="96" spans="1:10" ht="15.95" customHeight="1" thickBot="1" x14ac:dyDescent="0.3">
      <c r="A96" s="4">
        <f>(A94-A95)/A95</f>
        <v>0.65158059329115492</v>
      </c>
      <c r="B96" t="s">
        <v>1934</v>
      </c>
      <c r="C96" s="104"/>
      <c r="E96" t="s">
        <v>1927</v>
      </c>
    </row>
    <row r="98" spans="1:5" x14ac:dyDescent="0.25">
      <c r="A98" s="389" t="s">
        <v>1935</v>
      </c>
      <c r="B98" s="385"/>
      <c r="C98" s="385"/>
      <c r="D98" s="385"/>
      <c r="E98" s="385"/>
    </row>
    <row r="99" spans="1:5" x14ac:dyDescent="0.25">
      <c r="A99" s="104">
        <v>0.3</v>
      </c>
      <c r="B99" s="5" t="s">
        <v>1936</v>
      </c>
    </row>
    <row r="100" spans="1:5" x14ac:dyDescent="0.25">
      <c r="A100">
        <v>63.5</v>
      </c>
      <c r="B100" t="s">
        <v>1937</v>
      </c>
    </row>
    <row r="101" spans="1:5" x14ac:dyDescent="0.25">
      <c r="A101">
        <f>1/A100</f>
        <v>1.5748031496062992E-2</v>
      </c>
      <c r="B101" t="s">
        <v>1938</v>
      </c>
    </row>
    <row r="102" spans="1:5" x14ac:dyDescent="0.25">
      <c r="A102" s="120">
        <f>A101*(1-A99)</f>
        <v>1.1023622047244094E-2</v>
      </c>
      <c r="B102" t="s">
        <v>1939</v>
      </c>
    </row>
    <row r="103" spans="1:5" x14ac:dyDescent="0.25">
      <c r="A103" s="120">
        <f>1/A102</f>
        <v>90.714285714285722</v>
      </c>
      <c r="B103" t="s">
        <v>1940</v>
      </c>
    </row>
    <row r="104" spans="1:5" x14ac:dyDescent="0.25">
      <c r="A104" s="104">
        <v>0.35</v>
      </c>
      <c r="B104" t="s">
        <v>1941</v>
      </c>
    </row>
    <row r="105" spans="1:5" x14ac:dyDescent="0.25">
      <c r="A105">
        <f>A102*(1-A104)</f>
        <v>7.1653543307086615E-3</v>
      </c>
      <c r="B105" t="s">
        <v>1942</v>
      </c>
    </row>
    <row r="106" spans="1:5" ht="15.95" customHeight="1" thickBot="1" x14ac:dyDescent="0.3">
      <c r="A106">
        <f>1/A105</f>
        <v>139.56043956043956</v>
      </c>
      <c r="B106" t="s">
        <v>1943</v>
      </c>
    </row>
    <row r="107" spans="1:5" ht="15.95" customHeight="1" thickBot="1" x14ac:dyDescent="0.3">
      <c r="A107" s="4">
        <f>(A106-A103)/A103</f>
        <v>0.53846153846153832</v>
      </c>
      <c r="B107" t="s">
        <v>1944</v>
      </c>
    </row>
    <row r="108" spans="1:5" x14ac:dyDescent="0.25">
      <c r="A108" s="5"/>
    </row>
    <row r="109" spans="1:5" x14ac:dyDescent="0.25">
      <c r="A109" s="389" t="s">
        <v>1945</v>
      </c>
      <c r="B109" s="385"/>
      <c r="C109" s="385"/>
      <c r="D109" s="385"/>
      <c r="E109" s="385"/>
    </row>
    <row r="110" spans="1:5" ht="15.95" customHeight="1" thickBot="1" x14ac:dyDescent="0.3"/>
    <row r="111" spans="1:5" ht="15.95" customHeight="1" thickBot="1" x14ac:dyDescent="0.3">
      <c r="A111" s="4">
        <f>A122</f>
        <v>0.20481927710843381</v>
      </c>
      <c r="B111" t="s">
        <v>1946</v>
      </c>
    </row>
    <row r="113" spans="1:12" x14ac:dyDescent="0.25">
      <c r="A113" s="389" t="s">
        <v>1947</v>
      </c>
      <c r="B113" s="385"/>
      <c r="C113" s="385"/>
      <c r="D113" s="385"/>
      <c r="E113" s="385"/>
    </row>
    <row r="114" spans="1:12" x14ac:dyDescent="0.25">
      <c r="A114" s="104">
        <v>0.2</v>
      </c>
      <c r="B114" s="5" t="s">
        <v>1936</v>
      </c>
    </row>
    <row r="115" spans="1:12" x14ac:dyDescent="0.25">
      <c r="A115">
        <v>1.95</v>
      </c>
      <c r="B115" t="s">
        <v>1948</v>
      </c>
    </row>
    <row r="116" spans="1:12" x14ac:dyDescent="0.25">
      <c r="A116">
        <f>1/A115</f>
        <v>0.51282051282051289</v>
      </c>
      <c r="B116" t="s">
        <v>1938</v>
      </c>
    </row>
    <row r="117" spans="1:12" x14ac:dyDescent="0.25">
      <c r="A117" s="120">
        <f>A116*(1-A114)</f>
        <v>0.41025641025641035</v>
      </c>
      <c r="B117" t="s">
        <v>1939</v>
      </c>
    </row>
    <row r="118" spans="1:12" x14ac:dyDescent="0.25">
      <c r="A118" s="120">
        <f>1/A117</f>
        <v>2.4374999999999996</v>
      </c>
      <c r="B118" t="s">
        <v>1940</v>
      </c>
    </row>
    <row r="119" spans="1:12" x14ac:dyDescent="0.25">
      <c r="A119" s="104">
        <v>0.17</v>
      </c>
      <c r="B119" t="s">
        <v>1941</v>
      </c>
    </row>
    <row r="120" spans="1:12" x14ac:dyDescent="0.25">
      <c r="A120">
        <f>A117*(1-A119)</f>
        <v>0.34051282051282056</v>
      </c>
      <c r="B120" t="s">
        <v>1942</v>
      </c>
    </row>
    <row r="121" spans="1:12" ht="15.95" customHeight="1" thickBot="1" x14ac:dyDescent="0.3">
      <c r="A121">
        <f>1/A120</f>
        <v>2.9367469879518069</v>
      </c>
      <c r="B121" t="s">
        <v>1943</v>
      </c>
    </row>
    <row r="122" spans="1:12" ht="15.95" customHeight="1" thickBot="1" x14ac:dyDescent="0.3">
      <c r="A122" s="4">
        <f>(A121-A118)/A118</f>
        <v>0.20481927710843381</v>
      </c>
      <c r="B122" t="s">
        <v>1944</v>
      </c>
    </row>
    <row r="124" spans="1:12" x14ac:dyDescent="0.25">
      <c r="A124" s="389" t="s">
        <v>1949</v>
      </c>
      <c r="B124" s="385"/>
      <c r="C124" s="385"/>
      <c r="D124" s="385"/>
      <c r="E124" s="385"/>
      <c r="J124" s="6"/>
    </row>
    <row r="125" spans="1:12" x14ac:dyDescent="0.25">
      <c r="A125" s="7">
        <v>4.4824543659231748E-4</v>
      </c>
      <c r="B125" t="s">
        <v>1950</v>
      </c>
      <c r="K125" s="5"/>
      <c r="L125" s="5"/>
    </row>
    <row r="126" spans="1:12" x14ac:dyDescent="0.25">
      <c r="A126">
        <v>1.27</v>
      </c>
      <c r="B126" t="s">
        <v>1951</v>
      </c>
      <c r="F126" s="121"/>
      <c r="J126" s="113"/>
      <c r="K126" s="7"/>
      <c r="L126" s="7"/>
    </row>
    <row r="127" spans="1:12" x14ac:dyDescent="0.25">
      <c r="A127">
        <f>(1/CONVERT(A125/A126,"mi","km")*0.00105505585)</f>
        <v>1.857438352962903</v>
      </c>
      <c r="B127" t="s">
        <v>1952</v>
      </c>
      <c r="K127" s="7"/>
      <c r="L127" s="7"/>
    </row>
    <row r="128" spans="1:12" x14ac:dyDescent="0.25">
      <c r="A128">
        <f>1/A127</f>
        <v>0.53837587578874124</v>
      </c>
      <c r="B128" t="s">
        <v>1953</v>
      </c>
      <c r="F128" s="121"/>
      <c r="K128" s="104"/>
      <c r="L128" s="5"/>
    </row>
    <row r="129" spans="1:12" x14ac:dyDescent="0.25">
      <c r="A129">
        <v>1.07</v>
      </c>
      <c r="B129" t="s">
        <v>1954</v>
      </c>
      <c r="F129" s="121"/>
      <c r="K129" s="104"/>
      <c r="L129" s="5"/>
    </row>
    <row r="130" spans="1:12" ht="15.95" customHeight="1" thickBot="1" x14ac:dyDescent="0.3">
      <c r="A130">
        <f>1/A129</f>
        <v>0.93457943925233644</v>
      </c>
      <c r="B130" t="s">
        <v>1955</v>
      </c>
      <c r="F130" s="121"/>
      <c r="K130" s="5"/>
      <c r="L130" s="5"/>
    </row>
    <row r="131" spans="1:12" ht="15.95" customHeight="1" thickBot="1" x14ac:dyDescent="0.3">
      <c r="A131" s="4">
        <f>(A130-A128)/A128</f>
        <v>0.73592369435785332</v>
      </c>
      <c r="B131" t="s">
        <v>1944</v>
      </c>
      <c r="F131" s="121"/>
    </row>
    <row r="133" spans="1:12" x14ac:dyDescent="0.25">
      <c r="A133" s="6"/>
      <c r="B133" s="5"/>
      <c r="C133" s="5"/>
    </row>
    <row r="134" spans="1:12" x14ac:dyDescent="0.25">
      <c r="A134" s="389" t="s">
        <v>515</v>
      </c>
      <c r="B134" s="385"/>
      <c r="C134" s="385"/>
      <c r="D134" s="385"/>
      <c r="E134" s="385"/>
    </row>
    <row r="135" spans="1:12" x14ac:dyDescent="0.25">
      <c r="A135" s="8" t="s">
        <v>1956</v>
      </c>
      <c r="B135" s="43"/>
      <c r="C135" s="43"/>
      <c r="D135" s="43"/>
      <c r="E135" s="43"/>
      <c r="F135" s="43"/>
      <c r="G135" s="43"/>
    </row>
    <row r="136" spans="1:12" ht="15.75" x14ac:dyDescent="0.3">
      <c r="A136" s="9"/>
      <c r="B136" s="392" t="s">
        <v>1957</v>
      </c>
      <c r="C136" s="393"/>
      <c r="D136" s="393"/>
      <c r="E136" s="394"/>
      <c r="F136" s="43"/>
      <c r="G136" s="43"/>
    </row>
    <row r="137" spans="1:12" ht="15.75" x14ac:dyDescent="0.3">
      <c r="A137" s="10"/>
      <c r="B137" s="392" t="s">
        <v>1958</v>
      </c>
      <c r="C137" s="394"/>
      <c r="D137" s="392" t="s">
        <v>1959</v>
      </c>
      <c r="E137" s="394"/>
      <c r="F137" s="43"/>
      <c r="G137" s="43"/>
    </row>
    <row r="138" spans="1:12" ht="15.75" x14ac:dyDescent="0.3">
      <c r="A138" s="11" t="s">
        <v>1960</v>
      </c>
      <c r="B138" s="115" t="s">
        <v>1961</v>
      </c>
      <c r="C138" s="115" t="s">
        <v>1962</v>
      </c>
      <c r="D138" s="115" t="s">
        <v>1961</v>
      </c>
      <c r="E138" s="115" t="s">
        <v>1962</v>
      </c>
      <c r="F138" s="43"/>
      <c r="G138" s="12" t="s">
        <v>1963</v>
      </c>
    </row>
    <row r="139" spans="1:12" x14ac:dyDescent="0.25">
      <c r="A139" s="13" t="s">
        <v>1964</v>
      </c>
      <c r="B139" s="122">
        <v>95</v>
      </c>
      <c r="C139" s="123">
        <v>95</v>
      </c>
      <c r="D139" s="122">
        <v>50</v>
      </c>
      <c r="E139" s="123">
        <v>50</v>
      </c>
      <c r="F139" s="12" t="s">
        <v>506</v>
      </c>
      <c r="G139" s="43">
        <f t="shared" ref="G139:G156" si="0">(C139-E139)/C139</f>
        <v>0.47368421052631576</v>
      </c>
    </row>
    <row r="140" spans="1:12" x14ac:dyDescent="0.25">
      <c r="A140" s="14" t="s">
        <v>1965</v>
      </c>
      <c r="B140" s="124">
        <v>100</v>
      </c>
      <c r="C140" s="125">
        <v>100</v>
      </c>
      <c r="D140" s="124">
        <v>70</v>
      </c>
      <c r="E140" s="125">
        <v>70</v>
      </c>
      <c r="F140" s="12" t="s">
        <v>506</v>
      </c>
      <c r="G140" s="43">
        <f t="shared" si="0"/>
        <v>0.3</v>
      </c>
    </row>
    <row r="141" spans="1:12" x14ac:dyDescent="0.25">
      <c r="A141" s="14" t="s">
        <v>1966</v>
      </c>
      <c r="B141" s="124">
        <v>95</v>
      </c>
      <c r="C141" s="125">
        <v>95</v>
      </c>
      <c r="D141" s="124">
        <v>50</v>
      </c>
      <c r="E141" s="125">
        <v>50</v>
      </c>
      <c r="F141" s="12" t="s">
        <v>506</v>
      </c>
      <c r="G141" s="43">
        <f t="shared" si="0"/>
        <v>0.47368421052631576</v>
      </c>
    </row>
    <row r="142" spans="1:12" x14ac:dyDescent="0.25">
      <c r="A142" s="14" t="s">
        <v>1967</v>
      </c>
      <c r="B142" s="124">
        <v>105</v>
      </c>
      <c r="C142" s="125">
        <v>105</v>
      </c>
      <c r="D142" s="124">
        <v>110</v>
      </c>
      <c r="E142" s="125">
        <v>110</v>
      </c>
      <c r="F142" s="15" t="s">
        <v>1968</v>
      </c>
      <c r="G142" s="43">
        <f t="shared" si="0"/>
        <v>-4.7619047619047616E-2</v>
      </c>
    </row>
    <row r="143" spans="1:12" x14ac:dyDescent="0.25">
      <c r="A143" s="14" t="s">
        <v>1969</v>
      </c>
      <c r="B143" s="124">
        <v>80</v>
      </c>
      <c r="C143" s="125">
        <v>80</v>
      </c>
      <c r="D143" s="124">
        <v>35</v>
      </c>
      <c r="E143" s="125">
        <v>35</v>
      </c>
      <c r="F143" s="12" t="s">
        <v>506</v>
      </c>
      <c r="G143" s="43">
        <f t="shared" si="0"/>
        <v>0.5625</v>
      </c>
    </row>
    <row r="144" spans="1:12" x14ac:dyDescent="0.25">
      <c r="A144" s="14" t="s">
        <v>1970</v>
      </c>
      <c r="B144" s="124">
        <v>70</v>
      </c>
      <c r="C144" s="125">
        <v>70</v>
      </c>
      <c r="D144" s="124">
        <v>50</v>
      </c>
      <c r="E144" s="125">
        <v>50</v>
      </c>
      <c r="F144" s="12" t="s">
        <v>506</v>
      </c>
      <c r="G144" s="43">
        <f t="shared" si="0"/>
        <v>0.2857142857142857</v>
      </c>
    </row>
    <row r="145" spans="1:9" x14ac:dyDescent="0.25">
      <c r="A145" s="14" t="s">
        <v>1873</v>
      </c>
      <c r="B145" s="124">
        <v>90</v>
      </c>
      <c r="C145" s="125">
        <v>90</v>
      </c>
      <c r="D145" s="124">
        <v>80</v>
      </c>
      <c r="E145" s="125">
        <v>80</v>
      </c>
      <c r="F145" s="12" t="s">
        <v>1971</v>
      </c>
      <c r="G145" s="43">
        <f t="shared" si="0"/>
        <v>0.1111111111111111</v>
      </c>
    </row>
    <row r="146" spans="1:9" x14ac:dyDescent="0.25">
      <c r="A146" s="14" t="s">
        <v>1972</v>
      </c>
      <c r="B146" s="124">
        <v>100</v>
      </c>
      <c r="C146" s="125">
        <v>100</v>
      </c>
      <c r="D146" s="124">
        <v>90</v>
      </c>
      <c r="E146" s="125">
        <v>90</v>
      </c>
      <c r="F146" s="12" t="s">
        <v>506</v>
      </c>
      <c r="G146" s="43">
        <f t="shared" si="0"/>
        <v>0.1</v>
      </c>
    </row>
    <row r="147" spans="1:9" x14ac:dyDescent="0.25">
      <c r="A147" s="14" t="s">
        <v>1973</v>
      </c>
      <c r="B147" s="124">
        <v>80</v>
      </c>
      <c r="C147" s="125">
        <v>80</v>
      </c>
      <c r="D147" s="124">
        <v>40</v>
      </c>
      <c r="E147" s="125">
        <v>40</v>
      </c>
      <c r="F147" s="12" t="s">
        <v>506</v>
      </c>
      <c r="G147" s="43">
        <f t="shared" si="0"/>
        <v>0.5</v>
      </c>
    </row>
    <row r="148" spans="1:9" x14ac:dyDescent="0.25">
      <c r="A148" s="14" t="s">
        <v>1974</v>
      </c>
      <c r="B148" s="124">
        <v>80</v>
      </c>
      <c r="C148" s="125">
        <v>80</v>
      </c>
      <c r="D148" s="124">
        <v>50</v>
      </c>
      <c r="E148" s="125">
        <v>50</v>
      </c>
      <c r="F148" s="12" t="s">
        <v>506</v>
      </c>
      <c r="G148" s="43">
        <f t="shared" si="0"/>
        <v>0.375</v>
      </c>
    </row>
    <row r="149" spans="1:9" x14ac:dyDescent="0.25">
      <c r="A149" s="14" t="s">
        <v>1975</v>
      </c>
      <c r="B149" s="124">
        <v>90</v>
      </c>
      <c r="C149" s="125">
        <v>90</v>
      </c>
      <c r="D149" s="124">
        <v>80</v>
      </c>
      <c r="E149" s="125">
        <v>80</v>
      </c>
      <c r="F149" s="12" t="s">
        <v>1971</v>
      </c>
      <c r="G149" s="43">
        <f t="shared" si="0"/>
        <v>0.1111111111111111</v>
      </c>
    </row>
    <row r="150" spans="1:9" x14ac:dyDescent="0.25">
      <c r="A150" s="14" t="s">
        <v>1976</v>
      </c>
      <c r="B150" s="124">
        <v>95</v>
      </c>
      <c r="C150" s="125">
        <v>95</v>
      </c>
      <c r="D150" s="124">
        <v>90</v>
      </c>
      <c r="E150" s="125">
        <v>90</v>
      </c>
      <c r="F150" s="15" t="s">
        <v>1968</v>
      </c>
      <c r="G150" s="43">
        <f t="shared" si="0"/>
        <v>5.2631578947368418E-2</v>
      </c>
    </row>
    <row r="151" spans="1:9" x14ac:dyDescent="0.25">
      <c r="A151" s="14" t="s">
        <v>1977</v>
      </c>
      <c r="B151" s="124">
        <v>95</v>
      </c>
      <c r="C151" s="125">
        <v>95</v>
      </c>
      <c r="D151" s="124">
        <v>90</v>
      </c>
      <c r="E151" s="125">
        <v>90</v>
      </c>
      <c r="F151" s="15" t="s">
        <v>1968</v>
      </c>
      <c r="G151" s="43">
        <f t="shared" si="0"/>
        <v>5.2631578947368418E-2</v>
      </c>
    </row>
    <row r="152" spans="1:9" x14ac:dyDescent="0.25">
      <c r="A152" s="14" t="s">
        <v>504</v>
      </c>
      <c r="B152" s="124">
        <v>80</v>
      </c>
      <c r="C152" s="125">
        <v>50</v>
      </c>
      <c r="D152" s="124">
        <v>30</v>
      </c>
      <c r="E152" s="125">
        <v>30</v>
      </c>
      <c r="F152" s="12" t="s">
        <v>504</v>
      </c>
      <c r="G152" s="43">
        <f t="shared" si="0"/>
        <v>0.4</v>
      </c>
    </row>
    <row r="153" spans="1:9" x14ac:dyDescent="0.25">
      <c r="A153" s="14" t="s">
        <v>1978</v>
      </c>
      <c r="B153" s="124">
        <v>90</v>
      </c>
      <c r="C153" s="125">
        <v>90</v>
      </c>
      <c r="D153" s="124">
        <v>70</v>
      </c>
      <c r="E153" s="125">
        <v>70</v>
      </c>
      <c r="F153" s="12" t="s">
        <v>496</v>
      </c>
      <c r="G153" s="43">
        <f t="shared" si="0"/>
        <v>0.22222222222222221</v>
      </c>
    </row>
    <row r="154" spans="1:9" x14ac:dyDescent="0.25">
      <c r="A154" s="14" t="s">
        <v>1979</v>
      </c>
      <c r="B154" s="124">
        <v>95</v>
      </c>
      <c r="C154" s="125">
        <v>90</v>
      </c>
      <c r="D154" s="124">
        <v>80</v>
      </c>
      <c r="E154" s="125">
        <v>80</v>
      </c>
      <c r="F154" s="15" t="s">
        <v>1968</v>
      </c>
      <c r="G154" s="43">
        <f t="shared" si="0"/>
        <v>0.1111111111111111</v>
      </c>
      <c r="I154" s="16"/>
    </row>
    <row r="155" spans="1:9" x14ac:dyDescent="0.25">
      <c r="A155" s="14" t="s">
        <v>1980</v>
      </c>
      <c r="B155" s="124">
        <v>80</v>
      </c>
      <c r="C155" s="125">
        <v>65</v>
      </c>
      <c r="D155" s="124">
        <v>60</v>
      </c>
      <c r="E155" s="125">
        <v>30</v>
      </c>
      <c r="F155" s="12" t="s">
        <v>502</v>
      </c>
      <c r="G155" s="43">
        <f t="shared" si="0"/>
        <v>0.53846153846153844</v>
      </c>
    </row>
    <row r="156" spans="1:9" x14ac:dyDescent="0.25">
      <c r="A156" s="17" t="s">
        <v>1981</v>
      </c>
      <c r="B156" s="126">
        <v>90</v>
      </c>
      <c r="C156" s="127">
        <v>90</v>
      </c>
      <c r="D156" s="126">
        <v>70</v>
      </c>
      <c r="E156" s="127">
        <v>70</v>
      </c>
      <c r="F156" s="12" t="s">
        <v>502</v>
      </c>
      <c r="G156" s="43">
        <f t="shared" si="0"/>
        <v>0.22222222222222221</v>
      </c>
    </row>
    <row r="157" spans="1:9" x14ac:dyDescent="0.25">
      <c r="A157" s="43"/>
      <c r="B157" s="43"/>
      <c r="C157" s="43"/>
      <c r="D157" s="43"/>
      <c r="E157" s="43"/>
      <c r="F157" s="43"/>
      <c r="G157" s="43"/>
    </row>
    <row r="158" spans="1:9" x14ac:dyDescent="0.25">
      <c r="A158" s="43"/>
      <c r="B158" s="43"/>
      <c r="C158" s="43"/>
      <c r="D158" s="43"/>
      <c r="E158" s="43"/>
      <c r="F158" s="43"/>
      <c r="G158" s="43"/>
    </row>
    <row r="159" spans="1:9" x14ac:dyDescent="0.25">
      <c r="A159" s="43" t="s">
        <v>506</v>
      </c>
      <c r="B159" s="43">
        <f>AVERAGEIF(F139:F156,A159,G139:G156)</f>
        <v>0.38382283834586467</v>
      </c>
      <c r="C159" s="43"/>
      <c r="D159" s="43"/>
      <c r="E159" s="43"/>
      <c r="F159" s="43"/>
      <c r="G159" s="43"/>
    </row>
    <row r="160" spans="1:9" x14ac:dyDescent="0.25">
      <c r="A160" s="43" t="s">
        <v>1971</v>
      </c>
      <c r="B160" s="43">
        <f>AVERAGEIF(F139:F156,A160,G139:G156)</f>
        <v>0.1111111111111111</v>
      </c>
      <c r="C160" s="43"/>
      <c r="D160" s="43"/>
      <c r="E160" s="43"/>
      <c r="F160" s="43"/>
      <c r="G160" s="43"/>
    </row>
    <row r="161" spans="1:7" x14ac:dyDescent="0.25">
      <c r="A161" s="43" t="s">
        <v>504</v>
      </c>
      <c r="B161" s="43">
        <f>AVERAGEIF(F139:F156,A161,G139:G156)</f>
        <v>0.4</v>
      </c>
      <c r="C161" s="43"/>
      <c r="D161" s="43"/>
      <c r="E161" s="43"/>
      <c r="F161" s="43"/>
      <c r="G161" s="43"/>
    </row>
    <row r="162" spans="1:7" x14ac:dyDescent="0.25">
      <c r="A162" s="43" t="s">
        <v>496</v>
      </c>
      <c r="B162" s="43">
        <f>AVERAGEIF(F139:F156,A162,G139:G156)</f>
        <v>0.22222222222222221</v>
      </c>
      <c r="C162" s="43"/>
      <c r="D162" s="43"/>
      <c r="E162" s="43"/>
      <c r="F162" s="43"/>
      <c r="G162" s="43"/>
    </row>
    <row r="163" spans="1:7" x14ac:dyDescent="0.25">
      <c r="A163" s="43" t="s">
        <v>502</v>
      </c>
      <c r="B163" s="43">
        <f>AVERAGEIF(F139:F156,A163,G139:G156)</f>
        <v>0.38034188034188032</v>
      </c>
      <c r="C163" s="43"/>
      <c r="D163" s="43"/>
      <c r="E163" s="43"/>
      <c r="F163" s="43"/>
      <c r="G163" s="43"/>
    </row>
    <row r="165" spans="1:7" x14ac:dyDescent="0.25">
      <c r="A165" s="389" t="s">
        <v>1982</v>
      </c>
      <c r="B165" s="385"/>
      <c r="C165" s="385"/>
      <c r="D165" s="385"/>
      <c r="E165" s="385"/>
    </row>
    <row r="166" spans="1:7" ht="15.95" customHeight="1" thickBot="1" x14ac:dyDescent="0.3">
      <c r="A166" t="s">
        <v>1983</v>
      </c>
      <c r="B166" s="104">
        <v>0.4</v>
      </c>
    </row>
    <row r="167" spans="1:7" ht="15.95" customHeight="1" thickBot="1" x14ac:dyDescent="0.3">
      <c r="A167" t="s">
        <v>1984</v>
      </c>
      <c r="B167" s="18">
        <f>(1+B166)^(1/(2020-2010))-1</f>
        <v>3.4219694129380196E-2</v>
      </c>
    </row>
    <row r="168" spans="1:7" x14ac:dyDescent="0.25">
      <c r="B168" s="19"/>
    </row>
    <row r="169" spans="1:7" x14ac:dyDescent="0.25">
      <c r="A169" s="389" t="s">
        <v>1985</v>
      </c>
      <c r="B169" s="385"/>
    </row>
    <row r="170" spans="1:7" x14ac:dyDescent="0.25">
      <c r="A170" t="s">
        <v>1986</v>
      </c>
      <c r="B170" s="100">
        <v>972.7</v>
      </c>
    </row>
    <row r="171" spans="1:7" ht="15.95" customHeight="1" thickBot="1" x14ac:dyDescent="0.3">
      <c r="A171" t="s">
        <v>1987</v>
      </c>
      <c r="B171" s="20">
        <f>400.9+53.5+276.5+255.7+63.5+462.5+B170+975.4+227.6+436.5</f>
        <v>4124.8</v>
      </c>
    </row>
    <row r="172" spans="1:7" ht="15.95" customHeight="1" thickBot="1" x14ac:dyDescent="0.3">
      <c r="A172" t="s">
        <v>1988</v>
      </c>
      <c r="B172" s="18">
        <f>B170/B171</f>
        <v>0.23581749418153608</v>
      </c>
    </row>
    <row r="173" spans="1:7" x14ac:dyDescent="0.25">
      <c r="B173" s="19"/>
    </row>
    <row r="174" spans="1:7" x14ac:dyDescent="0.25">
      <c r="A174" s="389" t="s">
        <v>1989</v>
      </c>
      <c r="B174" s="385"/>
      <c r="C174" s="385"/>
      <c r="D174" s="385"/>
      <c r="E174" s="385"/>
    </row>
    <row r="175" spans="1:7" ht="15.95" customHeight="1" thickBot="1" x14ac:dyDescent="0.3">
      <c r="A175" t="s">
        <v>1990</v>
      </c>
      <c r="B175" s="19">
        <v>0.1246</v>
      </c>
    </row>
    <row r="176" spans="1:7" ht="15.95" customHeight="1" thickBot="1" x14ac:dyDescent="0.3">
      <c r="A176" t="s">
        <v>1991</v>
      </c>
      <c r="B176" s="18">
        <f>1-B175</f>
        <v>0.87539999999999996</v>
      </c>
    </row>
    <row r="178" spans="1:5" x14ac:dyDescent="0.25">
      <c r="A178" s="389" t="s">
        <v>1992</v>
      </c>
      <c r="B178" s="385"/>
      <c r="C178" s="385"/>
      <c r="D178" s="385"/>
      <c r="E178" s="385"/>
    </row>
    <row r="179" spans="1:5" x14ac:dyDescent="0.25">
      <c r="A179" t="s">
        <v>1993</v>
      </c>
      <c r="B179">
        <v>197000</v>
      </c>
    </row>
    <row r="180" spans="1:5" ht="15.95" customHeight="1" thickBot="1" x14ac:dyDescent="0.3">
      <c r="A180" t="s">
        <v>1994</v>
      </c>
      <c r="B180">
        <v>175000</v>
      </c>
    </row>
    <row r="181" spans="1:5" ht="15.95" customHeight="1" thickBot="1" x14ac:dyDescent="0.3">
      <c r="A181" t="s">
        <v>1995</v>
      </c>
      <c r="B181" s="4">
        <f>B179/B180</f>
        <v>1.1257142857142857</v>
      </c>
    </row>
    <row r="183" spans="1:5" x14ac:dyDescent="0.25">
      <c r="A183" s="389" t="s">
        <v>1996</v>
      </c>
      <c r="B183" s="385"/>
      <c r="C183" s="385"/>
      <c r="D183" s="385"/>
      <c r="E183" s="385"/>
    </row>
    <row r="184" spans="1:5" x14ac:dyDescent="0.25">
      <c r="A184" t="s">
        <v>1997</v>
      </c>
      <c r="B184" s="101">
        <v>1.2E-2</v>
      </c>
    </row>
    <row r="185" spans="1:5" x14ac:dyDescent="0.25">
      <c r="A185" t="s">
        <v>1998</v>
      </c>
      <c r="B185" s="101">
        <v>2.4E-2</v>
      </c>
    </row>
    <row r="186" spans="1:5" x14ac:dyDescent="0.25">
      <c r="A186" t="s">
        <v>1999</v>
      </c>
      <c r="B186">
        <f>2050-2018+1</f>
        <v>33</v>
      </c>
    </row>
    <row r="187" spans="1:5" x14ac:dyDescent="0.25">
      <c r="A187" t="s">
        <v>2000</v>
      </c>
      <c r="B187" s="5">
        <f>(1-B184)^B186</f>
        <v>0.67139665221009714</v>
      </c>
    </row>
    <row r="188" spans="1:5" ht="15.95" customHeight="1" thickBot="1" x14ac:dyDescent="0.3">
      <c r="A188" t="s">
        <v>2001</v>
      </c>
      <c r="B188" s="5">
        <f>(1-B185)^B186</f>
        <v>0.44858421050781644</v>
      </c>
    </row>
    <row r="189" spans="1:5" ht="15.95" customHeight="1" thickBot="1" x14ac:dyDescent="0.3">
      <c r="A189" t="s">
        <v>2002</v>
      </c>
      <c r="B189" s="4">
        <f>(B187-B188)/B187</f>
        <v>0.33186409400289502</v>
      </c>
    </row>
    <row r="191" spans="1:5" x14ac:dyDescent="0.25">
      <c r="A191" s="389" t="s">
        <v>2003</v>
      </c>
      <c r="B191" s="385"/>
      <c r="C191" s="385"/>
      <c r="D191" s="385"/>
      <c r="E191" s="385"/>
    </row>
    <row r="192" spans="1:5" x14ac:dyDescent="0.25">
      <c r="A192" s="6" t="s">
        <v>2004</v>
      </c>
      <c r="B192" s="6" t="s">
        <v>2005</v>
      </c>
      <c r="C192" s="6"/>
    </row>
    <row r="193" spans="1:9" x14ac:dyDescent="0.25">
      <c r="A193" t="s">
        <v>2006</v>
      </c>
      <c r="B193" s="7">
        <v>15277777.77777778</v>
      </c>
      <c r="C193" t="s">
        <v>2007</v>
      </c>
    </row>
    <row r="194" spans="1:9" x14ac:dyDescent="0.25">
      <c r="A194" t="s">
        <v>2008</v>
      </c>
      <c r="B194" s="7">
        <f>3.4*10^6</f>
        <v>3400000</v>
      </c>
      <c r="C194" s="21"/>
    </row>
    <row r="195" spans="1:9" x14ac:dyDescent="0.25">
      <c r="A195" t="s">
        <v>2009</v>
      </c>
      <c r="B195">
        <v>2</v>
      </c>
    </row>
    <row r="196" spans="1:9" ht="15.95" customHeight="1" thickBot="1" x14ac:dyDescent="0.3">
      <c r="A196" t="s">
        <v>2010</v>
      </c>
      <c r="B196" s="7">
        <f>B195*B194</f>
        <v>6800000</v>
      </c>
    </row>
    <row r="197" spans="1:9" ht="15.95" customHeight="1" thickBot="1" x14ac:dyDescent="0.3">
      <c r="A197" t="s">
        <v>2011</v>
      </c>
      <c r="B197" s="4">
        <f>B196/B193</f>
        <v>0.44509090909090904</v>
      </c>
    </row>
    <row r="199" spans="1:9" x14ac:dyDescent="0.25">
      <c r="A199" s="67" t="s">
        <v>479</v>
      </c>
    </row>
    <row r="201" spans="1:9" x14ac:dyDescent="0.25">
      <c r="A201" s="68" t="s">
        <v>2012</v>
      </c>
      <c r="B201" s="391" t="s">
        <v>2013</v>
      </c>
      <c r="C201" s="385"/>
      <c r="D201" s="385"/>
      <c r="E201" s="385"/>
      <c r="F201" s="385"/>
      <c r="G201" s="385"/>
      <c r="H201" s="385"/>
      <c r="I201" s="385"/>
    </row>
    <row r="202" spans="1:9" x14ac:dyDescent="0.25">
      <c r="A202" s="22" t="s">
        <v>2014</v>
      </c>
      <c r="B202" s="22" t="s">
        <v>2015</v>
      </c>
      <c r="C202" s="22" t="s">
        <v>2016</v>
      </c>
      <c r="D202" s="22" t="s">
        <v>2017</v>
      </c>
      <c r="E202" s="22" t="s">
        <v>1828</v>
      </c>
      <c r="F202" s="22" t="s">
        <v>405</v>
      </c>
      <c r="G202" s="22" t="s">
        <v>2018</v>
      </c>
      <c r="H202" s="22" t="s">
        <v>2019</v>
      </c>
      <c r="I202" s="22" t="s">
        <v>2020</v>
      </c>
    </row>
    <row r="203" spans="1:9" x14ac:dyDescent="0.25">
      <c r="A203" s="22" t="s">
        <v>2021</v>
      </c>
      <c r="B203">
        <v>0</v>
      </c>
      <c r="C203">
        <v>6</v>
      </c>
      <c r="D203">
        <v>9</v>
      </c>
      <c r="E203">
        <v>25</v>
      </c>
      <c r="F203">
        <v>21</v>
      </c>
      <c r="G203">
        <v>215</v>
      </c>
      <c r="H203">
        <v>81</v>
      </c>
      <c r="I203">
        <v>134</v>
      </c>
    </row>
    <row r="204" spans="1:9" x14ac:dyDescent="0.25">
      <c r="A204" s="22" t="s">
        <v>2022</v>
      </c>
      <c r="B204">
        <v>4</v>
      </c>
      <c r="C204">
        <v>3</v>
      </c>
      <c r="D204">
        <v>15</v>
      </c>
      <c r="E204">
        <v>40</v>
      </c>
      <c r="F204">
        <v>43</v>
      </c>
      <c r="G204">
        <v>163</v>
      </c>
      <c r="H204">
        <v>56</v>
      </c>
      <c r="I204">
        <v>94</v>
      </c>
    </row>
    <row r="205" spans="1:9" ht="15.95" customHeight="1" thickBot="1" x14ac:dyDescent="0.3">
      <c r="A205" s="22" t="s">
        <v>2023</v>
      </c>
      <c r="B205">
        <f t="shared" ref="B205:I205" si="1">B204-B203</f>
        <v>4</v>
      </c>
      <c r="C205">
        <f t="shared" si="1"/>
        <v>-3</v>
      </c>
      <c r="D205">
        <f t="shared" si="1"/>
        <v>6</v>
      </c>
      <c r="E205">
        <f t="shared" si="1"/>
        <v>15</v>
      </c>
      <c r="F205">
        <f t="shared" si="1"/>
        <v>22</v>
      </c>
      <c r="G205">
        <f t="shared" si="1"/>
        <v>-52</v>
      </c>
      <c r="H205">
        <f t="shared" si="1"/>
        <v>-25</v>
      </c>
      <c r="I205">
        <f t="shared" si="1"/>
        <v>-40</v>
      </c>
    </row>
    <row r="206" spans="1:9" ht="15.95" customHeight="1" thickBot="1" x14ac:dyDescent="0.3">
      <c r="A206" t="s">
        <v>2024</v>
      </c>
      <c r="B206" s="4">
        <f>SUM(G205:H205)/SUM(G203:H203)</f>
        <v>-0.26013513513513514</v>
      </c>
    </row>
    <row r="207" spans="1:9" ht="15.95" customHeight="1" thickBot="1" x14ac:dyDescent="0.3">
      <c r="A207" t="s">
        <v>2025</v>
      </c>
      <c r="B207" s="4">
        <f>I205/I203</f>
        <v>-0.29850746268656714</v>
      </c>
    </row>
    <row r="209" spans="1:9" x14ac:dyDescent="0.25">
      <c r="A209" s="68" t="s">
        <v>2026</v>
      </c>
      <c r="B209" s="391" t="s">
        <v>2013</v>
      </c>
      <c r="C209" s="385"/>
      <c r="D209" s="385"/>
      <c r="E209" s="385"/>
      <c r="F209" s="385"/>
      <c r="G209" s="385"/>
      <c r="H209" s="385"/>
      <c r="I209" s="385"/>
    </row>
    <row r="210" spans="1:9" x14ac:dyDescent="0.25">
      <c r="A210" s="22" t="s">
        <v>2014</v>
      </c>
      <c r="B210" s="22" t="s">
        <v>2015</v>
      </c>
      <c r="C210" s="22" t="s">
        <v>2016</v>
      </c>
      <c r="D210" s="22" t="s">
        <v>2017</v>
      </c>
      <c r="E210" s="22" t="s">
        <v>1828</v>
      </c>
      <c r="F210" s="22" t="s">
        <v>405</v>
      </c>
      <c r="G210" s="22" t="s">
        <v>2018</v>
      </c>
      <c r="H210" s="22" t="s">
        <v>2019</v>
      </c>
      <c r="I210" s="22" t="s">
        <v>2020</v>
      </c>
    </row>
    <row r="211" spans="1:9" x14ac:dyDescent="0.25">
      <c r="A211" s="22" t="s">
        <v>2021</v>
      </c>
      <c r="B211">
        <v>0</v>
      </c>
      <c r="C211">
        <v>17</v>
      </c>
      <c r="D211">
        <v>18</v>
      </c>
      <c r="E211">
        <v>22</v>
      </c>
      <c r="F211">
        <v>12</v>
      </c>
      <c r="G211">
        <v>73</v>
      </c>
      <c r="H211">
        <v>21</v>
      </c>
      <c r="I211">
        <v>21</v>
      </c>
    </row>
    <row r="212" spans="1:9" x14ac:dyDescent="0.25">
      <c r="A212" s="22" t="s">
        <v>2022</v>
      </c>
      <c r="B212">
        <v>0</v>
      </c>
      <c r="C212">
        <v>15</v>
      </c>
      <c r="D212">
        <v>22</v>
      </c>
      <c r="E212">
        <v>39</v>
      </c>
      <c r="F212">
        <v>23</v>
      </c>
      <c r="G212">
        <v>51</v>
      </c>
      <c r="H212">
        <v>17</v>
      </c>
      <c r="I212">
        <v>19</v>
      </c>
    </row>
    <row r="213" spans="1:9" ht="15.95" customHeight="1" thickBot="1" x14ac:dyDescent="0.3">
      <c r="A213" s="22" t="s">
        <v>2023</v>
      </c>
      <c r="B213">
        <f t="shared" ref="B213:I213" si="2">B212-B211</f>
        <v>0</v>
      </c>
      <c r="C213">
        <f t="shared" si="2"/>
        <v>-2</v>
      </c>
      <c r="D213">
        <f t="shared" si="2"/>
        <v>4</v>
      </c>
      <c r="E213">
        <f t="shared" si="2"/>
        <v>17</v>
      </c>
      <c r="F213">
        <f t="shared" si="2"/>
        <v>11</v>
      </c>
      <c r="G213">
        <f t="shared" si="2"/>
        <v>-22</v>
      </c>
      <c r="H213">
        <f t="shared" si="2"/>
        <v>-4</v>
      </c>
      <c r="I213">
        <f t="shared" si="2"/>
        <v>-2</v>
      </c>
    </row>
    <row r="214" spans="1:9" ht="15.95" customHeight="1" thickBot="1" x14ac:dyDescent="0.3">
      <c r="A214" t="s">
        <v>2024</v>
      </c>
      <c r="B214" s="4">
        <f>SUM(G213:H213)/SUM(G211:H211)</f>
        <v>-0.27659574468085107</v>
      </c>
    </row>
    <row r="215" spans="1:9" ht="15.95" customHeight="1" thickBot="1" x14ac:dyDescent="0.3">
      <c r="A215" t="s">
        <v>2025</v>
      </c>
      <c r="B215" s="4">
        <f>I213/I211</f>
        <v>-9.5238095238095233E-2</v>
      </c>
    </row>
    <row r="217" spans="1:9" x14ac:dyDescent="0.25">
      <c r="A217" s="68" t="s">
        <v>2027</v>
      </c>
      <c r="B217" s="391" t="s">
        <v>2013</v>
      </c>
      <c r="C217" s="385"/>
      <c r="D217" s="385"/>
      <c r="E217" s="385"/>
    </row>
    <row r="218" spans="1:9" x14ac:dyDescent="0.25">
      <c r="A218" s="22" t="s">
        <v>2014</v>
      </c>
      <c r="B218" s="22" t="s">
        <v>2028</v>
      </c>
      <c r="C218" s="22" t="s">
        <v>2029</v>
      </c>
      <c r="D218" s="22" t="s">
        <v>2030</v>
      </c>
      <c r="E218" s="22" t="s">
        <v>405</v>
      </c>
    </row>
    <row r="219" spans="1:9" x14ac:dyDescent="0.25">
      <c r="A219" s="22" t="s">
        <v>2021</v>
      </c>
      <c r="B219">
        <v>112</v>
      </c>
      <c r="C219">
        <v>16</v>
      </c>
      <c r="D219">
        <v>9</v>
      </c>
      <c r="E219">
        <v>134</v>
      </c>
    </row>
    <row r="220" spans="1:9" x14ac:dyDescent="0.25">
      <c r="A220" s="22" t="s">
        <v>2022</v>
      </c>
      <c r="B220">
        <v>87</v>
      </c>
      <c r="C220">
        <v>17</v>
      </c>
      <c r="D220">
        <v>9</v>
      </c>
      <c r="E220">
        <v>151</v>
      </c>
    </row>
    <row r="221" spans="1:9" ht="15.95" customHeight="1" thickBot="1" x14ac:dyDescent="0.3">
      <c r="A221" s="22" t="s">
        <v>2023</v>
      </c>
      <c r="B221">
        <f>B220-B219</f>
        <v>-25</v>
      </c>
      <c r="C221">
        <f>C220-C219</f>
        <v>1</v>
      </c>
      <c r="D221">
        <f>D220-D219</f>
        <v>0</v>
      </c>
      <c r="E221">
        <f>E220-E219</f>
        <v>17</v>
      </c>
    </row>
    <row r="222" spans="1:9" ht="15.95" customHeight="1" thickBot="1" x14ac:dyDescent="0.3">
      <c r="A222" t="s">
        <v>2031</v>
      </c>
      <c r="B222" s="4">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About</vt:lpstr>
      <vt:lpstr>Unique State Inputs</vt:lpstr>
      <vt:lpstr>Target Calculations</vt:lpstr>
      <vt:lpstr>Guidance</vt:lpstr>
      <vt:lpstr>Standard Descriptions</vt:lpstr>
      <vt:lpstr>PolicyLevers</vt:lpstr>
      <vt:lpstr>Policy Characteristics</vt:lpstr>
      <vt:lpstr>PolicyLevers Old</vt:lpstr>
      <vt:lpstr>OutputGraphs</vt:lpstr>
      <vt:lpstr>Comparisons</vt:lpstr>
      <vt:lpstr>Supporting Data</vt:lpstr>
      <vt:lpstr>Supporting Data from Scripts</vt:lpstr>
      <vt:lpstr>Repeating Values</vt:lpstr>
      <vt:lpstr>State 2005 Data</vt:lpstr>
      <vt:lpstr>ReferenceScenarios</vt:lpstr>
      <vt:lpstr>UnitControlCenter</vt:lpstr>
      <vt:lpstr>Output Graph Color Key</vt:lpstr>
      <vt:lpstr>MaxBoundCalculations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2021-08-12T22:30:26Z</dcterms:modified>
</cp:coreProperties>
</file>